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BI360\VillaHC\Budget Files\"/>
    </mc:Choice>
  </mc:AlternateContent>
  <xr:revisionPtr revIDLastSave="0" documentId="8_{453320C7-C3E3-4546-B1DE-5605F00F8E4D}" xr6:coauthVersionLast="45" xr6:coauthVersionMax="45" xr10:uidLastSave="{00000000-0000-0000-0000-000000000000}"/>
  <bookViews>
    <workbookView xWindow="-108" yWindow="-108" windowWidth="46296" windowHeight="25680" firstSheet="2" activeTab="2" xr2:uid="{1255568E-4619-4584-8954-C0BC28BD11AF}"/>
  </bookViews>
  <sheets>
    <sheet name="Interface" sheetId="1" state="hidden" r:id="rId1"/>
    <sheet name="DataSetting" sheetId="2" state="hidden" r:id="rId2"/>
    <sheet name="5.Non Labor" sheetId="3" r:id="rId3"/>
  </sheets>
  <externalReferences>
    <externalReference r:id="rId4"/>
    <externalReference r:id="rId5"/>
    <externalReference r:id="rId6"/>
    <externalReference r:id="rId7"/>
    <externalReference r:id="rId8"/>
  </externalReferences>
  <definedNames>
    <definedName name="_xlnm._FilterDatabase" localSheetId="2" hidden="1">'5.Non Labor'!$A$33:$AN$49</definedName>
    <definedName name="bridge">[1]Bridge!$B:$E</definedName>
    <definedName name="BudgetTable" localSheetId="2">#REF!</definedName>
    <definedName name="BudgetTable">#REF!</definedName>
    <definedName name="crosswalk" localSheetId="2">#REF!</definedName>
    <definedName name="crosswalk">#REF!</definedName>
    <definedName name="CRS">[3]Bridge!$B$3:$E$685</definedName>
    <definedName name="cv" localSheetId="2">#REF!</definedName>
    <definedName name="cv">#REF!</definedName>
    <definedName name="cw">[4]Bridge!$B$4:$E$672</definedName>
    <definedName name="days" localSheetId="2">#REF!</definedName>
    <definedName name="days">#REF!</definedName>
    <definedName name="egcross" localSheetId="2">#REF!</definedName>
    <definedName name="egcross">#REF!</definedName>
    <definedName name="finclass" localSheetId="2">#REF!</definedName>
    <definedName name="finclass">#REF!</definedName>
    <definedName name="israel">[5]Bridge!$B:$E</definedName>
    <definedName name="pcc" localSheetId="2">#REF!</definedName>
    <definedName name="pcc">#REF!</definedName>
    <definedName name="wpcross" localSheetId="2">#REF!</definedName>
    <definedName name="wpcross">#REF!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88" i="3" l="1"/>
  <c r="N2832" i="3"/>
  <c r="M2832" i="3"/>
  <c r="J2832" i="3"/>
  <c r="AB2832" i="3" s="1"/>
  <c r="I2832" i="3"/>
  <c r="H2832" i="3"/>
  <c r="E2832" i="3" s="1"/>
  <c r="B2832" i="3" s="1"/>
  <c r="G2832" i="3"/>
  <c r="Z2832" i="3" s="1"/>
  <c r="N2831" i="3"/>
  <c r="M2831" i="3"/>
  <c r="J2831" i="3"/>
  <c r="Z2831" i="3" s="1"/>
  <c r="I2831" i="3"/>
  <c r="H2831" i="3"/>
  <c r="E2831" i="3" s="1"/>
  <c r="G2831" i="3"/>
  <c r="X2831" i="3" s="1"/>
  <c r="Z2830" i="3"/>
  <c r="X2830" i="3"/>
  <c r="N2830" i="3"/>
  <c r="M2830" i="3"/>
  <c r="J2830" i="3"/>
  <c r="AB2830" i="3" s="1"/>
  <c r="I2830" i="3"/>
  <c r="H2830" i="3"/>
  <c r="E2830" i="3" s="1"/>
  <c r="G2830" i="3"/>
  <c r="L2829" i="3"/>
  <c r="Z2827" i="3"/>
  <c r="X2827" i="3"/>
  <c r="N2827" i="3"/>
  <c r="M2827" i="3"/>
  <c r="J2827" i="3"/>
  <c r="AB2827" i="3" s="1"/>
  <c r="I2827" i="3"/>
  <c r="H2827" i="3"/>
  <c r="E2827" i="3" s="1"/>
  <c r="G2827" i="3"/>
  <c r="N2826" i="3"/>
  <c r="J2826" i="3"/>
  <c r="AB2826" i="3" s="1"/>
  <c r="I2826" i="3"/>
  <c r="H2826" i="3"/>
  <c r="E2826" i="3" s="1"/>
  <c r="G2826" i="3"/>
  <c r="N2825" i="3"/>
  <c r="J2825" i="3"/>
  <c r="I2825" i="3"/>
  <c r="H2825" i="3"/>
  <c r="G2825" i="3"/>
  <c r="E2825" i="3"/>
  <c r="L2824" i="3"/>
  <c r="N2822" i="3"/>
  <c r="J2822" i="3"/>
  <c r="I2822" i="3"/>
  <c r="H2822" i="3"/>
  <c r="G2822" i="3"/>
  <c r="E2822" i="3"/>
  <c r="N2821" i="3"/>
  <c r="J2821" i="3"/>
  <c r="I2821" i="3"/>
  <c r="H2821" i="3"/>
  <c r="E2821" i="3" s="1"/>
  <c r="G2821" i="3"/>
  <c r="M2821" i="3" s="1"/>
  <c r="N2820" i="3"/>
  <c r="J2820" i="3"/>
  <c r="I2820" i="3"/>
  <c r="H2820" i="3"/>
  <c r="G2820" i="3"/>
  <c r="E2820" i="3"/>
  <c r="T2819" i="3"/>
  <c r="N2819" i="3"/>
  <c r="M2819" i="3"/>
  <c r="J2819" i="3"/>
  <c r="I2819" i="3"/>
  <c r="H2819" i="3"/>
  <c r="G2819" i="3"/>
  <c r="AB2819" i="3" s="1"/>
  <c r="E2819" i="3"/>
  <c r="N2818" i="3"/>
  <c r="M2818" i="3"/>
  <c r="J2818" i="3"/>
  <c r="AB2818" i="3" s="1"/>
  <c r="I2818" i="3"/>
  <c r="H2818" i="3"/>
  <c r="E2818" i="3" s="1"/>
  <c r="G2818" i="3"/>
  <c r="Z2818" i="3" s="1"/>
  <c r="N2817" i="3"/>
  <c r="M2817" i="3"/>
  <c r="J2817" i="3"/>
  <c r="Z2817" i="3" s="1"/>
  <c r="I2817" i="3"/>
  <c r="H2817" i="3"/>
  <c r="E2817" i="3" s="1"/>
  <c r="G2817" i="3"/>
  <c r="X2817" i="3" s="1"/>
  <c r="Z2816" i="3"/>
  <c r="X2816" i="3"/>
  <c r="N2816" i="3"/>
  <c r="M2816" i="3"/>
  <c r="J2816" i="3"/>
  <c r="T2816" i="3" s="1"/>
  <c r="I2816" i="3"/>
  <c r="H2816" i="3"/>
  <c r="E2816" i="3" s="1"/>
  <c r="G2816" i="3"/>
  <c r="X2815" i="3"/>
  <c r="N2815" i="3"/>
  <c r="J2815" i="3"/>
  <c r="AB2815" i="3" s="1"/>
  <c r="I2815" i="3"/>
  <c r="H2815" i="3"/>
  <c r="E2815" i="3" s="1"/>
  <c r="G2815" i="3"/>
  <c r="Z2814" i="3"/>
  <c r="N2814" i="3"/>
  <c r="J2814" i="3"/>
  <c r="I2814" i="3"/>
  <c r="H2814" i="3"/>
  <c r="G2814" i="3"/>
  <c r="E2814" i="3"/>
  <c r="N2813" i="3"/>
  <c r="J2813" i="3"/>
  <c r="I2813" i="3"/>
  <c r="H2813" i="3"/>
  <c r="E2813" i="3" s="1"/>
  <c r="G2813" i="3"/>
  <c r="M2813" i="3" s="1"/>
  <c r="N2812" i="3"/>
  <c r="J2812" i="3"/>
  <c r="I2812" i="3"/>
  <c r="H2812" i="3"/>
  <c r="G2812" i="3"/>
  <c r="E2812" i="3"/>
  <c r="Z2811" i="3"/>
  <c r="T2811" i="3"/>
  <c r="N2811" i="3"/>
  <c r="M2811" i="3"/>
  <c r="J2811" i="3"/>
  <c r="I2811" i="3"/>
  <c r="H2811" i="3"/>
  <c r="G2811" i="3"/>
  <c r="AB2811" i="3" s="1"/>
  <c r="E2811" i="3"/>
  <c r="L2810" i="3"/>
  <c r="Z2808" i="3"/>
  <c r="T2808" i="3"/>
  <c r="N2808" i="3"/>
  <c r="M2808" i="3"/>
  <c r="J2808" i="3"/>
  <c r="I2808" i="3"/>
  <c r="H2808" i="3"/>
  <c r="G2808" i="3"/>
  <c r="AB2808" i="3" s="1"/>
  <c r="E2808" i="3"/>
  <c r="N2807" i="3"/>
  <c r="M2807" i="3"/>
  <c r="J2807" i="3"/>
  <c r="AB2807" i="3" s="1"/>
  <c r="I2807" i="3"/>
  <c r="H2807" i="3"/>
  <c r="E2807" i="3" s="1"/>
  <c r="G2807" i="3"/>
  <c r="Z2807" i="3" s="1"/>
  <c r="N2806" i="3"/>
  <c r="J2806" i="3"/>
  <c r="Z2806" i="3" s="1"/>
  <c r="I2806" i="3"/>
  <c r="H2806" i="3"/>
  <c r="E2806" i="3" s="1"/>
  <c r="G2806" i="3"/>
  <c r="X2806" i="3" s="1"/>
  <c r="L2805" i="3"/>
  <c r="N2803" i="3"/>
  <c r="J2803" i="3"/>
  <c r="I2803" i="3"/>
  <c r="H2803" i="3"/>
  <c r="E2803" i="3" s="1"/>
  <c r="G2803" i="3"/>
  <c r="L2802" i="3"/>
  <c r="N2800" i="3"/>
  <c r="J2800" i="3"/>
  <c r="Z2800" i="3" s="1"/>
  <c r="I2800" i="3"/>
  <c r="H2800" i="3"/>
  <c r="E2800" i="3" s="1"/>
  <c r="G2800" i="3"/>
  <c r="X2800" i="3" s="1"/>
  <c r="N2799" i="3"/>
  <c r="M2799" i="3"/>
  <c r="J2799" i="3"/>
  <c r="I2799" i="3"/>
  <c r="H2799" i="3"/>
  <c r="E2799" i="3" s="1"/>
  <c r="G2799" i="3"/>
  <c r="L2798" i="3"/>
  <c r="N2796" i="3"/>
  <c r="M2796" i="3"/>
  <c r="J2796" i="3"/>
  <c r="I2796" i="3"/>
  <c r="H2796" i="3"/>
  <c r="E2796" i="3" s="1"/>
  <c r="G2796" i="3"/>
  <c r="N2795" i="3"/>
  <c r="J2795" i="3"/>
  <c r="I2795" i="3"/>
  <c r="H2795" i="3"/>
  <c r="E2795" i="3" s="1"/>
  <c r="G2795" i="3"/>
  <c r="N2794" i="3"/>
  <c r="J2794" i="3"/>
  <c r="I2794" i="3"/>
  <c r="H2794" i="3"/>
  <c r="G2794" i="3"/>
  <c r="E2794" i="3"/>
  <c r="N2793" i="3"/>
  <c r="M2793" i="3"/>
  <c r="J2793" i="3"/>
  <c r="I2793" i="3"/>
  <c r="H2793" i="3"/>
  <c r="G2793" i="3"/>
  <c r="E2793" i="3"/>
  <c r="L2792" i="3"/>
  <c r="X2790" i="3"/>
  <c r="T2790" i="3"/>
  <c r="N2790" i="3"/>
  <c r="M2790" i="3"/>
  <c r="J2790" i="3"/>
  <c r="I2790" i="3"/>
  <c r="H2790" i="3"/>
  <c r="G2790" i="3"/>
  <c r="AB2790" i="3" s="1"/>
  <c r="E2790" i="3"/>
  <c r="N2789" i="3"/>
  <c r="J2789" i="3"/>
  <c r="I2789" i="3"/>
  <c r="H2789" i="3"/>
  <c r="G2789" i="3"/>
  <c r="E2789" i="3"/>
  <c r="L2788" i="3"/>
  <c r="AB2786" i="3"/>
  <c r="Z2786" i="3"/>
  <c r="X2786" i="3"/>
  <c r="T2786" i="3"/>
  <c r="N2786" i="3"/>
  <c r="AB2785" i="3"/>
  <c r="Z2785" i="3"/>
  <c r="X2785" i="3"/>
  <c r="T2785" i="3"/>
  <c r="N2785" i="3"/>
  <c r="AB2784" i="3"/>
  <c r="Z2784" i="3"/>
  <c r="X2784" i="3"/>
  <c r="T2784" i="3"/>
  <c r="N2784" i="3"/>
  <c r="AB2783" i="3"/>
  <c r="Z2783" i="3"/>
  <c r="X2783" i="3"/>
  <c r="T2783" i="3"/>
  <c r="N2783" i="3"/>
  <c r="AB2782" i="3"/>
  <c r="Z2782" i="3"/>
  <c r="X2782" i="3"/>
  <c r="T2782" i="3"/>
  <c r="N2782" i="3"/>
  <c r="L2781" i="3"/>
  <c r="Z2776" i="3"/>
  <c r="T2776" i="3"/>
  <c r="N2776" i="3"/>
  <c r="M2776" i="3"/>
  <c r="J2776" i="3"/>
  <c r="I2776" i="3"/>
  <c r="H2776" i="3"/>
  <c r="G2776" i="3"/>
  <c r="AB2776" i="3" s="1"/>
  <c r="E2776" i="3"/>
  <c r="B2776" i="3"/>
  <c r="N2775" i="3"/>
  <c r="M2775" i="3"/>
  <c r="J2775" i="3"/>
  <c r="I2775" i="3"/>
  <c r="H2775" i="3"/>
  <c r="E2775" i="3" s="1"/>
  <c r="G2775" i="3"/>
  <c r="N2774" i="3"/>
  <c r="J2774" i="3"/>
  <c r="AB2774" i="3" s="1"/>
  <c r="I2774" i="3"/>
  <c r="H2774" i="3"/>
  <c r="E2774" i="3" s="1"/>
  <c r="G2774" i="3"/>
  <c r="L2773" i="3"/>
  <c r="N2771" i="3"/>
  <c r="J2771" i="3"/>
  <c r="I2771" i="3"/>
  <c r="H2771" i="3"/>
  <c r="E2771" i="3" s="1"/>
  <c r="G2771" i="3"/>
  <c r="Z2770" i="3"/>
  <c r="X2770" i="3"/>
  <c r="T2770" i="3"/>
  <c r="N2770" i="3"/>
  <c r="M2770" i="3"/>
  <c r="J2770" i="3"/>
  <c r="AB2770" i="3" s="1"/>
  <c r="I2770" i="3"/>
  <c r="H2770" i="3"/>
  <c r="E2770" i="3" s="1"/>
  <c r="G2770" i="3"/>
  <c r="X2769" i="3"/>
  <c r="N2769" i="3"/>
  <c r="J2769" i="3"/>
  <c r="I2769" i="3"/>
  <c r="H2769" i="3"/>
  <c r="E2769" i="3" s="1"/>
  <c r="G2769" i="3"/>
  <c r="AB2769" i="3" s="1"/>
  <c r="L2768" i="3"/>
  <c r="AB2766" i="3"/>
  <c r="X2766" i="3"/>
  <c r="N2766" i="3"/>
  <c r="J2766" i="3"/>
  <c r="I2766" i="3"/>
  <c r="H2766" i="3"/>
  <c r="E2766" i="3" s="1"/>
  <c r="G2766" i="3"/>
  <c r="N2765" i="3"/>
  <c r="J2765" i="3"/>
  <c r="I2765" i="3"/>
  <c r="H2765" i="3"/>
  <c r="G2765" i="3"/>
  <c r="E2765" i="3"/>
  <c r="X2764" i="3"/>
  <c r="T2764" i="3"/>
  <c r="N2764" i="3"/>
  <c r="M2764" i="3"/>
  <c r="J2764" i="3"/>
  <c r="I2764" i="3"/>
  <c r="H2764" i="3"/>
  <c r="E2764" i="3" s="1"/>
  <c r="G2764" i="3"/>
  <c r="AB2764" i="3" s="1"/>
  <c r="N2763" i="3"/>
  <c r="J2763" i="3"/>
  <c r="I2763" i="3"/>
  <c r="H2763" i="3"/>
  <c r="G2763" i="3"/>
  <c r="E2763" i="3"/>
  <c r="Z2762" i="3"/>
  <c r="T2762" i="3"/>
  <c r="N2762" i="3"/>
  <c r="M2762" i="3"/>
  <c r="J2762" i="3"/>
  <c r="I2762" i="3"/>
  <c r="H2762" i="3"/>
  <c r="G2762" i="3"/>
  <c r="AB2762" i="3" s="1"/>
  <c r="E2762" i="3"/>
  <c r="AB2761" i="3"/>
  <c r="N2761" i="3"/>
  <c r="M2761" i="3"/>
  <c r="J2761" i="3"/>
  <c r="X2761" i="3" s="1"/>
  <c r="I2761" i="3"/>
  <c r="H2761" i="3"/>
  <c r="E2761" i="3" s="1"/>
  <c r="G2761" i="3"/>
  <c r="AB2760" i="3"/>
  <c r="N2760" i="3"/>
  <c r="J2760" i="3"/>
  <c r="I2760" i="3"/>
  <c r="H2760" i="3"/>
  <c r="E2760" i="3" s="1"/>
  <c r="G2760" i="3"/>
  <c r="Z2759" i="3"/>
  <c r="X2759" i="3"/>
  <c r="T2759" i="3"/>
  <c r="N2759" i="3"/>
  <c r="M2759" i="3"/>
  <c r="J2759" i="3"/>
  <c r="AB2759" i="3" s="1"/>
  <c r="I2759" i="3"/>
  <c r="H2759" i="3"/>
  <c r="E2759" i="3" s="1"/>
  <c r="G2759" i="3"/>
  <c r="N2758" i="3"/>
  <c r="J2758" i="3"/>
  <c r="I2758" i="3"/>
  <c r="H2758" i="3"/>
  <c r="E2758" i="3" s="1"/>
  <c r="G2758" i="3"/>
  <c r="X2758" i="3" s="1"/>
  <c r="N2757" i="3"/>
  <c r="J2757" i="3"/>
  <c r="I2757" i="3"/>
  <c r="H2757" i="3"/>
  <c r="G2757" i="3"/>
  <c r="E2757" i="3"/>
  <c r="X2756" i="3"/>
  <c r="T2756" i="3"/>
  <c r="N2756" i="3"/>
  <c r="M2756" i="3"/>
  <c r="J2756" i="3"/>
  <c r="I2756" i="3"/>
  <c r="H2756" i="3"/>
  <c r="E2756" i="3" s="1"/>
  <c r="G2756" i="3"/>
  <c r="AB2756" i="3" s="1"/>
  <c r="N2755" i="3"/>
  <c r="J2755" i="3"/>
  <c r="I2755" i="3"/>
  <c r="H2755" i="3"/>
  <c r="G2755" i="3"/>
  <c r="E2755" i="3"/>
  <c r="L2754" i="3"/>
  <c r="AB2752" i="3"/>
  <c r="N2752" i="3"/>
  <c r="J2752" i="3"/>
  <c r="I2752" i="3"/>
  <c r="H2752" i="3"/>
  <c r="G2752" i="3"/>
  <c r="E2752" i="3"/>
  <c r="Z2751" i="3"/>
  <c r="T2751" i="3"/>
  <c r="N2751" i="3"/>
  <c r="M2751" i="3"/>
  <c r="J2751" i="3"/>
  <c r="I2751" i="3"/>
  <c r="H2751" i="3"/>
  <c r="G2751" i="3"/>
  <c r="AB2751" i="3" s="1"/>
  <c r="E2751" i="3"/>
  <c r="N2750" i="3"/>
  <c r="M2750" i="3"/>
  <c r="J2750" i="3"/>
  <c r="I2750" i="3"/>
  <c r="H2750" i="3"/>
  <c r="E2750" i="3" s="1"/>
  <c r="G2750" i="3"/>
  <c r="L2749" i="3"/>
  <c r="N2747" i="3"/>
  <c r="M2747" i="3"/>
  <c r="J2747" i="3"/>
  <c r="I2747" i="3"/>
  <c r="H2747" i="3"/>
  <c r="E2747" i="3" s="1"/>
  <c r="G2747" i="3"/>
  <c r="L2746" i="3"/>
  <c r="N2744" i="3"/>
  <c r="M2744" i="3"/>
  <c r="J2744" i="3"/>
  <c r="I2744" i="3"/>
  <c r="H2744" i="3"/>
  <c r="E2744" i="3" s="1"/>
  <c r="G2744" i="3"/>
  <c r="N2743" i="3"/>
  <c r="J2743" i="3"/>
  <c r="I2743" i="3"/>
  <c r="H2743" i="3"/>
  <c r="E2743" i="3" s="1"/>
  <c r="G2743" i="3"/>
  <c r="L2742" i="3"/>
  <c r="N2740" i="3"/>
  <c r="J2740" i="3"/>
  <c r="I2740" i="3"/>
  <c r="H2740" i="3"/>
  <c r="E2740" i="3" s="1"/>
  <c r="G2740" i="3"/>
  <c r="N2739" i="3"/>
  <c r="M2739" i="3"/>
  <c r="J2739" i="3"/>
  <c r="I2739" i="3"/>
  <c r="H2739" i="3"/>
  <c r="E2739" i="3" s="1"/>
  <c r="G2739" i="3"/>
  <c r="N2738" i="3"/>
  <c r="M2738" i="3"/>
  <c r="J2738" i="3"/>
  <c r="I2738" i="3"/>
  <c r="H2738" i="3"/>
  <c r="E2738" i="3" s="1"/>
  <c r="G2738" i="3"/>
  <c r="N2737" i="3"/>
  <c r="J2737" i="3"/>
  <c r="I2737" i="3"/>
  <c r="H2737" i="3"/>
  <c r="E2737" i="3" s="1"/>
  <c r="G2737" i="3"/>
  <c r="L2736" i="3"/>
  <c r="N2734" i="3"/>
  <c r="J2734" i="3"/>
  <c r="I2734" i="3"/>
  <c r="H2734" i="3"/>
  <c r="G2734" i="3"/>
  <c r="M2734" i="3" s="1"/>
  <c r="E2734" i="3"/>
  <c r="N2733" i="3"/>
  <c r="J2733" i="3"/>
  <c r="I2733" i="3"/>
  <c r="H2733" i="3"/>
  <c r="G2733" i="3"/>
  <c r="AB2733" i="3" s="1"/>
  <c r="E2733" i="3"/>
  <c r="L2732" i="3"/>
  <c r="AB2730" i="3"/>
  <c r="Z2730" i="3"/>
  <c r="X2730" i="3"/>
  <c r="T2730" i="3"/>
  <c r="N2730" i="3"/>
  <c r="AB2729" i="3"/>
  <c r="Z2729" i="3"/>
  <c r="X2729" i="3"/>
  <c r="T2729" i="3"/>
  <c r="N2729" i="3"/>
  <c r="AB2728" i="3"/>
  <c r="Z2728" i="3"/>
  <c r="X2728" i="3"/>
  <c r="T2728" i="3"/>
  <c r="N2728" i="3"/>
  <c r="AB2727" i="3"/>
  <c r="Z2727" i="3"/>
  <c r="X2727" i="3"/>
  <c r="T2727" i="3"/>
  <c r="N2727" i="3"/>
  <c r="AB2726" i="3"/>
  <c r="Z2726" i="3"/>
  <c r="X2726" i="3"/>
  <c r="T2726" i="3"/>
  <c r="N2726" i="3"/>
  <c r="L2725" i="3"/>
  <c r="N2720" i="3"/>
  <c r="M2720" i="3"/>
  <c r="J2720" i="3"/>
  <c r="I2720" i="3"/>
  <c r="H2720" i="3"/>
  <c r="E2720" i="3" s="1"/>
  <c r="B2720" i="3" s="1"/>
  <c r="G2720" i="3"/>
  <c r="AB2719" i="3"/>
  <c r="Z2719" i="3"/>
  <c r="T2719" i="3"/>
  <c r="N2719" i="3"/>
  <c r="M2719" i="3"/>
  <c r="J2719" i="3"/>
  <c r="I2719" i="3"/>
  <c r="H2719" i="3"/>
  <c r="G2719" i="3"/>
  <c r="X2719" i="3" s="1"/>
  <c r="E2719" i="3"/>
  <c r="AB2718" i="3"/>
  <c r="X2718" i="3"/>
  <c r="T2718" i="3"/>
  <c r="N2718" i="3"/>
  <c r="M2718" i="3"/>
  <c r="J2718" i="3"/>
  <c r="Z2718" i="3" s="1"/>
  <c r="I2718" i="3"/>
  <c r="H2718" i="3"/>
  <c r="G2718" i="3"/>
  <c r="E2718" i="3"/>
  <c r="L2717" i="3"/>
  <c r="AB2715" i="3"/>
  <c r="Z2715" i="3"/>
  <c r="X2715" i="3"/>
  <c r="T2715" i="3"/>
  <c r="N2715" i="3"/>
  <c r="M2715" i="3"/>
  <c r="J2715" i="3"/>
  <c r="I2715" i="3"/>
  <c r="H2715" i="3"/>
  <c r="G2715" i="3"/>
  <c r="E2715" i="3"/>
  <c r="AB2714" i="3"/>
  <c r="N2714" i="3"/>
  <c r="M2714" i="3"/>
  <c r="J2714" i="3"/>
  <c r="I2714" i="3"/>
  <c r="H2714" i="3"/>
  <c r="E2714" i="3" s="1"/>
  <c r="G2714" i="3"/>
  <c r="T2714" i="3" s="1"/>
  <c r="Z2713" i="3"/>
  <c r="N2713" i="3"/>
  <c r="J2713" i="3"/>
  <c r="AB2713" i="3" s="1"/>
  <c r="I2713" i="3"/>
  <c r="H2713" i="3"/>
  <c r="E2713" i="3" s="1"/>
  <c r="G2713" i="3"/>
  <c r="T2713" i="3" s="1"/>
  <c r="L2712" i="3"/>
  <c r="Z2710" i="3"/>
  <c r="N2710" i="3"/>
  <c r="J2710" i="3"/>
  <c r="AB2710" i="3" s="1"/>
  <c r="I2710" i="3"/>
  <c r="H2710" i="3"/>
  <c r="E2710" i="3" s="1"/>
  <c r="G2710" i="3"/>
  <c r="N2709" i="3"/>
  <c r="M2709" i="3"/>
  <c r="J2709" i="3"/>
  <c r="I2709" i="3"/>
  <c r="H2709" i="3"/>
  <c r="E2709" i="3" s="1"/>
  <c r="G2709" i="3"/>
  <c r="X2708" i="3"/>
  <c r="N2708" i="3"/>
  <c r="J2708" i="3"/>
  <c r="I2708" i="3"/>
  <c r="H2708" i="3"/>
  <c r="E2708" i="3" s="1"/>
  <c r="G2708" i="3"/>
  <c r="T2707" i="3"/>
  <c r="N2707" i="3"/>
  <c r="J2707" i="3"/>
  <c r="I2707" i="3"/>
  <c r="H2707" i="3"/>
  <c r="G2707" i="3"/>
  <c r="E2707" i="3"/>
  <c r="Z2706" i="3"/>
  <c r="X2706" i="3"/>
  <c r="T2706" i="3"/>
  <c r="N2706" i="3"/>
  <c r="M2706" i="3"/>
  <c r="J2706" i="3"/>
  <c r="I2706" i="3"/>
  <c r="H2706" i="3"/>
  <c r="G2706" i="3"/>
  <c r="AB2706" i="3" s="1"/>
  <c r="E2706" i="3"/>
  <c r="N2705" i="3"/>
  <c r="J2705" i="3"/>
  <c r="I2705" i="3"/>
  <c r="H2705" i="3"/>
  <c r="E2705" i="3" s="1"/>
  <c r="G2705" i="3"/>
  <c r="Z2705" i="3" s="1"/>
  <c r="Z2704" i="3"/>
  <c r="T2704" i="3"/>
  <c r="N2704" i="3"/>
  <c r="M2704" i="3"/>
  <c r="J2704" i="3"/>
  <c r="I2704" i="3"/>
  <c r="H2704" i="3"/>
  <c r="G2704" i="3"/>
  <c r="X2704" i="3" s="1"/>
  <c r="E2704" i="3"/>
  <c r="N2703" i="3"/>
  <c r="M2703" i="3"/>
  <c r="J2703" i="3"/>
  <c r="I2703" i="3"/>
  <c r="H2703" i="3"/>
  <c r="E2703" i="3" s="1"/>
  <c r="G2703" i="3"/>
  <c r="AB2702" i="3"/>
  <c r="Z2702" i="3"/>
  <c r="N2702" i="3"/>
  <c r="J2702" i="3"/>
  <c r="I2702" i="3"/>
  <c r="H2702" i="3"/>
  <c r="G2702" i="3"/>
  <c r="T2702" i="3" s="1"/>
  <c r="E2702" i="3"/>
  <c r="N2701" i="3"/>
  <c r="M2701" i="3"/>
  <c r="J2701" i="3"/>
  <c r="I2701" i="3"/>
  <c r="H2701" i="3"/>
  <c r="E2701" i="3" s="1"/>
  <c r="G2701" i="3"/>
  <c r="N2700" i="3"/>
  <c r="J2700" i="3"/>
  <c r="I2700" i="3"/>
  <c r="H2700" i="3"/>
  <c r="E2700" i="3" s="1"/>
  <c r="G2700" i="3"/>
  <c r="T2699" i="3"/>
  <c r="N2699" i="3"/>
  <c r="J2699" i="3"/>
  <c r="I2699" i="3"/>
  <c r="H2699" i="3"/>
  <c r="G2699" i="3"/>
  <c r="E2699" i="3"/>
  <c r="L2698" i="3"/>
  <c r="N2696" i="3"/>
  <c r="J2696" i="3"/>
  <c r="I2696" i="3"/>
  <c r="H2696" i="3"/>
  <c r="G2696" i="3"/>
  <c r="E2696" i="3"/>
  <c r="Z2695" i="3"/>
  <c r="X2695" i="3"/>
  <c r="T2695" i="3"/>
  <c r="N2695" i="3"/>
  <c r="M2695" i="3"/>
  <c r="J2695" i="3"/>
  <c r="I2695" i="3"/>
  <c r="H2695" i="3"/>
  <c r="G2695" i="3"/>
  <c r="AB2695" i="3" s="1"/>
  <c r="E2695" i="3"/>
  <c r="N2694" i="3"/>
  <c r="J2694" i="3"/>
  <c r="AB2694" i="3" s="1"/>
  <c r="I2694" i="3"/>
  <c r="H2694" i="3"/>
  <c r="E2694" i="3" s="1"/>
  <c r="G2694" i="3"/>
  <c r="L2693" i="3"/>
  <c r="N2691" i="3"/>
  <c r="J2691" i="3"/>
  <c r="I2691" i="3"/>
  <c r="H2691" i="3"/>
  <c r="E2691" i="3" s="1"/>
  <c r="G2691" i="3"/>
  <c r="L2690" i="3"/>
  <c r="N2688" i="3"/>
  <c r="J2688" i="3"/>
  <c r="AB2688" i="3" s="1"/>
  <c r="I2688" i="3"/>
  <c r="H2688" i="3"/>
  <c r="E2688" i="3" s="1"/>
  <c r="G2688" i="3"/>
  <c r="N2687" i="3"/>
  <c r="M2687" i="3"/>
  <c r="J2687" i="3"/>
  <c r="I2687" i="3"/>
  <c r="H2687" i="3"/>
  <c r="G2687" i="3"/>
  <c r="E2687" i="3"/>
  <c r="L2686" i="3"/>
  <c r="N2684" i="3"/>
  <c r="M2684" i="3"/>
  <c r="J2684" i="3"/>
  <c r="I2684" i="3"/>
  <c r="H2684" i="3"/>
  <c r="G2684" i="3"/>
  <c r="E2684" i="3"/>
  <c r="N2683" i="3"/>
  <c r="M2683" i="3"/>
  <c r="J2683" i="3"/>
  <c r="I2683" i="3"/>
  <c r="H2683" i="3"/>
  <c r="E2683" i="3" s="1"/>
  <c r="G2683" i="3"/>
  <c r="N2682" i="3"/>
  <c r="J2682" i="3"/>
  <c r="I2682" i="3"/>
  <c r="H2682" i="3"/>
  <c r="E2682" i="3" s="1"/>
  <c r="G2682" i="3"/>
  <c r="N2681" i="3"/>
  <c r="M2681" i="3"/>
  <c r="J2681" i="3"/>
  <c r="I2681" i="3"/>
  <c r="H2681" i="3"/>
  <c r="G2681" i="3"/>
  <c r="E2681" i="3"/>
  <c r="L2680" i="3"/>
  <c r="Z2678" i="3"/>
  <c r="X2678" i="3"/>
  <c r="T2678" i="3"/>
  <c r="N2678" i="3"/>
  <c r="M2678" i="3"/>
  <c r="J2678" i="3"/>
  <c r="AB2678" i="3" s="1"/>
  <c r="R2678" i="3" s="1"/>
  <c r="I2678" i="3"/>
  <c r="H2678" i="3"/>
  <c r="G2678" i="3"/>
  <c r="E2678" i="3"/>
  <c r="N2677" i="3"/>
  <c r="J2677" i="3"/>
  <c r="X2677" i="3" s="1"/>
  <c r="I2677" i="3"/>
  <c r="H2677" i="3"/>
  <c r="G2677" i="3"/>
  <c r="E2677" i="3"/>
  <c r="L2676" i="3"/>
  <c r="AB2674" i="3"/>
  <c r="Z2674" i="3"/>
  <c r="X2674" i="3"/>
  <c r="T2674" i="3"/>
  <c r="N2674" i="3"/>
  <c r="AB2673" i="3"/>
  <c r="Z2673" i="3"/>
  <c r="X2673" i="3"/>
  <c r="T2673" i="3"/>
  <c r="N2673" i="3"/>
  <c r="AB2672" i="3"/>
  <c r="Z2672" i="3"/>
  <c r="X2672" i="3"/>
  <c r="T2672" i="3"/>
  <c r="N2672" i="3"/>
  <c r="AB2671" i="3"/>
  <c r="Z2671" i="3"/>
  <c r="X2671" i="3"/>
  <c r="T2671" i="3"/>
  <c r="N2671" i="3"/>
  <c r="AB2670" i="3"/>
  <c r="Z2670" i="3"/>
  <c r="X2670" i="3"/>
  <c r="T2670" i="3"/>
  <c r="N2670" i="3"/>
  <c r="L2669" i="3"/>
  <c r="N2664" i="3"/>
  <c r="J2664" i="3"/>
  <c r="Z2664" i="3" s="1"/>
  <c r="I2664" i="3"/>
  <c r="H2664" i="3"/>
  <c r="G2664" i="3"/>
  <c r="E2664" i="3"/>
  <c r="B2664" i="3" s="1"/>
  <c r="Z2663" i="3"/>
  <c r="X2663" i="3"/>
  <c r="T2663" i="3"/>
  <c r="N2663" i="3"/>
  <c r="M2663" i="3"/>
  <c r="J2663" i="3"/>
  <c r="I2663" i="3"/>
  <c r="H2663" i="3"/>
  <c r="E2663" i="3" s="1"/>
  <c r="G2663" i="3"/>
  <c r="AB2663" i="3" s="1"/>
  <c r="N2662" i="3"/>
  <c r="J2662" i="3"/>
  <c r="I2662" i="3"/>
  <c r="H2662" i="3"/>
  <c r="E2662" i="3" s="1"/>
  <c r="G2662" i="3"/>
  <c r="L2661" i="3"/>
  <c r="N2659" i="3"/>
  <c r="J2659" i="3"/>
  <c r="I2659" i="3"/>
  <c r="H2659" i="3"/>
  <c r="E2659" i="3" s="1"/>
  <c r="G2659" i="3"/>
  <c r="N2658" i="3"/>
  <c r="J2658" i="3"/>
  <c r="I2658" i="3"/>
  <c r="H2658" i="3"/>
  <c r="G2658" i="3"/>
  <c r="E2658" i="3"/>
  <c r="T2657" i="3"/>
  <c r="N2657" i="3"/>
  <c r="M2657" i="3"/>
  <c r="J2657" i="3"/>
  <c r="I2657" i="3"/>
  <c r="H2657" i="3"/>
  <c r="G2657" i="3"/>
  <c r="E2657" i="3"/>
  <c r="L2656" i="3"/>
  <c r="AB2654" i="3"/>
  <c r="X2654" i="3"/>
  <c r="N2654" i="3"/>
  <c r="M2654" i="3"/>
  <c r="J2654" i="3"/>
  <c r="T2654" i="3" s="1"/>
  <c r="I2654" i="3"/>
  <c r="H2654" i="3"/>
  <c r="E2654" i="3" s="1"/>
  <c r="G2654" i="3"/>
  <c r="N2653" i="3"/>
  <c r="J2653" i="3"/>
  <c r="I2653" i="3"/>
  <c r="H2653" i="3"/>
  <c r="E2653" i="3" s="1"/>
  <c r="G2653" i="3"/>
  <c r="Z2652" i="3"/>
  <c r="X2652" i="3"/>
  <c r="T2652" i="3"/>
  <c r="N2652" i="3"/>
  <c r="M2652" i="3"/>
  <c r="J2652" i="3"/>
  <c r="I2652" i="3"/>
  <c r="H2652" i="3"/>
  <c r="G2652" i="3"/>
  <c r="AB2652" i="3" s="1"/>
  <c r="E2652" i="3"/>
  <c r="N2651" i="3"/>
  <c r="M2651" i="3"/>
  <c r="J2651" i="3"/>
  <c r="I2651" i="3"/>
  <c r="H2651" i="3"/>
  <c r="E2651" i="3" s="1"/>
  <c r="G2651" i="3"/>
  <c r="AB2650" i="3"/>
  <c r="N2650" i="3"/>
  <c r="J2650" i="3"/>
  <c r="T2650" i="3" s="1"/>
  <c r="I2650" i="3"/>
  <c r="H2650" i="3"/>
  <c r="G2650" i="3"/>
  <c r="E2650" i="3"/>
  <c r="N2649" i="3"/>
  <c r="M2649" i="3"/>
  <c r="J2649" i="3"/>
  <c r="I2649" i="3"/>
  <c r="H2649" i="3"/>
  <c r="G2649" i="3"/>
  <c r="E2649" i="3"/>
  <c r="Z2648" i="3"/>
  <c r="N2648" i="3"/>
  <c r="M2648" i="3"/>
  <c r="J2648" i="3"/>
  <c r="I2648" i="3"/>
  <c r="H2648" i="3"/>
  <c r="E2648" i="3" s="1"/>
  <c r="G2648" i="3"/>
  <c r="X2648" i="3" s="1"/>
  <c r="AB2647" i="3"/>
  <c r="X2647" i="3"/>
  <c r="N2647" i="3"/>
  <c r="M2647" i="3"/>
  <c r="J2647" i="3"/>
  <c r="I2647" i="3"/>
  <c r="H2647" i="3"/>
  <c r="E2647" i="3" s="1"/>
  <c r="G2647" i="3"/>
  <c r="Z2646" i="3"/>
  <c r="N2646" i="3"/>
  <c r="J2646" i="3"/>
  <c r="I2646" i="3"/>
  <c r="H2646" i="3"/>
  <c r="E2646" i="3" s="1"/>
  <c r="G2646" i="3"/>
  <c r="N2645" i="3"/>
  <c r="J2645" i="3"/>
  <c r="I2645" i="3"/>
  <c r="H2645" i="3"/>
  <c r="G2645" i="3"/>
  <c r="M2645" i="3" s="1"/>
  <c r="E2645" i="3"/>
  <c r="Z2644" i="3"/>
  <c r="N2644" i="3"/>
  <c r="J2644" i="3"/>
  <c r="I2644" i="3"/>
  <c r="H2644" i="3"/>
  <c r="G2644" i="3"/>
  <c r="E2644" i="3"/>
  <c r="X2643" i="3"/>
  <c r="T2643" i="3"/>
  <c r="N2643" i="3"/>
  <c r="J2643" i="3"/>
  <c r="AB2643" i="3" s="1"/>
  <c r="I2643" i="3"/>
  <c r="H2643" i="3"/>
  <c r="E2643" i="3" s="1"/>
  <c r="G2643" i="3"/>
  <c r="M2643" i="3" s="1"/>
  <c r="L2642" i="3"/>
  <c r="X2640" i="3"/>
  <c r="T2640" i="3"/>
  <c r="N2640" i="3"/>
  <c r="J2640" i="3"/>
  <c r="AB2640" i="3" s="1"/>
  <c r="I2640" i="3"/>
  <c r="H2640" i="3"/>
  <c r="G2640" i="3"/>
  <c r="M2640" i="3" s="1"/>
  <c r="E2640" i="3"/>
  <c r="N2639" i="3"/>
  <c r="M2639" i="3"/>
  <c r="J2639" i="3"/>
  <c r="I2639" i="3"/>
  <c r="H2639" i="3"/>
  <c r="G2639" i="3"/>
  <c r="E2639" i="3"/>
  <c r="T2638" i="3"/>
  <c r="N2638" i="3"/>
  <c r="M2638" i="3"/>
  <c r="J2638" i="3"/>
  <c r="I2638" i="3"/>
  <c r="H2638" i="3"/>
  <c r="G2638" i="3"/>
  <c r="E2638" i="3"/>
  <c r="L2637" i="3"/>
  <c r="N2635" i="3"/>
  <c r="M2635" i="3"/>
  <c r="J2635" i="3"/>
  <c r="I2635" i="3"/>
  <c r="H2635" i="3"/>
  <c r="G2635" i="3"/>
  <c r="E2635" i="3"/>
  <c r="L2634" i="3"/>
  <c r="AB2632" i="3"/>
  <c r="T2632" i="3"/>
  <c r="N2632" i="3"/>
  <c r="M2632" i="3"/>
  <c r="J2632" i="3"/>
  <c r="I2632" i="3"/>
  <c r="H2632" i="3"/>
  <c r="E2632" i="3" s="1"/>
  <c r="G2632" i="3"/>
  <c r="N2631" i="3"/>
  <c r="M2631" i="3"/>
  <c r="J2631" i="3"/>
  <c r="I2631" i="3"/>
  <c r="H2631" i="3"/>
  <c r="E2631" i="3" s="1"/>
  <c r="G2631" i="3"/>
  <c r="L2630" i="3"/>
  <c r="N2628" i="3"/>
  <c r="M2628" i="3"/>
  <c r="J2628" i="3"/>
  <c r="I2628" i="3"/>
  <c r="H2628" i="3"/>
  <c r="E2628" i="3" s="1"/>
  <c r="G2628" i="3"/>
  <c r="N2627" i="3"/>
  <c r="J2627" i="3"/>
  <c r="I2627" i="3"/>
  <c r="H2627" i="3"/>
  <c r="G2627" i="3"/>
  <c r="E2627" i="3"/>
  <c r="N2626" i="3"/>
  <c r="J2626" i="3"/>
  <c r="I2626" i="3"/>
  <c r="H2626" i="3"/>
  <c r="E2626" i="3" s="1"/>
  <c r="G2626" i="3"/>
  <c r="N2625" i="3"/>
  <c r="J2625" i="3"/>
  <c r="I2625" i="3"/>
  <c r="H2625" i="3"/>
  <c r="G2625" i="3"/>
  <c r="M2625" i="3" s="1"/>
  <c r="E2625" i="3"/>
  <c r="L2624" i="3"/>
  <c r="N2622" i="3"/>
  <c r="J2622" i="3"/>
  <c r="I2622" i="3"/>
  <c r="H2622" i="3"/>
  <c r="G2622" i="3"/>
  <c r="M2622" i="3" s="1"/>
  <c r="E2622" i="3"/>
  <c r="N2621" i="3"/>
  <c r="J2621" i="3"/>
  <c r="I2621" i="3"/>
  <c r="H2621" i="3"/>
  <c r="G2621" i="3"/>
  <c r="E2621" i="3"/>
  <c r="L2620" i="3"/>
  <c r="AB2618" i="3"/>
  <c r="Z2618" i="3"/>
  <c r="X2618" i="3"/>
  <c r="T2618" i="3"/>
  <c r="N2618" i="3"/>
  <c r="AB2617" i="3"/>
  <c r="Z2617" i="3"/>
  <c r="X2617" i="3"/>
  <c r="T2617" i="3"/>
  <c r="N2617" i="3"/>
  <c r="AB2616" i="3"/>
  <c r="Z2616" i="3"/>
  <c r="X2616" i="3"/>
  <c r="T2616" i="3"/>
  <c r="N2616" i="3"/>
  <c r="AB2615" i="3"/>
  <c r="Z2615" i="3"/>
  <c r="X2615" i="3"/>
  <c r="T2615" i="3"/>
  <c r="N2615" i="3"/>
  <c r="AB2614" i="3"/>
  <c r="Z2614" i="3"/>
  <c r="X2614" i="3"/>
  <c r="T2614" i="3"/>
  <c r="N2614" i="3"/>
  <c r="L2613" i="3"/>
  <c r="AB2608" i="3"/>
  <c r="N2608" i="3"/>
  <c r="J2608" i="3"/>
  <c r="X2608" i="3" s="1"/>
  <c r="I2608" i="3"/>
  <c r="H2608" i="3"/>
  <c r="G2608" i="3"/>
  <c r="M2608" i="3" s="1"/>
  <c r="E2608" i="3"/>
  <c r="B2608" i="3" s="1"/>
  <c r="N2607" i="3"/>
  <c r="M2607" i="3"/>
  <c r="J2607" i="3"/>
  <c r="I2607" i="3"/>
  <c r="H2607" i="3"/>
  <c r="G2607" i="3"/>
  <c r="Z2607" i="3" s="1"/>
  <c r="E2607" i="3"/>
  <c r="AB2606" i="3"/>
  <c r="X2606" i="3"/>
  <c r="N2606" i="3"/>
  <c r="M2606" i="3"/>
  <c r="J2606" i="3"/>
  <c r="Z2606" i="3" s="1"/>
  <c r="I2606" i="3"/>
  <c r="H2606" i="3"/>
  <c r="G2606" i="3"/>
  <c r="E2606" i="3"/>
  <c r="L2605" i="3"/>
  <c r="AB2603" i="3"/>
  <c r="N2603" i="3"/>
  <c r="M2603" i="3"/>
  <c r="J2603" i="3"/>
  <c r="I2603" i="3"/>
  <c r="H2603" i="3"/>
  <c r="G2603" i="3"/>
  <c r="E2603" i="3"/>
  <c r="Z2602" i="3"/>
  <c r="N2602" i="3"/>
  <c r="J2602" i="3"/>
  <c r="I2602" i="3"/>
  <c r="H2602" i="3"/>
  <c r="E2602" i="3" s="1"/>
  <c r="G2602" i="3"/>
  <c r="X2601" i="3"/>
  <c r="N2601" i="3"/>
  <c r="J2601" i="3"/>
  <c r="AB2601" i="3" s="1"/>
  <c r="I2601" i="3"/>
  <c r="H2601" i="3"/>
  <c r="E2601" i="3" s="1"/>
  <c r="G2601" i="3"/>
  <c r="L2600" i="3"/>
  <c r="AB2598" i="3"/>
  <c r="Z2598" i="3"/>
  <c r="X2598" i="3"/>
  <c r="T2598" i="3"/>
  <c r="N2598" i="3"/>
  <c r="J2598" i="3"/>
  <c r="I2598" i="3"/>
  <c r="H2598" i="3"/>
  <c r="G2598" i="3"/>
  <c r="E2598" i="3"/>
  <c r="N2597" i="3"/>
  <c r="M2597" i="3"/>
  <c r="J2597" i="3"/>
  <c r="I2597" i="3"/>
  <c r="H2597" i="3"/>
  <c r="E2597" i="3" s="1"/>
  <c r="G2597" i="3"/>
  <c r="AB2596" i="3"/>
  <c r="N2596" i="3"/>
  <c r="J2596" i="3"/>
  <c r="I2596" i="3"/>
  <c r="H2596" i="3"/>
  <c r="G2596" i="3"/>
  <c r="E2596" i="3"/>
  <c r="N2595" i="3"/>
  <c r="J2595" i="3"/>
  <c r="I2595" i="3"/>
  <c r="H2595" i="3"/>
  <c r="G2595" i="3"/>
  <c r="E2595" i="3"/>
  <c r="X2594" i="3"/>
  <c r="N2594" i="3"/>
  <c r="J2594" i="3"/>
  <c r="I2594" i="3"/>
  <c r="H2594" i="3"/>
  <c r="G2594" i="3"/>
  <c r="M2594" i="3" s="1"/>
  <c r="E2594" i="3"/>
  <c r="N2593" i="3"/>
  <c r="J2593" i="3"/>
  <c r="I2593" i="3"/>
  <c r="H2593" i="3"/>
  <c r="G2593" i="3"/>
  <c r="E2593" i="3"/>
  <c r="X2592" i="3"/>
  <c r="N2592" i="3"/>
  <c r="M2592" i="3"/>
  <c r="J2592" i="3"/>
  <c r="I2592" i="3"/>
  <c r="H2592" i="3"/>
  <c r="G2592" i="3"/>
  <c r="E2592" i="3"/>
  <c r="N2591" i="3"/>
  <c r="J2591" i="3"/>
  <c r="AB2591" i="3" s="1"/>
  <c r="I2591" i="3"/>
  <c r="H2591" i="3"/>
  <c r="E2591" i="3" s="1"/>
  <c r="G2591" i="3"/>
  <c r="AB2590" i="3"/>
  <c r="T2590" i="3"/>
  <c r="N2590" i="3"/>
  <c r="J2590" i="3"/>
  <c r="Z2590" i="3" s="1"/>
  <c r="I2590" i="3"/>
  <c r="H2590" i="3"/>
  <c r="E2590" i="3" s="1"/>
  <c r="G2590" i="3"/>
  <c r="N2589" i="3"/>
  <c r="M2589" i="3"/>
  <c r="J2589" i="3"/>
  <c r="I2589" i="3"/>
  <c r="H2589" i="3"/>
  <c r="E2589" i="3" s="1"/>
  <c r="G2589" i="3"/>
  <c r="X2588" i="3"/>
  <c r="N2588" i="3"/>
  <c r="J2588" i="3"/>
  <c r="I2588" i="3"/>
  <c r="H2588" i="3"/>
  <c r="G2588" i="3"/>
  <c r="E2588" i="3"/>
  <c r="T2587" i="3"/>
  <c r="N2587" i="3"/>
  <c r="M2587" i="3"/>
  <c r="J2587" i="3"/>
  <c r="I2587" i="3"/>
  <c r="H2587" i="3"/>
  <c r="G2587" i="3"/>
  <c r="E2587" i="3"/>
  <c r="L2586" i="3"/>
  <c r="N2584" i="3"/>
  <c r="J2584" i="3"/>
  <c r="I2584" i="3"/>
  <c r="H2584" i="3"/>
  <c r="G2584" i="3"/>
  <c r="T2584" i="3" s="1"/>
  <c r="E2584" i="3"/>
  <c r="N2583" i="3"/>
  <c r="M2583" i="3"/>
  <c r="J2583" i="3"/>
  <c r="I2583" i="3"/>
  <c r="H2583" i="3"/>
  <c r="G2583" i="3"/>
  <c r="E2583" i="3"/>
  <c r="N2582" i="3"/>
  <c r="M2582" i="3"/>
  <c r="J2582" i="3"/>
  <c r="I2582" i="3"/>
  <c r="H2582" i="3"/>
  <c r="E2582" i="3" s="1"/>
  <c r="G2582" i="3"/>
  <c r="Z2582" i="3" s="1"/>
  <c r="L2581" i="3"/>
  <c r="N2579" i="3"/>
  <c r="M2579" i="3"/>
  <c r="J2579" i="3"/>
  <c r="I2579" i="3"/>
  <c r="H2579" i="3"/>
  <c r="E2579" i="3" s="1"/>
  <c r="G2579" i="3"/>
  <c r="L2578" i="3"/>
  <c r="Z2576" i="3"/>
  <c r="N2576" i="3"/>
  <c r="M2576" i="3"/>
  <c r="J2576" i="3"/>
  <c r="I2576" i="3"/>
  <c r="H2576" i="3"/>
  <c r="E2576" i="3" s="1"/>
  <c r="G2576" i="3"/>
  <c r="N2575" i="3"/>
  <c r="M2575" i="3"/>
  <c r="J2575" i="3"/>
  <c r="I2575" i="3"/>
  <c r="H2575" i="3"/>
  <c r="G2575" i="3"/>
  <c r="E2575" i="3"/>
  <c r="L2574" i="3"/>
  <c r="N2572" i="3"/>
  <c r="M2572" i="3"/>
  <c r="J2572" i="3"/>
  <c r="I2572" i="3"/>
  <c r="H2572" i="3"/>
  <c r="G2572" i="3"/>
  <c r="E2572" i="3"/>
  <c r="N2571" i="3"/>
  <c r="J2571" i="3"/>
  <c r="I2571" i="3"/>
  <c r="H2571" i="3"/>
  <c r="E2571" i="3" s="1"/>
  <c r="G2571" i="3"/>
  <c r="N2570" i="3"/>
  <c r="M2570" i="3"/>
  <c r="J2570" i="3"/>
  <c r="I2570" i="3"/>
  <c r="H2570" i="3"/>
  <c r="G2570" i="3"/>
  <c r="E2570" i="3"/>
  <c r="N2569" i="3"/>
  <c r="M2569" i="3"/>
  <c r="J2569" i="3"/>
  <c r="I2569" i="3"/>
  <c r="H2569" i="3"/>
  <c r="E2569" i="3" s="1"/>
  <c r="G2569" i="3"/>
  <c r="L2568" i="3"/>
  <c r="Z2566" i="3"/>
  <c r="X2566" i="3"/>
  <c r="N2566" i="3"/>
  <c r="M2566" i="3"/>
  <c r="J2566" i="3"/>
  <c r="T2566" i="3" s="1"/>
  <c r="I2566" i="3"/>
  <c r="H2566" i="3"/>
  <c r="G2566" i="3"/>
  <c r="E2566" i="3"/>
  <c r="N2565" i="3"/>
  <c r="J2565" i="3"/>
  <c r="I2565" i="3"/>
  <c r="H2565" i="3"/>
  <c r="G2565" i="3"/>
  <c r="E2565" i="3"/>
  <c r="L2564" i="3"/>
  <c r="AB2562" i="3"/>
  <c r="Z2562" i="3"/>
  <c r="X2562" i="3"/>
  <c r="T2562" i="3"/>
  <c r="N2562" i="3"/>
  <c r="AB2561" i="3"/>
  <c r="Z2561" i="3"/>
  <c r="X2561" i="3"/>
  <c r="T2561" i="3"/>
  <c r="N2561" i="3"/>
  <c r="AB2560" i="3"/>
  <c r="Z2560" i="3"/>
  <c r="X2560" i="3"/>
  <c r="T2560" i="3"/>
  <c r="N2560" i="3"/>
  <c r="AB2559" i="3"/>
  <c r="Z2559" i="3"/>
  <c r="X2559" i="3"/>
  <c r="T2559" i="3"/>
  <c r="N2559" i="3"/>
  <c r="AB2558" i="3"/>
  <c r="Z2558" i="3"/>
  <c r="X2558" i="3"/>
  <c r="T2558" i="3"/>
  <c r="N2558" i="3"/>
  <c r="L2557" i="3"/>
  <c r="N2552" i="3"/>
  <c r="M2552" i="3"/>
  <c r="J2552" i="3"/>
  <c r="I2552" i="3"/>
  <c r="H2552" i="3"/>
  <c r="G2552" i="3"/>
  <c r="E2552" i="3"/>
  <c r="B2552" i="3" s="1"/>
  <c r="AB2551" i="3"/>
  <c r="T2551" i="3"/>
  <c r="N2551" i="3"/>
  <c r="J2551" i="3"/>
  <c r="X2551" i="3" s="1"/>
  <c r="I2551" i="3"/>
  <c r="H2551" i="3"/>
  <c r="G2551" i="3"/>
  <c r="M2551" i="3" s="1"/>
  <c r="E2551" i="3"/>
  <c r="Z2550" i="3"/>
  <c r="N2550" i="3"/>
  <c r="J2550" i="3"/>
  <c r="I2550" i="3"/>
  <c r="H2550" i="3"/>
  <c r="G2550" i="3"/>
  <c r="M2550" i="3" s="1"/>
  <c r="E2550" i="3"/>
  <c r="L2549" i="3"/>
  <c r="Z2547" i="3"/>
  <c r="N2547" i="3"/>
  <c r="J2547" i="3"/>
  <c r="I2547" i="3"/>
  <c r="H2547" i="3"/>
  <c r="G2547" i="3"/>
  <c r="M2547" i="3" s="1"/>
  <c r="E2547" i="3"/>
  <c r="Z2546" i="3"/>
  <c r="X2546" i="3"/>
  <c r="T2546" i="3"/>
  <c r="N2546" i="3"/>
  <c r="M2546" i="3"/>
  <c r="J2546" i="3"/>
  <c r="I2546" i="3"/>
  <c r="H2546" i="3"/>
  <c r="E2546" i="3" s="1"/>
  <c r="G2546" i="3"/>
  <c r="AB2546" i="3" s="1"/>
  <c r="N2545" i="3"/>
  <c r="J2545" i="3"/>
  <c r="I2545" i="3"/>
  <c r="H2545" i="3"/>
  <c r="E2545" i="3" s="1"/>
  <c r="G2545" i="3"/>
  <c r="AB2545" i="3" s="1"/>
  <c r="L2544" i="3"/>
  <c r="AB2542" i="3"/>
  <c r="N2542" i="3"/>
  <c r="J2542" i="3"/>
  <c r="I2542" i="3"/>
  <c r="H2542" i="3"/>
  <c r="E2542" i="3" s="1"/>
  <c r="G2542" i="3"/>
  <c r="M2542" i="3" s="1"/>
  <c r="N2541" i="3"/>
  <c r="M2541" i="3"/>
  <c r="J2541" i="3"/>
  <c r="I2541" i="3"/>
  <c r="H2541" i="3"/>
  <c r="G2541" i="3"/>
  <c r="E2541" i="3"/>
  <c r="Z2540" i="3"/>
  <c r="X2540" i="3"/>
  <c r="N2540" i="3"/>
  <c r="M2540" i="3"/>
  <c r="J2540" i="3"/>
  <c r="T2540" i="3" s="1"/>
  <c r="I2540" i="3"/>
  <c r="H2540" i="3"/>
  <c r="E2540" i="3" s="1"/>
  <c r="G2540" i="3"/>
  <c r="X2539" i="3"/>
  <c r="N2539" i="3"/>
  <c r="J2539" i="3"/>
  <c r="I2539" i="3"/>
  <c r="H2539" i="3"/>
  <c r="E2539" i="3" s="1"/>
  <c r="G2539" i="3"/>
  <c r="Z2538" i="3"/>
  <c r="N2538" i="3"/>
  <c r="J2538" i="3"/>
  <c r="I2538" i="3"/>
  <c r="H2538" i="3"/>
  <c r="G2538" i="3"/>
  <c r="M2538" i="3" s="1"/>
  <c r="E2538" i="3"/>
  <c r="AB2537" i="3"/>
  <c r="X2537" i="3"/>
  <c r="T2537" i="3"/>
  <c r="N2537" i="3"/>
  <c r="J2537" i="3"/>
  <c r="I2537" i="3"/>
  <c r="H2537" i="3"/>
  <c r="E2537" i="3" s="1"/>
  <c r="G2537" i="3"/>
  <c r="M2537" i="3" s="1"/>
  <c r="N2536" i="3"/>
  <c r="J2536" i="3"/>
  <c r="I2536" i="3"/>
  <c r="H2536" i="3"/>
  <c r="G2536" i="3"/>
  <c r="E2536" i="3"/>
  <c r="Z2535" i="3"/>
  <c r="X2535" i="3"/>
  <c r="T2535" i="3"/>
  <c r="N2535" i="3"/>
  <c r="M2535" i="3"/>
  <c r="J2535" i="3"/>
  <c r="I2535" i="3"/>
  <c r="H2535" i="3"/>
  <c r="G2535" i="3"/>
  <c r="AB2535" i="3" s="1"/>
  <c r="E2535" i="3"/>
  <c r="N2534" i="3"/>
  <c r="J2534" i="3"/>
  <c r="I2534" i="3"/>
  <c r="H2534" i="3"/>
  <c r="E2534" i="3" s="1"/>
  <c r="G2534" i="3"/>
  <c r="M2534" i="3" s="1"/>
  <c r="N2533" i="3"/>
  <c r="M2533" i="3"/>
  <c r="J2533" i="3"/>
  <c r="I2533" i="3"/>
  <c r="H2533" i="3"/>
  <c r="G2533" i="3"/>
  <c r="E2533" i="3"/>
  <c r="AB2532" i="3"/>
  <c r="Z2532" i="3"/>
  <c r="X2532" i="3"/>
  <c r="N2532" i="3"/>
  <c r="M2532" i="3"/>
  <c r="J2532" i="3"/>
  <c r="T2532" i="3" s="1"/>
  <c r="I2532" i="3"/>
  <c r="H2532" i="3"/>
  <c r="E2532" i="3" s="1"/>
  <c r="G2532" i="3"/>
  <c r="N2531" i="3"/>
  <c r="J2531" i="3"/>
  <c r="I2531" i="3"/>
  <c r="H2531" i="3"/>
  <c r="E2531" i="3" s="1"/>
  <c r="G2531" i="3"/>
  <c r="AB2531" i="3" s="1"/>
  <c r="L2530" i="3"/>
  <c r="N2528" i="3"/>
  <c r="J2528" i="3"/>
  <c r="I2528" i="3"/>
  <c r="H2528" i="3"/>
  <c r="E2528" i="3" s="1"/>
  <c r="G2528" i="3"/>
  <c r="Z2527" i="3"/>
  <c r="T2527" i="3"/>
  <c r="N2527" i="3"/>
  <c r="J2527" i="3"/>
  <c r="I2527" i="3"/>
  <c r="H2527" i="3"/>
  <c r="E2527" i="3" s="1"/>
  <c r="G2527" i="3"/>
  <c r="AB2527" i="3" s="1"/>
  <c r="AB2526" i="3"/>
  <c r="N2526" i="3"/>
  <c r="J2526" i="3"/>
  <c r="T2526" i="3" s="1"/>
  <c r="I2526" i="3"/>
  <c r="H2526" i="3"/>
  <c r="E2526" i="3" s="1"/>
  <c r="G2526" i="3"/>
  <c r="L2525" i="3"/>
  <c r="N2523" i="3"/>
  <c r="J2523" i="3"/>
  <c r="I2523" i="3"/>
  <c r="H2523" i="3"/>
  <c r="E2523" i="3" s="1"/>
  <c r="G2523" i="3"/>
  <c r="L2522" i="3"/>
  <c r="N2520" i="3"/>
  <c r="J2520" i="3"/>
  <c r="T2520" i="3" s="1"/>
  <c r="I2520" i="3"/>
  <c r="H2520" i="3"/>
  <c r="G2520" i="3"/>
  <c r="E2520" i="3"/>
  <c r="N2519" i="3"/>
  <c r="J2519" i="3"/>
  <c r="I2519" i="3"/>
  <c r="H2519" i="3"/>
  <c r="G2519" i="3"/>
  <c r="E2519" i="3"/>
  <c r="L2518" i="3"/>
  <c r="N2516" i="3"/>
  <c r="J2516" i="3"/>
  <c r="I2516" i="3"/>
  <c r="H2516" i="3"/>
  <c r="G2516" i="3"/>
  <c r="E2516" i="3"/>
  <c r="N2515" i="3"/>
  <c r="M2515" i="3"/>
  <c r="J2515" i="3"/>
  <c r="I2515" i="3"/>
  <c r="H2515" i="3"/>
  <c r="G2515" i="3"/>
  <c r="E2515" i="3"/>
  <c r="N2514" i="3"/>
  <c r="M2514" i="3"/>
  <c r="J2514" i="3"/>
  <c r="I2514" i="3"/>
  <c r="H2514" i="3"/>
  <c r="E2514" i="3" s="1"/>
  <c r="G2514" i="3"/>
  <c r="N2513" i="3"/>
  <c r="M2513" i="3"/>
  <c r="J2513" i="3"/>
  <c r="I2513" i="3"/>
  <c r="H2513" i="3"/>
  <c r="G2513" i="3"/>
  <c r="E2513" i="3"/>
  <c r="L2512" i="3"/>
  <c r="T2510" i="3"/>
  <c r="N2510" i="3"/>
  <c r="M2510" i="3"/>
  <c r="J2510" i="3"/>
  <c r="I2510" i="3"/>
  <c r="H2510" i="3"/>
  <c r="G2510" i="3"/>
  <c r="E2510" i="3"/>
  <c r="AB2509" i="3"/>
  <c r="Z2509" i="3"/>
  <c r="X2509" i="3"/>
  <c r="R2509" i="3"/>
  <c r="N2509" i="3"/>
  <c r="M2509" i="3"/>
  <c r="J2509" i="3"/>
  <c r="I2509" i="3"/>
  <c r="H2509" i="3"/>
  <c r="G2509" i="3"/>
  <c r="E2509" i="3"/>
  <c r="L2508" i="3"/>
  <c r="AB2506" i="3"/>
  <c r="Z2506" i="3"/>
  <c r="X2506" i="3"/>
  <c r="T2506" i="3"/>
  <c r="N2506" i="3"/>
  <c r="AB2505" i="3"/>
  <c r="Z2505" i="3"/>
  <c r="X2505" i="3"/>
  <c r="T2505" i="3"/>
  <c r="N2505" i="3"/>
  <c r="AB2504" i="3"/>
  <c r="Z2504" i="3"/>
  <c r="X2504" i="3"/>
  <c r="T2504" i="3"/>
  <c r="N2504" i="3"/>
  <c r="AB2503" i="3"/>
  <c r="Z2503" i="3"/>
  <c r="X2503" i="3"/>
  <c r="T2503" i="3"/>
  <c r="N2503" i="3"/>
  <c r="AB2502" i="3"/>
  <c r="Z2502" i="3"/>
  <c r="X2502" i="3"/>
  <c r="T2502" i="3"/>
  <c r="N2502" i="3"/>
  <c r="L2501" i="3"/>
  <c r="N2496" i="3"/>
  <c r="J2496" i="3"/>
  <c r="I2496" i="3"/>
  <c r="H2496" i="3"/>
  <c r="E2496" i="3" s="1"/>
  <c r="G2496" i="3"/>
  <c r="AB2496" i="3" s="1"/>
  <c r="B2496" i="3"/>
  <c r="T2495" i="3"/>
  <c r="N2495" i="3"/>
  <c r="M2495" i="3"/>
  <c r="J2495" i="3"/>
  <c r="I2495" i="3"/>
  <c r="H2495" i="3"/>
  <c r="G2495" i="3"/>
  <c r="AB2495" i="3" s="1"/>
  <c r="E2495" i="3"/>
  <c r="N2494" i="3"/>
  <c r="J2494" i="3"/>
  <c r="I2494" i="3"/>
  <c r="H2494" i="3"/>
  <c r="E2494" i="3" s="1"/>
  <c r="G2494" i="3"/>
  <c r="X2494" i="3" s="1"/>
  <c r="L2493" i="3"/>
  <c r="N2491" i="3"/>
  <c r="J2491" i="3"/>
  <c r="I2491" i="3"/>
  <c r="H2491" i="3"/>
  <c r="G2491" i="3"/>
  <c r="E2491" i="3"/>
  <c r="N2490" i="3"/>
  <c r="M2490" i="3"/>
  <c r="J2490" i="3"/>
  <c r="I2490" i="3"/>
  <c r="H2490" i="3"/>
  <c r="G2490" i="3"/>
  <c r="Z2490" i="3" s="1"/>
  <c r="E2490" i="3"/>
  <c r="AB2489" i="3"/>
  <c r="X2489" i="3"/>
  <c r="T2489" i="3"/>
  <c r="N2489" i="3"/>
  <c r="M2489" i="3"/>
  <c r="J2489" i="3"/>
  <c r="I2489" i="3"/>
  <c r="H2489" i="3"/>
  <c r="E2489" i="3" s="1"/>
  <c r="G2489" i="3"/>
  <c r="Z2489" i="3" s="1"/>
  <c r="L2488" i="3"/>
  <c r="T2486" i="3"/>
  <c r="N2486" i="3"/>
  <c r="M2486" i="3"/>
  <c r="J2486" i="3"/>
  <c r="I2486" i="3"/>
  <c r="H2486" i="3"/>
  <c r="G2486" i="3"/>
  <c r="E2486" i="3"/>
  <c r="N2485" i="3"/>
  <c r="M2485" i="3"/>
  <c r="J2485" i="3"/>
  <c r="I2485" i="3"/>
  <c r="H2485" i="3"/>
  <c r="G2485" i="3"/>
  <c r="E2485" i="3"/>
  <c r="Z2484" i="3"/>
  <c r="N2484" i="3"/>
  <c r="M2484" i="3"/>
  <c r="J2484" i="3"/>
  <c r="T2484" i="3" s="1"/>
  <c r="I2484" i="3"/>
  <c r="H2484" i="3"/>
  <c r="E2484" i="3" s="1"/>
  <c r="G2484" i="3"/>
  <c r="X2483" i="3"/>
  <c r="N2483" i="3"/>
  <c r="J2483" i="3"/>
  <c r="I2483" i="3"/>
  <c r="H2483" i="3"/>
  <c r="E2483" i="3" s="1"/>
  <c r="G2483" i="3"/>
  <c r="T2483" i="3" s="1"/>
  <c r="AB2482" i="3"/>
  <c r="N2482" i="3"/>
  <c r="J2482" i="3"/>
  <c r="I2482" i="3"/>
  <c r="H2482" i="3"/>
  <c r="E2482" i="3" s="1"/>
  <c r="G2482" i="3"/>
  <c r="M2482" i="3" s="1"/>
  <c r="T2481" i="3"/>
  <c r="N2481" i="3"/>
  <c r="J2481" i="3"/>
  <c r="I2481" i="3"/>
  <c r="H2481" i="3"/>
  <c r="G2481" i="3"/>
  <c r="E2481" i="3"/>
  <c r="T2480" i="3"/>
  <c r="N2480" i="3"/>
  <c r="J2480" i="3"/>
  <c r="I2480" i="3"/>
  <c r="H2480" i="3"/>
  <c r="G2480" i="3"/>
  <c r="E2480" i="3"/>
  <c r="T2479" i="3"/>
  <c r="N2479" i="3"/>
  <c r="M2479" i="3"/>
  <c r="J2479" i="3"/>
  <c r="I2479" i="3"/>
  <c r="H2479" i="3"/>
  <c r="G2479" i="3"/>
  <c r="E2479" i="3"/>
  <c r="AB2478" i="3"/>
  <c r="T2478" i="3"/>
  <c r="N2478" i="3"/>
  <c r="M2478" i="3"/>
  <c r="J2478" i="3"/>
  <c r="I2478" i="3"/>
  <c r="H2478" i="3"/>
  <c r="G2478" i="3"/>
  <c r="Z2478" i="3" s="1"/>
  <c r="E2478" i="3"/>
  <c r="N2477" i="3"/>
  <c r="M2477" i="3"/>
  <c r="J2477" i="3"/>
  <c r="I2477" i="3"/>
  <c r="H2477" i="3"/>
  <c r="G2477" i="3"/>
  <c r="E2477" i="3"/>
  <c r="AB2476" i="3"/>
  <c r="Z2476" i="3"/>
  <c r="X2476" i="3"/>
  <c r="N2476" i="3"/>
  <c r="M2476" i="3"/>
  <c r="J2476" i="3"/>
  <c r="I2476" i="3"/>
  <c r="H2476" i="3"/>
  <c r="E2476" i="3" s="1"/>
  <c r="G2476" i="3"/>
  <c r="AB2475" i="3"/>
  <c r="N2475" i="3"/>
  <c r="M2475" i="3"/>
  <c r="J2475" i="3"/>
  <c r="I2475" i="3"/>
  <c r="H2475" i="3"/>
  <c r="E2475" i="3" s="1"/>
  <c r="G2475" i="3"/>
  <c r="X2475" i="3" s="1"/>
  <c r="L2474" i="3"/>
  <c r="Z2472" i="3"/>
  <c r="N2472" i="3"/>
  <c r="J2472" i="3"/>
  <c r="I2472" i="3"/>
  <c r="H2472" i="3"/>
  <c r="E2472" i="3" s="1"/>
  <c r="G2472" i="3"/>
  <c r="X2471" i="3"/>
  <c r="N2471" i="3"/>
  <c r="J2471" i="3"/>
  <c r="I2471" i="3"/>
  <c r="H2471" i="3"/>
  <c r="G2471" i="3"/>
  <c r="M2471" i="3" s="1"/>
  <c r="E2471" i="3"/>
  <c r="Z2470" i="3"/>
  <c r="T2470" i="3"/>
  <c r="N2470" i="3"/>
  <c r="J2470" i="3"/>
  <c r="I2470" i="3"/>
  <c r="H2470" i="3"/>
  <c r="E2470" i="3" s="1"/>
  <c r="G2470" i="3"/>
  <c r="L2469" i="3"/>
  <c r="N2467" i="3"/>
  <c r="J2467" i="3"/>
  <c r="I2467" i="3"/>
  <c r="H2467" i="3"/>
  <c r="G2467" i="3"/>
  <c r="E2467" i="3"/>
  <c r="L2466" i="3"/>
  <c r="N2464" i="3"/>
  <c r="J2464" i="3"/>
  <c r="I2464" i="3"/>
  <c r="H2464" i="3"/>
  <c r="G2464" i="3"/>
  <c r="E2464" i="3"/>
  <c r="N2463" i="3"/>
  <c r="J2463" i="3"/>
  <c r="I2463" i="3"/>
  <c r="H2463" i="3"/>
  <c r="G2463" i="3"/>
  <c r="E2463" i="3"/>
  <c r="L2462" i="3"/>
  <c r="N2460" i="3"/>
  <c r="J2460" i="3"/>
  <c r="I2460" i="3"/>
  <c r="H2460" i="3"/>
  <c r="E2460" i="3" s="1"/>
  <c r="G2460" i="3"/>
  <c r="N2459" i="3"/>
  <c r="M2459" i="3"/>
  <c r="J2459" i="3"/>
  <c r="I2459" i="3"/>
  <c r="H2459" i="3"/>
  <c r="E2459" i="3" s="1"/>
  <c r="G2459" i="3"/>
  <c r="N2458" i="3"/>
  <c r="J2458" i="3"/>
  <c r="I2458" i="3"/>
  <c r="H2458" i="3"/>
  <c r="G2458" i="3"/>
  <c r="M2458" i="3" s="1"/>
  <c r="E2458" i="3"/>
  <c r="N2457" i="3"/>
  <c r="M2457" i="3"/>
  <c r="J2457" i="3"/>
  <c r="I2457" i="3"/>
  <c r="H2457" i="3"/>
  <c r="G2457" i="3"/>
  <c r="E2457" i="3"/>
  <c r="L2456" i="3"/>
  <c r="AB2454" i="3"/>
  <c r="R2454" i="3" s="1"/>
  <c r="N2454" i="3"/>
  <c r="M2454" i="3"/>
  <c r="J2454" i="3"/>
  <c r="Z2454" i="3" s="1"/>
  <c r="I2454" i="3"/>
  <c r="H2454" i="3"/>
  <c r="G2454" i="3"/>
  <c r="E2454" i="3"/>
  <c r="Z2453" i="3"/>
  <c r="X2453" i="3"/>
  <c r="R2453" i="3"/>
  <c r="N2453" i="3"/>
  <c r="M2453" i="3"/>
  <c r="J2453" i="3"/>
  <c r="AB2453" i="3" s="1"/>
  <c r="I2453" i="3"/>
  <c r="H2453" i="3"/>
  <c r="G2453" i="3"/>
  <c r="E2453" i="3"/>
  <c r="L2452" i="3"/>
  <c r="AB2450" i="3"/>
  <c r="Z2450" i="3"/>
  <c r="X2450" i="3"/>
  <c r="T2450" i="3"/>
  <c r="N2450" i="3"/>
  <c r="AB2449" i="3"/>
  <c r="Z2449" i="3"/>
  <c r="X2449" i="3"/>
  <c r="T2449" i="3"/>
  <c r="N2449" i="3"/>
  <c r="AB2448" i="3"/>
  <c r="Z2448" i="3"/>
  <c r="X2448" i="3"/>
  <c r="T2448" i="3"/>
  <c r="N2448" i="3"/>
  <c r="AB2447" i="3"/>
  <c r="Z2447" i="3"/>
  <c r="X2447" i="3"/>
  <c r="T2447" i="3"/>
  <c r="N2447" i="3"/>
  <c r="AB2446" i="3"/>
  <c r="Z2446" i="3"/>
  <c r="X2446" i="3"/>
  <c r="T2446" i="3"/>
  <c r="N2446" i="3"/>
  <c r="L2445" i="3"/>
  <c r="AB2440" i="3"/>
  <c r="N2440" i="3"/>
  <c r="M2440" i="3"/>
  <c r="J2440" i="3"/>
  <c r="I2440" i="3"/>
  <c r="H2440" i="3"/>
  <c r="E2440" i="3" s="1"/>
  <c r="B2440" i="3" s="1"/>
  <c r="G2440" i="3"/>
  <c r="X2440" i="3" s="1"/>
  <c r="AB2439" i="3"/>
  <c r="Z2439" i="3"/>
  <c r="T2439" i="3"/>
  <c r="N2439" i="3"/>
  <c r="J2439" i="3"/>
  <c r="I2439" i="3"/>
  <c r="H2439" i="3"/>
  <c r="E2439" i="3" s="1"/>
  <c r="G2439" i="3"/>
  <c r="X2439" i="3" s="1"/>
  <c r="AB2438" i="3"/>
  <c r="Z2438" i="3"/>
  <c r="N2438" i="3"/>
  <c r="J2438" i="3"/>
  <c r="T2438" i="3" s="1"/>
  <c r="I2438" i="3"/>
  <c r="H2438" i="3"/>
  <c r="E2438" i="3" s="1"/>
  <c r="G2438" i="3"/>
  <c r="M2438" i="3" s="1"/>
  <c r="L2437" i="3"/>
  <c r="X2435" i="3"/>
  <c r="N2435" i="3"/>
  <c r="J2435" i="3"/>
  <c r="I2435" i="3"/>
  <c r="H2435" i="3"/>
  <c r="G2435" i="3"/>
  <c r="E2435" i="3"/>
  <c r="N2434" i="3"/>
  <c r="J2434" i="3"/>
  <c r="I2434" i="3"/>
  <c r="H2434" i="3"/>
  <c r="G2434" i="3"/>
  <c r="E2434" i="3"/>
  <c r="X2433" i="3"/>
  <c r="N2433" i="3"/>
  <c r="J2433" i="3"/>
  <c r="I2433" i="3"/>
  <c r="H2433" i="3"/>
  <c r="E2433" i="3" s="1"/>
  <c r="G2433" i="3"/>
  <c r="L2432" i="3"/>
  <c r="T2430" i="3"/>
  <c r="N2430" i="3"/>
  <c r="J2430" i="3"/>
  <c r="I2430" i="3"/>
  <c r="H2430" i="3"/>
  <c r="G2430" i="3"/>
  <c r="M2430" i="3" s="1"/>
  <c r="E2430" i="3"/>
  <c r="N2429" i="3"/>
  <c r="M2429" i="3"/>
  <c r="J2429" i="3"/>
  <c r="I2429" i="3"/>
  <c r="H2429" i="3"/>
  <c r="G2429" i="3"/>
  <c r="E2429" i="3"/>
  <c r="AB2428" i="3"/>
  <c r="Z2428" i="3"/>
  <c r="N2428" i="3"/>
  <c r="M2428" i="3"/>
  <c r="J2428" i="3"/>
  <c r="T2428" i="3" s="1"/>
  <c r="I2428" i="3"/>
  <c r="H2428" i="3"/>
  <c r="G2428" i="3"/>
  <c r="X2428" i="3" s="1"/>
  <c r="E2428" i="3"/>
  <c r="AB2427" i="3"/>
  <c r="Z2427" i="3"/>
  <c r="X2427" i="3"/>
  <c r="N2427" i="3"/>
  <c r="M2427" i="3"/>
  <c r="J2427" i="3"/>
  <c r="I2427" i="3"/>
  <c r="H2427" i="3"/>
  <c r="E2427" i="3" s="1"/>
  <c r="G2427" i="3"/>
  <c r="AB2426" i="3"/>
  <c r="N2426" i="3"/>
  <c r="M2426" i="3"/>
  <c r="J2426" i="3"/>
  <c r="I2426" i="3"/>
  <c r="H2426" i="3"/>
  <c r="E2426" i="3" s="1"/>
  <c r="G2426" i="3"/>
  <c r="X2426" i="3" s="1"/>
  <c r="AB2425" i="3"/>
  <c r="Z2425" i="3"/>
  <c r="T2425" i="3"/>
  <c r="N2425" i="3"/>
  <c r="J2425" i="3"/>
  <c r="I2425" i="3"/>
  <c r="H2425" i="3"/>
  <c r="G2425" i="3"/>
  <c r="X2425" i="3" s="1"/>
  <c r="E2425" i="3"/>
  <c r="AB2424" i="3"/>
  <c r="Z2424" i="3"/>
  <c r="N2424" i="3"/>
  <c r="J2424" i="3"/>
  <c r="T2424" i="3" s="1"/>
  <c r="I2424" i="3"/>
  <c r="H2424" i="3"/>
  <c r="E2424" i="3" s="1"/>
  <c r="G2424" i="3"/>
  <c r="M2424" i="3" s="1"/>
  <c r="Z2423" i="3"/>
  <c r="T2423" i="3"/>
  <c r="N2423" i="3"/>
  <c r="J2423" i="3"/>
  <c r="I2423" i="3"/>
  <c r="H2423" i="3"/>
  <c r="G2423" i="3"/>
  <c r="E2423" i="3"/>
  <c r="X2422" i="3"/>
  <c r="T2422" i="3"/>
  <c r="N2422" i="3"/>
  <c r="M2422" i="3"/>
  <c r="J2422" i="3"/>
  <c r="I2422" i="3"/>
  <c r="H2422" i="3"/>
  <c r="G2422" i="3"/>
  <c r="E2422" i="3"/>
  <c r="N2421" i="3"/>
  <c r="J2421" i="3"/>
  <c r="I2421" i="3"/>
  <c r="H2421" i="3"/>
  <c r="G2421" i="3"/>
  <c r="E2421" i="3"/>
  <c r="AB2420" i="3"/>
  <c r="Z2420" i="3"/>
  <c r="T2420" i="3"/>
  <c r="N2420" i="3"/>
  <c r="M2420" i="3"/>
  <c r="J2420" i="3"/>
  <c r="I2420" i="3"/>
  <c r="H2420" i="3"/>
  <c r="E2420" i="3" s="1"/>
  <c r="G2420" i="3"/>
  <c r="X2420" i="3" s="1"/>
  <c r="N2419" i="3"/>
  <c r="M2419" i="3"/>
  <c r="J2419" i="3"/>
  <c r="AB2419" i="3" s="1"/>
  <c r="I2419" i="3"/>
  <c r="H2419" i="3"/>
  <c r="G2419" i="3"/>
  <c r="Z2419" i="3" s="1"/>
  <c r="E2419" i="3"/>
  <c r="L2418" i="3"/>
  <c r="N2416" i="3"/>
  <c r="M2416" i="3"/>
  <c r="J2416" i="3"/>
  <c r="I2416" i="3"/>
  <c r="H2416" i="3"/>
  <c r="G2416" i="3"/>
  <c r="E2416" i="3"/>
  <c r="Z2415" i="3"/>
  <c r="N2415" i="3"/>
  <c r="M2415" i="3"/>
  <c r="J2415" i="3"/>
  <c r="AB2415" i="3" s="1"/>
  <c r="I2415" i="3"/>
  <c r="H2415" i="3"/>
  <c r="G2415" i="3"/>
  <c r="E2415" i="3"/>
  <c r="X2414" i="3"/>
  <c r="N2414" i="3"/>
  <c r="M2414" i="3"/>
  <c r="J2414" i="3"/>
  <c r="AB2414" i="3" s="1"/>
  <c r="I2414" i="3"/>
  <c r="H2414" i="3"/>
  <c r="E2414" i="3" s="1"/>
  <c r="G2414" i="3"/>
  <c r="L2413" i="3"/>
  <c r="N2411" i="3"/>
  <c r="M2411" i="3"/>
  <c r="J2411" i="3"/>
  <c r="I2411" i="3"/>
  <c r="H2411" i="3"/>
  <c r="E2411" i="3" s="1"/>
  <c r="G2411" i="3"/>
  <c r="L2410" i="3"/>
  <c r="AB2408" i="3"/>
  <c r="Z2408" i="3"/>
  <c r="N2408" i="3"/>
  <c r="M2408" i="3"/>
  <c r="J2408" i="3"/>
  <c r="X2408" i="3" s="1"/>
  <c r="I2408" i="3"/>
  <c r="H2408" i="3"/>
  <c r="E2408" i="3" s="1"/>
  <c r="G2408" i="3"/>
  <c r="N2407" i="3"/>
  <c r="M2407" i="3"/>
  <c r="J2407" i="3"/>
  <c r="I2407" i="3"/>
  <c r="H2407" i="3"/>
  <c r="E2407" i="3" s="1"/>
  <c r="G2407" i="3"/>
  <c r="L2406" i="3"/>
  <c r="N2404" i="3"/>
  <c r="M2404" i="3"/>
  <c r="J2404" i="3"/>
  <c r="I2404" i="3"/>
  <c r="H2404" i="3"/>
  <c r="E2404" i="3" s="1"/>
  <c r="G2404" i="3"/>
  <c r="N2403" i="3"/>
  <c r="J2403" i="3"/>
  <c r="I2403" i="3"/>
  <c r="H2403" i="3"/>
  <c r="E2403" i="3" s="1"/>
  <c r="G2403" i="3"/>
  <c r="N2402" i="3"/>
  <c r="J2402" i="3"/>
  <c r="I2402" i="3"/>
  <c r="H2402" i="3"/>
  <c r="G2402" i="3"/>
  <c r="E2402" i="3"/>
  <c r="N2401" i="3"/>
  <c r="J2401" i="3"/>
  <c r="I2401" i="3"/>
  <c r="H2401" i="3"/>
  <c r="E2401" i="3" s="1"/>
  <c r="G2401" i="3"/>
  <c r="L2400" i="3"/>
  <c r="Z2398" i="3"/>
  <c r="X2398" i="3"/>
  <c r="T2398" i="3"/>
  <c r="N2398" i="3"/>
  <c r="J2398" i="3"/>
  <c r="I2398" i="3"/>
  <c r="H2398" i="3"/>
  <c r="G2398" i="3"/>
  <c r="E2398" i="3"/>
  <c r="N2397" i="3"/>
  <c r="M2397" i="3"/>
  <c r="J2397" i="3"/>
  <c r="I2397" i="3"/>
  <c r="H2397" i="3"/>
  <c r="G2397" i="3"/>
  <c r="E2397" i="3"/>
  <c r="L2396" i="3"/>
  <c r="AB2394" i="3"/>
  <c r="Z2394" i="3"/>
  <c r="X2394" i="3"/>
  <c r="T2394" i="3"/>
  <c r="N2394" i="3"/>
  <c r="AB2393" i="3"/>
  <c r="Z2393" i="3"/>
  <c r="X2393" i="3"/>
  <c r="T2393" i="3"/>
  <c r="N2393" i="3"/>
  <c r="AB2392" i="3"/>
  <c r="Z2392" i="3"/>
  <c r="X2392" i="3"/>
  <c r="T2392" i="3"/>
  <c r="N2392" i="3"/>
  <c r="AB2391" i="3"/>
  <c r="Z2391" i="3"/>
  <c r="X2391" i="3"/>
  <c r="T2391" i="3"/>
  <c r="N2391" i="3"/>
  <c r="AB2390" i="3"/>
  <c r="Z2390" i="3"/>
  <c r="X2390" i="3"/>
  <c r="T2390" i="3"/>
  <c r="N2390" i="3"/>
  <c r="L2389" i="3"/>
  <c r="N2384" i="3"/>
  <c r="M2384" i="3"/>
  <c r="J2384" i="3"/>
  <c r="I2384" i="3"/>
  <c r="H2384" i="3"/>
  <c r="G2384" i="3"/>
  <c r="T2384" i="3" s="1"/>
  <c r="E2384" i="3"/>
  <c r="B2384" i="3" s="1"/>
  <c r="AB2383" i="3"/>
  <c r="Z2383" i="3"/>
  <c r="N2383" i="3"/>
  <c r="M2383" i="3"/>
  <c r="J2383" i="3"/>
  <c r="T2383" i="3" s="1"/>
  <c r="I2383" i="3"/>
  <c r="H2383" i="3"/>
  <c r="G2383" i="3"/>
  <c r="X2383" i="3" s="1"/>
  <c r="E2383" i="3"/>
  <c r="AB2382" i="3"/>
  <c r="Z2382" i="3"/>
  <c r="X2382" i="3"/>
  <c r="N2382" i="3"/>
  <c r="M2382" i="3"/>
  <c r="J2382" i="3"/>
  <c r="I2382" i="3"/>
  <c r="H2382" i="3"/>
  <c r="E2382" i="3" s="1"/>
  <c r="G2382" i="3"/>
  <c r="L2381" i="3"/>
  <c r="AB2379" i="3"/>
  <c r="N2379" i="3"/>
  <c r="M2379" i="3"/>
  <c r="J2379" i="3"/>
  <c r="Z2379" i="3" s="1"/>
  <c r="I2379" i="3"/>
  <c r="H2379" i="3"/>
  <c r="E2379" i="3" s="1"/>
  <c r="G2379" i="3"/>
  <c r="N2378" i="3"/>
  <c r="J2378" i="3"/>
  <c r="I2378" i="3"/>
  <c r="H2378" i="3"/>
  <c r="E2378" i="3" s="1"/>
  <c r="G2378" i="3"/>
  <c r="T2378" i="3" s="1"/>
  <c r="AB2377" i="3"/>
  <c r="Z2377" i="3"/>
  <c r="T2377" i="3"/>
  <c r="N2377" i="3"/>
  <c r="M2377" i="3"/>
  <c r="J2377" i="3"/>
  <c r="I2377" i="3"/>
  <c r="H2377" i="3"/>
  <c r="E2377" i="3" s="1"/>
  <c r="G2377" i="3"/>
  <c r="X2377" i="3" s="1"/>
  <c r="L2376" i="3"/>
  <c r="T2374" i="3"/>
  <c r="N2374" i="3"/>
  <c r="J2374" i="3"/>
  <c r="AB2374" i="3" s="1"/>
  <c r="I2374" i="3"/>
  <c r="H2374" i="3"/>
  <c r="G2374" i="3"/>
  <c r="M2374" i="3" s="1"/>
  <c r="E2374" i="3"/>
  <c r="N2373" i="3"/>
  <c r="J2373" i="3"/>
  <c r="I2373" i="3"/>
  <c r="H2373" i="3"/>
  <c r="G2373" i="3"/>
  <c r="M2373" i="3" s="1"/>
  <c r="E2373" i="3"/>
  <c r="Z2372" i="3"/>
  <c r="T2372" i="3"/>
  <c r="N2372" i="3"/>
  <c r="J2372" i="3"/>
  <c r="I2372" i="3"/>
  <c r="H2372" i="3"/>
  <c r="G2372" i="3"/>
  <c r="E2372" i="3"/>
  <c r="N2371" i="3"/>
  <c r="M2371" i="3"/>
  <c r="J2371" i="3"/>
  <c r="I2371" i="3"/>
  <c r="H2371" i="3"/>
  <c r="G2371" i="3"/>
  <c r="T2371" i="3" s="1"/>
  <c r="E2371" i="3"/>
  <c r="N2370" i="3"/>
  <c r="J2370" i="3"/>
  <c r="I2370" i="3"/>
  <c r="H2370" i="3"/>
  <c r="G2370" i="3"/>
  <c r="E2370" i="3"/>
  <c r="AB2369" i="3"/>
  <c r="Z2369" i="3"/>
  <c r="T2369" i="3"/>
  <c r="N2369" i="3"/>
  <c r="M2369" i="3"/>
  <c r="J2369" i="3"/>
  <c r="I2369" i="3"/>
  <c r="H2369" i="3"/>
  <c r="G2369" i="3"/>
  <c r="X2369" i="3" s="1"/>
  <c r="E2369" i="3"/>
  <c r="N2368" i="3"/>
  <c r="M2368" i="3"/>
  <c r="J2368" i="3"/>
  <c r="AB2368" i="3" s="1"/>
  <c r="I2368" i="3"/>
  <c r="H2368" i="3"/>
  <c r="E2368" i="3" s="1"/>
  <c r="G2368" i="3"/>
  <c r="X2367" i="3"/>
  <c r="N2367" i="3"/>
  <c r="J2367" i="3"/>
  <c r="AB2367" i="3" s="1"/>
  <c r="I2367" i="3"/>
  <c r="H2367" i="3"/>
  <c r="E2367" i="3" s="1"/>
  <c r="G2367" i="3"/>
  <c r="AB2366" i="3"/>
  <c r="N2366" i="3"/>
  <c r="M2366" i="3"/>
  <c r="J2366" i="3"/>
  <c r="Z2366" i="3" s="1"/>
  <c r="I2366" i="3"/>
  <c r="H2366" i="3"/>
  <c r="G2366" i="3"/>
  <c r="X2366" i="3" s="1"/>
  <c r="E2366" i="3"/>
  <c r="N2365" i="3"/>
  <c r="J2365" i="3"/>
  <c r="I2365" i="3"/>
  <c r="H2365" i="3"/>
  <c r="G2365" i="3"/>
  <c r="M2365" i="3" s="1"/>
  <c r="E2365" i="3"/>
  <c r="T2364" i="3"/>
  <c r="N2364" i="3"/>
  <c r="J2364" i="3"/>
  <c r="AB2364" i="3" s="1"/>
  <c r="I2364" i="3"/>
  <c r="H2364" i="3"/>
  <c r="G2364" i="3"/>
  <c r="M2364" i="3" s="1"/>
  <c r="E2364" i="3"/>
  <c r="Z2363" i="3"/>
  <c r="N2363" i="3"/>
  <c r="J2363" i="3"/>
  <c r="I2363" i="3"/>
  <c r="H2363" i="3"/>
  <c r="E2363" i="3" s="1"/>
  <c r="G2363" i="3"/>
  <c r="M2363" i="3" s="1"/>
  <c r="L2362" i="3"/>
  <c r="Z2360" i="3"/>
  <c r="N2360" i="3"/>
  <c r="J2360" i="3"/>
  <c r="I2360" i="3"/>
  <c r="H2360" i="3"/>
  <c r="E2360" i="3" s="1"/>
  <c r="G2360" i="3"/>
  <c r="M2360" i="3" s="1"/>
  <c r="X2359" i="3"/>
  <c r="T2359" i="3"/>
  <c r="N2359" i="3"/>
  <c r="M2359" i="3"/>
  <c r="J2359" i="3"/>
  <c r="I2359" i="3"/>
  <c r="H2359" i="3"/>
  <c r="E2359" i="3" s="1"/>
  <c r="G2359" i="3"/>
  <c r="AB2359" i="3" s="1"/>
  <c r="N2358" i="3"/>
  <c r="M2358" i="3"/>
  <c r="J2358" i="3"/>
  <c r="AB2358" i="3" s="1"/>
  <c r="I2358" i="3"/>
  <c r="H2358" i="3"/>
  <c r="G2358" i="3"/>
  <c r="E2358" i="3"/>
  <c r="L2357" i="3"/>
  <c r="N2355" i="3"/>
  <c r="M2355" i="3"/>
  <c r="J2355" i="3"/>
  <c r="I2355" i="3"/>
  <c r="H2355" i="3"/>
  <c r="G2355" i="3"/>
  <c r="E2355" i="3"/>
  <c r="L2354" i="3"/>
  <c r="N2352" i="3"/>
  <c r="M2352" i="3"/>
  <c r="J2352" i="3"/>
  <c r="AB2352" i="3" s="1"/>
  <c r="I2352" i="3"/>
  <c r="H2352" i="3"/>
  <c r="G2352" i="3"/>
  <c r="E2352" i="3"/>
  <c r="N2351" i="3"/>
  <c r="M2351" i="3"/>
  <c r="J2351" i="3"/>
  <c r="I2351" i="3"/>
  <c r="H2351" i="3"/>
  <c r="G2351" i="3"/>
  <c r="E2351" i="3"/>
  <c r="L2350" i="3"/>
  <c r="N2348" i="3"/>
  <c r="M2348" i="3"/>
  <c r="J2348" i="3"/>
  <c r="I2348" i="3"/>
  <c r="H2348" i="3"/>
  <c r="G2348" i="3"/>
  <c r="E2348" i="3"/>
  <c r="N2347" i="3"/>
  <c r="M2347" i="3"/>
  <c r="J2347" i="3"/>
  <c r="I2347" i="3"/>
  <c r="H2347" i="3"/>
  <c r="E2347" i="3" s="1"/>
  <c r="G2347" i="3"/>
  <c r="N2346" i="3"/>
  <c r="J2346" i="3"/>
  <c r="I2346" i="3"/>
  <c r="H2346" i="3"/>
  <c r="E2346" i="3" s="1"/>
  <c r="G2346" i="3"/>
  <c r="N2345" i="3"/>
  <c r="J2345" i="3"/>
  <c r="I2345" i="3"/>
  <c r="H2345" i="3"/>
  <c r="G2345" i="3"/>
  <c r="E2345" i="3"/>
  <c r="L2344" i="3"/>
  <c r="N2342" i="3"/>
  <c r="J2342" i="3"/>
  <c r="I2342" i="3"/>
  <c r="H2342" i="3"/>
  <c r="G2342" i="3"/>
  <c r="E2342" i="3"/>
  <c r="T2341" i="3"/>
  <c r="N2341" i="3"/>
  <c r="J2341" i="3"/>
  <c r="AB2341" i="3" s="1"/>
  <c r="I2341" i="3"/>
  <c r="H2341" i="3"/>
  <c r="G2341" i="3"/>
  <c r="M2341" i="3" s="1"/>
  <c r="E2341" i="3"/>
  <c r="L2340" i="3"/>
  <c r="AB2338" i="3"/>
  <c r="Z2338" i="3"/>
  <c r="X2338" i="3"/>
  <c r="T2338" i="3"/>
  <c r="N2338" i="3"/>
  <c r="AB2337" i="3"/>
  <c r="Z2337" i="3"/>
  <c r="X2337" i="3"/>
  <c r="T2337" i="3"/>
  <c r="N2337" i="3"/>
  <c r="AB2336" i="3"/>
  <c r="Z2336" i="3"/>
  <c r="X2336" i="3"/>
  <c r="T2336" i="3"/>
  <c r="N2336" i="3"/>
  <c r="AB2335" i="3"/>
  <c r="Z2335" i="3"/>
  <c r="X2335" i="3"/>
  <c r="T2335" i="3"/>
  <c r="N2335" i="3"/>
  <c r="AB2334" i="3"/>
  <c r="Z2334" i="3"/>
  <c r="X2334" i="3"/>
  <c r="T2334" i="3"/>
  <c r="N2334" i="3"/>
  <c r="L2333" i="3"/>
  <c r="Z2328" i="3"/>
  <c r="N2328" i="3"/>
  <c r="J2328" i="3"/>
  <c r="I2328" i="3"/>
  <c r="H2328" i="3"/>
  <c r="E2328" i="3" s="1"/>
  <c r="B2328" i="3" s="1"/>
  <c r="G2328" i="3"/>
  <c r="M2328" i="3" s="1"/>
  <c r="X2327" i="3"/>
  <c r="T2327" i="3"/>
  <c r="N2327" i="3"/>
  <c r="M2327" i="3"/>
  <c r="J2327" i="3"/>
  <c r="I2327" i="3"/>
  <c r="H2327" i="3"/>
  <c r="E2327" i="3" s="1"/>
  <c r="G2327" i="3"/>
  <c r="AB2327" i="3" s="1"/>
  <c r="AB2326" i="3"/>
  <c r="N2326" i="3"/>
  <c r="M2326" i="3"/>
  <c r="J2326" i="3"/>
  <c r="I2326" i="3"/>
  <c r="H2326" i="3"/>
  <c r="G2326" i="3"/>
  <c r="E2326" i="3"/>
  <c r="L2325" i="3"/>
  <c r="AB2323" i="3"/>
  <c r="N2323" i="3"/>
  <c r="M2323" i="3"/>
  <c r="J2323" i="3"/>
  <c r="I2323" i="3"/>
  <c r="H2323" i="3"/>
  <c r="G2323" i="3"/>
  <c r="Z2323" i="3" s="1"/>
  <c r="E2323" i="3"/>
  <c r="AB2322" i="3"/>
  <c r="N2322" i="3"/>
  <c r="M2322" i="3"/>
  <c r="J2322" i="3"/>
  <c r="I2322" i="3"/>
  <c r="H2322" i="3"/>
  <c r="G2322" i="3"/>
  <c r="E2322" i="3"/>
  <c r="Z2321" i="3"/>
  <c r="X2321" i="3"/>
  <c r="N2321" i="3"/>
  <c r="M2321" i="3"/>
  <c r="J2321" i="3"/>
  <c r="AB2321" i="3" s="1"/>
  <c r="I2321" i="3"/>
  <c r="H2321" i="3"/>
  <c r="E2321" i="3" s="1"/>
  <c r="G2321" i="3"/>
  <c r="L2320" i="3"/>
  <c r="Z2318" i="3"/>
  <c r="X2318" i="3"/>
  <c r="N2318" i="3"/>
  <c r="M2318" i="3"/>
  <c r="J2318" i="3"/>
  <c r="AB2318" i="3" s="1"/>
  <c r="I2318" i="3"/>
  <c r="H2318" i="3"/>
  <c r="E2318" i="3" s="1"/>
  <c r="G2318" i="3"/>
  <c r="N2317" i="3"/>
  <c r="J2317" i="3"/>
  <c r="I2317" i="3"/>
  <c r="H2317" i="3"/>
  <c r="E2317" i="3" s="1"/>
  <c r="G2317" i="3"/>
  <c r="N2316" i="3"/>
  <c r="J2316" i="3"/>
  <c r="I2316" i="3"/>
  <c r="H2316" i="3"/>
  <c r="G2316" i="3"/>
  <c r="E2316" i="3"/>
  <c r="T2315" i="3"/>
  <c r="N2315" i="3"/>
  <c r="J2315" i="3"/>
  <c r="AB2315" i="3" s="1"/>
  <c r="I2315" i="3"/>
  <c r="H2315" i="3"/>
  <c r="G2315" i="3"/>
  <c r="M2315" i="3" s="1"/>
  <c r="E2315" i="3"/>
  <c r="Z2314" i="3"/>
  <c r="N2314" i="3"/>
  <c r="J2314" i="3"/>
  <c r="I2314" i="3"/>
  <c r="H2314" i="3"/>
  <c r="E2314" i="3" s="1"/>
  <c r="G2314" i="3"/>
  <c r="M2314" i="3" s="1"/>
  <c r="X2313" i="3"/>
  <c r="T2313" i="3"/>
  <c r="N2313" i="3"/>
  <c r="M2313" i="3"/>
  <c r="J2313" i="3"/>
  <c r="I2313" i="3"/>
  <c r="H2313" i="3"/>
  <c r="E2313" i="3" s="1"/>
  <c r="G2313" i="3"/>
  <c r="AB2313" i="3" s="1"/>
  <c r="N2312" i="3"/>
  <c r="M2312" i="3"/>
  <c r="J2312" i="3"/>
  <c r="AB2312" i="3" s="1"/>
  <c r="I2312" i="3"/>
  <c r="H2312" i="3"/>
  <c r="G2312" i="3"/>
  <c r="E2312" i="3"/>
  <c r="N2311" i="3"/>
  <c r="M2311" i="3"/>
  <c r="J2311" i="3"/>
  <c r="I2311" i="3"/>
  <c r="H2311" i="3"/>
  <c r="G2311" i="3"/>
  <c r="E2311" i="3"/>
  <c r="Z2310" i="3"/>
  <c r="X2310" i="3"/>
  <c r="N2310" i="3"/>
  <c r="M2310" i="3"/>
  <c r="J2310" i="3"/>
  <c r="AB2310" i="3" s="1"/>
  <c r="I2310" i="3"/>
  <c r="H2310" i="3"/>
  <c r="E2310" i="3" s="1"/>
  <c r="G2310" i="3"/>
  <c r="N2309" i="3"/>
  <c r="J2309" i="3"/>
  <c r="I2309" i="3"/>
  <c r="H2309" i="3"/>
  <c r="E2309" i="3" s="1"/>
  <c r="G2309" i="3"/>
  <c r="N2308" i="3"/>
  <c r="J2308" i="3"/>
  <c r="I2308" i="3"/>
  <c r="H2308" i="3"/>
  <c r="G2308" i="3"/>
  <c r="E2308" i="3"/>
  <c r="T2307" i="3"/>
  <c r="N2307" i="3"/>
  <c r="J2307" i="3"/>
  <c r="AB2307" i="3" s="1"/>
  <c r="I2307" i="3"/>
  <c r="H2307" i="3"/>
  <c r="G2307" i="3"/>
  <c r="M2307" i="3" s="1"/>
  <c r="E2307" i="3"/>
  <c r="L2306" i="3"/>
  <c r="T2304" i="3"/>
  <c r="N2304" i="3"/>
  <c r="J2304" i="3"/>
  <c r="AB2304" i="3" s="1"/>
  <c r="I2304" i="3"/>
  <c r="H2304" i="3"/>
  <c r="G2304" i="3"/>
  <c r="M2304" i="3" s="1"/>
  <c r="E2304" i="3"/>
  <c r="Z2303" i="3"/>
  <c r="N2303" i="3"/>
  <c r="J2303" i="3"/>
  <c r="I2303" i="3"/>
  <c r="H2303" i="3"/>
  <c r="G2303" i="3"/>
  <c r="M2303" i="3" s="1"/>
  <c r="E2303" i="3"/>
  <c r="X2302" i="3"/>
  <c r="T2302" i="3"/>
  <c r="N2302" i="3"/>
  <c r="M2302" i="3"/>
  <c r="J2302" i="3"/>
  <c r="I2302" i="3"/>
  <c r="H2302" i="3"/>
  <c r="E2302" i="3" s="1"/>
  <c r="G2302" i="3"/>
  <c r="AB2302" i="3" s="1"/>
  <c r="L2301" i="3"/>
  <c r="N2299" i="3"/>
  <c r="M2299" i="3"/>
  <c r="J2299" i="3"/>
  <c r="I2299" i="3"/>
  <c r="H2299" i="3"/>
  <c r="E2299" i="3" s="1"/>
  <c r="G2299" i="3"/>
  <c r="L2298" i="3"/>
  <c r="X2296" i="3"/>
  <c r="T2296" i="3"/>
  <c r="N2296" i="3"/>
  <c r="M2296" i="3"/>
  <c r="J2296" i="3"/>
  <c r="I2296" i="3"/>
  <c r="H2296" i="3"/>
  <c r="E2296" i="3" s="1"/>
  <c r="G2296" i="3"/>
  <c r="AB2296" i="3" s="1"/>
  <c r="N2295" i="3"/>
  <c r="M2295" i="3"/>
  <c r="J2295" i="3"/>
  <c r="I2295" i="3"/>
  <c r="H2295" i="3"/>
  <c r="G2295" i="3"/>
  <c r="E2295" i="3"/>
  <c r="L2294" i="3"/>
  <c r="N2292" i="3"/>
  <c r="M2292" i="3"/>
  <c r="J2292" i="3"/>
  <c r="I2292" i="3"/>
  <c r="H2292" i="3"/>
  <c r="G2292" i="3"/>
  <c r="E2292" i="3"/>
  <c r="N2291" i="3"/>
  <c r="M2291" i="3"/>
  <c r="J2291" i="3"/>
  <c r="I2291" i="3"/>
  <c r="H2291" i="3"/>
  <c r="G2291" i="3"/>
  <c r="E2291" i="3"/>
  <c r="N2290" i="3"/>
  <c r="M2290" i="3"/>
  <c r="J2290" i="3"/>
  <c r="I2290" i="3"/>
  <c r="H2290" i="3"/>
  <c r="E2290" i="3" s="1"/>
  <c r="G2290" i="3"/>
  <c r="N2289" i="3"/>
  <c r="J2289" i="3"/>
  <c r="I2289" i="3"/>
  <c r="H2289" i="3"/>
  <c r="E2289" i="3" s="1"/>
  <c r="G2289" i="3"/>
  <c r="L2288" i="3"/>
  <c r="X2286" i="3"/>
  <c r="N2286" i="3"/>
  <c r="J2286" i="3"/>
  <c r="I2286" i="3"/>
  <c r="H2286" i="3"/>
  <c r="G2286" i="3"/>
  <c r="E2286" i="3"/>
  <c r="T2285" i="3"/>
  <c r="N2285" i="3"/>
  <c r="J2285" i="3"/>
  <c r="I2285" i="3"/>
  <c r="H2285" i="3"/>
  <c r="G2285" i="3"/>
  <c r="E2285" i="3"/>
  <c r="L2284" i="3"/>
  <c r="AB2282" i="3"/>
  <c r="Z2282" i="3"/>
  <c r="X2282" i="3"/>
  <c r="T2282" i="3"/>
  <c r="N2282" i="3"/>
  <c r="AB2281" i="3"/>
  <c r="Z2281" i="3"/>
  <c r="X2281" i="3"/>
  <c r="T2281" i="3"/>
  <c r="N2281" i="3"/>
  <c r="AB2280" i="3"/>
  <c r="Z2280" i="3"/>
  <c r="X2280" i="3"/>
  <c r="T2280" i="3"/>
  <c r="N2280" i="3"/>
  <c r="AB2279" i="3"/>
  <c r="Z2279" i="3"/>
  <c r="X2279" i="3"/>
  <c r="T2279" i="3"/>
  <c r="N2279" i="3"/>
  <c r="AB2278" i="3"/>
  <c r="Z2278" i="3"/>
  <c r="X2278" i="3"/>
  <c r="T2278" i="3"/>
  <c r="N2278" i="3"/>
  <c r="L2277" i="3"/>
  <c r="T2272" i="3"/>
  <c r="N2272" i="3"/>
  <c r="J2272" i="3"/>
  <c r="AB2272" i="3" s="1"/>
  <c r="I2272" i="3"/>
  <c r="H2272" i="3"/>
  <c r="G2272" i="3"/>
  <c r="M2272" i="3" s="1"/>
  <c r="E2272" i="3"/>
  <c r="B2272" i="3" s="1"/>
  <c r="Z2271" i="3"/>
  <c r="N2271" i="3"/>
  <c r="J2271" i="3"/>
  <c r="I2271" i="3"/>
  <c r="H2271" i="3"/>
  <c r="G2271" i="3"/>
  <c r="M2271" i="3" s="1"/>
  <c r="E2271" i="3"/>
  <c r="X2270" i="3"/>
  <c r="T2270" i="3"/>
  <c r="N2270" i="3"/>
  <c r="M2270" i="3"/>
  <c r="J2270" i="3"/>
  <c r="I2270" i="3"/>
  <c r="H2270" i="3"/>
  <c r="E2270" i="3" s="1"/>
  <c r="G2270" i="3"/>
  <c r="AB2270" i="3" s="1"/>
  <c r="L2269" i="3"/>
  <c r="Z2267" i="3"/>
  <c r="X2267" i="3"/>
  <c r="T2267" i="3"/>
  <c r="N2267" i="3"/>
  <c r="M2267" i="3"/>
  <c r="J2267" i="3"/>
  <c r="I2267" i="3"/>
  <c r="H2267" i="3"/>
  <c r="E2267" i="3" s="1"/>
  <c r="G2267" i="3"/>
  <c r="AB2267" i="3" s="1"/>
  <c r="AB2266" i="3"/>
  <c r="N2266" i="3"/>
  <c r="M2266" i="3"/>
  <c r="J2266" i="3"/>
  <c r="I2266" i="3"/>
  <c r="H2266" i="3"/>
  <c r="E2266" i="3" s="1"/>
  <c r="G2266" i="3"/>
  <c r="Z2266" i="3" s="1"/>
  <c r="Z2265" i="3"/>
  <c r="N2265" i="3"/>
  <c r="J2265" i="3"/>
  <c r="T2265" i="3" s="1"/>
  <c r="I2265" i="3"/>
  <c r="H2265" i="3"/>
  <c r="G2265" i="3"/>
  <c r="X2265" i="3" s="1"/>
  <c r="E2265" i="3"/>
  <c r="L2264" i="3"/>
  <c r="N2262" i="3"/>
  <c r="J2262" i="3"/>
  <c r="AB2262" i="3" s="1"/>
  <c r="I2262" i="3"/>
  <c r="H2262" i="3"/>
  <c r="G2262" i="3"/>
  <c r="E2262" i="3"/>
  <c r="N2261" i="3"/>
  <c r="M2261" i="3"/>
  <c r="J2261" i="3"/>
  <c r="I2261" i="3"/>
  <c r="H2261" i="3"/>
  <c r="E2261" i="3" s="1"/>
  <c r="G2261" i="3"/>
  <c r="X2260" i="3"/>
  <c r="N2260" i="3"/>
  <c r="J2260" i="3"/>
  <c r="I2260" i="3"/>
  <c r="H2260" i="3"/>
  <c r="E2260" i="3" s="1"/>
  <c r="G2260" i="3"/>
  <c r="T2259" i="3"/>
  <c r="N2259" i="3"/>
  <c r="J2259" i="3"/>
  <c r="I2259" i="3"/>
  <c r="H2259" i="3"/>
  <c r="G2259" i="3"/>
  <c r="E2259" i="3"/>
  <c r="AB2258" i="3"/>
  <c r="T2258" i="3"/>
  <c r="N2258" i="3"/>
  <c r="M2258" i="3"/>
  <c r="J2258" i="3"/>
  <c r="X2258" i="3" s="1"/>
  <c r="I2258" i="3"/>
  <c r="H2258" i="3"/>
  <c r="G2258" i="3"/>
  <c r="Z2258" i="3" s="1"/>
  <c r="E2258" i="3"/>
  <c r="Z2257" i="3"/>
  <c r="N2257" i="3"/>
  <c r="J2257" i="3"/>
  <c r="I2257" i="3"/>
  <c r="H2257" i="3"/>
  <c r="G2257" i="3"/>
  <c r="M2257" i="3" s="1"/>
  <c r="E2257" i="3"/>
  <c r="Z2256" i="3"/>
  <c r="X2256" i="3"/>
  <c r="T2256" i="3"/>
  <c r="N2256" i="3"/>
  <c r="M2256" i="3"/>
  <c r="J2256" i="3"/>
  <c r="I2256" i="3"/>
  <c r="H2256" i="3"/>
  <c r="E2256" i="3" s="1"/>
  <c r="G2256" i="3"/>
  <c r="AB2256" i="3" s="1"/>
  <c r="N2255" i="3"/>
  <c r="J2255" i="3"/>
  <c r="I2255" i="3"/>
  <c r="H2255" i="3"/>
  <c r="E2255" i="3" s="1"/>
  <c r="G2255" i="3"/>
  <c r="AB2255" i="3" s="1"/>
  <c r="AB2254" i="3"/>
  <c r="Z2254" i="3"/>
  <c r="T2254" i="3"/>
  <c r="N2254" i="3"/>
  <c r="J2254" i="3"/>
  <c r="I2254" i="3"/>
  <c r="H2254" i="3"/>
  <c r="G2254" i="3"/>
  <c r="X2254" i="3" s="1"/>
  <c r="E2254" i="3"/>
  <c r="N2253" i="3"/>
  <c r="M2253" i="3"/>
  <c r="J2253" i="3"/>
  <c r="I2253" i="3"/>
  <c r="H2253" i="3"/>
  <c r="E2253" i="3" s="1"/>
  <c r="G2253" i="3"/>
  <c r="N2252" i="3"/>
  <c r="J2252" i="3"/>
  <c r="I2252" i="3"/>
  <c r="H2252" i="3"/>
  <c r="E2252" i="3" s="1"/>
  <c r="G2252" i="3"/>
  <c r="X2252" i="3" s="1"/>
  <c r="N2251" i="3"/>
  <c r="J2251" i="3"/>
  <c r="I2251" i="3"/>
  <c r="H2251" i="3"/>
  <c r="G2251" i="3"/>
  <c r="E2251" i="3"/>
  <c r="L2250" i="3"/>
  <c r="T2248" i="3"/>
  <c r="N2248" i="3"/>
  <c r="M2248" i="3"/>
  <c r="J2248" i="3"/>
  <c r="I2248" i="3"/>
  <c r="H2248" i="3"/>
  <c r="G2248" i="3"/>
  <c r="E2248" i="3"/>
  <c r="T2247" i="3"/>
  <c r="N2247" i="3"/>
  <c r="M2247" i="3"/>
  <c r="J2247" i="3"/>
  <c r="X2247" i="3" s="1"/>
  <c r="I2247" i="3"/>
  <c r="H2247" i="3"/>
  <c r="G2247" i="3"/>
  <c r="Z2247" i="3" s="1"/>
  <c r="E2247" i="3"/>
  <c r="Z2246" i="3"/>
  <c r="N2246" i="3"/>
  <c r="J2246" i="3"/>
  <c r="AB2246" i="3" s="1"/>
  <c r="I2246" i="3"/>
  <c r="H2246" i="3"/>
  <c r="G2246" i="3"/>
  <c r="M2246" i="3" s="1"/>
  <c r="E2246" i="3"/>
  <c r="L2245" i="3"/>
  <c r="N2243" i="3"/>
  <c r="J2243" i="3"/>
  <c r="I2243" i="3"/>
  <c r="H2243" i="3"/>
  <c r="G2243" i="3"/>
  <c r="M2243" i="3" s="1"/>
  <c r="E2243" i="3"/>
  <c r="L2242" i="3"/>
  <c r="Z2240" i="3"/>
  <c r="N2240" i="3"/>
  <c r="J2240" i="3"/>
  <c r="AB2240" i="3" s="1"/>
  <c r="I2240" i="3"/>
  <c r="H2240" i="3"/>
  <c r="G2240" i="3"/>
  <c r="M2240" i="3" s="1"/>
  <c r="E2240" i="3"/>
  <c r="N2239" i="3"/>
  <c r="M2239" i="3"/>
  <c r="J2239" i="3"/>
  <c r="I2239" i="3"/>
  <c r="H2239" i="3"/>
  <c r="E2239" i="3" s="1"/>
  <c r="G2239" i="3"/>
  <c r="L2238" i="3"/>
  <c r="N2236" i="3"/>
  <c r="M2236" i="3"/>
  <c r="J2236" i="3"/>
  <c r="I2236" i="3"/>
  <c r="H2236" i="3"/>
  <c r="E2236" i="3" s="1"/>
  <c r="G2236" i="3"/>
  <c r="N2235" i="3"/>
  <c r="J2235" i="3"/>
  <c r="I2235" i="3"/>
  <c r="H2235" i="3"/>
  <c r="E2235" i="3" s="1"/>
  <c r="G2235" i="3"/>
  <c r="N2234" i="3"/>
  <c r="J2234" i="3"/>
  <c r="I2234" i="3"/>
  <c r="H2234" i="3"/>
  <c r="G2234" i="3"/>
  <c r="E2234" i="3"/>
  <c r="N2233" i="3"/>
  <c r="M2233" i="3"/>
  <c r="J2233" i="3"/>
  <c r="I2233" i="3"/>
  <c r="H2233" i="3"/>
  <c r="E2233" i="3" s="1"/>
  <c r="G2233" i="3"/>
  <c r="L2232" i="3"/>
  <c r="Z2230" i="3"/>
  <c r="X2230" i="3"/>
  <c r="T2230" i="3"/>
  <c r="R2230" i="3"/>
  <c r="N2230" i="3"/>
  <c r="M2230" i="3"/>
  <c r="J2230" i="3"/>
  <c r="AB2230" i="3" s="1"/>
  <c r="I2230" i="3"/>
  <c r="H2230" i="3"/>
  <c r="G2230" i="3"/>
  <c r="E2230" i="3"/>
  <c r="X2229" i="3"/>
  <c r="N2229" i="3"/>
  <c r="J2229" i="3"/>
  <c r="I2229" i="3"/>
  <c r="H2229" i="3"/>
  <c r="G2229" i="3"/>
  <c r="E2229" i="3"/>
  <c r="L2228" i="3"/>
  <c r="AB2226" i="3"/>
  <c r="Z2226" i="3"/>
  <c r="X2226" i="3"/>
  <c r="T2226" i="3"/>
  <c r="N2226" i="3"/>
  <c r="AB2225" i="3"/>
  <c r="Z2225" i="3"/>
  <c r="X2225" i="3"/>
  <c r="T2225" i="3"/>
  <c r="N2225" i="3"/>
  <c r="AB2224" i="3"/>
  <c r="Z2224" i="3"/>
  <c r="X2224" i="3"/>
  <c r="T2224" i="3"/>
  <c r="N2224" i="3"/>
  <c r="AB2223" i="3"/>
  <c r="Z2223" i="3"/>
  <c r="X2223" i="3"/>
  <c r="T2223" i="3"/>
  <c r="N2223" i="3"/>
  <c r="AB2222" i="3"/>
  <c r="Z2222" i="3"/>
  <c r="X2222" i="3"/>
  <c r="T2222" i="3"/>
  <c r="N2222" i="3"/>
  <c r="L2221" i="3"/>
  <c r="T2216" i="3"/>
  <c r="N2216" i="3"/>
  <c r="J2216" i="3"/>
  <c r="I2216" i="3"/>
  <c r="H2216" i="3"/>
  <c r="G2216" i="3"/>
  <c r="E2216" i="3"/>
  <c r="B2216" i="3" s="1"/>
  <c r="AB2215" i="3"/>
  <c r="N2215" i="3"/>
  <c r="M2215" i="3"/>
  <c r="J2215" i="3"/>
  <c r="X2215" i="3" s="1"/>
  <c r="I2215" i="3"/>
  <c r="H2215" i="3"/>
  <c r="G2215" i="3"/>
  <c r="Z2215" i="3" s="1"/>
  <c r="E2215" i="3"/>
  <c r="N2214" i="3"/>
  <c r="J2214" i="3"/>
  <c r="AB2214" i="3" s="1"/>
  <c r="I2214" i="3"/>
  <c r="H2214" i="3"/>
  <c r="G2214" i="3"/>
  <c r="M2214" i="3" s="1"/>
  <c r="E2214" i="3"/>
  <c r="L2213" i="3"/>
  <c r="AB2211" i="3"/>
  <c r="Z2211" i="3"/>
  <c r="N2211" i="3"/>
  <c r="J2211" i="3"/>
  <c r="I2211" i="3"/>
  <c r="H2211" i="3"/>
  <c r="G2211" i="3"/>
  <c r="M2211" i="3" s="1"/>
  <c r="E2211" i="3"/>
  <c r="Z2210" i="3"/>
  <c r="X2210" i="3"/>
  <c r="T2210" i="3"/>
  <c r="N2210" i="3"/>
  <c r="M2210" i="3"/>
  <c r="J2210" i="3"/>
  <c r="I2210" i="3"/>
  <c r="H2210" i="3"/>
  <c r="E2210" i="3" s="1"/>
  <c r="G2210" i="3"/>
  <c r="AB2210" i="3" s="1"/>
  <c r="N2209" i="3"/>
  <c r="M2209" i="3"/>
  <c r="J2209" i="3"/>
  <c r="I2209" i="3"/>
  <c r="H2209" i="3"/>
  <c r="E2209" i="3" s="1"/>
  <c r="G2209" i="3"/>
  <c r="X2209" i="3" s="1"/>
  <c r="L2208" i="3"/>
  <c r="N2206" i="3"/>
  <c r="J2206" i="3"/>
  <c r="I2206" i="3"/>
  <c r="H2206" i="3"/>
  <c r="E2206" i="3" s="1"/>
  <c r="G2206" i="3"/>
  <c r="AB2206" i="3" s="1"/>
  <c r="N2205" i="3"/>
  <c r="J2205" i="3"/>
  <c r="I2205" i="3"/>
  <c r="H2205" i="3"/>
  <c r="G2205" i="3"/>
  <c r="E2205" i="3"/>
  <c r="Z2204" i="3"/>
  <c r="X2204" i="3"/>
  <c r="T2204" i="3"/>
  <c r="N2204" i="3"/>
  <c r="M2204" i="3"/>
  <c r="J2204" i="3"/>
  <c r="AB2204" i="3" s="1"/>
  <c r="I2204" i="3"/>
  <c r="H2204" i="3"/>
  <c r="G2204" i="3"/>
  <c r="E2204" i="3"/>
  <c r="N2203" i="3"/>
  <c r="J2203" i="3"/>
  <c r="I2203" i="3"/>
  <c r="H2203" i="3"/>
  <c r="E2203" i="3" s="1"/>
  <c r="G2203" i="3"/>
  <c r="X2203" i="3" s="1"/>
  <c r="N2202" i="3"/>
  <c r="J2202" i="3"/>
  <c r="I2202" i="3"/>
  <c r="H2202" i="3"/>
  <c r="G2202" i="3"/>
  <c r="E2202" i="3"/>
  <c r="N2201" i="3"/>
  <c r="M2201" i="3"/>
  <c r="J2201" i="3"/>
  <c r="I2201" i="3"/>
  <c r="H2201" i="3"/>
  <c r="G2201" i="3"/>
  <c r="E2201" i="3"/>
  <c r="N2200" i="3"/>
  <c r="J2200" i="3"/>
  <c r="AB2200" i="3" s="1"/>
  <c r="I2200" i="3"/>
  <c r="H2200" i="3"/>
  <c r="G2200" i="3"/>
  <c r="M2200" i="3" s="1"/>
  <c r="E2200" i="3"/>
  <c r="Z2199" i="3"/>
  <c r="X2199" i="3"/>
  <c r="T2199" i="3"/>
  <c r="N2199" i="3"/>
  <c r="M2199" i="3"/>
  <c r="J2199" i="3"/>
  <c r="I2199" i="3"/>
  <c r="H2199" i="3"/>
  <c r="E2199" i="3" s="1"/>
  <c r="G2199" i="3"/>
  <c r="AB2199" i="3" s="1"/>
  <c r="N2198" i="3"/>
  <c r="M2198" i="3"/>
  <c r="J2198" i="3"/>
  <c r="I2198" i="3"/>
  <c r="H2198" i="3"/>
  <c r="E2198" i="3" s="1"/>
  <c r="G2198" i="3"/>
  <c r="N2197" i="3"/>
  <c r="J2197" i="3"/>
  <c r="I2197" i="3"/>
  <c r="H2197" i="3"/>
  <c r="G2197" i="3"/>
  <c r="E2197" i="3"/>
  <c r="Z2196" i="3"/>
  <c r="X2196" i="3"/>
  <c r="T2196" i="3"/>
  <c r="N2196" i="3"/>
  <c r="M2196" i="3"/>
  <c r="J2196" i="3"/>
  <c r="AB2196" i="3" s="1"/>
  <c r="I2196" i="3"/>
  <c r="H2196" i="3"/>
  <c r="G2196" i="3"/>
  <c r="E2196" i="3"/>
  <c r="N2195" i="3"/>
  <c r="J2195" i="3"/>
  <c r="I2195" i="3"/>
  <c r="H2195" i="3"/>
  <c r="E2195" i="3" s="1"/>
  <c r="G2195" i="3"/>
  <c r="X2195" i="3" s="1"/>
  <c r="L2194" i="3"/>
  <c r="N2192" i="3"/>
  <c r="J2192" i="3"/>
  <c r="I2192" i="3"/>
  <c r="H2192" i="3"/>
  <c r="E2192" i="3" s="1"/>
  <c r="G2192" i="3"/>
  <c r="X2192" i="3" s="1"/>
  <c r="T2191" i="3"/>
  <c r="N2191" i="3"/>
  <c r="M2191" i="3"/>
  <c r="J2191" i="3"/>
  <c r="I2191" i="3"/>
  <c r="H2191" i="3"/>
  <c r="G2191" i="3"/>
  <c r="E2191" i="3"/>
  <c r="AB2190" i="3"/>
  <c r="T2190" i="3"/>
  <c r="N2190" i="3"/>
  <c r="M2190" i="3"/>
  <c r="J2190" i="3"/>
  <c r="X2190" i="3" s="1"/>
  <c r="I2190" i="3"/>
  <c r="H2190" i="3"/>
  <c r="G2190" i="3"/>
  <c r="Z2190" i="3" s="1"/>
  <c r="E2190" i="3"/>
  <c r="L2189" i="3"/>
  <c r="N2187" i="3"/>
  <c r="M2187" i="3"/>
  <c r="J2187" i="3"/>
  <c r="I2187" i="3"/>
  <c r="H2187" i="3"/>
  <c r="G2187" i="3"/>
  <c r="E2187" i="3"/>
  <c r="L2186" i="3"/>
  <c r="AB2184" i="3"/>
  <c r="T2184" i="3"/>
  <c r="N2184" i="3"/>
  <c r="M2184" i="3"/>
  <c r="J2184" i="3"/>
  <c r="X2184" i="3" s="1"/>
  <c r="I2184" i="3"/>
  <c r="H2184" i="3"/>
  <c r="E2184" i="3" s="1"/>
  <c r="G2184" i="3"/>
  <c r="Z2184" i="3" s="1"/>
  <c r="N2183" i="3"/>
  <c r="J2183" i="3"/>
  <c r="I2183" i="3"/>
  <c r="H2183" i="3"/>
  <c r="G2183" i="3"/>
  <c r="E2183" i="3"/>
  <c r="L2182" i="3"/>
  <c r="N2180" i="3"/>
  <c r="J2180" i="3"/>
  <c r="I2180" i="3"/>
  <c r="H2180" i="3"/>
  <c r="G2180" i="3"/>
  <c r="E2180" i="3"/>
  <c r="N2179" i="3"/>
  <c r="M2179" i="3"/>
  <c r="J2179" i="3"/>
  <c r="I2179" i="3"/>
  <c r="H2179" i="3"/>
  <c r="E2179" i="3" s="1"/>
  <c r="G2179" i="3"/>
  <c r="N2178" i="3"/>
  <c r="J2178" i="3"/>
  <c r="I2178" i="3"/>
  <c r="H2178" i="3"/>
  <c r="E2178" i="3" s="1"/>
  <c r="G2178" i="3"/>
  <c r="N2177" i="3"/>
  <c r="J2177" i="3"/>
  <c r="I2177" i="3"/>
  <c r="H2177" i="3"/>
  <c r="G2177" i="3"/>
  <c r="E2177" i="3"/>
  <c r="L2176" i="3"/>
  <c r="Z2174" i="3"/>
  <c r="N2174" i="3"/>
  <c r="J2174" i="3"/>
  <c r="T2174" i="3" s="1"/>
  <c r="I2174" i="3"/>
  <c r="H2174" i="3"/>
  <c r="G2174" i="3"/>
  <c r="E2174" i="3"/>
  <c r="Z2173" i="3"/>
  <c r="X2173" i="3"/>
  <c r="T2173" i="3"/>
  <c r="N2173" i="3"/>
  <c r="M2173" i="3"/>
  <c r="J2173" i="3"/>
  <c r="AB2173" i="3" s="1"/>
  <c r="R2173" i="3" s="1"/>
  <c r="I2173" i="3"/>
  <c r="H2173" i="3"/>
  <c r="G2173" i="3"/>
  <c r="E2173" i="3"/>
  <c r="L2172" i="3"/>
  <c r="AB2170" i="3"/>
  <c r="Z2170" i="3"/>
  <c r="X2170" i="3"/>
  <c r="T2170" i="3"/>
  <c r="N2170" i="3"/>
  <c r="AB2169" i="3"/>
  <c r="Z2169" i="3"/>
  <c r="X2169" i="3"/>
  <c r="T2169" i="3"/>
  <c r="N2169" i="3"/>
  <c r="AB2168" i="3"/>
  <c r="Z2168" i="3"/>
  <c r="X2168" i="3"/>
  <c r="T2168" i="3"/>
  <c r="N2168" i="3"/>
  <c r="AB2167" i="3"/>
  <c r="Z2167" i="3"/>
  <c r="X2167" i="3"/>
  <c r="T2167" i="3"/>
  <c r="N2167" i="3"/>
  <c r="AB2166" i="3"/>
  <c r="Z2166" i="3"/>
  <c r="X2166" i="3"/>
  <c r="T2166" i="3"/>
  <c r="N2166" i="3"/>
  <c r="L2165" i="3"/>
  <c r="AB2160" i="3"/>
  <c r="N2160" i="3"/>
  <c r="J2160" i="3"/>
  <c r="I2160" i="3"/>
  <c r="H2160" i="3"/>
  <c r="E2160" i="3" s="1"/>
  <c r="B2160" i="3" s="1"/>
  <c r="G2160" i="3"/>
  <c r="X2160" i="3" s="1"/>
  <c r="X2159" i="3"/>
  <c r="N2159" i="3"/>
  <c r="J2159" i="3"/>
  <c r="I2159" i="3"/>
  <c r="H2159" i="3"/>
  <c r="E2159" i="3" s="1"/>
  <c r="G2159" i="3"/>
  <c r="Z2159" i="3" s="1"/>
  <c r="AB2158" i="3"/>
  <c r="X2158" i="3"/>
  <c r="N2158" i="3"/>
  <c r="M2158" i="3"/>
  <c r="J2158" i="3"/>
  <c r="I2158" i="3"/>
  <c r="H2158" i="3"/>
  <c r="E2158" i="3" s="1"/>
  <c r="G2158" i="3"/>
  <c r="Z2158" i="3" s="1"/>
  <c r="L2157" i="3"/>
  <c r="N2155" i="3"/>
  <c r="J2155" i="3"/>
  <c r="I2155" i="3"/>
  <c r="H2155" i="3"/>
  <c r="G2155" i="3"/>
  <c r="E2155" i="3"/>
  <c r="Z2154" i="3"/>
  <c r="N2154" i="3"/>
  <c r="J2154" i="3"/>
  <c r="I2154" i="3"/>
  <c r="H2154" i="3"/>
  <c r="G2154" i="3"/>
  <c r="E2154" i="3"/>
  <c r="Z2153" i="3"/>
  <c r="X2153" i="3"/>
  <c r="T2153" i="3"/>
  <c r="N2153" i="3"/>
  <c r="M2153" i="3"/>
  <c r="J2153" i="3"/>
  <c r="I2153" i="3"/>
  <c r="H2153" i="3"/>
  <c r="E2153" i="3" s="1"/>
  <c r="G2153" i="3"/>
  <c r="AB2153" i="3" s="1"/>
  <c r="L2152" i="3"/>
  <c r="Z2150" i="3"/>
  <c r="X2150" i="3"/>
  <c r="T2150" i="3"/>
  <c r="N2150" i="3"/>
  <c r="M2150" i="3"/>
  <c r="J2150" i="3"/>
  <c r="I2150" i="3"/>
  <c r="H2150" i="3"/>
  <c r="G2150" i="3"/>
  <c r="AB2150" i="3" s="1"/>
  <c r="E2150" i="3"/>
  <c r="N2149" i="3"/>
  <c r="M2149" i="3"/>
  <c r="J2149" i="3"/>
  <c r="I2149" i="3"/>
  <c r="H2149" i="3"/>
  <c r="E2149" i="3" s="1"/>
  <c r="G2149" i="3"/>
  <c r="N2148" i="3"/>
  <c r="M2148" i="3"/>
  <c r="J2148" i="3"/>
  <c r="I2148" i="3"/>
  <c r="H2148" i="3"/>
  <c r="G2148" i="3"/>
  <c r="Z2148" i="3" s="1"/>
  <c r="E2148" i="3"/>
  <c r="Z2147" i="3"/>
  <c r="X2147" i="3"/>
  <c r="N2147" i="3"/>
  <c r="J2147" i="3"/>
  <c r="I2147" i="3"/>
  <c r="H2147" i="3"/>
  <c r="E2147" i="3" s="1"/>
  <c r="G2147" i="3"/>
  <c r="T2147" i="3" s="1"/>
  <c r="N2146" i="3"/>
  <c r="J2146" i="3"/>
  <c r="I2146" i="3"/>
  <c r="H2146" i="3"/>
  <c r="E2146" i="3" s="1"/>
  <c r="G2146" i="3"/>
  <c r="X2146" i="3" s="1"/>
  <c r="N2145" i="3"/>
  <c r="M2145" i="3"/>
  <c r="J2145" i="3"/>
  <c r="I2145" i="3"/>
  <c r="H2145" i="3"/>
  <c r="G2145" i="3"/>
  <c r="E2145" i="3"/>
  <c r="N2144" i="3"/>
  <c r="J2144" i="3"/>
  <c r="X2144" i="3" s="1"/>
  <c r="I2144" i="3"/>
  <c r="H2144" i="3"/>
  <c r="G2144" i="3"/>
  <c r="M2144" i="3" s="1"/>
  <c r="E2144" i="3"/>
  <c r="Z2143" i="3"/>
  <c r="X2143" i="3"/>
  <c r="N2143" i="3"/>
  <c r="J2143" i="3"/>
  <c r="I2143" i="3"/>
  <c r="H2143" i="3"/>
  <c r="E2143" i="3" s="1"/>
  <c r="G2143" i="3"/>
  <c r="AB2143" i="3" s="1"/>
  <c r="N2142" i="3"/>
  <c r="J2142" i="3"/>
  <c r="I2142" i="3"/>
  <c r="H2142" i="3"/>
  <c r="E2142" i="3" s="1"/>
  <c r="G2142" i="3"/>
  <c r="X2142" i="3" s="1"/>
  <c r="N2141" i="3"/>
  <c r="M2141" i="3"/>
  <c r="J2141" i="3"/>
  <c r="I2141" i="3"/>
  <c r="H2141" i="3"/>
  <c r="G2141" i="3"/>
  <c r="E2141" i="3"/>
  <c r="AB2140" i="3"/>
  <c r="Z2140" i="3"/>
  <c r="T2140" i="3"/>
  <c r="N2140" i="3"/>
  <c r="M2140" i="3"/>
  <c r="J2140" i="3"/>
  <c r="X2140" i="3" s="1"/>
  <c r="I2140" i="3"/>
  <c r="H2140" i="3"/>
  <c r="G2140" i="3"/>
  <c r="E2140" i="3"/>
  <c r="Z2139" i="3"/>
  <c r="X2139" i="3"/>
  <c r="N2139" i="3"/>
  <c r="J2139" i="3"/>
  <c r="I2139" i="3"/>
  <c r="H2139" i="3"/>
  <c r="E2139" i="3" s="1"/>
  <c r="G2139" i="3"/>
  <c r="T2139" i="3" s="1"/>
  <c r="L2138" i="3"/>
  <c r="Z2136" i="3"/>
  <c r="X2136" i="3"/>
  <c r="N2136" i="3"/>
  <c r="J2136" i="3"/>
  <c r="I2136" i="3"/>
  <c r="H2136" i="3"/>
  <c r="E2136" i="3" s="1"/>
  <c r="G2136" i="3"/>
  <c r="T2136" i="3" s="1"/>
  <c r="X2135" i="3"/>
  <c r="N2135" i="3"/>
  <c r="M2135" i="3"/>
  <c r="J2135" i="3"/>
  <c r="I2135" i="3"/>
  <c r="H2135" i="3"/>
  <c r="E2135" i="3" s="1"/>
  <c r="G2135" i="3"/>
  <c r="T2134" i="3"/>
  <c r="N2134" i="3"/>
  <c r="J2134" i="3"/>
  <c r="I2134" i="3"/>
  <c r="H2134" i="3"/>
  <c r="G2134" i="3"/>
  <c r="E2134" i="3"/>
  <c r="L2133" i="3"/>
  <c r="N2131" i="3"/>
  <c r="J2131" i="3"/>
  <c r="I2131" i="3"/>
  <c r="H2131" i="3"/>
  <c r="G2131" i="3"/>
  <c r="E2131" i="3"/>
  <c r="L2130" i="3"/>
  <c r="N2128" i="3"/>
  <c r="M2128" i="3"/>
  <c r="J2128" i="3"/>
  <c r="I2128" i="3"/>
  <c r="H2128" i="3"/>
  <c r="G2128" i="3"/>
  <c r="E2128" i="3"/>
  <c r="N2127" i="3"/>
  <c r="J2127" i="3"/>
  <c r="I2127" i="3"/>
  <c r="H2127" i="3"/>
  <c r="E2127" i="3" s="1"/>
  <c r="G2127" i="3"/>
  <c r="M2127" i="3" s="1"/>
  <c r="L2126" i="3"/>
  <c r="N2124" i="3"/>
  <c r="J2124" i="3"/>
  <c r="I2124" i="3"/>
  <c r="H2124" i="3"/>
  <c r="G2124" i="3"/>
  <c r="M2124" i="3" s="1"/>
  <c r="E2124" i="3"/>
  <c r="N2123" i="3"/>
  <c r="J2123" i="3"/>
  <c r="I2123" i="3"/>
  <c r="H2123" i="3"/>
  <c r="E2123" i="3" s="1"/>
  <c r="G2123" i="3"/>
  <c r="N2122" i="3"/>
  <c r="M2122" i="3"/>
  <c r="J2122" i="3"/>
  <c r="I2122" i="3"/>
  <c r="H2122" i="3"/>
  <c r="G2122" i="3"/>
  <c r="E2122" i="3"/>
  <c r="N2121" i="3"/>
  <c r="M2121" i="3"/>
  <c r="J2121" i="3"/>
  <c r="I2121" i="3"/>
  <c r="H2121" i="3"/>
  <c r="G2121" i="3"/>
  <c r="E2121" i="3"/>
  <c r="L2120" i="3"/>
  <c r="N2118" i="3"/>
  <c r="J2118" i="3"/>
  <c r="I2118" i="3"/>
  <c r="H2118" i="3"/>
  <c r="G2118" i="3"/>
  <c r="X2118" i="3" s="1"/>
  <c r="E2118" i="3"/>
  <c r="AB2117" i="3"/>
  <c r="R2117" i="3" s="1"/>
  <c r="Z2117" i="3"/>
  <c r="X2117" i="3"/>
  <c r="T2117" i="3"/>
  <c r="N2117" i="3"/>
  <c r="M2117" i="3"/>
  <c r="J2117" i="3"/>
  <c r="I2117" i="3"/>
  <c r="H2117" i="3"/>
  <c r="G2117" i="3"/>
  <c r="E2117" i="3"/>
  <c r="L2116" i="3"/>
  <c r="AB2114" i="3"/>
  <c r="Z2114" i="3"/>
  <c r="X2114" i="3"/>
  <c r="T2114" i="3"/>
  <c r="N2114" i="3"/>
  <c r="AB2113" i="3"/>
  <c r="Z2113" i="3"/>
  <c r="X2113" i="3"/>
  <c r="T2113" i="3"/>
  <c r="N2113" i="3"/>
  <c r="AB2112" i="3"/>
  <c r="Z2112" i="3"/>
  <c r="X2112" i="3"/>
  <c r="T2112" i="3"/>
  <c r="N2112" i="3"/>
  <c r="AB2111" i="3"/>
  <c r="Z2111" i="3"/>
  <c r="X2111" i="3"/>
  <c r="T2111" i="3"/>
  <c r="N2111" i="3"/>
  <c r="AB2110" i="3"/>
  <c r="Z2110" i="3"/>
  <c r="X2110" i="3"/>
  <c r="T2110" i="3"/>
  <c r="N2110" i="3"/>
  <c r="L2109" i="3"/>
  <c r="N2104" i="3"/>
  <c r="J2104" i="3"/>
  <c r="AB2104" i="3" s="1"/>
  <c r="I2104" i="3"/>
  <c r="H2104" i="3"/>
  <c r="G2104" i="3"/>
  <c r="X2104" i="3" s="1"/>
  <c r="E2104" i="3"/>
  <c r="B2104" i="3"/>
  <c r="Z2103" i="3"/>
  <c r="X2103" i="3"/>
  <c r="T2103" i="3"/>
  <c r="N2103" i="3"/>
  <c r="M2103" i="3"/>
  <c r="J2103" i="3"/>
  <c r="AB2103" i="3" s="1"/>
  <c r="I2103" i="3"/>
  <c r="H2103" i="3"/>
  <c r="E2103" i="3" s="1"/>
  <c r="G2103" i="3"/>
  <c r="X2102" i="3"/>
  <c r="N2102" i="3"/>
  <c r="J2102" i="3"/>
  <c r="I2102" i="3"/>
  <c r="H2102" i="3"/>
  <c r="E2102" i="3" s="1"/>
  <c r="G2102" i="3"/>
  <c r="L2101" i="3"/>
  <c r="X2099" i="3"/>
  <c r="N2099" i="3"/>
  <c r="J2099" i="3"/>
  <c r="I2099" i="3"/>
  <c r="H2099" i="3"/>
  <c r="E2099" i="3" s="1"/>
  <c r="G2099" i="3"/>
  <c r="N2098" i="3"/>
  <c r="J2098" i="3"/>
  <c r="I2098" i="3"/>
  <c r="H2098" i="3"/>
  <c r="G2098" i="3"/>
  <c r="E2098" i="3"/>
  <c r="Z2097" i="3"/>
  <c r="X2097" i="3"/>
  <c r="T2097" i="3"/>
  <c r="N2097" i="3"/>
  <c r="M2097" i="3"/>
  <c r="J2097" i="3"/>
  <c r="AB2097" i="3" s="1"/>
  <c r="I2097" i="3"/>
  <c r="H2097" i="3"/>
  <c r="G2097" i="3"/>
  <c r="E2097" i="3"/>
  <c r="L2096" i="3"/>
  <c r="Z2094" i="3"/>
  <c r="X2094" i="3"/>
  <c r="T2094" i="3"/>
  <c r="N2094" i="3"/>
  <c r="M2094" i="3"/>
  <c r="J2094" i="3"/>
  <c r="AB2094" i="3" s="1"/>
  <c r="I2094" i="3"/>
  <c r="H2094" i="3"/>
  <c r="G2094" i="3"/>
  <c r="E2094" i="3"/>
  <c r="N2093" i="3"/>
  <c r="J2093" i="3"/>
  <c r="I2093" i="3"/>
  <c r="H2093" i="3"/>
  <c r="E2093" i="3" s="1"/>
  <c r="G2093" i="3"/>
  <c r="M2093" i="3" s="1"/>
  <c r="T2092" i="3"/>
  <c r="N2092" i="3"/>
  <c r="M2092" i="3"/>
  <c r="J2092" i="3"/>
  <c r="I2092" i="3"/>
  <c r="H2092" i="3"/>
  <c r="G2092" i="3"/>
  <c r="AB2092" i="3" s="1"/>
  <c r="E2092" i="3"/>
  <c r="N2091" i="3"/>
  <c r="M2091" i="3"/>
  <c r="J2091" i="3"/>
  <c r="AB2091" i="3" s="1"/>
  <c r="I2091" i="3"/>
  <c r="H2091" i="3"/>
  <c r="G2091" i="3"/>
  <c r="Z2091" i="3" s="1"/>
  <c r="E2091" i="3"/>
  <c r="N2090" i="3"/>
  <c r="J2090" i="3"/>
  <c r="AB2090" i="3" s="1"/>
  <c r="I2090" i="3"/>
  <c r="H2090" i="3"/>
  <c r="G2090" i="3"/>
  <c r="X2090" i="3" s="1"/>
  <c r="E2090" i="3"/>
  <c r="Z2089" i="3"/>
  <c r="X2089" i="3"/>
  <c r="T2089" i="3"/>
  <c r="N2089" i="3"/>
  <c r="M2089" i="3"/>
  <c r="J2089" i="3"/>
  <c r="I2089" i="3"/>
  <c r="H2089" i="3"/>
  <c r="E2089" i="3" s="1"/>
  <c r="G2089" i="3"/>
  <c r="X2088" i="3"/>
  <c r="N2088" i="3"/>
  <c r="J2088" i="3"/>
  <c r="I2088" i="3"/>
  <c r="H2088" i="3"/>
  <c r="E2088" i="3" s="1"/>
  <c r="G2088" i="3"/>
  <c r="N2087" i="3"/>
  <c r="J2087" i="3"/>
  <c r="I2087" i="3"/>
  <c r="H2087" i="3"/>
  <c r="G2087" i="3"/>
  <c r="E2087" i="3"/>
  <c r="Z2086" i="3"/>
  <c r="X2086" i="3"/>
  <c r="T2086" i="3"/>
  <c r="N2086" i="3"/>
  <c r="M2086" i="3"/>
  <c r="J2086" i="3"/>
  <c r="AB2086" i="3" s="1"/>
  <c r="I2086" i="3"/>
  <c r="H2086" i="3"/>
  <c r="G2086" i="3"/>
  <c r="E2086" i="3"/>
  <c r="N2085" i="3"/>
  <c r="J2085" i="3"/>
  <c r="I2085" i="3"/>
  <c r="H2085" i="3"/>
  <c r="E2085" i="3" s="1"/>
  <c r="G2085" i="3"/>
  <c r="M2085" i="3" s="1"/>
  <c r="T2084" i="3"/>
  <c r="N2084" i="3"/>
  <c r="M2084" i="3"/>
  <c r="J2084" i="3"/>
  <c r="I2084" i="3"/>
  <c r="H2084" i="3"/>
  <c r="G2084" i="3"/>
  <c r="AB2084" i="3" s="1"/>
  <c r="E2084" i="3"/>
  <c r="N2083" i="3"/>
  <c r="M2083" i="3"/>
  <c r="J2083" i="3"/>
  <c r="AB2083" i="3" s="1"/>
  <c r="I2083" i="3"/>
  <c r="H2083" i="3"/>
  <c r="G2083" i="3"/>
  <c r="Z2083" i="3" s="1"/>
  <c r="E2083" i="3"/>
  <c r="L2082" i="3"/>
  <c r="N2080" i="3"/>
  <c r="M2080" i="3"/>
  <c r="J2080" i="3"/>
  <c r="AB2080" i="3" s="1"/>
  <c r="I2080" i="3"/>
  <c r="H2080" i="3"/>
  <c r="G2080" i="3"/>
  <c r="Z2080" i="3" s="1"/>
  <c r="E2080" i="3"/>
  <c r="N2079" i="3"/>
  <c r="J2079" i="3"/>
  <c r="AB2079" i="3" s="1"/>
  <c r="I2079" i="3"/>
  <c r="H2079" i="3"/>
  <c r="G2079" i="3"/>
  <c r="X2079" i="3" s="1"/>
  <c r="E2079" i="3"/>
  <c r="Z2078" i="3"/>
  <c r="X2078" i="3"/>
  <c r="T2078" i="3"/>
  <c r="N2078" i="3"/>
  <c r="M2078" i="3"/>
  <c r="J2078" i="3"/>
  <c r="I2078" i="3"/>
  <c r="H2078" i="3"/>
  <c r="E2078" i="3" s="1"/>
  <c r="G2078" i="3"/>
  <c r="L2077" i="3"/>
  <c r="N2075" i="3"/>
  <c r="M2075" i="3"/>
  <c r="J2075" i="3"/>
  <c r="I2075" i="3"/>
  <c r="H2075" i="3"/>
  <c r="E2075" i="3" s="1"/>
  <c r="G2075" i="3"/>
  <c r="L2074" i="3"/>
  <c r="Z2072" i="3"/>
  <c r="X2072" i="3"/>
  <c r="T2072" i="3"/>
  <c r="N2072" i="3"/>
  <c r="M2072" i="3"/>
  <c r="J2072" i="3"/>
  <c r="I2072" i="3"/>
  <c r="H2072" i="3"/>
  <c r="E2072" i="3" s="1"/>
  <c r="G2072" i="3"/>
  <c r="N2071" i="3"/>
  <c r="J2071" i="3"/>
  <c r="I2071" i="3"/>
  <c r="H2071" i="3"/>
  <c r="E2071" i="3" s="1"/>
  <c r="G2071" i="3"/>
  <c r="L2070" i="3"/>
  <c r="N2068" i="3"/>
  <c r="J2068" i="3"/>
  <c r="I2068" i="3"/>
  <c r="H2068" i="3"/>
  <c r="E2068" i="3" s="1"/>
  <c r="G2068" i="3"/>
  <c r="N2067" i="3"/>
  <c r="J2067" i="3"/>
  <c r="I2067" i="3"/>
  <c r="H2067" i="3"/>
  <c r="G2067" i="3"/>
  <c r="E2067" i="3"/>
  <c r="N2066" i="3"/>
  <c r="M2066" i="3"/>
  <c r="J2066" i="3"/>
  <c r="I2066" i="3"/>
  <c r="H2066" i="3"/>
  <c r="G2066" i="3"/>
  <c r="E2066" i="3"/>
  <c r="N2065" i="3"/>
  <c r="J2065" i="3"/>
  <c r="I2065" i="3"/>
  <c r="H2065" i="3"/>
  <c r="E2065" i="3" s="1"/>
  <c r="G2065" i="3"/>
  <c r="M2065" i="3" s="1"/>
  <c r="L2064" i="3"/>
  <c r="N2062" i="3"/>
  <c r="J2062" i="3"/>
  <c r="I2062" i="3"/>
  <c r="H2062" i="3"/>
  <c r="G2062" i="3"/>
  <c r="M2062" i="3" s="1"/>
  <c r="E2062" i="3"/>
  <c r="T2061" i="3"/>
  <c r="N2061" i="3"/>
  <c r="M2061" i="3"/>
  <c r="J2061" i="3"/>
  <c r="I2061" i="3"/>
  <c r="H2061" i="3"/>
  <c r="G2061" i="3"/>
  <c r="AB2061" i="3" s="1"/>
  <c r="E2061" i="3"/>
  <c r="L2060" i="3"/>
  <c r="AB2058" i="3"/>
  <c r="Z2058" i="3"/>
  <c r="X2058" i="3"/>
  <c r="T2058" i="3"/>
  <c r="N2058" i="3"/>
  <c r="AB2057" i="3"/>
  <c r="Z2057" i="3"/>
  <c r="X2057" i="3"/>
  <c r="T2057" i="3"/>
  <c r="N2057" i="3"/>
  <c r="AB2056" i="3"/>
  <c r="Z2056" i="3"/>
  <c r="X2056" i="3"/>
  <c r="T2056" i="3"/>
  <c r="N2056" i="3"/>
  <c r="AB2055" i="3"/>
  <c r="Z2055" i="3"/>
  <c r="X2055" i="3"/>
  <c r="T2055" i="3"/>
  <c r="N2055" i="3"/>
  <c r="AB2054" i="3"/>
  <c r="Z2054" i="3"/>
  <c r="X2054" i="3"/>
  <c r="T2054" i="3"/>
  <c r="N2054" i="3"/>
  <c r="L2053" i="3"/>
  <c r="N2048" i="3"/>
  <c r="M2048" i="3"/>
  <c r="J2048" i="3"/>
  <c r="AB2048" i="3" s="1"/>
  <c r="I2048" i="3"/>
  <c r="H2048" i="3"/>
  <c r="G2048" i="3"/>
  <c r="Z2048" i="3" s="1"/>
  <c r="E2048" i="3"/>
  <c r="B2048" i="3" s="1"/>
  <c r="N2047" i="3"/>
  <c r="J2047" i="3"/>
  <c r="AB2047" i="3" s="1"/>
  <c r="I2047" i="3"/>
  <c r="H2047" i="3"/>
  <c r="G2047" i="3"/>
  <c r="X2047" i="3" s="1"/>
  <c r="E2047" i="3"/>
  <c r="Z2046" i="3"/>
  <c r="X2046" i="3"/>
  <c r="T2046" i="3"/>
  <c r="N2046" i="3"/>
  <c r="M2046" i="3"/>
  <c r="J2046" i="3"/>
  <c r="I2046" i="3"/>
  <c r="H2046" i="3"/>
  <c r="E2046" i="3" s="1"/>
  <c r="G2046" i="3"/>
  <c r="L2045" i="3"/>
  <c r="Z2043" i="3"/>
  <c r="X2043" i="3"/>
  <c r="T2043" i="3"/>
  <c r="N2043" i="3"/>
  <c r="M2043" i="3"/>
  <c r="J2043" i="3"/>
  <c r="I2043" i="3"/>
  <c r="H2043" i="3"/>
  <c r="E2043" i="3" s="1"/>
  <c r="G2043" i="3"/>
  <c r="X2042" i="3"/>
  <c r="N2042" i="3"/>
  <c r="J2042" i="3"/>
  <c r="I2042" i="3"/>
  <c r="H2042" i="3"/>
  <c r="E2042" i="3" s="1"/>
  <c r="G2042" i="3"/>
  <c r="N2041" i="3"/>
  <c r="J2041" i="3"/>
  <c r="I2041" i="3"/>
  <c r="H2041" i="3"/>
  <c r="G2041" i="3"/>
  <c r="E2041" i="3"/>
  <c r="L2040" i="3"/>
  <c r="N2038" i="3"/>
  <c r="J2038" i="3"/>
  <c r="I2038" i="3"/>
  <c r="H2038" i="3"/>
  <c r="G2038" i="3"/>
  <c r="E2038" i="3"/>
  <c r="N2037" i="3"/>
  <c r="M2037" i="3"/>
  <c r="J2037" i="3"/>
  <c r="I2037" i="3"/>
  <c r="H2037" i="3"/>
  <c r="G2037" i="3"/>
  <c r="E2037" i="3"/>
  <c r="N2036" i="3"/>
  <c r="J2036" i="3"/>
  <c r="I2036" i="3"/>
  <c r="H2036" i="3"/>
  <c r="E2036" i="3" s="1"/>
  <c r="G2036" i="3"/>
  <c r="M2036" i="3" s="1"/>
  <c r="T2035" i="3"/>
  <c r="N2035" i="3"/>
  <c r="M2035" i="3"/>
  <c r="J2035" i="3"/>
  <c r="I2035" i="3"/>
  <c r="H2035" i="3"/>
  <c r="G2035" i="3"/>
  <c r="AB2035" i="3" s="1"/>
  <c r="E2035" i="3"/>
  <c r="N2034" i="3"/>
  <c r="M2034" i="3"/>
  <c r="J2034" i="3"/>
  <c r="AB2034" i="3" s="1"/>
  <c r="I2034" i="3"/>
  <c r="H2034" i="3"/>
  <c r="E2034" i="3" s="1"/>
  <c r="G2034" i="3"/>
  <c r="Z2034" i="3" s="1"/>
  <c r="N2033" i="3"/>
  <c r="J2033" i="3"/>
  <c r="Z2033" i="3" s="1"/>
  <c r="I2033" i="3"/>
  <c r="H2033" i="3"/>
  <c r="G2033" i="3"/>
  <c r="E2033" i="3"/>
  <c r="Z2032" i="3"/>
  <c r="X2032" i="3"/>
  <c r="T2032" i="3"/>
  <c r="N2032" i="3"/>
  <c r="M2032" i="3"/>
  <c r="J2032" i="3"/>
  <c r="I2032" i="3"/>
  <c r="H2032" i="3"/>
  <c r="E2032" i="3" s="1"/>
  <c r="G2032" i="3"/>
  <c r="X2031" i="3"/>
  <c r="N2031" i="3"/>
  <c r="J2031" i="3"/>
  <c r="I2031" i="3"/>
  <c r="H2031" i="3"/>
  <c r="E2031" i="3" s="1"/>
  <c r="G2031" i="3"/>
  <c r="N2030" i="3"/>
  <c r="J2030" i="3"/>
  <c r="I2030" i="3"/>
  <c r="H2030" i="3"/>
  <c r="G2030" i="3"/>
  <c r="E2030" i="3"/>
  <c r="N2029" i="3"/>
  <c r="M2029" i="3"/>
  <c r="J2029" i="3"/>
  <c r="I2029" i="3"/>
  <c r="H2029" i="3"/>
  <c r="G2029" i="3"/>
  <c r="E2029" i="3"/>
  <c r="N2028" i="3"/>
  <c r="J2028" i="3"/>
  <c r="I2028" i="3"/>
  <c r="H2028" i="3"/>
  <c r="E2028" i="3" s="1"/>
  <c r="G2028" i="3"/>
  <c r="M2028" i="3" s="1"/>
  <c r="Z2027" i="3"/>
  <c r="T2027" i="3"/>
  <c r="N2027" i="3"/>
  <c r="M2027" i="3"/>
  <c r="J2027" i="3"/>
  <c r="I2027" i="3"/>
  <c r="H2027" i="3"/>
  <c r="G2027" i="3"/>
  <c r="AB2027" i="3" s="1"/>
  <c r="E2027" i="3"/>
  <c r="L2026" i="3"/>
  <c r="Z2024" i="3"/>
  <c r="T2024" i="3"/>
  <c r="N2024" i="3"/>
  <c r="M2024" i="3"/>
  <c r="J2024" i="3"/>
  <c r="I2024" i="3"/>
  <c r="H2024" i="3"/>
  <c r="G2024" i="3"/>
  <c r="AB2024" i="3" s="1"/>
  <c r="E2024" i="3"/>
  <c r="N2023" i="3"/>
  <c r="M2023" i="3"/>
  <c r="J2023" i="3"/>
  <c r="AB2023" i="3" s="1"/>
  <c r="I2023" i="3"/>
  <c r="H2023" i="3"/>
  <c r="E2023" i="3" s="1"/>
  <c r="G2023" i="3"/>
  <c r="Z2023" i="3" s="1"/>
  <c r="AB2022" i="3"/>
  <c r="N2022" i="3"/>
  <c r="J2022" i="3"/>
  <c r="Z2022" i="3" s="1"/>
  <c r="I2022" i="3"/>
  <c r="H2022" i="3"/>
  <c r="G2022" i="3"/>
  <c r="X2022" i="3" s="1"/>
  <c r="E2022" i="3"/>
  <c r="L2021" i="3"/>
  <c r="N2019" i="3"/>
  <c r="J2019" i="3"/>
  <c r="I2019" i="3"/>
  <c r="H2019" i="3"/>
  <c r="G2019" i="3"/>
  <c r="E2019" i="3"/>
  <c r="L2018" i="3"/>
  <c r="AB2016" i="3"/>
  <c r="N2016" i="3"/>
  <c r="J2016" i="3"/>
  <c r="Z2016" i="3" s="1"/>
  <c r="I2016" i="3"/>
  <c r="H2016" i="3"/>
  <c r="G2016" i="3"/>
  <c r="X2016" i="3" s="1"/>
  <c r="E2016" i="3"/>
  <c r="N2015" i="3"/>
  <c r="M2015" i="3"/>
  <c r="J2015" i="3"/>
  <c r="I2015" i="3"/>
  <c r="H2015" i="3"/>
  <c r="E2015" i="3" s="1"/>
  <c r="G2015" i="3"/>
  <c r="L2014" i="3"/>
  <c r="N2012" i="3"/>
  <c r="M2012" i="3"/>
  <c r="J2012" i="3"/>
  <c r="I2012" i="3"/>
  <c r="H2012" i="3"/>
  <c r="E2012" i="3" s="1"/>
  <c r="G2012" i="3"/>
  <c r="N2011" i="3"/>
  <c r="J2011" i="3"/>
  <c r="I2011" i="3"/>
  <c r="H2011" i="3"/>
  <c r="E2011" i="3" s="1"/>
  <c r="G2011" i="3"/>
  <c r="N2010" i="3"/>
  <c r="J2010" i="3"/>
  <c r="I2010" i="3"/>
  <c r="H2010" i="3"/>
  <c r="G2010" i="3"/>
  <c r="E2010" i="3"/>
  <c r="N2009" i="3"/>
  <c r="M2009" i="3"/>
  <c r="J2009" i="3"/>
  <c r="I2009" i="3"/>
  <c r="H2009" i="3"/>
  <c r="G2009" i="3"/>
  <c r="E2009" i="3"/>
  <c r="L2008" i="3"/>
  <c r="Z2006" i="3"/>
  <c r="X2006" i="3"/>
  <c r="T2006" i="3"/>
  <c r="N2006" i="3"/>
  <c r="M2006" i="3"/>
  <c r="J2006" i="3"/>
  <c r="AB2006" i="3" s="1"/>
  <c r="R2006" i="3" s="1"/>
  <c r="I2006" i="3"/>
  <c r="H2006" i="3"/>
  <c r="G2006" i="3"/>
  <c r="E2006" i="3"/>
  <c r="N2005" i="3"/>
  <c r="J2005" i="3"/>
  <c r="I2005" i="3"/>
  <c r="H2005" i="3"/>
  <c r="G2005" i="3"/>
  <c r="M2005" i="3" s="1"/>
  <c r="E2005" i="3"/>
  <c r="L2004" i="3"/>
  <c r="AB2002" i="3"/>
  <c r="Z2002" i="3"/>
  <c r="X2002" i="3"/>
  <c r="T2002" i="3"/>
  <c r="N2002" i="3"/>
  <c r="AB2001" i="3"/>
  <c r="Z2001" i="3"/>
  <c r="X2001" i="3"/>
  <c r="T2001" i="3"/>
  <c r="N2001" i="3"/>
  <c r="AB2000" i="3"/>
  <c r="Z2000" i="3"/>
  <c r="X2000" i="3"/>
  <c r="T2000" i="3"/>
  <c r="N2000" i="3"/>
  <c r="AB1999" i="3"/>
  <c r="Z1999" i="3"/>
  <c r="X1999" i="3"/>
  <c r="T1999" i="3"/>
  <c r="N1999" i="3"/>
  <c r="AB1998" i="3"/>
  <c r="Z1998" i="3"/>
  <c r="X1998" i="3"/>
  <c r="T1998" i="3"/>
  <c r="N1998" i="3"/>
  <c r="L1997" i="3"/>
  <c r="Z1992" i="3"/>
  <c r="T1992" i="3"/>
  <c r="N1992" i="3"/>
  <c r="M1992" i="3"/>
  <c r="J1992" i="3"/>
  <c r="I1992" i="3"/>
  <c r="H1992" i="3"/>
  <c r="G1992" i="3"/>
  <c r="AB1992" i="3" s="1"/>
  <c r="E1992" i="3"/>
  <c r="B1992" i="3"/>
  <c r="N1991" i="3"/>
  <c r="M1991" i="3"/>
  <c r="J1991" i="3"/>
  <c r="I1991" i="3"/>
  <c r="H1991" i="3"/>
  <c r="E1991" i="3" s="1"/>
  <c r="G1991" i="3"/>
  <c r="AB1990" i="3"/>
  <c r="N1990" i="3"/>
  <c r="J1990" i="3"/>
  <c r="Z1990" i="3" s="1"/>
  <c r="I1990" i="3"/>
  <c r="H1990" i="3"/>
  <c r="G1990" i="3"/>
  <c r="E1990" i="3"/>
  <c r="L1989" i="3"/>
  <c r="Z1987" i="3"/>
  <c r="N1987" i="3"/>
  <c r="J1987" i="3"/>
  <c r="AB1987" i="3" s="1"/>
  <c r="I1987" i="3"/>
  <c r="H1987" i="3"/>
  <c r="G1987" i="3"/>
  <c r="E1987" i="3"/>
  <c r="Z1986" i="3"/>
  <c r="X1986" i="3"/>
  <c r="T1986" i="3"/>
  <c r="N1986" i="3"/>
  <c r="M1986" i="3"/>
  <c r="J1986" i="3"/>
  <c r="I1986" i="3"/>
  <c r="H1986" i="3"/>
  <c r="E1986" i="3" s="1"/>
  <c r="G1986" i="3"/>
  <c r="X1985" i="3"/>
  <c r="N1985" i="3"/>
  <c r="J1985" i="3"/>
  <c r="I1985" i="3"/>
  <c r="H1985" i="3"/>
  <c r="E1985" i="3" s="1"/>
  <c r="G1985" i="3"/>
  <c r="L1984" i="3"/>
  <c r="X1982" i="3"/>
  <c r="N1982" i="3"/>
  <c r="J1982" i="3"/>
  <c r="I1982" i="3"/>
  <c r="H1982" i="3"/>
  <c r="E1982" i="3" s="1"/>
  <c r="G1982" i="3"/>
  <c r="N1981" i="3"/>
  <c r="J1981" i="3"/>
  <c r="I1981" i="3"/>
  <c r="H1981" i="3"/>
  <c r="G1981" i="3"/>
  <c r="E1981" i="3"/>
  <c r="Z1980" i="3"/>
  <c r="X1980" i="3"/>
  <c r="T1980" i="3"/>
  <c r="N1980" i="3"/>
  <c r="M1980" i="3"/>
  <c r="J1980" i="3"/>
  <c r="AB1980" i="3" s="1"/>
  <c r="I1980" i="3"/>
  <c r="H1980" i="3"/>
  <c r="G1980" i="3"/>
  <c r="E1980" i="3"/>
  <c r="N1979" i="3"/>
  <c r="J1979" i="3"/>
  <c r="I1979" i="3"/>
  <c r="H1979" i="3"/>
  <c r="E1979" i="3" s="1"/>
  <c r="G1979" i="3"/>
  <c r="M1979" i="3" s="1"/>
  <c r="Z1978" i="3"/>
  <c r="T1978" i="3"/>
  <c r="N1978" i="3"/>
  <c r="M1978" i="3"/>
  <c r="J1978" i="3"/>
  <c r="I1978" i="3"/>
  <c r="H1978" i="3"/>
  <c r="G1978" i="3"/>
  <c r="AB1978" i="3" s="1"/>
  <c r="E1978" i="3"/>
  <c r="N1977" i="3"/>
  <c r="M1977" i="3"/>
  <c r="J1977" i="3"/>
  <c r="I1977" i="3"/>
  <c r="H1977" i="3"/>
  <c r="E1977" i="3" s="1"/>
  <c r="G1977" i="3"/>
  <c r="Z1976" i="3"/>
  <c r="N1976" i="3"/>
  <c r="J1976" i="3"/>
  <c r="AB1976" i="3" s="1"/>
  <c r="I1976" i="3"/>
  <c r="H1976" i="3"/>
  <c r="G1976" i="3"/>
  <c r="X1976" i="3" s="1"/>
  <c r="E1976" i="3"/>
  <c r="Z1975" i="3"/>
  <c r="X1975" i="3"/>
  <c r="T1975" i="3"/>
  <c r="N1975" i="3"/>
  <c r="M1975" i="3"/>
  <c r="J1975" i="3"/>
  <c r="I1975" i="3"/>
  <c r="H1975" i="3"/>
  <c r="E1975" i="3" s="1"/>
  <c r="G1975" i="3"/>
  <c r="N1974" i="3"/>
  <c r="J1974" i="3"/>
  <c r="I1974" i="3"/>
  <c r="H1974" i="3"/>
  <c r="E1974" i="3" s="1"/>
  <c r="G1974" i="3"/>
  <c r="AB1974" i="3" s="1"/>
  <c r="N1973" i="3"/>
  <c r="J1973" i="3"/>
  <c r="I1973" i="3"/>
  <c r="H1973" i="3"/>
  <c r="G1973" i="3"/>
  <c r="E1973" i="3"/>
  <c r="Z1972" i="3"/>
  <c r="X1972" i="3"/>
  <c r="T1972" i="3"/>
  <c r="N1972" i="3"/>
  <c r="M1972" i="3"/>
  <c r="J1972" i="3"/>
  <c r="AB1972" i="3" s="1"/>
  <c r="I1972" i="3"/>
  <c r="H1972" i="3"/>
  <c r="G1972" i="3"/>
  <c r="E1972" i="3"/>
  <c r="N1971" i="3"/>
  <c r="J1971" i="3"/>
  <c r="I1971" i="3"/>
  <c r="H1971" i="3"/>
  <c r="E1971" i="3" s="1"/>
  <c r="G1971" i="3"/>
  <c r="L1970" i="3"/>
  <c r="N1968" i="3"/>
  <c r="J1968" i="3"/>
  <c r="I1968" i="3"/>
  <c r="H1968" i="3"/>
  <c r="E1968" i="3" s="1"/>
  <c r="G1968" i="3"/>
  <c r="Z1967" i="3"/>
  <c r="T1967" i="3"/>
  <c r="N1967" i="3"/>
  <c r="M1967" i="3"/>
  <c r="J1967" i="3"/>
  <c r="I1967" i="3"/>
  <c r="H1967" i="3"/>
  <c r="G1967" i="3"/>
  <c r="AB1967" i="3" s="1"/>
  <c r="E1967" i="3"/>
  <c r="AB1966" i="3"/>
  <c r="N1966" i="3"/>
  <c r="M1966" i="3"/>
  <c r="J1966" i="3"/>
  <c r="I1966" i="3"/>
  <c r="H1966" i="3"/>
  <c r="E1966" i="3" s="1"/>
  <c r="G1966" i="3"/>
  <c r="Z1966" i="3" s="1"/>
  <c r="L1965" i="3"/>
  <c r="N1963" i="3"/>
  <c r="M1963" i="3"/>
  <c r="J1963" i="3"/>
  <c r="I1963" i="3"/>
  <c r="H1963" i="3"/>
  <c r="E1963" i="3" s="1"/>
  <c r="G1963" i="3"/>
  <c r="L1962" i="3"/>
  <c r="X1960" i="3"/>
  <c r="N1960" i="3"/>
  <c r="M1960" i="3"/>
  <c r="J1960" i="3"/>
  <c r="T1960" i="3" s="1"/>
  <c r="I1960" i="3"/>
  <c r="H1960" i="3"/>
  <c r="E1960" i="3" s="1"/>
  <c r="G1960" i="3"/>
  <c r="N1959" i="3"/>
  <c r="M1959" i="3"/>
  <c r="J1959" i="3"/>
  <c r="I1959" i="3"/>
  <c r="H1959" i="3"/>
  <c r="G1959" i="3"/>
  <c r="E1959" i="3"/>
  <c r="L1958" i="3"/>
  <c r="N1956" i="3"/>
  <c r="J1956" i="3"/>
  <c r="I1956" i="3"/>
  <c r="H1956" i="3"/>
  <c r="G1956" i="3"/>
  <c r="E1956" i="3"/>
  <c r="N1955" i="3"/>
  <c r="M1955" i="3"/>
  <c r="J1955" i="3"/>
  <c r="I1955" i="3"/>
  <c r="H1955" i="3"/>
  <c r="G1955" i="3"/>
  <c r="E1955" i="3"/>
  <c r="N1954" i="3"/>
  <c r="J1954" i="3"/>
  <c r="I1954" i="3"/>
  <c r="H1954" i="3"/>
  <c r="E1954" i="3" s="1"/>
  <c r="G1954" i="3"/>
  <c r="N1953" i="3"/>
  <c r="J1953" i="3"/>
  <c r="I1953" i="3"/>
  <c r="H1953" i="3"/>
  <c r="G1953" i="3"/>
  <c r="E1953" i="3"/>
  <c r="L1952" i="3"/>
  <c r="Z1950" i="3"/>
  <c r="X1950" i="3"/>
  <c r="N1950" i="3"/>
  <c r="J1950" i="3"/>
  <c r="I1950" i="3"/>
  <c r="H1950" i="3"/>
  <c r="G1950" i="3"/>
  <c r="E1950" i="3"/>
  <c r="X1949" i="3"/>
  <c r="T1949" i="3"/>
  <c r="N1949" i="3"/>
  <c r="M1949" i="3"/>
  <c r="J1949" i="3"/>
  <c r="I1949" i="3"/>
  <c r="H1949" i="3"/>
  <c r="G1949" i="3"/>
  <c r="E1949" i="3"/>
  <c r="L1948" i="3"/>
  <c r="AB1946" i="3"/>
  <c r="Z1946" i="3"/>
  <c r="X1946" i="3"/>
  <c r="T1946" i="3"/>
  <c r="N1946" i="3"/>
  <c r="AB1945" i="3"/>
  <c r="Z1945" i="3"/>
  <c r="X1945" i="3"/>
  <c r="T1945" i="3"/>
  <c r="N1945" i="3"/>
  <c r="AB1944" i="3"/>
  <c r="Z1944" i="3"/>
  <c r="X1944" i="3"/>
  <c r="T1944" i="3"/>
  <c r="N1944" i="3"/>
  <c r="AB1943" i="3"/>
  <c r="Z1943" i="3"/>
  <c r="X1943" i="3"/>
  <c r="T1943" i="3"/>
  <c r="N1943" i="3"/>
  <c r="AB1942" i="3"/>
  <c r="Z1942" i="3"/>
  <c r="X1942" i="3"/>
  <c r="T1942" i="3"/>
  <c r="N1942" i="3"/>
  <c r="L1941" i="3"/>
  <c r="T1936" i="3"/>
  <c r="N1936" i="3"/>
  <c r="J1936" i="3"/>
  <c r="I1936" i="3"/>
  <c r="H1936" i="3"/>
  <c r="G1936" i="3"/>
  <c r="E1936" i="3"/>
  <c r="B1936" i="3"/>
  <c r="Z1935" i="3"/>
  <c r="T1935" i="3"/>
  <c r="N1935" i="3"/>
  <c r="M1935" i="3"/>
  <c r="J1935" i="3"/>
  <c r="I1935" i="3"/>
  <c r="H1935" i="3"/>
  <c r="G1935" i="3"/>
  <c r="AB1935" i="3" s="1"/>
  <c r="E1935" i="3"/>
  <c r="N1934" i="3"/>
  <c r="M1934" i="3"/>
  <c r="J1934" i="3"/>
  <c r="T1934" i="3" s="1"/>
  <c r="I1934" i="3"/>
  <c r="H1934" i="3"/>
  <c r="E1934" i="3" s="1"/>
  <c r="G1934" i="3"/>
  <c r="L1933" i="3"/>
  <c r="AB1931" i="3"/>
  <c r="X1931" i="3"/>
  <c r="N1931" i="3"/>
  <c r="M1931" i="3"/>
  <c r="J1931" i="3"/>
  <c r="T1931" i="3" s="1"/>
  <c r="I1931" i="3"/>
  <c r="H1931" i="3"/>
  <c r="E1931" i="3" s="1"/>
  <c r="G1931" i="3"/>
  <c r="Z1931" i="3" s="1"/>
  <c r="AB1930" i="3"/>
  <c r="N1930" i="3"/>
  <c r="M1930" i="3"/>
  <c r="J1930" i="3"/>
  <c r="I1930" i="3"/>
  <c r="H1930" i="3"/>
  <c r="G1930" i="3"/>
  <c r="E1930" i="3"/>
  <c r="AB1929" i="3"/>
  <c r="Z1929" i="3"/>
  <c r="X1929" i="3"/>
  <c r="T1929" i="3"/>
  <c r="N1929" i="3"/>
  <c r="M1929" i="3"/>
  <c r="J1929" i="3"/>
  <c r="I1929" i="3"/>
  <c r="H1929" i="3"/>
  <c r="E1929" i="3" s="1"/>
  <c r="G1929" i="3"/>
  <c r="L1928" i="3"/>
  <c r="Z1926" i="3"/>
  <c r="N1926" i="3"/>
  <c r="M1926" i="3"/>
  <c r="J1926" i="3"/>
  <c r="AB1926" i="3" s="1"/>
  <c r="I1926" i="3"/>
  <c r="H1926" i="3"/>
  <c r="G1926" i="3"/>
  <c r="E1926" i="3"/>
  <c r="N1925" i="3"/>
  <c r="J1925" i="3"/>
  <c r="I1925" i="3"/>
  <c r="H1925" i="3"/>
  <c r="E1925" i="3" s="1"/>
  <c r="G1925" i="3"/>
  <c r="X1924" i="3"/>
  <c r="T1924" i="3"/>
  <c r="N1924" i="3"/>
  <c r="J1924" i="3"/>
  <c r="I1924" i="3"/>
  <c r="H1924" i="3"/>
  <c r="E1924" i="3" s="1"/>
  <c r="G1924" i="3"/>
  <c r="X1923" i="3"/>
  <c r="N1923" i="3"/>
  <c r="M1923" i="3"/>
  <c r="J1923" i="3"/>
  <c r="I1923" i="3"/>
  <c r="H1923" i="3"/>
  <c r="E1923" i="3" s="1"/>
  <c r="G1923" i="3"/>
  <c r="T1923" i="3" s="1"/>
  <c r="AB1922" i="3"/>
  <c r="N1922" i="3"/>
  <c r="J1922" i="3"/>
  <c r="I1922" i="3"/>
  <c r="H1922" i="3"/>
  <c r="E1922" i="3" s="1"/>
  <c r="G1922" i="3"/>
  <c r="Z1921" i="3"/>
  <c r="T1921" i="3"/>
  <c r="N1921" i="3"/>
  <c r="M1921" i="3"/>
  <c r="J1921" i="3"/>
  <c r="I1921" i="3"/>
  <c r="H1921" i="3"/>
  <c r="G1921" i="3"/>
  <c r="E1921" i="3"/>
  <c r="N1920" i="3"/>
  <c r="M1920" i="3"/>
  <c r="J1920" i="3"/>
  <c r="I1920" i="3"/>
  <c r="H1920" i="3"/>
  <c r="G1920" i="3"/>
  <c r="E1920" i="3"/>
  <c r="Z1919" i="3"/>
  <c r="N1919" i="3"/>
  <c r="M1919" i="3"/>
  <c r="J1919" i="3"/>
  <c r="I1919" i="3"/>
  <c r="H1919" i="3"/>
  <c r="G1919" i="3"/>
  <c r="AB1919" i="3" s="1"/>
  <c r="E1919" i="3"/>
  <c r="AB1918" i="3"/>
  <c r="T1918" i="3"/>
  <c r="N1918" i="3"/>
  <c r="M1918" i="3"/>
  <c r="J1918" i="3"/>
  <c r="Z1918" i="3" s="1"/>
  <c r="I1918" i="3"/>
  <c r="H1918" i="3"/>
  <c r="E1918" i="3" s="1"/>
  <c r="G1918" i="3"/>
  <c r="N1917" i="3"/>
  <c r="J1917" i="3"/>
  <c r="I1917" i="3"/>
  <c r="H1917" i="3"/>
  <c r="E1917" i="3" s="1"/>
  <c r="G1917" i="3"/>
  <c r="AB1916" i="3"/>
  <c r="T1916" i="3"/>
  <c r="N1916" i="3"/>
  <c r="J1916" i="3"/>
  <c r="I1916" i="3"/>
  <c r="H1916" i="3"/>
  <c r="E1916" i="3" s="1"/>
  <c r="G1916" i="3"/>
  <c r="M1916" i="3" s="1"/>
  <c r="Z1915" i="3"/>
  <c r="N1915" i="3"/>
  <c r="J1915" i="3"/>
  <c r="I1915" i="3"/>
  <c r="H1915" i="3"/>
  <c r="E1915" i="3" s="1"/>
  <c r="G1915" i="3"/>
  <c r="AB1915" i="3" s="1"/>
  <c r="L1914" i="3"/>
  <c r="X1912" i="3"/>
  <c r="N1912" i="3"/>
  <c r="M1912" i="3"/>
  <c r="J1912" i="3"/>
  <c r="I1912" i="3"/>
  <c r="H1912" i="3"/>
  <c r="E1912" i="3" s="1"/>
  <c r="G1912" i="3"/>
  <c r="N1911" i="3"/>
  <c r="J1911" i="3"/>
  <c r="I1911" i="3"/>
  <c r="H1911" i="3"/>
  <c r="G1911" i="3"/>
  <c r="E1911" i="3"/>
  <c r="Z1910" i="3"/>
  <c r="T1910" i="3"/>
  <c r="N1910" i="3"/>
  <c r="M1910" i="3"/>
  <c r="J1910" i="3"/>
  <c r="I1910" i="3"/>
  <c r="H1910" i="3"/>
  <c r="G1910" i="3"/>
  <c r="E1910" i="3"/>
  <c r="L1909" i="3"/>
  <c r="N1907" i="3"/>
  <c r="J1907" i="3"/>
  <c r="I1907" i="3"/>
  <c r="H1907" i="3"/>
  <c r="G1907" i="3"/>
  <c r="E1907" i="3"/>
  <c r="L1906" i="3"/>
  <c r="Z1904" i="3"/>
  <c r="N1904" i="3"/>
  <c r="J1904" i="3"/>
  <c r="I1904" i="3"/>
  <c r="H1904" i="3"/>
  <c r="G1904" i="3"/>
  <c r="T1904" i="3" s="1"/>
  <c r="E1904" i="3"/>
  <c r="N1903" i="3"/>
  <c r="M1903" i="3"/>
  <c r="J1903" i="3"/>
  <c r="I1903" i="3"/>
  <c r="H1903" i="3"/>
  <c r="E1903" i="3" s="1"/>
  <c r="G1903" i="3"/>
  <c r="L1902" i="3"/>
  <c r="N1900" i="3"/>
  <c r="M1900" i="3"/>
  <c r="J1900" i="3"/>
  <c r="I1900" i="3"/>
  <c r="H1900" i="3"/>
  <c r="E1900" i="3" s="1"/>
  <c r="G1900" i="3"/>
  <c r="N1899" i="3"/>
  <c r="J1899" i="3"/>
  <c r="I1899" i="3"/>
  <c r="H1899" i="3"/>
  <c r="E1899" i="3" s="1"/>
  <c r="G1899" i="3"/>
  <c r="N1898" i="3"/>
  <c r="M1898" i="3"/>
  <c r="J1898" i="3"/>
  <c r="I1898" i="3"/>
  <c r="H1898" i="3"/>
  <c r="E1898" i="3" s="1"/>
  <c r="G1898" i="3"/>
  <c r="N1897" i="3"/>
  <c r="M1897" i="3"/>
  <c r="J1897" i="3"/>
  <c r="I1897" i="3"/>
  <c r="H1897" i="3"/>
  <c r="E1897" i="3" s="1"/>
  <c r="G1897" i="3"/>
  <c r="L1896" i="3"/>
  <c r="N1894" i="3"/>
  <c r="M1894" i="3"/>
  <c r="J1894" i="3"/>
  <c r="I1894" i="3"/>
  <c r="H1894" i="3"/>
  <c r="G1894" i="3"/>
  <c r="E1894" i="3"/>
  <c r="N1893" i="3"/>
  <c r="J1893" i="3"/>
  <c r="I1893" i="3"/>
  <c r="H1893" i="3"/>
  <c r="G1893" i="3"/>
  <c r="AB1893" i="3" s="1"/>
  <c r="E1893" i="3"/>
  <c r="L1892" i="3"/>
  <c r="AB1890" i="3"/>
  <c r="Z1890" i="3"/>
  <c r="X1890" i="3"/>
  <c r="T1890" i="3"/>
  <c r="N1890" i="3"/>
  <c r="AB1889" i="3"/>
  <c r="Z1889" i="3"/>
  <c r="X1889" i="3"/>
  <c r="T1889" i="3"/>
  <c r="N1889" i="3"/>
  <c r="AB1888" i="3"/>
  <c r="Z1888" i="3"/>
  <c r="X1888" i="3"/>
  <c r="T1888" i="3"/>
  <c r="N1888" i="3"/>
  <c r="AB1887" i="3"/>
  <c r="Z1887" i="3"/>
  <c r="X1887" i="3"/>
  <c r="T1887" i="3"/>
  <c r="N1887" i="3"/>
  <c r="AB1886" i="3"/>
  <c r="Z1886" i="3"/>
  <c r="X1886" i="3"/>
  <c r="T1886" i="3"/>
  <c r="N1886" i="3"/>
  <c r="L1885" i="3"/>
  <c r="Z1880" i="3"/>
  <c r="X1880" i="3"/>
  <c r="T1880" i="3"/>
  <c r="N1880" i="3"/>
  <c r="M1880" i="3"/>
  <c r="J1880" i="3"/>
  <c r="I1880" i="3"/>
  <c r="H1880" i="3"/>
  <c r="G1880" i="3"/>
  <c r="AB1880" i="3" s="1"/>
  <c r="E1880" i="3"/>
  <c r="B1880" i="3" s="1"/>
  <c r="N1879" i="3"/>
  <c r="J1879" i="3"/>
  <c r="I1879" i="3"/>
  <c r="H1879" i="3"/>
  <c r="E1879" i="3" s="1"/>
  <c r="G1879" i="3"/>
  <c r="N1878" i="3"/>
  <c r="J1878" i="3"/>
  <c r="I1878" i="3"/>
  <c r="H1878" i="3"/>
  <c r="G1878" i="3"/>
  <c r="E1878" i="3"/>
  <c r="L1877" i="3"/>
  <c r="N1875" i="3"/>
  <c r="J1875" i="3"/>
  <c r="T1875" i="3" s="1"/>
  <c r="I1875" i="3"/>
  <c r="H1875" i="3"/>
  <c r="G1875" i="3"/>
  <c r="AB1875" i="3" s="1"/>
  <c r="E1875" i="3"/>
  <c r="Z1874" i="3"/>
  <c r="X1874" i="3"/>
  <c r="T1874" i="3"/>
  <c r="N1874" i="3"/>
  <c r="M1874" i="3"/>
  <c r="J1874" i="3"/>
  <c r="I1874" i="3"/>
  <c r="H1874" i="3"/>
  <c r="G1874" i="3"/>
  <c r="AB1874" i="3" s="1"/>
  <c r="E1874" i="3"/>
  <c r="AB1873" i="3"/>
  <c r="N1873" i="3"/>
  <c r="J1873" i="3"/>
  <c r="X1873" i="3" s="1"/>
  <c r="I1873" i="3"/>
  <c r="H1873" i="3"/>
  <c r="E1873" i="3" s="1"/>
  <c r="G1873" i="3"/>
  <c r="L1872" i="3"/>
  <c r="AB1870" i="3"/>
  <c r="X1870" i="3"/>
  <c r="N1870" i="3"/>
  <c r="J1870" i="3"/>
  <c r="I1870" i="3"/>
  <c r="H1870" i="3"/>
  <c r="E1870" i="3" s="1"/>
  <c r="G1870" i="3"/>
  <c r="Z1870" i="3" s="1"/>
  <c r="N1869" i="3"/>
  <c r="M1869" i="3"/>
  <c r="J1869" i="3"/>
  <c r="I1869" i="3"/>
  <c r="H1869" i="3"/>
  <c r="G1869" i="3"/>
  <c r="E1869" i="3"/>
  <c r="X1868" i="3"/>
  <c r="N1868" i="3"/>
  <c r="M1868" i="3"/>
  <c r="J1868" i="3"/>
  <c r="Z1868" i="3" s="1"/>
  <c r="I1868" i="3"/>
  <c r="H1868" i="3"/>
  <c r="E1868" i="3" s="1"/>
  <c r="G1868" i="3"/>
  <c r="N1867" i="3"/>
  <c r="J1867" i="3"/>
  <c r="I1867" i="3"/>
  <c r="H1867" i="3"/>
  <c r="E1867" i="3" s="1"/>
  <c r="G1867" i="3"/>
  <c r="Z1866" i="3"/>
  <c r="X1866" i="3"/>
  <c r="T1866" i="3"/>
  <c r="N1866" i="3"/>
  <c r="M1866" i="3"/>
  <c r="J1866" i="3"/>
  <c r="I1866" i="3"/>
  <c r="H1866" i="3"/>
  <c r="G1866" i="3"/>
  <c r="AB1866" i="3" s="1"/>
  <c r="E1866" i="3"/>
  <c r="X1865" i="3"/>
  <c r="N1865" i="3"/>
  <c r="J1865" i="3"/>
  <c r="I1865" i="3"/>
  <c r="H1865" i="3"/>
  <c r="E1865" i="3" s="1"/>
  <c r="G1865" i="3"/>
  <c r="AB1864" i="3"/>
  <c r="N1864" i="3"/>
  <c r="J1864" i="3"/>
  <c r="I1864" i="3"/>
  <c r="H1864" i="3"/>
  <c r="G1864" i="3"/>
  <c r="E1864" i="3"/>
  <c r="Z1863" i="3"/>
  <c r="X1863" i="3"/>
  <c r="T1863" i="3"/>
  <c r="N1863" i="3"/>
  <c r="M1863" i="3"/>
  <c r="J1863" i="3"/>
  <c r="I1863" i="3"/>
  <c r="H1863" i="3"/>
  <c r="G1863" i="3"/>
  <c r="AB1863" i="3" s="1"/>
  <c r="E1863" i="3"/>
  <c r="AB1862" i="3"/>
  <c r="N1862" i="3"/>
  <c r="J1862" i="3"/>
  <c r="X1862" i="3" s="1"/>
  <c r="I1862" i="3"/>
  <c r="H1862" i="3"/>
  <c r="E1862" i="3" s="1"/>
  <c r="G1862" i="3"/>
  <c r="Z1862" i="3" s="1"/>
  <c r="N1861" i="3"/>
  <c r="M1861" i="3"/>
  <c r="J1861" i="3"/>
  <c r="I1861" i="3"/>
  <c r="H1861" i="3"/>
  <c r="G1861" i="3"/>
  <c r="E1861" i="3"/>
  <c r="AB1860" i="3"/>
  <c r="X1860" i="3"/>
  <c r="T1860" i="3"/>
  <c r="N1860" i="3"/>
  <c r="M1860" i="3"/>
  <c r="J1860" i="3"/>
  <c r="Z1860" i="3" s="1"/>
  <c r="I1860" i="3"/>
  <c r="H1860" i="3"/>
  <c r="G1860" i="3"/>
  <c r="E1860" i="3"/>
  <c r="Z1859" i="3"/>
  <c r="N1859" i="3"/>
  <c r="J1859" i="3"/>
  <c r="I1859" i="3"/>
  <c r="H1859" i="3"/>
  <c r="E1859" i="3" s="1"/>
  <c r="G1859" i="3"/>
  <c r="L1858" i="3"/>
  <c r="Z1856" i="3"/>
  <c r="N1856" i="3"/>
  <c r="J1856" i="3"/>
  <c r="I1856" i="3"/>
  <c r="H1856" i="3"/>
  <c r="E1856" i="3" s="1"/>
  <c r="G1856" i="3"/>
  <c r="Z1855" i="3"/>
  <c r="X1855" i="3"/>
  <c r="T1855" i="3"/>
  <c r="N1855" i="3"/>
  <c r="J1855" i="3"/>
  <c r="I1855" i="3"/>
  <c r="H1855" i="3"/>
  <c r="G1855" i="3"/>
  <c r="M1855" i="3" s="1"/>
  <c r="E1855" i="3"/>
  <c r="N1854" i="3"/>
  <c r="J1854" i="3"/>
  <c r="I1854" i="3"/>
  <c r="H1854" i="3"/>
  <c r="E1854" i="3" s="1"/>
  <c r="G1854" i="3"/>
  <c r="X1854" i="3" s="1"/>
  <c r="L1853" i="3"/>
  <c r="N1851" i="3"/>
  <c r="J1851" i="3"/>
  <c r="I1851" i="3"/>
  <c r="H1851" i="3"/>
  <c r="E1851" i="3" s="1"/>
  <c r="G1851" i="3"/>
  <c r="L1850" i="3"/>
  <c r="N1848" i="3"/>
  <c r="M1848" i="3"/>
  <c r="J1848" i="3"/>
  <c r="I1848" i="3"/>
  <c r="H1848" i="3"/>
  <c r="E1848" i="3" s="1"/>
  <c r="G1848" i="3"/>
  <c r="N1847" i="3"/>
  <c r="J1847" i="3"/>
  <c r="I1847" i="3"/>
  <c r="H1847" i="3"/>
  <c r="G1847" i="3"/>
  <c r="E1847" i="3"/>
  <c r="L1846" i="3"/>
  <c r="N1844" i="3"/>
  <c r="J1844" i="3"/>
  <c r="I1844" i="3"/>
  <c r="H1844" i="3"/>
  <c r="G1844" i="3"/>
  <c r="E1844" i="3"/>
  <c r="N1843" i="3"/>
  <c r="M1843" i="3"/>
  <c r="J1843" i="3"/>
  <c r="I1843" i="3"/>
  <c r="H1843" i="3"/>
  <c r="G1843" i="3"/>
  <c r="E1843" i="3"/>
  <c r="N1842" i="3"/>
  <c r="M1842" i="3"/>
  <c r="J1842" i="3"/>
  <c r="I1842" i="3"/>
  <c r="H1842" i="3"/>
  <c r="E1842" i="3" s="1"/>
  <c r="G1842" i="3"/>
  <c r="N1841" i="3"/>
  <c r="M1841" i="3"/>
  <c r="J1841" i="3"/>
  <c r="I1841" i="3"/>
  <c r="H1841" i="3"/>
  <c r="G1841" i="3"/>
  <c r="E1841" i="3"/>
  <c r="L1840" i="3"/>
  <c r="Z1838" i="3"/>
  <c r="N1838" i="3"/>
  <c r="J1838" i="3"/>
  <c r="I1838" i="3"/>
  <c r="H1838" i="3"/>
  <c r="G1838" i="3"/>
  <c r="AB1838" i="3" s="1"/>
  <c r="E1838" i="3"/>
  <c r="AB1837" i="3"/>
  <c r="T1837" i="3"/>
  <c r="N1837" i="3"/>
  <c r="M1837" i="3"/>
  <c r="J1837" i="3"/>
  <c r="I1837" i="3"/>
  <c r="H1837" i="3"/>
  <c r="G1837" i="3"/>
  <c r="E1837" i="3"/>
  <c r="L1836" i="3"/>
  <c r="AB1834" i="3"/>
  <c r="Z1834" i="3"/>
  <c r="X1834" i="3"/>
  <c r="T1834" i="3"/>
  <c r="N1834" i="3"/>
  <c r="AB1833" i="3"/>
  <c r="Z1833" i="3"/>
  <c r="X1833" i="3"/>
  <c r="T1833" i="3"/>
  <c r="N1833" i="3"/>
  <c r="AB1832" i="3"/>
  <c r="Z1832" i="3"/>
  <c r="X1832" i="3"/>
  <c r="T1832" i="3"/>
  <c r="N1832" i="3"/>
  <c r="AB1831" i="3"/>
  <c r="Z1831" i="3"/>
  <c r="X1831" i="3"/>
  <c r="T1831" i="3"/>
  <c r="N1831" i="3"/>
  <c r="AB1830" i="3"/>
  <c r="Z1830" i="3"/>
  <c r="X1830" i="3"/>
  <c r="T1830" i="3"/>
  <c r="N1830" i="3"/>
  <c r="L1829" i="3"/>
  <c r="N1824" i="3"/>
  <c r="J1824" i="3"/>
  <c r="X1824" i="3" s="1"/>
  <c r="I1824" i="3"/>
  <c r="H1824" i="3"/>
  <c r="E1824" i="3" s="1"/>
  <c r="B1824" i="3" s="1"/>
  <c r="G1824" i="3"/>
  <c r="Z1823" i="3"/>
  <c r="T1823" i="3"/>
  <c r="N1823" i="3"/>
  <c r="J1823" i="3"/>
  <c r="I1823" i="3"/>
  <c r="H1823" i="3"/>
  <c r="G1823" i="3"/>
  <c r="E1823" i="3"/>
  <c r="X1822" i="3"/>
  <c r="T1822" i="3"/>
  <c r="N1822" i="3"/>
  <c r="M1822" i="3"/>
  <c r="J1822" i="3"/>
  <c r="I1822" i="3"/>
  <c r="H1822" i="3"/>
  <c r="G1822" i="3"/>
  <c r="E1822" i="3"/>
  <c r="L1821" i="3"/>
  <c r="X1819" i="3"/>
  <c r="T1819" i="3"/>
  <c r="N1819" i="3"/>
  <c r="M1819" i="3"/>
  <c r="J1819" i="3"/>
  <c r="I1819" i="3"/>
  <c r="H1819" i="3"/>
  <c r="E1819" i="3" s="1"/>
  <c r="G1819" i="3"/>
  <c r="N1818" i="3"/>
  <c r="J1818" i="3"/>
  <c r="T1818" i="3" s="1"/>
  <c r="I1818" i="3"/>
  <c r="H1818" i="3"/>
  <c r="G1818" i="3"/>
  <c r="E1818" i="3"/>
  <c r="Z1817" i="3"/>
  <c r="X1817" i="3"/>
  <c r="T1817" i="3"/>
  <c r="N1817" i="3"/>
  <c r="M1817" i="3"/>
  <c r="J1817" i="3"/>
  <c r="AB1817" i="3" s="1"/>
  <c r="I1817" i="3"/>
  <c r="H1817" i="3"/>
  <c r="E1817" i="3" s="1"/>
  <c r="G1817" i="3"/>
  <c r="L1816" i="3"/>
  <c r="Z1814" i="3"/>
  <c r="X1814" i="3"/>
  <c r="T1814" i="3"/>
  <c r="N1814" i="3"/>
  <c r="M1814" i="3"/>
  <c r="J1814" i="3"/>
  <c r="AB1814" i="3" s="1"/>
  <c r="I1814" i="3"/>
  <c r="H1814" i="3"/>
  <c r="G1814" i="3"/>
  <c r="E1814" i="3"/>
  <c r="N1813" i="3"/>
  <c r="M1813" i="3"/>
  <c r="J1813" i="3"/>
  <c r="I1813" i="3"/>
  <c r="H1813" i="3"/>
  <c r="E1813" i="3" s="1"/>
  <c r="G1813" i="3"/>
  <c r="N1812" i="3"/>
  <c r="J1812" i="3"/>
  <c r="T1812" i="3" s="1"/>
  <c r="I1812" i="3"/>
  <c r="H1812" i="3"/>
  <c r="G1812" i="3"/>
  <c r="Z1812" i="3" s="1"/>
  <c r="E1812" i="3"/>
  <c r="AB1811" i="3"/>
  <c r="N1811" i="3"/>
  <c r="M1811" i="3"/>
  <c r="J1811" i="3"/>
  <c r="X1811" i="3" s="1"/>
  <c r="I1811" i="3"/>
  <c r="H1811" i="3"/>
  <c r="G1811" i="3"/>
  <c r="E1811" i="3"/>
  <c r="AB1810" i="3"/>
  <c r="X1810" i="3"/>
  <c r="N1810" i="3"/>
  <c r="J1810" i="3"/>
  <c r="I1810" i="3"/>
  <c r="H1810" i="3"/>
  <c r="E1810" i="3" s="1"/>
  <c r="G1810" i="3"/>
  <c r="X1809" i="3"/>
  <c r="N1809" i="3"/>
  <c r="J1809" i="3"/>
  <c r="I1809" i="3"/>
  <c r="H1809" i="3"/>
  <c r="G1809" i="3"/>
  <c r="E1809" i="3"/>
  <c r="AB1808" i="3"/>
  <c r="T1808" i="3"/>
  <c r="N1808" i="3"/>
  <c r="J1808" i="3"/>
  <c r="I1808" i="3"/>
  <c r="H1808" i="3"/>
  <c r="G1808" i="3"/>
  <c r="E1808" i="3"/>
  <c r="N1807" i="3"/>
  <c r="J1807" i="3"/>
  <c r="I1807" i="3"/>
  <c r="H1807" i="3"/>
  <c r="G1807" i="3"/>
  <c r="E1807" i="3"/>
  <c r="Z1806" i="3"/>
  <c r="X1806" i="3"/>
  <c r="T1806" i="3"/>
  <c r="N1806" i="3"/>
  <c r="M1806" i="3"/>
  <c r="J1806" i="3"/>
  <c r="I1806" i="3"/>
  <c r="H1806" i="3"/>
  <c r="E1806" i="3" s="1"/>
  <c r="G1806" i="3"/>
  <c r="AB1806" i="3" s="1"/>
  <c r="N1805" i="3"/>
  <c r="J1805" i="3"/>
  <c r="I1805" i="3"/>
  <c r="H1805" i="3"/>
  <c r="E1805" i="3" s="1"/>
  <c r="G1805" i="3"/>
  <c r="AB1804" i="3"/>
  <c r="N1804" i="3"/>
  <c r="M1804" i="3"/>
  <c r="J1804" i="3"/>
  <c r="T1804" i="3" s="1"/>
  <c r="I1804" i="3"/>
  <c r="H1804" i="3"/>
  <c r="G1804" i="3"/>
  <c r="E1804" i="3"/>
  <c r="AB1803" i="3"/>
  <c r="Z1803" i="3"/>
  <c r="X1803" i="3"/>
  <c r="T1803" i="3"/>
  <c r="N1803" i="3"/>
  <c r="M1803" i="3"/>
  <c r="J1803" i="3"/>
  <c r="I1803" i="3"/>
  <c r="H1803" i="3"/>
  <c r="G1803" i="3"/>
  <c r="E1803" i="3"/>
  <c r="L1802" i="3"/>
  <c r="AB1800" i="3"/>
  <c r="Z1800" i="3"/>
  <c r="X1800" i="3"/>
  <c r="T1800" i="3"/>
  <c r="N1800" i="3"/>
  <c r="M1800" i="3"/>
  <c r="J1800" i="3"/>
  <c r="I1800" i="3"/>
  <c r="H1800" i="3"/>
  <c r="G1800" i="3"/>
  <c r="E1800" i="3"/>
  <c r="Z1799" i="3"/>
  <c r="N1799" i="3"/>
  <c r="J1799" i="3"/>
  <c r="I1799" i="3"/>
  <c r="H1799" i="3"/>
  <c r="E1799" i="3" s="1"/>
  <c r="G1799" i="3"/>
  <c r="AB1799" i="3" s="1"/>
  <c r="T1798" i="3"/>
  <c r="N1798" i="3"/>
  <c r="M1798" i="3"/>
  <c r="J1798" i="3"/>
  <c r="I1798" i="3"/>
  <c r="H1798" i="3"/>
  <c r="G1798" i="3"/>
  <c r="AB1798" i="3" s="1"/>
  <c r="E1798" i="3"/>
  <c r="L1797" i="3"/>
  <c r="N1795" i="3"/>
  <c r="M1795" i="3"/>
  <c r="J1795" i="3"/>
  <c r="I1795" i="3"/>
  <c r="H1795" i="3"/>
  <c r="E1795" i="3" s="1"/>
  <c r="G1795" i="3"/>
  <c r="L1794" i="3"/>
  <c r="T1792" i="3"/>
  <c r="N1792" i="3"/>
  <c r="J1792" i="3"/>
  <c r="I1792" i="3"/>
  <c r="H1792" i="3"/>
  <c r="G1792" i="3"/>
  <c r="AB1792" i="3" s="1"/>
  <c r="E1792" i="3"/>
  <c r="N1791" i="3"/>
  <c r="M1791" i="3"/>
  <c r="J1791" i="3"/>
  <c r="I1791" i="3"/>
  <c r="H1791" i="3"/>
  <c r="E1791" i="3" s="1"/>
  <c r="G1791" i="3"/>
  <c r="L1790" i="3"/>
  <c r="N1788" i="3"/>
  <c r="M1788" i="3"/>
  <c r="J1788" i="3"/>
  <c r="I1788" i="3"/>
  <c r="H1788" i="3"/>
  <c r="G1788" i="3"/>
  <c r="E1788" i="3"/>
  <c r="N1787" i="3"/>
  <c r="J1787" i="3"/>
  <c r="I1787" i="3"/>
  <c r="H1787" i="3"/>
  <c r="G1787" i="3"/>
  <c r="E1787" i="3"/>
  <c r="N1786" i="3"/>
  <c r="M1786" i="3"/>
  <c r="J1786" i="3"/>
  <c r="I1786" i="3"/>
  <c r="H1786" i="3"/>
  <c r="G1786" i="3"/>
  <c r="E1786" i="3"/>
  <c r="N1785" i="3"/>
  <c r="J1785" i="3"/>
  <c r="I1785" i="3"/>
  <c r="H1785" i="3"/>
  <c r="E1785" i="3" s="1"/>
  <c r="G1785" i="3"/>
  <c r="L1784" i="3"/>
  <c r="N1782" i="3"/>
  <c r="M1782" i="3"/>
  <c r="J1782" i="3"/>
  <c r="I1782" i="3"/>
  <c r="H1782" i="3"/>
  <c r="G1782" i="3"/>
  <c r="E1782" i="3"/>
  <c r="N1781" i="3"/>
  <c r="M1781" i="3"/>
  <c r="J1781" i="3"/>
  <c r="T1781" i="3" s="1"/>
  <c r="I1781" i="3"/>
  <c r="H1781" i="3"/>
  <c r="G1781" i="3"/>
  <c r="E1781" i="3"/>
  <c r="L1780" i="3"/>
  <c r="AB1778" i="3"/>
  <c r="Z1778" i="3"/>
  <c r="X1778" i="3"/>
  <c r="T1778" i="3"/>
  <c r="N1778" i="3"/>
  <c r="AB1777" i="3"/>
  <c r="Z1777" i="3"/>
  <c r="X1777" i="3"/>
  <c r="T1777" i="3"/>
  <c r="N1777" i="3"/>
  <c r="AB1776" i="3"/>
  <c r="Z1776" i="3"/>
  <c r="X1776" i="3"/>
  <c r="T1776" i="3"/>
  <c r="N1776" i="3"/>
  <c r="AB1775" i="3"/>
  <c r="Z1775" i="3"/>
  <c r="X1775" i="3"/>
  <c r="T1775" i="3"/>
  <c r="N1775" i="3"/>
  <c r="AB1774" i="3"/>
  <c r="Z1774" i="3"/>
  <c r="X1774" i="3"/>
  <c r="T1774" i="3"/>
  <c r="N1774" i="3"/>
  <c r="L1773" i="3"/>
  <c r="X1768" i="3"/>
  <c r="N1768" i="3"/>
  <c r="M1768" i="3"/>
  <c r="J1768" i="3"/>
  <c r="T1768" i="3" s="1"/>
  <c r="I1768" i="3"/>
  <c r="H1768" i="3"/>
  <c r="G1768" i="3"/>
  <c r="E1768" i="3"/>
  <c r="B1768" i="3" s="1"/>
  <c r="AB1767" i="3"/>
  <c r="N1767" i="3"/>
  <c r="J1767" i="3"/>
  <c r="I1767" i="3"/>
  <c r="H1767" i="3"/>
  <c r="E1767" i="3" s="1"/>
  <c r="G1767" i="3"/>
  <c r="X1766" i="3"/>
  <c r="N1766" i="3"/>
  <c r="J1766" i="3"/>
  <c r="I1766" i="3"/>
  <c r="H1766" i="3"/>
  <c r="G1766" i="3"/>
  <c r="E1766" i="3"/>
  <c r="L1765" i="3"/>
  <c r="X1763" i="3"/>
  <c r="N1763" i="3"/>
  <c r="M1763" i="3"/>
  <c r="J1763" i="3"/>
  <c r="I1763" i="3"/>
  <c r="H1763" i="3"/>
  <c r="G1763" i="3"/>
  <c r="E1763" i="3"/>
  <c r="AB1762" i="3"/>
  <c r="N1762" i="3"/>
  <c r="J1762" i="3"/>
  <c r="I1762" i="3"/>
  <c r="H1762" i="3"/>
  <c r="E1762" i="3" s="1"/>
  <c r="G1762" i="3"/>
  <c r="AB1761" i="3"/>
  <c r="N1761" i="3"/>
  <c r="J1761" i="3"/>
  <c r="T1761" i="3" s="1"/>
  <c r="I1761" i="3"/>
  <c r="H1761" i="3"/>
  <c r="G1761" i="3"/>
  <c r="E1761" i="3"/>
  <c r="L1760" i="3"/>
  <c r="AB1758" i="3"/>
  <c r="N1758" i="3"/>
  <c r="J1758" i="3"/>
  <c r="T1758" i="3" s="1"/>
  <c r="I1758" i="3"/>
  <c r="H1758" i="3"/>
  <c r="G1758" i="3"/>
  <c r="E1758" i="3"/>
  <c r="N1757" i="3"/>
  <c r="M1757" i="3"/>
  <c r="J1757" i="3"/>
  <c r="I1757" i="3"/>
  <c r="H1757" i="3"/>
  <c r="G1757" i="3"/>
  <c r="E1757" i="3"/>
  <c r="AB1756" i="3"/>
  <c r="N1756" i="3"/>
  <c r="M1756" i="3"/>
  <c r="J1756" i="3"/>
  <c r="I1756" i="3"/>
  <c r="H1756" i="3"/>
  <c r="E1756" i="3" s="1"/>
  <c r="G1756" i="3"/>
  <c r="Z1755" i="3"/>
  <c r="N1755" i="3"/>
  <c r="J1755" i="3"/>
  <c r="I1755" i="3"/>
  <c r="H1755" i="3"/>
  <c r="G1755" i="3"/>
  <c r="E1755" i="3"/>
  <c r="AB1754" i="3"/>
  <c r="Z1754" i="3"/>
  <c r="X1754" i="3"/>
  <c r="T1754" i="3"/>
  <c r="N1754" i="3"/>
  <c r="M1754" i="3"/>
  <c r="J1754" i="3"/>
  <c r="I1754" i="3"/>
  <c r="H1754" i="3"/>
  <c r="G1754" i="3"/>
  <c r="E1754" i="3"/>
  <c r="Z1753" i="3"/>
  <c r="N1753" i="3"/>
  <c r="J1753" i="3"/>
  <c r="I1753" i="3"/>
  <c r="H1753" i="3"/>
  <c r="E1753" i="3" s="1"/>
  <c r="G1753" i="3"/>
  <c r="X1752" i="3"/>
  <c r="N1752" i="3"/>
  <c r="M1752" i="3"/>
  <c r="J1752" i="3"/>
  <c r="I1752" i="3"/>
  <c r="H1752" i="3"/>
  <c r="G1752" i="3"/>
  <c r="T1752" i="3" s="1"/>
  <c r="E1752" i="3"/>
  <c r="AB1751" i="3"/>
  <c r="X1751" i="3"/>
  <c r="T1751" i="3"/>
  <c r="N1751" i="3"/>
  <c r="M1751" i="3"/>
  <c r="J1751" i="3"/>
  <c r="I1751" i="3"/>
  <c r="H1751" i="3"/>
  <c r="G1751" i="3"/>
  <c r="E1751" i="3"/>
  <c r="Z1750" i="3"/>
  <c r="N1750" i="3"/>
  <c r="J1750" i="3"/>
  <c r="I1750" i="3"/>
  <c r="H1750" i="3"/>
  <c r="G1750" i="3"/>
  <c r="AB1750" i="3" s="1"/>
  <c r="E1750" i="3"/>
  <c r="N1749" i="3"/>
  <c r="M1749" i="3"/>
  <c r="J1749" i="3"/>
  <c r="I1749" i="3"/>
  <c r="H1749" i="3"/>
  <c r="G1749" i="3"/>
  <c r="E1749" i="3"/>
  <c r="X1748" i="3"/>
  <c r="N1748" i="3"/>
  <c r="J1748" i="3"/>
  <c r="I1748" i="3"/>
  <c r="H1748" i="3"/>
  <c r="E1748" i="3" s="1"/>
  <c r="G1748" i="3"/>
  <c r="AB1748" i="3" s="1"/>
  <c r="N1747" i="3"/>
  <c r="M1747" i="3"/>
  <c r="J1747" i="3"/>
  <c r="T1747" i="3" s="1"/>
  <c r="I1747" i="3"/>
  <c r="H1747" i="3"/>
  <c r="G1747" i="3"/>
  <c r="Z1747" i="3" s="1"/>
  <c r="E1747" i="3"/>
  <c r="L1746" i="3"/>
  <c r="Z1744" i="3"/>
  <c r="T1744" i="3"/>
  <c r="N1744" i="3"/>
  <c r="J1744" i="3"/>
  <c r="I1744" i="3"/>
  <c r="H1744" i="3"/>
  <c r="G1744" i="3"/>
  <c r="M1744" i="3" s="1"/>
  <c r="E1744" i="3"/>
  <c r="N1743" i="3"/>
  <c r="M1743" i="3"/>
  <c r="J1743" i="3"/>
  <c r="Z1743" i="3" s="1"/>
  <c r="I1743" i="3"/>
  <c r="H1743" i="3"/>
  <c r="E1743" i="3" s="1"/>
  <c r="G1743" i="3"/>
  <c r="AB1742" i="3"/>
  <c r="X1742" i="3"/>
  <c r="N1742" i="3"/>
  <c r="J1742" i="3"/>
  <c r="I1742" i="3"/>
  <c r="H1742" i="3"/>
  <c r="E1742" i="3" s="1"/>
  <c r="G1742" i="3"/>
  <c r="L1741" i="3"/>
  <c r="N1739" i="3"/>
  <c r="J1739" i="3"/>
  <c r="I1739" i="3"/>
  <c r="H1739" i="3"/>
  <c r="E1739" i="3" s="1"/>
  <c r="G1739" i="3"/>
  <c r="L1738" i="3"/>
  <c r="N1736" i="3"/>
  <c r="J1736" i="3"/>
  <c r="Z1736" i="3" s="1"/>
  <c r="I1736" i="3"/>
  <c r="H1736" i="3"/>
  <c r="E1736" i="3" s="1"/>
  <c r="G1736" i="3"/>
  <c r="X1736" i="3" s="1"/>
  <c r="N1735" i="3"/>
  <c r="M1735" i="3"/>
  <c r="J1735" i="3"/>
  <c r="I1735" i="3"/>
  <c r="H1735" i="3"/>
  <c r="G1735" i="3"/>
  <c r="E1735" i="3"/>
  <c r="L1734" i="3"/>
  <c r="N1732" i="3"/>
  <c r="J1732" i="3"/>
  <c r="I1732" i="3"/>
  <c r="H1732" i="3"/>
  <c r="G1732" i="3"/>
  <c r="M1732" i="3" s="1"/>
  <c r="E1732" i="3"/>
  <c r="N1731" i="3"/>
  <c r="M1731" i="3"/>
  <c r="J1731" i="3"/>
  <c r="I1731" i="3"/>
  <c r="H1731" i="3"/>
  <c r="G1731" i="3"/>
  <c r="E1731" i="3"/>
  <c r="N1730" i="3"/>
  <c r="J1730" i="3"/>
  <c r="I1730" i="3"/>
  <c r="H1730" i="3"/>
  <c r="G1730" i="3"/>
  <c r="E1730" i="3"/>
  <c r="N1729" i="3"/>
  <c r="J1729" i="3"/>
  <c r="I1729" i="3"/>
  <c r="H1729" i="3"/>
  <c r="G1729" i="3"/>
  <c r="E1729" i="3"/>
  <c r="L1728" i="3"/>
  <c r="Z1726" i="3"/>
  <c r="T1726" i="3"/>
  <c r="N1726" i="3"/>
  <c r="M1726" i="3"/>
  <c r="J1726" i="3"/>
  <c r="I1726" i="3"/>
  <c r="H1726" i="3"/>
  <c r="G1726" i="3"/>
  <c r="E1726" i="3"/>
  <c r="AB1725" i="3"/>
  <c r="R1725" i="3" s="1"/>
  <c r="X1725" i="3"/>
  <c r="N1725" i="3"/>
  <c r="M1725" i="3"/>
  <c r="J1725" i="3"/>
  <c r="T1725" i="3" s="1"/>
  <c r="I1725" i="3"/>
  <c r="H1725" i="3"/>
  <c r="G1725" i="3"/>
  <c r="Z1725" i="3" s="1"/>
  <c r="E1725" i="3"/>
  <c r="L1724" i="3"/>
  <c r="AB1722" i="3"/>
  <c r="Z1722" i="3"/>
  <c r="X1722" i="3"/>
  <c r="T1722" i="3"/>
  <c r="N1722" i="3"/>
  <c r="AB1721" i="3"/>
  <c r="Z1721" i="3"/>
  <c r="X1721" i="3"/>
  <c r="T1721" i="3"/>
  <c r="N1721" i="3"/>
  <c r="AB1720" i="3"/>
  <c r="Z1720" i="3"/>
  <c r="X1720" i="3"/>
  <c r="T1720" i="3"/>
  <c r="N1720" i="3"/>
  <c r="AB1719" i="3"/>
  <c r="Z1719" i="3"/>
  <c r="X1719" i="3"/>
  <c r="T1719" i="3"/>
  <c r="N1719" i="3"/>
  <c r="AB1718" i="3"/>
  <c r="Z1718" i="3"/>
  <c r="X1718" i="3"/>
  <c r="T1718" i="3"/>
  <c r="N1718" i="3"/>
  <c r="L1717" i="3"/>
  <c r="N1712" i="3"/>
  <c r="M1712" i="3"/>
  <c r="J1712" i="3"/>
  <c r="I1712" i="3"/>
  <c r="H1712" i="3"/>
  <c r="G1712" i="3"/>
  <c r="E1712" i="3"/>
  <c r="B1712" i="3"/>
  <c r="Z1711" i="3"/>
  <c r="X1711" i="3"/>
  <c r="N1711" i="3"/>
  <c r="M1711" i="3"/>
  <c r="J1711" i="3"/>
  <c r="AB1711" i="3" s="1"/>
  <c r="I1711" i="3"/>
  <c r="H1711" i="3"/>
  <c r="G1711" i="3"/>
  <c r="E1711" i="3"/>
  <c r="N1710" i="3"/>
  <c r="M1710" i="3"/>
  <c r="J1710" i="3"/>
  <c r="I1710" i="3"/>
  <c r="H1710" i="3"/>
  <c r="E1710" i="3" s="1"/>
  <c r="G1710" i="3"/>
  <c r="T1710" i="3" s="1"/>
  <c r="L1709" i="3"/>
  <c r="AB1707" i="3"/>
  <c r="Z1707" i="3"/>
  <c r="N1707" i="3"/>
  <c r="M1707" i="3"/>
  <c r="J1707" i="3"/>
  <c r="I1707" i="3"/>
  <c r="H1707" i="3"/>
  <c r="E1707" i="3" s="1"/>
  <c r="G1707" i="3"/>
  <c r="T1706" i="3"/>
  <c r="N1706" i="3"/>
  <c r="J1706" i="3"/>
  <c r="I1706" i="3"/>
  <c r="H1706" i="3"/>
  <c r="G1706" i="3"/>
  <c r="M1706" i="3" s="1"/>
  <c r="E1706" i="3"/>
  <c r="Z1705" i="3"/>
  <c r="X1705" i="3"/>
  <c r="T1705" i="3"/>
  <c r="N1705" i="3"/>
  <c r="M1705" i="3"/>
  <c r="J1705" i="3"/>
  <c r="I1705" i="3"/>
  <c r="H1705" i="3"/>
  <c r="E1705" i="3" s="1"/>
  <c r="G1705" i="3"/>
  <c r="AB1705" i="3" s="1"/>
  <c r="L1704" i="3"/>
  <c r="N1702" i="3"/>
  <c r="J1702" i="3"/>
  <c r="I1702" i="3"/>
  <c r="H1702" i="3"/>
  <c r="G1702" i="3"/>
  <c r="AB1702" i="3" s="1"/>
  <c r="E1702" i="3"/>
  <c r="N1701" i="3"/>
  <c r="J1701" i="3"/>
  <c r="I1701" i="3"/>
  <c r="H1701" i="3"/>
  <c r="G1701" i="3"/>
  <c r="E1701" i="3"/>
  <c r="Z1700" i="3"/>
  <c r="N1700" i="3"/>
  <c r="J1700" i="3"/>
  <c r="I1700" i="3"/>
  <c r="H1700" i="3"/>
  <c r="G1700" i="3"/>
  <c r="T1700" i="3" s="1"/>
  <c r="E1700" i="3"/>
  <c r="AB1699" i="3"/>
  <c r="X1699" i="3"/>
  <c r="T1699" i="3"/>
  <c r="N1699" i="3"/>
  <c r="M1699" i="3"/>
  <c r="J1699" i="3"/>
  <c r="I1699" i="3"/>
  <c r="H1699" i="3"/>
  <c r="E1699" i="3" s="1"/>
  <c r="G1699" i="3"/>
  <c r="Z1699" i="3" s="1"/>
  <c r="N1698" i="3"/>
  <c r="M1698" i="3"/>
  <c r="J1698" i="3"/>
  <c r="I1698" i="3"/>
  <c r="H1698" i="3"/>
  <c r="G1698" i="3"/>
  <c r="E1698" i="3"/>
  <c r="Z1697" i="3"/>
  <c r="X1697" i="3"/>
  <c r="N1697" i="3"/>
  <c r="M1697" i="3"/>
  <c r="J1697" i="3"/>
  <c r="AB1697" i="3" s="1"/>
  <c r="I1697" i="3"/>
  <c r="H1697" i="3"/>
  <c r="G1697" i="3"/>
  <c r="E1697" i="3"/>
  <c r="N1696" i="3"/>
  <c r="M1696" i="3"/>
  <c r="J1696" i="3"/>
  <c r="I1696" i="3"/>
  <c r="H1696" i="3"/>
  <c r="E1696" i="3" s="1"/>
  <c r="G1696" i="3"/>
  <c r="T1696" i="3" s="1"/>
  <c r="N1695" i="3"/>
  <c r="J1695" i="3"/>
  <c r="I1695" i="3"/>
  <c r="H1695" i="3"/>
  <c r="G1695" i="3"/>
  <c r="M1695" i="3" s="1"/>
  <c r="E1695" i="3"/>
  <c r="T1694" i="3"/>
  <c r="N1694" i="3"/>
  <c r="M1694" i="3"/>
  <c r="J1694" i="3"/>
  <c r="I1694" i="3"/>
  <c r="H1694" i="3"/>
  <c r="G1694" i="3"/>
  <c r="AB1694" i="3" s="1"/>
  <c r="E1694" i="3"/>
  <c r="N1693" i="3"/>
  <c r="J1693" i="3"/>
  <c r="I1693" i="3"/>
  <c r="H1693" i="3"/>
  <c r="E1693" i="3" s="1"/>
  <c r="G1693" i="3"/>
  <c r="N1692" i="3"/>
  <c r="J1692" i="3"/>
  <c r="I1692" i="3"/>
  <c r="H1692" i="3"/>
  <c r="G1692" i="3"/>
  <c r="T1692" i="3" s="1"/>
  <c r="E1692" i="3"/>
  <c r="N1691" i="3"/>
  <c r="M1691" i="3"/>
  <c r="J1691" i="3"/>
  <c r="AB1691" i="3" s="1"/>
  <c r="I1691" i="3"/>
  <c r="H1691" i="3"/>
  <c r="G1691" i="3"/>
  <c r="E1691" i="3"/>
  <c r="L1690" i="3"/>
  <c r="AB1688" i="3"/>
  <c r="X1688" i="3"/>
  <c r="N1688" i="3"/>
  <c r="M1688" i="3"/>
  <c r="J1688" i="3"/>
  <c r="T1688" i="3" s="1"/>
  <c r="I1688" i="3"/>
  <c r="H1688" i="3"/>
  <c r="E1688" i="3" s="1"/>
  <c r="G1688" i="3"/>
  <c r="Z1688" i="3" s="1"/>
  <c r="N1687" i="3"/>
  <c r="J1687" i="3"/>
  <c r="I1687" i="3"/>
  <c r="H1687" i="3"/>
  <c r="G1687" i="3"/>
  <c r="E1687" i="3"/>
  <c r="N1686" i="3"/>
  <c r="M1686" i="3"/>
  <c r="J1686" i="3"/>
  <c r="T1686" i="3" s="1"/>
  <c r="I1686" i="3"/>
  <c r="H1686" i="3"/>
  <c r="G1686" i="3"/>
  <c r="E1686" i="3"/>
  <c r="L1685" i="3"/>
  <c r="N1683" i="3"/>
  <c r="M1683" i="3"/>
  <c r="J1683" i="3"/>
  <c r="I1683" i="3"/>
  <c r="H1683" i="3"/>
  <c r="G1683" i="3"/>
  <c r="E1683" i="3"/>
  <c r="L1682" i="3"/>
  <c r="AB1680" i="3"/>
  <c r="Z1680" i="3"/>
  <c r="X1680" i="3"/>
  <c r="T1680" i="3"/>
  <c r="N1680" i="3"/>
  <c r="M1680" i="3"/>
  <c r="J1680" i="3"/>
  <c r="I1680" i="3"/>
  <c r="H1680" i="3"/>
  <c r="G1680" i="3"/>
  <c r="E1680" i="3"/>
  <c r="N1679" i="3"/>
  <c r="M1679" i="3"/>
  <c r="J1679" i="3"/>
  <c r="I1679" i="3"/>
  <c r="H1679" i="3"/>
  <c r="E1679" i="3" s="1"/>
  <c r="G1679" i="3"/>
  <c r="L1678" i="3"/>
  <c r="N1676" i="3"/>
  <c r="J1676" i="3"/>
  <c r="I1676" i="3"/>
  <c r="H1676" i="3"/>
  <c r="E1676" i="3" s="1"/>
  <c r="G1676" i="3"/>
  <c r="M1676" i="3" s="1"/>
  <c r="N1675" i="3"/>
  <c r="J1675" i="3"/>
  <c r="I1675" i="3"/>
  <c r="H1675" i="3"/>
  <c r="E1675" i="3" s="1"/>
  <c r="G1675" i="3"/>
  <c r="M1675" i="3" s="1"/>
  <c r="N1674" i="3"/>
  <c r="J1674" i="3"/>
  <c r="I1674" i="3"/>
  <c r="H1674" i="3"/>
  <c r="G1674" i="3"/>
  <c r="M1674" i="3" s="1"/>
  <c r="E1674" i="3"/>
  <c r="N1673" i="3"/>
  <c r="J1673" i="3"/>
  <c r="I1673" i="3"/>
  <c r="H1673" i="3"/>
  <c r="E1673" i="3" s="1"/>
  <c r="G1673" i="3"/>
  <c r="L1672" i="3"/>
  <c r="AB1670" i="3"/>
  <c r="N1670" i="3"/>
  <c r="J1670" i="3"/>
  <c r="I1670" i="3"/>
  <c r="H1670" i="3"/>
  <c r="G1670" i="3"/>
  <c r="E1670" i="3"/>
  <c r="Z1669" i="3"/>
  <c r="N1669" i="3"/>
  <c r="J1669" i="3"/>
  <c r="I1669" i="3"/>
  <c r="H1669" i="3"/>
  <c r="G1669" i="3"/>
  <c r="T1669" i="3" s="1"/>
  <c r="E1669" i="3"/>
  <c r="L1668" i="3"/>
  <c r="AB1666" i="3"/>
  <c r="Z1666" i="3"/>
  <c r="X1666" i="3"/>
  <c r="T1666" i="3"/>
  <c r="N1666" i="3"/>
  <c r="AB1665" i="3"/>
  <c r="Z1665" i="3"/>
  <c r="X1665" i="3"/>
  <c r="T1665" i="3"/>
  <c r="N1665" i="3"/>
  <c r="AB1664" i="3"/>
  <c r="Z1664" i="3"/>
  <c r="X1664" i="3"/>
  <c r="T1664" i="3"/>
  <c r="N1664" i="3"/>
  <c r="AB1663" i="3"/>
  <c r="Z1663" i="3"/>
  <c r="X1663" i="3"/>
  <c r="T1663" i="3"/>
  <c r="N1663" i="3"/>
  <c r="AB1662" i="3"/>
  <c r="Z1662" i="3"/>
  <c r="X1662" i="3"/>
  <c r="T1662" i="3"/>
  <c r="N1662" i="3"/>
  <c r="L1661" i="3"/>
  <c r="N1656" i="3"/>
  <c r="M1656" i="3"/>
  <c r="J1656" i="3"/>
  <c r="AB1656" i="3" s="1"/>
  <c r="I1656" i="3"/>
  <c r="H1656" i="3"/>
  <c r="E1656" i="3" s="1"/>
  <c r="B1656" i="3" s="1"/>
  <c r="G1656" i="3"/>
  <c r="N1655" i="3"/>
  <c r="J1655" i="3"/>
  <c r="I1655" i="3"/>
  <c r="H1655" i="3"/>
  <c r="E1655" i="3" s="1"/>
  <c r="G1655" i="3"/>
  <c r="N1654" i="3"/>
  <c r="M1654" i="3"/>
  <c r="J1654" i="3"/>
  <c r="X1654" i="3" s="1"/>
  <c r="I1654" i="3"/>
  <c r="H1654" i="3"/>
  <c r="G1654" i="3"/>
  <c r="E1654" i="3"/>
  <c r="L1653" i="3"/>
  <c r="AB1651" i="3"/>
  <c r="Z1651" i="3"/>
  <c r="N1651" i="3"/>
  <c r="M1651" i="3"/>
  <c r="J1651" i="3"/>
  <c r="X1651" i="3" s="1"/>
  <c r="I1651" i="3"/>
  <c r="H1651" i="3"/>
  <c r="E1651" i="3" s="1"/>
  <c r="G1651" i="3"/>
  <c r="Z1650" i="3"/>
  <c r="N1650" i="3"/>
  <c r="J1650" i="3"/>
  <c r="I1650" i="3"/>
  <c r="H1650" i="3"/>
  <c r="E1650" i="3" s="1"/>
  <c r="G1650" i="3"/>
  <c r="T1650" i="3" s="1"/>
  <c r="AB1649" i="3"/>
  <c r="N1649" i="3"/>
  <c r="J1649" i="3"/>
  <c r="I1649" i="3"/>
  <c r="H1649" i="3"/>
  <c r="E1649" i="3" s="1"/>
  <c r="G1649" i="3"/>
  <c r="M1649" i="3" s="1"/>
  <c r="L1648" i="3"/>
  <c r="AB1646" i="3"/>
  <c r="T1646" i="3"/>
  <c r="N1646" i="3"/>
  <c r="J1646" i="3"/>
  <c r="I1646" i="3"/>
  <c r="H1646" i="3"/>
  <c r="E1646" i="3" s="1"/>
  <c r="G1646" i="3"/>
  <c r="M1646" i="3" s="1"/>
  <c r="N1645" i="3"/>
  <c r="M1645" i="3"/>
  <c r="J1645" i="3"/>
  <c r="I1645" i="3"/>
  <c r="H1645" i="3"/>
  <c r="E1645" i="3" s="1"/>
  <c r="G1645" i="3"/>
  <c r="AB1644" i="3"/>
  <c r="T1644" i="3"/>
  <c r="N1644" i="3"/>
  <c r="J1644" i="3"/>
  <c r="I1644" i="3"/>
  <c r="H1644" i="3"/>
  <c r="G1644" i="3"/>
  <c r="E1644" i="3"/>
  <c r="Z1643" i="3"/>
  <c r="T1643" i="3"/>
  <c r="N1643" i="3"/>
  <c r="M1643" i="3"/>
  <c r="J1643" i="3"/>
  <c r="I1643" i="3"/>
  <c r="H1643" i="3"/>
  <c r="G1643" i="3"/>
  <c r="E1643" i="3"/>
  <c r="AB1642" i="3"/>
  <c r="X1642" i="3"/>
  <c r="N1642" i="3"/>
  <c r="M1642" i="3"/>
  <c r="J1642" i="3"/>
  <c r="T1642" i="3" s="1"/>
  <c r="I1642" i="3"/>
  <c r="H1642" i="3"/>
  <c r="E1642" i="3" s="1"/>
  <c r="G1642" i="3"/>
  <c r="Z1642" i="3" s="1"/>
  <c r="AB1641" i="3"/>
  <c r="N1641" i="3"/>
  <c r="J1641" i="3"/>
  <c r="I1641" i="3"/>
  <c r="H1641" i="3"/>
  <c r="E1641" i="3" s="1"/>
  <c r="G1641" i="3"/>
  <c r="AB1640" i="3"/>
  <c r="N1640" i="3"/>
  <c r="M1640" i="3"/>
  <c r="J1640" i="3"/>
  <c r="Z1640" i="3" s="1"/>
  <c r="I1640" i="3"/>
  <c r="H1640" i="3"/>
  <c r="E1640" i="3" s="1"/>
  <c r="G1640" i="3"/>
  <c r="AB1639" i="3"/>
  <c r="Z1639" i="3"/>
  <c r="N1639" i="3"/>
  <c r="J1639" i="3"/>
  <c r="I1639" i="3"/>
  <c r="H1639" i="3"/>
  <c r="E1639" i="3" s="1"/>
  <c r="G1639" i="3"/>
  <c r="T1639" i="3" s="1"/>
  <c r="AB1638" i="3"/>
  <c r="T1638" i="3"/>
  <c r="N1638" i="3"/>
  <c r="J1638" i="3"/>
  <c r="X1638" i="3" s="1"/>
  <c r="I1638" i="3"/>
  <c r="H1638" i="3"/>
  <c r="E1638" i="3" s="1"/>
  <c r="G1638" i="3"/>
  <c r="M1638" i="3" s="1"/>
  <c r="N1637" i="3"/>
  <c r="J1637" i="3"/>
  <c r="I1637" i="3"/>
  <c r="H1637" i="3"/>
  <c r="G1637" i="3"/>
  <c r="M1637" i="3" s="1"/>
  <c r="E1637" i="3"/>
  <c r="N1636" i="3"/>
  <c r="J1636" i="3"/>
  <c r="T1636" i="3" s="1"/>
  <c r="I1636" i="3"/>
  <c r="H1636" i="3"/>
  <c r="E1636" i="3" s="1"/>
  <c r="G1636" i="3"/>
  <c r="N1635" i="3"/>
  <c r="J1635" i="3"/>
  <c r="I1635" i="3"/>
  <c r="H1635" i="3"/>
  <c r="G1635" i="3"/>
  <c r="T1635" i="3" s="1"/>
  <c r="E1635" i="3"/>
  <c r="L1634" i="3"/>
  <c r="Z1632" i="3"/>
  <c r="N1632" i="3"/>
  <c r="J1632" i="3"/>
  <c r="I1632" i="3"/>
  <c r="H1632" i="3"/>
  <c r="G1632" i="3"/>
  <c r="T1632" i="3" s="1"/>
  <c r="E1632" i="3"/>
  <c r="N1631" i="3"/>
  <c r="M1631" i="3"/>
  <c r="J1631" i="3"/>
  <c r="AB1631" i="3" s="1"/>
  <c r="I1631" i="3"/>
  <c r="H1631" i="3"/>
  <c r="E1631" i="3" s="1"/>
  <c r="G1631" i="3"/>
  <c r="N1630" i="3"/>
  <c r="J1630" i="3"/>
  <c r="I1630" i="3"/>
  <c r="H1630" i="3"/>
  <c r="E1630" i="3" s="1"/>
  <c r="G1630" i="3"/>
  <c r="L1629" i="3"/>
  <c r="N1627" i="3"/>
  <c r="M1627" i="3"/>
  <c r="J1627" i="3"/>
  <c r="I1627" i="3"/>
  <c r="H1627" i="3"/>
  <c r="E1627" i="3" s="1"/>
  <c r="G1627" i="3"/>
  <c r="L1626" i="3"/>
  <c r="AB1624" i="3"/>
  <c r="N1624" i="3"/>
  <c r="M1624" i="3"/>
  <c r="J1624" i="3"/>
  <c r="I1624" i="3"/>
  <c r="H1624" i="3"/>
  <c r="E1624" i="3" s="1"/>
  <c r="G1624" i="3"/>
  <c r="N1623" i="3"/>
  <c r="M1623" i="3"/>
  <c r="J1623" i="3"/>
  <c r="I1623" i="3"/>
  <c r="H1623" i="3"/>
  <c r="E1623" i="3" s="1"/>
  <c r="G1623" i="3"/>
  <c r="L1622" i="3"/>
  <c r="N1620" i="3"/>
  <c r="M1620" i="3"/>
  <c r="J1620" i="3"/>
  <c r="I1620" i="3"/>
  <c r="H1620" i="3"/>
  <c r="E1620" i="3" s="1"/>
  <c r="G1620" i="3"/>
  <c r="N1619" i="3"/>
  <c r="J1619" i="3"/>
  <c r="I1619" i="3"/>
  <c r="H1619" i="3"/>
  <c r="E1619" i="3" s="1"/>
  <c r="G1619" i="3"/>
  <c r="N1618" i="3"/>
  <c r="J1618" i="3"/>
  <c r="I1618" i="3"/>
  <c r="H1618" i="3"/>
  <c r="E1618" i="3" s="1"/>
  <c r="G1618" i="3"/>
  <c r="M1618" i="3" s="1"/>
  <c r="N1617" i="3"/>
  <c r="J1617" i="3"/>
  <c r="I1617" i="3"/>
  <c r="H1617" i="3"/>
  <c r="G1617" i="3"/>
  <c r="E1617" i="3"/>
  <c r="L1616" i="3"/>
  <c r="X1614" i="3"/>
  <c r="N1614" i="3"/>
  <c r="J1614" i="3"/>
  <c r="I1614" i="3"/>
  <c r="H1614" i="3"/>
  <c r="G1614" i="3"/>
  <c r="AB1614" i="3" s="1"/>
  <c r="E1614" i="3"/>
  <c r="AB1613" i="3"/>
  <c r="N1613" i="3"/>
  <c r="J1613" i="3"/>
  <c r="I1613" i="3"/>
  <c r="H1613" i="3"/>
  <c r="G1613" i="3"/>
  <c r="T1613" i="3" s="1"/>
  <c r="E1613" i="3"/>
  <c r="L1612" i="3"/>
  <c r="AB1610" i="3"/>
  <c r="Z1610" i="3"/>
  <c r="X1610" i="3"/>
  <c r="T1610" i="3"/>
  <c r="N1610" i="3"/>
  <c r="AB1609" i="3"/>
  <c r="Z1609" i="3"/>
  <c r="X1609" i="3"/>
  <c r="T1609" i="3"/>
  <c r="N1609" i="3"/>
  <c r="AB1608" i="3"/>
  <c r="Z1608" i="3"/>
  <c r="X1608" i="3"/>
  <c r="T1608" i="3"/>
  <c r="N1608" i="3"/>
  <c r="AB1607" i="3"/>
  <c r="Z1607" i="3"/>
  <c r="X1607" i="3"/>
  <c r="T1607" i="3"/>
  <c r="N1607" i="3"/>
  <c r="AB1606" i="3"/>
  <c r="Z1606" i="3"/>
  <c r="X1606" i="3"/>
  <c r="T1606" i="3"/>
  <c r="N1606" i="3"/>
  <c r="L1605" i="3"/>
  <c r="N1600" i="3"/>
  <c r="M1600" i="3"/>
  <c r="J1600" i="3"/>
  <c r="I1600" i="3"/>
  <c r="H1600" i="3"/>
  <c r="G1600" i="3"/>
  <c r="T1600" i="3" s="1"/>
  <c r="E1600" i="3"/>
  <c r="B1600" i="3"/>
  <c r="AB1599" i="3"/>
  <c r="N1599" i="3"/>
  <c r="M1599" i="3"/>
  <c r="J1599" i="3"/>
  <c r="X1599" i="3" s="1"/>
  <c r="I1599" i="3"/>
  <c r="H1599" i="3"/>
  <c r="E1599" i="3" s="1"/>
  <c r="G1599" i="3"/>
  <c r="AB1598" i="3"/>
  <c r="N1598" i="3"/>
  <c r="J1598" i="3"/>
  <c r="I1598" i="3"/>
  <c r="H1598" i="3"/>
  <c r="E1598" i="3" s="1"/>
  <c r="G1598" i="3"/>
  <c r="M1598" i="3" s="1"/>
  <c r="L1597" i="3"/>
  <c r="N1595" i="3"/>
  <c r="M1595" i="3"/>
  <c r="J1595" i="3"/>
  <c r="I1595" i="3"/>
  <c r="H1595" i="3"/>
  <c r="E1595" i="3" s="1"/>
  <c r="G1595" i="3"/>
  <c r="Z1594" i="3"/>
  <c r="X1594" i="3"/>
  <c r="N1594" i="3"/>
  <c r="M1594" i="3"/>
  <c r="J1594" i="3"/>
  <c r="AB1594" i="3" s="1"/>
  <c r="I1594" i="3"/>
  <c r="H1594" i="3"/>
  <c r="G1594" i="3"/>
  <c r="E1594" i="3"/>
  <c r="N1593" i="3"/>
  <c r="M1593" i="3"/>
  <c r="J1593" i="3"/>
  <c r="I1593" i="3"/>
  <c r="H1593" i="3"/>
  <c r="E1593" i="3" s="1"/>
  <c r="G1593" i="3"/>
  <c r="T1593" i="3" s="1"/>
  <c r="L1592" i="3"/>
  <c r="AB1590" i="3"/>
  <c r="Z1590" i="3"/>
  <c r="N1590" i="3"/>
  <c r="M1590" i="3"/>
  <c r="J1590" i="3"/>
  <c r="I1590" i="3"/>
  <c r="H1590" i="3"/>
  <c r="E1590" i="3" s="1"/>
  <c r="G1590" i="3"/>
  <c r="N1589" i="3"/>
  <c r="J1589" i="3"/>
  <c r="I1589" i="3"/>
  <c r="H1589" i="3"/>
  <c r="G1589" i="3"/>
  <c r="M1589" i="3" s="1"/>
  <c r="E1589" i="3"/>
  <c r="Z1588" i="3"/>
  <c r="X1588" i="3"/>
  <c r="T1588" i="3"/>
  <c r="N1588" i="3"/>
  <c r="M1588" i="3"/>
  <c r="J1588" i="3"/>
  <c r="I1588" i="3"/>
  <c r="H1588" i="3"/>
  <c r="E1588" i="3" s="1"/>
  <c r="G1588" i="3"/>
  <c r="AB1588" i="3" s="1"/>
  <c r="AB1587" i="3"/>
  <c r="T1587" i="3"/>
  <c r="N1587" i="3"/>
  <c r="J1587" i="3"/>
  <c r="I1587" i="3"/>
  <c r="H1587" i="3"/>
  <c r="E1587" i="3" s="1"/>
  <c r="G1587" i="3"/>
  <c r="N1586" i="3"/>
  <c r="M1586" i="3"/>
  <c r="J1586" i="3"/>
  <c r="I1586" i="3"/>
  <c r="H1586" i="3"/>
  <c r="G1586" i="3"/>
  <c r="T1586" i="3" s="1"/>
  <c r="E1586" i="3"/>
  <c r="X1585" i="3"/>
  <c r="T1585" i="3"/>
  <c r="N1585" i="3"/>
  <c r="M1585" i="3"/>
  <c r="J1585" i="3"/>
  <c r="AB1585" i="3" s="1"/>
  <c r="I1585" i="3"/>
  <c r="H1585" i="3"/>
  <c r="G1585" i="3"/>
  <c r="Z1585" i="3" s="1"/>
  <c r="E1585" i="3"/>
  <c r="N1584" i="3"/>
  <c r="M1584" i="3"/>
  <c r="J1584" i="3"/>
  <c r="I1584" i="3"/>
  <c r="H1584" i="3"/>
  <c r="E1584" i="3" s="1"/>
  <c r="G1584" i="3"/>
  <c r="AB1583" i="3"/>
  <c r="Z1583" i="3"/>
  <c r="N1583" i="3"/>
  <c r="M1583" i="3"/>
  <c r="J1583" i="3"/>
  <c r="X1583" i="3" s="1"/>
  <c r="I1583" i="3"/>
  <c r="H1583" i="3"/>
  <c r="E1583" i="3" s="1"/>
  <c r="G1583" i="3"/>
  <c r="Z1582" i="3"/>
  <c r="N1582" i="3"/>
  <c r="J1582" i="3"/>
  <c r="I1582" i="3"/>
  <c r="H1582" i="3"/>
  <c r="E1582" i="3" s="1"/>
  <c r="G1582" i="3"/>
  <c r="T1582" i="3" s="1"/>
  <c r="N1581" i="3"/>
  <c r="J1581" i="3"/>
  <c r="I1581" i="3"/>
  <c r="H1581" i="3"/>
  <c r="E1581" i="3" s="1"/>
  <c r="G1581" i="3"/>
  <c r="X1580" i="3"/>
  <c r="N1580" i="3"/>
  <c r="J1580" i="3"/>
  <c r="I1580" i="3"/>
  <c r="H1580" i="3"/>
  <c r="E1580" i="3" s="1"/>
  <c r="G1580" i="3"/>
  <c r="AB1580" i="3" s="1"/>
  <c r="AB1579" i="3"/>
  <c r="N1579" i="3"/>
  <c r="J1579" i="3"/>
  <c r="I1579" i="3"/>
  <c r="H1579" i="3"/>
  <c r="E1579" i="3" s="1"/>
  <c r="G1579" i="3"/>
  <c r="T1579" i="3" s="1"/>
  <c r="L1578" i="3"/>
  <c r="X1576" i="3"/>
  <c r="N1576" i="3"/>
  <c r="J1576" i="3"/>
  <c r="I1576" i="3"/>
  <c r="H1576" i="3"/>
  <c r="G1576" i="3"/>
  <c r="E1576" i="3"/>
  <c r="N1575" i="3"/>
  <c r="M1575" i="3"/>
  <c r="J1575" i="3"/>
  <c r="I1575" i="3"/>
  <c r="H1575" i="3"/>
  <c r="G1575" i="3"/>
  <c r="E1575" i="3"/>
  <c r="AB1574" i="3"/>
  <c r="N1574" i="3"/>
  <c r="M1574" i="3"/>
  <c r="J1574" i="3"/>
  <c r="X1574" i="3" s="1"/>
  <c r="I1574" i="3"/>
  <c r="H1574" i="3"/>
  <c r="E1574" i="3" s="1"/>
  <c r="G1574" i="3"/>
  <c r="L1573" i="3"/>
  <c r="N1571" i="3"/>
  <c r="M1571" i="3"/>
  <c r="J1571" i="3"/>
  <c r="I1571" i="3"/>
  <c r="H1571" i="3"/>
  <c r="G1571" i="3"/>
  <c r="E1571" i="3"/>
  <c r="L1570" i="3"/>
  <c r="AB1568" i="3"/>
  <c r="X1568" i="3"/>
  <c r="T1568" i="3"/>
  <c r="N1568" i="3"/>
  <c r="M1568" i="3"/>
  <c r="J1568" i="3"/>
  <c r="I1568" i="3"/>
  <c r="H1568" i="3"/>
  <c r="E1568" i="3" s="1"/>
  <c r="G1568" i="3"/>
  <c r="Z1568" i="3" s="1"/>
  <c r="N1567" i="3"/>
  <c r="M1567" i="3"/>
  <c r="J1567" i="3"/>
  <c r="I1567" i="3"/>
  <c r="H1567" i="3"/>
  <c r="G1567" i="3"/>
  <c r="E1567" i="3"/>
  <c r="L1566" i="3"/>
  <c r="N1564" i="3"/>
  <c r="J1564" i="3"/>
  <c r="I1564" i="3"/>
  <c r="H1564" i="3"/>
  <c r="G1564" i="3"/>
  <c r="E1564" i="3"/>
  <c r="N1563" i="3"/>
  <c r="M1563" i="3"/>
  <c r="J1563" i="3"/>
  <c r="I1563" i="3"/>
  <c r="H1563" i="3"/>
  <c r="E1563" i="3" s="1"/>
  <c r="G1563" i="3"/>
  <c r="N1562" i="3"/>
  <c r="M1562" i="3"/>
  <c r="J1562" i="3"/>
  <c r="I1562" i="3"/>
  <c r="H1562" i="3"/>
  <c r="G1562" i="3"/>
  <c r="E1562" i="3"/>
  <c r="N1561" i="3"/>
  <c r="M1561" i="3"/>
  <c r="J1561" i="3"/>
  <c r="I1561" i="3"/>
  <c r="H1561" i="3"/>
  <c r="E1561" i="3" s="1"/>
  <c r="G1561" i="3"/>
  <c r="L1560" i="3"/>
  <c r="N1558" i="3"/>
  <c r="M1558" i="3"/>
  <c r="J1558" i="3"/>
  <c r="AB1558" i="3" s="1"/>
  <c r="I1558" i="3"/>
  <c r="H1558" i="3"/>
  <c r="G1558" i="3"/>
  <c r="E1558" i="3"/>
  <c r="Z1557" i="3"/>
  <c r="X1557" i="3"/>
  <c r="N1557" i="3"/>
  <c r="M1557" i="3"/>
  <c r="J1557" i="3"/>
  <c r="AB1557" i="3" s="1"/>
  <c r="I1557" i="3"/>
  <c r="H1557" i="3"/>
  <c r="G1557" i="3"/>
  <c r="E1557" i="3"/>
  <c r="L1556" i="3"/>
  <c r="AB1554" i="3"/>
  <c r="Z1554" i="3"/>
  <c r="X1554" i="3"/>
  <c r="T1554" i="3"/>
  <c r="N1554" i="3"/>
  <c r="AB1553" i="3"/>
  <c r="Z1553" i="3"/>
  <c r="X1553" i="3"/>
  <c r="T1553" i="3"/>
  <c r="N1553" i="3"/>
  <c r="AB1552" i="3"/>
  <c r="Z1552" i="3"/>
  <c r="X1552" i="3"/>
  <c r="T1552" i="3"/>
  <c r="N1552" i="3"/>
  <c r="AB1551" i="3"/>
  <c r="Z1551" i="3"/>
  <c r="X1551" i="3"/>
  <c r="T1551" i="3"/>
  <c r="N1551" i="3"/>
  <c r="AB1550" i="3"/>
  <c r="Z1550" i="3"/>
  <c r="X1550" i="3"/>
  <c r="T1550" i="3"/>
  <c r="N1550" i="3"/>
  <c r="L1549" i="3"/>
  <c r="N1544" i="3"/>
  <c r="J1544" i="3"/>
  <c r="I1544" i="3"/>
  <c r="H1544" i="3"/>
  <c r="E1544" i="3" s="1"/>
  <c r="B1544" i="3" s="1"/>
  <c r="G1544" i="3"/>
  <c r="X1544" i="3" s="1"/>
  <c r="T1543" i="3"/>
  <c r="N1543" i="3"/>
  <c r="J1543" i="3"/>
  <c r="I1543" i="3"/>
  <c r="H1543" i="3"/>
  <c r="G1543" i="3"/>
  <c r="Z1543" i="3" s="1"/>
  <c r="E1543" i="3"/>
  <c r="Z1542" i="3"/>
  <c r="X1542" i="3"/>
  <c r="T1542" i="3"/>
  <c r="N1542" i="3"/>
  <c r="J1542" i="3"/>
  <c r="I1542" i="3"/>
  <c r="H1542" i="3"/>
  <c r="G1542" i="3"/>
  <c r="E1542" i="3"/>
  <c r="L1541" i="3"/>
  <c r="Z1539" i="3"/>
  <c r="X1539" i="3"/>
  <c r="T1539" i="3"/>
  <c r="N1539" i="3"/>
  <c r="J1539" i="3"/>
  <c r="I1539" i="3"/>
  <c r="H1539" i="3"/>
  <c r="G1539" i="3"/>
  <c r="E1539" i="3"/>
  <c r="N1538" i="3"/>
  <c r="J1538" i="3"/>
  <c r="I1538" i="3"/>
  <c r="H1538" i="3"/>
  <c r="E1538" i="3" s="1"/>
  <c r="G1538" i="3"/>
  <c r="X1538" i="3" s="1"/>
  <c r="N1537" i="3"/>
  <c r="J1537" i="3"/>
  <c r="I1537" i="3"/>
  <c r="H1537" i="3"/>
  <c r="G1537" i="3"/>
  <c r="T1537" i="3" s="1"/>
  <c r="E1537" i="3"/>
  <c r="L1536" i="3"/>
  <c r="T1534" i="3"/>
  <c r="N1534" i="3"/>
  <c r="M1534" i="3"/>
  <c r="J1534" i="3"/>
  <c r="I1534" i="3"/>
  <c r="H1534" i="3"/>
  <c r="G1534" i="3"/>
  <c r="E1534" i="3"/>
  <c r="N1533" i="3"/>
  <c r="M1533" i="3"/>
  <c r="J1533" i="3"/>
  <c r="I1533" i="3"/>
  <c r="H1533" i="3"/>
  <c r="G1533" i="3"/>
  <c r="E1533" i="3"/>
  <c r="AB1532" i="3"/>
  <c r="N1532" i="3"/>
  <c r="M1532" i="3"/>
  <c r="J1532" i="3"/>
  <c r="Z1532" i="3" s="1"/>
  <c r="I1532" i="3"/>
  <c r="H1532" i="3"/>
  <c r="E1532" i="3" s="1"/>
  <c r="G1532" i="3"/>
  <c r="X1532" i="3" s="1"/>
  <c r="Z1531" i="3"/>
  <c r="X1531" i="3"/>
  <c r="N1531" i="3"/>
  <c r="M1531" i="3"/>
  <c r="J1531" i="3"/>
  <c r="AB1531" i="3" s="1"/>
  <c r="I1531" i="3"/>
  <c r="H1531" i="3"/>
  <c r="E1531" i="3" s="1"/>
  <c r="G1531" i="3"/>
  <c r="N1530" i="3"/>
  <c r="M1530" i="3"/>
  <c r="J1530" i="3"/>
  <c r="I1530" i="3"/>
  <c r="H1530" i="3"/>
  <c r="E1530" i="3" s="1"/>
  <c r="G1530" i="3"/>
  <c r="X1530" i="3" s="1"/>
  <c r="T1529" i="3"/>
  <c r="N1529" i="3"/>
  <c r="J1529" i="3"/>
  <c r="I1529" i="3"/>
  <c r="H1529" i="3"/>
  <c r="G1529" i="3"/>
  <c r="Z1529" i="3" s="1"/>
  <c r="E1529" i="3"/>
  <c r="Z1528" i="3"/>
  <c r="X1528" i="3"/>
  <c r="T1528" i="3"/>
  <c r="N1528" i="3"/>
  <c r="J1528" i="3"/>
  <c r="I1528" i="3"/>
  <c r="H1528" i="3"/>
  <c r="G1528" i="3"/>
  <c r="E1528" i="3"/>
  <c r="N1527" i="3"/>
  <c r="J1527" i="3"/>
  <c r="I1527" i="3"/>
  <c r="H1527" i="3"/>
  <c r="E1527" i="3" s="1"/>
  <c r="G1527" i="3"/>
  <c r="X1527" i="3" s="1"/>
  <c r="T1526" i="3"/>
  <c r="N1526" i="3"/>
  <c r="M1526" i="3"/>
  <c r="J1526" i="3"/>
  <c r="I1526" i="3"/>
  <c r="H1526" i="3"/>
  <c r="G1526" i="3"/>
  <c r="E1526" i="3"/>
  <c r="N1525" i="3"/>
  <c r="M1525" i="3"/>
  <c r="J1525" i="3"/>
  <c r="I1525" i="3"/>
  <c r="H1525" i="3"/>
  <c r="G1525" i="3"/>
  <c r="E1525" i="3"/>
  <c r="N1524" i="3"/>
  <c r="M1524" i="3"/>
  <c r="J1524" i="3"/>
  <c r="AB1524" i="3" s="1"/>
  <c r="I1524" i="3"/>
  <c r="H1524" i="3"/>
  <c r="E1524" i="3" s="1"/>
  <c r="G1524" i="3"/>
  <c r="AB1523" i="3"/>
  <c r="Z1523" i="3"/>
  <c r="X1523" i="3"/>
  <c r="N1523" i="3"/>
  <c r="M1523" i="3"/>
  <c r="J1523" i="3"/>
  <c r="T1523" i="3" s="1"/>
  <c r="I1523" i="3"/>
  <c r="H1523" i="3"/>
  <c r="E1523" i="3" s="1"/>
  <c r="G1523" i="3"/>
  <c r="L1522" i="3"/>
  <c r="AB1520" i="3"/>
  <c r="N1520" i="3"/>
  <c r="M1520" i="3"/>
  <c r="J1520" i="3"/>
  <c r="T1520" i="3" s="1"/>
  <c r="I1520" i="3"/>
  <c r="H1520" i="3"/>
  <c r="E1520" i="3" s="1"/>
  <c r="G1520" i="3"/>
  <c r="N1519" i="3"/>
  <c r="M1519" i="3"/>
  <c r="J1519" i="3"/>
  <c r="AB1519" i="3" s="1"/>
  <c r="I1519" i="3"/>
  <c r="H1519" i="3"/>
  <c r="E1519" i="3" s="1"/>
  <c r="G1519" i="3"/>
  <c r="T1518" i="3"/>
  <c r="N1518" i="3"/>
  <c r="J1518" i="3"/>
  <c r="I1518" i="3"/>
  <c r="H1518" i="3"/>
  <c r="E1518" i="3" s="1"/>
  <c r="G1518" i="3"/>
  <c r="M1518" i="3" s="1"/>
  <c r="L1517" i="3"/>
  <c r="N1515" i="3"/>
  <c r="J1515" i="3"/>
  <c r="I1515" i="3"/>
  <c r="H1515" i="3"/>
  <c r="E1515" i="3" s="1"/>
  <c r="G1515" i="3"/>
  <c r="M1515" i="3" s="1"/>
  <c r="L1514" i="3"/>
  <c r="T1512" i="3"/>
  <c r="N1512" i="3"/>
  <c r="J1512" i="3"/>
  <c r="I1512" i="3"/>
  <c r="H1512" i="3"/>
  <c r="E1512" i="3" s="1"/>
  <c r="G1512" i="3"/>
  <c r="M1512" i="3" s="1"/>
  <c r="N1511" i="3"/>
  <c r="J1511" i="3"/>
  <c r="I1511" i="3"/>
  <c r="H1511" i="3"/>
  <c r="E1511" i="3" s="1"/>
  <c r="G1511" i="3"/>
  <c r="L1510" i="3"/>
  <c r="N1508" i="3"/>
  <c r="J1508" i="3"/>
  <c r="I1508" i="3"/>
  <c r="H1508" i="3"/>
  <c r="E1508" i="3" s="1"/>
  <c r="G1508" i="3"/>
  <c r="N1507" i="3"/>
  <c r="J1507" i="3"/>
  <c r="I1507" i="3"/>
  <c r="H1507" i="3"/>
  <c r="E1507" i="3" s="1"/>
  <c r="G1507" i="3"/>
  <c r="N1506" i="3"/>
  <c r="M1506" i="3"/>
  <c r="J1506" i="3"/>
  <c r="I1506" i="3"/>
  <c r="H1506" i="3"/>
  <c r="G1506" i="3"/>
  <c r="E1506" i="3"/>
  <c r="N1505" i="3"/>
  <c r="M1505" i="3"/>
  <c r="J1505" i="3"/>
  <c r="I1505" i="3"/>
  <c r="H1505" i="3"/>
  <c r="E1505" i="3" s="1"/>
  <c r="G1505" i="3"/>
  <c r="L1504" i="3"/>
  <c r="T1502" i="3"/>
  <c r="N1502" i="3"/>
  <c r="M1502" i="3"/>
  <c r="J1502" i="3"/>
  <c r="X1502" i="3" s="1"/>
  <c r="I1502" i="3"/>
  <c r="H1502" i="3"/>
  <c r="G1502" i="3"/>
  <c r="E1502" i="3"/>
  <c r="N1501" i="3"/>
  <c r="M1501" i="3"/>
  <c r="J1501" i="3"/>
  <c r="I1501" i="3"/>
  <c r="H1501" i="3"/>
  <c r="G1501" i="3"/>
  <c r="E1501" i="3"/>
  <c r="L1500" i="3"/>
  <c r="AB1498" i="3"/>
  <c r="Z1498" i="3"/>
  <c r="X1498" i="3"/>
  <c r="T1498" i="3"/>
  <c r="N1498" i="3"/>
  <c r="AB1497" i="3"/>
  <c r="Z1497" i="3"/>
  <c r="X1497" i="3"/>
  <c r="T1497" i="3"/>
  <c r="N1497" i="3"/>
  <c r="AB1496" i="3"/>
  <c r="Z1496" i="3"/>
  <c r="X1496" i="3"/>
  <c r="T1496" i="3"/>
  <c r="N1496" i="3"/>
  <c r="AB1495" i="3"/>
  <c r="Z1495" i="3"/>
  <c r="X1495" i="3"/>
  <c r="T1495" i="3"/>
  <c r="N1495" i="3"/>
  <c r="AB1494" i="3"/>
  <c r="Z1494" i="3"/>
  <c r="X1494" i="3"/>
  <c r="T1494" i="3"/>
  <c r="N1494" i="3"/>
  <c r="L1493" i="3"/>
  <c r="AB1488" i="3"/>
  <c r="N1488" i="3"/>
  <c r="M1488" i="3"/>
  <c r="J1488" i="3"/>
  <c r="Z1488" i="3" s="1"/>
  <c r="I1488" i="3"/>
  <c r="H1488" i="3"/>
  <c r="E1488" i="3" s="1"/>
  <c r="B1488" i="3" s="1"/>
  <c r="G1488" i="3"/>
  <c r="AB1487" i="3"/>
  <c r="Z1487" i="3"/>
  <c r="N1487" i="3"/>
  <c r="J1487" i="3"/>
  <c r="I1487" i="3"/>
  <c r="H1487" i="3"/>
  <c r="E1487" i="3" s="1"/>
  <c r="G1487" i="3"/>
  <c r="T1487" i="3" s="1"/>
  <c r="AB1486" i="3"/>
  <c r="T1486" i="3"/>
  <c r="N1486" i="3"/>
  <c r="J1486" i="3"/>
  <c r="I1486" i="3"/>
  <c r="H1486" i="3"/>
  <c r="E1486" i="3" s="1"/>
  <c r="G1486" i="3"/>
  <c r="M1486" i="3" s="1"/>
  <c r="L1485" i="3"/>
  <c r="AB1483" i="3"/>
  <c r="X1483" i="3"/>
  <c r="N1483" i="3"/>
  <c r="J1483" i="3"/>
  <c r="I1483" i="3"/>
  <c r="H1483" i="3"/>
  <c r="E1483" i="3" s="1"/>
  <c r="G1483" i="3"/>
  <c r="M1483" i="3" s="1"/>
  <c r="Z1482" i="3"/>
  <c r="X1482" i="3"/>
  <c r="T1482" i="3"/>
  <c r="N1482" i="3"/>
  <c r="M1482" i="3"/>
  <c r="J1482" i="3"/>
  <c r="I1482" i="3"/>
  <c r="H1482" i="3"/>
  <c r="G1482" i="3"/>
  <c r="AB1482" i="3" s="1"/>
  <c r="E1482" i="3"/>
  <c r="N1481" i="3"/>
  <c r="J1481" i="3"/>
  <c r="I1481" i="3"/>
  <c r="H1481" i="3"/>
  <c r="G1481" i="3"/>
  <c r="T1481" i="3" s="1"/>
  <c r="E1481" i="3"/>
  <c r="L1480" i="3"/>
  <c r="N1478" i="3"/>
  <c r="J1478" i="3"/>
  <c r="I1478" i="3"/>
  <c r="H1478" i="3"/>
  <c r="E1478" i="3" s="1"/>
  <c r="G1478" i="3"/>
  <c r="N1477" i="3"/>
  <c r="M1477" i="3"/>
  <c r="J1477" i="3"/>
  <c r="I1477" i="3"/>
  <c r="H1477" i="3"/>
  <c r="G1477" i="3"/>
  <c r="E1477" i="3"/>
  <c r="T1476" i="3"/>
  <c r="N1476" i="3"/>
  <c r="M1476" i="3"/>
  <c r="J1476" i="3"/>
  <c r="X1476" i="3" s="1"/>
  <c r="I1476" i="3"/>
  <c r="H1476" i="3"/>
  <c r="G1476" i="3"/>
  <c r="E1476" i="3"/>
  <c r="N1475" i="3"/>
  <c r="M1475" i="3"/>
  <c r="J1475" i="3"/>
  <c r="I1475" i="3"/>
  <c r="H1475" i="3"/>
  <c r="E1475" i="3" s="1"/>
  <c r="G1475" i="3"/>
  <c r="Z1474" i="3"/>
  <c r="N1474" i="3"/>
  <c r="M1474" i="3"/>
  <c r="J1474" i="3"/>
  <c r="AB1474" i="3" s="1"/>
  <c r="I1474" i="3"/>
  <c r="H1474" i="3"/>
  <c r="E1474" i="3" s="1"/>
  <c r="G1474" i="3"/>
  <c r="N1473" i="3"/>
  <c r="J1473" i="3"/>
  <c r="I1473" i="3"/>
  <c r="H1473" i="3"/>
  <c r="E1473" i="3" s="1"/>
  <c r="G1473" i="3"/>
  <c r="T1473" i="3" s="1"/>
  <c r="N1472" i="3"/>
  <c r="J1472" i="3"/>
  <c r="I1472" i="3"/>
  <c r="H1472" i="3"/>
  <c r="E1472" i="3" s="1"/>
  <c r="G1472" i="3"/>
  <c r="M1472" i="3" s="1"/>
  <c r="N1471" i="3"/>
  <c r="J1471" i="3"/>
  <c r="I1471" i="3"/>
  <c r="H1471" i="3"/>
  <c r="E1471" i="3" s="1"/>
  <c r="G1471" i="3"/>
  <c r="AB1471" i="3" s="1"/>
  <c r="AB1470" i="3"/>
  <c r="N1470" i="3"/>
  <c r="M1470" i="3"/>
  <c r="J1470" i="3"/>
  <c r="X1470" i="3" s="1"/>
  <c r="I1470" i="3"/>
  <c r="H1470" i="3"/>
  <c r="E1470" i="3" s="1"/>
  <c r="G1470" i="3"/>
  <c r="T1470" i="3" s="1"/>
  <c r="N1469" i="3"/>
  <c r="M1469" i="3"/>
  <c r="J1469" i="3"/>
  <c r="I1469" i="3"/>
  <c r="H1469" i="3"/>
  <c r="E1469" i="3" s="1"/>
  <c r="G1469" i="3"/>
  <c r="N1468" i="3"/>
  <c r="J1468" i="3"/>
  <c r="I1468" i="3"/>
  <c r="H1468" i="3"/>
  <c r="E1468" i="3" s="1"/>
  <c r="G1468" i="3"/>
  <c r="X1468" i="3" s="1"/>
  <c r="Z1467" i="3"/>
  <c r="T1467" i="3"/>
  <c r="N1467" i="3"/>
  <c r="J1467" i="3"/>
  <c r="AB1467" i="3" s="1"/>
  <c r="I1467" i="3"/>
  <c r="H1467" i="3"/>
  <c r="G1467" i="3"/>
  <c r="E1467" i="3"/>
  <c r="L1466" i="3"/>
  <c r="Z1464" i="3"/>
  <c r="T1464" i="3"/>
  <c r="N1464" i="3"/>
  <c r="J1464" i="3"/>
  <c r="AB1464" i="3" s="1"/>
  <c r="I1464" i="3"/>
  <c r="H1464" i="3"/>
  <c r="G1464" i="3"/>
  <c r="E1464" i="3"/>
  <c r="Z1463" i="3"/>
  <c r="X1463" i="3"/>
  <c r="T1463" i="3"/>
  <c r="N1463" i="3"/>
  <c r="J1463" i="3"/>
  <c r="I1463" i="3"/>
  <c r="H1463" i="3"/>
  <c r="E1463" i="3" s="1"/>
  <c r="G1463" i="3"/>
  <c r="M1463" i="3" s="1"/>
  <c r="N1462" i="3"/>
  <c r="J1462" i="3"/>
  <c r="I1462" i="3"/>
  <c r="H1462" i="3"/>
  <c r="E1462" i="3" s="1"/>
  <c r="G1462" i="3"/>
  <c r="M1462" i="3" s="1"/>
  <c r="L1461" i="3"/>
  <c r="N1459" i="3"/>
  <c r="J1459" i="3"/>
  <c r="I1459" i="3"/>
  <c r="H1459" i="3"/>
  <c r="E1459" i="3" s="1"/>
  <c r="G1459" i="3"/>
  <c r="M1459" i="3" s="1"/>
  <c r="L1458" i="3"/>
  <c r="N1456" i="3"/>
  <c r="J1456" i="3"/>
  <c r="I1456" i="3"/>
  <c r="H1456" i="3"/>
  <c r="E1456" i="3" s="1"/>
  <c r="G1456" i="3"/>
  <c r="M1456" i="3" s="1"/>
  <c r="N1455" i="3"/>
  <c r="M1455" i="3"/>
  <c r="J1455" i="3"/>
  <c r="I1455" i="3"/>
  <c r="H1455" i="3"/>
  <c r="G1455" i="3"/>
  <c r="E1455" i="3"/>
  <c r="L1454" i="3"/>
  <c r="N1452" i="3"/>
  <c r="M1452" i="3"/>
  <c r="J1452" i="3"/>
  <c r="I1452" i="3"/>
  <c r="H1452" i="3"/>
  <c r="G1452" i="3"/>
  <c r="E1452" i="3"/>
  <c r="N1451" i="3"/>
  <c r="M1451" i="3"/>
  <c r="J1451" i="3"/>
  <c r="I1451" i="3"/>
  <c r="H1451" i="3"/>
  <c r="G1451" i="3"/>
  <c r="E1451" i="3"/>
  <c r="N1450" i="3"/>
  <c r="J1450" i="3"/>
  <c r="I1450" i="3"/>
  <c r="H1450" i="3"/>
  <c r="E1450" i="3" s="1"/>
  <c r="G1450" i="3"/>
  <c r="N1449" i="3"/>
  <c r="M1449" i="3"/>
  <c r="J1449" i="3"/>
  <c r="I1449" i="3"/>
  <c r="H1449" i="3"/>
  <c r="E1449" i="3" s="1"/>
  <c r="G1449" i="3"/>
  <c r="L1448" i="3"/>
  <c r="Z1446" i="3"/>
  <c r="X1446" i="3"/>
  <c r="N1446" i="3"/>
  <c r="M1446" i="3"/>
  <c r="J1446" i="3"/>
  <c r="I1446" i="3"/>
  <c r="H1446" i="3"/>
  <c r="G1446" i="3"/>
  <c r="E1446" i="3"/>
  <c r="N1445" i="3"/>
  <c r="J1445" i="3"/>
  <c r="I1445" i="3"/>
  <c r="H1445" i="3"/>
  <c r="G1445" i="3"/>
  <c r="X1445" i="3" s="1"/>
  <c r="E1445" i="3"/>
  <c r="L1444" i="3"/>
  <c r="AB1442" i="3"/>
  <c r="Z1442" i="3"/>
  <c r="X1442" i="3"/>
  <c r="T1442" i="3"/>
  <c r="N1442" i="3"/>
  <c r="AB1441" i="3"/>
  <c r="Z1441" i="3"/>
  <c r="X1441" i="3"/>
  <c r="T1441" i="3"/>
  <c r="N1441" i="3"/>
  <c r="AB1440" i="3"/>
  <c r="Z1440" i="3"/>
  <c r="X1440" i="3"/>
  <c r="T1440" i="3"/>
  <c r="N1440" i="3"/>
  <c r="AB1439" i="3"/>
  <c r="Z1439" i="3"/>
  <c r="X1439" i="3"/>
  <c r="T1439" i="3"/>
  <c r="N1439" i="3"/>
  <c r="AB1438" i="3"/>
  <c r="Z1438" i="3"/>
  <c r="X1438" i="3"/>
  <c r="T1438" i="3"/>
  <c r="N1438" i="3"/>
  <c r="L1437" i="3"/>
  <c r="Z1432" i="3"/>
  <c r="T1432" i="3"/>
  <c r="N1432" i="3"/>
  <c r="J1432" i="3"/>
  <c r="AB1432" i="3" s="1"/>
  <c r="I1432" i="3"/>
  <c r="H1432" i="3"/>
  <c r="G1432" i="3"/>
  <c r="E1432" i="3"/>
  <c r="B1432" i="3" s="1"/>
  <c r="Z1431" i="3"/>
  <c r="X1431" i="3"/>
  <c r="T1431" i="3"/>
  <c r="N1431" i="3"/>
  <c r="M1431" i="3"/>
  <c r="J1431" i="3"/>
  <c r="AB1431" i="3" s="1"/>
  <c r="I1431" i="3"/>
  <c r="H1431" i="3"/>
  <c r="E1431" i="3" s="1"/>
  <c r="G1431" i="3"/>
  <c r="N1430" i="3"/>
  <c r="J1430" i="3"/>
  <c r="I1430" i="3"/>
  <c r="H1430" i="3"/>
  <c r="E1430" i="3" s="1"/>
  <c r="G1430" i="3"/>
  <c r="M1430" i="3" s="1"/>
  <c r="L1429" i="3"/>
  <c r="N1427" i="3"/>
  <c r="J1427" i="3"/>
  <c r="I1427" i="3"/>
  <c r="H1427" i="3"/>
  <c r="E1427" i="3" s="1"/>
  <c r="G1427" i="3"/>
  <c r="M1427" i="3" s="1"/>
  <c r="T1426" i="3"/>
  <c r="N1426" i="3"/>
  <c r="M1426" i="3"/>
  <c r="J1426" i="3"/>
  <c r="I1426" i="3"/>
  <c r="H1426" i="3"/>
  <c r="G1426" i="3"/>
  <c r="AB1426" i="3" s="1"/>
  <c r="E1426" i="3"/>
  <c r="AB1425" i="3"/>
  <c r="N1425" i="3"/>
  <c r="M1425" i="3"/>
  <c r="J1425" i="3"/>
  <c r="I1425" i="3"/>
  <c r="H1425" i="3"/>
  <c r="G1425" i="3"/>
  <c r="X1425" i="3" s="1"/>
  <c r="E1425" i="3"/>
  <c r="L1424" i="3"/>
  <c r="AB1422" i="3"/>
  <c r="N1422" i="3"/>
  <c r="M1422" i="3"/>
  <c r="J1422" i="3"/>
  <c r="I1422" i="3"/>
  <c r="H1422" i="3"/>
  <c r="G1422" i="3"/>
  <c r="E1422" i="3"/>
  <c r="N1421" i="3"/>
  <c r="J1421" i="3"/>
  <c r="I1421" i="3"/>
  <c r="H1421" i="3"/>
  <c r="E1421" i="3" s="1"/>
  <c r="G1421" i="3"/>
  <c r="Z1420" i="3"/>
  <c r="X1420" i="3"/>
  <c r="N1420" i="3"/>
  <c r="M1420" i="3"/>
  <c r="J1420" i="3"/>
  <c r="I1420" i="3"/>
  <c r="H1420" i="3"/>
  <c r="E1420" i="3" s="1"/>
  <c r="G1420" i="3"/>
  <c r="N1419" i="3"/>
  <c r="J1419" i="3"/>
  <c r="I1419" i="3"/>
  <c r="H1419" i="3"/>
  <c r="E1419" i="3" s="1"/>
  <c r="G1419" i="3"/>
  <c r="Z1418" i="3"/>
  <c r="T1418" i="3"/>
  <c r="N1418" i="3"/>
  <c r="J1418" i="3"/>
  <c r="AB1418" i="3" s="1"/>
  <c r="I1418" i="3"/>
  <c r="H1418" i="3"/>
  <c r="G1418" i="3"/>
  <c r="E1418" i="3"/>
  <c r="Z1417" i="3"/>
  <c r="X1417" i="3"/>
  <c r="T1417" i="3"/>
  <c r="N1417" i="3"/>
  <c r="M1417" i="3"/>
  <c r="J1417" i="3"/>
  <c r="AB1417" i="3" s="1"/>
  <c r="I1417" i="3"/>
  <c r="H1417" i="3"/>
  <c r="E1417" i="3" s="1"/>
  <c r="G1417" i="3"/>
  <c r="N1416" i="3"/>
  <c r="J1416" i="3"/>
  <c r="I1416" i="3"/>
  <c r="H1416" i="3"/>
  <c r="E1416" i="3" s="1"/>
  <c r="G1416" i="3"/>
  <c r="M1416" i="3" s="1"/>
  <c r="T1415" i="3"/>
  <c r="N1415" i="3"/>
  <c r="M1415" i="3"/>
  <c r="J1415" i="3"/>
  <c r="I1415" i="3"/>
  <c r="H1415" i="3"/>
  <c r="G1415" i="3"/>
  <c r="AB1415" i="3" s="1"/>
  <c r="E1415" i="3"/>
  <c r="AB1414" i="3"/>
  <c r="N1414" i="3"/>
  <c r="M1414" i="3"/>
  <c r="J1414" i="3"/>
  <c r="I1414" i="3"/>
  <c r="H1414" i="3"/>
  <c r="G1414" i="3"/>
  <c r="X1414" i="3" s="1"/>
  <c r="E1414" i="3"/>
  <c r="N1413" i="3"/>
  <c r="J1413" i="3"/>
  <c r="I1413" i="3"/>
  <c r="H1413" i="3"/>
  <c r="E1413" i="3" s="1"/>
  <c r="G1413" i="3"/>
  <c r="Z1412" i="3"/>
  <c r="X1412" i="3"/>
  <c r="N1412" i="3"/>
  <c r="M1412" i="3"/>
  <c r="J1412" i="3"/>
  <c r="I1412" i="3"/>
  <c r="H1412" i="3"/>
  <c r="E1412" i="3" s="1"/>
  <c r="G1412" i="3"/>
  <c r="AB1411" i="3"/>
  <c r="N1411" i="3"/>
  <c r="J1411" i="3"/>
  <c r="I1411" i="3"/>
  <c r="H1411" i="3"/>
  <c r="E1411" i="3" s="1"/>
  <c r="G1411" i="3"/>
  <c r="L1410" i="3"/>
  <c r="AB1408" i="3"/>
  <c r="N1408" i="3"/>
  <c r="J1408" i="3"/>
  <c r="I1408" i="3"/>
  <c r="H1408" i="3"/>
  <c r="E1408" i="3" s="1"/>
  <c r="G1408" i="3"/>
  <c r="Z1407" i="3"/>
  <c r="T1407" i="3"/>
  <c r="N1407" i="3"/>
  <c r="J1407" i="3"/>
  <c r="AB1407" i="3" s="1"/>
  <c r="I1407" i="3"/>
  <c r="H1407" i="3"/>
  <c r="G1407" i="3"/>
  <c r="E1407" i="3"/>
  <c r="Z1406" i="3"/>
  <c r="X1406" i="3"/>
  <c r="T1406" i="3"/>
  <c r="N1406" i="3"/>
  <c r="J1406" i="3"/>
  <c r="AB1406" i="3" s="1"/>
  <c r="I1406" i="3"/>
  <c r="H1406" i="3"/>
  <c r="E1406" i="3" s="1"/>
  <c r="G1406" i="3"/>
  <c r="M1406" i="3" s="1"/>
  <c r="L1405" i="3"/>
  <c r="N1403" i="3"/>
  <c r="J1403" i="3"/>
  <c r="I1403" i="3"/>
  <c r="H1403" i="3"/>
  <c r="E1403" i="3" s="1"/>
  <c r="G1403" i="3"/>
  <c r="M1403" i="3" s="1"/>
  <c r="L1402" i="3"/>
  <c r="Z1400" i="3"/>
  <c r="X1400" i="3"/>
  <c r="T1400" i="3"/>
  <c r="N1400" i="3"/>
  <c r="J1400" i="3"/>
  <c r="AB1400" i="3" s="1"/>
  <c r="I1400" i="3"/>
  <c r="H1400" i="3"/>
  <c r="E1400" i="3" s="1"/>
  <c r="G1400" i="3"/>
  <c r="M1400" i="3" s="1"/>
  <c r="N1399" i="3"/>
  <c r="J1399" i="3"/>
  <c r="I1399" i="3"/>
  <c r="H1399" i="3"/>
  <c r="E1399" i="3" s="1"/>
  <c r="G1399" i="3"/>
  <c r="L1398" i="3"/>
  <c r="N1396" i="3"/>
  <c r="J1396" i="3"/>
  <c r="I1396" i="3"/>
  <c r="H1396" i="3"/>
  <c r="E1396" i="3" s="1"/>
  <c r="G1396" i="3"/>
  <c r="N1395" i="3"/>
  <c r="M1395" i="3"/>
  <c r="J1395" i="3"/>
  <c r="I1395" i="3"/>
  <c r="H1395" i="3"/>
  <c r="G1395" i="3"/>
  <c r="E1395" i="3"/>
  <c r="N1394" i="3"/>
  <c r="M1394" i="3"/>
  <c r="J1394" i="3"/>
  <c r="I1394" i="3"/>
  <c r="H1394" i="3"/>
  <c r="G1394" i="3"/>
  <c r="E1394" i="3"/>
  <c r="N1393" i="3"/>
  <c r="J1393" i="3"/>
  <c r="I1393" i="3"/>
  <c r="H1393" i="3"/>
  <c r="G1393" i="3"/>
  <c r="E1393" i="3"/>
  <c r="L1392" i="3"/>
  <c r="Z1390" i="3"/>
  <c r="R1390" i="3"/>
  <c r="N1390" i="3"/>
  <c r="J1390" i="3"/>
  <c r="AB1390" i="3" s="1"/>
  <c r="I1390" i="3"/>
  <c r="H1390" i="3"/>
  <c r="G1390" i="3"/>
  <c r="E1390" i="3"/>
  <c r="Z1389" i="3"/>
  <c r="X1389" i="3"/>
  <c r="N1389" i="3"/>
  <c r="M1389" i="3"/>
  <c r="J1389" i="3"/>
  <c r="I1389" i="3"/>
  <c r="H1389" i="3"/>
  <c r="G1389" i="3"/>
  <c r="E1389" i="3"/>
  <c r="L1388" i="3"/>
  <c r="AB1386" i="3"/>
  <c r="Z1386" i="3"/>
  <c r="X1386" i="3"/>
  <c r="T1386" i="3"/>
  <c r="N1386" i="3"/>
  <c r="AB1385" i="3"/>
  <c r="Z1385" i="3"/>
  <c r="X1385" i="3"/>
  <c r="T1385" i="3"/>
  <c r="N1385" i="3"/>
  <c r="AB1384" i="3"/>
  <c r="Z1384" i="3"/>
  <c r="X1384" i="3"/>
  <c r="T1384" i="3"/>
  <c r="N1384" i="3"/>
  <c r="AB1383" i="3"/>
  <c r="Z1383" i="3"/>
  <c r="X1383" i="3"/>
  <c r="T1383" i="3"/>
  <c r="N1383" i="3"/>
  <c r="AB1382" i="3"/>
  <c r="Z1382" i="3"/>
  <c r="X1382" i="3"/>
  <c r="T1382" i="3"/>
  <c r="N1382" i="3"/>
  <c r="L1381" i="3"/>
  <c r="AB1376" i="3"/>
  <c r="N1376" i="3"/>
  <c r="M1376" i="3"/>
  <c r="J1376" i="3"/>
  <c r="I1376" i="3"/>
  <c r="H1376" i="3"/>
  <c r="E1376" i="3" s="1"/>
  <c r="B1376" i="3" s="1"/>
  <c r="G1376" i="3"/>
  <c r="AB1375" i="3"/>
  <c r="Z1375" i="3"/>
  <c r="N1375" i="3"/>
  <c r="J1375" i="3"/>
  <c r="T1375" i="3" s="1"/>
  <c r="I1375" i="3"/>
  <c r="H1375" i="3"/>
  <c r="G1375" i="3"/>
  <c r="E1375" i="3"/>
  <c r="Z1374" i="3"/>
  <c r="X1374" i="3"/>
  <c r="T1374" i="3"/>
  <c r="N1374" i="3"/>
  <c r="M1374" i="3"/>
  <c r="J1374" i="3"/>
  <c r="AB1374" i="3" s="1"/>
  <c r="I1374" i="3"/>
  <c r="H1374" i="3"/>
  <c r="E1374" i="3" s="1"/>
  <c r="G1374" i="3"/>
  <c r="L1373" i="3"/>
  <c r="Z1371" i="3"/>
  <c r="X1371" i="3"/>
  <c r="T1371" i="3"/>
  <c r="N1371" i="3"/>
  <c r="M1371" i="3"/>
  <c r="J1371" i="3"/>
  <c r="AB1371" i="3" s="1"/>
  <c r="I1371" i="3"/>
  <c r="H1371" i="3"/>
  <c r="E1371" i="3" s="1"/>
  <c r="G1371" i="3"/>
  <c r="X1370" i="3"/>
  <c r="N1370" i="3"/>
  <c r="J1370" i="3"/>
  <c r="I1370" i="3"/>
  <c r="H1370" i="3"/>
  <c r="E1370" i="3" s="1"/>
  <c r="G1370" i="3"/>
  <c r="T1369" i="3"/>
  <c r="N1369" i="3"/>
  <c r="M1369" i="3"/>
  <c r="J1369" i="3"/>
  <c r="I1369" i="3"/>
  <c r="H1369" i="3"/>
  <c r="G1369" i="3"/>
  <c r="E1369" i="3"/>
  <c r="L1368" i="3"/>
  <c r="N1366" i="3"/>
  <c r="J1366" i="3"/>
  <c r="I1366" i="3"/>
  <c r="H1366" i="3"/>
  <c r="G1366" i="3"/>
  <c r="E1366" i="3"/>
  <c r="N1365" i="3"/>
  <c r="M1365" i="3"/>
  <c r="J1365" i="3"/>
  <c r="I1365" i="3"/>
  <c r="H1365" i="3"/>
  <c r="G1365" i="3"/>
  <c r="E1365" i="3"/>
  <c r="Z1364" i="3"/>
  <c r="N1364" i="3"/>
  <c r="J1364" i="3"/>
  <c r="AB1364" i="3" s="1"/>
  <c r="I1364" i="3"/>
  <c r="H1364" i="3"/>
  <c r="G1364" i="3"/>
  <c r="E1364" i="3"/>
  <c r="Z1363" i="3"/>
  <c r="X1363" i="3"/>
  <c r="N1363" i="3"/>
  <c r="M1363" i="3"/>
  <c r="J1363" i="3"/>
  <c r="I1363" i="3"/>
  <c r="H1363" i="3"/>
  <c r="E1363" i="3" s="1"/>
  <c r="G1363" i="3"/>
  <c r="AB1362" i="3"/>
  <c r="N1362" i="3"/>
  <c r="J1362" i="3"/>
  <c r="I1362" i="3"/>
  <c r="H1362" i="3"/>
  <c r="E1362" i="3" s="1"/>
  <c r="G1362" i="3"/>
  <c r="AB1361" i="3"/>
  <c r="T1361" i="3"/>
  <c r="N1361" i="3"/>
  <c r="J1361" i="3"/>
  <c r="Z1361" i="3" s="1"/>
  <c r="I1361" i="3"/>
  <c r="H1361" i="3"/>
  <c r="G1361" i="3"/>
  <c r="E1361" i="3"/>
  <c r="Z1360" i="3"/>
  <c r="X1360" i="3"/>
  <c r="T1360" i="3"/>
  <c r="N1360" i="3"/>
  <c r="J1360" i="3"/>
  <c r="AB1360" i="3" s="1"/>
  <c r="I1360" i="3"/>
  <c r="H1360" i="3"/>
  <c r="E1360" i="3" s="1"/>
  <c r="G1360" i="3"/>
  <c r="M1360" i="3" s="1"/>
  <c r="X1359" i="3"/>
  <c r="N1359" i="3"/>
  <c r="J1359" i="3"/>
  <c r="I1359" i="3"/>
  <c r="H1359" i="3"/>
  <c r="E1359" i="3" s="1"/>
  <c r="G1359" i="3"/>
  <c r="T1358" i="3"/>
  <c r="N1358" i="3"/>
  <c r="J1358" i="3"/>
  <c r="I1358" i="3"/>
  <c r="H1358" i="3"/>
  <c r="G1358" i="3"/>
  <c r="E1358" i="3"/>
  <c r="N1357" i="3"/>
  <c r="M1357" i="3"/>
  <c r="J1357" i="3"/>
  <c r="I1357" i="3"/>
  <c r="H1357" i="3"/>
  <c r="G1357" i="3"/>
  <c r="E1357" i="3"/>
  <c r="N1356" i="3"/>
  <c r="J1356" i="3"/>
  <c r="AB1356" i="3" s="1"/>
  <c r="I1356" i="3"/>
  <c r="H1356" i="3"/>
  <c r="G1356" i="3"/>
  <c r="E1356" i="3"/>
  <c r="Z1355" i="3"/>
  <c r="X1355" i="3"/>
  <c r="N1355" i="3"/>
  <c r="M1355" i="3"/>
  <c r="J1355" i="3"/>
  <c r="I1355" i="3"/>
  <c r="H1355" i="3"/>
  <c r="E1355" i="3" s="1"/>
  <c r="G1355" i="3"/>
  <c r="L1354" i="3"/>
  <c r="Z1352" i="3"/>
  <c r="X1352" i="3"/>
  <c r="N1352" i="3"/>
  <c r="M1352" i="3"/>
  <c r="J1352" i="3"/>
  <c r="I1352" i="3"/>
  <c r="H1352" i="3"/>
  <c r="E1352" i="3" s="1"/>
  <c r="G1352" i="3"/>
  <c r="X1351" i="3"/>
  <c r="N1351" i="3"/>
  <c r="M1351" i="3"/>
  <c r="J1351" i="3"/>
  <c r="I1351" i="3"/>
  <c r="H1351" i="3"/>
  <c r="E1351" i="3" s="1"/>
  <c r="G1351" i="3"/>
  <c r="N1350" i="3"/>
  <c r="J1350" i="3"/>
  <c r="I1350" i="3"/>
  <c r="H1350" i="3"/>
  <c r="G1350" i="3"/>
  <c r="Z1350" i="3" s="1"/>
  <c r="E1350" i="3"/>
  <c r="L1349" i="3"/>
  <c r="N1347" i="3"/>
  <c r="J1347" i="3"/>
  <c r="I1347" i="3"/>
  <c r="H1347" i="3"/>
  <c r="G1347" i="3"/>
  <c r="E1347" i="3"/>
  <c r="L1346" i="3"/>
  <c r="N1344" i="3"/>
  <c r="J1344" i="3"/>
  <c r="I1344" i="3"/>
  <c r="H1344" i="3"/>
  <c r="G1344" i="3"/>
  <c r="Z1344" i="3" s="1"/>
  <c r="E1344" i="3"/>
  <c r="N1343" i="3"/>
  <c r="J1343" i="3"/>
  <c r="I1343" i="3"/>
  <c r="H1343" i="3"/>
  <c r="E1343" i="3" s="1"/>
  <c r="G1343" i="3"/>
  <c r="M1343" i="3" s="1"/>
  <c r="L1342" i="3"/>
  <c r="N1340" i="3"/>
  <c r="J1340" i="3"/>
  <c r="I1340" i="3"/>
  <c r="H1340" i="3"/>
  <c r="G1340" i="3"/>
  <c r="M1340" i="3" s="1"/>
  <c r="E1340" i="3"/>
  <c r="N1339" i="3"/>
  <c r="J1339" i="3"/>
  <c r="I1339" i="3"/>
  <c r="H1339" i="3"/>
  <c r="E1339" i="3" s="1"/>
  <c r="G1339" i="3"/>
  <c r="N1338" i="3"/>
  <c r="J1338" i="3"/>
  <c r="I1338" i="3"/>
  <c r="H1338" i="3"/>
  <c r="G1338" i="3"/>
  <c r="E1338" i="3"/>
  <c r="N1337" i="3"/>
  <c r="M1337" i="3"/>
  <c r="J1337" i="3"/>
  <c r="I1337" i="3"/>
  <c r="H1337" i="3"/>
  <c r="G1337" i="3"/>
  <c r="E1337" i="3"/>
  <c r="L1336" i="3"/>
  <c r="N1334" i="3"/>
  <c r="M1334" i="3"/>
  <c r="J1334" i="3"/>
  <c r="AB1334" i="3" s="1"/>
  <c r="I1334" i="3"/>
  <c r="H1334" i="3"/>
  <c r="G1334" i="3"/>
  <c r="E1334" i="3"/>
  <c r="AB1333" i="3"/>
  <c r="R1333" i="3" s="1"/>
  <c r="Z1333" i="3"/>
  <c r="T1333" i="3"/>
  <c r="N1333" i="3"/>
  <c r="J1333" i="3"/>
  <c r="X1333" i="3" s="1"/>
  <c r="I1333" i="3"/>
  <c r="H1333" i="3"/>
  <c r="G1333" i="3"/>
  <c r="E1333" i="3"/>
  <c r="L1332" i="3"/>
  <c r="AB1330" i="3"/>
  <c r="Z1330" i="3"/>
  <c r="X1330" i="3"/>
  <c r="T1330" i="3"/>
  <c r="N1330" i="3"/>
  <c r="AB1329" i="3"/>
  <c r="Z1329" i="3"/>
  <c r="X1329" i="3"/>
  <c r="T1329" i="3"/>
  <c r="N1329" i="3"/>
  <c r="AB1328" i="3"/>
  <c r="Z1328" i="3"/>
  <c r="X1328" i="3"/>
  <c r="T1328" i="3"/>
  <c r="N1328" i="3"/>
  <c r="AB1327" i="3"/>
  <c r="Z1327" i="3"/>
  <c r="X1327" i="3"/>
  <c r="T1327" i="3"/>
  <c r="N1327" i="3"/>
  <c r="AB1326" i="3"/>
  <c r="Z1326" i="3"/>
  <c r="X1326" i="3"/>
  <c r="T1326" i="3"/>
  <c r="N1326" i="3"/>
  <c r="L1325" i="3"/>
  <c r="Z1320" i="3"/>
  <c r="X1320" i="3"/>
  <c r="N1320" i="3"/>
  <c r="M1320" i="3"/>
  <c r="J1320" i="3"/>
  <c r="I1320" i="3"/>
  <c r="H1320" i="3"/>
  <c r="E1320" i="3" s="1"/>
  <c r="B1320" i="3" s="1"/>
  <c r="G1320" i="3"/>
  <c r="N1319" i="3"/>
  <c r="J1319" i="3"/>
  <c r="I1319" i="3"/>
  <c r="H1319" i="3"/>
  <c r="E1319" i="3" s="1"/>
  <c r="G1319" i="3"/>
  <c r="X1319" i="3" s="1"/>
  <c r="T1318" i="3"/>
  <c r="N1318" i="3"/>
  <c r="J1318" i="3"/>
  <c r="I1318" i="3"/>
  <c r="H1318" i="3"/>
  <c r="G1318" i="3"/>
  <c r="E1318" i="3"/>
  <c r="L1317" i="3"/>
  <c r="AB1315" i="3"/>
  <c r="N1315" i="3"/>
  <c r="M1315" i="3"/>
  <c r="J1315" i="3"/>
  <c r="I1315" i="3"/>
  <c r="H1315" i="3"/>
  <c r="G1315" i="3"/>
  <c r="T1315" i="3" s="1"/>
  <c r="E1315" i="3"/>
  <c r="N1314" i="3"/>
  <c r="M1314" i="3"/>
  <c r="J1314" i="3"/>
  <c r="T1314" i="3" s="1"/>
  <c r="I1314" i="3"/>
  <c r="H1314" i="3"/>
  <c r="G1314" i="3"/>
  <c r="E1314" i="3"/>
  <c r="N1313" i="3"/>
  <c r="J1313" i="3"/>
  <c r="I1313" i="3"/>
  <c r="H1313" i="3"/>
  <c r="E1313" i="3" s="1"/>
  <c r="G1313" i="3"/>
  <c r="L1312" i="3"/>
  <c r="N1310" i="3"/>
  <c r="J1310" i="3"/>
  <c r="I1310" i="3"/>
  <c r="H1310" i="3"/>
  <c r="E1310" i="3" s="1"/>
  <c r="G1310" i="3"/>
  <c r="M1310" i="3" s="1"/>
  <c r="N1309" i="3"/>
  <c r="M1309" i="3"/>
  <c r="J1309" i="3"/>
  <c r="I1309" i="3"/>
  <c r="H1309" i="3"/>
  <c r="E1309" i="3" s="1"/>
  <c r="G1309" i="3"/>
  <c r="N1308" i="3"/>
  <c r="J1308" i="3"/>
  <c r="I1308" i="3"/>
  <c r="H1308" i="3"/>
  <c r="G1308" i="3"/>
  <c r="X1308" i="3" s="1"/>
  <c r="E1308" i="3"/>
  <c r="X1307" i="3"/>
  <c r="T1307" i="3"/>
  <c r="N1307" i="3"/>
  <c r="J1307" i="3"/>
  <c r="AB1307" i="3" s="1"/>
  <c r="I1307" i="3"/>
  <c r="H1307" i="3"/>
  <c r="G1307" i="3"/>
  <c r="E1307" i="3"/>
  <c r="Z1306" i="3"/>
  <c r="N1306" i="3"/>
  <c r="M1306" i="3"/>
  <c r="J1306" i="3"/>
  <c r="I1306" i="3"/>
  <c r="H1306" i="3"/>
  <c r="E1306" i="3" s="1"/>
  <c r="G1306" i="3"/>
  <c r="T1305" i="3"/>
  <c r="N1305" i="3"/>
  <c r="J1305" i="3"/>
  <c r="I1305" i="3"/>
  <c r="H1305" i="3"/>
  <c r="G1305" i="3"/>
  <c r="E1305" i="3"/>
  <c r="AB1304" i="3"/>
  <c r="N1304" i="3"/>
  <c r="M1304" i="3"/>
  <c r="J1304" i="3"/>
  <c r="I1304" i="3"/>
  <c r="H1304" i="3"/>
  <c r="G1304" i="3"/>
  <c r="T1304" i="3" s="1"/>
  <c r="E1304" i="3"/>
  <c r="AB1303" i="3"/>
  <c r="Z1303" i="3"/>
  <c r="X1303" i="3"/>
  <c r="T1303" i="3"/>
  <c r="N1303" i="3"/>
  <c r="J1303" i="3"/>
  <c r="I1303" i="3"/>
  <c r="H1303" i="3"/>
  <c r="G1303" i="3"/>
  <c r="M1303" i="3" s="1"/>
  <c r="E1303" i="3"/>
  <c r="Z1302" i="3"/>
  <c r="N1302" i="3"/>
  <c r="M1302" i="3"/>
  <c r="J1302" i="3"/>
  <c r="I1302" i="3"/>
  <c r="H1302" i="3"/>
  <c r="E1302" i="3" s="1"/>
  <c r="G1302" i="3"/>
  <c r="N1301" i="3"/>
  <c r="J1301" i="3"/>
  <c r="I1301" i="3"/>
  <c r="H1301" i="3"/>
  <c r="G1301" i="3"/>
  <c r="E1301" i="3"/>
  <c r="AB1300" i="3"/>
  <c r="T1300" i="3"/>
  <c r="N1300" i="3"/>
  <c r="M1300" i="3"/>
  <c r="J1300" i="3"/>
  <c r="I1300" i="3"/>
  <c r="H1300" i="3"/>
  <c r="G1300" i="3"/>
  <c r="X1300" i="3" s="1"/>
  <c r="E1300" i="3"/>
  <c r="AB1299" i="3"/>
  <c r="Z1299" i="3"/>
  <c r="T1299" i="3"/>
  <c r="N1299" i="3"/>
  <c r="J1299" i="3"/>
  <c r="X1299" i="3" s="1"/>
  <c r="I1299" i="3"/>
  <c r="H1299" i="3"/>
  <c r="E1299" i="3" s="1"/>
  <c r="G1299" i="3"/>
  <c r="L1298" i="3"/>
  <c r="X1296" i="3"/>
  <c r="T1296" i="3"/>
  <c r="N1296" i="3"/>
  <c r="J1296" i="3"/>
  <c r="I1296" i="3"/>
  <c r="H1296" i="3"/>
  <c r="G1296" i="3"/>
  <c r="AB1296" i="3" s="1"/>
  <c r="E1296" i="3"/>
  <c r="N1295" i="3"/>
  <c r="J1295" i="3"/>
  <c r="T1295" i="3" s="1"/>
  <c r="I1295" i="3"/>
  <c r="H1295" i="3"/>
  <c r="G1295" i="3"/>
  <c r="M1295" i="3" s="1"/>
  <c r="E1295" i="3"/>
  <c r="Z1294" i="3"/>
  <c r="T1294" i="3"/>
  <c r="N1294" i="3"/>
  <c r="M1294" i="3"/>
  <c r="J1294" i="3"/>
  <c r="I1294" i="3"/>
  <c r="H1294" i="3"/>
  <c r="G1294" i="3"/>
  <c r="AB1294" i="3" s="1"/>
  <c r="E1294" i="3"/>
  <c r="L1293" i="3"/>
  <c r="N1291" i="3"/>
  <c r="M1291" i="3"/>
  <c r="J1291" i="3"/>
  <c r="I1291" i="3"/>
  <c r="H1291" i="3"/>
  <c r="G1291" i="3"/>
  <c r="E1291" i="3"/>
  <c r="L1290" i="3"/>
  <c r="Z1288" i="3"/>
  <c r="T1288" i="3"/>
  <c r="N1288" i="3"/>
  <c r="M1288" i="3"/>
  <c r="J1288" i="3"/>
  <c r="I1288" i="3"/>
  <c r="H1288" i="3"/>
  <c r="G1288" i="3"/>
  <c r="AB1288" i="3" s="1"/>
  <c r="E1288" i="3"/>
  <c r="N1287" i="3"/>
  <c r="M1287" i="3"/>
  <c r="J1287" i="3"/>
  <c r="I1287" i="3"/>
  <c r="H1287" i="3"/>
  <c r="E1287" i="3" s="1"/>
  <c r="G1287" i="3"/>
  <c r="L1286" i="3"/>
  <c r="N1284" i="3"/>
  <c r="M1284" i="3"/>
  <c r="J1284" i="3"/>
  <c r="I1284" i="3"/>
  <c r="H1284" i="3"/>
  <c r="E1284" i="3" s="1"/>
  <c r="G1284" i="3"/>
  <c r="N1283" i="3"/>
  <c r="J1283" i="3"/>
  <c r="I1283" i="3"/>
  <c r="H1283" i="3"/>
  <c r="E1283" i="3" s="1"/>
  <c r="G1283" i="3"/>
  <c r="M1283" i="3" s="1"/>
  <c r="N1282" i="3"/>
  <c r="M1282" i="3"/>
  <c r="J1282" i="3"/>
  <c r="I1282" i="3"/>
  <c r="H1282" i="3"/>
  <c r="E1282" i="3" s="1"/>
  <c r="G1282" i="3"/>
  <c r="N1281" i="3"/>
  <c r="J1281" i="3"/>
  <c r="I1281" i="3"/>
  <c r="H1281" i="3"/>
  <c r="E1281" i="3" s="1"/>
  <c r="G1281" i="3"/>
  <c r="L1280" i="3"/>
  <c r="N1278" i="3"/>
  <c r="J1278" i="3"/>
  <c r="I1278" i="3"/>
  <c r="H1278" i="3"/>
  <c r="G1278" i="3"/>
  <c r="Z1278" i="3" s="1"/>
  <c r="E1278" i="3"/>
  <c r="T1277" i="3"/>
  <c r="N1277" i="3"/>
  <c r="J1277" i="3"/>
  <c r="I1277" i="3"/>
  <c r="H1277" i="3"/>
  <c r="G1277" i="3"/>
  <c r="X1277" i="3" s="1"/>
  <c r="E1277" i="3"/>
  <c r="L1276" i="3"/>
  <c r="AB1274" i="3"/>
  <c r="Z1274" i="3"/>
  <c r="X1274" i="3"/>
  <c r="T1274" i="3"/>
  <c r="N1274" i="3"/>
  <c r="AB1273" i="3"/>
  <c r="Z1273" i="3"/>
  <c r="X1273" i="3"/>
  <c r="T1273" i="3"/>
  <c r="N1273" i="3"/>
  <c r="AB1272" i="3"/>
  <c r="Z1272" i="3"/>
  <c r="X1272" i="3"/>
  <c r="T1272" i="3"/>
  <c r="N1272" i="3"/>
  <c r="AB1271" i="3"/>
  <c r="Z1271" i="3"/>
  <c r="X1271" i="3"/>
  <c r="T1271" i="3"/>
  <c r="N1271" i="3"/>
  <c r="AB1270" i="3"/>
  <c r="Z1270" i="3"/>
  <c r="X1270" i="3"/>
  <c r="T1270" i="3"/>
  <c r="N1270" i="3"/>
  <c r="L1269" i="3"/>
  <c r="T1264" i="3"/>
  <c r="N1264" i="3"/>
  <c r="M1264" i="3"/>
  <c r="J1264" i="3"/>
  <c r="I1264" i="3"/>
  <c r="H1264" i="3"/>
  <c r="G1264" i="3"/>
  <c r="E1264" i="3"/>
  <c r="B1264" i="3" s="1"/>
  <c r="N1263" i="3"/>
  <c r="J1263" i="3"/>
  <c r="T1263" i="3" s="1"/>
  <c r="I1263" i="3"/>
  <c r="H1263" i="3"/>
  <c r="G1263" i="3"/>
  <c r="M1263" i="3" s="1"/>
  <c r="E1263" i="3"/>
  <c r="Z1262" i="3"/>
  <c r="T1262" i="3"/>
  <c r="N1262" i="3"/>
  <c r="M1262" i="3"/>
  <c r="J1262" i="3"/>
  <c r="AB1262" i="3" s="1"/>
  <c r="I1262" i="3"/>
  <c r="H1262" i="3"/>
  <c r="G1262" i="3"/>
  <c r="X1262" i="3" s="1"/>
  <c r="E1262" i="3"/>
  <c r="L1261" i="3"/>
  <c r="Z1259" i="3"/>
  <c r="T1259" i="3"/>
  <c r="N1259" i="3"/>
  <c r="M1259" i="3"/>
  <c r="J1259" i="3"/>
  <c r="AB1259" i="3" s="1"/>
  <c r="I1259" i="3"/>
  <c r="H1259" i="3"/>
  <c r="G1259" i="3"/>
  <c r="X1259" i="3" s="1"/>
  <c r="E1259" i="3"/>
  <c r="N1258" i="3"/>
  <c r="M1258" i="3"/>
  <c r="J1258" i="3"/>
  <c r="I1258" i="3"/>
  <c r="H1258" i="3"/>
  <c r="E1258" i="3" s="1"/>
  <c r="G1258" i="3"/>
  <c r="Z1257" i="3"/>
  <c r="N1257" i="3"/>
  <c r="J1257" i="3"/>
  <c r="AB1257" i="3" s="1"/>
  <c r="I1257" i="3"/>
  <c r="H1257" i="3"/>
  <c r="E1257" i="3" s="1"/>
  <c r="G1257" i="3"/>
  <c r="M1257" i="3" s="1"/>
  <c r="L1256" i="3"/>
  <c r="Z1254" i="3"/>
  <c r="N1254" i="3"/>
  <c r="J1254" i="3"/>
  <c r="AB1254" i="3" s="1"/>
  <c r="I1254" i="3"/>
  <c r="H1254" i="3"/>
  <c r="E1254" i="3" s="1"/>
  <c r="G1254" i="3"/>
  <c r="M1254" i="3" s="1"/>
  <c r="N1253" i="3"/>
  <c r="M1253" i="3"/>
  <c r="J1253" i="3"/>
  <c r="I1253" i="3"/>
  <c r="H1253" i="3"/>
  <c r="E1253" i="3" s="1"/>
  <c r="G1253" i="3"/>
  <c r="N1252" i="3"/>
  <c r="J1252" i="3"/>
  <c r="I1252" i="3"/>
  <c r="H1252" i="3"/>
  <c r="E1252" i="3" s="1"/>
  <c r="G1252" i="3"/>
  <c r="T1251" i="3"/>
  <c r="N1251" i="3"/>
  <c r="J1251" i="3"/>
  <c r="I1251" i="3"/>
  <c r="H1251" i="3"/>
  <c r="G1251" i="3"/>
  <c r="X1251" i="3" s="1"/>
  <c r="E1251" i="3"/>
  <c r="T1250" i="3"/>
  <c r="N1250" i="3"/>
  <c r="M1250" i="3"/>
  <c r="J1250" i="3"/>
  <c r="I1250" i="3"/>
  <c r="H1250" i="3"/>
  <c r="G1250" i="3"/>
  <c r="E1250" i="3"/>
  <c r="N1249" i="3"/>
  <c r="J1249" i="3"/>
  <c r="T1249" i="3" s="1"/>
  <c r="I1249" i="3"/>
  <c r="H1249" i="3"/>
  <c r="G1249" i="3"/>
  <c r="M1249" i="3" s="1"/>
  <c r="E1249" i="3"/>
  <c r="Z1248" i="3"/>
  <c r="T1248" i="3"/>
  <c r="N1248" i="3"/>
  <c r="M1248" i="3"/>
  <c r="J1248" i="3"/>
  <c r="AB1248" i="3" s="1"/>
  <c r="I1248" i="3"/>
  <c r="H1248" i="3"/>
  <c r="G1248" i="3"/>
  <c r="X1248" i="3" s="1"/>
  <c r="E1248" i="3"/>
  <c r="N1247" i="3"/>
  <c r="M1247" i="3"/>
  <c r="J1247" i="3"/>
  <c r="AB1247" i="3" s="1"/>
  <c r="I1247" i="3"/>
  <c r="H1247" i="3"/>
  <c r="E1247" i="3" s="1"/>
  <c r="G1247" i="3"/>
  <c r="Z1246" i="3"/>
  <c r="N1246" i="3"/>
  <c r="J1246" i="3"/>
  <c r="AB1246" i="3" s="1"/>
  <c r="I1246" i="3"/>
  <c r="H1246" i="3"/>
  <c r="E1246" i="3" s="1"/>
  <c r="G1246" i="3"/>
  <c r="M1246" i="3" s="1"/>
  <c r="N1245" i="3"/>
  <c r="M1245" i="3"/>
  <c r="J1245" i="3"/>
  <c r="I1245" i="3"/>
  <c r="H1245" i="3"/>
  <c r="E1245" i="3" s="1"/>
  <c r="G1245" i="3"/>
  <c r="N1244" i="3"/>
  <c r="J1244" i="3"/>
  <c r="I1244" i="3"/>
  <c r="H1244" i="3"/>
  <c r="E1244" i="3" s="1"/>
  <c r="G1244" i="3"/>
  <c r="T1243" i="3"/>
  <c r="N1243" i="3"/>
  <c r="J1243" i="3"/>
  <c r="I1243" i="3"/>
  <c r="H1243" i="3"/>
  <c r="G1243" i="3"/>
  <c r="X1243" i="3" s="1"/>
  <c r="E1243" i="3"/>
  <c r="L1242" i="3"/>
  <c r="T1240" i="3"/>
  <c r="N1240" i="3"/>
  <c r="J1240" i="3"/>
  <c r="I1240" i="3"/>
  <c r="H1240" i="3"/>
  <c r="G1240" i="3"/>
  <c r="X1240" i="3" s="1"/>
  <c r="E1240" i="3"/>
  <c r="T1239" i="3"/>
  <c r="N1239" i="3"/>
  <c r="M1239" i="3"/>
  <c r="J1239" i="3"/>
  <c r="I1239" i="3"/>
  <c r="H1239" i="3"/>
  <c r="G1239" i="3"/>
  <c r="E1239" i="3"/>
  <c r="N1238" i="3"/>
  <c r="J1238" i="3"/>
  <c r="T1238" i="3" s="1"/>
  <c r="I1238" i="3"/>
  <c r="H1238" i="3"/>
  <c r="G1238" i="3"/>
  <c r="M1238" i="3" s="1"/>
  <c r="E1238" i="3"/>
  <c r="L1237" i="3"/>
  <c r="N1235" i="3"/>
  <c r="J1235" i="3"/>
  <c r="I1235" i="3"/>
  <c r="H1235" i="3"/>
  <c r="G1235" i="3"/>
  <c r="M1235" i="3" s="1"/>
  <c r="E1235" i="3"/>
  <c r="L1234" i="3"/>
  <c r="N1232" i="3"/>
  <c r="J1232" i="3"/>
  <c r="T1232" i="3" s="1"/>
  <c r="I1232" i="3"/>
  <c r="H1232" i="3"/>
  <c r="G1232" i="3"/>
  <c r="M1232" i="3" s="1"/>
  <c r="E1232" i="3"/>
  <c r="N1231" i="3"/>
  <c r="M1231" i="3"/>
  <c r="J1231" i="3"/>
  <c r="I1231" i="3"/>
  <c r="H1231" i="3"/>
  <c r="G1231" i="3"/>
  <c r="E1231" i="3"/>
  <c r="L1230" i="3"/>
  <c r="N1228" i="3"/>
  <c r="M1228" i="3"/>
  <c r="J1228" i="3"/>
  <c r="I1228" i="3"/>
  <c r="H1228" i="3"/>
  <c r="G1228" i="3"/>
  <c r="E1228" i="3"/>
  <c r="N1227" i="3"/>
  <c r="M1227" i="3"/>
  <c r="J1227" i="3"/>
  <c r="I1227" i="3"/>
  <c r="H1227" i="3"/>
  <c r="E1227" i="3" s="1"/>
  <c r="G1227" i="3"/>
  <c r="N1226" i="3"/>
  <c r="J1226" i="3"/>
  <c r="I1226" i="3"/>
  <c r="H1226" i="3"/>
  <c r="E1226" i="3" s="1"/>
  <c r="G1226" i="3"/>
  <c r="M1226" i="3" s="1"/>
  <c r="N1225" i="3"/>
  <c r="M1225" i="3"/>
  <c r="J1225" i="3"/>
  <c r="I1225" i="3"/>
  <c r="H1225" i="3"/>
  <c r="E1225" i="3" s="1"/>
  <c r="G1225" i="3"/>
  <c r="L1224" i="3"/>
  <c r="Z1222" i="3"/>
  <c r="X1222" i="3"/>
  <c r="T1222" i="3"/>
  <c r="N1222" i="3"/>
  <c r="M1222" i="3"/>
  <c r="J1222" i="3"/>
  <c r="AB1222" i="3" s="1"/>
  <c r="R1222" i="3" s="1"/>
  <c r="I1222" i="3"/>
  <c r="H1222" i="3"/>
  <c r="G1222" i="3"/>
  <c r="E1222" i="3"/>
  <c r="N1221" i="3"/>
  <c r="J1221" i="3"/>
  <c r="I1221" i="3"/>
  <c r="H1221" i="3"/>
  <c r="G1221" i="3"/>
  <c r="E1221" i="3"/>
  <c r="L1220" i="3"/>
  <c r="AB1218" i="3"/>
  <c r="Z1218" i="3"/>
  <c r="X1218" i="3"/>
  <c r="T1218" i="3"/>
  <c r="N1218" i="3"/>
  <c r="AB1217" i="3"/>
  <c r="Z1217" i="3"/>
  <c r="X1217" i="3"/>
  <c r="T1217" i="3"/>
  <c r="N1217" i="3"/>
  <c r="AB1216" i="3"/>
  <c r="Z1216" i="3"/>
  <c r="X1216" i="3"/>
  <c r="T1216" i="3"/>
  <c r="N1216" i="3"/>
  <c r="AB1215" i="3"/>
  <c r="Z1215" i="3"/>
  <c r="X1215" i="3"/>
  <c r="T1215" i="3"/>
  <c r="N1215" i="3"/>
  <c r="AB1214" i="3"/>
  <c r="Z1214" i="3"/>
  <c r="X1214" i="3"/>
  <c r="T1214" i="3"/>
  <c r="N1214" i="3"/>
  <c r="L1213" i="3"/>
  <c r="T1208" i="3"/>
  <c r="N1208" i="3"/>
  <c r="J1208" i="3"/>
  <c r="I1208" i="3"/>
  <c r="H1208" i="3"/>
  <c r="G1208" i="3"/>
  <c r="X1208" i="3" s="1"/>
  <c r="E1208" i="3"/>
  <c r="B1208" i="3" s="1"/>
  <c r="T1207" i="3"/>
  <c r="N1207" i="3"/>
  <c r="M1207" i="3"/>
  <c r="J1207" i="3"/>
  <c r="I1207" i="3"/>
  <c r="H1207" i="3"/>
  <c r="G1207" i="3"/>
  <c r="E1207" i="3"/>
  <c r="N1206" i="3"/>
  <c r="J1206" i="3"/>
  <c r="T1206" i="3" s="1"/>
  <c r="I1206" i="3"/>
  <c r="H1206" i="3"/>
  <c r="G1206" i="3"/>
  <c r="M1206" i="3" s="1"/>
  <c r="E1206" i="3"/>
  <c r="L1205" i="3"/>
  <c r="N1203" i="3"/>
  <c r="J1203" i="3"/>
  <c r="T1203" i="3" s="1"/>
  <c r="I1203" i="3"/>
  <c r="H1203" i="3"/>
  <c r="G1203" i="3"/>
  <c r="M1203" i="3" s="1"/>
  <c r="E1203" i="3"/>
  <c r="Z1202" i="3"/>
  <c r="T1202" i="3"/>
  <c r="N1202" i="3"/>
  <c r="M1202" i="3"/>
  <c r="J1202" i="3"/>
  <c r="AB1202" i="3" s="1"/>
  <c r="I1202" i="3"/>
  <c r="H1202" i="3"/>
  <c r="G1202" i="3"/>
  <c r="X1202" i="3" s="1"/>
  <c r="E1202" i="3"/>
  <c r="AB1201" i="3"/>
  <c r="N1201" i="3"/>
  <c r="M1201" i="3"/>
  <c r="J1201" i="3"/>
  <c r="I1201" i="3"/>
  <c r="H1201" i="3"/>
  <c r="E1201" i="3" s="1"/>
  <c r="G1201" i="3"/>
  <c r="L1200" i="3"/>
  <c r="AB1198" i="3"/>
  <c r="N1198" i="3"/>
  <c r="M1198" i="3"/>
  <c r="J1198" i="3"/>
  <c r="I1198" i="3"/>
  <c r="H1198" i="3"/>
  <c r="E1198" i="3" s="1"/>
  <c r="G1198" i="3"/>
  <c r="N1197" i="3"/>
  <c r="J1197" i="3"/>
  <c r="I1197" i="3"/>
  <c r="H1197" i="3"/>
  <c r="E1197" i="3" s="1"/>
  <c r="G1197" i="3"/>
  <c r="M1197" i="3" s="1"/>
  <c r="Z1196" i="3"/>
  <c r="X1196" i="3"/>
  <c r="T1196" i="3"/>
  <c r="N1196" i="3"/>
  <c r="M1196" i="3"/>
  <c r="J1196" i="3"/>
  <c r="AB1196" i="3" s="1"/>
  <c r="I1196" i="3"/>
  <c r="H1196" i="3"/>
  <c r="E1196" i="3" s="1"/>
  <c r="G1196" i="3"/>
  <c r="X1195" i="3"/>
  <c r="N1195" i="3"/>
  <c r="J1195" i="3"/>
  <c r="I1195" i="3"/>
  <c r="H1195" i="3"/>
  <c r="E1195" i="3" s="1"/>
  <c r="G1195" i="3"/>
  <c r="T1194" i="3"/>
  <c r="N1194" i="3"/>
  <c r="J1194" i="3"/>
  <c r="I1194" i="3"/>
  <c r="H1194" i="3"/>
  <c r="G1194" i="3"/>
  <c r="E1194" i="3"/>
  <c r="T1193" i="3"/>
  <c r="N1193" i="3"/>
  <c r="M1193" i="3"/>
  <c r="J1193" i="3"/>
  <c r="I1193" i="3"/>
  <c r="H1193" i="3"/>
  <c r="G1193" i="3"/>
  <c r="E1193" i="3"/>
  <c r="N1192" i="3"/>
  <c r="J1192" i="3"/>
  <c r="I1192" i="3"/>
  <c r="H1192" i="3"/>
  <c r="G1192" i="3"/>
  <c r="M1192" i="3" s="1"/>
  <c r="E1192" i="3"/>
  <c r="Z1191" i="3"/>
  <c r="T1191" i="3"/>
  <c r="N1191" i="3"/>
  <c r="M1191" i="3"/>
  <c r="J1191" i="3"/>
  <c r="AB1191" i="3" s="1"/>
  <c r="I1191" i="3"/>
  <c r="H1191" i="3"/>
  <c r="G1191" i="3"/>
  <c r="X1191" i="3" s="1"/>
  <c r="E1191" i="3"/>
  <c r="N1190" i="3"/>
  <c r="M1190" i="3"/>
  <c r="J1190" i="3"/>
  <c r="Z1190" i="3" s="1"/>
  <c r="I1190" i="3"/>
  <c r="H1190" i="3"/>
  <c r="E1190" i="3" s="1"/>
  <c r="G1190" i="3"/>
  <c r="N1189" i="3"/>
  <c r="J1189" i="3"/>
  <c r="I1189" i="3"/>
  <c r="H1189" i="3"/>
  <c r="E1189" i="3" s="1"/>
  <c r="G1189" i="3"/>
  <c r="Z1188" i="3"/>
  <c r="X1188" i="3"/>
  <c r="T1188" i="3"/>
  <c r="N1188" i="3"/>
  <c r="M1188" i="3"/>
  <c r="J1188" i="3"/>
  <c r="AB1188" i="3" s="1"/>
  <c r="I1188" i="3"/>
  <c r="H1188" i="3"/>
  <c r="G1188" i="3"/>
  <c r="E1188" i="3"/>
  <c r="X1187" i="3"/>
  <c r="N1187" i="3"/>
  <c r="J1187" i="3"/>
  <c r="I1187" i="3"/>
  <c r="H1187" i="3"/>
  <c r="E1187" i="3" s="1"/>
  <c r="G1187" i="3"/>
  <c r="L1186" i="3"/>
  <c r="X1184" i="3"/>
  <c r="N1184" i="3"/>
  <c r="J1184" i="3"/>
  <c r="I1184" i="3"/>
  <c r="H1184" i="3"/>
  <c r="E1184" i="3" s="1"/>
  <c r="G1184" i="3"/>
  <c r="T1183" i="3"/>
  <c r="N1183" i="3"/>
  <c r="J1183" i="3"/>
  <c r="I1183" i="3"/>
  <c r="H1183" i="3"/>
  <c r="G1183" i="3"/>
  <c r="E1183" i="3"/>
  <c r="T1182" i="3"/>
  <c r="N1182" i="3"/>
  <c r="M1182" i="3"/>
  <c r="J1182" i="3"/>
  <c r="I1182" i="3"/>
  <c r="H1182" i="3"/>
  <c r="G1182" i="3"/>
  <c r="E1182" i="3"/>
  <c r="L1181" i="3"/>
  <c r="N1179" i="3"/>
  <c r="M1179" i="3"/>
  <c r="J1179" i="3"/>
  <c r="I1179" i="3"/>
  <c r="H1179" i="3"/>
  <c r="G1179" i="3"/>
  <c r="E1179" i="3"/>
  <c r="L1178" i="3"/>
  <c r="T1176" i="3"/>
  <c r="N1176" i="3"/>
  <c r="M1176" i="3"/>
  <c r="J1176" i="3"/>
  <c r="I1176" i="3"/>
  <c r="H1176" i="3"/>
  <c r="G1176" i="3"/>
  <c r="E1176" i="3"/>
  <c r="N1175" i="3"/>
  <c r="J1175" i="3"/>
  <c r="I1175" i="3"/>
  <c r="H1175" i="3"/>
  <c r="G1175" i="3"/>
  <c r="M1175" i="3" s="1"/>
  <c r="E1175" i="3"/>
  <c r="L1174" i="3"/>
  <c r="N1172" i="3"/>
  <c r="J1172" i="3"/>
  <c r="I1172" i="3"/>
  <c r="H1172" i="3"/>
  <c r="G1172" i="3"/>
  <c r="M1172" i="3" s="1"/>
  <c r="E1172" i="3"/>
  <c r="N1171" i="3"/>
  <c r="M1171" i="3"/>
  <c r="J1171" i="3"/>
  <c r="I1171" i="3"/>
  <c r="H1171" i="3"/>
  <c r="G1171" i="3"/>
  <c r="E1171" i="3"/>
  <c r="N1170" i="3"/>
  <c r="M1170" i="3"/>
  <c r="J1170" i="3"/>
  <c r="I1170" i="3"/>
  <c r="H1170" i="3"/>
  <c r="E1170" i="3" s="1"/>
  <c r="G1170" i="3"/>
  <c r="N1169" i="3"/>
  <c r="J1169" i="3"/>
  <c r="I1169" i="3"/>
  <c r="H1169" i="3"/>
  <c r="E1169" i="3" s="1"/>
  <c r="G1169" i="3"/>
  <c r="L1168" i="3"/>
  <c r="N1166" i="3"/>
  <c r="J1166" i="3"/>
  <c r="I1166" i="3"/>
  <c r="H1166" i="3"/>
  <c r="G1166" i="3"/>
  <c r="AB1166" i="3" s="1"/>
  <c r="E1166" i="3"/>
  <c r="Z1165" i="3"/>
  <c r="X1165" i="3"/>
  <c r="T1165" i="3"/>
  <c r="N1165" i="3"/>
  <c r="M1165" i="3"/>
  <c r="J1165" i="3"/>
  <c r="AB1165" i="3" s="1"/>
  <c r="I1165" i="3"/>
  <c r="H1165" i="3"/>
  <c r="G1165" i="3"/>
  <c r="E1165" i="3"/>
  <c r="L1164" i="3"/>
  <c r="AB1162" i="3"/>
  <c r="Z1162" i="3"/>
  <c r="X1162" i="3"/>
  <c r="T1162" i="3"/>
  <c r="N1162" i="3"/>
  <c r="AB1161" i="3"/>
  <c r="Z1161" i="3"/>
  <c r="X1161" i="3"/>
  <c r="T1161" i="3"/>
  <c r="N1161" i="3"/>
  <c r="AB1160" i="3"/>
  <c r="Z1160" i="3"/>
  <c r="X1160" i="3"/>
  <c r="T1160" i="3"/>
  <c r="N1160" i="3"/>
  <c r="AB1159" i="3"/>
  <c r="Z1159" i="3"/>
  <c r="X1159" i="3"/>
  <c r="T1159" i="3"/>
  <c r="N1159" i="3"/>
  <c r="AB1158" i="3"/>
  <c r="Z1158" i="3"/>
  <c r="X1158" i="3"/>
  <c r="T1158" i="3"/>
  <c r="N1158" i="3"/>
  <c r="L1157" i="3"/>
  <c r="X1152" i="3"/>
  <c r="N1152" i="3"/>
  <c r="J1152" i="3"/>
  <c r="I1152" i="3"/>
  <c r="H1152" i="3"/>
  <c r="E1152" i="3" s="1"/>
  <c r="B1152" i="3" s="1"/>
  <c r="G1152" i="3"/>
  <c r="T1151" i="3"/>
  <c r="N1151" i="3"/>
  <c r="J1151" i="3"/>
  <c r="I1151" i="3"/>
  <c r="H1151" i="3"/>
  <c r="G1151" i="3"/>
  <c r="E1151" i="3"/>
  <c r="T1150" i="3"/>
  <c r="N1150" i="3"/>
  <c r="M1150" i="3"/>
  <c r="J1150" i="3"/>
  <c r="I1150" i="3"/>
  <c r="H1150" i="3"/>
  <c r="G1150" i="3"/>
  <c r="E1150" i="3"/>
  <c r="L1149" i="3"/>
  <c r="N1147" i="3"/>
  <c r="M1147" i="3"/>
  <c r="J1147" i="3"/>
  <c r="I1147" i="3"/>
  <c r="H1147" i="3"/>
  <c r="G1147" i="3"/>
  <c r="T1147" i="3" s="1"/>
  <c r="E1147" i="3"/>
  <c r="AB1146" i="3"/>
  <c r="T1146" i="3"/>
  <c r="N1146" i="3"/>
  <c r="J1146" i="3"/>
  <c r="I1146" i="3"/>
  <c r="H1146" i="3"/>
  <c r="G1146" i="3"/>
  <c r="M1146" i="3" s="1"/>
  <c r="E1146" i="3"/>
  <c r="Z1145" i="3"/>
  <c r="T1145" i="3"/>
  <c r="N1145" i="3"/>
  <c r="M1145" i="3"/>
  <c r="J1145" i="3"/>
  <c r="AB1145" i="3" s="1"/>
  <c r="I1145" i="3"/>
  <c r="H1145" i="3"/>
  <c r="G1145" i="3"/>
  <c r="E1145" i="3"/>
  <c r="L1144" i="3"/>
  <c r="Z1142" i="3"/>
  <c r="T1142" i="3"/>
  <c r="N1142" i="3"/>
  <c r="M1142" i="3"/>
  <c r="J1142" i="3"/>
  <c r="AB1142" i="3" s="1"/>
  <c r="I1142" i="3"/>
  <c r="H1142" i="3"/>
  <c r="G1142" i="3"/>
  <c r="E1142" i="3"/>
  <c r="N1141" i="3"/>
  <c r="M1141" i="3"/>
  <c r="J1141" i="3"/>
  <c r="I1141" i="3"/>
  <c r="H1141" i="3"/>
  <c r="E1141" i="3" s="1"/>
  <c r="G1141" i="3"/>
  <c r="N1140" i="3"/>
  <c r="M1140" i="3"/>
  <c r="J1140" i="3"/>
  <c r="I1140" i="3"/>
  <c r="H1140" i="3"/>
  <c r="E1140" i="3" s="1"/>
  <c r="G1140" i="3"/>
  <c r="Z1140" i="3" s="1"/>
  <c r="AB1139" i="3"/>
  <c r="X1139" i="3"/>
  <c r="N1139" i="3"/>
  <c r="M1139" i="3"/>
  <c r="J1139" i="3"/>
  <c r="Z1139" i="3" s="1"/>
  <c r="I1139" i="3"/>
  <c r="H1139" i="3"/>
  <c r="E1139" i="3" s="1"/>
  <c r="G1139" i="3"/>
  <c r="N1138" i="3"/>
  <c r="J1138" i="3"/>
  <c r="I1138" i="3"/>
  <c r="H1138" i="3"/>
  <c r="E1138" i="3" s="1"/>
  <c r="G1138" i="3"/>
  <c r="X1138" i="3" s="1"/>
  <c r="N1137" i="3"/>
  <c r="J1137" i="3"/>
  <c r="I1137" i="3"/>
  <c r="H1137" i="3"/>
  <c r="E1137" i="3" s="1"/>
  <c r="G1137" i="3"/>
  <c r="X1137" i="3" s="1"/>
  <c r="N1136" i="3"/>
  <c r="J1136" i="3"/>
  <c r="I1136" i="3"/>
  <c r="H1136" i="3"/>
  <c r="E1136" i="3" s="1"/>
  <c r="G1136" i="3"/>
  <c r="T1136" i="3" s="1"/>
  <c r="N1135" i="3"/>
  <c r="J1135" i="3"/>
  <c r="I1135" i="3"/>
  <c r="H1135" i="3"/>
  <c r="G1135" i="3"/>
  <c r="E1135" i="3"/>
  <c r="T1134" i="3"/>
  <c r="N1134" i="3"/>
  <c r="M1134" i="3"/>
  <c r="J1134" i="3"/>
  <c r="I1134" i="3"/>
  <c r="H1134" i="3"/>
  <c r="G1134" i="3"/>
  <c r="E1134" i="3"/>
  <c r="N1133" i="3"/>
  <c r="M1133" i="3"/>
  <c r="J1133" i="3"/>
  <c r="I1133" i="3"/>
  <c r="H1133" i="3"/>
  <c r="E1133" i="3" s="1"/>
  <c r="G1133" i="3"/>
  <c r="N1132" i="3"/>
  <c r="J1132" i="3"/>
  <c r="I1132" i="3"/>
  <c r="H1132" i="3"/>
  <c r="E1132" i="3" s="1"/>
  <c r="G1132" i="3"/>
  <c r="T1132" i="3" s="1"/>
  <c r="AB1131" i="3"/>
  <c r="Z1131" i="3"/>
  <c r="T1131" i="3"/>
  <c r="N1131" i="3"/>
  <c r="M1131" i="3"/>
  <c r="J1131" i="3"/>
  <c r="I1131" i="3"/>
  <c r="H1131" i="3"/>
  <c r="E1131" i="3" s="1"/>
  <c r="G1131" i="3"/>
  <c r="X1131" i="3" s="1"/>
  <c r="L1130" i="3"/>
  <c r="N1128" i="3"/>
  <c r="M1128" i="3"/>
  <c r="J1128" i="3"/>
  <c r="AB1128" i="3" s="1"/>
  <c r="I1128" i="3"/>
  <c r="H1128" i="3"/>
  <c r="E1128" i="3" s="1"/>
  <c r="G1128" i="3"/>
  <c r="X1128" i="3" s="1"/>
  <c r="N1127" i="3"/>
  <c r="J1127" i="3"/>
  <c r="T1127" i="3" s="1"/>
  <c r="I1127" i="3"/>
  <c r="H1127" i="3"/>
  <c r="G1127" i="3"/>
  <c r="M1127" i="3" s="1"/>
  <c r="E1127" i="3"/>
  <c r="Z1126" i="3"/>
  <c r="T1126" i="3"/>
  <c r="N1126" i="3"/>
  <c r="J1126" i="3"/>
  <c r="I1126" i="3"/>
  <c r="H1126" i="3"/>
  <c r="E1126" i="3" s="1"/>
  <c r="G1126" i="3"/>
  <c r="L1125" i="3"/>
  <c r="N1123" i="3"/>
  <c r="J1123" i="3"/>
  <c r="I1123" i="3"/>
  <c r="H1123" i="3"/>
  <c r="E1123" i="3" s="1"/>
  <c r="G1123" i="3"/>
  <c r="L1122" i="3"/>
  <c r="Z1120" i="3"/>
  <c r="T1120" i="3"/>
  <c r="N1120" i="3"/>
  <c r="J1120" i="3"/>
  <c r="I1120" i="3"/>
  <c r="H1120" i="3"/>
  <c r="G1120" i="3"/>
  <c r="E1120" i="3"/>
  <c r="N1119" i="3"/>
  <c r="M1119" i="3"/>
  <c r="J1119" i="3"/>
  <c r="I1119" i="3"/>
  <c r="H1119" i="3"/>
  <c r="G1119" i="3"/>
  <c r="E1119" i="3"/>
  <c r="L1118" i="3"/>
  <c r="N1116" i="3"/>
  <c r="J1116" i="3"/>
  <c r="I1116" i="3"/>
  <c r="H1116" i="3"/>
  <c r="E1116" i="3" s="1"/>
  <c r="G1116" i="3"/>
  <c r="N1115" i="3"/>
  <c r="J1115" i="3"/>
  <c r="I1115" i="3"/>
  <c r="H1115" i="3"/>
  <c r="G1115" i="3"/>
  <c r="E1115" i="3"/>
  <c r="N1114" i="3"/>
  <c r="M1114" i="3"/>
  <c r="J1114" i="3"/>
  <c r="I1114" i="3"/>
  <c r="H1114" i="3"/>
  <c r="G1114" i="3"/>
  <c r="E1114" i="3"/>
  <c r="N1113" i="3"/>
  <c r="M1113" i="3"/>
  <c r="J1113" i="3"/>
  <c r="I1113" i="3"/>
  <c r="H1113" i="3"/>
  <c r="E1113" i="3" s="1"/>
  <c r="G1113" i="3"/>
  <c r="L1112" i="3"/>
  <c r="AB1110" i="3"/>
  <c r="Z1110" i="3"/>
  <c r="X1110" i="3"/>
  <c r="R1110" i="3"/>
  <c r="N1110" i="3"/>
  <c r="M1110" i="3"/>
  <c r="J1110" i="3"/>
  <c r="I1110" i="3"/>
  <c r="H1110" i="3"/>
  <c r="G1110" i="3"/>
  <c r="E1110" i="3"/>
  <c r="AB1109" i="3"/>
  <c r="N1109" i="3"/>
  <c r="M1109" i="3"/>
  <c r="J1109" i="3"/>
  <c r="I1109" i="3"/>
  <c r="H1109" i="3"/>
  <c r="G1109" i="3"/>
  <c r="Z1109" i="3" s="1"/>
  <c r="E1109" i="3"/>
  <c r="L1108" i="3"/>
  <c r="AB1106" i="3"/>
  <c r="Z1106" i="3"/>
  <c r="X1106" i="3"/>
  <c r="T1106" i="3"/>
  <c r="N1106" i="3"/>
  <c r="AB1105" i="3"/>
  <c r="Z1105" i="3"/>
  <c r="X1105" i="3"/>
  <c r="T1105" i="3"/>
  <c r="N1105" i="3"/>
  <c r="AB1104" i="3"/>
  <c r="Z1104" i="3"/>
  <c r="X1104" i="3"/>
  <c r="T1104" i="3"/>
  <c r="N1104" i="3"/>
  <c r="AB1103" i="3"/>
  <c r="Z1103" i="3"/>
  <c r="X1103" i="3"/>
  <c r="T1103" i="3"/>
  <c r="N1103" i="3"/>
  <c r="AB1102" i="3"/>
  <c r="Z1102" i="3"/>
  <c r="X1102" i="3"/>
  <c r="T1102" i="3"/>
  <c r="N1102" i="3"/>
  <c r="L1101" i="3"/>
  <c r="N1096" i="3"/>
  <c r="M1096" i="3"/>
  <c r="J1096" i="3"/>
  <c r="AB1096" i="3" s="1"/>
  <c r="I1096" i="3"/>
  <c r="H1096" i="3"/>
  <c r="E1096" i="3" s="1"/>
  <c r="B1096" i="3" s="1"/>
  <c r="G1096" i="3"/>
  <c r="Z1095" i="3"/>
  <c r="N1095" i="3"/>
  <c r="J1095" i="3"/>
  <c r="I1095" i="3"/>
  <c r="H1095" i="3"/>
  <c r="E1095" i="3" s="1"/>
  <c r="G1095" i="3"/>
  <c r="X1095" i="3" s="1"/>
  <c r="X1094" i="3"/>
  <c r="T1094" i="3"/>
  <c r="N1094" i="3"/>
  <c r="M1094" i="3"/>
  <c r="J1094" i="3"/>
  <c r="AB1094" i="3" s="1"/>
  <c r="I1094" i="3"/>
  <c r="H1094" i="3"/>
  <c r="E1094" i="3" s="1"/>
  <c r="G1094" i="3"/>
  <c r="L1093" i="3"/>
  <c r="X1091" i="3"/>
  <c r="T1091" i="3"/>
  <c r="N1091" i="3"/>
  <c r="M1091" i="3"/>
  <c r="J1091" i="3"/>
  <c r="AB1091" i="3" s="1"/>
  <c r="I1091" i="3"/>
  <c r="H1091" i="3"/>
  <c r="E1091" i="3" s="1"/>
  <c r="G1091" i="3"/>
  <c r="N1090" i="3"/>
  <c r="J1090" i="3"/>
  <c r="I1090" i="3"/>
  <c r="H1090" i="3"/>
  <c r="G1090" i="3"/>
  <c r="E1090" i="3"/>
  <c r="Z1089" i="3"/>
  <c r="T1089" i="3"/>
  <c r="N1089" i="3"/>
  <c r="J1089" i="3"/>
  <c r="AB1089" i="3" s="1"/>
  <c r="I1089" i="3"/>
  <c r="H1089" i="3"/>
  <c r="G1089" i="3"/>
  <c r="M1089" i="3" s="1"/>
  <c r="E1089" i="3"/>
  <c r="L1088" i="3"/>
  <c r="Z1086" i="3"/>
  <c r="T1086" i="3"/>
  <c r="N1086" i="3"/>
  <c r="J1086" i="3"/>
  <c r="AB1086" i="3" s="1"/>
  <c r="I1086" i="3"/>
  <c r="H1086" i="3"/>
  <c r="G1086" i="3"/>
  <c r="M1086" i="3" s="1"/>
  <c r="E1086" i="3"/>
  <c r="N1085" i="3"/>
  <c r="M1085" i="3"/>
  <c r="J1085" i="3"/>
  <c r="I1085" i="3"/>
  <c r="H1085" i="3"/>
  <c r="E1085" i="3" s="1"/>
  <c r="G1085" i="3"/>
  <c r="N1084" i="3"/>
  <c r="J1084" i="3"/>
  <c r="AB1084" i="3" s="1"/>
  <c r="I1084" i="3"/>
  <c r="H1084" i="3"/>
  <c r="E1084" i="3" s="1"/>
  <c r="G1084" i="3"/>
  <c r="M1084" i="3" s="1"/>
  <c r="Z1083" i="3"/>
  <c r="T1083" i="3"/>
  <c r="N1083" i="3"/>
  <c r="M1083" i="3"/>
  <c r="J1083" i="3"/>
  <c r="I1083" i="3"/>
  <c r="H1083" i="3"/>
  <c r="G1083" i="3"/>
  <c r="AB1083" i="3" s="1"/>
  <c r="E1083" i="3"/>
  <c r="N1082" i="3"/>
  <c r="M1082" i="3"/>
  <c r="J1082" i="3"/>
  <c r="AB1082" i="3" s="1"/>
  <c r="I1082" i="3"/>
  <c r="H1082" i="3"/>
  <c r="E1082" i="3" s="1"/>
  <c r="G1082" i="3"/>
  <c r="Z1081" i="3"/>
  <c r="N1081" i="3"/>
  <c r="J1081" i="3"/>
  <c r="I1081" i="3"/>
  <c r="H1081" i="3"/>
  <c r="E1081" i="3" s="1"/>
  <c r="G1081" i="3"/>
  <c r="X1081" i="3" s="1"/>
  <c r="X1080" i="3"/>
  <c r="T1080" i="3"/>
  <c r="N1080" i="3"/>
  <c r="M1080" i="3"/>
  <c r="J1080" i="3"/>
  <c r="AB1080" i="3" s="1"/>
  <c r="I1080" i="3"/>
  <c r="H1080" i="3"/>
  <c r="E1080" i="3" s="1"/>
  <c r="G1080" i="3"/>
  <c r="N1079" i="3"/>
  <c r="J1079" i="3"/>
  <c r="I1079" i="3"/>
  <c r="H1079" i="3"/>
  <c r="G1079" i="3"/>
  <c r="E1079" i="3"/>
  <c r="Z1078" i="3"/>
  <c r="T1078" i="3"/>
  <c r="N1078" i="3"/>
  <c r="J1078" i="3"/>
  <c r="AB1078" i="3" s="1"/>
  <c r="I1078" i="3"/>
  <c r="H1078" i="3"/>
  <c r="G1078" i="3"/>
  <c r="M1078" i="3" s="1"/>
  <c r="E1078" i="3"/>
  <c r="N1077" i="3"/>
  <c r="M1077" i="3"/>
  <c r="J1077" i="3"/>
  <c r="I1077" i="3"/>
  <c r="H1077" i="3"/>
  <c r="E1077" i="3" s="1"/>
  <c r="G1077" i="3"/>
  <c r="N1076" i="3"/>
  <c r="J1076" i="3"/>
  <c r="I1076" i="3"/>
  <c r="H1076" i="3"/>
  <c r="E1076" i="3" s="1"/>
  <c r="G1076" i="3"/>
  <c r="M1076" i="3" s="1"/>
  <c r="Z1075" i="3"/>
  <c r="T1075" i="3"/>
  <c r="N1075" i="3"/>
  <c r="M1075" i="3"/>
  <c r="J1075" i="3"/>
  <c r="I1075" i="3"/>
  <c r="H1075" i="3"/>
  <c r="G1075" i="3"/>
  <c r="AB1075" i="3" s="1"/>
  <c r="E1075" i="3"/>
  <c r="L1074" i="3"/>
  <c r="Z1072" i="3"/>
  <c r="T1072" i="3"/>
  <c r="N1072" i="3"/>
  <c r="M1072" i="3"/>
  <c r="J1072" i="3"/>
  <c r="I1072" i="3"/>
  <c r="H1072" i="3"/>
  <c r="G1072" i="3"/>
  <c r="AB1072" i="3" s="1"/>
  <c r="E1072" i="3"/>
  <c r="N1071" i="3"/>
  <c r="M1071" i="3"/>
  <c r="J1071" i="3"/>
  <c r="AB1071" i="3" s="1"/>
  <c r="I1071" i="3"/>
  <c r="H1071" i="3"/>
  <c r="E1071" i="3" s="1"/>
  <c r="G1071" i="3"/>
  <c r="Z1070" i="3"/>
  <c r="N1070" i="3"/>
  <c r="J1070" i="3"/>
  <c r="I1070" i="3"/>
  <c r="H1070" i="3"/>
  <c r="E1070" i="3" s="1"/>
  <c r="G1070" i="3"/>
  <c r="X1070" i="3" s="1"/>
  <c r="L1069" i="3"/>
  <c r="N1067" i="3"/>
  <c r="J1067" i="3"/>
  <c r="I1067" i="3"/>
  <c r="H1067" i="3"/>
  <c r="E1067" i="3" s="1"/>
  <c r="G1067" i="3"/>
  <c r="L1066" i="3"/>
  <c r="Z1064" i="3"/>
  <c r="N1064" i="3"/>
  <c r="J1064" i="3"/>
  <c r="I1064" i="3"/>
  <c r="H1064" i="3"/>
  <c r="E1064" i="3" s="1"/>
  <c r="G1064" i="3"/>
  <c r="X1064" i="3" s="1"/>
  <c r="N1063" i="3"/>
  <c r="M1063" i="3"/>
  <c r="J1063" i="3"/>
  <c r="I1063" i="3"/>
  <c r="H1063" i="3"/>
  <c r="E1063" i="3" s="1"/>
  <c r="G1063" i="3"/>
  <c r="L1062" i="3"/>
  <c r="N1060" i="3"/>
  <c r="M1060" i="3"/>
  <c r="J1060" i="3"/>
  <c r="I1060" i="3"/>
  <c r="H1060" i="3"/>
  <c r="E1060" i="3" s="1"/>
  <c r="G1060" i="3"/>
  <c r="N1059" i="3"/>
  <c r="J1059" i="3"/>
  <c r="I1059" i="3"/>
  <c r="H1059" i="3"/>
  <c r="G1059" i="3"/>
  <c r="E1059" i="3"/>
  <c r="N1058" i="3"/>
  <c r="J1058" i="3"/>
  <c r="I1058" i="3"/>
  <c r="H1058" i="3"/>
  <c r="G1058" i="3"/>
  <c r="M1058" i="3" s="1"/>
  <c r="E1058" i="3"/>
  <c r="N1057" i="3"/>
  <c r="M1057" i="3"/>
  <c r="J1057" i="3"/>
  <c r="I1057" i="3"/>
  <c r="H1057" i="3"/>
  <c r="E1057" i="3" s="1"/>
  <c r="G1057" i="3"/>
  <c r="L1056" i="3"/>
  <c r="Z1054" i="3"/>
  <c r="X1054" i="3"/>
  <c r="N1054" i="3"/>
  <c r="M1054" i="3"/>
  <c r="J1054" i="3"/>
  <c r="I1054" i="3"/>
  <c r="H1054" i="3"/>
  <c r="G1054" i="3"/>
  <c r="AB1054" i="3" s="1"/>
  <c r="R1054" i="3" s="1"/>
  <c r="E1054" i="3"/>
  <c r="N1053" i="3"/>
  <c r="J1053" i="3"/>
  <c r="I1053" i="3"/>
  <c r="H1053" i="3"/>
  <c r="G1053" i="3"/>
  <c r="M1053" i="3" s="1"/>
  <c r="E1053" i="3"/>
  <c r="L1052" i="3"/>
  <c r="AB1050" i="3"/>
  <c r="Z1050" i="3"/>
  <c r="X1050" i="3"/>
  <c r="T1050" i="3"/>
  <c r="N1050" i="3"/>
  <c r="AB1049" i="3"/>
  <c r="Z1049" i="3"/>
  <c r="X1049" i="3"/>
  <c r="T1049" i="3"/>
  <c r="N1049" i="3"/>
  <c r="AB1048" i="3"/>
  <c r="Z1048" i="3"/>
  <c r="X1048" i="3"/>
  <c r="T1048" i="3"/>
  <c r="N1048" i="3"/>
  <c r="AB1047" i="3"/>
  <c r="Z1047" i="3"/>
  <c r="X1047" i="3"/>
  <c r="T1047" i="3"/>
  <c r="N1047" i="3"/>
  <c r="AB1046" i="3"/>
  <c r="Z1046" i="3"/>
  <c r="X1046" i="3"/>
  <c r="T1046" i="3"/>
  <c r="N1046" i="3"/>
  <c r="L1045" i="3"/>
  <c r="Z1040" i="3"/>
  <c r="T1040" i="3"/>
  <c r="N1040" i="3"/>
  <c r="M1040" i="3"/>
  <c r="J1040" i="3"/>
  <c r="I1040" i="3"/>
  <c r="H1040" i="3"/>
  <c r="G1040" i="3"/>
  <c r="AB1040" i="3" s="1"/>
  <c r="E1040" i="3"/>
  <c r="B1040" i="3" s="1"/>
  <c r="N1039" i="3"/>
  <c r="M1039" i="3"/>
  <c r="J1039" i="3"/>
  <c r="AB1039" i="3" s="1"/>
  <c r="I1039" i="3"/>
  <c r="H1039" i="3"/>
  <c r="E1039" i="3" s="1"/>
  <c r="G1039" i="3"/>
  <c r="Z1038" i="3"/>
  <c r="N1038" i="3"/>
  <c r="J1038" i="3"/>
  <c r="I1038" i="3"/>
  <c r="H1038" i="3"/>
  <c r="E1038" i="3" s="1"/>
  <c r="G1038" i="3"/>
  <c r="X1038" i="3" s="1"/>
  <c r="L1037" i="3"/>
  <c r="Z1035" i="3"/>
  <c r="N1035" i="3"/>
  <c r="J1035" i="3"/>
  <c r="I1035" i="3"/>
  <c r="H1035" i="3"/>
  <c r="E1035" i="3" s="1"/>
  <c r="G1035" i="3"/>
  <c r="X1035" i="3" s="1"/>
  <c r="X1034" i="3"/>
  <c r="T1034" i="3"/>
  <c r="N1034" i="3"/>
  <c r="M1034" i="3"/>
  <c r="J1034" i="3"/>
  <c r="AB1034" i="3" s="1"/>
  <c r="I1034" i="3"/>
  <c r="H1034" i="3"/>
  <c r="E1034" i="3" s="1"/>
  <c r="G1034" i="3"/>
  <c r="N1033" i="3"/>
  <c r="J1033" i="3"/>
  <c r="I1033" i="3"/>
  <c r="H1033" i="3"/>
  <c r="G1033" i="3"/>
  <c r="E1033" i="3"/>
  <c r="L1032" i="3"/>
  <c r="N1030" i="3"/>
  <c r="J1030" i="3"/>
  <c r="I1030" i="3"/>
  <c r="H1030" i="3"/>
  <c r="G1030" i="3"/>
  <c r="E1030" i="3"/>
  <c r="N1029" i="3"/>
  <c r="J1029" i="3"/>
  <c r="I1029" i="3"/>
  <c r="H1029" i="3"/>
  <c r="G1029" i="3"/>
  <c r="M1029" i="3" s="1"/>
  <c r="E1029" i="3"/>
  <c r="Z1028" i="3"/>
  <c r="X1028" i="3"/>
  <c r="N1028" i="3"/>
  <c r="M1028" i="3"/>
  <c r="J1028" i="3"/>
  <c r="I1028" i="3"/>
  <c r="H1028" i="3"/>
  <c r="E1028" i="3" s="1"/>
  <c r="G1028" i="3"/>
  <c r="AB1028" i="3" s="1"/>
  <c r="N1027" i="3"/>
  <c r="J1027" i="3"/>
  <c r="I1027" i="3"/>
  <c r="H1027" i="3"/>
  <c r="E1027" i="3" s="1"/>
  <c r="G1027" i="3"/>
  <c r="M1027" i="3" s="1"/>
  <c r="Z1026" i="3"/>
  <c r="T1026" i="3"/>
  <c r="N1026" i="3"/>
  <c r="M1026" i="3"/>
  <c r="J1026" i="3"/>
  <c r="I1026" i="3"/>
  <c r="H1026" i="3"/>
  <c r="G1026" i="3"/>
  <c r="AB1026" i="3" s="1"/>
  <c r="E1026" i="3"/>
  <c r="N1025" i="3"/>
  <c r="M1025" i="3"/>
  <c r="J1025" i="3"/>
  <c r="AB1025" i="3" s="1"/>
  <c r="I1025" i="3"/>
  <c r="H1025" i="3"/>
  <c r="E1025" i="3" s="1"/>
  <c r="G1025" i="3"/>
  <c r="Z1024" i="3"/>
  <c r="N1024" i="3"/>
  <c r="J1024" i="3"/>
  <c r="I1024" i="3"/>
  <c r="H1024" i="3"/>
  <c r="E1024" i="3" s="1"/>
  <c r="G1024" i="3"/>
  <c r="X1024" i="3" s="1"/>
  <c r="X1023" i="3"/>
  <c r="T1023" i="3"/>
  <c r="N1023" i="3"/>
  <c r="M1023" i="3"/>
  <c r="J1023" i="3"/>
  <c r="AB1023" i="3" s="1"/>
  <c r="I1023" i="3"/>
  <c r="H1023" i="3"/>
  <c r="E1023" i="3" s="1"/>
  <c r="G1023" i="3"/>
  <c r="N1022" i="3"/>
  <c r="J1022" i="3"/>
  <c r="I1022" i="3"/>
  <c r="H1022" i="3"/>
  <c r="G1022" i="3"/>
  <c r="E1022" i="3"/>
  <c r="N1021" i="3"/>
  <c r="J1021" i="3"/>
  <c r="I1021" i="3"/>
  <c r="H1021" i="3"/>
  <c r="G1021" i="3"/>
  <c r="M1021" i="3" s="1"/>
  <c r="E1021" i="3"/>
  <c r="Z1020" i="3"/>
  <c r="X1020" i="3"/>
  <c r="N1020" i="3"/>
  <c r="M1020" i="3"/>
  <c r="J1020" i="3"/>
  <c r="I1020" i="3"/>
  <c r="H1020" i="3"/>
  <c r="E1020" i="3" s="1"/>
  <c r="G1020" i="3"/>
  <c r="AB1020" i="3" s="1"/>
  <c r="N1019" i="3"/>
  <c r="J1019" i="3"/>
  <c r="I1019" i="3"/>
  <c r="H1019" i="3"/>
  <c r="E1019" i="3" s="1"/>
  <c r="G1019" i="3"/>
  <c r="M1019" i="3" s="1"/>
  <c r="L1018" i="3"/>
  <c r="N1016" i="3"/>
  <c r="J1016" i="3"/>
  <c r="I1016" i="3"/>
  <c r="H1016" i="3"/>
  <c r="E1016" i="3" s="1"/>
  <c r="G1016" i="3"/>
  <c r="M1016" i="3" s="1"/>
  <c r="Z1015" i="3"/>
  <c r="T1015" i="3"/>
  <c r="N1015" i="3"/>
  <c r="M1015" i="3"/>
  <c r="J1015" i="3"/>
  <c r="I1015" i="3"/>
  <c r="H1015" i="3"/>
  <c r="G1015" i="3"/>
  <c r="AB1015" i="3" s="1"/>
  <c r="E1015" i="3"/>
  <c r="N1014" i="3"/>
  <c r="M1014" i="3"/>
  <c r="J1014" i="3"/>
  <c r="AB1014" i="3" s="1"/>
  <c r="I1014" i="3"/>
  <c r="H1014" i="3"/>
  <c r="E1014" i="3" s="1"/>
  <c r="G1014" i="3"/>
  <c r="L1013" i="3"/>
  <c r="N1011" i="3"/>
  <c r="M1011" i="3"/>
  <c r="J1011" i="3"/>
  <c r="I1011" i="3"/>
  <c r="H1011" i="3"/>
  <c r="E1011" i="3" s="1"/>
  <c r="G1011" i="3"/>
  <c r="L1010" i="3"/>
  <c r="N1008" i="3"/>
  <c r="M1008" i="3"/>
  <c r="J1008" i="3"/>
  <c r="AB1008" i="3" s="1"/>
  <c r="I1008" i="3"/>
  <c r="H1008" i="3"/>
  <c r="E1008" i="3" s="1"/>
  <c r="G1008" i="3"/>
  <c r="N1007" i="3"/>
  <c r="J1007" i="3"/>
  <c r="I1007" i="3"/>
  <c r="H1007" i="3"/>
  <c r="E1007" i="3" s="1"/>
  <c r="G1007" i="3"/>
  <c r="L1006" i="3"/>
  <c r="N1004" i="3"/>
  <c r="J1004" i="3"/>
  <c r="I1004" i="3"/>
  <c r="H1004" i="3"/>
  <c r="E1004" i="3" s="1"/>
  <c r="G1004" i="3"/>
  <c r="N1003" i="3"/>
  <c r="M1003" i="3"/>
  <c r="J1003" i="3"/>
  <c r="I1003" i="3"/>
  <c r="H1003" i="3"/>
  <c r="E1003" i="3" s="1"/>
  <c r="G1003" i="3"/>
  <c r="N1002" i="3"/>
  <c r="J1002" i="3"/>
  <c r="I1002" i="3"/>
  <c r="H1002" i="3"/>
  <c r="G1002" i="3"/>
  <c r="E1002" i="3"/>
  <c r="N1001" i="3"/>
  <c r="J1001" i="3"/>
  <c r="I1001" i="3"/>
  <c r="H1001" i="3"/>
  <c r="G1001" i="3"/>
  <c r="M1001" i="3" s="1"/>
  <c r="E1001" i="3"/>
  <c r="L1000" i="3"/>
  <c r="Z998" i="3"/>
  <c r="T998" i="3"/>
  <c r="N998" i="3"/>
  <c r="J998" i="3"/>
  <c r="AB998" i="3" s="1"/>
  <c r="R998" i="3" s="1"/>
  <c r="I998" i="3"/>
  <c r="H998" i="3"/>
  <c r="G998" i="3"/>
  <c r="M998" i="3" s="1"/>
  <c r="E998" i="3"/>
  <c r="Z997" i="3"/>
  <c r="X997" i="3"/>
  <c r="R997" i="3"/>
  <c r="N997" i="3"/>
  <c r="M997" i="3"/>
  <c r="J997" i="3"/>
  <c r="I997" i="3"/>
  <c r="H997" i="3"/>
  <c r="G997" i="3"/>
  <c r="AB997" i="3" s="1"/>
  <c r="E997" i="3"/>
  <c r="L996" i="3"/>
  <c r="AB994" i="3"/>
  <c r="Z994" i="3"/>
  <c r="X994" i="3"/>
  <c r="T994" i="3"/>
  <c r="N994" i="3"/>
  <c r="AB993" i="3"/>
  <c r="Z993" i="3"/>
  <c r="X993" i="3"/>
  <c r="T993" i="3"/>
  <c r="N993" i="3"/>
  <c r="AB992" i="3"/>
  <c r="Z992" i="3"/>
  <c r="X992" i="3"/>
  <c r="T992" i="3"/>
  <c r="N992" i="3"/>
  <c r="AB991" i="3"/>
  <c r="Z991" i="3"/>
  <c r="X991" i="3"/>
  <c r="T991" i="3"/>
  <c r="N991" i="3"/>
  <c r="AB990" i="3"/>
  <c r="Z990" i="3"/>
  <c r="X990" i="3"/>
  <c r="T990" i="3"/>
  <c r="N990" i="3"/>
  <c r="L989" i="3"/>
  <c r="N984" i="3"/>
  <c r="J984" i="3"/>
  <c r="I984" i="3"/>
  <c r="H984" i="3"/>
  <c r="E984" i="3" s="1"/>
  <c r="B984" i="3" s="1"/>
  <c r="G984" i="3"/>
  <c r="M984" i="3" s="1"/>
  <c r="Z983" i="3"/>
  <c r="T983" i="3"/>
  <c r="N983" i="3"/>
  <c r="M983" i="3"/>
  <c r="J983" i="3"/>
  <c r="I983" i="3"/>
  <c r="H983" i="3"/>
  <c r="G983" i="3"/>
  <c r="AB983" i="3" s="1"/>
  <c r="E983" i="3"/>
  <c r="AB982" i="3"/>
  <c r="N982" i="3"/>
  <c r="M982" i="3"/>
  <c r="J982" i="3"/>
  <c r="I982" i="3"/>
  <c r="H982" i="3"/>
  <c r="E982" i="3" s="1"/>
  <c r="G982" i="3"/>
  <c r="L981" i="3"/>
  <c r="AB979" i="3"/>
  <c r="N979" i="3"/>
  <c r="M979" i="3"/>
  <c r="J979" i="3"/>
  <c r="I979" i="3"/>
  <c r="H979" i="3"/>
  <c r="E979" i="3" s="1"/>
  <c r="G979" i="3"/>
  <c r="Z978" i="3"/>
  <c r="N978" i="3"/>
  <c r="J978" i="3"/>
  <c r="I978" i="3"/>
  <c r="H978" i="3"/>
  <c r="E978" i="3" s="1"/>
  <c r="G978" i="3"/>
  <c r="X978" i="3" s="1"/>
  <c r="X977" i="3"/>
  <c r="T977" i="3"/>
  <c r="N977" i="3"/>
  <c r="M977" i="3"/>
  <c r="J977" i="3"/>
  <c r="AB977" i="3" s="1"/>
  <c r="I977" i="3"/>
  <c r="H977" i="3"/>
  <c r="E977" i="3" s="1"/>
  <c r="G977" i="3"/>
  <c r="L976" i="3"/>
  <c r="X974" i="3"/>
  <c r="T974" i="3"/>
  <c r="N974" i="3"/>
  <c r="M974" i="3"/>
  <c r="J974" i="3"/>
  <c r="AB974" i="3" s="1"/>
  <c r="I974" i="3"/>
  <c r="H974" i="3"/>
  <c r="E974" i="3" s="1"/>
  <c r="G974" i="3"/>
  <c r="N973" i="3"/>
  <c r="J973" i="3"/>
  <c r="I973" i="3"/>
  <c r="H973" i="3"/>
  <c r="G973" i="3"/>
  <c r="E973" i="3"/>
  <c r="Z972" i="3"/>
  <c r="T972" i="3"/>
  <c r="N972" i="3"/>
  <c r="J972" i="3"/>
  <c r="AB972" i="3" s="1"/>
  <c r="I972" i="3"/>
  <c r="H972" i="3"/>
  <c r="G972" i="3"/>
  <c r="M972" i="3" s="1"/>
  <c r="E972" i="3"/>
  <c r="Z971" i="3"/>
  <c r="X971" i="3"/>
  <c r="N971" i="3"/>
  <c r="M971" i="3"/>
  <c r="J971" i="3"/>
  <c r="I971" i="3"/>
  <c r="H971" i="3"/>
  <c r="E971" i="3" s="1"/>
  <c r="G971" i="3"/>
  <c r="AB971" i="3" s="1"/>
  <c r="N970" i="3"/>
  <c r="J970" i="3"/>
  <c r="I970" i="3"/>
  <c r="H970" i="3"/>
  <c r="E970" i="3" s="1"/>
  <c r="G970" i="3"/>
  <c r="M970" i="3" s="1"/>
  <c r="Z969" i="3"/>
  <c r="T969" i="3"/>
  <c r="N969" i="3"/>
  <c r="M969" i="3"/>
  <c r="J969" i="3"/>
  <c r="I969" i="3"/>
  <c r="H969" i="3"/>
  <c r="G969" i="3"/>
  <c r="AB969" i="3" s="1"/>
  <c r="E969" i="3"/>
  <c r="AB968" i="3"/>
  <c r="N968" i="3"/>
  <c r="M968" i="3"/>
  <c r="J968" i="3"/>
  <c r="I968" i="3"/>
  <c r="H968" i="3"/>
  <c r="E968" i="3" s="1"/>
  <c r="G968" i="3"/>
  <c r="Z967" i="3"/>
  <c r="N967" i="3"/>
  <c r="J967" i="3"/>
  <c r="I967" i="3"/>
  <c r="H967" i="3"/>
  <c r="E967" i="3" s="1"/>
  <c r="G967" i="3"/>
  <c r="X967" i="3" s="1"/>
  <c r="X966" i="3"/>
  <c r="T966" i="3"/>
  <c r="N966" i="3"/>
  <c r="M966" i="3"/>
  <c r="J966" i="3"/>
  <c r="AB966" i="3" s="1"/>
  <c r="I966" i="3"/>
  <c r="H966" i="3"/>
  <c r="E966" i="3" s="1"/>
  <c r="G966" i="3"/>
  <c r="N965" i="3"/>
  <c r="J965" i="3"/>
  <c r="I965" i="3"/>
  <c r="H965" i="3"/>
  <c r="G965" i="3"/>
  <c r="E965" i="3"/>
  <c r="Z964" i="3"/>
  <c r="T964" i="3"/>
  <c r="N964" i="3"/>
  <c r="J964" i="3"/>
  <c r="AB964" i="3" s="1"/>
  <c r="I964" i="3"/>
  <c r="H964" i="3"/>
  <c r="G964" i="3"/>
  <c r="M964" i="3" s="1"/>
  <c r="E964" i="3"/>
  <c r="Z963" i="3"/>
  <c r="X963" i="3"/>
  <c r="N963" i="3"/>
  <c r="M963" i="3"/>
  <c r="J963" i="3"/>
  <c r="I963" i="3"/>
  <c r="H963" i="3"/>
  <c r="E963" i="3" s="1"/>
  <c r="G963" i="3"/>
  <c r="AB963" i="3" s="1"/>
  <c r="L962" i="3"/>
  <c r="Z960" i="3"/>
  <c r="X960" i="3"/>
  <c r="N960" i="3"/>
  <c r="M960" i="3"/>
  <c r="J960" i="3"/>
  <c r="I960" i="3"/>
  <c r="H960" i="3"/>
  <c r="E960" i="3" s="1"/>
  <c r="G960" i="3"/>
  <c r="AB960" i="3" s="1"/>
  <c r="N959" i="3"/>
  <c r="J959" i="3"/>
  <c r="I959" i="3"/>
  <c r="H959" i="3"/>
  <c r="E959" i="3" s="1"/>
  <c r="G959" i="3"/>
  <c r="Z958" i="3"/>
  <c r="T958" i="3"/>
  <c r="N958" i="3"/>
  <c r="M958" i="3"/>
  <c r="J958" i="3"/>
  <c r="I958" i="3"/>
  <c r="H958" i="3"/>
  <c r="G958" i="3"/>
  <c r="AB958" i="3" s="1"/>
  <c r="E958" i="3"/>
  <c r="L957" i="3"/>
  <c r="N955" i="3"/>
  <c r="M955" i="3"/>
  <c r="J955" i="3"/>
  <c r="I955" i="3"/>
  <c r="H955" i="3"/>
  <c r="G955" i="3"/>
  <c r="E955" i="3"/>
  <c r="L954" i="3"/>
  <c r="Z952" i="3"/>
  <c r="T952" i="3"/>
  <c r="N952" i="3"/>
  <c r="M952" i="3"/>
  <c r="J952" i="3"/>
  <c r="I952" i="3"/>
  <c r="H952" i="3"/>
  <c r="G952" i="3"/>
  <c r="AB952" i="3" s="1"/>
  <c r="E952" i="3"/>
  <c r="N951" i="3"/>
  <c r="M951" i="3"/>
  <c r="J951" i="3"/>
  <c r="I951" i="3"/>
  <c r="H951" i="3"/>
  <c r="E951" i="3" s="1"/>
  <c r="G951" i="3"/>
  <c r="L950" i="3"/>
  <c r="N948" i="3"/>
  <c r="M948" i="3"/>
  <c r="J948" i="3"/>
  <c r="I948" i="3"/>
  <c r="H948" i="3"/>
  <c r="E948" i="3" s="1"/>
  <c r="G948" i="3"/>
  <c r="N947" i="3"/>
  <c r="J947" i="3"/>
  <c r="I947" i="3"/>
  <c r="H947" i="3"/>
  <c r="E947" i="3" s="1"/>
  <c r="G947" i="3"/>
  <c r="N946" i="3"/>
  <c r="M946" i="3"/>
  <c r="J946" i="3"/>
  <c r="I946" i="3"/>
  <c r="H946" i="3"/>
  <c r="G946" i="3"/>
  <c r="E946" i="3"/>
  <c r="N945" i="3"/>
  <c r="J945" i="3"/>
  <c r="I945" i="3"/>
  <c r="H945" i="3"/>
  <c r="G945" i="3"/>
  <c r="E945" i="3"/>
  <c r="L944" i="3"/>
  <c r="N942" i="3"/>
  <c r="J942" i="3"/>
  <c r="AB942" i="3" s="1"/>
  <c r="I942" i="3"/>
  <c r="H942" i="3"/>
  <c r="G942" i="3"/>
  <c r="E942" i="3"/>
  <c r="Z941" i="3"/>
  <c r="T941" i="3"/>
  <c r="N941" i="3"/>
  <c r="J941" i="3"/>
  <c r="AB941" i="3" s="1"/>
  <c r="I941" i="3"/>
  <c r="H941" i="3"/>
  <c r="G941" i="3"/>
  <c r="M941" i="3" s="1"/>
  <c r="E941" i="3"/>
  <c r="L940" i="3"/>
  <c r="AB938" i="3"/>
  <c r="Z938" i="3"/>
  <c r="X938" i="3"/>
  <c r="T938" i="3"/>
  <c r="N938" i="3"/>
  <c r="AB937" i="3"/>
  <c r="Z937" i="3"/>
  <c r="X937" i="3"/>
  <c r="T937" i="3"/>
  <c r="N937" i="3"/>
  <c r="AB936" i="3"/>
  <c r="Z936" i="3"/>
  <c r="X936" i="3"/>
  <c r="T936" i="3"/>
  <c r="N936" i="3"/>
  <c r="AB935" i="3"/>
  <c r="Z935" i="3"/>
  <c r="X935" i="3"/>
  <c r="T935" i="3"/>
  <c r="N935" i="3"/>
  <c r="AB934" i="3"/>
  <c r="Z934" i="3"/>
  <c r="X934" i="3"/>
  <c r="T934" i="3"/>
  <c r="N934" i="3"/>
  <c r="L933" i="3"/>
  <c r="Z928" i="3"/>
  <c r="X928" i="3"/>
  <c r="N928" i="3"/>
  <c r="M928" i="3"/>
  <c r="J928" i="3"/>
  <c r="I928" i="3"/>
  <c r="H928" i="3"/>
  <c r="E928" i="3" s="1"/>
  <c r="B928" i="3" s="1"/>
  <c r="G928" i="3"/>
  <c r="AB928" i="3" s="1"/>
  <c r="N927" i="3"/>
  <c r="J927" i="3"/>
  <c r="AB927" i="3" s="1"/>
  <c r="I927" i="3"/>
  <c r="H927" i="3"/>
  <c r="E927" i="3" s="1"/>
  <c r="G927" i="3"/>
  <c r="Z926" i="3"/>
  <c r="T926" i="3"/>
  <c r="N926" i="3"/>
  <c r="M926" i="3"/>
  <c r="J926" i="3"/>
  <c r="I926" i="3"/>
  <c r="H926" i="3"/>
  <c r="G926" i="3"/>
  <c r="AB926" i="3" s="1"/>
  <c r="E926" i="3"/>
  <c r="L925" i="3"/>
  <c r="Z923" i="3"/>
  <c r="T923" i="3"/>
  <c r="N923" i="3"/>
  <c r="M923" i="3"/>
  <c r="J923" i="3"/>
  <c r="I923" i="3"/>
  <c r="H923" i="3"/>
  <c r="G923" i="3"/>
  <c r="AB923" i="3" s="1"/>
  <c r="E923" i="3"/>
  <c r="AB922" i="3"/>
  <c r="N922" i="3"/>
  <c r="M922" i="3"/>
  <c r="J922" i="3"/>
  <c r="X922" i="3" s="1"/>
  <c r="I922" i="3"/>
  <c r="H922" i="3"/>
  <c r="E922" i="3" s="1"/>
  <c r="G922" i="3"/>
  <c r="N921" i="3"/>
  <c r="J921" i="3"/>
  <c r="I921" i="3"/>
  <c r="H921" i="3"/>
  <c r="E921" i="3" s="1"/>
  <c r="G921" i="3"/>
  <c r="Z921" i="3" s="1"/>
  <c r="L920" i="3"/>
  <c r="Z918" i="3"/>
  <c r="N918" i="3"/>
  <c r="J918" i="3"/>
  <c r="I918" i="3"/>
  <c r="H918" i="3"/>
  <c r="E918" i="3" s="1"/>
  <c r="G918" i="3"/>
  <c r="N917" i="3"/>
  <c r="M917" i="3"/>
  <c r="J917" i="3"/>
  <c r="I917" i="3"/>
  <c r="H917" i="3"/>
  <c r="G917" i="3"/>
  <c r="E917" i="3"/>
  <c r="N916" i="3"/>
  <c r="J916" i="3"/>
  <c r="AB916" i="3" s="1"/>
  <c r="I916" i="3"/>
  <c r="H916" i="3"/>
  <c r="G916" i="3"/>
  <c r="E916" i="3"/>
  <c r="Z915" i="3"/>
  <c r="T915" i="3"/>
  <c r="N915" i="3"/>
  <c r="J915" i="3"/>
  <c r="AB915" i="3" s="1"/>
  <c r="I915" i="3"/>
  <c r="H915" i="3"/>
  <c r="G915" i="3"/>
  <c r="M915" i="3" s="1"/>
  <c r="E915" i="3"/>
  <c r="Z914" i="3"/>
  <c r="X914" i="3"/>
  <c r="N914" i="3"/>
  <c r="M914" i="3"/>
  <c r="J914" i="3"/>
  <c r="I914" i="3"/>
  <c r="H914" i="3"/>
  <c r="E914" i="3" s="1"/>
  <c r="G914" i="3"/>
  <c r="AB914" i="3" s="1"/>
  <c r="N913" i="3"/>
  <c r="J913" i="3"/>
  <c r="I913" i="3"/>
  <c r="H913" i="3"/>
  <c r="E913" i="3" s="1"/>
  <c r="G913" i="3"/>
  <c r="AB913" i="3" s="1"/>
  <c r="N912" i="3"/>
  <c r="J912" i="3"/>
  <c r="I912" i="3"/>
  <c r="H912" i="3"/>
  <c r="G912" i="3"/>
  <c r="Z912" i="3" s="1"/>
  <c r="E912" i="3"/>
  <c r="AB911" i="3"/>
  <c r="T911" i="3"/>
  <c r="N911" i="3"/>
  <c r="J911" i="3"/>
  <c r="Z911" i="3" s="1"/>
  <c r="I911" i="3"/>
  <c r="H911" i="3"/>
  <c r="G911" i="3"/>
  <c r="E911" i="3"/>
  <c r="N910" i="3"/>
  <c r="J910" i="3"/>
  <c r="I910" i="3"/>
  <c r="H910" i="3"/>
  <c r="E910" i="3" s="1"/>
  <c r="G910" i="3"/>
  <c r="Z910" i="3" s="1"/>
  <c r="N909" i="3"/>
  <c r="M909" i="3"/>
  <c r="J909" i="3"/>
  <c r="I909" i="3"/>
  <c r="H909" i="3"/>
  <c r="E909" i="3" s="1"/>
  <c r="G909" i="3"/>
  <c r="N908" i="3"/>
  <c r="M908" i="3"/>
  <c r="J908" i="3"/>
  <c r="I908" i="3"/>
  <c r="H908" i="3"/>
  <c r="G908" i="3"/>
  <c r="E908" i="3"/>
  <c r="AB907" i="3"/>
  <c r="Z907" i="3"/>
  <c r="T907" i="3"/>
  <c r="N907" i="3"/>
  <c r="M907" i="3"/>
  <c r="J907" i="3"/>
  <c r="X907" i="3" s="1"/>
  <c r="I907" i="3"/>
  <c r="H907" i="3"/>
  <c r="G907" i="3"/>
  <c r="E907" i="3"/>
  <c r="L906" i="3"/>
  <c r="AB904" i="3"/>
  <c r="N904" i="3"/>
  <c r="M904" i="3"/>
  <c r="J904" i="3"/>
  <c r="X904" i="3" s="1"/>
  <c r="I904" i="3"/>
  <c r="H904" i="3"/>
  <c r="G904" i="3"/>
  <c r="E904" i="3"/>
  <c r="Z903" i="3"/>
  <c r="X903" i="3"/>
  <c r="N903" i="3"/>
  <c r="M903" i="3"/>
  <c r="J903" i="3"/>
  <c r="I903" i="3"/>
  <c r="H903" i="3"/>
  <c r="E903" i="3" s="1"/>
  <c r="G903" i="3"/>
  <c r="AB903" i="3" s="1"/>
  <c r="N902" i="3"/>
  <c r="J902" i="3"/>
  <c r="I902" i="3"/>
  <c r="H902" i="3"/>
  <c r="E902" i="3" s="1"/>
  <c r="G902" i="3"/>
  <c r="AB902" i="3" s="1"/>
  <c r="L901" i="3"/>
  <c r="N899" i="3"/>
  <c r="J899" i="3"/>
  <c r="I899" i="3"/>
  <c r="H899" i="3"/>
  <c r="E899" i="3" s="1"/>
  <c r="G899" i="3"/>
  <c r="L898" i="3"/>
  <c r="N896" i="3"/>
  <c r="J896" i="3"/>
  <c r="I896" i="3"/>
  <c r="H896" i="3"/>
  <c r="E896" i="3" s="1"/>
  <c r="G896" i="3"/>
  <c r="AB896" i="3" s="1"/>
  <c r="N895" i="3"/>
  <c r="J895" i="3"/>
  <c r="I895" i="3"/>
  <c r="H895" i="3"/>
  <c r="G895" i="3"/>
  <c r="E895" i="3"/>
  <c r="L894" i="3"/>
  <c r="N892" i="3"/>
  <c r="J892" i="3"/>
  <c r="I892" i="3"/>
  <c r="H892" i="3"/>
  <c r="G892" i="3"/>
  <c r="E892" i="3"/>
  <c r="N891" i="3"/>
  <c r="J891" i="3"/>
  <c r="I891" i="3"/>
  <c r="H891" i="3"/>
  <c r="G891" i="3"/>
  <c r="E891" i="3"/>
  <c r="N890" i="3"/>
  <c r="J890" i="3"/>
  <c r="I890" i="3"/>
  <c r="H890" i="3"/>
  <c r="E890" i="3" s="1"/>
  <c r="G890" i="3"/>
  <c r="N889" i="3"/>
  <c r="M889" i="3"/>
  <c r="J889" i="3"/>
  <c r="I889" i="3"/>
  <c r="H889" i="3"/>
  <c r="G889" i="3"/>
  <c r="E889" i="3"/>
  <c r="L888" i="3"/>
  <c r="X886" i="3"/>
  <c r="T886" i="3"/>
  <c r="N886" i="3"/>
  <c r="M886" i="3"/>
  <c r="J886" i="3"/>
  <c r="I886" i="3"/>
  <c r="H886" i="3"/>
  <c r="G886" i="3"/>
  <c r="E886" i="3"/>
  <c r="N885" i="3"/>
  <c r="M885" i="3"/>
  <c r="J885" i="3"/>
  <c r="I885" i="3"/>
  <c r="H885" i="3"/>
  <c r="G885" i="3"/>
  <c r="E885" i="3"/>
  <c r="L884" i="3"/>
  <c r="AB882" i="3"/>
  <c r="Z882" i="3"/>
  <c r="X882" i="3"/>
  <c r="T882" i="3"/>
  <c r="N882" i="3"/>
  <c r="AB881" i="3"/>
  <c r="Z881" i="3"/>
  <c r="X881" i="3"/>
  <c r="T881" i="3"/>
  <c r="N881" i="3"/>
  <c r="AB880" i="3"/>
  <c r="Z880" i="3"/>
  <c r="X880" i="3"/>
  <c r="T880" i="3"/>
  <c r="N880" i="3"/>
  <c r="AB879" i="3"/>
  <c r="Z879" i="3"/>
  <c r="X879" i="3"/>
  <c r="T879" i="3"/>
  <c r="N879" i="3"/>
  <c r="AB878" i="3"/>
  <c r="Z878" i="3"/>
  <c r="X878" i="3"/>
  <c r="T878" i="3"/>
  <c r="N878" i="3"/>
  <c r="L877" i="3"/>
  <c r="N872" i="3"/>
  <c r="M872" i="3"/>
  <c r="J872" i="3"/>
  <c r="X872" i="3" s="1"/>
  <c r="I872" i="3"/>
  <c r="H872" i="3"/>
  <c r="G872" i="3"/>
  <c r="E872" i="3"/>
  <c r="B872" i="3" s="1"/>
  <c r="Z871" i="3"/>
  <c r="X871" i="3"/>
  <c r="N871" i="3"/>
  <c r="M871" i="3"/>
  <c r="J871" i="3"/>
  <c r="I871" i="3"/>
  <c r="H871" i="3"/>
  <c r="E871" i="3" s="1"/>
  <c r="G871" i="3"/>
  <c r="AB871" i="3" s="1"/>
  <c r="AB870" i="3"/>
  <c r="N870" i="3"/>
  <c r="J870" i="3"/>
  <c r="I870" i="3"/>
  <c r="H870" i="3"/>
  <c r="E870" i="3" s="1"/>
  <c r="G870" i="3"/>
  <c r="X870" i="3" s="1"/>
  <c r="L869" i="3"/>
  <c r="AB867" i="3"/>
  <c r="X867" i="3"/>
  <c r="N867" i="3"/>
  <c r="J867" i="3"/>
  <c r="I867" i="3"/>
  <c r="H867" i="3"/>
  <c r="E867" i="3" s="1"/>
  <c r="G867" i="3"/>
  <c r="T866" i="3"/>
  <c r="N866" i="3"/>
  <c r="M866" i="3"/>
  <c r="J866" i="3"/>
  <c r="I866" i="3"/>
  <c r="H866" i="3"/>
  <c r="G866" i="3"/>
  <c r="E866" i="3"/>
  <c r="AB865" i="3"/>
  <c r="T865" i="3"/>
  <c r="N865" i="3"/>
  <c r="M865" i="3"/>
  <c r="J865" i="3"/>
  <c r="Z865" i="3" s="1"/>
  <c r="I865" i="3"/>
  <c r="H865" i="3"/>
  <c r="E865" i="3" s="1"/>
  <c r="G865" i="3"/>
  <c r="L864" i="3"/>
  <c r="N862" i="3"/>
  <c r="M862" i="3"/>
  <c r="J862" i="3"/>
  <c r="Z862" i="3" s="1"/>
  <c r="I862" i="3"/>
  <c r="H862" i="3"/>
  <c r="G862" i="3"/>
  <c r="E862" i="3"/>
  <c r="N861" i="3"/>
  <c r="J861" i="3"/>
  <c r="I861" i="3"/>
  <c r="H861" i="3"/>
  <c r="E861" i="3" s="1"/>
  <c r="G861" i="3"/>
  <c r="X860" i="3"/>
  <c r="T860" i="3"/>
  <c r="N860" i="3"/>
  <c r="M860" i="3"/>
  <c r="J860" i="3"/>
  <c r="I860" i="3"/>
  <c r="H860" i="3"/>
  <c r="G860" i="3"/>
  <c r="E860" i="3"/>
  <c r="N859" i="3"/>
  <c r="J859" i="3"/>
  <c r="I859" i="3"/>
  <c r="H859" i="3"/>
  <c r="G859" i="3"/>
  <c r="E859" i="3"/>
  <c r="AB858" i="3"/>
  <c r="Z858" i="3"/>
  <c r="T858" i="3"/>
  <c r="N858" i="3"/>
  <c r="J858" i="3"/>
  <c r="X858" i="3" s="1"/>
  <c r="I858" i="3"/>
  <c r="H858" i="3"/>
  <c r="G858" i="3"/>
  <c r="M858" i="3" s="1"/>
  <c r="E858" i="3"/>
  <c r="Z857" i="3"/>
  <c r="X857" i="3"/>
  <c r="N857" i="3"/>
  <c r="M857" i="3"/>
  <c r="J857" i="3"/>
  <c r="I857" i="3"/>
  <c r="H857" i="3"/>
  <c r="E857" i="3" s="1"/>
  <c r="G857" i="3"/>
  <c r="AB857" i="3" s="1"/>
  <c r="N856" i="3"/>
  <c r="J856" i="3"/>
  <c r="I856" i="3"/>
  <c r="H856" i="3"/>
  <c r="E856" i="3" s="1"/>
  <c r="G856" i="3"/>
  <c r="AB855" i="3"/>
  <c r="N855" i="3"/>
  <c r="J855" i="3"/>
  <c r="I855" i="3"/>
  <c r="H855" i="3"/>
  <c r="G855" i="3"/>
  <c r="X855" i="3" s="1"/>
  <c r="E855" i="3"/>
  <c r="Z854" i="3"/>
  <c r="N854" i="3"/>
  <c r="J854" i="3"/>
  <c r="AB854" i="3" s="1"/>
  <c r="I854" i="3"/>
  <c r="H854" i="3"/>
  <c r="E854" i="3" s="1"/>
  <c r="G854" i="3"/>
  <c r="N853" i="3"/>
  <c r="J853" i="3"/>
  <c r="I853" i="3"/>
  <c r="H853" i="3"/>
  <c r="E853" i="3" s="1"/>
  <c r="G853" i="3"/>
  <c r="T852" i="3"/>
  <c r="N852" i="3"/>
  <c r="M852" i="3"/>
  <c r="J852" i="3"/>
  <c r="I852" i="3"/>
  <c r="H852" i="3"/>
  <c r="E852" i="3" s="1"/>
  <c r="G852" i="3"/>
  <c r="N851" i="3"/>
  <c r="J851" i="3"/>
  <c r="I851" i="3"/>
  <c r="H851" i="3"/>
  <c r="G851" i="3"/>
  <c r="E851" i="3"/>
  <c r="L850" i="3"/>
  <c r="T848" i="3"/>
  <c r="N848" i="3"/>
  <c r="J848" i="3"/>
  <c r="I848" i="3"/>
  <c r="H848" i="3"/>
  <c r="G848" i="3"/>
  <c r="E848" i="3"/>
  <c r="AB847" i="3"/>
  <c r="T847" i="3"/>
  <c r="N847" i="3"/>
  <c r="J847" i="3"/>
  <c r="X847" i="3" s="1"/>
  <c r="I847" i="3"/>
  <c r="H847" i="3"/>
  <c r="G847" i="3"/>
  <c r="M847" i="3" s="1"/>
  <c r="E847" i="3"/>
  <c r="N846" i="3"/>
  <c r="J846" i="3"/>
  <c r="I846" i="3"/>
  <c r="H846" i="3"/>
  <c r="E846" i="3" s="1"/>
  <c r="G846" i="3"/>
  <c r="L845" i="3"/>
  <c r="N843" i="3"/>
  <c r="M843" i="3"/>
  <c r="J843" i="3"/>
  <c r="I843" i="3"/>
  <c r="H843" i="3"/>
  <c r="E843" i="3" s="1"/>
  <c r="G843" i="3"/>
  <c r="L842" i="3"/>
  <c r="Z840" i="3"/>
  <c r="N840" i="3"/>
  <c r="M840" i="3"/>
  <c r="J840" i="3"/>
  <c r="I840" i="3"/>
  <c r="H840" i="3"/>
  <c r="E840" i="3" s="1"/>
  <c r="G840" i="3"/>
  <c r="N839" i="3"/>
  <c r="J839" i="3"/>
  <c r="I839" i="3"/>
  <c r="H839" i="3"/>
  <c r="E839" i="3" s="1"/>
  <c r="G839" i="3"/>
  <c r="L838" i="3"/>
  <c r="N836" i="3"/>
  <c r="J836" i="3"/>
  <c r="I836" i="3"/>
  <c r="H836" i="3"/>
  <c r="G836" i="3"/>
  <c r="E836" i="3"/>
  <c r="N835" i="3"/>
  <c r="J835" i="3"/>
  <c r="I835" i="3"/>
  <c r="H835" i="3"/>
  <c r="G835" i="3"/>
  <c r="E835" i="3"/>
  <c r="N834" i="3"/>
  <c r="J834" i="3"/>
  <c r="I834" i="3"/>
  <c r="H834" i="3"/>
  <c r="G834" i="3"/>
  <c r="E834" i="3"/>
  <c r="N833" i="3"/>
  <c r="J833" i="3"/>
  <c r="I833" i="3"/>
  <c r="H833" i="3"/>
  <c r="E833" i="3" s="1"/>
  <c r="G833" i="3"/>
  <c r="L832" i="3"/>
  <c r="Z830" i="3"/>
  <c r="N830" i="3"/>
  <c r="J830" i="3"/>
  <c r="I830" i="3"/>
  <c r="H830" i="3"/>
  <c r="G830" i="3"/>
  <c r="E830" i="3"/>
  <c r="T829" i="3"/>
  <c r="N829" i="3"/>
  <c r="J829" i="3"/>
  <c r="I829" i="3"/>
  <c r="H829" i="3"/>
  <c r="G829" i="3"/>
  <c r="Z829" i="3" s="1"/>
  <c r="E829" i="3"/>
  <c r="L828" i="3"/>
  <c r="AB826" i="3"/>
  <c r="Z826" i="3"/>
  <c r="X826" i="3"/>
  <c r="T826" i="3"/>
  <c r="N826" i="3"/>
  <c r="AB825" i="3"/>
  <c r="Z825" i="3"/>
  <c r="X825" i="3"/>
  <c r="T825" i="3"/>
  <c r="N825" i="3"/>
  <c r="AB824" i="3"/>
  <c r="Z824" i="3"/>
  <c r="X824" i="3"/>
  <c r="T824" i="3"/>
  <c r="N824" i="3"/>
  <c r="AB823" i="3"/>
  <c r="Z823" i="3"/>
  <c r="X823" i="3"/>
  <c r="T823" i="3"/>
  <c r="N823" i="3"/>
  <c r="AB822" i="3"/>
  <c r="Z822" i="3"/>
  <c r="X822" i="3"/>
  <c r="T822" i="3"/>
  <c r="N822" i="3"/>
  <c r="L821" i="3"/>
  <c r="Z816" i="3"/>
  <c r="N816" i="3"/>
  <c r="J816" i="3"/>
  <c r="I816" i="3"/>
  <c r="H816" i="3"/>
  <c r="G816" i="3"/>
  <c r="T816" i="3" s="1"/>
  <c r="E816" i="3"/>
  <c r="B816" i="3" s="1"/>
  <c r="AB815" i="3"/>
  <c r="X815" i="3"/>
  <c r="N815" i="3"/>
  <c r="M815" i="3"/>
  <c r="J815" i="3"/>
  <c r="T815" i="3" s="1"/>
  <c r="I815" i="3"/>
  <c r="H815" i="3"/>
  <c r="G815" i="3"/>
  <c r="E815" i="3"/>
  <c r="N814" i="3"/>
  <c r="J814" i="3"/>
  <c r="I814" i="3"/>
  <c r="H814" i="3"/>
  <c r="E814" i="3" s="1"/>
  <c r="G814" i="3"/>
  <c r="L813" i="3"/>
  <c r="N811" i="3"/>
  <c r="M811" i="3"/>
  <c r="J811" i="3"/>
  <c r="I811" i="3"/>
  <c r="H811" i="3"/>
  <c r="E811" i="3" s="1"/>
  <c r="G811" i="3"/>
  <c r="N810" i="3"/>
  <c r="J810" i="3"/>
  <c r="I810" i="3"/>
  <c r="H810" i="3"/>
  <c r="E810" i="3" s="1"/>
  <c r="G810" i="3"/>
  <c r="Z810" i="3" s="1"/>
  <c r="Z809" i="3"/>
  <c r="N809" i="3"/>
  <c r="J809" i="3"/>
  <c r="I809" i="3"/>
  <c r="H809" i="3"/>
  <c r="G809" i="3"/>
  <c r="T809" i="3" s="1"/>
  <c r="E809" i="3"/>
  <c r="L808" i="3"/>
  <c r="N806" i="3"/>
  <c r="M806" i="3"/>
  <c r="J806" i="3"/>
  <c r="T806" i="3" s="1"/>
  <c r="I806" i="3"/>
  <c r="H806" i="3"/>
  <c r="G806" i="3"/>
  <c r="AB806" i="3" s="1"/>
  <c r="E806" i="3"/>
  <c r="N805" i="3"/>
  <c r="J805" i="3"/>
  <c r="I805" i="3"/>
  <c r="H805" i="3"/>
  <c r="G805" i="3"/>
  <c r="E805" i="3"/>
  <c r="N804" i="3"/>
  <c r="M804" i="3"/>
  <c r="J804" i="3"/>
  <c r="I804" i="3"/>
  <c r="H804" i="3"/>
  <c r="E804" i="3" s="1"/>
  <c r="G804" i="3"/>
  <c r="N803" i="3"/>
  <c r="J803" i="3"/>
  <c r="I803" i="3"/>
  <c r="H803" i="3"/>
  <c r="E803" i="3" s="1"/>
  <c r="G803" i="3"/>
  <c r="Z803" i="3" s="1"/>
  <c r="Z802" i="3"/>
  <c r="N802" i="3"/>
  <c r="J802" i="3"/>
  <c r="I802" i="3"/>
  <c r="H802" i="3"/>
  <c r="G802" i="3"/>
  <c r="T802" i="3" s="1"/>
  <c r="E802" i="3"/>
  <c r="AB801" i="3"/>
  <c r="X801" i="3"/>
  <c r="T801" i="3"/>
  <c r="N801" i="3"/>
  <c r="J801" i="3"/>
  <c r="Z801" i="3" s="1"/>
  <c r="I801" i="3"/>
  <c r="H801" i="3"/>
  <c r="E801" i="3" s="1"/>
  <c r="G801" i="3"/>
  <c r="M801" i="3" s="1"/>
  <c r="Z800" i="3"/>
  <c r="N800" i="3"/>
  <c r="M800" i="3"/>
  <c r="J800" i="3"/>
  <c r="I800" i="3"/>
  <c r="H800" i="3"/>
  <c r="E800" i="3" s="1"/>
  <c r="G800" i="3"/>
  <c r="T799" i="3"/>
  <c r="N799" i="3"/>
  <c r="J799" i="3"/>
  <c r="I799" i="3"/>
  <c r="H799" i="3"/>
  <c r="G799" i="3"/>
  <c r="Z799" i="3" s="1"/>
  <c r="E799" i="3"/>
  <c r="T798" i="3"/>
  <c r="N798" i="3"/>
  <c r="M798" i="3"/>
  <c r="J798" i="3"/>
  <c r="AB798" i="3" s="1"/>
  <c r="I798" i="3"/>
  <c r="H798" i="3"/>
  <c r="G798" i="3"/>
  <c r="E798" i="3"/>
  <c r="N797" i="3"/>
  <c r="J797" i="3"/>
  <c r="I797" i="3"/>
  <c r="H797" i="3"/>
  <c r="G797" i="3"/>
  <c r="E797" i="3"/>
  <c r="N796" i="3"/>
  <c r="J796" i="3"/>
  <c r="I796" i="3"/>
  <c r="H796" i="3"/>
  <c r="E796" i="3" s="1"/>
  <c r="G796" i="3"/>
  <c r="N795" i="3"/>
  <c r="M795" i="3"/>
  <c r="J795" i="3"/>
  <c r="I795" i="3"/>
  <c r="H795" i="3"/>
  <c r="G795" i="3"/>
  <c r="Z795" i="3" s="1"/>
  <c r="E795" i="3"/>
  <c r="L794" i="3"/>
  <c r="AB792" i="3"/>
  <c r="T792" i="3"/>
  <c r="N792" i="3"/>
  <c r="M792" i="3"/>
  <c r="J792" i="3"/>
  <c r="I792" i="3"/>
  <c r="H792" i="3"/>
  <c r="E792" i="3" s="1"/>
  <c r="G792" i="3"/>
  <c r="AB791" i="3"/>
  <c r="Z791" i="3"/>
  <c r="N791" i="3"/>
  <c r="M791" i="3"/>
  <c r="J791" i="3"/>
  <c r="T791" i="3" s="1"/>
  <c r="I791" i="3"/>
  <c r="H791" i="3"/>
  <c r="G791" i="3"/>
  <c r="E791" i="3"/>
  <c r="N790" i="3"/>
  <c r="M790" i="3"/>
  <c r="J790" i="3"/>
  <c r="X790" i="3" s="1"/>
  <c r="I790" i="3"/>
  <c r="H790" i="3"/>
  <c r="G790" i="3"/>
  <c r="E790" i="3"/>
  <c r="L789" i="3"/>
  <c r="N787" i="3"/>
  <c r="J787" i="3"/>
  <c r="I787" i="3"/>
  <c r="H787" i="3"/>
  <c r="E787" i="3" s="1"/>
  <c r="G787" i="3"/>
  <c r="M787" i="3" s="1"/>
  <c r="L786" i="3"/>
  <c r="X784" i="3"/>
  <c r="N784" i="3"/>
  <c r="J784" i="3"/>
  <c r="AB784" i="3" s="1"/>
  <c r="I784" i="3"/>
  <c r="H784" i="3"/>
  <c r="G784" i="3"/>
  <c r="M784" i="3" s="1"/>
  <c r="E784" i="3"/>
  <c r="N783" i="3"/>
  <c r="M783" i="3"/>
  <c r="J783" i="3"/>
  <c r="I783" i="3"/>
  <c r="H783" i="3"/>
  <c r="E783" i="3" s="1"/>
  <c r="G783" i="3"/>
  <c r="L782" i="3"/>
  <c r="N780" i="3"/>
  <c r="M780" i="3"/>
  <c r="J780" i="3"/>
  <c r="I780" i="3"/>
  <c r="H780" i="3"/>
  <c r="E780" i="3" s="1"/>
  <c r="G780" i="3"/>
  <c r="N779" i="3"/>
  <c r="J779" i="3"/>
  <c r="I779" i="3"/>
  <c r="H779" i="3"/>
  <c r="E779" i="3" s="1"/>
  <c r="G779" i="3"/>
  <c r="N778" i="3"/>
  <c r="J778" i="3"/>
  <c r="I778" i="3"/>
  <c r="H778" i="3"/>
  <c r="G778" i="3"/>
  <c r="E778" i="3"/>
  <c r="N777" i="3"/>
  <c r="J777" i="3"/>
  <c r="I777" i="3"/>
  <c r="H777" i="3"/>
  <c r="E777" i="3" s="1"/>
  <c r="G777" i="3"/>
  <c r="L776" i="3"/>
  <c r="AB774" i="3"/>
  <c r="R774" i="3" s="1"/>
  <c r="Z774" i="3"/>
  <c r="X774" i="3"/>
  <c r="T774" i="3"/>
  <c r="N774" i="3"/>
  <c r="J774" i="3"/>
  <c r="I774" i="3"/>
  <c r="H774" i="3"/>
  <c r="G774" i="3"/>
  <c r="E774" i="3"/>
  <c r="Z773" i="3"/>
  <c r="N773" i="3"/>
  <c r="M773" i="3"/>
  <c r="J773" i="3"/>
  <c r="I773" i="3"/>
  <c r="H773" i="3"/>
  <c r="G773" i="3"/>
  <c r="E773" i="3"/>
  <c r="L772" i="3"/>
  <c r="AB770" i="3"/>
  <c r="Z770" i="3"/>
  <c r="X770" i="3"/>
  <c r="T770" i="3"/>
  <c r="N770" i="3"/>
  <c r="AB769" i="3"/>
  <c r="Z769" i="3"/>
  <c r="X769" i="3"/>
  <c r="T769" i="3"/>
  <c r="N769" i="3"/>
  <c r="AB768" i="3"/>
  <c r="Z768" i="3"/>
  <c r="X768" i="3"/>
  <c r="T768" i="3"/>
  <c r="N768" i="3"/>
  <c r="AB767" i="3"/>
  <c r="Z767" i="3"/>
  <c r="X767" i="3"/>
  <c r="T767" i="3"/>
  <c r="N767" i="3"/>
  <c r="AB766" i="3"/>
  <c r="Z766" i="3"/>
  <c r="X766" i="3"/>
  <c r="T766" i="3"/>
  <c r="N766" i="3"/>
  <c r="L765" i="3"/>
  <c r="AB760" i="3"/>
  <c r="T760" i="3"/>
  <c r="N760" i="3"/>
  <c r="M760" i="3"/>
  <c r="J760" i="3"/>
  <c r="I760" i="3"/>
  <c r="H760" i="3"/>
  <c r="E760" i="3" s="1"/>
  <c r="B760" i="3" s="1"/>
  <c r="G760" i="3"/>
  <c r="N759" i="3"/>
  <c r="J759" i="3"/>
  <c r="T759" i="3" s="1"/>
  <c r="I759" i="3"/>
  <c r="H759" i="3"/>
  <c r="G759" i="3"/>
  <c r="M759" i="3" s="1"/>
  <c r="E759" i="3"/>
  <c r="X758" i="3"/>
  <c r="N758" i="3"/>
  <c r="J758" i="3"/>
  <c r="AB758" i="3" s="1"/>
  <c r="I758" i="3"/>
  <c r="H758" i="3"/>
  <c r="G758" i="3"/>
  <c r="M758" i="3" s="1"/>
  <c r="E758" i="3"/>
  <c r="L757" i="3"/>
  <c r="AB755" i="3"/>
  <c r="N755" i="3"/>
  <c r="J755" i="3"/>
  <c r="Z755" i="3" s="1"/>
  <c r="I755" i="3"/>
  <c r="H755" i="3"/>
  <c r="E755" i="3" s="1"/>
  <c r="G755" i="3"/>
  <c r="M755" i="3" s="1"/>
  <c r="N754" i="3"/>
  <c r="J754" i="3"/>
  <c r="I754" i="3"/>
  <c r="H754" i="3"/>
  <c r="E754" i="3" s="1"/>
  <c r="G754" i="3"/>
  <c r="AB753" i="3"/>
  <c r="T753" i="3"/>
  <c r="N753" i="3"/>
  <c r="M753" i="3"/>
  <c r="J753" i="3"/>
  <c r="I753" i="3"/>
  <c r="H753" i="3"/>
  <c r="E753" i="3" s="1"/>
  <c r="G753" i="3"/>
  <c r="L752" i="3"/>
  <c r="N750" i="3"/>
  <c r="J750" i="3"/>
  <c r="I750" i="3"/>
  <c r="H750" i="3"/>
  <c r="G750" i="3"/>
  <c r="M750" i="3" s="1"/>
  <c r="E750" i="3"/>
  <c r="N749" i="3"/>
  <c r="J749" i="3"/>
  <c r="I749" i="3"/>
  <c r="H749" i="3"/>
  <c r="G749" i="3"/>
  <c r="E749" i="3"/>
  <c r="Z748" i="3"/>
  <c r="X748" i="3"/>
  <c r="N748" i="3"/>
  <c r="M748" i="3"/>
  <c r="J748" i="3"/>
  <c r="AB748" i="3" s="1"/>
  <c r="I748" i="3"/>
  <c r="H748" i="3"/>
  <c r="E748" i="3" s="1"/>
  <c r="G748" i="3"/>
  <c r="N747" i="3"/>
  <c r="J747" i="3"/>
  <c r="I747" i="3"/>
  <c r="H747" i="3"/>
  <c r="E747" i="3" s="1"/>
  <c r="G747" i="3"/>
  <c r="AB746" i="3"/>
  <c r="T746" i="3"/>
  <c r="N746" i="3"/>
  <c r="M746" i="3"/>
  <c r="J746" i="3"/>
  <c r="I746" i="3"/>
  <c r="H746" i="3"/>
  <c r="E746" i="3" s="1"/>
  <c r="G746" i="3"/>
  <c r="N745" i="3"/>
  <c r="J745" i="3"/>
  <c r="T745" i="3" s="1"/>
  <c r="I745" i="3"/>
  <c r="H745" i="3"/>
  <c r="G745" i="3"/>
  <c r="M745" i="3" s="1"/>
  <c r="E745" i="3"/>
  <c r="X744" i="3"/>
  <c r="N744" i="3"/>
  <c r="J744" i="3"/>
  <c r="AB744" i="3" s="1"/>
  <c r="I744" i="3"/>
  <c r="H744" i="3"/>
  <c r="G744" i="3"/>
  <c r="M744" i="3" s="1"/>
  <c r="E744" i="3"/>
  <c r="N743" i="3"/>
  <c r="M743" i="3"/>
  <c r="J743" i="3"/>
  <c r="I743" i="3"/>
  <c r="H743" i="3"/>
  <c r="E743" i="3" s="1"/>
  <c r="G743" i="3"/>
  <c r="N742" i="3"/>
  <c r="J742" i="3"/>
  <c r="I742" i="3"/>
  <c r="H742" i="3"/>
  <c r="E742" i="3" s="1"/>
  <c r="G742" i="3"/>
  <c r="Z742" i="3" s="1"/>
  <c r="N741" i="3"/>
  <c r="J741" i="3"/>
  <c r="I741" i="3"/>
  <c r="H741" i="3"/>
  <c r="G741" i="3"/>
  <c r="E741" i="3"/>
  <c r="N740" i="3"/>
  <c r="M740" i="3"/>
  <c r="J740" i="3"/>
  <c r="I740" i="3"/>
  <c r="H740" i="3"/>
  <c r="G740" i="3"/>
  <c r="X740" i="3" s="1"/>
  <c r="E740" i="3"/>
  <c r="N739" i="3"/>
  <c r="J739" i="3"/>
  <c r="T739" i="3" s="1"/>
  <c r="I739" i="3"/>
  <c r="H739" i="3"/>
  <c r="G739" i="3"/>
  <c r="E739" i="3"/>
  <c r="L738" i="3"/>
  <c r="N736" i="3"/>
  <c r="J736" i="3"/>
  <c r="T736" i="3" s="1"/>
  <c r="I736" i="3"/>
  <c r="H736" i="3"/>
  <c r="G736" i="3"/>
  <c r="E736" i="3"/>
  <c r="Z735" i="3"/>
  <c r="N735" i="3"/>
  <c r="J735" i="3"/>
  <c r="I735" i="3"/>
  <c r="H735" i="3"/>
  <c r="G735" i="3"/>
  <c r="T735" i="3" s="1"/>
  <c r="E735" i="3"/>
  <c r="Z734" i="3"/>
  <c r="X734" i="3"/>
  <c r="T734" i="3"/>
  <c r="N734" i="3"/>
  <c r="M734" i="3"/>
  <c r="J734" i="3"/>
  <c r="I734" i="3"/>
  <c r="H734" i="3"/>
  <c r="E734" i="3" s="1"/>
  <c r="G734" i="3"/>
  <c r="AB734" i="3" s="1"/>
  <c r="L733" i="3"/>
  <c r="N731" i="3"/>
  <c r="M731" i="3"/>
  <c r="J731" i="3"/>
  <c r="I731" i="3"/>
  <c r="H731" i="3"/>
  <c r="E731" i="3" s="1"/>
  <c r="G731" i="3"/>
  <c r="L730" i="3"/>
  <c r="Z728" i="3"/>
  <c r="X728" i="3"/>
  <c r="T728" i="3"/>
  <c r="N728" i="3"/>
  <c r="M728" i="3"/>
  <c r="J728" i="3"/>
  <c r="I728" i="3"/>
  <c r="H728" i="3"/>
  <c r="E728" i="3" s="1"/>
  <c r="G728" i="3"/>
  <c r="AB728" i="3" s="1"/>
  <c r="N727" i="3"/>
  <c r="J727" i="3"/>
  <c r="I727" i="3"/>
  <c r="H727" i="3"/>
  <c r="E727" i="3" s="1"/>
  <c r="G727" i="3"/>
  <c r="M727" i="3" s="1"/>
  <c r="L726" i="3"/>
  <c r="N724" i="3"/>
  <c r="J724" i="3"/>
  <c r="I724" i="3"/>
  <c r="H724" i="3"/>
  <c r="E724" i="3" s="1"/>
  <c r="G724" i="3"/>
  <c r="M724" i="3" s="1"/>
  <c r="N723" i="3"/>
  <c r="J723" i="3"/>
  <c r="I723" i="3"/>
  <c r="H723" i="3"/>
  <c r="G723" i="3"/>
  <c r="M723" i="3" s="1"/>
  <c r="E723" i="3"/>
  <c r="N722" i="3"/>
  <c r="M722" i="3"/>
  <c r="J722" i="3"/>
  <c r="I722" i="3"/>
  <c r="H722" i="3"/>
  <c r="E722" i="3" s="1"/>
  <c r="G722" i="3"/>
  <c r="N721" i="3"/>
  <c r="J721" i="3"/>
  <c r="I721" i="3"/>
  <c r="H721" i="3"/>
  <c r="E721" i="3" s="1"/>
  <c r="G721" i="3"/>
  <c r="L720" i="3"/>
  <c r="X718" i="3"/>
  <c r="N718" i="3"/>
  <c r="J718" i="3"/>
  <c r="I718" i="3"/>
  <c r="H718" i="3"/>
  <c r="G718" i="3"/>
  <c r="Z718" i="3" s="1"/>
  <c r="E718" i="3"/>
  <c r="N717" i="3"/>
  <c r="M717" i="3"/>
  <c r="J717" i="3"/>
  <c r="I717" i="3"/>
  <c r="H717" i="3"/>
  <c r="G717" i="3"/>
  <c r="X717" i="3" s="1"/>
  <c r="E717" i="3"/>
  <c r="L716" i="3"/>
  <c r="AB714" i="3"/>
  <c r="Z714" i="3"/>
  <c r="X714" i="3"/>
  <c r="T714" i="3"/>
  <c r="N714" i="3"/>
  <c r="AB713" i="3"/>
  <c r="Z713" i="3"/>
  <c r="X713" i="3"/>
  <c r="T713" i="3"/>
  <c r="N713" i="3"/>
  <c r="AB712" i="3"/>
  <c r="Z712" i="3"/>
  <c r="X712" i="3"/>
  <c r="T712" i="3"/>
  <c r="N712" i="3"/>
  <c r="AB711" i="3"/>
  <c r="Z711" i="3"/>
  <c r="X711" i="3"/>
  <c r="T711" i="3"/>
  <c r="N711" i="3"/>
  <c r="AB710" i="3"/>
  <c r="Z710" i="3"/>
  <c r="X710" i="3"/>
  <c r="T710" i="3"/>
  <c r="N710" i="3"/>
  <c r="L709" i="3"/>
  <c r="N704" i="3"/>
  <c r="J704" i="3"/>
  <c r="T704" i="3" s="1"/>
  <c r="I704" i="3"/>
  <c r="H704" i="3"/>
  <c r="G704" i="3"/>
  <c r="E704" i="3"/>
  <c r="B704" i="3" s="1"/>
  <c r="Z703" i="3"/>
  <c r="N703" i="3"/>
  <c r="J703" i="3"/>
  <c r="I703" i="3"/>
  <c r="H703" i="3"/>
  <c r="G703" i="3"/>
  <c r="T703" i="3" s="1"/>
  <c r="E703" i="3"/>
  <c r="Z702" i="3"/>
  <c r="X702" i="3"/>
  <c r="T702" i="3"/>
  <c r="N702" i="3"/>
  <c r="M702" i="3"/>
  <c r="J702" i="3"/>
  <c r="I702" i="3"/>
  <c r="H702" i="3"/>
  <c r="E702" i="3" s="1"/>
  <c r="G702" i="3"/>
  <c r="AB702" i="3" s="1"/>
  <c r="L701" i="3"/>
  <c r="Z699" i="3"/>
  <c r="X699" i="3"/>
  <c r="T699" i="3"/>
  <c r="N699" i="3"/>
  <c r="M699" i="3"/>
  <c r="J699" i="3"/>
  <c r="I699" i="3"/>
  <c r="H699" i="3"/>
  <c r="E699" i="3" s="1"/>
  <c r="G699" i="3"/>
  <c r="AB699" i="3" s="1"/>
  <c r="N698" i="3"/>
  <c r="J698" i="3"/>
  <c r="I698" i="3"/>
  <c r="H698" i="3"/>
  <c r="E698" i="3" s="1"/>
  <c r="G698" i="3"/>
  <c r="M698" i="3" s="1"/>
  <c r="T697" i="3"/>
  <c r="N697" i="3"/>
  <c r="J697" i="3"/>
  <c r="AB697" i="3" s="1"/>
  <c r="I697" i="3"/>
  <c r="H697" i="3"/>
  <c r="G697" i="3"/>
  <c r="M697" i="3" s="1"/>
  <c r="E697" i="3"/>
  <c r="L696" i="3"/>
  <c r="T694" i="3"/>
  <c r="N694" i="3"/>
  <c r="J694" i="3"/>
  <c r="AB694" i="3" s="1"/>
  <c r="I694" i="3"/>
  <c r="H694" i="3"/>
  <c r="G694" i="3"/>
  <c r="M694" i="3" s="1"/>
  <c r="E694" i="3"/>
  <c r="N693" i="3"/>
  <c r="M693" i="3"/>
  <c r="J693" i="3"/>
  <c r="I693" i="3"/>
  <c r="H693" i="3"/>
  <c r="E693" i="3" s="1"/>
  <c r="G693" i="3"/>
  <c r="X692" i="3"/>
  <c r="N692" i="3"/>
  <c r="J692" i="3"/>
  <c r="I692" i="3"/>
  <c r="H692" i="3"/>
  <c r="E692" i="3" s="1"/>
  <c r="G692" i="3"/>
  <c r="Z692" i="3" s="1"/>
  <c r="N691" i="3"/>
  <c r="M691" i="3"/>
  <c r="J691" i="3"/>
  <c r="I691" i="3"/>
  <c r="H691" i="3"/>
  <c r="G691" i="3"/>
  <c r="X691" i="3" s="1"/>
  <c r="E691" i="3"/>
  <c r="N690" i="3"/>
  <c r="M690" i="3"/>
  <c r="J690" i="3"/>
  <c r="T690" i="3" s="1"/>
  <c r="I690" i="3"/>
  <c r="H690" i="3"/>
  <c r="G690" i="3"/>
  <c r="E690" i="3"/>
  <c r="Z689" i="3"/>
  <c r="N689" i="3"/>
  <c r="J689" i="3"/>
  <c r="I689" i="3"/>
  <c r="H689" i="3"/>
  <c r="G689" i="3"/>
  <c r="T689" i="3" s="1"/>
  <c r="E689" i="3"/>
  <c r="Z688" i="3"/>
  <c r="X688" i="3"/>
  <c r="T688" i="3"/>
  <c r="N688" i="3"/>
  <c r="M688" i="3"/>
  <c r="J688" i="3"/>
  <c r="I688" i="3"/>
  <c r="H688" i="3"/>
  <c r="E688" i="3" s="1"/>
  <c r="G688" i="3"/>
  <c r="AB688" i="3" s="1"/>
  <c r="N687" i="3"/>
  <c r="J687" i="3"/>
  <c r="I687" i="3"/>
  <c r="H687" i="3"/>
  <c r="E687" i="3" s="1"/>
  <c r="G687" i="3"/>
  <c r="M687" i="3" s="1"/>
  <c r="T686" i="3"/>
  <c r="N686" i="3"/>
  <c r="J686" i="3"/>
  <c r="AB686" i="3" s="1"/>
  <c r="I686" i="3"/>
  <c r="H686" i="3"/>
  <c r="G686" i="3"/>
  <c r="M686" i="3" s="1"/>
  <c r="E686" i="3"/>
  <c r="N685" i="3"/>
  <c r="M685" i="3"/>
  <c r="J685" i="3"/>
  <c r="I685" i="3"/>
  <c r="H685" i="3"/>
  <c r="E685" i="3" s="1"/>
  <c r="G685" i="3"/>
  <c r="X684" i="3"/>
  <c r="N684" i="3"/>
  <c r="J684" i="3"/>
  <c r="I684" i="3"/>
  <c r="H684" i="3"/>
  <c r="E684" i="3" s="1"/>
  <c r="G684" i="3"/>
  <c r="Z684" i="3" s="1"/>
  <c r="N683" i="3"/>
  <c r="M683" i="3"/>
  <c r="J683" i="3"/>
  <c r="I683" i="3"/>
  <c r="H683" i="3"/>
  <c r="G683" i="3"/>
  <c r="X683" i="3" s="1"/>
  <c r="E683" i="3"/>
  <c r="L682" i="3"/>
  <c r="N680" i="3"/>
  <c r="M680" i="3"/>
  <c r="J680" i="3"/>
  <c r="I680" i="3"/>
  <c r="H680" i="3"/>
  <c r="G680" i="3"/>
  <c r="X680" i="3" s="1"/>
  <c r="E680" i="3"/>
  <c r="N679" i="3"/>
  <c r="M679" i="3"/>
  <c r="J679" i="3"/>
  <c r="T679" i="3" s="1"/>
  <c r="I679" i="3"/>
  <c r="H679" i="3"/>
  <c r="G679" i="3"/>
  <c r="E679" i="3"/>
  <c r="Z678" i="3"/>
  <c r="N678" i="3"/>
  <c r="J678" i="3"/>
  <c r="I678" i="3"/>
  <c r="H678" i="3"/>
  <c r="G678" i="3"/>
  <c r="T678" i="3" s="1"/>
  <c r="E678" i="3"/>
  <c r="L677" i="3"/>
  <c r="N675" i="3"/>
  <c r="J675" i="3"/>
  <c r="I675" i="3"/>
  <c r="H675" i="3"/>
  <c r="G675" i="3"/>
  <c r="E675" i="3"/>
  <c r="L674" i="3"/>
  <c r="Z672" i="3"/>
  <c r="N672" i="3"/>
  <c r="J672" i="3"/>
  <c r="I672" i="3"/>
  <c r="H672" i="3"/>
  <c r="G672" i="3"/>
  <c r="T672" i="3" s="1"/>
  <c r="E672" i="3"/>
  <c r="N671" i="3"/>
  <c r="M671" i="3"/>
  <c r="J671" i="3"/>
  <c r="I671" i="3"/>
  <c r="H671" i="3"/>
  <c r="E671" i="3" s="1"/>
  <c r="G671" i="3"/>
  <c r="L670" i="3"/>
  <c r="N668" i="3"/>
  <c r="M668" i="3"/>
  <c r="J668" i="3"/>
  <c r="I668" i="3"/>
  <c r="H668" i="3"/>
  <c r="E668" i="3" s="1"/>
  <c r="G668" i="3"/>
  <c r="N667" i="3"/>
  <c r="J667" i="3"/>
  <c r="I667" i="3"/>
  <c r="H667" i="3"/>
  <c r="E667" i="3" s="1"/>
  <c r="G667" i="3"/>
  <c r="M667" i="3" s="1"/>
  <c r="N666" i="3"/>
  <c r="J666" i="3"/>
  <c r="I666" i="3"/>
  <c r="H666" i="3"/>
  <c r="G666" i="3"/>
  <c r="M666" i="3" s="1"/>
  <c r="E666" i="3"/>
  <c r="N665" i="3"/>
  <c r="M665" i="3"/>
  <c r="J665" i="3"/>
  <c r="I665" i="3"/>
  <c r="H665" i="3"/>
  <c r="E665" i="3" s="1"/>
  <c r="G665" i="3"/>
  <c r="L664" i="3"/>
  <c r="Z662" i="3"/>
  <c r="X662" i="3"/>
  <c r="T662" i="3"/>
  <c r="N662" i="3"/>
  <c r="M662" i="3"/>
  <c r="J662" i="3"/>
  <c r="AB662" i="3" s="1"/>
  <c r="R662" i="3" s="1"/>
  <c r="I662" i="3"/>
  <c r="H662" i="3"/>
  <c r="G662" i="3"/>
  <c r="E662" i="3"/>
  <c r="X661" i="3"/>
  <c r="N661" i="3"/>
  <c r="J661" i="3"/>
  <c r="I661" i="3"/>
  <c r="H661" i="3"/>
  <c r="G661" i="3"/>
  <c r="Z661" i="3" s="1"/>
  <c r="E661" i="3"/>
  <c r="L660" i="3"/>
  <c r="AB658" i="3"/>
  <c r="Z658" i="3"/>
  <c r="X658" i="3"/>
  <c r="T658" i="3"/>
  <c r="N658" i="3"/>
  <c r="AB657" i="3"/>
  <c r="Z657" i="3"/>
  <c r="X657" i="3"/>
  <c r="T657" i="3"/>
  <c r="N657" i="3"/>
  <c r="AB656" i="3"/>
  <c r="Z656" i="3"/>
  <c r="X656" i="3"/>
  <c r="T656" i="3"/>
  <c r="N656" i="3"/>
  <c r="AB655" i="3"/>
  <c r="Z655" i="3"/>
  <c r="X655" i="3"/>
  <c r="T655" i="3"/>
  <c r="N655" i="3"/>
  <c r="AB654" i="3"/>
  <c r="Z654" i="3"/>
  <c r="X654" i="3"/>
  <c r="T654" i="3"/>
  <c r="N654" i="3"/>
  <c r="L653" i="3"/>
  <c r="N648" i="3"/>
  <c r="M648" i="3"/>
  <c r="J648" i="3"/>
  <c r="I648" i="3"/>
  <c r="H648" i="3"/>
  <c r="G648" i="3"/>
  <c r="X648" i="3" s="1"/>
  <c r="E648" i="3"/>
  <c r="B648" i="3" s="1"/>
  <c r="N647" i="3"/>
  <c r="M647" i="3"/>
  <c r="J647" i="3"/>
  <c r="T647" i="3" s="1"/>
  <c r="I647" i="3"/>
  <c r="H647" i="3"/>
  <c r="G647" i="3"/>
  <c r="E647" i="3"/>
  <c r="Z646" i="3"/>
  <c r="N646" i="3"/>
  <c r="J646" i="3"/>
  <c r="I646" i="3"/>
  <c r="H646" i="3"/>
  <c r="G646" i="3"/>
  <c r="T646" i="3" s="1"/>
  <c r="E646" i="3"/>
  <c r="L645" i="3"/>
  <c r="Z643" i="3"/>
  <c r="N643" i="3"/>
  <c r="J643" i="3"/>
  <c r="I643" i="3"/>
  <c r="H643" i="3"/>
  <c r="G643" i="3"/>
  <c r="T643" i="3" s="1"/>
  <c r="E643" i="3"/>
  <c r="Z642" i="3"/>
  <c r="X642" i="3"/>
  <c r="T642" i="3"/>
  <c r="N642" i="3"/>
  <c r="M642" i="3"/>
  <c r="J642" i="3"/>
  <c r="I642" i="3"/>
  <c r="H642" i="3"/>
  <c r="E642" i="3" s="1"/>
  <c r="G642" i="3"/>
  <c r="AB642" i="3" s="1"/>
  <c r="N641" i="3"/>
  <c r="J641" i="3"/>
  <c r="I641" i="3"/>
  <c r="H641" i="3"/>
  <c r="E641" i="3" s="1"/>
  <c r="G641" i="3"/>
  <c r="M641" i="3" s="1"/>
  <c r="L640" i="3"/>
  <c r="N638" i="3"/>
  <c r="J638" i="3"/>
  <c r="I638" i="3"/>
  <c r="H638" i="3"/>
  <c r="E638" i="3" s="1"/>
  <c r="G638" i="3"/>
  <c r="M638" i="3" s="1"/>
  <c r="N637" i="3"/>
  <c r="J637" i="3"/>
  <c r="I637" i="3"/>
  <c r="H637" i="3"/>
  <c r="G637" i="3"/>
  <c r="M637" i="3" s="1"/>
  <c r="E637" i="3"/>
  <c r="Z636" i="3"/>
  <c r="X636" i="3"/>
  <c r="T636" i="3"/>
  <c r="N636" i="3"/>
  <c r="M636" i="3"/>
  <c r="J636" i="3"/>
  <c r="AB636" i="3" s="1"/>
  <c r="I636" i="3"/>
  <c r="H636" i="3"/>
  <c r="E636" i="3" s="1"/>
  <c r="G636" i="3"/>
  <c r="X635" i="3"/>
  <c r="N635" i="3"/>
  <c r="J635" i="3"/>
  <c r="I635" i="3"/>
  <c r="H635" i="3"/>
  <c r="E635" i="3" s="1"/>
  <c r="G635" i="3"/>
  <c r="Z635" i="3" s="1"/>
  <c r="N634" i="3"/>
  <c r="M634" i="3"/>
  <c r="J634" i="3"/>
  <c r="I634" i="3"/>
  <c r="H634" i="3"/>
  <c r="G634" i="3"/>
  <c r="X634" i="3" s="1"/>
  <c r="E634" i="3"/>
  <c r="N633" i="3"/>
  <c r="M633" i="3"/>
  <c r="J633" i="3"/>
  <c r="T633" i="3" s="1"/>
  <c r="I633" i="3"/>
  <c r="H633" i="3"/>
  <c r="G633" i="3"/>
  <c r="E633" i="3"/>
  <c r="Z632" i="3"/>
  <c r="N632" i="3"/>
  <c r="J632" i="3"/>
  <c r="I632" i="3"/>
  <c r="H632" i="3"/>
  <c r="G632" i="3"/>
  <c r="T632" i="3" s="1"/>
  <c r="E632" i="3"/>
  <c r="Z631" i="3"/>
  <c r="X631" i="3"/>
  <c r="T631" i="3"/>
  <c r="N631" i="3"/>
  <c r="M631" i="3"/>
  <c r="J631" i="3"/>
  <c r="I631" i="3"/>
  <c r="H631" i="3"/>
  <c r="E631" i="3" s="1"/>
  <c r="G631" i="3"/>
  <c r="AB631" i="3" s="1"/>
  <c r="N630" i="3"/>
  <c r="J630" i="3"/>
  <c r="I630" i="3"/>
  <c r="H630" i="3"/>
  <c r="E630" i="3" s="1"/>
  <c r="G630" i="3"/>
  <c r="M630" i="3" s="1"/>
  <c r="N629" i="3"/>
  <c r="J629" i="3"/>
  <c r="I629" i="3"/>
  <c r="H629" i="3"/>
  <c r="G629" i="3"/>
  <c r="M629" i="3" s="1"/>
  <c r="E629" i="3"/>
  <c r="Z628" i="3"/>
  <c r="X628" i="3"/>
  <c r="T628" i="3"/>
  <c r="N628" i="3"/>
  <c r="M628" i="3"/>
  <c r="J628" i="3"/>
  <c r="AB628" i="3" s="1"/>
  <c r="I628" i="3"/>
  <c r="H628" i="3"/>
  <c r="E628" i="3" s="1"/>
  <c r="G628" i="3"/>
  <c r="X627" i="3"/>
  <c r="N627" i="3"/>
  <c r="J627" i="3"/>
  <c r="I627" i="3"/>
  <c r="H627" i="3"/>
  <c r="E627" i="3" s="1"/>
  <c r="G627" i="3"/>
  <c r="Z627" i="3" s="1"/>
  <c r="L626" i="3"/>
  <c r="X624" i="3"/>
  <c r="N624" i="3"/>
  <c r="J624" i="3"/>
  <c r="I624" i="3"/>
  <c r="H624" i="3"/>
  <c r="E624" i="3" s="1"/>
  <c r="G624" i="3"/>
  <c r="Z624" i="3" s="1"/>
  <c r="N623" i="3"/>
  <c r="M623" i="3"/>
  <c r="J623" i="3"/>
  <c r="I623" i="3"/>
  <c r="H623" i="3"/>
  <c r="G623" i="3"/>
  <c r="X623" i="3" s="1"/>
  <c r="E623" i="3"/>
  <c r="N622" i="3"/>
  <c r="M622" i="3"/>
  <c r="J622" i="3"/>
  <c r="T622" i="3" s="1"/>
  <c r="I622" i="3"/>
  <c r="H622" i="3"/>
  <c r="G622" i="3"/>
  <c r="E622" i="3"/>
  <c r="L621" i="3"/>
  <c r="N619" i="3"/>
  <c r="M619" i="3"/>
  <c r="J619" i="3"/>
  <c r="I619" i="3"/>
  <c r="H619" i="3"/>
  <c r="G619" i="3"/>
  <c r="E619" i="3"/>
  <c r="L618" i="3"/>
  <c r="N616" i="3"/>
  <c r="M616" i="3"/>
  <c r="J616" i="3"/>
  <c r="T616" i="3" s="1"/>
  <c r="I616" i="3"/>
  <c r="H616" i="3"/>
  <c r="G616" i="3"/>
  <c r="E616" i="3"/>
  <c r="N615" i="3"/>
  <c r="J615" i="3"/>
  <c r="I615" i="3"/>
  <c r="H615" i="3"/>
  <c r="G615" i="3"/>
  <c r="E615" i="3"/>
  <c r="L614" i="3"/>
  <c r="N612" i="3"/>
  <c r="J612" i="3"/>
  <c r="I612" i="3"/>
  <c r="H612" i="3"/>
  <c r="G612" i="3"/>
  <c r="E612" i="3"/>
  <c r="N611" i="3"/>
  <c r="M611" i="3"/>
  <c r="J611" i="3"/>
  <c r="I611" i="3"/>
  <c r="H611" i="3"/>
  <c r="E611" i="3" s="1"/>
  <c r="G611" i="3"/>
  <c r="N610" i="3"/>
  <c r="J610" i="3"/>
  <c r="I610" i="3"/>
  <c r="H610" i="3"/>
  <c r="E610" i="3" s="1"/>
  <c r="G610" i="3"/>
  <c r="N609" i="3"/>
  <c r="J609" i="3"/>
  <c r="I609" i="3"/>
  <c r="H609" i="3"/>
  <c r="G609" i="3"/>
  <c r="M609" i="3" s="1"/>
  <c r="E609" i="3"/>
  <c r="L608" i="3"/>
  <c r="T606" i="3"/>
  <c r="N606" i="3"/>
  <c r="J606" i="3"/>
  <c r="AB606" i="3" s="1"/>
  <c r="I606" i="3"/>
  <c r="H606" i="3"/>
  <c r="G606" i="3"/>
  <c r="M606" i="3" s="1"/>
  <c r="E606" i="3"/>
  <c r="Z605" i="3"/>
  <c r="X605" i="3"/>
  <c r="T605" i="3"/>
  <c r="R605" i="3"/>
  <c r="N605" i="3"/>
  <c r="M605" i="3"/>
  <c r="J605" i="3"/>
  <c r="AB605" i="3" s="1"/>
  <c r="I605" i="3"/>
  <c r="H605" i="3"/>
  <c r="G605" i="3"/>
  <c r="E605" i="3"/>
  <c r="L604" i="3"/>
  <c r="AB602" i="3"/>
  <c r="Z602" i="3"/>
  <c r="X602" i="3"/>
  <c r="T602" i="3"/>
  <c r="N602" i="3"/>
  <c r="AB601" i="3"/>
  <c r="Z601" i="3"/>
  <c r="X601" i="3"/>
  <c r="T601" i="3"/>
  <c r="N601" i="3"/>
  <c r="AB600" i="3"/>
  <c r="Z600" i="3"/>
  <c r="X600" i="3"/>
  <c r="T600" i="3"/>
  <c r="N600" i="3"/>
  <c r="AB599" i="3"/>
  <c r="Z599" i="3"/>
  <c r="X599" i="3"/>
  <c r="T599" i="3"/>
  <c r="N599" i="3"/>
  <c r="AB598" i="3"/>
  <c r="Z598" i="3"/>
  <c r="X598" i="3"/>
  <c r="T598" i="3"/>
  <c r="N598" i="3"/>
  <c r="L597" i="3"/>
  <c r="X592" i="3"/>
  <c r="N592" i="3"/>
  <c r="J592" i="3"/>
  <c r="I592" i="3"/>
  <c r="H592" i="3"/>
  <c r="E592" i="3" s="1"/>
  <c r="G592" i="3"/>
  <c r="Z592" i="3" s="1"/>
  <c r="B592" i="3"/>
  <c r="N591" i="3"/>
  <c r="M591" i="3"/>
  <c r="J591" i="3"/>
  <c r="I591" i="3"/>
  <c r="H591" i="3"/>
  <c r="G591" i="3"/>
  <c r="X591" i="3" s="1"/>
  <c r="E591" i="3"/>
  <c r="N590" i="3"/>
  <c r="M590" i="3"/>
  <c r="J590" i="3"/>
  <c r="I590" i="3"/>
  <c r="H590" i="3"/>
  <c r="G590" i="3"/>
  <c r="E590" i="3"/>
  <c r="L589" i="3"/>
  <c r="AB587" i="3"/>
  <c r="N587" i="3"/>
  <c r="M587" i="3"/>
  <c r="J587" i="3"/>
  <c r="I587" i="3"/>
  <c r="H587" i="3"/>
  <c r="G587" i="3"/>
  <c r="E587" i="3"/>
  <c r="Z586" i="3"/>
  <c r="N586" i="3"/>
  <c r="J586" i="3"/>
  <c r="I586" i="3"/>
  <c r="H586" i="3"/>
  <c r="G586" i="3"/>
  <c r="T586" i="3" s="1"/>
  <c r="E586" i="3"/>
  <c r="Z585" i="3"/>
  <c r="X585" i="3"/>
  <c r="T585" i="3"/>
  <c r="N585" i="3"/>
  <c r="M585" i="3"/>
  <c r="J585" i="3"/>
  <c r="AB585" i="3" s="1"/>
  <c r="I585" i="3"/>
  <c r="H585" i="3"/>
  <c r="E585" i="3" s="1"/>
  <c r="G585" i="3"/>
  <c r="L584" i="3"/>
  <c r="Z582" i="3"/>
  <c r="X582" i="3"/>
  <c r="T582" i="3"/>
  <c r="N582" i="3"/>
  <c r="M582" i="3"/>
  <c r="J582" i="3"/>
  <c r="AB582" i="3" s="1"/>
  <c r="I582" i="3"/>
  <c r="H582" i="3"/>
  <c r="E582" i="3" s="1"/>
  <c r="G582" i="3"/>
  <c r="N581" i="3"/>
  <c r="J581" i="3"/>
  <c r="I581" i="3"/>
  <c r="H581" i="3"/>
  <c r="E581" i="3" s="1"/>
  <c r="G581" i="3"/>
  <c r="T580" i="3"/>
  <c r="N580" i="3"/>
  <c r="J580" i="3"/>
  <c r="AB580" i="3" s="1"/>
  <c r="I580" i="3"/>
  <c r="H580" i="3"/>
  <c r="G580" i="3"/>
  <c r="M580" i="3" s="1"/>
  <c r="E580" i="3"/>
  <c r="Z579" i="3"/>
  <c r="X579" i="3"/>
  <c r="T579" i="3"/>
  <c r="N579" i="3"/>
  <c r="M579" i="3"/>
  <c r="J579" i="3"/>
  <c r="AB579" i="3" s="1"/>
  <c r="I579" i="3"/>
  <c r="H579" i="3"/>
  <c r="E579" i="3" s="1"/>
  <c r="G579" i="3"/>
  <c r="X578" i="3"/>
  <c r="N578" i="3"/>
  <c r="J578" i="3"/>
  <c r="I578" i="3"/>
  <c r="H578" i="3"/>
  <c r="E578" i="3" s="1"/>
  <c r="G578" i="3"/>
  <c r="Z578" i="3" s="1"/>
  <c r="N577" i="3"/>
  <c r="M577" i="3"/>
  <c r="J577" i="3"/>
  <c r="I577" i="3"/>
  <c r="H577" i="3"/>
  <c r="G577" i="3"/>
  <c r="X577" i="3" s="1"/>
  <c r="E577" i="3"/>
  <c r="AB576" i="3"/>
  <c r="N576" i="3"/>
  <c r="M576" i="3"/>
  <c r="J576" i="3"/>
  <c r="I576" i="3"/>
  <c r="H576" i="3"/>
  <c r="G576" i="3"/>
  <c r="E576" i="3"/>
  <c r="Z575" i="3"/>
  <c r="N575" i="3"/>
  <c r="J575" i="3"/>
  <c r="I575" i="3"/>
  <c r="H575" i="3"/>
  <c r="G575" i="3"/>
  <c r="T575" i="3" s="1"/>
  <c r="E575" i="3"/>
  <c r="Z574" i="3"/>
  <c r="X574" i="3"/>
  <c r="T574" i="3"/>
  <c r="N574" i="3"/>
  <c r="M574" i="3"/>
  <c r="J574" i="3"/>
  <c r="AB574" i="3" s="1"/>
  <c r="I574" i="3"/>
  <c r="H574" i="3"/>
  <c r="E574" i="3" s="1"/>
  <c r="G574" i="3"/>
  <c r="N573" i="3"/>
  <c r="J573" i="3"/>
  <c r="I573" i="3"/>
  <c r="H573" i="3"/>
  <c r="E573" i="3" s="1"/>
  <c r="G573" i="3"/>
  <c r="T572" i="3"/>
  <c r="N572" i="3"/>
  <c r="J572" i="3"/>
  <c r="AB572" i="3" s="1"/>
  <c r="I572" i="3"/>
  <c r="H572" i="3"/>
  <c r="G572" i="3"/>
  <c r="M572" i="3" s="1"/>
  <c r="E572" i="3"/>
  <c r="Z571" i="3"/>
  <c r="X571" i="3"/>
  <c r="T571" i="3"/>
  <c r="N571" i="3"/>
  <c r="M571" i="3"/>
  <c r="J571" i="3"/>
  <c r="AB571" i="3" s="1"/>
  <c r="I571" i="3"/>
  <c r="H571" i="3"/>
  <c r="E571" i="3" s="1"/>
  <c r="G571" i="3"/>
  <c r="L570" i="3"/>
  <c r="Z568" i="3"/>
  <c r="X568" i="3"/>
  <c r="T568" i="3"/>
  <c r="N568" i="3"/>
  <c r="M568" i="3"/>
  <c r="J568" i="3"/>
  <c r="AB568" i="3" s="1"/>
  <c r="I568" i="3"/>
  <c r="H568" i="3"/>
  <c r="E568" i="3" s="1"/>
  <c r="G568" i="3"/>
  <c r="X567" i="3"/>
  <c r="N567" i="3"/>
  <c r="J567" i="3"/>
  <c r="I567" i="3"/>
  <c r="H567" i="3"/>
  <c r="E567" i="3" s="1"/>
  <c r="G567" i="3"/>
  <c r="Z567" i="3" s="1"/>
  <c r="N566" i="3"/>
  <c r="M566" i="3"/>
  <c r="J566" i="3"/>
  <c r="I566" i="3"/>
  <c r="H566" i="3"/>
  <c r="G566" i="3"/>
  <c r="X566" i="3" s="1"/>
  <c r="E566" i="3"/>
  <c r="L565" i="3"/>
  <c r="N563" i="3"/>
  <c r="M563" i="3"/>
  <c r="J563" i="3"/>
  <c r="I563" i="3"/>
  <c r="H563" i="3"/>
  <c r="G563" i="3"/>
  <c r="E563" i="3"/>
  <c r="L562" i="3"/>
  <c r="N560" i="3"/>
  <c r="M560" i="3"/>
  <c r="J560" i="3"/>
  <c r="I560" i="3"/>
  <c r="H560" i="3"/>
  <c r="G560" i="3"/>
  <c r="X560" i="3" s="1"/>
  <c r="E560" i="3"/>
  <c r="N559" i="3"/>
  <c r="M559" i="3"/>
  <c r="J559" i="3"/>
  <c r="I559" i="3"/>
  <c r="H559" i="3"/>
  <c r="G559" i="3"/>
  <c r="E559" i="3"/>
  <c r="L558" i="3"/>
  <c r="N556" i="3"/>
  <c r="M556" i="3"/>
  <c r="J556" i="3"/>
  <c r="I556" i="3"/>
  <c r="H556" i="3"/>
  <c r="G556" i="3"/>
  <c r="E556" i="3"/>
  <c r="N555" i="3"/>
  <c r="J555" i="3"/>
  <c r="I555" i="3"/>
  <c r="H555" i="3"/>
  <c r="G555" i="3"/>
  <c r="E555" i="3"/>
  <c r="N554" i="3"/>
  <c r="M554" i="3"/>
  <c r="J554" i="3"/>
  <c r="I554" i="3"/>
  <c r="H554" i="3"/>
  <c r="E554" i="3" s="1"/>
  <c r="G554" i="3"/>
  <c r="N553" i="3"/>
  <c r="J553" i="3"/>
  <c r="I553" i="3"/>
  <c r="H553" i="3"/>
  <c r="E553" i="3" s="1"/>
  <c r="G553" i="3"/>
  <c r="L552" i="3"/>
  <c r="N550" i="3"/>
  <c r="J550" i="3"/>
  <c r="I550" i="3"/>
  <c r="H550" i="3"/>
  <c r="G550" i="3"/>
  <c r="E550" i="3"/>
  <c r="T549" i="3"/>
  <c r="N549" i="3"/>
  <c r="J549" i="3"/>
  <c r="AB549" i="3" s="1"/>
  <c r="I549" i="3"/>
  <c r="H549" i="3"/>
  <c r="G549" i="3"/>
  <c r="M549" i="3" s="1"/>
  <c r="E549" i="3"/>
  <c r="L548" i="3"/>
  <c r="AB546" i="3"/>
  <c r="Z546" i="3"/>
  <c r="X546" i="3"/>
  <c r="T546" i="3"/>
  <c r="N546" i="3"/>
  <c r="AB545" i="3"/>
  <c r="Z545" i="3"/>
  <c r="X545" i="3"/>
  <c r="T545" i="3"/>
  <c r="N545" i="3"/>
  <c r="AB544" i="3"/>
  <c r="Z544" i="3"/>
  <c r="X544" i="3"/>
  <c r="T544" i="3"/>
  <c r="N544" i="3"/>
  <c r="AB543" i="3"/>
  <c r="Z543" i="3"/>
  <c r="X543" i="3"/>
  <c r="T543" i="3"/>
  <c r="N543" i="3"/>
  <c r="AB542" i="3"/>
  <c r="Z542" i="3"/>
  <c r="X542" i="3"/>
  <c r="T542" i="3"/>
  <c r="N542" i="3"/>
  <c r="L541" i="3"/>
  <c r="Z536" i="3"/>
  <c r="X536" i="3"/>
  <c r="T536" i="3"/>
  <c r="N536" i="3"/>
  <c r="M536" i="3"/>
  <c r="J536" i="3"/>
  <c r="AB536" i="3" s="1"/>
  <c r="I536" i="3"/>
  <c r="H536" i="3"/>
  <c r="E536" i="3" s="1"/>
  <c r="B536" i="3" s="1"/>
  <c r="G536" i="3"/>
  <c r="X535" i="3"/>
  <c r="N535" i="3"/>
  <c r="J535" i="3"/>
  <c r="I535" i="3"/>
  <c r="H535" i="3"/>
  <c r="E535" i="3" s="1"/>
  <c r="G535" i="3"/>
  <c r="Z535" i="3" s="1"/>
  <c r="N534" i="3"/>
  <c r="M534" i="3"/>
  <c r="J534" i="3"/>
  <c r="I534" i="3"/>
  <c r="H534" i="3"/>
  <c r="G534" i="3"/>
  <c r="V534" i="3" s="1"/>
  <c r="E534" i="3"/>
  <c r="L533" i="3"/>
  <c r="N531" i="3"/>
  <c r="J531" i="3"/>
  <c r="I531" i="3"/>
  <c r="H531" i="3"/>
  <c r="G531" i="3"/>
  <c r="V531" i="3" s="1"/>
  <c r="E531" i="3"/>
  <c r="N530" i="3"/>
  <c r="M530" i="3"/>
  <c r="J530" i="3"/>
  <c r="X530" i="3" s="1"/>
  <c r="I530" i="3"/>
  <c r="H530" i="3"/>
  <c r="G530" i="3"/>
  <c r="E530" i="3"/>
  <c r="Z529" i="3"/>
  <c r="N529" i="3"/>
  <c r="J529" i="3"/>
  <c r="I529" i="3"/>
  <c r="H529" i="3"/>
  <c r="G529" i="3"/>
  <c r="T529" i="3" s="1"/>
  <c r="E529" i="3"/>
  <c r="L528" i="3"/>
  <c r="Z526" i="3"/>
  <c r="N526" i="3"/>
  <c r="J526" i="3"/>
  <c r="I526" i="3"/>
  <c r="H526" i="3"/>
  <c r="G526" i="3"/>
  <c r="T526" i="3" s="1"/>
  <c r="E526" i="3"/>
  <c r="N525" i="3"/>
  <c r="M525" i="3"/>
  <c r="J525" i="3"/>
  <c r="I525" i="3"/>
  <c r="H525" i="3"/>
  <c r="E525" i="3" s="1"/>
  <c r="G525" i="3"/>
  <c r="N524" i="3"/>
  <c r="M524" i="3"/>
  <c r="J524" i="3"/>
  <c r="I524" i="3"/>
  <c r="H524" i="3"/>
  <c r="E524" i="3" s="1"/>
  <c r="G524" i="3"/>
  <c r="T523" i="3"/>
  <c r="N523" i="3"/>
  <c r="J523" i="3"/>
  <c r="Z523" i="3" s="1"/>
  <c r="I523" i="3"/>
  <c r="H523" i="3"/>
  <c r="G523" i="3"/>
  <c r="M523" i="3" s="1"/>
  <c r="E523" i="3"/>
  <c r="Z522" i="3"/>
  <c r="X522" i="3"/>
  <c r="T522" i="3"/>
  <c r="N522" i="3"/>
  <c r="M522" i="3"/>
  <c r="J522" i="3"/>
  <c r="AB522" i="3" s="1"/>
  <c r="I522" i="3"/>
  <c r="H522" i="3"/>
  <c r="E522" i="3" s="1"/>
  <c r="G522" i="3"/>
  <c r="X521" i="3"/>
  <c r="N521" i="3"/>
  <c r="J521" i="3"/>
  <c r="I521" i="3"/>
  <c r="H521" i="3"/>
  <c r="E521" i="3" s="1"/>
  <c r="G521" i="3"/>
  <c r="Z521" i="3" s="1"/>
  <c r="N520" i="3"/>
  <c r="J520" i="3"/>
  <c r="I520" i="3"/>
  <c r="H520" i="3"/>
  <c r="G520" i="3"/>
  <c r="V520" i="3" s="1"/>
  <c r="E520" i="3"/>
  <c r="T519" i="3"/>
  <c r="N519" i="3"/>
  <c r="M519" i="3"/>
  <c r="J519" i="3"/>
  <c r="X519" i="3" s="1"/>
  <c r="I519" i="3"/>
  <c r="H519" i="3"/>
  <c r="G519" i="3"/>
  <c r="E519" i="3"/>
  <c r="Z518" i="3"/>
  <c r="N518" i="3"/>
  <c r="J518" i="3"/>
  <c r="I518" i="3"/>
  <c r="H518" i="3"/>
  <c r="G518" i="3"/>
  <c r="T518" i="3" s="1"/>
  <c r="E518" i="3"/>
  <c r="N517" i="3"/>
  <c r="M517" i="3"/>
  <c r="J517" i="3"/>
  <c r="I517" i="3"/>
  <c r="H517" i="3"/>
  <c r="E517" i="3" s="1"/>
  <c r="G517" i="3"/>
  <c r="N516" i="3"/>
  <c r="M516" i="3"/>
  <c r="J516" i="3"/>
  <c r="I516" i="3"/>
  <c r="H516" i="3"/>
  <c r="E516" i="3" s="1"/>
  <c r="G516" i="3"/>
  <c r="V516" i="3" s="1"/>
  <c r="AB515" i="3"/>
  <c r="N515" i="3"/>
  <c r="J515" i="3"/>
  <c r="Z515" i="3" s="1"/>
  <c r="I515" i="3"/>
  <c r="H515" i="3"/>
  <c r="G515" i="3"/>
  <c r="M515" i="3" s="1"/>
  <c r="E515" i="3"/>
  <c r="L514" i="3"/>
  <c r="AB512" i="3"/>
  <c r="T512" i="3"/>
  <c r="N512" i="3"/>
  <c r="J512" i="3"/>
  <c r="Z512" i="3" s="1"/>
  <c r="I512" i="3"/>
  <c r="H512" i="3"/>
  <c r="G512" i="3"/>
  <c r="M512" i="3" s="1"/>
  <c r="E512" i="3"/>
  <c r="Z511" i="3"/>
  <c r="X511" i="3"/>
  <c r="T511" i="3"/>
  <c r="N511" i="3"/>
  <c r="M511" i="3"/>
  <c r="J511" i="3"/>
  <c r="AB511" i="3" s="1"/>
  <c r="I511" i="3"/>
  <c r="H511" i="3"/>
  <c r="E511" i="3" s="1"/>
  <c r="G511" i="3"/>
  <c r="N510" i="3"/>
  <c r="J510" i="3"/>
  <c r="I510" i="3"/>
  <c r="H510" i="3"/>
  <c r="E510" i="3" s="1"/>
  <c r="G510" i="3"/>
  <c r="X510" i="3" s="1"/>
  <c r="L509" i="3"/>
  <c r="N507" i="3"/>
  <c r="J507" i="3"/>
  <c r="I507" i="3"/>
  <c r="H507" i="3"/>
  <c r="E507" i="3" s="1"/>
  <c r="G507" i="3"/>
  <c r="L506" i="3"/>
  <c r="X504" i="3"/>
  <c r="N504" i="3"/>
  <c r="J504" i="3"/>
  <c r="I504" i="3"/>
  <c r="H504" i="3"/>
  <c r="E504" i="3" s="1"/>
  <c r="G504" i="3"/>
  <c r="N503" i="3"/>
  <c r="M503" i="3"/>
  <c r="J503" i="3"/>
  <c r="I503" i="3"/>
  <c r="H503" i="3"/>
  <c r="G503" i="3"/>
  <c r="E503" i="3"/>
  <c r="L502" i="3"/>
  <c r="N500" i="3"/>
  <c r="M500" i="3"/>
  <c r="J500" i="3"/>
  <c r="I500" i="3"/>
  <c r="H500" i="3"/>
  <c r="G500" i="3"/>
  <c r="E500" i="3"/>
  <c r="N499" i="3"/>
  <c r="M499" i="3"/>
  <c r="J499" i="3"/>
  <c r="I499" i="3"/>
  <c r="H499" i="3"/>
  <c r="G499" i="3"/>
  <c r="E499" i="3"/>
  <c r="N498" i="3"/>
  <c r="J498" i="3"/>
  <c r="I498" i="3"/>
  <c r="H498" i="3"/>
  <c r="G498" i="3"/>
  <c r="E498" i="3"/>
  <c r="N497" i="3"/>
  <c r="M497" i="3"/>
  <c r="J497" i="3"/>
  <c r="I497" i="3"/>
  <c r="H497" i="3"/>
  <c r="E497" i="3" s="1"/>
  <c r="G497" i="3"/>
  <c r="L496" i="3"/>
  <c r="Z494" i="3"/>
  <c r="X494" i="3"/>
  <c r="T494" i="3"/>
  <c r="N494" i="3"/>
  <c r="M494" i="3"/>
  <c r="J494" i="3"/>
  <c r="I494" i="3"/>
  <c r="H494" i="3"/>
  <c r="G494" i="3"/>
  <c r="AB494" i="3" s="1"/>
  <c r="R494" i="3" s="1"/>
  <c r="E494" i="3"/>
  <c r="N493" i="3"/>
  <c r="J493" i="3"/>
  <c r="V493" i="3" s="1"/>
  <c r="I493" i="3"/>
  <c r="H493" i="3"/>
  <c r="G493" i="3"/>
  <c r="AB493" i="3" s="1"/>
  <c r="E493" i="3"/>
  <c r="L492" i="3"/>
  <c r="AB490" i="3"/>
  <c r="Z490" i="3"/>
  <c r="X490" i="3"/>
  <c r="T490" i="3"/>
  <c r="N490" i="3"/>
  <c r="AB489" i="3"/>
  <c r="Z489" i="3"/>
  <c r="X489" i="3"/>
  <c r="T489" i="3"/>
  <c r="N489" i="3"/>
  <c r="AB488" i="3"/>
  <c r="Z488" i="3"/>
  <c r="X488" i="3"/>
  <c r="T488" i="3"/>
  <c r="N488" i="3"/>
  <c r="AB487" i="3"/>
  <c r="Z487" i="3"/>
  <c r="X487" i="3"/>
  <c r="T487" i="3"/>
  <c r="N487" i="3"/>
  <c r="AB486" i="3"/>
  <c r="Z486" i="3"/>
  <c r="X486" i="3"/>
  <c r="T486" i="3"/>
  <c r="N486" i="3"/>
  <c r="L485" i="3"/>
  <c r="AB480" i="3"/>
  <c r="Z480" i="3"/>
  <c r="T480" i="3"/>
  <c r="N480" i="3"/>
  <c r="J480" i="3"/>
  <c r="I480" i="3"/>
  <c r="H480" i="3"/>
  <c r="G480" i="3"/>
  <c r="M480" i="3" s="1"/>
  <c r="E480" i="3"/>
  <c r="B480" i="3" s="1"/>
  <c r="Z479" i="3"/>
  <c r="X479" i="3"/>
  <c r="T479" i="3"/>
  <c r="N479" i="3"/>
  <c r="M479" i="3"/>
  <c r="J479" i="3"/>
  <c r="AB479" i="3" s="1"/>
  <c r="I479" i="3"/>
  <c r="H479" i="3"/>
  <c r="E479" i="3" s="1"/>
  <c r="G479" i="3"/>
  <c r="AB478" i="3"/>
  <c r="X478" i="3"/>
  <c r="N478" i="3"/>
  <c r="J478" i="3"/>
  <c r="I478" i="3"/>
  <c r="H478" i="3"/>
  <c r="E478" i="3" s="1"/>
  <c r="G478" i="3"/>
  <c r="L477" i="3"/>
  <c r="AB475" i="3"/>
  <c r="N475" i="3"/>
  <c r="J475" i="3"/>
  <c r="I475" i="3"/>
  <c r="H475" i="3"/>
  <c r="E475" i="3" s="1"/>
  <c r="G475" i="3"/>
  <c r="X475" i="3" s="1"/>
  <c r="T474" i="3"/>
  <c r="N474" i="3"/>
  <c r="J474" i="3"/>
  <c r="I474" i="3"/>
  <c r="H474" i="3"/>
  <c r="G474" i="3"/>
  <c r="V474" i="3" s="1"/>
  <c r="E474" i="3"/>
  <c r="AB473" i="3"/>
  <c r="N473" i="3"/>
  <c r="M473" i="3"/>
  <c r="J473" i="3"/>
  <c r="T473" i="3" s="1"/>
  <c r="I473" i="3"/>
  <c r="H473" i="3"/>
  <c r="E473" i="3" s="1"/>
  <c r="G473" i="3"/>
  <c r="L472" i="3"/>
  <c r="N470" i="3"/>
  <c r="M470" i="3"/>
  <c r="J470" i="3"/>
  <c r="AB470" i="3" s="1"/>
  <c r="I470" i="3"/>
  <c r="H470" i="3"/>
  <c r="E470" i="3" s="1"/>
  <c r="G470" i="3"/>
  <c r="N469" i="3"/>
  <c r="J469" i="3"/>
  <c r="I469" i="3"/>
  <c r="H469" i="3"/>
  <c r="G469" i="3"/>
  <c r="E469" i="3"/>
  <c r="Z468" i="3"/>
  <c r="X468" i="3"/>
  <c r="T468" i="3"/>
  <c r="N468" i="3"/>
  <c r="M468" i="3"/>
  <c r="J468" i="3"/>
  <c r="I468" i="3"/>
  <c r="H468" i="3"/>
  <c r="G468" i="3"/>
  <c r="AB468" i="3" s="1"/>
  <c r="E468" i="3"/>
  <c r="AB467" i="3"/>
  <c r="N467" i="3"/>
  <c r="M467" i="3"/>
  <c r="J467" i="3"/>
  <c r="I467" i="3"/>
  <c r="H467" i="3"/>
  <c r="E467" i="3" s="1"/>
  <c r="G467" i="3"/>
  <c r="N466" i="3"/>
  <c r="J466" i="3"/>
  <c r="I466" i="3"/>
  <c r="H466" i="3"/>
  <c r="G466" i="3"/>
  <c r="Z466" i="3" s="1"/>
  <c r="E466" i="3"/>
  <c r="Z465" i="3"/>
  <c r="X465" i="3"/>
  <c r="T465" i="3"/>
  <c r="N465" i="3"/>
  <c r="M465" i="3"/>
  <c r="J465" i="3"/>
  <c r="AB465" i="3" s="1"/>
  <c r="I465" i="3"/>
  <c r="H465" i="3"/>
  <c r="G465" i="3"/>
  <c r="E465" i="3"/>
  <c r="X464" i="3"/>
  <c r="N464" i="3"/>
  <c r="J464" i="3"/>
  <c r="V464" i="3" s="1"/>
  <c r="I464" i="3"/>
  <c r="H464" i="3"/>
  <c r="E464" i="3" s="1"/>
  <c r="G464" i="3"/>
  <c r="N463" i="3"/>
  <c r="J463" i="3"/>
  <c r="I463" i="3"/>
  <c r="H463" i="3"/>
  <c r="G463" i="3"/>
  <c r="V463" i="3" s="1"/>
  <c r="E463" i="3"/>
  <c r="AB462" i="3"/>
  <c r="N462" i="3"/>
  <c r="M462" i="3"/>
  <c r="J462" i="3"/>
  <c r="T462" i="3" s="1"/>
  <c r="I462" i="3"/>
  <c r="H462" i="3"/>
  <c r="E462" i="3" s="1"/>
  <c r="G462" i="3"/>
  <c r="N461" i="3"/>
  <c r="J461" i="3"/>
  <c r="I461" i="3"/>
  <c r="H461" i="3"/>
  <c r="G461" i="3"/>
  <c r="E461" i="3"/>
  <c r="Z460" i="3"/>
  <c r="X460" i="3"/>
  <c r="T460" i="3"/>
  <c r="N460" i="3"/>
  <c r="M460" i="3"/>
  <c r="J460" i="3"/>
  <c r="I460" i="3"/>
  <c r="H460" i="3"/>
  <c r="G460" i="3"/>
  <c r="AB460" i="3" s="1"/>
  <c r="E460" i="3"/>
  <c r="AB459" i="3"/>
  <c r="N459" i="3"/>
  <c r="M459" i="3"/>
  <c r="J459" i="3"/>
  <c r="I459" i="3"/>
  <c r="H459" i="3"/>
  <c r="E459" i="3" s="1"/>
  <c r="G459" i="3"/>
  <c r="L458" i="3"/>
  <c r="N456" i="3"/>
  <c r="J456" i="3"/>
  <c r="I456" i="3"/>
  <c r="H456" i="3"/>
  <c r="E456" i="3" s="1"/>
  <c r="G456" i="3"/>
  <c r="V456" i="3" s="1"/>
  <c r="Z455" i="3"/>
  <c r="T455" i="3"/>
  <c r="N455" i="3"/>
  <c r="J455" i="3"/>
  <c r="V455" i="3" s="1"/>
  <c r="I455" i="3"/>
  <c r="H455" i="3"/>
  <c r="G455" i="3"/>
  <c r="E455" i="3"/>
  <c r="Z454" i="3"/>
  <c r="X454" i="3"/>
  <c r="T454" i="3"/>
  <c r="N454" i="3"/>
  <c r="M454" i="3"/>
  <c r="J454" i="3"/>
  <c r="AB454" i="3" s="1"/>
  <c r="I454" i="3"/>
  <c r="H454" i="3"/>
  <c r="E454" i="3" s="1"/>
  <c r="G454" i="3"/>
  <c r="L453" i="3"/>
  <c r="N451" i="3"/>
  <c r="M451" i="3"/>
  <c r="J451" i="3"/>
  <c r="I451" i="3"/>
  <c r="H451" i="3"/>
  <c r="G451" i="3"/>
  <c r="E451" i="3"/>
  <c r="L450" i="3"/>
  <c r="Z448" i="3"/>
  <c r="X448" i="3"/>
  <c r="T448" i="3"/>
  <c r="N448" i="3"/>
  <c r="M448" i="3"/>
  <c r="J448" i="3"/>
  <c r="AB448" i="3" s="1"/>
  <c r="I448" i="3"/>
  <c r="H448" i="3"/>
  <c r="E448" i="3" s="1"/>
  <c r="G448" i="3"/>
  <c r="N447" i="3"/>
  <c r="J447" i="3"/>
  <c r="I447" i="3"/>
  <c r="H447" i="3"/>
  <c r="E447" i="3" s="1"/>
  <c r="G447" i="3"/>
  <c r="L446" i="3"/>
  <c r="N444" i="3"/>
  <c r="J444" i="3"/>
  <c r="I444" i="3"/>
  <c r="H444" i="3"/>
  <c r="E444" i="3" s="1"/>
  <c r="G444" i="3"/>
  <c r="N443" i="3"/>
  <c r="M443" i="3"/>
  <c r="J443" i="3"/>
  <c r="I443" i="3"/>
  <c r="H443" i="3"/>
  <c r="G443" i="3"/>
  <c r="E443" i="3"/>
  <c r="N442" i="3"/>
  <c r="M442" i="3"/>
  <c r="J442" i="3"/>
  <c r="I442" i="3"/>
  <c r="H442" i="3"/>
  <c r="E442" i="3" s="1"/>
  <c r="G442" i="3"/>
  <c r="N441" i="3"/>
  <c r="J441" i="3"/>
  <c r="Z441" i="3" s="1"/>
  <c r="I441" i="3"/>
  <c r="H441" i="3"/>
  <c r="G441" i="3"/>
  <c r="E441" i="3"/>
  <c r="L440" i="3"/>
  <c r="N438" i="3"/>
  <c r="J438" i="3"/>
  <c r="V438" i="3" s="1"/>
  <c r="I438" i="3"/>
  <c r="H438" i="3"/>
  <c r="G438" i="3"/>
  <c r="Z438" i="3" s="1"/>
  <c r="E438" i="3"/>
  <c r="Z437" i="3"/>
  <c r="X437" i="3"/>
  <c r="T437" i="3"/>
  <c r="N437" i="3"/>
  <c r="M437" i="3"/>
  <c r="J437" i="3"/>
  <c r="I437" i="3"/>
  <c r="H437" i="3"/>
  <c r="G437" i="3"/>
  <c r="AB437" i="3" s="1"/>
  <c r="R437" i="3" s="1"/>
  <c r="E437" i="3"/>
  <c r="L436" i="3"/>
  <c r="AB434" i="3"/>
  <c r="Z434" i="3"/>
  <c r="X434" i="3"/>
  <c r="T434" i="3"/>
  <c r="N434" i="3"/>
  <c r="AB433" i="3"/>
  <c r="Z433" i="3"/>
  <c r="X433" i="3"/>
  <c r="T433" i="3"/>
  <c r="N433" i="3"/>
  <c r="AB432" i="3"/>
  <c r="Z432" i="3"/>
  <c r="X432" i="3"/>
  <c r="T432" i="3"/>
  <c r="N432" i="3"/>
  <c r="AB431" i="3"/>
  <c r="Z431" i="3"/>
  <c r="X431" i="3"/>
  <c r="T431" i="3"/>
  <c r="N431" i="3"/>
  <c r="AB430" i="3"/>
  <c r="Z430" i="3"/>
  <c r="X430" i="3"/>
  <c r="T430" i="3"/>
  <c r="N430" i="3"/>
  <c r="L429" i="3"/>
  <c r="N424" i="3"/>
  <c r="J424" i="3"/>
  <c r="I424" i="3"/>
  <c r="H424" i="3"/>
  <c r="E424" i="3" s="1"/>
  <c r="B424" i="3" s="1"/>
  <c r="G424" i="3"/>
  <c r="V424" i="3" s="1"/>
  <c r="T423" i="3"/>
  <c r="N423" i="3"/>
  <c r="J423" i="3"/>
  <c r="I423" i="3"/>
  <c r="H423" i="3"/>
  <c r="G423" i="3"/>
  <c r="Z423" i="3" s="1"/>
  <c r="E423" i="3"/>
  <c r="Z422" i="3"/>
  <c r="X422" i="3"/>
  <c r="T422" i="3"/>
  <c r="N422" i="3"/>
  <c r="M422" i="3"/>
  <c r="J422" i="3"/>
  <c r="AB422" i="3" s="1"/>
  <c r="I422" i="3"/>
  <c r="H422" i="3"/>
  <c r="E422" i="3" s="1"/>
  <c r="G422" i="3"/>
  <c r="L421" i="3"/>
  <c r="Z419" i="3"/>
  <c r="X419" i="3"/>
  <c r="T419" i="3"/>
  <c r="N419" i="3"/>
  <c r="M419" i="3"/>
  <c r="J419" i="3"/>
  <c r="AB419" i="3" s="1"/>
  <c r="I419" i="3"/>
  <c r="H419" i="3"/>
  <c r="E419" i="3" s="1"/>
  <c r="G419" i="3"/>
  <c r="N418" i="3"/>
  <c r="J418" i="3"/>
  <c r="X418" i="3" s="1"/>
  <c r="I418" i="3"/>
  <c r="H418" i="3"/>
  <c r="E418" i="3" s="1"/>
  <c r="G418" i="3"/>
  <c r="T417" i="3"/>
  <c r="N417" i="3"/>
  <c r="M417" i="3"/>
  <c r="J417" i="3"/>
  <c r="I417" i="3"/>
  <c r="H417" i="3"/>
  <c r="G417" i="3"/>
  <c r="E417" i="3"/>
  <c r="L416" i="3"/>
  <c r="N414" i="3"/>
  <c r="J414" i="3"/>
  <c r="I414" i="3"/>
  <c r="H414" i="3"/>
  <c r="G414" i="3"/>
  <c r="V414" i="3" s="1"/>
  <c r="E414" i="3"/>
  <c r="N413" i="3"/>
  <c r="M413" i="3"/>
  <c r="J413" i="3"/>
  <c r="I413" i="3"/>
  <c r="H413" i="3"/>
  <c r="E413" i="3" s="1"/>
  <c r="G413" i="3"/>
  <c r="Z412" i="3"/>
  <c r="N412" i="3"/>
  <c r="J412" i="3"/>
  <c r="I412" i="3"/>
  <c r="H412" i="3"/>
  <c r="G412" i="3"/>
  <c r="E412" i="3"/>
  <c r="Z411" i="3"/>
  <c r="X411" i="3"/>
  <c r="T411" i="3"/>
  <c r="N411" i="3"/>
  <c r="M411" i="3"/>
  <c r="J411" i="3"/>
  <c r="I411" i="3"/>
  <c r="H411" i="3"/>
  <c r="E411" i="3" s="1"/>
  <c r="G411" i="3"/>
  <c r="AB411" i="3" s="1"/>
  <c r="AB410" i="3"/>
  <c r="N410" i="3"/>
  <c r="M410" i="3"/>
  <c r="J410" i="3"/>
  <c r="V410" i="3" s="1"/>
  <c r="R410" i="3" s="1"/>
  <c r="I410" i="3"/>
  <c r="H410" i="3"/>
  <c r="E410" i="3" s="1"/>
  <c r="G410" i="3"/>
  <c r="N409" i="3"/>
  <c r="J409" i="3"/>
  <c r="I409" i="3"/>
  <c r="H409" i="3"/>
  <c r="G409" i="3"/>
  <c r="X409" i="3" s="1"/>
  <c r="E409" i="3"/>
  <c r="AB408" i="3"/>
  <c r="Z408" i="3"/>
  <c r="X408" i="3"/>
  <c r="T408" i="3"/>
  <c r="N408" i="3"/>
  <c r="M408" i="3"/>
  <c r="J408" i="3"/>
  <c r="I408" i="3"/>
  <c r="H408" i="3"/>
  <c r="G408" i="3"/>
  <c r="E408" i="3"/>
  <c r="AB407" i="3"/>
  <c r="Z407" i="3"/>
  <c r="N407" i="3"/>
  <c r="M407" i="3"/>
  <c r="J407" i="3"/>
  <c r="I407" i="3"/>
  <c r="H407" i="3"/>
  <c r="E407" i="3" s="1"/>
  <c r="G407" i="3"/>
  <c r="Z406" i="3"/>
  <c r="N406" i="3"/>
  <c r="J406" i="3"/>
  <c r="I406" i="3"/>
  <c r="H406" i="3"/>
  <c r="G406" i="3"/>
  <c r="AB406" i="3" s="1"/>
  <c r="E406" i="3"/>
  <c r="N405" i="3"/>
  <c r="M405" i="3"/>
  <c r="J405" i="3"/>
  <c r="I405" i="3"/>
  <c r="H405" i="3"/>
  <c r="E405" i="3" s="1"/>
  <c r="G405" i="3"/>
  <c r="N404" i="3"/>
  <c r="J404" i="3"/>
  <c r="I404" i="3"/>
  <c r="H404" i="3"/>
  <c r="E404" i="3" s="1"/>
  <c r="G404" i="3"/>
  <c r="X404" i="3" s="1"/>
  <c r="Z403" i="3"/>
  <c r="T403" i="3"/>
  <c r="N403" i="3"/>
  <c r="M403" i="3"/>
  <c r="J403" i="3"/>
  <c r="I403" i="3"/>
  <c r="H403" i="3"/>
  <c r="G403" i="3"/>
  <c r="V403" i="3" s="1"/>
  <c r="E403" i="3"/>
  <c r="L402" i="3"/>
  <c r="Z400" i="3"/>
  <c r="T400" i="3"/>
  <c r="N400" i="3"/>
  <c r="M400" i="3"/>
  <c r="J400" i="3"/>
  <c r="I400" i="3"/>
  <c r="H400" i="3"/>
  <c r="G400" i="3"/>
  <c r="V400" i="3" s="1"/>
  <c r="E400" i="3"/>
  <c r="X399" i="3"/>
  <c r="N399" i="3"/>
  <c r="M399" i="3"/>
  <c r="J399" i="3"/>
  <c r="T399" i="3" s="1"/>
  <c r="I399" i="3"/>
  <c r="H399" i="3"/>
  <c r="E399" i="3" s="1"/>
  <c r="G399" i="3"/>
  <c r="Z399" i="3" s="1"/>
  <c r="N398" i="3"/>
  <c r="J398" i="3"/>
  <c r="I398" i="3"/>
  <c r="H398" i="3"/>
  <c r="E398" i="3" s="1"/>
  <c r="G398" i="3"/>
  <c r="M398" i="3" s="1"/>
  <c r="L397" i="3"/>
  <c r="N395" i="3"/>
  <c r="J395" i="3"/>
  <c r="I395" i="3"/>
  <c r="H395" i="3"/>
  <c r="E395" i="3" s="1"/>
  <c r="G395" i="3"/>
  <c r="M395" i="3" s="1"/>
  <c r="L394" i="3"/>
  <c r="N392" i="3"/>
  <c r="J392" i="3"/>
  <c r="I392" i="3"/>
  <c r="H392" i="3"/>
  <c r="E392" i="3" s="1"/>
  <c r="G392" i="3"/>
  <c r="M392" i="3" s="1"/>
  <c r="N391" i="3"/>
  <c r="M391" i="3"/>
  <c r="J391" i="3"/>
  <c r="I391" i="3"/>
  <c r="H391" i="3"/>
  <c r="G391" i="3"/>
  <c r="E391" i="3"/>
  <c r="L390" i="3"/>
  <c r="N388" i="3"/>
  <c r="M388" i="3"/>
  <c r="J388" i="3"/>
  <c r="I388" i="3"/>
  <c r="H388" i="3"/>
  <c r="G388" i="3"/>
  <c r="E388" i="3"/>
  <c r="N387" i="3"/>
  <c r="J387" i="3"/>
  <c r="I387" i="3"/>
  <c r="H387" i="3"/>
  <c r="E387" i="3" s="1"/>
  <c r="G387" i="3"/>
  <c r="M387" i="3" s="1"/>
  <c r="N386" i="3"/>
  <c r="J386" i="3"/>
  <c r="I386" i="3"/>
  <c r="H386" i="3"/>
  <c r="G386" i="3"/>
  <c r="E386" i="3"/>
  <c r="N385" i="3"/>
  <c r="M385" i="3"/>
  <c r="J385" i="3"/>
  <c r="I385" i="3"/>
  <c r="H385" i="3"/>
  <c r="E385" i="3" s="1"/>
  <c r="G385" i="3"/>
  <c r="L384" i="3"/>
  <c r="Z382" i="3"/>
  <c r="X382" i="3"/>
  <c r="T382" i="3"/>
  <c r="N382" i="3"/>
  <c r="M382" i="3"/>
  <c r="J382" i="3"/>
  <c r="I382" i="3"/>
  <c r="H382" i="3"/>
  <c r="G382" i="3"/>
  <c r="V382" i="3" s="1"/>
  <c r="E382" i="3"/>
  <c r="N381" i="3"/>
  <c r="J381" i="3"/>
  <c r="I381" i="3"/>
  <c r="H381" i="3"/>
  <c r="G381" i="3"/>
  <c r="X381" i="3" s="1"/>
  <c r="E381" i="3"/>
  <c r="L380" i="3"/>
  <c r="AB378" i="3"/>
  <c r="Z378" i="3"/>
  <c r="X378" i="3"/>
  <c r="T378" i="3"/>
  <c r="N378" i="3"/>
  <c r="AB377" i="3"/>
  <c r="Z377" i="3"/>
  <c r="X377" i="3"/>
  <c r="T377" i="3"/>
  <c r="N377" i="3"/>
  <c r="AB376" i="3"/>
  <c r="Z376" i="3"/>
  <c r="X376" i="3"/>
  <c r="T376" i="3"/>
  <c r="N376" i="3"/>
  <c r="AB375" i="3"/>
  <c r="Z375" i="3"/>
  <c r="X375" i="3"/>
  <c r="T375" i="3"/>
  <c r="N375" i="3"/>
  <c r="AB374" i="3"/>
  <c r="Z374" i="3"/>
  <c r="X374" i="3"/>
  <c r="T374" i="3"/>
  <c r="N374" i="3"/>
  <c r="L373" i="3"/>
  <c r="Z368" i="3"/>
  <c r="T368" i="3"/>
  <c r="N368" i="3"/>
  <c r="M368" i="3"/>
  <c r="J368" i="3"/>
  <c r="I368" i="3"/>
  <c r="H368" i="3"/>
  <c r="G368" i="3"/>
  <c r="V368" i="3" s="1"/>
  <c r="E368" i="3"/>
  <c r="B368" i="3" s="1"/>
  <c r="X367" i="3"/>
  <c r="N367" i="3"/>
  <c r="M367" i="3"/>
  <c r="J367" i="3"/>
  <c r="T367" i="3" s="1"/>
  <c r="I367" i="3"/>
  <c r="H367" i="3"/>
  <c r="E367" i="3" s="1"/>
  <c r="G367" i="3"/>
  <c r="Z367" i="3" s="1"/>
  <c r="N366" i="3"/>
  <c r="J366" i="3"/>
  <c r="I366" i="3"/>
  <c r="H366" i="3"/>
  <c r="E366" i="3" s="1"/>
  <c r="G366" i="3"/>
  <c r="M366" i="3" s="1"/>
  <c r="L365" i="3"/>
  <c r="N363" i="3"/>
  <c r="J363" i="3"/>
  <c r="I363" i="3"/>
  <c r="H363" i="3"/>
  <c r="E363" i="3" s="1"/>
  <c r="G363" i="3"/>
  <c r="M363" i="3" s="1"/>
  <c r="Z362" i="3"/>
  <c r="X362" i="3"/>
  <c r="T362" i="3"/>
  <c r="N362" i="3"/>
  <c r="M362" i="3"/>
  <c r="J362" i="3"/>
  <c r="I362" i="3"/>
  <c r="H362" i="3"/>
  <c r="G362" i="3"/>
  <c r="AB362" i="3" s="1"/>
  <c r="E362" i="3"/>
  <c r="N361" i="3"/>
  <c r="J361" i="3"/>
  <c r="AB361" i="3" s="1"/>
  <c r="I361" i="3"/>
  <c r="H361" i="3"/>
  <c r="E361" i="3" s="1"/>
  <c r="G361" i="3"/>
  <c r="M361" i="3" s="1"/>
  <c r="L360" i="3"/>
  <c r="N358" i="3"/>
  <c r="J358" i="3"/>
  <c r="AB358" i="3" s="1"/>
  <c r="I358" i="3"/>
  <c r="H358" i="3"/>
  <c r="E358" i="3" s="1"/>
  <c r="G358" i="3"/>
  <c r="M358" i="3" s="1"/>
  <c r="N357" i="3"/>
  <c r="J357" i="3"/>
  <c r="I357" i="3"/>
  <c r="H357" i="3"/>
  <c r="G357" i="3"/>
  <c r="E357" i="3"/>
  <c r="Z356" i="3"/>
  <c r="X356" i="3"/>
  <c r="T356" i="3"/>
  <c r="N356" i="3"/>
  <c r="M356" i="3"/>
  <c r="J356" i="3"/>
  <c r="AB356" i="3" s="1"/>
  <c r="R356" i="3" s="1"/>
  <c r="I356" i="3"/>
  <c r="H356" i="3"/>
  <c r="E356" i="3" s="1"/>
  <c r="G356" i="3"/>
  <c r="V356" i="3" s="1"/>
  <c r="N355" i="3"/>
  <c r="J355" i="3"/>
  <c r="I355" i="3"/>
  <c r="H355" i="3"/>
  <c r="E355" i="3" s="1"/>
  <c r="G355" i="3"/>
  <c r="X355" i="3" s="1"/>
  <c r="Z354" i="3"/>
  <c r="T354" i="3"/>
  <c r="N354" i="3"/>
  <c r="M354" i="3"/>
  <c r="J354" i="3"/>
  <c r="I354" i="3"/>
  <c r="H354" i="3"/>
  <c r="G354" i="3"/>
  <c r="V354" i="3" s="1"/>
  <c r="E354" i="3"/>
  <c r="X353" i="3"/>
  <c r="N353" i="3"/>
  <c r="M353" i="3"/>
  <c r="J353" i="3"/>
  <c r="T353" i="3" s="1"/>
  <c r="I353" i="3"/>
  <c r="H353" i="3"/>
  <c r="E353" i="3" s="1"/>
  <c r="G353" i="3"/>
  <c r="Z353" i="3" s="1"/>
  <c r="N352" i="3"/>
  <c r="J352" i="3"/>
  <c r="I352" i="3"/>
  <c r="H352" i="3"/>
  <c r="E352" i="3" s="1"/>
  <c r="G352" i="3"/>
  <c r="M352" i="3" s="1"/>
  <c r="Z351" i="3"/>
  <c r="X351" i="3"/>
  <c r="T351" i="3"/>
  <c r="N351" i="3"/>
  <c r="M351" i="3"/>
  <c r="J351" i="3"/>
  <c r="I351" i="3"/>
  <c r="H351" i="3"/>
  <c r="G351" i="3"/>
  <c r="AB351" i="3" s="1"/>
  <c r="E351" i="3"/>
  <c r="N350" i="3"/>
  <c r="J350" i="3"/>
  <c r="AB350" i="3" s="1"/>
  <c r="I350" i="3"/>
  <c r="H350" i="3"/>
  <c r="E350" i="3" s="1"/>
  <c r="G350" i="3"/>
  <c r="M350" i="3" s="1"/>
  <c r="N349" i="3"/>
  <c r="J349" i="3"/>
  <c r="I349" i="3"/>
  <c r="H349" i="3"/>
  <c r="G349" i="3"/>
  <c r="E349" i="3"/>
  <c r="Z348" i="3"/>
  <c r="X348" i="3"/>
  <c r="T348" i="3"/>
  <c r="N348" i="3"/>
  <c r="M348" i="3"/>
  <c r="J348" i="3"/>
  <c r="I348" i="3"/>
  <c r="H348" i="3"/>
  <c r="E348" i="3" s="1"/>
  <c r="G348" i="3"/>
  <c r="V348" i="3" s="1"/>
  <c r="N347" i="3"/>
  <c r="J347" i="3"/>
  <c r="I347" i="3"/>
  <c r="H347" i="3"/>
  <c r="E347" i="3" s="1"/>
  <c r="G347" i="3"/>
  <c r="X347" i="3" s="1"/>
  <c r="L346" i="3"/>
  <c r="N344" i="3"/>
  <c r="J344" i="3"/>
  <c r="I344" i="3"/>
  <c r="H344" i="3"/>
  <c r="E344" i="3" s="1"/>
  <c r="G344" i="3"/>
  <c r="X344" i="3" s="1"/>
  <c r="Z343" i="3"/>
  <c r="T343" i="3"/>
  <c r="N343" i="3"/>
  <c r="M343" i="3"/>
  <c r="J343" i="3"/>
  <c r="I343" i="3"/>
  <c r="H343" i="3"/>
  <c r="G343" i="3"/>
  <c r="V343" i="3" s="1"/>
  <c r="E343" i="3"/>
  <c r="X342" i="3"/>
  <c r="N342" i="3"/>
  <c r="M342" i="3"/>
  <c r="J342" i="3"/>
  <c r="T342" i="3" s="1"/>
  <c r="I342" i="3"/>
  <c r="H342" i="3"/>
  <c r="E342" i="3" s="1"/>
  <c r="G342" i="3"/>
  <c r="Z342" i="3" s="1"/>
  <c r="L341" i="3"/>
  <c r="N339" i="3"/>
  <c r="M339" i="3"/>
  <c r="J339" i="3"/>
  <c r="I339" i="3"/>
  <c r="H339" i="3"/>
  <c r="E339" i="3" s="1"/>
  <c r="G339" i="3"/>
  <c r="L338" i="3"/>
  <c r="X336" i="3"/>
  <c r="N336" i="3"/>
  <c r="M336" i="3"/>
  <c r="J336" i="3"/>
  <c r="T336" i="3" s="1"/>
  <c r="I336" i="3"/>
  <c r="H336" i="3"/>
  <c r="E336" i="3" s="1"/>
  <c r="G336" i="3"/>
  <c r="Z336" i="3" s="1"/>
  <c r="N335" i="3"/>
  <c r="J335" i="3"/>
  <c r="I335" i="3"/>
  <c r="H335" i="3"/>
  <c r="G335" i="3"/>
  <c r="M335" i="3" s="1"/>
  <c r="E335" i="3"/>
  <c r="L334" i="3"/>
  <c r="N332" i="3"/>
  <c r="J332" i="3"/>
  <c r="I332" i="3"/>
  <c r="H332" i="3"/>
  <c r="G332" i="3"/>
  <c r="M332" i="3" s="1"/>
  <c r="E332" i="3"/>
  <c r="N331" i="3"/>
  <c r="M331" i="3"/>
  <c r="J331" i="3"/>
  <c r="I331" i="3"/>
  <c r="H331" i="3"/>
  <c r="G331" i="3"/>
  <c r="E331" i="3"/>
  <c r="N330" i="3"/>
  <c r="J330" i="3"/>
  <c r="I330" i="3"/>
  <c r="H330" i="3"/>
  <c r="E330" i="3" s="1"/>
  <c r="G330" i="3"/>
  <c r="M330" i="3" s="1"/>
  <c r="N329" i="3"/>
  <c r="J329" i="3"/>
  <c r="I329" i="3"/>
  <c r="H329" i="3"/>
  <c r="G329" i="3"/>
  <c r="E329" i="3"/>
  <c r="L328" i="3"/>
  <c r="Z326" i="3"/>
  <c r="N326" i="3"/>
  <c r="J326" i="3"/>
  <c r="I326" i="3"/>
  <c r="H326" i="3"/>
  <c r="G326" i="3"/>
  <c r="AB326" i="3" s="1"/>
  <c r="R326" i="3" s="1"/>
  <c r="E326" i="3"/>
  <c r="Z325" i="3"/>
  <c r="X325" i="3"/>
  <c r="T325" i="3"/>
  <c r="N325" i="3"/>
  <c r="M325" i="3"/>
  <c r="J325" i="3"/>
  <c r="I325" i="3"/>
  <c r="H325" i="3"/>
  <c r="G325" i="3"/>
  <c r="V325" i="3" s="1"/>
  <c r="E325" i="3"/>
  <c r="L324" i="3"/>
  <c r="AB322" i="3"/>
  <c r="Z322" i="3"/>
  <c r="X322" i="3"/>
  <c r="T322" i="3"/>
  <c r="N322" i="3"/>
  <c r="AB321" i="3"/>
  <c r="Z321" i="3"/>
  <c r="X321" i="3"/>
  <c r="T321" i="3"/>
  <c r="N321" i="3"/>
  <c r="AB320" i="3"/>
  <c r="Z320" i="3"/>
  <c r="X320" i="3"/>
  <c r="T320" i="3"/>
  <c r="N320" i="3"/>
  <c r="AB319" i="3"/>
  <c r="Z319" i="3"/>
  <c r="X319" i="3"/>
  <c r="T319" i="3"/>
  <c r="N319" i="3"/>
  <c r="AB318" i="3"/>
  <c r="Z318" i="3"/>
  <c r="X318" i="3"/>
  <c r="T318" i="3"/>
  <c r="N318" i="3"/>
  <c r="L317" i="3"/>
  <c r="N312" i="3"/>
  <c r="J312" i="3"/>
  <c r="I312" i="3"/>
  <c r="H312" i="3"/>
  <c r="E312" i="3" s="1"/>
  <c r="B312" i="3" s="1"/>
  <c r="G312" i="3"/>
  <c r="X312" i="3" s="1"/>
  <c r="Z311" i="3"/>
  <c r="T311" i="3"/>
  <c r="N311" i="3"/>
  <c r="M311" i="3"/>
  <c r="J311" i="3"/>
  <c r="I311" i="3"/>
  <c r="H311" i="3"/>
  <c r="G311" i="3"/>
  <c r="V311" i="3" s="1"/>
  <c r="E311" i="3"/>
  <c r="X310" i="3"/>
  <c r="N310" i="3"/>
  <c r="M310" i="3"/>
  <c r="J310" i="3"/>
  <c r="T310" i="3" s="1"/>
  <c r="I310" i="3"/>
  <c r="H310" i="3"/>
  <c r="E310" i="3" s="1"/>
  <c r="G310" i="3"/>
  <c r="Z310" i="3" s="1"/>
  <c r="L309" i="3"/>
  <c r="X307" i="3"/>
  <c r="N307" i="3"/>
  <c r="M307" i="3"/>
  <c r="J307" i="3"/>
  <c r="T307" i="3" s="1"/>
  <c r="I307" i="3"/>
  <c r="H307" i="3"/>
  <c r="E307" i="3" s="1"/>
  <c r="G307" i="3"/>
  <c r="Z307" i="3" s="1"/>
  <c r="N306" i="3"/>
  <c r="J306" i="3"/>
  <c r="I306" i="3"/>
  <c r="H306" i="3"/>
  <c r="G306" i="3"/>
  <c r="M306" i="3" s="1"/>
  <c r="E306" i="3"/>
  <c r="Z305" i="3"/>
  <c r="X305" i="3"/>
  <c r="T305" i="3"/>
  <c r="N305" i="3"/>
  <c r="M305" i="3"/>
  <c r="J305" i="3"/>
  <c r="AB305" i="3" s="1"/>
  <c r="I305" i="3"/>
  <c r="H305" i="3"/>
  <c r="G305" i="3"/>
  <c r="V305" i="3" s="1"/>
  <c r="E305" i="3"/>
  <c r="L304" i="3"/>
  <c r="Z302" i="3"/>
  <c r="X302" i="3"/>
  <c r="T302" i="3"/>
  <c r="N302" i="3"/>
  <c r="M302" i="3"/>
  <c r="J302" i="3"/>
  <c r="AB302" i="3" s="1"/>
  <c r="R302" i="3" s="1"/>
  <c r="I302" i="3"/>
  <c r="H302" i="3"/>
  <c r="G302" i="3"/>
  <c r="V302" i="3" s="1"/>
  <c r="E302" i="3"/>
  <c r="N301" i="3"/>
  <c r="J301" i="3"/>
  <c r="I301" i="3"/>
  <c r="H301" i="3"/>
  <c r="E301" i="3" s="1"/>
  <c r="G301" i="3"/>
  <c r="M301" i="3" s="1"/>
  <c r="Z300" i="3"/>
  <c r="N300" i="3"/>
  <c r="J300" i="3"/>
  <c r="I300" i="3"/>
  <c r="H300" i="3"/>
  <c r="G300" i="3"/>
  <c r="AB300" i="3" s="1"/>
  <c r="E300" i="3"/>
  <c r="Z299" i="3"/>
  <c r="X299" i="3"/>
  <c r="T299" i="3"/>
  <c r="N299" i="3"/>
  <c r="M299" i="3"/>
  <c r="J299" i="3"/>
  <c r="I299" i="3"/>
  <c r="H299" i="3"/>
  <c r="E299" i="3" s="1"/>
  <c r="G299" i="3"/>
  <c r="V299" i="3" s="1"/>
  <c r="N298" i="3"/>
  <c r="J298" i="3"/>
  <c r="I298" i="3"/>
  <c r="H298" i="3"/>
  <c r="E298" i="3" s="1"/>
  <c r="G298" i="3"/>
  <c r="X298" i="3" s="1"/>
  <c r="Z297" i="3"/>
  <c r="T297" i="3"/>
  <c r="N297" i="3"/>
  <c r="M297" i="3"/>
  <c r="J297" i="3"/>
  <c r="I297" i="3"/>
  <c r="H297" i="3"/>
  <c r="G297" i="3"/>
  <c r="V297" i="3" s="1"/>
  <c r="E297" i="3"/>
  <c r="X296" i="3"/>
  <c r="N296" i="3"/>
  <c r="M296" i="3"/>
  <c r="J296" i="3"/>
  <c r="T296" i="3" s="1"/>
  <c r="I296" i="3"/>
  <c r="H296" i="3"/>
  <c r="E296" i="3" s="1"/>
  <c r="G296" i="3"/>
  <c r="Z296" i="3" s="1"/>
  <c r="N295" i="3"/>
  <c r="J295" i="3"/>
  <c r="I295" i="3"/>
  <c r="H295" i="3"/>
  <c r="E295" i="3" s="1"/>
  <c r="G295" i="3"/>
  <c r="M295" i="3" s="1"/>
  <c r="Z294" i="3"/>
  <c r="X294" i="3"/>
  <c r="T294" i="3"/>
  <c r="N294" i="3"/>
  <c r="M294" i="3"/>
  <c r="J294" i="3"/>
  <c r="AB294" i="3" s="1"/>
  <c r="R294" i="3" s="1"/>
  <c r="I294" i="3"/>
  <c r="H294" i="3"/>
  <c r="G294" i="3"/>
  <c r="V294" i="3" s="1"/>
  <c r="E294" i="3"/>
  <c r="N293" i="3"/>
  <c r="J293" i="3"/>
  <c r="I293" i="3"/>
  <c r="H293" i="3"/>
  <c r="E293" i="3" s="1"/>
  <c r="G293" i="3"/>
  <c r="M293" i="3" s="1"/>
  <c r="Z292" i="3"/>
  <c r="N292" i="3"/>
  <c r="J292" i="3"/>
  <c r="I292" i="3"/>
  <c r="H292" i="3"/>
  <c r="G292" i="3"/>
  <c r="AB292" i="3" s="1"/>
  <c r="E292" i="3"/>
  <c r="Z291" i="3"/>
  <c r="X291" i="3"/>
  <c r="T291" i="3"/>
  <c r="N291" i="3"/>
  <c r="M291" i="3"/>
  <c r="J291" i="3"/>
  <c r="I291" i="3"/>
  <c r="H291" i="3"/>
  <c r="E291" i="3" s="1"/>
  <c r="G291" i="3"/>
  <c r="V291" i="3" s="1"/>
  <c r="L290" i="3"/>
  <c r="Z288" i="3"/>
  <c r="X288" i="3"/>
  <c r="T288" i="3"/>
  <c r="N288" i="3"/>
  <c r="M288" i="3"/>
  <c r="J288" i="3"/>
  <c r="I288" i="3"/>
  <c r="H288" i="3"/>
  <c r="E288" i="3" s="1"/>
  <c r="G288" i="3"/>
  <c r="V288" i="3" s="1"/>
  <c r="N287" i="3"/>
  <c r="J287" i="3"/>
  <c r="I287" i="3"/>
  <c r="H287" i="3"/>
  <c r="E287" i="3" s="1"/>
  <c r="G287" i="3"/>
  <c r="X287" i="3" s="1"/>
  <c r="Z286" i="3"/>
  <c r="T286" i="3"/>
  <c r="N286" i="3"/>
  <c r="M286" i="3"/>
  <c r="J286" i="3"/>
  <c r="I286" i="3"/>
  <c r="H286" i="3"/>
  <c r="G286" i="3"/>
  <c r="V286" i="3" s="1"/>
  <c r="E286" i="3"/>
  <c r="L285" i="3"/>
  <c r="N283" i="3"/>
  <c r="M283" i="3"/>
  <c r="J283" i="3"/>
  <c r="I283" i="3"/>
  <c r="H283" i="3"/>
  <c r="G283" i="3"/>
  <c r="E283" i="3"/>
  <c r="L282" i="3"/>
  <c r="Z280" i="3"/>
  <c r="T280" i="3"/>
  <c r="N280" i="3"/>
  <c r="M280" i="3"/>
  <c r="J280" i="3"/>
  <c r="I280" i="3"/>
  <c r="H280" i="3"/>
  <c r="G280" i="3"/>
  <c r="V280" i="3" s="1"/>
  <c r="E280" i="3"/>
  <c r="N279" i="3"/>
  <c r="M279" i="3"/>
  <c r="J279" i="3"/>
  <c r="T279" i="3" s="1"/>
  <c r="I279" i="3"/>
  <c r="H279" i="3"/>
  <c r="E279" i="3" s="1"/>
  <c r="G279" i="3"/>
  <c r="Z279" i="3" s="1"/>
  <c r="L278" i="3"/>
  <c r="N276" i="3"/>
  <c r="M276" i="3"/>
  <c r="J276" i="3"/>
  <c r="I276" i="3"/>
  <c r="H276" i="3"/>
  <c r="E276" i="3" s="1"/>
  <c r="G276" i="3"/>
  <c r="Z276" i="3" s="1"/>
  <c r="N275" i="3"/>
  <c r="J275" i="3"/>
  <c r="I275" i="3"/>
  <c r="H275" i="3"/>
  <c r="E275" i="3" s="1"/>
  <c r="G275" i="3"/>
  <c r="M275" i="3" s="1"/>
  <c r="N274" i="3"/>
  <c r="M274" i="3"/>
  <c r="J274" i="3"/>
  <c r="I274" i="3"/>
  <c r="H274" i="3"/>
  <c r="G274" i="3"/>
  <c r="E274" i="3"/>
  <c r="N273" i="3"/>
  <c r="J273" i="3"/>
  <c r="I273" i="3"/>
  <c r="H273" i="3"/>
  <c r="E273" i="3" s="1"/>
  <c r="G273" i="3"/>
  <c r="M273" i="3" s="1"/>
  <c r="L272" i="3"/>
  <c r="N270" i="3"/>
  <c r="J270" i="3"/>
  <c r="AB270" i="3" s="1"/>
  <c r="I270" i="3"/>
  <c r="H270" i="3"/>
  <c r="G270" i="3"/>
  <c r="M270" i="3" s="1"/>
  <c r="E270" i="3"/>
  <c r="Z269" i="3"/>
  <c r="N269" i="3"/>
  <c r="J269" i="3"/>
  <c r="I269" i="3"/>
  <c r="H269" i="3"/>
  <c r="G269" i="3"/>
  <c r="AB269" i="3" s="1"/>
  <c r="R269" i="3" s="1"/>
  <c r="E269" i="3"/>
  <c r="L268" i="3"/>
  <c r="AB266" i="3"/>
  <c r="Z266" i="3"/>
  <c r="X266" i="3"/>
  <c r="T266" i="3"/>
  <c r="N266" i="3"/>
  <c r="AB265" i="3"/>
  <c r="Z265" i="3"/>
  <c r="X265" i="3"/>
  <c r="T265" i="3"/>
  <c r="N265" i="3"/>
  <c r="AB264" i="3"/>
  <c r="Z264" i="3"/>
  <c r="X264" i="3"/>
  <c r="T264" i="3"/>
  <c r="N264" i="3"/>
  <c r="AB263" i="3"/>
  <c r="Z263" i="3"/>
  <c r="X263" i="3"/>
  <c r="T263" i="3"/>
  <c r="N263" i="3"/>
  <c r="AB262" i="3"/>
  <c r="Z262" i="3"/>
  <c r="X262" i="3"/>
  <c r="T262" i="3"/>
  <c r="N262" i="3"/>
  <c r="L261" i="3"/>
  <c r="Z256" i="3"/>
  <c r="X256" i="3"/>
  <c r="T256" i="3"/>
  <c r="N256" i="3"/>
  <c r="M256" i="3"/>
  <c r="J256" i="3"/>
  <c r="I256" i="3"/>
  <c r="H256" i="3"/>
  <c r="E256" i="3" s="1"/>
  <c r="B256" i="3" s="1"/>
  <c r="G256" i="3"/>
  <c r="V256" i="3" s="1"/>
  <c r="N255" i="3"/>
  <c r="J255" i="3"/>
  <c r="I255" i="3"/>
  <c r="H255" i="3"/>
  <c r="E255" i="3" s="1"/>
  <c r="G255" i="3"/>
  <c r="X255" i="3" s="1"/>
  <c r="Z254" i="3"/>
  <c r="T254" i="3"/>
  <c r="N254" i="3"/>
  <c r="M254" i="3"/>
  <c r="J254" i="3"/>
  <c r="I254" i="3"/>
  <c r="H254" i="3"/>
  <c r="G254" i="3"/>
  <c r="V254" i="3" s="1"/>
  <c r="E254" i="3"/>
  <c r="L253" i="3"/>
  <c r="Z251" i="3"/>
  <c r="T251" i="3"/>
  <c r="N251" i="3"/>
  <c r="M251" i="3"/>
  <c r="J251" i="3"/>
  <c r="I251" i="3"/>
  <c r="H251" i="3"/>
  <c r="G251" i="3"/>
  <c r="V251" i="3" s="1"/>
  <c r="E251" i="3"/>
  <c r="X250" i="3"/>
  <c r="N250" i="3"/>
  <c r="M250" i="3"/>
  <c r="J250" i="3"/>
  <c r="T250" i="3" s="1"/>
  <c r="I250" i="3"/>
  <c r="H250" i="3"/>
  <c r="E250" i="3" s="1"/>
  <c r="G250" i="3"/>
  <c r="Z250" i="3" s="1"/>
  <c r="N249" i="3"/>
  <c r="J249" i="3"/>
  <c r="I249" i="3"/>
  <c r="H249" i="3"/>
  <c r="E249" i="3" s="1"/>
  <c r="G249" i="3"/>
  <c r="M249" i="3" s="1"/>
  <c r="L248" i="3"/>
  <c r="N246" i="3"/>
  <c r="J246" i="3"/>
  <c r="I246" i="3"/>
  <c r="H246" i="3"/>
  <c r="E246" i="3" s="1"/>
  <c r="G246" i="3"/>
  <c r="M246" i="3" s="1"/>
  <c r="N245" i="3"/>
  <c r="M245" i="3"/>
  <c r="J245" i="3"/>
  <c r="I245" i="3"/>
  <c r="H245" i="3"/>
  <c r="G245" i="3"/>
  <c r="E245" i="3"/>
  <c r="N244" i="3"/>
  <c r="J244" i="3"/>
  <c r="AB244" i="3" s="1"/>
  <c r="I244" i="3"/>
  <c r="H244" i="3"/>
  <c r="E244" i="3" s="1"/>
  <c r="G244" i="3"/>
  <c r="M244" i="3" s="1"/>
  <c r="Z243" i="3"/>
  <c r="N243" i="3"/>
  <c r="J243" i="3"/>
  <c r="I243" i="3"/>
  <c r="H243" i="3"/>
  <c r="G243" i="3"/>
  <c r="AB243" i="3" s="1"/>
  <c r="E243" i="3"/>
  <c r="Z242" i="3"/>
  <c r="X242" i="3"/>
  <c r="T242" i="3"/>
  <c r="N242" i="3"/>
  <c r="M242" i="3"/>
  <c r="J242" i="3"/>
  <c r="I242" i="3"/>
  <c r="H242" i="3"/>
  <c r="E242" i="3" s="1"/>
  <c r="G242" i="3"/>
  <c r="V242" i="3" s="1"/>
  <c r="N241" i="3"/>
  <c r="J241" i="3"/>
  <c r="I241" i="3"/>
  <c r="H241" i="3"/>
  <c r="E241" i="3" s="1"/>
  <c r="G241" i="3"/>
  <c r="X241" i="3" s="1"/>
  <c r="Z240" i="3"/>
  <c r="T240" i="3"/>
  <c r="N240" i="3"/>
  <c r="M240" i="3"/>
  <c r="J240" i="3"/>
  <c r="I240" i="3"/>
  <c r="H240" i="3"/>
  <c r="G240" i="3"/>
  <c r="V240" i="3" s="1"/>
  <c r="E240" i="3"/>
  <c r="X239" i="3"/>
  <c r="N239" i="3"/>
  <c r="M239" i="3"/>
  <c r="J239" i="3"/>
  <c r="T239" i="3" s="1"/>
  <c r="I239" i="3"/>
  <c r="H239" i="3"/>
  <c r="E239" i="3" s="1"/>
  <c r="G239" i="3"/>
  <c r="V239" i="3" s="1"/>
  <c r="N238" i="3"/>
  <c r="J238" i="3"/>
  <c r="I238" i="3"/>
  <c r="H238" i="3"/>
  <c r="E238" i="3" s="1"/>
  <c r="G238" i="3"/>
  <c r="M238" i="3" s="1"/>
  <c r="N237" i="3"/>
  <c r="M237" i="3"/>
  <c r="J237" i="3"/>
  <c r="I237" i="3"/>
  <c r="H237" i="3"/>
  <c r="G237" i="3"/>
  <c r="E237" i="3"/>
  <c r="N236" i="3"/>
  <c r="J236" i="3"/>
  <c r="AB236" i="3" s="1"/>
  <c r="I236" i="3"/>
  <c r="H236" i="3"/>
  <c r="E236" i="3" s="1"/>
  <c r="G236" i="3"/>
  <c r="M236" i="3" s="1"/>
  <c r="Z235" i="3"/>
  <c r="N235" i="3"/>
  <c r="J235" i="3"/>
  <c r="I235" i="3"/>
  <c r="H235" i="3"/>
  <c r="G235" i="3"/>
  <c r="AB235" i="3" s="1"/>
  <c r="E235" i="3"/>
  <c r="L234" i="3"/>
  <c r="Z232" i="3"/>
  <c r="N232" i="3"/>
  <c r="J232" i="3"/>
  <c r="I232" i="3"/>
  <c r="H232" i="3"/>
  <c r="G232" i="3"/>
  <c r="AB232" i="3" s="1"/>
  <c r="E232" i="3"/>
  <c r="Z231" i="3"/>
  <c r="X231" i="3"/>
  <c r="T231" i="3"/>
  <c r="N231" i="3"/>
  <c r="M231" i="3"/>
  <c r="J231" i="3"/>
  <c r="I231" i="3"/>
  <c r="H231" i="3"/>
  <c r="E231" i="3" s="1"/>
  <c r="G231" i="3"/>
  <c r="V231" i="3" s="1"/>
  <c r="N230" i="3"/>
  <c r="J230" i="3"/>
  <c r="I230" i="3"/>
  <c r="H230" i="3"/>
  <c r="E230" i="3" s="1"/>
  <c r="G230" i="3"/>
  <c r="X230" i="3" s="1"/>
  <c r="L229" i="3"/>
  <c r="N227" i="3"/>
  <c r="J227" i="3"/>
  <c r="I227" i="3"/>
  <c r="H227" i="3"/>
  <c r="E227" i="3" s="1"/>
  <c r="G227" i="3"/>
  <c r="L226" i="3"/>
  <c r="N224" i="3"/>
  <c r="J224" i="3"/>
  <c r="I224" i="3"/>
  <c r="H224" i="3"/>
  <c r="E224" i="3" s="1"/>
  <c r="G224" i="3"/>
  <c r="X224" i="3" s="1"/>
  <c r="N223" i="3"/>
  <c r="M223" i="3"/>
  <c r="J223" i="3"/>
  <c r="I223" i="3"/>
  <c r="H223" i="3"/>
  <c r="G223" i="3"/>
  <c r="E223" i="3"/>
  <c r="L222" i="3"/>
  <c r="N220" i="3"/>
  <c r="M220" i="3"/>
  <c r="J220" i="3"/>
  <c r="I220" i="3"/>
  <c r="H220" i="3"/>
  <c r="G220" i="3"/>
  <c r="E220" i="3"/>
  <c r="N219" i="3"/>
  <c r="M219" i="3"/>
  <c r="J219" i="3"/>
  <c r="I219" i="3"/>
  <c r="H219" i="3"/>
  <c r="E219" i="3" s="1"/>
  <c r="G219" i="3"/>
  <c r="N218" i="3"/>
  <c r="J218" i="3"/>
  <c r="I218" i="3"/>
  <c r="H218" i="3"/>
  <c r="E218" i="3" s="1"/>
  <c r="G218" i="3"/>
  <c r="M218" i="3" s="1"/>
  <c r="N217" i="3"/>
  <c r="M217" i="3"/>
  <c r="J217" i="3"/>
  <c r="I217" i="3"/>
  <c r="H217" i="3"/>
  <c r="G217" i="3"/>
  <c r="E217" i="3"/>
  <c r="L216" i="3"/>
  <c r="Z214" i="3"/>
  <c r="X214" i="3"/>
  <c r="T214" i="3"/>
  <c r="N214" i="3"/>
  <c r="M214" i="3"/>
  <c r="J214" i="3"/>
  <c r="I214" i="3"/>
  <c r="H214" i="3"/>
  <c r="G214" i="3"/>
  <c r="AB214" i="3" s="1"/>
  <c r="R214" i="3" s="1"/>
  <c r="E214" i="3"/>
  <c r="N213" i="3"/>
  <c r="J213" i="3"/>
  <c r="AB213" i="3" s="1"/>
  <c r="I213" i="3"/>
  <c r="H213" i="3"/>
  <c r="G213" i="3"/>
  <c r="M213" i="3" s="1"/>
  <c r="E213" i="3"/>
  <c r="L212" i="3"/>
  <c r="AB210" i="3"/>
  <c r="Z210" i="3"/>
  <c r="X210" i="3"/>
  <c r="T210" i="3"/>
  <c r="N210" i="3"/>
  <c r="AB209" i="3"/>
  <c r="Z209" i="3"/>
  <c r="X209" i="3"/>
  <c r="T209" i="3"/>
  <c r="N209" i="3"/>
  <c r="AB208" i="3"/>
  <c r="Z208" i="3"/>
  <c r="X208" i="3"/>
  <c r="T208" i="3"/>
  <c r="N208" i="3"/>
  <c r="AB207" i="3"/>
  <c r="Z207" i="3"/>
  <c r="X207" i="3"/>
  <c r="T207" i="3"/>
  <c r="N207" i="3"/>
  <c r="AB206" i="3"/>
  <c r="Z206" i="3"/>
  <c r="X206" i="3"/>
  <c r="T206" i="3"/>
  <c r="N206" i="3"/>
  <c r="L205" i="3"/>
  <c r="Z200" i="3"/>
  <c r="N200" i="3"/>
  <c r="J200" i="3"/>
  <c r="I200" i="3"/>
  <c r="H200" i="3"/>
  <c r="G200" i="3"/>
  <c r="AB200" i="3" s="1"/>
  <c r="E200" i="3"/>
  <c r="B200" i="3"/>
  <c r="Z199" i="3"/>
  <c r="X199" i="3"/>
  <c r="T199" i="3"/>
  <c r="N199" i="3"/>
  <c r="M199" i="3"/>
  <c r="J199" i="3"/>
  <c r="I199" i="3"/>
  <c r="H199" i="3"/>
  <c r="E199" i="3" s="1"/>
  <c r="G199" i="3"/>
  <c r="V199" i="3" s="1"/>
  <c r="N198" i="3"/>
  <c r="J198" i="3"/>
  <c r="I198" i="3"/>
  <c r="H198" i="3"/>
  <c r="E198" i="3" s="1"/>
  <c r="G198" i="3"/>
  <c r="X198" i="3" s="1"/>
  <c r="L197" i="3"/>
  <c r="N195" i="3"/>
  <c r="J195" i="3"/>
  <c r="I195" i="3"/>
  <c r="H195" i="3"/>
  <c r="E195" i="3" s="1"/>
  <c r="G195" i="3"/>
  <c r="X195" i="3" s="1"/>
  <c r="Z194" i="3"/>
  <c r="T194" i="3"/>
  <c r="N194" i="3"/>
  <c r="M194" i="3"/>
  <c r="J194" i="3"/>
  <c r="I194" i="3"/>
  <c r="H194" i="3"/>
  <c r="G194" i="3"/>
  <c r="V194" i="3" s="1"/>
  <c r="E194" i="3"/>
  <c r="X193" i="3"/>
  <c r="N193" i="3"/>
  <c r="M193" i="3"/>
  <c r="J193" i="3"/>
  <c r="T193" i="3" s="1"/>
  <c r="I193" i="3"/>
  <c r="H193" i="3"/>
  <c r="E193" i="3" s="1"/>
  <c r="G193" i="3"/>
  <c r="Z193" i="3" s="1"/>
  <c r="L192" i="3"/>
  <c r="X190" i="3"/>
  <c r="N190" i="3"/>
  <c r="M190" i="3"/>
  <c r="J190" i="3"/>
  <c r="T190" i="3" s="1"/>
  <c r="I190" i="3"/>
  <c r="H190" i="3"/>
  <c r="E190" i="3" s="1"/>
  <c r="G190" i="3"/>
  <c r="Z190" i="3" s="1"/>
  <c r="N189" i="3"/>
  <c r="J189" i="3"/>
  <c r="I189" i="3"/>
  <c r="H189" i="3"/>
  <c r="E189" i="3" s="1"/>
  <c r="G189" i="3"/>
  <c r="M189" i="3" s="1"/>
  <c r="Z188" i="3"/>
  <c r="X188" i="3"/>
  <c r="T188" i="3"/>
  <c r="N188" i="3"/>
  <c r="M188" i="3"/>
  <c r="J188" i="3"/>
  <c r="AB188" i="3" s="1"/>
  <c r="I188" i="3"/>
  <c r="H188" i="3"/>
  <c r="G188" i="3"/>
  <c r="V188" i="3" s="1"/>
  <c r="E188" i="3"/>
  <c r="N187" i="3"/>
  <c r="J187" i="3"/>
  <c r="AB187" i="3" s="1"/>
  <c r="I187" i="3"/>
  <c r="H187" i="3"/>
  <c r="E187" i="3" s="1"/>
  <c r="G187" i="3"/>
  <c r="M187" i="3" s="1"/>
  <c r="Z186" i="3"/>
  <c r="N186" i="3"/>
  <c r="J186" i="3"/>
  <c r="I186" i="3"/>
  <c r="H186" i="3"/>
  <c r="G186" i="3"/>
  <c r="AB186" i="3" s="1"/>
  <c r="E186" i="3"/>
  <c r="Z185" i="3"/>
  <c r="X185" i="3"/>
  <c r="T185" i="3"/>
  <c r="N185" i="3"/>
  <c r="M185" i="3"/>
  <c r="J185" i="3"/>
  <c r="I185" i="3"/>
  <c r="H185" i="3"/>
  <c r="E185" i="3" s="1"/>
  <c r="G185" i="3"/>
  <c r="V185" i="3" s="1"/>
  <c r="N184" i="3"/>
  <c r="J184" i="3"/>
  <c r="I184" i="3"/>
  <c r="H184" i="3"/>
  <c r="E184" i="3" s="1"/>
  <c r="G184" i="3"/>
  <c r="X184" i="3" s="1"/>
  <c r="Z183" i="3"/>
  <c r="T183" i="3"/>
  <c r="N183" i="3"/>
  <c r="M183" i="3"/>
  <c r="J183" i="3"/>
  <c r="I183" i="3"/>
  <c r="H183" i="3"/>
  <c r="G183" i="3"/>
  <c r="V183" i="3" s="1"/>
  <c r="E183" i="3"/>
  <c r="X182" i="3"/>
  <c r="N182" i="3"/>
  <c r="M182" i="3"/>
  <c r="J182" i="3"/>
  <c r="T182" i="3" s="1"/>
  <c r="I182" i="3"/>
  <c r="H182" i="3"/>
  <c r="E182" i="3" s="1"/>
  <c r="G182" i="3"/>
  <c r="Z182" i="3" s="1"/>
  <c r="N181" i="3"/>
  <c r="J181" i="3"/>
  <c r="I181" i="3"/>
  <c r="H181" i="3"/>
  <c r="E181" i="3" s="1"/>
  <c r="G181" i="3"/>
  <c r="M181" i="3" s="1"/>
  <c r="Z180" i="3"/>
  <c r="X180" i="3"/>
  <c r="T180" i="3"/>
  <c r="N180" i="3"/>
  <c r="M180" i="3"/>
  <c r="J180" i="3"/>
  <c r="I180" i="3"/>
  <c r="H180" i="3"/>
  <c r="G180" i="3"/>
  <c r="AB180" i="3" s="1"/>
  <c r="E180" i="3"/>
  <c r="N179" i="3"/>
  <c r="J179" i="3"/>
  <c r="AB179" i="3" s="1"/>
  <c r="I179" i="3"/>
  <c r="H179" i="3"/>
  <c r="E179" i="3" s="1"/>
  <c r="G179" i="3"/>
  <c r="M179" i="3" s="1"/>
  <c r="L178" i="3"/>
  <c r="N176" i="3"/>
  <c r="J176" i="3"/>
  <c r="AB176" i="3" s="1"/>
  <c r="I176" i="3"/>
  <c r="H176" i="3"/>
  <c r="E176" i="3" s="1"/>
  <c r="G176" i="3"/>
  <c r="M176" i="3" s="1"/>
  <c r="Z175" i="3"/>
  <c r="N175" i="3"/>
  <c r="J175" i="3"/>
  <c r="I175" i="3"/>
  <c r="H175" i="3"/>
  <c r="G175" i="3"/>
  <c r="AB175" i="3" s="1"/>
  <c r="E175" i="3"/>
  <c r="Z174" i="3"/>
  <c r="X174" i="3"/>
  <c r="T174" i="3"/>
  <c r="N174" i="3"/>
  <c r="M174" i="3"/>
  <c r="J174" i="3"/>
  <c r="AB174" i="3" s="1"/>
  <c r="R174" i="3" s="1"/>
  <c r="I174" i="3"/>
  <c r="H174" i="3"/>
  <c r="E174" i="3" s="1"/>
  <c r="G174" i="3"/>
  <c r="V174" i="3" s="1"/>
  <c r="L173" i="3"/>
  <c r="N171" i="3"/>
  <c r="M171" i="3"/>
  <c r="J171" i="3"/>
  <c r="I171" i="3"/>
  <c r="H171" i="3"/>
  <c r="E171" i="3" s="1"/>
  <c r="G171" i="3"/>
  <c r="L170" i="3"/>
  <c r="Z168" i="3"/>
  <c r="X168" i="3"/>
  <c r="T168" i="3"/>
  <c r="N168" i="3"/>
  <c r="M168" i="3"/>
  <c r="J168" i="3"/>
  <c r="AB168" i="3" s="1"/>
  <c r="R168" i="3" s="1"/>
  <c r="I168" i="3"/>
  <c r="H168" i="3"/>
  <c r="E168" i="3" s="1"/>
  <c r="G168" i="3"/>
  <c r="V168" i="3" s="1"/>
  <c r="N167" i="3"/>
  <c r="J167" i="3"/>
  <c r="I167" i="3"/>
  <c r="H167" i="3"/>
  <c r="E167" i="3" s="1"/>
  <c r="G167" i="3"/>
  <c r="L166" i="3"/>
  <c r="N164" i="3"/>
  <c r="J164" i="3"/>
  <c r="I164" i="3"/>
  <c r="H164" i="3"/>
  <c r="E164" i="3" s="1"/>
  <c r="G164" i="3"/>
  <c r="N163" i="3"/>
  <c r="M163" i="3"/>
  <c r="J163" i="3"/>
  <c r="I163" i="3"/>
  <c r="H163" i="3"/>
  <c r="G163" i="3"/>
  <c r="E163" i="3"/>
  <c r="N162" i="3"/>
  <c r="M162" i="3"/>
  <c r="J162" i="3"/>
  <c r="I162" i="3"/>
  <c r="H162" i="3"/>
  <c r="E162" i="3" s="1"/>
  <c r="G162" i="3"/>
  <c r="Z162" i="3" s="1"/>
  <c r="N161" i="3"/>
  <c r="J161" i="3"/>
  <c r="I161" i="3"/>
  <c r="H161" i="3"/>
  <c r="G161" i="3"/>
  <c r="M161" i="3" s="1"/>
  <c r="E161" i="3"/>
  <c r="L160" i="3"/>
  <c r="N158" i="3"/>
  <c r="J158" i="3"/>
  <c r="I158" i="3"/>
  <c r="H158" i="3"/>
  <c r="G158" i="3"/>
  <c r="M158" i="3" s="1"/>
  <c r="E158" i="3"/>
  <c r="Z157" i="3"/>
  <c r="X157" i="3"/>
  <c r="T157" i="3"/>
  <c r="N157" i="3"/>
  <c r="M157" i="3"/>
  <c r="J157" i="3"/>
  <c r="I157" i="3"/>
  <c r="H157" i="3"/>
  <c r="G157" i="3"/>
  <c r="AB157" i="3" s="1"/>
  <c r="R157" i="3" s="1"/>
  <c r="E157" i="3"/>
  <c r="L156" i="3"/>
  <c r="AB154" i="3"/>
  <c r="Z154" i="3"/>
  <c r="X154" i="3"/>
  <c r="T154" i="3"/>
  <c r="N154" i="3"/>
  <c r="AB153" i="3"/>
  <c r="Z153" i="3"/>
  <c r="X153" i="3"/>
  <c r="T153" i="3"/>
  <c r="N153" i="3"/>
  <c r="AB152" i="3"/>
  <c r="Z152" i="3"/>
  <c r="X152" i="3"/>
  <c r="V152" i="3"/>
  <c r="T152" i="3"/>
  <c r="N152" i="3"/>
  <c r="AB151" i="3"/>
  <c r="Z151" i="3"/>
  <c r="X151" i="3"/>
  <c r="T151" i="3"/>
  <c r="N151" i="3"/>
  <c r="AB150" i="3"/>
  <c r="Z150" i="3"/>
  <c r="X150" i="3"/>
  <c r="T150" i="3"/>
  <c r="N150" i="3"/>
  <c r="L149" i="3"/>
  <c r="N144" i="3"/>
  <c r="J144" i="3"/>
  <c r="AB144" i="3" s="1"/>
  <c r="I144" i="3"/>
  <c r="H144" i="3"/>
  <c r="E144" i="3" s="1"/>
  <c r="B144" i="3" s="1"/>
  <c r="G144" i="3"/>
  <c r="M144" i="3" s="1"/>
  <c r="Z143" i="3"/>
  <c r="N143" i="3"/>
  <c r="J143" i="3"/>
  <c r="I143" i="3"/>
  <c r="H143" i="3"/>
  <c r="G143" i="3"/>
  <c r="AB143" i="3" s="1"/>
  <c r="E143" i="3"/>
  <c r="X142" i="3"/>
  <c r="T142" i="3"/>
  <c r="N142" i="3"/>
  <c r="M142" i="3"/>
  <c r="J142" i="3"/>
  <c r="Z142" i="3" s="1"/>
  <c r="I142" i="3"/>
  <c r="H142" i="3"/>
  <c r="E142" i="3" s="1"/>
  <c r="G142" i="3"/>
  <c r="V142" i="3" s="1"/>
  <c r="L141" i="3"/>
  <c r="X139" i="3"/>
  <c r="T139" i="3"/>
  <c r="N139" i="3"/>
  <c r="M139" i="3"/>
  <c r="J139" i="3"/>
  <c r="Z139" i="3" s="1"/>
  <c r="I139" i="3"/>
  <c r="H139" i="3"/>
  <c r="E139" i="3" s="1"/>
  <c r="G139" i="3"/>
  <c r="V139" i="3" s="1"/>
  <c r="N138" i="3"/>
  <c r="J138" i="3"/>
  <c r="I138" i="3"/>
  <c r="H138" i="3"/>
  <c r="E138" i="3" s="1"/>
  <c r="G138" i="3"/>
  <c r="X138" i="3" s="1"/>
  <c r="Z137" i="3"/>
  <c r="X137" i="3"/>
  <c r="T137" i="3"/>
  <c r="N137" i="3"/>
  <c r="M137" i="3"/>
  <c r="J137" i="3"/>
  <c r="I137" i="3"/>
  <c r="H137" i="3"/>
  <c r="G137" i="3"/>
  <c r="V137" i="3" s="1"/>
  <c r="E137" i="3"/>
  <c r="L136" i="3"/>
  <c r="Z134" i="3"/>
  <c r="X134" i="3"/>
  <c r="T134" i="3"/>
  <c r="N134" i="3"/>
  <c r="M134" i="3"/>
  <c r="J134" i="3"/>
  <c r="I134" i="3"/>
  <c r="H134" i="3"/>
  <c r="G134" i="3"/>
  <c r="V134" i="3" s="1"/>
  <c r="E134" i="3"/>
  <c r="N133" i="3"/>
  <c r="J133" i="3"/>
  <c r="I133" i="3"/>
  <c r="H133" i="3"/>
  <c r="E133" i="3" s="1"/>
  <c r="G133" i="3"/>
  <c r="T133" i="3" s="1"/>
  <c r="N132" i="3"/>
  <c r="J132" i="3"/>
  <c r="I132" i="3"/>
  <c r="H132" i="3"/>
  <c r="G132" i="3"/>
  <c r="M132" i="3" s="1"/>
  <c r="E132" i="3"/>
  <c r="Z131" i="3"/>
  <c r="X131" i="3"/>
  <c r="T131" i="3"/>
  <c r="N131" i="3"/>
  <c r="M131" i="3"/>
  <c r="J131" i="3"/>
  <c r="I131" i="3"/>
  <c r="H131" i="3"/>
  <c r="G131" i="3"/>
  <c r="AB131" i="3" s="1"/>
  <c r="E131" i="3"/>
  <c r="N130" i="3"/>
  <c r="J130" i="3"/>
  <c r="AB130" i="3" s="1"/>
  <c r="I130" i="3"/>
  <c r="H130" i="3"/>
  <c r="E130" i="3" s="1"/>
  <c r="G130" i="3"/>
  <c r="M130" i="3" s="1"/>
  <c r="Z129" i="3"/>
  <c r="N129" i="3"/>
  <c r="M129" i="3"/>
  <c r="J129" i="3"/>
  <c r="I129" i="3"/>
  <c r="H129" i="3"/>
  <c r="G129" i="3"/>
  <c r="AB129" i="3" s="1"/>
  <c r="E129" i="3"/>
  <c r="X128" i="3"/>
  <c r="N128" i="3"/>
  <c r="M128" i="3"/>
  <c r="J128" i="3"/>
  <c r="Z128" i="3" s="1"/>
  <c r="I128" i="3"/>
  <c r="H128" i="3"/>
  <c r="E128" i="3" s="1"/>
  <c r="G128" i="3"/>
  <c r="V128" i="3" s="1"/>
  <c r="N127" i="3"/>
  <c r="J127" i="3"/>
  <c r="I127" i="3"/>
  <c r="H127" i="3"/>
  <c r="E127" i="3" s="1"/>
  <c r="G127" i="3"/>
  <c r="X127" i="3" s="1"/>
  <c r="Z126" i="3"/>
  <c r="X126" i="3"/>
  <c r="T126" i="3"/>
  <c r="N126" i="3"/>
  <c r="M126" i="3"/>
  <c r="J126" i="3"/>
  <c r="I126" i="3"/>
  <c r="H126" i="3"/>
  <c r="G126" i="3"/>
  <c r="V126" i="3" s="1"/>
  <c r="E126" i="3"/>
  <c r="N125" i="3"/>
  <c r="J125" i="3"/>
  <c r="I125" i="3"/>
  <c r="H125" i="3"/>
  <c r="E125" i="3" s="1"/>
  <c r="G125" i="3"/>
  <c r="T125" i="3" s="1"/>
  <c r="C125" i="3"/>
  <c r="N124" i="3"/>
  <c r="J124" i="3"/>
  <c r="I124" i="3"/>
  <c r="H124" i="3"/>
  <c r="G124" i="3"/>
  <c r="M124" i="3" s="1"/>
  <c r="E124" i="3"/>
  <c r="Z123" i="3"/>
  <c r="X123" i="3"/>
  <c r="T123" i="3"/>
  <c r="N123" i="3"/>
  <c r="M123" i="3"/>
  <c r="J123" i="3"/>
  <c r="I123" i="3"/>
  <c r="H123" i="3"/>
  <c r="G123" i="3"/>
  <c r="AB123" i="3" s="1"/>
  <c r="E123" i="3"/>
  <c r="L122" i="3"/>
  <c r="Z120" i="3"/>
  <c r="X120" i="3"/>
  <c r="T120" i="3"/>
  <c r="N120" i="3"/>
  <c r="M120" i="3"/>
  <c r="J120" i="3"/>
  <c r="I120" i="3"/>
  <c r="H120" i="3"/>
  <c r="G120" i="3"/>
  <c r="AB120" i="3" s="1"/>
  <c r="E120" i="3"/>
  <c r="N119" i="3"/>
  <c r="J119" i="3"/>
  <c r="AB119" i="3" s="1"/>
  <c r="I119" i="3"/>
  <c r="H119" i="3"/>
  <c r="E119" i="3" s="1"/>
  <c r="G119" i="3"/>
  <c r="M119" i="3" s="1"/>
  <c r="C119" i="3"/>
  <c r="Z118" i="3"/>
  <c r="T118" i="3"/>
  <c r="N118" i="3"/>
  <c r="M118" i="3"/>
  <c r="J118" i="3"/>
  <c r="I118" i="3"/>
  <c r="H118" i="3"/>
  <c r="G118" i="3"/>
  <c r="AB118" i="3" s="1"/>
  <c r="E118" i="3"/>
  <c r="L117" i="3"/>
  <c r="N115" i="3"/>
  <c r="M115" i="3"/>
  <c r="J115" i="3"/>
  <c r="I115" i="3"/>
  <c r="H115" i="3"/>
  <c r="G115" i="3"/>
  <c r="E115" i="3"/>
  <c r="L114" i="3"/>
  <c r="Z112" i="3"/>
  <c r="T112" i="3"/>
  <c r="N112" i="3"/>
  <c r="M112" i="3"/>
  <c r="J112" i="3"/>
  <c r="I112" i="3"/>
  <c r="H112" i="3"/>
  <c r="G112" i="3"/>
  <c r="AB112" i="3" s="1"/>
  <c r="E112" i="3"/>
  <c r="N111" i="3"/>
  <c r="M111" i="3"/>
  <c r="J111" i="3"/>
  <c r="T111" i="3" s="1"/>
  <c r="I111" i="3"/>
  <c r="H111" i="3"/>
  <c r="E111" i="3" s="1"/>
  <c r="G111" i="3"/>
  <c r="Z111" i="3" s="1"/>
  <c r="L110" i="3"/>
  <c r="N108" i="3"/>
  <c r="M108" i="3"/>
  <c r="J108" i="3"/>
  <c r="I108" i="3"/>
  <c r="H108" i="3"/>
  <c r="E108" i="3" s="1"/>
  <c r="G108" i="3"/>
  <c r="Z108" i="3" s="1"/>
  <c r="N107" i="3"/>
  <c r="J107" i="3"/>
  <c r="I107" i="3"/>
  <c r="H107" i="3"/>
  <c r="E107" i="3" s="1"/>
  <c r="G107" i="3"/>
  <c r="Z106" i="3"/>
  <c r="N106" i="3"/>
  <c r="M106" i="3"/>
  <c r="J106" i="3"/>
  <c r="I106" i="3"/>
  <c r="H106" i="3"/>
  <c r="G106" i="3"/>
  <c r="E106" i="3"/>
  <c r="N105" i="3"/>
  <c r="J105" i="3"/>
  <c r="I105" i="3"/>
  <c r="H105" i="3"/>
  <c r="E105" i="3" s="1"/>
  <c r="G105" i="3"/>
  <c r="T105" i="3" s="1"/>
  <c r="C105" i="3"/>
  <c r="L104" i="3"/>
  <c r="X102" i="3"/>
  <c r="N102" i="3"/>
  <c r="J102" i="3"/>
  <c r="I102" i="3"/>
  <c r="H102" i="3"/>
  <c r="G102" i="3"/>
  <c r="T102" i="3" s="1"/>
  <c r="E102" i="3"/>
  <c r="C102" i="3"/>
  <c r="N101" i="3"/>
  <c r="J101" i="3"/>
  <c r="I101" i="3"/>
  <c r="H101" i="3"/>
  <c r="G101" i="3"/>
  <c r="M101" i="3" s="1"/>
  <c r="E101" i="3"/>
  <c r="L100" i="3"/>
  <c r="AB98" i="3"/>
  <c r="Z98" i="3"/>
  <c r="X98" i="3"/>
  <c r="V98" i="3"/>
  <c r="T98" i="3"/>
  <c r="N98" i="3"/>
  <c r="AB97" i="3"/>
  <c r="Z97" i="3"/>
  <c r="X97" i="3"/>
  <c r="V97" i="3"/>
  <c r="T97" i="3"/>
  <c r="N97" i="3"/>
  <c r="AB96" i="3"/>
  <c r="Z96" i="3"/>
  <c r="X96" i="3"/>
  <c r="T96" i="3"/>
  <c r="N96" i="3"/>
  <c r="AB95" i="3"/>
  <c r="Z95" i="3"/>
  <c r="X95" i="3"/>
  <c r="T95" i="3"/>
  <c r="N95" i="3"/>
  <c r="AB94" i="3"/>
  <c r="Z94" i="3"/>
  <c r="X94" i="3"/>
  <c r="V94" i="3"/>
  <c r="T94" i="3"/>
  <c r="N94" i="3"/>
  <c r="L93" i="3"/>
  <c r="Z88" i="3"/>
  <c r="X88" i="3"/>
  <c r="T88" i="3"/>
  <c r="N88" i="3"/>
  <c r="M88" i="3"/>
  <c r="J88" i="3"/>
  <c r="AB88" i="3" s="1"/>
  <c r="R88" i="3" s="1"/>
  <c r="I88" i="3"/>
  <c r="H88" i="3"/>
  <c r="G88" i="3"/>
  <c r="V88" i="3" s="1"/>
  <c r="E88" i="3"/>
  <c r="AB87" i="3"/>
  <c r="N87" i="3"/>
  <c r="J87" i="3"/>
  <c r="I87" i="3"/>
  <c r="H87" i="3"/>
  <c r="E87" i="3" s="1"/>
  <c r="G87" i="3"/>
  <c r="M87" i="3" s="1"/>
  <c r="C87" i="3"/>
  <c r="Z86" i="3"/>
  <c r="T86" i="3"/>
  <c r="N86" i="3"/>
  <c r="M86" i="3"/>
  <c r="J86" i="3"/>
  <c r="I86" i="3"/>
  <c r="H86" i="3"/>
  <c r="G86" i="3"/>
  <c r="AB86" i="3" s="1"/>
  <c r="E86" i="3"/>
  <c r="L85" i="3"/>
  <c r="Z83" i="3"/>
  <c r="T83" i="3"/>
  <c r="N83" i="3"/>
  <c r="M83" i="3"/>
  <c r="J83" i="3"/>
  <c r="I83" i="3"/>
  <c r="H83" i="3"/>
  <c r="G83" i="3"/>
  <c r="AB83" i="3" s="1"/>
  <c r="E83" i="3"/>
  <c r="X82" i="3"/>
  <c r="N82" i="3"/>
  <c r="M82" i="3"/>
  <c r="J82" i="3"/>
  <c r="T82" i="3" s="1"/>
  <c r="I82" i="3"/>
  <c r="H82" i="3"/>
  <c r="E82" i="3" s="1"/>
  <c r="G82" i="3"/>
  <c r="Z82" i="3" s="1"/>
  <c r="N81" i="3"/>
  <c r="J81" i="3"/>
  <c r="I81" i="3"/>
  <c r="H81" i="3"/>
  <c r="G81" i="3"/>
  <c r="AB81" i="3" s="1"/>
  <c r="E81" i="3"/>
  <c r="L80" i="3"/>
  <c r="AB78" i="3"/>
  <c r="N78" i="3"/>
  <c r="J78" i="3"/>
  <c r="I78" i="3"/>
  <c r="H78" i="3"/>
  <c r="G78" i="3"/>
  <c r="V78" i="3" s="1"/>
  <c r="E78" i="3"/>
  <c r="Z77" i="3"/>
  <c r="T77" i="3"/>
  <c r="N77" i="3"/>
  <c r="M77" i="3"/>
  <c r="J77" i="3"/>
  <c r="I77" i="3"/>
  <c r="H77" i="3"/>
  <c r="G77" i="3"/>
  <c r="E77" i="3"/>
  <c r="X76" i="3"/>
  <c r="N76" i="3"/>
  <c r="J76" i="3"/>
  <c r="I76" i="3"/>
  <c r="H76" i="3"/>
  <c r="E76" i="3" s="1"/>
  <c r="G76" i="3"/>
  <c r="T76" i="3" s="1"/>
  <c r="C76" i="3"/>
  <c r="N75" i="3"/>
  <c r="J75" i="3"/>
  <c r="I75" i="3"/>
  <c r="H75" i="3"/>
  <c r="G75" i="3"/>
  <c r="V75" i="3" s="1"/>
  <c r="E75" i="3"/>
  <c r="Z74" i="3"/>
  <c r="X74" i="3"/>
  <c r="T74" i="3"/>
  <c r="N74" i="3"/>
  <c r="M74" i="3"/>
  <c r="J74" i="3"/>
  <c r="AB74" i="3" s="1"/>
  <c r="R74" i="3" s="1"/>
  <c r="I74" i="3"/>
  <c r="H74" i="3"/>
  <c r="G74" i="3"/>
  <c r="V74" i="3" s="1"/>
  <c r="E74" i="3"/>
  <c r="AB73" i="3"/>
  <c r="N73" i="3"/>
  <c r="J73" i="3"/>
  <c r="I73" i="3"/>
  <c r="H73" i="3"/>
  <c r="E73" i="3" s="1"/>
  <c r="G73" i="3"/>
  <c r="M73" i="3" s="1"/>
  <c r="C73" i="3"/>
  <c r="Z72" i="3"/>
  <c r="T72" i="3"/>
  <c r="N72" i="3"/>
  <c r="M72" i="3"/>
  <c r="J72" i="3"/>
  <c r="I72" i="3"/>
  <c r="H72" i="3"/>
  <c r="G72" i="3"/>
  <c r="AB72" i="3" s="1"/>
  <c r="E72" i="3"/>
  <c r="X71" i="3"/>
  <c r="N71" i="3"/>
  <c r="M71" i="3"/>
  <c r="J71" i="3"/>
  <c r="T71" i="3" s="1"/>
  <c r="I71" i="3"/>
  <c r="H71" i="3"/>
  <c r="E71" i="3" s="1"/>
  <c r="G71" i="3"/>
  <c r="Z71" i="3" s="1"/>
  <c r="V70" i="3"/>
  <c r="N70" i="3"/>
  <c r="J70" i="3"/>
  <c r="I70" i="3"/>
  <c r="H70" i="3"/>
  <c r="G70" i="3"/>
  <c r="AB70" i="3" s="1"/>
  <c r="R70" i="3" s="1"/>
  <c r="E70" i="3"/>
  <c r="Z69" i="3"/>
  <c r="T69" i="3"/>
  <c r="N69" i="3"/>
  <c r="M69" i="3"/>
  <c r="J69" i="3"/>
  <c r="I69" i="3"/>
  <c r="H69" i="3"/>
  <c r="G69" i="3"/>
  <c r="E69" i="3"/>
  <c r="X68" i="3"/>
  <c r="N68" i="3"/>
  <c r="J68" i="3"/>
  <c r="I68" i="3"/>
  <c r="H68" i="3"/>
  <c r="E68" i="3" s="1"/>
  <c r="G68" i="3"/>
  <c r="T68" i="3" s="1"/>
  <c r="C68" i="3"/>
  <c r="V67" i="3"/>
  <c r="N67" i="3"/>
  <c r="J67" i="3"/>
  <c r="I67" i="3"/>
  <c r="H67" i="3"/>
  <c r="G67" i="3"/>
  <c r="E67" i="3"/>
  <c r="L66" i="3"/>
  <c r="N64" i="3"/>
  <c r="J64" i="3"/>
  <c r="I64" i="3"/>
  <c r="H64" i="3"/>
  <c r="G64" i="3"/>
  <c r="E64" i="3"/>
  <c r="Z63" i="3"/>
  <c r="X63" i="3"/>
  <c r="T63" i="3"/>
  <c r="N63" i="3"/>
  <c r="M63" i="3"/>
  <c r="J63" i="3"/>
  <c r="I63" i="3"/>
  <c r="H63" i="3"/>
  <c r="G63" i="3"/>
  <c r="AB63" i="3" s="1"/>
  <c r="E63" i="3"/>
  <c r="AB62" i="3"/>
  <c r="N62" i="3"/>
  <c r="J62" i="3"/>
  <c r="I62" i="3"/>
  <c r="H62" i="3"/>
  <c r="E62" i="3" s="1"/>
  <c r="G62" i="3"/>
  <c r="M62" i="3" s="1"/>
  <c r="C62" i="3"/>
  <c r="L61" i="3"/>
  <c r="N59" i="3"/>
  <c r="J59" i="3"/>
  <c r="I59" i="3"/>
  <c r="H59" i="3"/>
  <c r="E59" i="3" s="1"/>
  <c r="G59" i="3"/>
  <c r="M59" i="3" s="1"/>
  <c r="C59" i="3"/>
  <c r="L58" i="3"/>
  <c r="N56" i="3"/>
  <c r="J56" i="3"/>
  <c r="AB56" i="3" s="1"/>
  <c r="I56" i="3"/>
  <c r="H56" i="3"/>
  <c r="E56" i="3" s="1"/>
  <c r="G56" i="3"/>
  <c r="M56" i="3" s="1"/>
  <c r="C56" i="3"/>
  <c r="Z55" i="3"/>
  <c r="T55" i="3"/>
  <c r="N55" i="3"/>
  <c r="M55" i="3"/>
  <c r="J55" i="3"/>
  <c r="I55" i="3"/>
  <c r="H55" i="3"/>
  <c r="G55" i="3"/>
  <c r="E55" i="3"/>
  <c r="L54" i="3"/>
  <c r="Z52" i="3"/>
  <c r="N52" i="3"/>
  <c r="M52" i="3"/>
  <c r="J52" i="3"/>
  <c r="I52" i="3"/>
  <c r="H52" i="3"/>
  <c r="G52" i="3"/>
  <c r="E52" i="3"/>
  <c r="N51" i="3"/>
  <c r="M51" i="3"/>
  <c r="J51" i="3"/>
  <c r="I51" i="3"/>
  <c r="H51" i="3"/>
  <c r="E51" i="3" s="1"/>
  <c r="G51" i="3"/>
  <c r="Z51" i="3" s="1"/>
  <c r="C51" i="3"/>
  <c r="V50" i="3"/>
  <c r="N50" i="3"/>
  <c r="J50" i="3"/>
  <c r="I50" i="3"/>
  <c r="H50" i="3"/>
  <c r="E50" i="3" s="1"/>
  <c r="G50" i="3"/>
  <c r="Z49" i="3"/>
  <c r="T49" i="3"/>
  <c r="N49" i="3"/>
  <c r="M49" i="3"/>
  <c r="J49" i="3"/>
  <c r="I49" i="3"/>
  <c r="H49" i="3"/>
  <c r="G49" i="3"/>
  <c r="E49" i="3"/>
  <c r="L48" i="3"/>
  <c r="Z46" i="3"/>
  <c r="X46" i="3"/>
  <c r="T46" i="3"/>
  <c r="N46" i="3"/>
  <c r="M46" i="3"/>
  <c r="J46" i="3"/>
  <c r="I46" i="3"/>
  <c r="H46" i="3"/>
  <c r="G46" i="3"/>
  <c r="V46" i="3" s="1"/>
  <c r="E46" i="3"/>
  <c r="X45" i="3"/>
  <c r="N45" i="3"/>
  <c r="J45" i="3"/>
  <c r="I45" i="3"/>
  <c r="H45" i="3"/>
  <c r="G45" i="3"/>
  <c r="T45" i="3" s="1"/>
  <c r="E45" i="3"/>
  <c r="C45" i="3"/>
  <c r="L44" i="3"/>
  <c r="AB42" i="3"/>
  <c r="Z42" i="3"/>
  <c r="X42" i="3"/>
  <c r="V42" i="3"/>
  <c r="T42" i="3"/>
  <c r="N42" i="3"/>
  <c r="AB41" i="3"/>
  <c r="Z41" i="3"/>
  <c r="X41" i="3"/>
  <c r="T41" i="3"/>
  <c r="N41" i="3"/>
  <c r="AB40" i="3"/>
  <c r="Z40" i="3"/>
  <c r="X40" i="3"/>
  <c r="V40" i="3"/>
  <c r="T40" i="3"/>
  <c r="N40" i="3"/>
  <c r="AB39" i="3"/>
  <c r="Z39" i="3"/>
  <c r="X39" i="3"/>
  <c r="V39" i="3"/>
  <c r="T39" i="3"/>
  <c r="N39" i="3"/>
  <c r="AB38" i="3"/>
  <c r="Z38" i="3"/>
  <c r="X38" i="3"/>
  <c r="V38" i="3"/>
  <c r="T38" i="3"/>
  <c r="N38" i="3"/>
  <c r="L37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L31" i="3"/>
  <c r="AJ31" i="3"/>
  <c r="AH31" i="3"/>
  <c r="Z31" i="3"/>
  <c r="X31" i="3"/>
  <c r="V31" i="3"/>
  <c r="AB27" i="3"/>
  <c r="Z27" i="3"/>
  <c r="X27" i="3"/>
  <c r="V27" i="3"/>
  <c r="T27" i="3"/>
  <c r="AB26" i="3"/>
  <c r="Z26" i="3"/>
  <c r="X26" i="3"/>
  <c r="V26" i="3"/>
  <c r="T26" i="3"/>
  <c r="AB25" i="3"/>
  <c r="Z25" i="3"/>
  <c r="Z115" i="3" s="1"/>
  <c r="X25" i="3"/>
  <c r="V25" i="3"/>
  <c r="T25" i="3"/>
  <c r="AB24" i="3"/>
  <c r="Z24" i="3"/>
  <c r="X24" i="3"/>
  <c r="V24" i="3"/>
  <c r="T24" i="3"/>
  <c r="AB23" i="3"/>
  <c r="Z23" i="3"/>
  <c r="X23" i="3"/>
  <c r="V23" i="3"/>
  <c r="T23" i="3"/>
  <c r="AB22" i="3"/>
  <c r="Z22" i="3"/>
  <c r="X22" i="3"/>
  <c r="V22" i="3"/>
  <c r="T22" i="3"/>
  <c r="AB21" i="3"/>
  <c r="Z21" i="3"/>
  <c r="X21" i="3"/>
  <c r="V21" i="3"/>
  <c r="T21" i="3"/>
  <c r="AB20" i="3"/>
  <c r="Z20" i="3"/>
  <c r="X20" i="3"/>
  <c r="V20" i="3"/>
  <c r="T20" i="3"/>
  <c r="AB19" i="3"/>
  <c r="Z19" i="3"/>
  <c r="X19" i="3"/>
  <c r="V19" i="3"/>
  <c r="T19" i="3"/>
  <c r="AB18" i="3"/>
  <c r="Z18" i="3"/>
  <c r="X18" i="3"/>
  <c r="V18" i="3"/>
  <c r="T18" i="3"/>
  <c r="AB17" i="3"/>
  <c r="Z17" i="3"/>
  <c r="X17" i="3"/>
  <c r="V17" i="3"/>
  <c r="T17" i="3"/>
  <c r="AB16" i="3"/>
  <c r="Z16" i="3"/>
  <c r="X16" i="3"/>
  <c r="V16" i="3"/>
  <c r="T16" i="3"/>
  <c r="AB15" i="3"/>
  <c r="Z15" i="3"/>
  <c r="X15" i="3"/>
  <c r="V15" i="3"/>
  <c r="T15" i="3"/>
  <c r="AB14" i="3"/>
  <c r="Z14" i="3"/>
  <c r="X14" i="3"/>
  <c r="V14" i="3"/>
  <c r="T14" i="3"/>
  <c r="T106" i="3" s="1"/>
  <c r="AB13" i="3"/>
  <c r="Z13" i="3"/>
  <c r="X13" i="3"/>
  <c r="V13" i="3"/>
  <c r="T13" i="3"/>
  <c r="AB12" i="3"/>
  <c r="Z12" i="3"/>
  <c r="X12" i="3"/>
  <c r="V12" i="3"/>
  <c r="T12" i="3"/>
  <c r="AB11" i="3"/>
  <c r="Z11" i="3"/>
  <c r="X11" i="3"/>
  <c r="V11" i="3"/>
  <c r="T11" i="3"/>
  <c r="AB10" i="3"/>
  <c r="Z10" i="3"/>
  <c r="X10" i="3"/>
  <c r="V10" i="3"/>
  <c r="T10" i="3"/>
  <c r="AB9" i="3"/>
  <c r="Z9" i="3"/>
  <c r="X9" i="3"/>
  <c r="V9" i="3"/>
  <c r="T9" i="3"/>
  <c r="AF8" i="3"/>
  <c r="AF31" i="3" s="1"/>
  <c r="AD8" i="3"/>
  <c r="AD31" i="3" s="1"/>
  <c r="V8" i="3"/>
  <c r="T8" i="3"/>
  <c r="T31" i="3" s="1"/>
  <c r="R8" i="3"/>
  <c r="AL7" i="3"/>
  <c r="AH7" i="3"/>
  <c r="AB7" i="3"/>
  <c r="AB31" i="3" s="1"/>
  <c r="X7" i="3"/>
  <c r="R7" i="3"/>
  <c r="V6" i="3"/>
  <c r="V478" i="3" s="1"/>
  <c r="E5" i="3"/>
  <c r="C568" i="3" s="1"/>
  <c r="AF3" i="3"/>
  <c r="V3" i="3" s="1"/>
  <c r="AD3" i="3"/>
  <c r="T3" i="3" s="1"/>
  <c r="AB3" i="3"/>
  <c r="Z3" i="3"/>
  <c r="X3" i="3"/>
  <c r="F3" i="3"/>
  <c r="AB1" i="3"/>
  <c r="AB59" i="3" s="1"/>
  <c r="Z1" i="3"/>
  <c r="Z283" i="3" s="1"/>
  <c r="X1" i="3"/>
  <c r="V1" i="3"/>
  <c r="V107" i="3" s="1"/>
  <c r="T1" i="3"/>
  <c r="T283" i="3" s="1"/>
  <c r="R1" i="3"/>
  <c r="P1" i="3"/>
  <c r="V49" i="3" l="1"/>
  <c r="X50" i="3"/>
  <c r="T50" i="3"/>
  <c r="M50" i="3"/>
  <c r="Z50" i="3"/>
  <c r="Z339" i="3"/>
  <c r="AB442" i="3"/>
  <c r="X447" i="3"/>
  <c r="AB499" i="3"/>
  <c r="AB52" i="3"/>
  <c r="M64" i="3"/>
  <c r="AB64" i="3"/>
  <c r="Z64" i="3"/>
  <c r="X64" i="3"/>
  <c r="T64" i="3"/>
  <c r="V69" i="3"/>
  <c r="AB115" i="3"/>
  <c r="V163" i="3"/>
  <c r="V220" i="3"/>
  <c r="V223" i="3"/>
  <c r="AB273" i="3"/>
  <c r="AB293" i="3"/>
  <c r="M67" i="3"/>
  <c r="AB67" i="3"/>
  <c r="R67" i="3" s="1"/>
  <c r="Z67" i="3"/>
  <c r="X67" i="3"/>
  <c r="T67" i="3"/>
  <c r="X70" i="3"/>
  <c r="T70" i="3"/>
  <c r="M70" i="3"/>
  <c r="Z70" i="3"/>
  <c r="V219" i="3"/>
  <c r="T276" i="3"/>
  <c r="AB301" i="3"/>
  <c r="AB329" i="3"/>
  <c r="AB330" i="3"/>
  <c r="AB388" i="3"/>
  <c r="AB391" i="3"/>
  <c r="V444" i="3"/>
  <c r="V2757" i="3"/>
  <c r="V2765" i="3"/>
  <c r="V2589" i="3"/>
  <c r="V2743" i="3"/>
  <c r="V2523" i="3"/>
  <c r="V2519" i="3"/>
  <c r="V2626" i="3"/>
  <c r="V2628" i="3"/>
  <c r="V2516" i="3"/>
  <c r="V2407" i="3"/>
  <c r="V2463" i="3"/>
  <c r="V2467" i="3"/>
  <c r="V2403" i="3"/>
  <c r="V2402" i="3"/>
  <c r="V2309" i="3"/>
  <c r="V2345" i="3"/>
  <c r="V2289" i="3"/>
  <c r="V2122" i="3"/>
  <c r="V1953" i="3"/>
  <c r="V2010" i="3"/>
  <c r="V1959" i="3"/>
  <c r="V1907" i="3"/>
  <c r="V1861" i="3"/>
  <c r="V1847" i="3"/>
  <c r="V1897" i="3"/>
  <c r="V1956" i="3"/>
  <c r="V1813" i="3"/>
  <c r="V1869" i="3"/>
  <c r="V1735" i="3"/>
  <c r="V1795" i="3"/>
  <c r="V1732" i="3"/>
  <c r="V1729" i="3"/>
  <c r="V1676" i="3"/>
  <c r="V1787" i="3"/>
  <c r="V1347" i="3"/>
  <c r="V1301" i="3"/>
  <c r="V1123" i="3"/>
  <c r="V890" i="3"/>
  <c r="V965" i="3"/>
  <c r="V853" i="3"/>
  <c r="V780" i="3"/>
  <c r="V573" i="3"/>
  <c r="V507" i="3"/>
  <c r="V503" i="3"/>
  <c r="V469" i="3"/>
  <c r="V443" i="3"/>
  <c r="V441" i="3"/>
  <c r="V581" i="3"/>
  <c r="V500" i="3"/>
  <c r="V461" i="3"/>
  <c r="T163" i="3"/>
  <c r="T52" i="3"/>
  <c r="T51" i="3"/>
  <c r="AB55" i="3"/>
  <c r="V106" i="3"/>
  <c r="X107" i="3"/>
  <c r="T107" i="3"/>
  <c r="M107" i="3"/>
  <c r="AB107" i="3"/>
  <c r="R107" i="3" s="1"/>
  <c r="Z107" i="3"/>
  <c r="R188" i="3"/>
  <c r="B214" i="3"/>
  <c r="R305" i="3"/>
  <c r="X2799" i="3"/>
  <c r="X2796" i="3"/>
  <c r="X2821" i="3"/>
  <c r="X2813" i="3"/>
  <c r="X2739" i="3"/>
  <c r="X2747" i="3"/>
  <c r="X2793" i="3"/>
  <c r="X2701" i="3"/>
  <c r="X2635" i="3"/>
  <c r="X2709" i="3"/>
  <c r="X2681" i="3"/>
  <c r="X2737" i="3"/>
  <c r="X2572" i="3"/>
  <c r="X2515" i="3"/>
  <c r="X2569" i="3"/>
  <c r="X2401" i="3"/>
  <c r="X2299" i="3"/>
  <c r="X2575" i="3"/>
  <c r="X2403" i="3"/>
  <c r="X2187" i="3"/>
  <c r="X2459" i="3"/>
  <c r="X2411" i="3"/>
  <c r="X2347" i="3"/>
  <c r="X2233" i="3"/>
  <c r="X2261" i="3"/>
  <c r="X2179" i="3"/>
  <c r="X2309" i="3"/>
  <c r="X2289" i="3"/>
  <c r="X2239" i="3"/>
  <c r="X2290" i="3"/>
  <c r="X2253" i="3"/>
  <c r="X2236" i="3"/>
  <c r="X2071" i="3"/>
  <c r="X2068" i="3"/>
  <c r="X2075" i="3"/>
  <c r="X2015" i="3"/>
  <c r="X1963" i="3"/>
  <c r="X2066" i="3"/>
  <c r="X2037" i="3"/>
  <c r="X2029" i="3"/>
  <c r="X2009" i="3"/>
  <c r="X2012" i="3"/>
  <c r="X1954" i="3"/>
  <c r="X1898" i="3"/>
  <c r="X1843" i="3"/>
  <c r="X1955" i="3"/>
  <c r="X1900" i="3"/>
  <c r="X1757" i="3"/>
  <c r="X1953" i="3"/>
  <c r="X1925" i="3"/>
  <c r="X1674" i="3"/>
  <c r="X1637" i="3"/>
  <c r="X1623" i="3"/>
  <c r="X1563" i="3"/>
  <c r="X1791" i="3"/>
  <c r="X1788" i="3"/>
  <c r="X1749" i="3"/>
  <c r="X1739" i="3"/>
  <c r="X1683" i="3"/>
  <c r="X1786" i="3"/>
  <c r="X1469" i="3"/>
  <c r="X1449" i="3"/>
  <c r="X1571" i="3"/>
  <c r="X1340" i="3"/>
  <c r="X1403" i="3"/>
  <c r="X1282" i="3"/>
  <c r="X1343" i="3"/>
  <c r="X1063" i="3"/>
  <c r="X1060" i="3"/>
  <c r="X1003" i="3"/>
  <c r="X1245" i="3"/>
  <c r="X1113" i="3"/>
  <c r="X1011" i="3"/>
  <c r="X1225" i="3"/>
  <c r="X1085" i="3"/>
  <c r="X1077" i="3"/>
  <c r="X1057" i="3"/>
  <c r="X1253" i="3"/>
  <c r="X1133" i="3"/>
  <c r="X917" i="3"/>
  <c r="X889" i="3"/>
  <c r="X853" i="3"/>
  <c r="X721" i="3"/>
  <c r="X722" i="3"/>
  <c r="X693" i="3"/>
  <c r="X685" i="3"/>
  <c r="X665" i="3"/>
  <c r="X948" i="3"/>
  <c r="X909" i="3"/>
  <c r="X946" i="3"/>
  <c r="X899" i="3"/>
  <c r="X891" i="3"/>
  <c r="X805" i="3"/>
  <c r="X731" i="3"/>
  <c r="X671" i="3"/>
  <c r="X668" i="3"/>
  <c r="X611" i="3"/>
  <c r="X787" i="3"/>
  <c r="X619" i="3"/>
  <c r="X525" i="3"/>
  <c r="X497" i="3"/>
  <c r="X451" i="3"/>
  <c r="X405" i="3"/>
  <c r="X385" i="3"/>
  <c r="X171" i="3"/>
  <c r="X111" i="3"/>
  <c r="X108" i="3"/>
  <c r="X554" i="3"/>
  <c r="X517" i="3"/>
  <c r="X391" i="3"/>
  <c r="X388" i="3"/>
  <c r="X331" i="3"/>
  <c r="X274" i="3"/>
  <c r="X245" i="3"/>
  <c r="X237" i="3"/>
  <c r="X217" i="3"/>
  <c r="X444" i="3"/>
  <c r="X339" i="3"/>
  <c r="X279" i="3"/>
  <c r="X276" i="3"/>
  <c r="X219" i="3"/>
  <c r="X162" i="3"/>
  <c r="X133" i="3"/>
  <c r="X125" i="3"/>
  <c r="X105" i="3"/>
  <c r="X106" i="3"/>
  <c r="X77" i="3"/>
  <c r="X69" i="3"/>
  <c r="X49" i="3"/>
  <c r="R78" i="3"/>
  <c r="V81" i="3"/>
  <c r="R81" i="3" s="1"/>
  <c r="T108" i="3"/>
  <c r="V171" i="3"/>
  <c r="AB245" i="3"/>
  <c r="AB274" i="3"/>
  <c r="AB349" i="3"/>
  <c r="AB357" i="3"/>
  <c r="AB386" i="3"/>
  <c r="AB387" i="3"/>
  <c r="T500" i="3"/>
  <c r="V77" i="3"/>
  <c r="T162" i="3"/>
  <c r="X167" i="3"/>
  <c r="T219" i="3"/>
  <c r="X227" i="3"/>
  <c r="AB331" i="3"/>
  <c r="V385" i="3"/>
  <c r="V405" i="3"/>
  <c r="X413" i="3"/>
  <c r="AB2803" i="3"/>
  <c r="AB2747" i="3"/>
  <c r="AB2635" i="3"/>
  <c r="AB2523" i="3"/>
  <c r="R2523" i="3" s="1"/>
  <c r="AB2570" i="3"/>
  <c r="AB2513" i="3"/>
  <c r="AB2625" i="3"/>
  <c r="AB2243" i="3"/>
  <c r="AB2411" i="3"/>
  <c r="AB2187" i="3"/>
  <c r="AB2355" i="3"/>
  <c r="AB2291" i="3"/>
  <c r="AB2373" i="3"/>
  <c r="AB2348" i="3"/>
  <c r="AB2234" i="3"/>
  <c r="AB2121" i="3"/>
  <c r="AB2178" i="3"/>
  <c r="AB2127" i="3"/>
  <c r="AB2019" i="3"/>
  <c r="AB1955" i="3"/>
  <c r="AB1963" i="3"/>
  <c r="AB1954" i="3"/>
  <c r="AB1917" i="3"/>
  <c r="AB1897" i="3"/>
  <c r="R1897" i="3" s="1"/>
  <c r="AB1900" i="3"/>
  <c r="AB1899" i="3"/>
  <c r="AB1898" i="3"/>
  <c r="AB1847" i="3"/>
  <c r="R1847" i="3" s="1"/>
  <c r="AB1813" i="3"/>
  <c r="R1813" i="3" s="1"/>
  <c r="AB1676" i="3"/>
  <c r="R1676" i="3" s="1"/>
  <c r="AB1623" i="3"/>
  <c r="AB1729" i="3"/>
  <c r="R1729" i="3" s="1"/>
  <c r="AB1683" i="3"/>
  <c r="AB1571" i="3"/>
  <c r="AB1739" i="3"/>
  <c r="AB1693" i="3"/>
  <c r="AB1679" i="3"/>
  <c r="AB1675" i="3"/>
  <c r="AB1563" i="3"/>
  <c r="AB1515" i="3"/>
  <c r="AB1505" i="3"/>
  <c r="AB1403" i="3"/>
  <c r="AB1581" i="3"/>
  <c r="AB1561" i="3"/>
  <c r="AB1533" i="3"/>
  <c r="AB1525" i="3"/>
  <c r="AB1357" i="3"/>
  <c r="AB1394" i="3"/>
  <c r="AB1235" i="3"/>
  <c r="AB1170" i="3"/>
  <c r="AB1169" i="3"/>
  <c r="AB1113" i="3"/>
  <c r="AB1011" i="3"/>
  <c r="AB1133" i="3"/>
  <c r="AB1227" i="3"/>
  <c r="AB451" i="3"/>
  <c r="AB965" i="3"/>
  <c r="R965" i="3" s="1"/>
  <c r="AB951" i="3"/>
  <c r="AB839" i="3"/>
  <c r="AB779" i="3"/>
  <c r="AB777" i="3"/>
  <c r="AB899" i="3"/>
  <c r="AB787" i="3"/>
  <c r="AB778" i="3"/>
  <c r="AB619" i="3"/>
  <c r="AB413" i="3"/>
  <c r="AB559" i="3"/>
  <c r="AB339" i="3"/>
  <c r="R339" i="3" s="1"/>
  <c r="AB171" i="3"/>
  <c r="R171" i="3" s="1"/>
  <c r="AB50" i="3"/>
  <c r="R50" i="3" s="1"/>
  <c r="X51" i="3"/>
  <c r="V64" i="3"/>
  <c r="M75" i="3"/>
  <c r="AB75" i="3"/>
  <c r="R75" i="3" s="1"/>
  <c r="Z75" i="3"/>
  <c r="X75" i="3"/>
  <c r="T75" i="3"/>
  <c r="X78" i="3"/>
  <c r="T78" i="3"/>
  <c r="M78" i="3"/>
  <c r="Z78" i="3"/>
  <c r="AB237" i="3"/>
  <c r="V610" i="3"/>
  <c r="X81" i="3"/>
  <c r="T81" i="3"/>
  <c r="M81" i="3"/>
  <c r="Z81" i="3"/>
  <c r="X164" i="3"/>
  <c r="AB217" i="3"/>
  <c r="V283" i="3"/>
  <c r="V388" i="3"/>
  <c r="V391" i="3"/>
  <c r="V45" i="3"/>
  <c r="AB51" i="3"/>
  <c r="C63" i="3"/>
  <c r="V68" i="3"/>
  <c r="AB71" i="3"/>
  <c r="C74" i="3"/>
  <c r="B74" i="3" s="1"/>
  <c r="V76" i="3"/>
  <c r="AB82" i="3"/>
  <c r="C88" i="3"/>
  <c r="T101" i="3"/>
  <c r="V102" i="3"/>
  <c r="V105" i="3"/>
  <c r="AB108" i="3"/>
  <c r="AB111" i="3"/>
  <c r="C120" i="3"/>
  <c r="C123" i="3"/>
  <c r="T124" i="3"/>
  <c r="V125" i="3"/>
  <c r="Z127" i="3"/>
  <c r="AB128" i="3"/>
  <c r="R128" i="3" s="1"/>
  <c r="C131" i="3"/>
  <c r="B131" i="3" s="1"/>
  <c r="T132" i="3"/>
  <c r="V133" i="3"/>
  <c r="Z138" i="3"/>
  <c r="AB139" i="3"/>
  <c r="R139" i="3" s="1"/>
  <c r="AB142" i="3"/>
  <c r="R142" i="3" s="1"/>
  <c r="M143" i="3"/>
  <c r="V151" i="3"/>
  <c r="C157" i="3"/>
  <c r="B157" i="3" s="1"/>
  <c r="T158" i="3"/>
  <c r="T161" i="3"/>
  <c r="V162" i="3"/>
  <c r="X163" i="3"/>
  <c r="Z164" i="3"/>
  <c r="Z167" i="3"/>
  <c r="M175" i="3"/>
  <c r="C180" i="3"/>
  <c r="T181" i="3"/>
  <c r="V182" i="3"/>
  <c r="X183" i="3"/>
  <c r="Z184" i="3"/>
  <c r="AB185" i="3"/>
  <c r="R185" i="3" s="1"/>
  <c r="M186" i="3"/>
  <c r="C188" i="3"/>
  <c r="B188" i="3" s="1"/>
  <c r="T189" i="3"/>
  <c r="V190" i="3"/>
  <c r="V193" i="3"/>
  <c r="X194" i="3"/>
  <c r="Z195" i="3"/>
  <c r="Z198" i="3"/>
  <c r="AB199" i="3"/>
  <c r="R199" i="3" s="1"/>
  <c r="M200" i="3"/>
  <c r="C214" i="3"/>
  <c r="C217" i="3"/>
  <c r="T218" i="3"/>
  <c r="X220" i="3"/>
  <c r="X223" i="3"/>
  <c r="Z224" i="3"/>
  <c r="Z227" i="3"/>
  <c r="Z230" i="3"/>
  <c r="AB231" i="3"/>
  <c r="R231" i="3" s="1"/>
  <c r="M232" i="3"/>
  <c r="M235" i="3"/>
  <c r="C237" i="3"/>
  <c r="T238" i="3"/>
  <c r="X240" i="3"/>
  <c r="Z241" i="3"/>
  <c r="AB242" i="3"/>
  <c r="R242" i="3" s="1"/>
  <c r="M243" i="3"/>
  <c r="C245" i="3"/>
  <c r="T246" i="3"/>
  <c r="T249" i="3"/>
  <c r="V250" i="3"/>
  <c r="X251" i="3"/>
  <c r="X254" i="3"/>
  <c r="Z255" i="3"/>
  <c r="AB256" i="3"/>
  <c r="R256" i="3" s="1"/>
  <c r="V264" i="3"/>
  <c r="M269" i="3"/>
  <c r="C274" i="3"/>
  <c r="T275" i="3"/>
  <c r="V276" i="3"/>
  <c r="V279" i="3"/>
  <c r="X280" i="3"/>
  <c r="X283" i="3"/>
  <c r="X286" i="3"/>
  <c r="Z287" i="3"/>
  <c r="AB288" i="3"/>
  <c r="R288" i="3" s="1"/>
  <c r="AB291" i="3"/>
  <c r="R291" i="3" s="1"/>
  <c r="M292" i="3"/>
  <c r="C294" i="3"/>
  <c r="B294" i="3" s="1"/>
  <c r="T295" i="3"/>
  <c r="V296" i="3"/>
  <c r="X297" i="3"/>
  <c r="Z298" i="3"/>
  <c r="AB299" i="3"/>
  <c r="R299" i="3" s="1"/>
  <c r="M300" i="3"/>
  <c r="C302" i="3"/>
  <c r="B302" i="3" s="1"/>
  <c r="C305" i="3"/>
  <c r="B305" i="3" s="1"/>
  <c r="T306" i="3"/>
  <c r="V307" i="3"/>
  <c r="V310" i="3"/>
  <c r="X311" i="3"/>
  <c r="Z312" i="3"/>
  <c r="AB325" i="3"/>
  <c r="R325" i="3" s="1"/>
  <c r="M326" i="3"/>
  <c r="M329" i="3"/>
  <c r="C331" i="3"/>
  <c r="T332" i="3"/>
  <c r="T335" i="3"/>
  <c r="V336" i="3"/>
  <c r="V339" i="3"/>
  <c r="V342" i="3"/>
  <c r="X343" i="3"/>
  <c r="Z344" i="3"/>
  <c r="Z347" i="3"/>
  <c r="AB348" i="3"/>
  <c r="R348" i="3" s="1"/>
  <c r="M349" i="3"/>
  <c r="C351" i="3"/>
  <c r="T352" i="3"/>
  <c r="V353" i="3"/>
  <c r="X354" i="3"/>
  <c r="Z355" i="3"/>
  <c r="M357" i="3"/>
  <c r="C362" i="3"/>
  <c r="T363" i="3"/>
  <c r="T366" i="3"/>
  <c r="V367" i="3"/>
  <c r="X368" i="3"/>
  <c r="V377" i="3"/>
  <c r="Z381" i="3"/>
  <c r="AB382" i="3"/>
  <c r="R382" i="3" s="1"/>
  <c r="AB385" i="3"/>
  <c r="R385" i="3" s="1"/>
  <c r="M386" i="3"/>
  <c r="C388" i="3"/>
  <c r="C391" i="3"/>
  <c r="T392" i="3"/>
  <c r="T395" i="3"/>
  <c r="T398" i="3"/>
  <c r="V399" i="3"/>
  <c r="X400" i="3"/>
  <c r="X403" i="3"/>
  <c r="Z404" i="3"/>
  <c r="AB405" i="3"/>
  <c r="R405" i="3" s="1"/>
  <c r="M406" i="3"/>
  <c r="M409" i="3"/>
  <c r="Z410" i="3"/>
  <c r="T410" i="3"/>
  <c r="X410" i="3"/>
  <c r="C412" i="3"/>
  <c r="V412" i="3"/>
  <c r="Z418" i="3"/>
  <c r="T418" i="3"/>
  <c r="M418" i="3"/>
  <c r="AB418" i="3"/>
  <c r="V422" i="3"/>
  <c r="R422" i="3" s="1"/>
  <c r="T441" i="3"/>
  <c r="M441" i="3"/>
  <c r="X441" i="3"/>
  <c r="AB441" i="3"/>
  <c r="R441" i="3" s="1"/>
  <c r="C456" i="3"/>
  <c r="V462" i="3"/>
  <c r="R462" i="3" s="1"/>
  <c r="X462" i="3"/>
  <c r="M463" i="3"/>
  <c r="C465" i="3"/>
  <c r="Z467" i="3"/>
  <c r="T467" i="3"/>
  <c r="X467" i="3"/>
  <c r="T469" i="3"/>
  <c r="M469" i="3"/>
  <c r="X469" i="3"/>
  <c r="AB469" i="3"/>
  <c r="R469" i="3" s="1"/>
  <c r="V473" i="3"/>
  <c r="R473" i="3" s="1"/>
  <c r="X473" i="3"/>
  <c r="V479" i="3"/>
  <c r="R479" i="3" s="1"/>
  <c r="AB497" i="3"/>
  <c r="C498" i="3"/>
  <c r="Z498" i="3"/>
  <c r="Z504" i="3"/>
  <c r="T504" i="3"/>
  <c r="M504" i="3"/>
  <c r="AB504" i="3"/>
  <c r="AB524" i="3"/>
  <c r="Z524" i="3"/>
  <c r="X524" i="3"/>
  <c r="T524" i="3"/>
  <c r="AB525" i="3"/>
  <c r="M531" i="3"/>
  <c r="M553" i="3"/>
  <c r="AB553" i="3"/>
  <c r="Z553" i="3"/>
  <c r="X553" i="3"/>
  <c r="T553" i="3"/>
  <c r="T556" i="3"/>
  <c r="X556" i="3"/>
  <c r="V571" i="3"/>
  <c r="R571" i="3" s="1"/>
  <c r="V576" i="3"/>
  <c r="V587" i="3"/>
  <c r="AB666" i="3"/>
  <c r="Z721" i="3"/>
  <c r="AB722" i="3"/>
  <c r="V804" i="3"/>
  <c r="V811" i="3"/>
  <c r="V947" i="3"/>
  <c r="AB948" i="3"/>
  <c r="V101" i="3"/>
  <c r="V124" i="3"/>
  <c r="AB127" i="3"/>
  <c r="C130" i="3"/>
  <c r="B130" i="3" s="1"/>
  <c r="V132" i="3"/>
  <c r="AB138" i="3"/>
  <c r="C144" i="3"/>
  <c r="V158" i="3"/>
  <c r="V161" i="3"/>
  <c r="Z163" i="3"/>
  <c r="AB164" i="3"/>
  <c r="AB167" i="3"/>
  <c r="C176" i="3"/>
  <c r="C179" i="3"/>
  <c r="B179" i="3" s="1"/>
  <c r="V181" i="3"/>
  <c r="AB184" i="3"/>
  <c r="C187" i="3"/>
  <c r="V189" i="3"/>
  <c r="AB195" i="3"/>
  <c r="AB198" i="3"/>
  <c r="V207" i="3"/>
  <c r="C213" i="3"/>
  <c r="B213" i="3" s="1"/>
  <c r="T217" i="3"/>
  <c r="V218" i="3"/>
  <c r="Z220" i="3"/>
  <c r="Z223" i="3"/>
  <c r="AB224" i="3"/>
  <c r="AB227" i="3"/>
  <c r="AB230" i="3"/>
  <c r="C236" i="3"/>
  <c r="B236" i="3" s="1"/>
  <c r="T237" i="3"/>
  <c r="V238" i="3"/>
  <c r="AB241" i="3"/>
  <c r="C244" i="3"/>
  <c r="T245" i="3"/>
  <c r="V246" i="3"/>
  <c r="V249" i="3"/>
  <c r="AB255" i="3"/>
  <c r="C270" i="3"/>
  <c r="C273" i="3"/>
  <c r="T274" i="3"/>
  <c r="V275" i="3"/>
  <c r="AB287" i="3"/>
  <c r="C293" i="3"/>
  <c r="V295" i="3"/>
  <c r="AB298" i="3"/>
  <c r="C301" i="3"/>
  <c r="V306" i="3"/>
  <c r="AB312" i="3"/>
  <c r="V320" i="3"/>
  <c r="C330" i="3"/>
  <c r="T331" i="3"/>
  <c r="V332" i="3"/>
  <c r="V335" i="3"/>
  <c r="AB344" i="3"/>
  <c r="AB347" i="3"/>
  <c r="C350" i="3"/>
  <c r="V352" i="3"/>
  <c r="AB355" i="3"/>
  <c r="C358" i="3"/>
  <c r="C361" i="3"/>
  <c r="V363" i="3"/>
  <c r="V366" i="3"/>
  <c r="AB381" i="3"/>
  <c r="R381" i="3" s="1"/>
  <c r="C387" i="3"/>
  <c r="T388" i="3"/>
  <c r="T391" i="3"/>
  <c r="V392" i="3"/>
  <c r="V395" i="3"/>
  <c r="V398" i="3"/>
  <c r="AB404" i="3"/>
  <c r="C407" i="3"/>
  <c r="B407" i="3" s="1"/>
  <c r="V407" i="3"/>
  <c r="R407" i="3" s="1"/>
  <c r="X414" i="3"/>
  <c r="AB414" i="3"/>
  <c r="R414" i="3" s="1"/>
  <c r="Z414" i="3"/>
  <c r="C419" i="3"/>
  <c r="C438" i="3"/>
  <c r="C442" i="3"/>
  <c r="C444" i="3"/>
  <c r="B444" i="3" s="1"/>
  <c r="V448" i="3"/>
  <c r="R448" i="3" s="1"/>
  <c r="C454" i="3"/>
  <c r="Z456" i="3"/>
  <c r="T456" i="3"/>
  <c r="X456" i="3"/>
  <c r="C470" i="3"/>
  <c r="B470" i="3" s="1"/>
  <c r="C499" i="3"/>
  <c r="Z507" i="3"/>
  <c r="T507" i="3"/>
  <c r="M507" i="3"/>
  <c r="AB507" i="3"/>
  <c r="R507" i="3" s="1"/>
  <c r="C511" i="3"/>
  <c r="C529" i="3"/>
  <c r="T530" i="3"/>
  <c r="M550" i="3"/>
  <c r="AB550" i="3"/>
  <c r="R550" i="3" s="1"/>
  <c r="Z550" i="3"/>
  <c r="X550" i="3"/>
  <c r="T550" i="3"/>
  <c r="T559" i="3"/>
  <c r="X559" i="3"/>
  <c r="M573" i="3"/>
  <c r="AB573" i="3"/>
  <c r="R573" i="3" s="1"/>
  <c r="Z573" i="3"/>
  <c r="X573" i="3"/>
  <c r="T573" i="3"/>
  <c r="V590" i="3"/>
  <c r="T615" i="3"/>
  <c r="V628" i="3"/>
  <c r="V636" i="3"/>
  <c r="AB665" i="3"/>
  <c r="AB685" i="3"/>
  <c r="V690" i="3"/>
  <c r="V704" i="3"/>
  <c r="AB891" i="3"/>
  <c r="Z2803" i="3"/>
  <c r="Z2747" i="3"/>
  <c r="Z2739" i="3"/>
  <c r="Z2765" i="3"/>
  <c r="Z2757" i="3"/>
  <c r="Z2743" i="3"/>
  <c r="Z2799" i="3"/>
  <c r="Z2796" i="3"/>
  <c r="Z2635" i="3"/>
  <c r="Z2709" i="3"/>
  <c r="Z2687" i="3"/>
  <c r="Z2682" i="3"/>
  <c r="Z2684" i="3"/>
  <c r="Z2701" i="3"/>
  <c r="Z2653" i="3"/>
  <c r="Z2681" i="3"/>
  <c r="Z2589" i="3"/>
  <c r="Z2570" i="3"/>
  <c r="Z2513" i="3"/>
  <c r="Z2597" i="3"/>
  <c r="Z2569" i="3"/>
  <c r="Z2579" i="3"/>
  <c r="Z2401" i="3"/>
  <c r="Z2239" i="3"/>
  <c r="Z2236" i="3"/>
  <c r="Z2411" i="3"/>
  <c r="Z2243" i="3"/>
  <c r="Z2261" i="3"/>
  <c r="Z2179" i="3"/>
  <c r="Z2351" i="3"/>
  <c r="Z2291" i="3"/>
  <c r="Z2290" i="3"/>
  <c r="Z2253" i="3"/>
  <c r="Z2348" i="3"/>
  <c r="Z2347" i="3"/>
  <c r="Z2234" i="3"/>
  <c r="Z2233" i="3"/>
  <c r="Z2123" i="3"/>
  <c r="Z2075" i="3"/>
  <c r="Z2121" i="3"/>
  <c r="Z2019" i="3"/>
  <c r="Z2066" i="3"/>
  <c r="Z2037" i="3"/>
  <c r="Z2029" i="3"/>
  <c r="Z2009" i="3"/>
  <c r="Z1897" i="3"/>
  <c r="Z1955" i="3"/>
  <c r="Z2015" i="3"/>
  <c r="Z2012" i="3"/>
  <c r="Z1898" i="3"/>
  <c r="Z1959" i="3"/>
  <c r="Z1843" i="3"/>
  <c r="Z1869" i="3"/>
  <c r="Z1786" i="3"/>
  <c r="Z1749" i="3"/>
  <c r="Z1757" i="3"/>
  <c r="Z1861" i="3"/>
  <c r="Z1795" i="3"/>
  <c r="Z1674" i="3"/>
  <c r="Z1637" i="3"/>
  <c r="Z1732" i="3"/>
  <c r="Z1676" i="3"/>
  <c r="Z1623" i="3"/>
  <c r="Z1683" i="3"/>
  <c r="Z1679" i="3"/>
  <c r="Z1645" i="3"/>
  <c r="Z1469" i="3"/>
  <c r="Z1449" i="3"/>
  <c r="Z1564" i="3"/>
  <c r="Z1450" i="3"/>
  <c r="Z1563" i="3"/>
  <c r="Z1477" i="3"/>
  <c r="Z1403" i="3"/>
  <c r="Z1581" i="3"/>
  <c r="Z1561" i="3"/>
  <c r="Z1340" i="3"/>
  <c r="Z1282" i="3"/>
  <c r="Z1253" i="3"/>
  <c r="Z1245" i="3"/>
  <c r="Z1225" i="3"/>
  <c r="Z1413" i="3"/>
  <c r="Z1283" i="3"/>
  <c r="Z1343" i="3"/>
  <c r="Z1291" i="3"/>
  <c r="Z1231" i="3"/>
  <c r="Z1228" i="3"/>
  <c r="Z1421" i="3"/>
  <c r="Z1393" i="3"/>
  <c r="Z1123" i="3"/>
  <c r="Z1067" i="3"/>
  <c r="Z1007" i="3"/>
  <c r="Z1004" i="3"/>
  <c r="Z1197" i="3"/>
  <c r="Z1011" i="3"/>
  <c r="Z955" i="3"/>
  <c r="Z1114" i="3"/>
  <c r="Z1085" i="3"/>
  <c r="Z1077" i="3"/>
  <c r="Z1057" i="3"/>
  <c r="Z1226" i="3"/>
  <c r="Z1058" i="3"/>
  <c r="Z1029" i="3"/>
  <c r="Z1021" i="3"/>
  <c r="Z1001" i="3"/>
  <c r="Z1133" i="3"/>
  <c r="Z1171" i="3"/>
  <c r="Z741" i="3"/>
  <c r="Z722" i="3"/>
  <c r="Z693" i="3"/>
  <c r="Z685" i="3"/>
  <c r="Z665" i="3"/>
  <c r="Z731" i="3"/>
  <c r="Z671" i="3"/>
  <c r="Z668" i="3"/>
  <c r="Z611" i="3"/>
  <c r="Z554" i="3"/>
  <c r="Z525" i="3"/>
  <c r="Z517" i="3"/>
  <c r="Z497" i="3"/>
  <c r="Z947" i="3"/>
  <c r="Z780" i="3"/>
  <c r="Z675" i="3"/>
  <c r="Z615" i="3"/>
  <c r="Z612" i="3"/>
  <c r="Z787" i="3"/>
  <c r="Z890" i="3"/>
  <c r="V41" i="3"/>
  <c r="Z45" i="3"/>
  <c r="AB46" i="3"/>
  <c r="R46" i="3" s="1"/>
  <c r="AB49" i="3"/>
  <c r="R49" i="3" s="1"/>
  <c r="C52" i="3"/>
  <c r="C55" i="3"/>
  <c r="T56" i="3"/>
  <c r="T59" i="3"/>
  <c r="T62" i="3"/>
  <c r="V63" i="3"/>
  <c r="R63" i="3" s="1"/>
  <c r="B63" i="3" s="1"/>
  <c r="Z68" i="3"/>
  <c r="AB69" i="3"/>
  <c r="R69" i="3" s="1"/>
  <c r="C72" i="3"/>
  <c r="T73" i="3"/>
  <c r="Z76" i="3"/>
  <c r="AB77" i="3"/>
  <c r="R77" i="3" s="1"/>
  <c r="C83" i="3"/>
  <c r="C86" i="3"/>
  <c r="T87" i="3"/>
  <c r="X101" i="3"/>
  <c r="Z102" i="3"/>
  <c r="Z105" i="3"/>
  <c r="AB106" i="3"/>
  <c r="R106" i="3" s="1"/>
  <c r="C112" i="3"/>
  <c r="C115" i="3"/>
  <c r="C118" i="3"/>
  <c r="T119" i="3"/>
  <c r="V120" i="3"/>
  <c r="R120" i="3" s="1"/>
  <c r="V123" i="3"/>
  <c r="R123" i="3" s="1"/>
  <c r="X124" i="3"/>
  <c r="Z125" i="3"/>
  <c r="AB126" i="3"/>
  <c r="R126" i="3" s="1"/>
  <c r="M127" i="3"/>
  <c r="C129" i="3"/>
  <c r="T130" i="3"/>
  <c r="V131" i="3"/>
  <c r="R131" i="3" s="1"/>
  <c r="X132" i="3"/>
  <c r="Z133" i="3"/>
  <c r="AB134" i="3"/>
  <c r="R134" i="3" s="1"/>
  <c r="AB137" i="3"/>
  <c r="R137" i="3" s="1"/>
  <c r="M138" i="3"/>
  <c r="C143" i="3"/>
  <c r="T144" i="3"/>
  <c r="V150" i="3"/>
  <c r="V154" i="3"/>
  <c r="V157" i="3"/>
  <c r="X158" i="3"/>
  <c r="X161" i="3"/>
  <c r="AB163" i="3"/>
  <c r="R163" i="3" s="1"/>
  <c r="M164" i="3"/>
  <c r="M167" i="3"/>
  <c r="C175" i="3"/>
  <c r="T176" i="3"/>
  <c r="T179" i="3"/>
  <c r="V180" i="3"/>
  <c r="R180" i="3" s="1"/>
  <c r="B180" i="3" s="1"/>
  <c r="X181" i="3"/>
  <c r="AB183" i="3"/>
  <c r="R183" i="3" s="1"/>
  <c r="M184" i="3"/>
  <c r="C186" i="3"/>
  <c r="T187" i="3"/>
  <c r="X189" i="3"/>
  <c r="AB194" i="3"/>
  <c r="R194" i="3" s="1"/>
  <c r="M195" i="3"/>
  <c r="M198" i="3"/>
  <c r="C200" i="3"/>
  <c r="T213" i="3"/>
  <c r="V214" i="3"/>
  <c r="V217" i="3"/>
  <c r="X218" i="3"/>
  <c r="Z219" i="3"/>
  <c r="AB220" i="3"/>
  <c r="R220" i="3" s="1"/>
  <c r="AB223" i="3"/>
  <c r="R223" i="3" s="1"/>
  <c r="M224" i="3"/>
  <c r="M227" i="3"/>
  <c r="M230" i="3"/>
  <c r="C232" i="3"/>
  <c r="C235" i="3"/>
  <c r="T236" i="3"/>
  <c r="V237" i="3"/>
  <c r="X238" i="3"/>
  <c r="Z239" i="3"/>
  <c r="AB240" i="3"/>
  <c r="R240" i="3" s="1"/>
  <c r="M241" i="3"/>
  <c r="C243" i="3"/>
  <c r="T244" i="3"/>
  <c r="V245" i="3"/>
  <c r="X246" i="3"/>
  <c r="X249" i="3"/>
  <c r="AB251" i="3"/>
  <c r="R251" i="3" s="1"/>
  <c r="AB254" i="3"/>
  <c r="R254" i="3" s="1"/>
  <c r="M255" i="3"/>
  <c r="V263" i="3"/>
  <c r="C269" i="3"/>
  <c r="B269" i="3" s="1"/>
  <c r="T270" i="3"/>
  <c r="T273" i="3"/>
  <c r="V274" i="3"/>
  <c r="X275" i="3"/>
  <c r="AB280" i="3"/>
  <c r="R280" i="3" s="1"/>
  <c r="AB283" i="3"/>
  <c r="AB286" i="3"/>
  <c r="R286" i="3" s="1"/>
  <c r="M287" i="3"/>
  <c r="C292" i="3"/>
  <c r="T293" i="3"/>
  <c r="X295" i="3"/>
  <c r="AB297" i="3"/>
  <c r="R297" i="3" s="1"/>
  <c r="M298" i="3"/>
  <c r="C300" i="3"/>
  <c r="T301" i="3"/>
  <c r="X306" i="3"/>
  <c r="AB311" i="3"/>
  <c r="R311" i="3" s="1"/>
  <c r="M312" i="3"/>
  <c r="C326" i="3"/>
  <c r="B326" i="3" s="1"/>
  <c r="C329" i="3"/>
  <c r="T330" i="3"/>
  <c r="V331" i="3"/>
  <c r="X332" i="3"/>
  <c r="X335" i="3"/>
  <c r="AB343" i="3"/>
  <c r="R343" i="3" s="1"/>
  <c r="M344" i="3"/>
  <c r="M347" i="3"/>
  <c r="C349" i="3"/>
  <c r="T350" i="3"/>
  <c r="V351" i="3"/>
  <c r="R351" i="3" s="1"/>
  <c r="X352" i="3"/>
  <c r="AB354" i="3"/>
  <c r="R354" i="3" s="1"/>
  <c r="M355" i="3"/>
  <c r="C357" i="3"/>
  <c r="T358" i="3"/>
  <c r="T361" i="3"/>
  <c r="V362" i="3"/>
  <c r="R362" i="3" s="1"/>
  <c r="X363" i="3"/>
  <c r="X366" i="3"/>
  <c r="AB368" i="3"/>
  <c r="R368" i="3" s="1"/>
  <c r="V376" i="3"/>
  <c r="M381" i="3"/>
  <c r="C386" i="3"/>
  <c r="T387" i="3"/>
  <c r="X392" i="3"/>
  <c r="X395" i="3"/>
  <c r="X398" i="3"/>
  <c r="AB400" i="3"/>
  <c r="R400" i="3" s="1"/>
  <c r="AB403" i="3"/>
  <c r="R403" i="3" s="1"/>
  <c r="M404" i="3"/>
  <c r="C406" i="3"/>
  <c r="T407" i="3"/>
  <c r="X407" i="3"/>
  <c r="T409" i="3"/>
  <c r="T412" i="3"/>
  <c r="M412" i="3"/>
  <c r="X412" i="3"/>
  <c r="AB412" i="3"/>
  <c r="V423" i="3"/>
  <c r="M424" i="3"/>
  <c r="T442" i="3"/>
  <c r="Z444" i="3"/>
  <c r="T444" i="3"/>
  <c r="M444" i="3"/>
  <c r="AB444" i="3"/>
  <c r="R444" i="3" s="1"/>
  <c r="AB456" i="3"/>
  <c r="R456" i="3" s="1"/>
  <c r="B456" i="3" s="1"/>
  <c r="T463" i="3"/>
  <c r="V465" i="3"/>
  <c r="R465" i="3" s="1"/>
  <c r="B465" i="3" s="1"/>
  <c r="T470" i="3"/>
  <c r="B474" i="3"/>
  <c r="V475" i="3"/>
  <c r="V488" i="3"/>
  <c r="T498" i="3"/>
  <c r="T499" i="3"/>
  <c r="Z510" i="3"/>
  <c r="T510" i="3"/>
  <c r="M510" i="3"/>
  <c r="AB510" i="3"/>
  <c r="V511" i="3"/>
  <c r="R511" i="3" s="1"/>
  <c r="B511" i="3" s="1"/>
  <c r="AB530" i="3"/>
  <c r="R530" i="3" s="1"/>
  <c r="C605" i="3"/>
  <c r="AB609" i="3"/>
  <c r="T612" i="3"/>
  <c r="T741" i="3"/>
  <c r="V746" i="3"/>
  <c r="AB805" i="3"/>
  <c r="AB45" i="3"/>
  <c r="R45" i="3" s="1"/>
  <c r="B45" i="3" s="1"/>
  <c r="V56" i="3"/>
  <c r="R56" i="3" s="1"/>
  <c r="B56" i="3" s="1"/>
  <c r="V59" i="3"/>
  <c r="R59" i="3" s="1"/>
  <c r="B59" i="3" s="1"/>
  <c r="V62" i="3"/>
  <c r="R62" i="3" s="1"/>
  <c r="B62" i="3" s="1"/>
  <c r="AB68" i="3"/>
  <c r="R68" i="3" s="1"/>
  <c r="B68" i="3" s="1"/>
  <c r="C71" i="3"/>
  <c r="V73" i="3"/>
  <c r="R73" i="3" s="1"/>
  <c r="B73" i="3" s="1"/>
  <c r="AB76" i="3"/>
  <c r="C82" i="3"/>
  <c r="V87" i="3"/>
  <c r="R87" i="3" s="1"/>
  <c r="B87" i="3" s="1"/>
  <c r="Z101" i="3"/>
  <c r="AB102" i="3"/>
  <c r="R102" i="3" s="1"/>
  <c r="B102" i="3" s="1"/>
  <c r="AB105" i="3"/>
  <c r="R105" i="3" s="1"/>
  <c r="B105" i="3" s="1"/>
  <c r="C108" i="3"/>
  <c r="C111" i="3"/>
  <c r="T115" i="3"/>
  <c r="V119" i="3"/>
  <c r="R119" i="3" s="1"/>
  <c r="B119" i="3" s="1"/>
  <c r="Z124" i="3"/>
  <c r="AB125" i="3"/>
  <c r="R125" i="3" s="1"/>
  <c r="B125" i="3" s="1"/>
  <c r="C128" i="3"/>
  <c r="B128" i="3" s="1"/>
  <c r="T129" i="3"/>
  <c r="V130" i="3"/>
  <c r="R130" i="3" s="1"/>
  <c r="Z132" i="3"/>
  <c r="AB133" i="3"/>
  <c r="C139" i="3"/>
  <c r="B139" i="3" s="1"/>
  <c r="C142" i="3"/>
  <c r="B142" i="3" s="1"/>
  <c r="T143" i="3"/>
  <c r="V144" i="3"/>
  <c r="R144" i="3" s="1"/>
  <c r="Z158" i="3"/>
  <c r="Z161" i="3"/>
  <c r="AB162" i="3"/>
  <c r="R162" i="3" s="1"/>
  <c r="C168" i="3"/>
  <c r="B168" i="3" s="1"/>
  <c r="C171" i="3"/>
  <c r="B171" i="3" s="1"/>
  <c r="C174" i="3"/>
  <c r="B174" i="3" s="1"/>
  <c r="T175" i="3"/>
  <c r="V176" i="3"/>
  <c r="R176" i="3" s="1"/>
  <c r="V179" i="3"/>
  <c r="R179" i="3" s="1"/>
  <c r="Z181" i="3"/>
  <c r="AB182" i="3"/>
  <c r="C185" i="3"/>
  <c r="B185" i="3" s="1"/>
  <c r="T186" i="3"/>
  <c r="V187" i="3"/>
  <c r="R187" i="3" s="1"/>
  <c r="Z189" i="3"/>
  <c r="AB190" i="3"/>
  <c r="R190" i="3" s="1"/>
  <c r="AB193" i="3"/>
  <c r="C199" i="3"/>
  <c r="B199" i="3" s="1"/>
  <c r="T200" i="3"/>
  <c r="V206" i="3"/>
  <c r="V210" i="3"/>
  <c r="V213" i="3"/>
  <c r="Z218" i="3"/>
  <c r="AB219" i="3"/>
  <c r="R219" i="3" s="1"/>
  <c r="C231" i="3"/>
  <c r="B231" i="3" s="1"/>
  <c r="T232" i="3"/>
  <c r="T235" i="3"/>
  <c r="V236" i="3"/>
  <c r="R236" i="3" s="1"/>
  <c r="Z238" i="3"/>
  <c r="AB239" i="3"/>
  <c r="R239" i="3" s="1"/>
  <c r="C242" i="3"/>
  <c r="B242" i="3" s="1"/>
  <c r="T243" i="3"/>
  <c r="V244" i="3"/>
  <c r="R244" i="3" s="1"/>
  <c r="Z246" i="3"/>
  <c r="Z249" i="3"/>
  <c r="AB250" i="3"/>
  <c r="R250" i="3" s="1"/>
  <c r="C256" i="3"/>
  <c r="T269" i="3"/>
  <c r="V270" i="3"/>
  <c r="V273" i="3"/>
  <c r="Z275" i="3"/>
  <c r="AB276" i="3"/>
  <c r="R276" i="3" s="1"/>
  <c r="AB279" i="3"/>
  <c r="R279" i="3" s="1"/>
  <c r="C288" i="3"/>
  <c r="B288" i="3" s="1"/>
  <c r="C291" i="3"/>
  <c r="B291" i="3" s="1"/>
  <c r="T292" i="3"/>
  <c r="V293" i="3"/>
  <c r="Z295" i="3"/>
  <c r="AB296" i="3"/>
  <c r="R296" i="3" s="1"/>
  <c r="C299" i="3"/>
  <c r="B299" i="3" s="1"/>
  <c r="T300" i="3"/>
  <c r="V301" i="3"/>
  <c r="Z306" i="3"/>
  <c r="AB307" i="3"/>
  <c r="R307" i="3" s="1"/>
  <c r="AB310" i="3"/>
  <c r="R310" i="3" s="1"/>
  <c r="V319" i="3"/>
  <c r="C325" i="3"/>
  <c r="B325" i="3" s="1"/>
  <c r="T326" i="3"/>
  <c r="T329" i="3"/>
  <c r="V330" i="3"/>
  <c r="Z332" i="3"/>
  <c r="Z335" i="3"/>
  <c r="AB336" i="3"/>
  <c r="R336" i="3" s="1"/>
  <c r="AB342" i="3"/>
  <c r="R342" i="3" s="1"/>
  <c r="C348" i="3"/>
  <c r="B348" i="3" s="1"/>
  <c r="T349" i="3"/>
  <c r="V350" i="3"/>
  <c r="R350" i="3" s="1"/>
  <c r="Z352" i="3"/>
  <c r="AB353" i="3"/>
  <c r="R353" i="3" s="1"/>
  <c r="C356" i="3"/>
  <c r="B356" i="3" s="1"/>
  <c r="T357" i="3"/>
  <c r="V358" i="3"/>
  <c r="R358" i="3" s="1"/>
  <c r="V361" i="3"/>
  <c r="R361" i="3" s="1"/>
  <c r="Z363" i="3"/>
  <c r="Z366" i="3"/>
  <c r="AB367" i="3"/>
  <c r="R367" i="3" s="1"/>
  <c r="C382" i="3"/>
  <c r="B382" i="3" s="1"/>
  <c r="C385" i="3"/>
  <c r="B385" i="3" s="1"/>
  <c r="T386" i="3"/>
  <c r="V387" i="3"/>
  <c r="Z392" i="3"/>
  <c r="Z395" i="3"/>
  <c r="Z398" i="3"/>
  <c r="AB399" i="3"/>
  <c r="R399" i="3" s="1"/>
  <c r="C405" i="3"/>
  <c r="B405" i="3" s="1"/>
  <c r="T406" i="3"/>
  <c r="V409" i="3"/>
  <c r="C411" i="3"/>
  <c r="B411" i="3" s="1"/>
  <c r="C413" i="3"/>
  <c r="V419" i="3"/>
  <c r="R419" i="3" s="1"/>
  <c r="V433" i="3"/>
  <c r="T438" i="3"/>
  <c r="M438" i="3"/>
  <c r="X438" i="3"/>
  <c r="AB438" i="3"/>
  <c r="R438" i="3" s="1"/>
  <c r="V442" i="3"/>
  <c r="X442" i="3"/>
  <c r="V454" i="3"/>
  <c r="R454" i="3" s="1"/>
  <c r="C461" i="3"/>
  <c r="T466" i="3"/>
  <c r="V470" i="3"/>
  <c r="R470" i="3" s="1"/>
  <c r="X470" i="3"/>
  <c r="X474" i="3"/>
  <c r="AB474" i="3"/>
  <c r="R474" i="3" s="1"/>
  <c r="Z474" i="3"/>
  <c r="Z493" i="3"/>
  <c r="R493" i="3" s="1"/>
  <c r="X493" i="3"/>
  <c r="T493" i="3"/>
  <c r="V499" i="3"/>
  <c r="T515" i="3"/>
  <c r="M520" i="3"/>
  <c r="V530" i="3"/>
  <c r="C536" i="3"/>
  <c r="Z555" i="3"/>
  <c r="AB556" i="3"/>
  <c r="T576" i="3"/>
  <c r="X576" i="3"/>
  <c r="T587" i="3"/>
  <c r="X587" i="3"/>
  <c r="B605" i="3"/>
  <c r="V611" i="3"/>
  <c r="V679" i="3"/>
  <c r="Z777" i="3"/>
  <c r="V779" i="3"/>
  <c r="V796" i="3"/>
  <c r="V843" i="3"/>
  <c r="Z861" i="3"/>
  <c r="V870" i="3"/>
  <c r="C2821" i="3"/>
  <c r="C2813" i="3"/>
  <c r="C2825" i="3"/>
  <c r="C2822" i="3"/>
  <c r="C2814" i="3"/>
  <c r="C2794" i="3"/>
  <c r="C2765" i="3"/>
  <c r="C2757" i="3"/>
  <c r="C2826" i="3"/>
  <c r="C2815" i="3"/>
  <c r="C2795" i="3"/>
  <c r="C2769" i="3"/>
  <c r="C2766" i="3"/>
  <c r="C2830" i="3"/>
  <c r="C2827" i="3"/>
  <c r="C2816" i="3"/>
  <c r="C2799" i="3"/>
  <c r="C2796" i="3"/>
  <c r="C2770" i="3"/>
  <c r="C2759" i="3"/>
  <c r="C2739" i="3"/>
  <c r="C2831" i="3"/>
  <c r="C2817" i="3"/>
  <c r="C2806" i="3"/>
  <c r="C2803" i="3"/>
  <c r="C2800" i="3"/>
  <c r="C2774" i="3"/>
  <c r="C2771" i="3"/>
  <c r="C2760" i="3"/>
  <c r="C2819" i="3"/>
  <c r="C2811" i="3"/>
  <c r="C2808" i="3"/>
  <c r="C2776" i="3"/>
  <c r="C2762" i="3"/>
  <c r="C2751" i="3"/>
  <c r="C2775" i="3"/>
  <c r="C2756" i="3"/>
  <c r="C2740" i="3"/>
  <c r="C2719" i="3"/>
  <c r="C2709" i="3"/>
  <c r="C2701" i="3"/>
  <c r="C2681" i="3"/>
  <c r="C2678" i="3"/>
  <c r="C2652" i="3"/>
  <c r="C2820" i="3"/>
  <c r="C2793" i="3"/>
  <c r="C2763" i="3"/>
  <c r="C2713" i="3"/>
  <c r="C2710" i="3"/>
  <c r="C2702" i="3"/>
  <c r="C2682" i="3"/>
  <c r="C2818" i="3"/>
  <c r="C2812" i="3"/>
  <c r="C2755" i="3"/>
  <c r="C2744" i="3"/>
  <c r="C2738" i="3"/>
  <c r="C2720" i="3"/>
  <c r="C2714" i="3"/>
  <c r="C2703" i="3"/>
  <c r="C2758" i="3"/>
  <c r="C2750" i="3"/>
  <c r="C2704" i="3"/>
  <c r="C2687" i="3"/>
  <c r="C2684" i="3"/>
  <c r="C2658" i="3"/>
  <c r="C2743" i="3"/>
  <c r="C2733" i="3"/>
  <c r="C2789" i="3"/>
  <c r="C2761" i="3"/>
  <c r="C2752" i="3"/>
  <c r="C2747" i="3"/>
  <c r="C2734" i="3"/>
  <c r="C2718" i="3"/>
  <c r="C2707" i="3"/>
  <c r="C2699" i="3"/>
  <c r="C2696" i="3"/>
  <c r="C2664" i="3"/>
  <c r="C2650" i="3"/>
  <c r="C2832" i="3"/>
  <c r="C2807" i="3"/>
  <c r="C2764" i="3"/>
  <c r="C2737" i="3"/>
  <c r="C2708" i="3"/>
  <c r="C2700" i="3"/>
  <c r="C2662" i="3"/>
  <c r="C2645" i="3"/>
  <c r="C2625" i="3"/>
  <c r="C2622" i="3"/>
  <c r="C2596" i="3"/>
  <c r="C2588" i="3"/>
  <c r="C2688" i="3"/>
  <c r="C2683" i="3"/>
  <c r="C2654" i="3"/>
  <c r="C2646" i="3"/>
  <c r="C2790" i="3"/>
  <c r="C2677" i="3"/>
  <c r="C2651" i="3"/>
  <c r="C2647" i="3"/>
  <c r="C2627" i="3"/>
  <c r="C2601" i="3"/>
  <c r="C2598" i="3"/>
  <c r="C2590" i="3"/>
  <c r="C2695" i="3"/>
  <c r="C2694" i="3"/>
  <c r="C2705" i="3"/>
  <c r="C2659" i="3"/>
  <c r="C2657" i="3"/>
  <c r="C2649" i="3"/>
  <c r="C2638" i="3"/>
  <c r="C2635" i="3"/>
  <c r="C2632" i="3"/>
  <c r="C2606" i="3"/>
  <c r="C2603" i="3"/>
  <c r="C2592" i="3"/>
  <c r="C2575" i="3"/>
  <c r="C2572" i="3"/>
  <c r="C2715" i="3"/>
  <c r="C2691" i="3"/>
  <c r="C2663" i="3"/>
  <c r="C2643" i="3"/>
  <c r="C2640" i="3"/>
  <c r="C2644" i="3"/>
  <c r="C2608" i="3"/>
  <c r="C2595" i="3"/>
  <c r="C2584" i="3"/>
  <c r="C2552" i="3"/>
  <c r="C2538" i="3"/>
  <c r="C2527" i="3"/>
  <c r="C2495" i="3"/>
  <c r="C2597" i="3"/>
  <c r="C2565" i="3"/>
  <c r="C2539" i="3"/>
  <c r="C2531" i="3"/>
  <c r="C2528" i="3"/>
  <c r="C2496" i="3"/>
  <c r="C2706" i="3"/>
  <c r="C2594" i="3"/>
  <c r="C2587" i="3"/>
  <c r="C2579" i="3"/>
  <c r="C2570" i="3"/>
  <c r="C2541" i="3"/>
  <c r="C2533" i="3"/>
  <c r="C2513" i="3"/>
  <c r="C2510" i="3"/>
  <c r="C2648" i="3"/>
  <c r="C2607" i="3"/>
  <c r="C2589" i="3"/>
  <c r="C2583" i="3"/>
  <c r="C2571" i="3"/>
  <c r="C2545" i="3"/>
  <c r="C2542" i="3"/>
  <c r="C2639" i="3"/>
  <c r="C2546" i="3"/>
  <c r="C2535" i="3"/>
  <c r="C2566" i="3"/>
  <c r="C2520" i="3"/>
  <c r="C2516" i="3"/>
  <c r="C2621" i="3"/>
  <c r="C2551" i="3"/>
  <c r="C2626" i="3"/>
  <c r="C2593" i="3"/>
  <c r="C2591" i="3"/>
  <c r="C2550" i="3"/>
  <c r="C2532" i="3"/>
  <c r="C2631" i="3"/>
  <c r="C2628" i="3"/>
  <c r="C2582" i="3"/>
  <c r="C2569" i="3"/>
  <c r="C2515" i="3"/>
  <c r="C2482" i="3"/>
  <c r="C2471" i="3"/>
  <c r="C2439" i="3"/>
  <c r="C2425" i="3"/>
  <c r="C2653" i="3"/>
  <c r="C2547" i="3"/>
  <c r="C2540" i="3"/>
  <c r="C2536" i="3"/>
  <c r="C2490" i="3"/>
  <c r="C2483" i="3"/>
  <c r="C2475" i="3"/>
  <c r="C2472" i="3"/>
  <c r="C2440" i="3"/>
  <c r="C2426" i="3"/>
  <c r="C2576" i="3"/>
  <c r="C2526" i="3"/>
  <c r="C2484" i="3"/>
  <c r="C2476" i="3"/>
  <c r="C2602" i="3"/>
  <c r="C2523" i="3"/>
  <c r="C2519" i="3"/>
  <c r="C2514" i="3"/>
  <c r="C2491" i="3"/>
  <c r="C2486" i="3"/>
  <c r="C2481" i="3"/>
  <c r="C2464" i="3"/>
  <c r="C2457" i="3"/>
  <c r="C2434" i="3"/>
  <c r="C2429" i="3"/>
  <c r="C2419" i="3"/>
  <c r="C2416" i="3"/>
  <c r="C2384" i="3"/>
  <c r="C2534" i="3"/>
  <c r="C2460" i="3"/>
  <c r="C2427" i="3"/>
  <c r="C2537" i="3"/>
  <c r="C2480" i="3"/>
  <c r="C2478" i="3"/>
  <c r="C2467" i="3"/>
  <c r="C2489" i="3"/>
  <c r="C2485" i="3"/>
  <c r="C2435" i="3"/>
  <c r="C2421" i="3"/>
  <c r="C2403" i="3"/>
  <c r="C2377" i="3"/>
  <c r="C2374" i="3"/>
  <c r="C2366" i="3"/>
  <c r="C2494" i="3"/>
  <c r="C2433" i="3"/>
  <c r="C2428" i="3"/>
  <c r="C2407" i="3"/>
  <c r="C2404" i="3"/>
  <c r="C2378" i="3"/>
  <c r="C2367" i="3"/>
  <c r="C2470" i="3"/>
  <c r="C2459" i="3"/>
  <c r="C2454" i="3"/>
  <c r="B2454" i="3" s="1"/>
  <c r="C2438" i="3"/>
  <c r="C2424" i="3"/>
  <c r="C2414" i="3"/>
  <c r="C2411" i="3"/>
  <c r="C2408" i="3"/>
  <c r="C2365" i="3"/>
  <c r="C2345" i="3"/>
  <c r="C2342" i="3"/>
  <c r="C2316" i="3"/>
  <c r="C2308" i="3"/>
  <c r="C2285" i="3"/>
  <c r="C2259" i="3"/>
  <c r="C2251" i="3"/>
  <c r="C2248" i="3"/>
  <c r="C2216" i="3"/>
  <c r="C2202" i="3"/>
  <c r="C2191" i="3"/>
  <c r="C2159" i="3"/>
  <c r="C2401" i="3"/>
  <c r="C2383" i="3"/>
  <c r="C2379" i="3"/>
  <c r="C2370" i="3"/>
  <c r="C2346" i="3"/>
  <c r="C2317" i="3"/>
  <c r="C2309" i="3"/>
  <c r="C2289" i="3"/>
  <c r="C2286" i="3"/>
  <c r="C2260" i="3"/>
  <c r="C2252" i="3"/>
  <c r="C2229" i="3"/>
  <c r="C2479" i="3"/>
  <c r="C2453" i="3"/>
  <c r="B2453" i="3" s="1"/>
  <c r="C2422" i="3"/>
  <c r="C2397" i="3"/>
  <c r="C2368" i="3"/>
  <c r="C2347" i="3"/>
  <c r="C2321" i="3"/>
  <c r="C2318" i="3"/>
  <c r="C2310" i="3"/>
  <c r="C2290" i="3"/>
  <c r="C2463" i="3"/>
  <c r="C2373" i="3"/>
  <c r="C2351" i="3"/>
  <c r="C2348" i="3"/>
  <c r="C2322" i="3"/>
  <c r="C2311" i="3"/>
  <c r="C2291" i="3"/>
  <c r="C2265" i="3"/>
  <c r="C2262" i="3"/>
  <c r="C2254" i="3"/>
  <c r="C2234" i="3"/>
  <c r="C2205" i="3"/>
  <c r="C2197" i="3"/>
  <c r="C2177" i="3"/>
  <c r="C2174" i="3"/>
  <c r="C2148" i="3"/>
  <c r="C2477" i="3"/>
  <c r="C2382" i="3"/>
  <c r="C2371" i="3"/>
  <c r="C2358" i="3"/>
  <c r="C2355" i="3"/>
  <c r="C2352" i="3"/>
  <c r="C2326" i="3"/>
  <c r="C2323" i="3"/>
  <c r="C2312" i="3"/>
  <c r="C2295" i="3"/>
  <c r="C2292" i="3"/>
  <c r="C2266" i="3"/>
  <c r="C2255" i="3"/>
  <c r="C2235" i="3"/>
  <c r="C2209" i="3"/>
  <c r="C2206" i="3"/>
  <c r="C2198" i="3"/>
  <c r="C2458" i="3"/>
  <c r="C2359" i="3"/>
  <c r="C2327" i="3"/>
  <c r="C2313" i="3"/>
  <c r="C2302" i="3"/>
  <c r="C2299" i="3"/>
  <c r="C2296" i="3"/>
  <c r="C2270" i="3"/>
  <c r="C2267" i="3"/>
  <c r="C2256" i="3"/>
  <c r="C2239" i="3"/>
  <c r="C2236" i="3"/>
  <c r="C2210" i="3"/>
  <c r="C2199" i="3"/>
  <c r="C2179" i="3"/>
  <c r="C2423" i="3"/>
  <c r="C2420" i="3"/>
  <c r="C2398" i="3"/>
  <c r="C2369" i="3"/>
  <c r="C2363" i="3"/>
  <c r="C2360" i="3"/>
  <c r="C2315" i="3"/>
  <c r="C2314" i="3"/>
  <c r="C2257" i="3"/>
  <c r="C2243" i="3"/>
  <c r="C2233" i="3"/>
  <c r="C2190" i="3"/>
  <c r="C2184" i="3"/>
  <c r="C2180" i="3"/>
  <c r="C2146" i="3"/>
  <c r="C2135" i="3"/>
  <c r="C2402" i="3"/>
  <c r="C2215" i="3"/>
  <c r="C2430" i="3"/>
  <c r="C2364" i="3"/>
  <c r="C2272" i="3"/>
  <c r="C2201" i="3"/>
  <c r="C2192" i="3"/>
  <c r="C2173" i="3"/>
  <c r="C2150" i="3"/>
  <c r="C2328" i="3"/>
  <c r="C2307" i="3"/>
  <c r="C2271" i="3"/>
  <c r="C2261" i="3"/>
  <c r="C2240" i="3"/>
  <c r="C2214" i="3"/>
  <c r="C2204" i="3"/>
  <c r="C2183" i="3"/>
  <c r="C2160" i="3"/>
  <c r="C2155" i="3"/>
  <c r="C2141" i="3"/>
  <c r="C2372" i="3"/>
  <c r="C2247" i="3"/>
  <c r="C2203" i="3"/>
  <c r="C2200" i="3"/>
  <c r="C2187" i="3"/>
  <c r="C2153" i="3"/>
  <c r="C2142" i="3"/>
  <c r="C2122" i="3"/>
  <c r="C2304" i="3"/>
  <c r="C2246" i="3"/>
  <c r="C2230" i="3"/>
  <c r="C2509" i="3"/>
  <c r="C2303" i="3"/>
  <c r="C2253" i="3"/>
  <c r="C2196" i="3"/>
  <c r="C2415" i="3"/>
  <c r="C2341" i="3"/>
  <c r="C2258" i="3"/>
  <c r="C2211" i="3"/>
  <c r="C2195" i="3"/>
  <c r="C2178" i="3"/>
  <c r="C2154" i="3"/>
  <c r="C2145" i="3"/>
  <c r="C2134" i="3"/>
  <c r="C2131" i="3"/>
  <c r="C2128" i="3"/>
  <c r="C2139" i="3"/>
  <c r="C2127" i="3"/>
  <c r="C2093" i="3"/>
  <c r="C2085" i="3"/>
  <c r="C2065" i="3"/>
  <c r="C2062" i="3"/>
  <c r="C2036" i="3"/>
  <c r="C2097" i="3"/>
  <c r="C2094" i="3"/>
  <c r="C2086" i="3"/>
  <c r="C2066" i="3"/>
  <c r="C2037" i="3"/>
  <c r="C2029" i="3"/>
  <c r="C2123" i="3"/>
  <c r="C2118" i="3"/>
  <c r="C2098" i="3"/>
  <c r="C2087" i="3"/>
  <c r="C2067" i="3"/>
  <c r="C2041" i="3"/>
  <c r="C2038" i="3"/>
  <c r="C2030" i="3"/>
  <c r="C2010" i="3"/>
  <c r="C1981" i="3"/>
  <c r="C1973" i="3"/>
  <c r="C1953" i="3"/>
  <c r="C1950" i="3"/>
  <c r="C1924" i="3"/>
  <c r="C1916" i="3"/>
  <c r="C2136" i="3"/>
  <c r="C2102" i="3"/>
  <c r="C2099" i="3"/>
  <c r="C2088" i="3"/>
  <c r="C2071" i="3"/>
  <c r="C2068" i="3"/>
  <c r="C2042" i="3"/>
  <c r="C2031" i="3"/>
  <c r="C2011" i="3"/>
  <c r="C1985" i="3"/>
  <c r="C1982" i="3"/>
  <c r="C1974" i="3"/>
  <c r="C2121" i="3"/>
  <c r="C2103" i="3"/>
  <c r="C2089" i="3"/>
  <c r="C2078" i="3"/>
  <c r="C2075" i="3"/>
  <c r="C2072" i="3"/>
  <c r="C2046" i="3"/>
  <c r="C2043" i="3"/>
  <c r="C2032" i="3"/>
  <c r="C2015" i="3"/>
  <c r="C2012" i="3"/>
  <c r="C1986" i="3"/>
  <c r="C1975" i="3"/>
  <c r="C1955" i="3"/>
  <c r="C1929" i="3"/>
  <c r="C1926" i="3"/>
  <c r="C1918" i="3"/>
  <c r="C1898" i="3"/>
  <c r="C2104" i="3"/>
  <c r="C2090" i="3"/>
  <c r="C2079" i="3"/>
  <c r="C2047" i="3"/>
  <c r="C2033" i="3"/>
  <c r="C2022" i="3"/>
  <c r="C2019" i="3"/>
  <c r="C2016" i="3"/>
  <c r="C1990" i="3"/>
  <c r="C1987" i="3"/>
  <c r="C1976" i="3"/>
  <c r="C1959" i="3"/>
  <c r="C1956" i="3"/>
  <c r="C1930" i="3"/>
  <c r="C2149" i="3"/>
  <c r="C2144" i="3"/>
  <c r="C2124" i="3"/>
  <c r="C2091" i="3"/>
  <c r="C2083" i="3"/>
  <c r="C2080" i="3"/>
  <c r="C2048" i="3"/>
  <c r="C2034" i="3"/>
  <c r="C2023" i="3"/>
  <c r="C1991" i="3"/>
  <c r="C1977" i="3"/>
  <c r="C2158" i="3"/>
  <c r="C2147" i="3"/>
  <c r="C2143" i="3"/>
  <c r="C2140" i="3"/>
  <c r="C2117" i="3"/>
  <c r="B2117" i="3" s="1"/>
  <c r="C2092" i="3"/>
  <c r="C2084" i="3"/>
  <c r="C2061" i="3"/>
  <c r="C2035" i="3"/>
  <c r="C2027" i="3"/>
  <c r="C2024" i="3"/>
  <c r="C1992" i="3"/>
  <c r="C1978" i="3"/>
  <c r="C1967" i="3"/>
  <c r="C1954" i="3"/>
  <c r="C1931" i="3"/>
  <c r="C1919" i="3"/>
  <c r="C1912" i="3"/>
  <c r="C1900" i="3"/>
  <c r="C1968" i="3"/>
  <c r="C1935" i="3"/>
  <c r="C1922" i="3"/>
  <c r="C1917" i="3"/>
  <c r="C1910" i="3"/>
  <c r="C1880" i="3"/>
  <c r="C1866" i="3"/>
  <c r="C1855" i="3"/>
  <c r="C1823" i="3"/>
  <c r="C1809" i="3"/>
  <c r="C1798" i="3"/>
  <c r="C1795" i="3"/>
  <c r="C1792" i="3"/>
  <c r="C1766" i="3"/>
  <c r="C1763" i="3"/>
  <c r="C1752" i="3"/>
  <c r="C1735" i="3"/>
  <c r="C1732" i="3"/>
  <c r="C1949" i="3"/>
  <c r="C1920" i="3"/>
  <c r="C1894" i="3"/>
  <c r="C1868" i="3"/>
  <c r="C1860" i="3"/>
  <c r="C1837" i="3"/>
  <c r="C2028" i="3"/>
  <c r="C2006" i="3"/>
  <c r="C2005" i="3"/>
  <c r="C1934" i="3"/>
  <c r="C1911" i="3"/>
  <c r="C1899" i="3"/>
  <c r="C1869" i="3"/>
  <c r="C1861" i="3"/>
  <c r="C1841" i="3"/>
  <c r="C1838" i="3"/>
  <c r="C1812" i="3"/>
  <c r="C1804" i="3"/>
  <c r="C1781" i="3"/>
  <c r="C1755" i="3"/>
  <c r="C1747" i="3"/>
  <c r="C1744" i="3"/>
  <c r="C1979" i="3"/>
  <c r="C2009" i="3"/>
  <c r="C1980" i="3"/>
  <c r="C1972" i="3"/>
  <c r="C1971" i="3"/>
  <c r="C1963" i="3"/>
  <c r="C1907" i="3"/>
  <c r="C1878" i="3"/>
  <c r="C1875" i="3"/>
  <c r="C1864" i="3"/>
  <c r="C1847" i="3"/>
  <c r="C1921" i="3"/>
  <c r="C1822" i="3"/>
  <c r="C1818" i="3"/>
  <c r="C1788" i="3"/>
  <c r="C1758" i="3"/>
  <c r="C1751" i="3"/>
  <c r="C1904" i="3"/>
  <c r="C1893" i="3"/>
  <c r="C1867" i="3"/>
  <c r="C1848" i="3"/>
  <c r="C1824" i="3"/>
  <c r="C1811" i="3"/>
  <c r="C1786" i="3"/>
  <c r="C1756" i="3"/>
  <c r="C1854" i="3"/>
  <c r="C1843" i="3"/>
  <c r="C1814" i="3"/>
  <c r="C1805" i="3"/>
  <c r="C1800" i="3"/>
  <c r="C1897" i="3"/>
  <c r="C1936" i="3"/>
  <c r="C1874" i="3"/>
  <c r="C1865" i="3"/>
  <c r="C1851" i="3"/>
  <c r="C1842" i="3"/>
  <c r="C1808" i="3"/>
  <c r="C1799" i="3"/>
  <c r="C1762" i="3"/>
  <c r="C1753" i="3"/>
  <c r="C1730" i="3"/>
  <c r="C1966" i="3"/>
  <c r="C1960" i="3"/>
  <c r="C1915" i="3"/>
  <c r="C1903" i="3"/>
  <c r="C1807" i="3"/>
  <c r="C1863" i="3"/>
  <c r="C1862" i="3"/>
  <c r="C1803" i="3"/>
  <c r="C1785" i="3"/>
  <c r="C1923" i="3"/>
  <c r="C1879" i="3"/>
  <c r="C1925" i="3"/>
  <c r="C1859" i="3"/>
  <c r="C1856" i="3"/>
  <c r="C1873" i="3"/>
  <c r="C1782" i="3"/>
  <c r="C1757" i="3"/>
  <c r="C1706" i="3"/>
  <c r="C1695" i="3"/>
  <c r="C1675" i="3"/>
  <c r="C1649" i="3"/>
  <c r="C1646" i="3"/>
  <c r="C1638" i="3"/>
  <c r="C1618" i="3"/>
  <c r="C1589" i="3"/>
  <c r="C1581" i="3"/>
  <c r="C1870" i="3"/>
  <c r="C1844" i="3"/>
  <c r="C1817" i="3"/>
  <c r="C1810" i="3"/>
  <c r="C1787" i="3"/>
  <c r="C1761" i="3"/>
  <c r="C1739" i="3"/>
  <c r="C1711" i="3"/>
  <c r="C1697" i="3"/>
  <c r="C1686" i="3"/>
  <c r="C1683" i="3"/>
  <c r="C1680" i="3"/>
  <c r="C1654" i="3"/>
  <c r="C1651" i="3"/>
  <c r="C1640" i="3"/>
  <c r="C1623" i="3"/>
  <c r="C1620" i="3"/>
  <c r="C1594" i="3"/>
  <c r="C1583" i="3"/>
  <c r="C1742" i="3"/>
  <c r="C1712" i="3"/>
  <c r="C1698" i="3"/>
  <c r="C1691" i="3"/>
  <c r="C1673" i="3"/>
  <c r="C1656" i="3"/>
  <c r="C1645" i="3"/>
  <c r="C1636" i="3"/>
  <c r="C1631" i="3"/>
  <c r="C1595" i="3"/>
  <c r="C1586" i="3"/>
  <c r="C1726" i="3"/>
  <c r="C1710" i="3"/>
  <c r="C1701" i="3"/>
  <c r="C1696" i="3"/>
  <c r="C1643" i="3"/>
  <c r="C1627" i="3"/>
  <c r="C1593" i="3"/>
  <c r="C1584" i="3"/>
  <c r="C1791" i="3"/>
  <c r="C1767" i="3"/>
  <c r="C1694" i="3"/>
  <c r="C1650" i="3"/>
  <c r="C1641" i="3"/>
  <c r="C1600" i="3"/>
  <c r="C1582" i="3"/>
  <c r="C1575" i="3"/>
  <c r="C1537" i="3"/>
  <c r="C1534" i="3"/>
  <c r="C1526" i="3"/>
  <c r="C1806" i="3"/>
  <c r="C1768" i="3"/>
  <c r="C1750" i="3"/>
  <c r="C1699" i="3"/>
  <c r="C1692" i="3"/>
  <c r="C1687" i="3"/>
  <c r="C1676" i="3"/>
  <c r="C1669" i="3"/>
  <c r="C1639" i="3"/>
  <c r="C1632" i="3"/>
  <c r="C1614" i="3"/>
  <c r="C1729" i="3"/>
  <c r="C1674" i="3"/>
  <c r="C1655" i="3"/>
  <c r="C1644" i="3"/>
  <c r="C1637" i="3"/>
  <c r="C1630" i="3"/>
  <c r="C1619" i="3"/>
  <c r="C1819" i="3"/>
  <c r="C1749" i="3"/>
  <c r="C1702" i="3"/>
  <c r="C1635" i="3"/>
  <c r="C1617" i="3"/>
  <c r="C1585" i="3"/>
  <c r="C1576" i="3"/>
  <c r="C1571" i="3"/>
  <c r="C1543" i="3"/>
  <c r="C1529" i="3"/>
  <c r="C1518" i="3"/>
  <c r="C1515" i="3"/>
  <c r="C1512" i="3"/>
  <c r="C1486" i="3"/>
  <c r="C1483" i="3"/>
  <c r="C1472" i="3"/>
  <c r="C1748" i="3"/>
  <c r="C1736" i="3"/>
  <c r="C1731" i="3"/>
  <c r="C1725" i="3"/>
  <c r="C1707" i="3"/>
  <c r="C1700" i="3"/>
  <c r="C1693" i="3"/>
  <c r="C1688" i="3"/>
  <c r="C1679" i="3"/>
  <c r="C1670" i="3"/>
  <c r="C1642" i="3"/>
  <c r="C1624" i="3"/>
  <c r="C1590" i="3"/>
  <c r="C1564" i="3"/>
  <c r="C1544" i="3"/>
  <c r="C1530" i="3"/>
  <c r="C1519" i="3"/>
  <c r="C1813" i="3"/>
  <c r="C1754" i="3"/>
  <c r="C1743" i="3"/>
  <c r="C1705" i="3"/>
  <c r="C1613" i="3"/>
  <c r="C1599" i="3"/>
  <c r="C1588" i="3"/>
  <c r="C1579" i="3"/>
  <c r="C1574" i="3"/>
  <c r="C1557" i="3"/>
  <c r="C1531" i="3"/>
  <c r="C1523" i="3"/>
  <c r="C1520" i="3"/>
  <c r="C1488" i="3"/>
  <c r="C1474" i="3"/>
  <c r="C1533" i="3"/>
  <c r="C1508" i="3"/>
  <c r="C1487" i="3"/>
  <c r="C1478" i="3"/>
  <c r="C1471" i="3"/>
  <c r="C1462" i="3"/>
  <c r="C1459" i="3"/>
  <c r="C1456" i="3"/>
  <c r="C1430" i="3"/>
  <c r="C1427" i="3"/>
  <c r="C1416" i="3"/>
  <c r="C1399" i="3"/>
  <c r="C1396" i="3"/>
  <c r="C1370" i="3"/>
  <c r="C1525" i="3"/>
  <c r="C1463" i="3"/>
  <c r="C1563" i="3"/>
  <c r="C1542" i="3"/>
  <c r="C1532" i="3"/>
  <c r="C1528" i="3"/>
  <c r="C1502" i="3"/>
  <c r="C1481" i="3"/>
  <c r="C1476" i="3"/>
  <c r="C1467" i="3"/>
  <c r="C1464" i="3"/>
  <c r="C1432" i="3"/>
  <c r="C1418" i="3"/>
  <c r="C1407" i="3"/>
  <c r="C1375" i="3"/>
  <c r="C1361" i="3"/>
  <c r="C1350" i="3"/>
  <c r="C1347" i="3"/>
  <c r="C1344" i="3"/>
  <c r="C1318" i="3"/>
  <c r="C1315" i="3"/>
  <c r="C1580" i="3"/>
  <c r="C1568" i="3"/>
  <c r="C1527" i="3"/>
  <c r="C1511" i="3"/>
  <c r="C1507" i="3"/>
  <c r="C1468" i="3"/>
  <c r="C1445" i="3"/>
  <c r="C1419" i="3"/>
  <c r="C1411" i="3"/>
  <c r="C1408" i="3"/>
  <c r="C1376" i="3"/>
  <c r="C1362" i="3"/>
  <c r="C1351" i="3"/>
  <c r="C1319" i="3"/>
  <c r="C1305" i="3"/>
  <c r="C1558" i="3"/>
  <c r="C1524" i="3"/>
  <c r="C1505" i="3"/>
  <c r="C1469" i="3"/>
  <c r="C1449" i="3"/>
  <c r="C1446" i="3"/>
  <c r="C1420" i="3"/>
  <c r="C1412" i="3"/>
  <c r="C1389" i="3"/>
  <c r="C1363" i="3"/>
  <c r="C1355" i="3"/>
  <c r="C1352" i="3"/>
  <c r="C1567" i="3"/>
  <c r="C1562" i="3"/>
  <c r="C1477" i="3"/>
  <c r="C1470" i="3"/>
  <c r="C1450" i="3"/>
  <c r="C1421" i="3"/>
  <c r="C1413" i="3"/>
  <c r="C1598" i="3"/>
  <c r="B1598" i="3" s="1"/>
  <c r="C1587" i="3"/>
  <c r="C1539" i="3"/>
  <c r="C1482" i="3"/>
  <c r="C1475" i="3"/>
  <c r="C1451" i="3"/>
  <c r="C1425" i="3"/>
  <c r="C1422" i="3"/>
  <c r="C1414" i="3"/>
  <c r="C1561" i="3"/>
  <c r="C1538" i="3"/>
  <c r="C1506" i="3"/>
  <c r="C1501" i="3"/>
  <c r="C1473" i="3"/>
  <c r="C1455" i="3"/>
  <c r="C1452" i="3"/>
  <c r="C1426" i="3"/>
  <c r="C1415" i="3"/>
  <c r="C1395" i="3"/>
  <c r="C1369" i="3"/>
  <c r="C1366" i="3"/>
  <c r="C1358" i="3"/>
  <c r="C1338" i="3"/>
  <c r="C1309" i="3"/>
  <c r="C1301" i="3"/>
  <c r="C1406" i="3"/>
  <c r="C1371" i="3"/>
  <c r="C1307" i="3"/>
  <c r="C1300" i="3"/>
  <c r="C1294" i="3"/>
  <c r="C1291" i="3"/>
  <c r="C1288" i="3"/>
  <c r="C1262" i="3"/>
  <c r="C1259" i="3"/>
  <c r="C1248" i="3"/>
  <c r="C1231" i="3"/>
  <c r="C1228" i="3"/>
  <c r="C1202" i="3"/>
  <c r="C1191" i="3"/>
  <c r="C1171" i="3"/>
  <c r="C1403" i="3"/>
  <c r="C1390" i="3"/>
  <c r="B1390" i="3" s="1"/>
  <c r="C1314" i="3"/>
  <c r="C1295" i="3"/>
  <c r="C1263" i="3"/>
  <c r="C1249" i="3"/>
  <c r="C1238" i="3"/>
  <c r="C1235" i="3"/>
  <c r="C1232" i="3"/>
  <c r="C1206" i="3"/>
  <c r="C1203" i="3"/>
  <c r="C1340" i="3"/>
  <c r="C1337" i="3"/>
  <c r="C1333" i="3"/>
  <c r="C1320" i="3"/>
  <c r="C1310" i="3"/>
  <c r="C1303" i="3"/>
  <c r="C1296" i="3"/>
  <c r="C1264" i="3"/>
  <c r="C1417" i="3"/>
  <c r="C1339" i="3"/>
  <c r="C1277" i="3"/>
  <c r="C1251" i="3"/>
  <c r="C1243" i="3"/>
  <c r="C1240" i="3"/>
  <c r="C1208" i="3"/>
  <c r="C1194" i="3"/>
  <c r="C1183" i="3"/>
  <c r="C1151" i="3"/>
  <c r="C1137" i="3"/>
  <c r="C1400" i="3"/>
  <c r="C1374" i="3"/>
  <c r="C1357" i="3"/>
  <c r="C1308" i="3"/>
  <c r="C1306" i="3"/>
  <c r="C1299" i="3"/>
  <c r="C1281" i="3"/>
  <c r="C1278" i="3"/>
  <c r="C1252" i="3"/>
  <c r="C1244" i="3"/>
  <c r="C1221" i="3"/>
  <c r="C1195" i="3"/>
  <c r="C1394" i="3"/>
  <c r="C1360" i="3"/>
  <c r="C1313" i="3"/>
  <c r="C1282" i="3"/>
  <c r="C1253" i="3"/>
  <c r="C1245" i="3"/>
  <c r="C1225" i="3"/>
  <c r="C1222" i="3"/>
  <c r="C1196" i="3"/>
  <c r="C1188" i="3"/>
  <c r="C1165" i="3"/>
  <c r="C1139" i="3"/>
  <c r="C1131" i="3"/>
  <c r="C1128" i="3"/>
  <c r="C1431" i="3"/>
  <c r="C1393" i="3"/>
  <c r="C1365" i="3"/>
  <c r="C1359" i="3"/>
  <c r="C1356" i="3"/>
  <c r="C1343" i="3"/>
  <c r="C1304" i="3"/>
  <c r="C1302" i="3"/>
  <c r="C1283" i="3"/>
  <c r="C1257" i="3"/>
  <c r="C1254" i="3"/>
  <c r="C1246" i="3"/>
  <c r="C1226" i="3"/>
  <c r="C1197" i="3"/>
  <c r="C1189" i="3"/>
  <c r="C1169" i="3"/>
  <c r="C1166" i="3"/>
  <c r="C1140" i="3"/>
  <c r="C1132" i="3"/>
  <c r="C1364" i="3"/>
  <c r="C1334" i="3"/>
  <c r="C1287" i="3"/>
  <c r="C1284" i="3"/>
  <c r="C1258" i="3"/>
  <c r="C1247" i="3"/>
  <c r="C1227" i="3"/>
  <c r="C1201" i="3"/>
  <c r="C1198" i="3"/>
  <c r="C1190" i="3"/>
  <c r="C1170" i="3"/>
  <c r="C1193" i="3"/>
  <c r="C1192" i="3"/>
  <c r="C1184" i="3"/>
  <c r="C1152" i="3"/>
  <c r="C1146" i="3"/>
  <c r="C1110" i="3"/>
  <c r="B1110" i="3" s="1"/>
  <c r="C1085" i="3"/>
  <c r="C1077" i="3"/>
  <c r="C1057" i="3"/>
  <c r="C1054" i="3"/>
  <c r="B1054" i="3" s="1"/>
  <c r="C1028" i="3"/>
  <c r="C1020" i="3"/>
  <c r="C1207" i="3"/>
  <c r="C1176" i="3"/>
  <c r="C1142" i="3"/>
  <c r="C1127" i="3"/>
  <c r="C1120" i="3"/>
  <c r="C1115" i="3"/>
  <c r="C1089" i="3"/>
  <c r="C1086" i="3"/>
  <c r="C1078" i="3"/>
  <c r="C1058" i="3"/>
  <c r="C1029" i="3"/>
  <c r="C1021" i="3"/>
  <c r="C1001" i="3"/>
  <c r="C998" i="3"/>
  <c r="C972" i="3"/>
  <c r="C964" i="3"/>
  <c r="C941" i="3"/>
  <c r="C915" i="3"/>
  <c r="C907" i="3"/>
  <c r="B907" i="3" s="1"/>
  <c r="C904" i="3"/>
  <c r="C872" i="3"/>
  <c r="C858" i="3"/>
  <c r="C1175" i="3"/>
  <c r="C1113" i="3"/>
  <c r="C1090" i="3"/>
  <c r="C1079" i="3"/>
  <c r="C1059" i="3"/>
  <c r="C1033" i="3"/>
  <c r="C1030" i="3"/>
  <c r="C1022" i="3"/>
  <c r="C1002" i="3"/>
  <c r="C973" i="3"/>
  <c r="C965" i="3"/>
  <c r="C1182" i="3"/>
  <c r="C1150" i="3"/>
  <c r="C1134" i="3"/>
  <c r="C1123" i="3"/>
  <c r="C1094" i="3"/>
  <c r="C1091" i="3"/>
  <c r="C1080" i="3"/>
  <c r="C1063" i="3"/>
  <c r="C1060" i="3"/>
  <c r="C1034" i="3"/>
  <c r="C1023" i="3"/>
  <c r="C1003" i="3"/>
  <c r="C977" i="3"/>
  <c r="C974" i="3"/>
  <c r="C966" i="3"/>
  <c r="C946" i="3"/>
  <c r="C917" i="3"/>
  <c r="C909" i="3"/>
  <c r="C889" i="3"/>
  <c r="B889" i="3" s="1"/>
  <c r="C886" i="3"/>
  <c r="C860" i="3"/>
  <c r="B860" i="3" s="1"/>
  <c r="C852" i="3"/>
  <c r="C829" i="3"/>
  <c r="C803" i="3"/>
  <c r="C795" i="3"/>
  <c r="C792" i="3"/>
  <c r="B792" i="3" s="1"/>
  <c r="C760" i="3"/>
  <c r="C746" i="3"/>
  <c r="B746" i="3" s="1"/>
  <c r="C1250" i="3"/>
  <c r="C1145" i="3"/>
  <c r="C1141" i="3"/>
  <c r="C1136" i="3"/>
  <c r="C1116" i="3"/>
  <c r="C1095" i="3"/>
  <c r="C1081" i="3"/>
  <c r="C1070" i="3"/>
  <c r="C1067" i="3"/>
  <c r="C1064" i="3"/>
  <c r="C1038" i="3"/>
  <c r="C1035" i="3"/>
  <c r="C1024" i="3"/>
  <c r="C1007" i="3"/>
  <c r="C1004" i="3"/>
  <c r="C978" i="3"/>
  <c r="C967" i="3"/>
  <c r="C947" i="3"/>
  <c r="B947" i="3" s="1"/>
  <c r="C921" i="3"/>
  <c r="C918" i="3"/>
  <c r="C1172" i="3"/>
  <c r="C1138" i="3"/>
  <c r="C1126" i="3"/>
  <c r="C1096" i="3"/>
  <c r="C1082" i="3"/>
  <c r="C1071" i="3"/>
  <c r="C1039" i="3"/>
  <c r="C1025" i="3"/>
  <c r="C1014" i="3"/>
  <c r="C1011" i="3"/>
  <c r="C1008" i="3"/>
  <c r="C982" i="3"/>
  <c r="C979" i="3"/>
  <c r="C968" i="3"/>
  <c r="C1187" i="3"/>
  <c r="C1179" i="3"/>
  <c r="C1147" i="3"/>
  <c r="C1119" i="3"/>
  <c r="C1114" i="3"/>
  <c r="C1109" i="3"/>
  <c r="C1083" i="3"/>
  <c r="C1075" i="3"/>
  <c r="C1072" i="3"/>
  <c r="C1040" i="3"/>
  <c r="C1026" i="3"/>
  <c r="C1015" i="3"/>
  <c r="C983" i="3"/>
  <c r="C969" i="3"/>
  <c r="C958" i="3"/>
  <c r="C955" i="3"/>
  <c r="C952" i="3"/>
  <c r="C926" i="3"/>
  <c r="C923" i="3"/>
  <c r="C912" i="3"/>
  <c r="C895" i="3"/>
  <c r="C892" i="3"/>
  <c r="C866" i="3"/>
  <c r="C855" i="3"/>
  <c r="C1239" i="3"/>
  <c r="C1135" i="3"/>
  <c r="C1133" i="3"/>
  <c r="C1084" i="3"/>
  <c r="C1076" i="3"/>
  <c r="C1053" i="3"/>
  <c r="C1027" i="3"/>
  <c r="C1019" i="3"/>
  <c r="C1016" i="3"/>
  <c r="C984" i="3"/>
  <c r="C970" i="3"/>
  <c r="C959" i="3"/>
  <c r="C927" i="3"/>
  <c r="C913" i="3"/>
  <c r="C902" i="3"/>
  <c r="C899" i="3"/>
  <c r="C896" i="3"/>
  <c r="C870" i="3"/>
  <c r="C867" i="3"/>
  <c r="B867" i="3" s="1"/>
  <c r="C856" i="3"/>
  <c r="C839" i="3"/>
  <c r="C836" i="3"/>
  <c r="C810" i="3"/>
  <c r="C799" i="3"/>
  <c r="C779" i="3"/>
  <c r="C753" i="3"/>
  <c r="B753" i="3" s="1"/>
  <c r="C750" i="3"/>
  <c r="C742" i="3"/>
  <c r="C908" i="3"/>
  <c r="C885" i="3"/>
  <c r="C801" i="3"/>
  <c r="C787" i="3"/>
  <c r="C773" i="3"/>
  <c r="C754" i="3"/>
  <c r="C747" i="3"/>
  <c r="C734" i="3"/>
  <c r="C731" i="3"/>
  <c r="C728" i="3"/>
  <c r="C702" i="3"/>
  <c r="C699" i="3"/>
  <c r="C688" i="3"/>
  <c r="C671" i="3"/>
  <c r="C668" i="3"/>
  <c r="C642" i="3"/>
  <c r="B642" i="3" s="1"/>
  <c r="C631" i="3"/>
  <c r="C611" i="3"/>
  <c r="C585" i="3"/>
  <c r="C582" i="3"/>
  <c r="C574" i="3"/>
  <c r="C554" i="3"/>
  <c r="C525" i="3"/>
  <c r="C517" i="3"/>
  <c r="C497" i="3"/>
  <c r="C494" i="3"/>
  <c r="B494" i="3" s="1"/>
  <c r="C468" i="3"/>
  <c r="C460" i="3"/>
  <c r="C437" i="3"/>
  <c r="B437" i="3" s="1"/>
  <c r="C997" i="3"/>
  <c r="B997" i="3" s="1"/>
  <c r="C951" i="3"/>
  <c r="C928" i="3"/>
  <c r="C911" i="3"/>
  <c r="C903" i="3"/>
  <c r="C859" i="3"/>
  <c r="C853" i="3"/>
  <c r="C851" i="3"/>
  <c r="C847" i="3"/>
  <c r="C815" i="3"/>
  <c r="C778" i="3"/>
  <c r="C735" i="3"/>
  <c r="C703" i="3"/>
  <c r="C689" i="3"/>
  <c r="C678" i="3"/>
  <c r="C675" i="3"/>
  <c r="C672" i="3"/>
  <c r="C646" i="3"/>
  <c r="C643" i="3"/>
  <c r="C632" i="3"/>
  <c r="C615" i="3"/>
  <c r="C612" i="3"/>
  <c r="C586" i="3"/>
  <c r="C575" i="3"/>
  <c r="C555" i="3"/>
  <c r="C963" i="3"/>
  <c r="C942" i="3"/>
  <c r="C916" i="3"/>
  <c r="C910" i="3"/>
  <c r="B910" i="3" s="1"/>
  <c r="C862" i="3"/>
  <c r="C843" i="3"/>
  <c r="B843" i="3" s="1"/>
  <c r="C834" i="3"/>
  <c r="C811" i="3"/>
  <c r="B811" i="3" s="1"/>
  <c r="C806" i="3"/>
  <c r="C804" i="3"/>
  <c r="B804" i="3" s="1"/>
  <c r="C797" i="3"/>
  <c r="C790" i="3"/>
  <c r="C783" i="3"/>
  <c r="B783" i="3" s="1"/>
  <c r="C759" i="3"/>
  <c r="C745" i="3"/>
  <c r="C743" i="3"/>
  <c r="C739" i="3"/>
  <c r="C736" i="3"/>
  <c r="C704" i="3"/>
  <c r="C690" i="3"/>
  <c r="B690" i="3" s="1"/>
  <c r="C679" i="3"/>
  <c r="B679" i="3" s="1"/>
  <c r="C647" i="3"/>
  <c r="B647" i="3" s="1"/>
  <c r="C633" i="3"/>
  <c r="C622" i="3"/>
  <c r="C619" i="3"/>
  <c r="C616" i="3"/>
  <c r="C590" i="3"/>
  <c r="B590" i="3" s="1"/>
  <c r="C587" i="3"/>
  <c r="C576" i="3"/>
  <c r="C559" i="3"/>
  <c r="C556" i="3"/>
  <c r="C530" i="3"/>
  <c r="B530" i="3" s="1"/>
  <c r="C519" i="3"/>
  <c r="C971" i="3"/>
  <c r="C861" i="3"/>
  <c r="C774" i="3"/>
  <c r="C740" i="3"/>
  <c r="C717" i="3"/>
  <c r="B717" i="3" s="1"/>
  <c r="C691" i="3"/>
  <c r="C683" i="3"/>
  <c r="C680" i="3"/>
  <c r="C648" i="3"/>
  <c r="C634" i="3"/>
  <c r="C623" i="3"/>
  <c r="C591" i="3"/>
  <c r="C577" i="3"/>
  <c r="C566" i="3"/>
  <c r="C563" i="3"/>
  <c r="C560" i="3"/>
  <c r="C534" i="3"/>
  <c r="C531" i="3"/>
  <c r="B531" i="3" s="1"/>
  <c r="C520" i="3"/>
  <c r="C503" i="3"/>
  <c r="C500" i="3"/>
  <c r="B500" i="3" s="1"/>
  <c r="C474" i="3"/>
  <c r="C463" i="3"/>
  <c r="B463" i="3" s="1"/>
  <c r="C443" i="3"/>
  <c r="B443" i="3" s="1"/>
  <c r="C417" i="3"/>
  <c r="B417" i="3" s="1"/>
  <c r="C414" i="3"/>
  <c r="B414" i="3" s="1"/>
  <c r="C948" i="3"/>
  <c r="C871" i="3"/>
  <c r="C830" i="3"/>
  <c r="C816" i="3"/>
  <c r="C809" i="3"/>
  <c r="C802" i="3"/>
  <c r="C800" i="3"/>
  <c r="C755" i="3"/>
  <c r="C748" i="3"/>
  <c r="C741" i="3"/>
  <c r="C721" i="3"/>
  <c r="C718" i="3"/>
  <c r="C692" i="3"/>
  <c r="C684" i="3"/>
  <c r="C661" i="3"/>
  <c r="C635" i="3"/>
  <c r="C627" i="3"/>
  <c r="C624" i="3"/>
  <c r="C592" i="3"/>
  <c r="C578" i="3"/>
  <c r="C567" i="3"/>
  <c r="C535" i="3"/>
  <c r="C521" i="3"/>
  <c r="C510" i="3"/>
  <c r="C507" i="3"/>
  <c r="B507" i="3" s="1"/>
  <c r="C504" i="3"/>
  <c r="C478" i="3"/>
  <c r="B478" i="3" s="1"/>
  <c r="C475" i="3"/>
  <c r="B475" i="3" s="1"/>
  <c r="C960" i="3"/>
  <c r="C914" i="3"/>
  <c r="C865" i="3"/>
  <c r="B865" i="3" s="1"/>
  <c r="C857" i="3"/>
  <c r="C846" i="3"/>
  <c r="B846" i="3" s="1"/>
  <c r="C814" i="3"/>
  <c r="B814" i="3" s="1"/>
  <c r="C791" i="3"/>
  <c r="C777" i="3"/>
  <c r="C722" i="3"/>
  <c r="C693" i="3"/>
  <c r="C685" i="3"/>
  <c r="C665" i="3"/>
  <c r="C662" i="3"/>
  <c r="B662" i="3" s="1"/>
  <c r="C636" i="3"/>
  <c r="B636" i="3" s="1"/>
  <c r="C628" i="3"/>
  <c r="B628" i="3" s="1"/>
  <c r="C922" i="3"/>
  <c r="C891" i="3"/>
  <c r="C848" i="3"/>
  <c r="C835" i="3"/>
  <c r="C833" i="3"/>
  <c r="C805" i="3"/>
  <c r="C798" i="3"/>
  <c r="C796" i="3"/>
  <c r="C784" i="3"/>
  <c r="C758" i="3"/>
  <c r="C744" i="3"/>
  <c r="C723" i="3"/>
  <c r="C697" i="3"/>
  <c r="C694" i="3"/>
  <c r="C686" i="3"/>
  <c r="C666" i="3"/>
  <c r="C637" i="3"/>
  <c r="C629" i="3"/>
  <c r="C609" i="3"/>
  <c r="C606" i="3"/>
  <c r="C580" i="3"/>
  <c r="C572" i="3"/>
  <c r="C549" i="3"/>
  <c r="C523" i="3"/>
  <c r="C515" i="3"/>
  <c r="C512" i="3"/>
  <c r="C480" i="3"/>
  <c r="C466" i="3"/>
  <c r="C455" i="3"/>
  <c r="B455" i="3" s="1"/>
  <c r="C423" i="3"/>
  <c r="B423" i="3" s="1"/>
  <c r="C409" i="3"/>
  <c r="B409" i="3" s="1"/>
  <c r="C945" i="3"/>
  <c r="C890" i="3"/>
  <c r="B890" i="3" s="1"/>
  <c r="C854" i="3"/>
  <c r="C840" i="3"/>
  <c r="C780" i="3"/>
  <c r="B780" i="3" s="1"/>
  <c r="C749" i="3"/>
  <c r="C727" i="3"/>
  <c r="B727" i="3" s="1"/>
  <c r="C724" i="3"/>
  <c r="C698" i="3"/>
  <c r="B698" i="3" s="1"/>
  <c r="C687" i="3"/>
  <c r="C667" i="3"/>
  <c r="B667" i="3" s="1"/>
  <c r="C641" i="3"/>
  <c r="C638" i="3"/>
  <c r="B638" i="3" s="1"/>
  <c r="C630" i="3"/>
  <c r="B630" i="3" s="1"/>
  <c r="C610" i="3"/>
  <c r="C581" i="3"/>
  <c r="B581" i="3" s="1"/>
  <c r="C573" i="3"/>
  <c r="B573" i="3" s="1"/>
  <c r="C553" i="3"/>
  <c r="C550" i="3"/>
  <c r="B550" i="3" s="1"/>
  <c r="C524" i="3"/>
  <c r="C516" i="3"/>
  <c r="C493" i="3"/>
  <c r="M45" i="3"/>
  <c r="C50" i="3"/>
  <c r="B50" i="3" s="1"/>
  <c r="V52" i="3"/>
  <c r="V55" i="3"/>
  <c r="X56" i="3"/>
  <c r="X59" i="3"/>
  <c r="X62" i="3"/>
  <c r="M68" i="3"/>
  <c r="C70" i="3"/>
  <c r="B70" i="3" s="1"/>
  <c r="V72" i="3"/>
  <c r="R72" i="3" s="1"/>
  <c r="X73" i="3"/>
  <c r="M76" i="3"/>
  <c r="C78" i="3"/>
  <c r="B78" i="3" s="1"/>
  <c r="C81" i="3"/>
  <c r="V83" i="3"/>
  <c r="R83" i="3" s="1"/>
  <c r="V86" i="3"/>
  <c r="R86" i="3" s="1"/>
  <c r="X87" i="3"/>
  <c r="AB101" i="3"/>
  <c r="R101" i="3" s="1"/>
  <c r="M102" i="3"/>
  <c r="M105" i="3"/>
  <c r="C107" i="3"/>
  <c r="B107" i="3" s="1"/>
  <c r="V112" i="3"/>
  <c r="R112" i="3" s="1"/>
  <c r="V115" i="3"/>
  <c r="V118" i="3"/>
  <c r="R118" i="3" s="1"/>
  <c r="X119" i="3"/>
  <c r="AB124" i="3"/>
  <c r="R124" i="3" s="1"/>
  <c r="M125" i="3"/>
  <c r="C127" i="3"/>
  <c r="T128" i="3"/>
  <c r="V129" i="3"/>
  <c r="R129" i="3" s="1"/>
  <c r="X130" i="3"/>
  <c r="AB132" i="3"/>
  <c r="R132" i="3" s="1"/>
  <c r="M133" i="3"/>
  <c r="C138" i="3"/>
  <c r="V143" i="3"/>
  <c r="R143" i="3" s="1"/>
  <c r="X144" i="3"/>
  <c r="V153" i="3"/>
  <c r="AB158" i="3"/>
  <c r="R158" i="3" s="1"/>
  <c r="AB161" i="3"/>
  <c r="R161" i="3" s="1"/>
  <c r="C164" i="3"/>
  <c r="C167" i="3"/>
  <c r="T171" i="3"/>
  <c r="V175" i="3"/>
  <c r="R175" i="3" s="1"/>
  <c r="X176" i="3"/>
  <c r="X179" i="3"/>
  <c r="AB181" i="3"/>
  <c r="R181" i="3" s="1"/>
  <c r="C184" i="3"/>
  <c r="V186" i="3"/>
  <c r="R186" i="3" s="1"/>
  <c r="X187" i="3"/>
  <c r="AB189" i="3"/>
  <c r="R189" i="3" s="1"/>
  <c r="C195" i="3"/>
  <c r="C198" i="3"/>
  <c r="V200" i="3"/>
  <c r="R200" i="3" s="1"/>
  <c r="X213" i="3"/>
  <c r="Z217" i="3"/>
  <c r="AB218" i="3"/>
  <c r="R218" i="3" s="1"/>
  <c r="C224" i="3"/>
  <c r="C227" i="3"/>
  <c r="C230" i="3"/>
  <c r="V232" i="3"/>
  <c r="R232" i="3" s="1"/>
  <c r="V235" i="3"/>
  <c r="R235" i="3" s="1"/>
  <c r="X236" i="3"/>
  <c r="Z237" i="3"/>
  <c r="AB238" i="3"/>
  <c r="R238" i="3" s="1"/>
  <c r="C241" i="3"/>
  <c r="V243" i="3"/>
  <c r="R243" i="3" s="1"/>
  <c r="X244" i="3"/>
  <c r="Z245" i="3"/>
  <c r="AB246" i="3"/>
  <c r="R246" i="3" s="1"/>
  <c r="AB249" i="3"/>
  <c r="R249" i="3" s="1"/>
  <c r="C255" i="3"/>
  <c r="V262" i="3"/>
  <c r="V266" i="3"/>
  <c r="V269" i="3"/>
  <c r="X270" i="3"/>
  <c r="X273" i="3"/>
  <c r="Z274" i="3"/>
  <c r="AB275" i="3"/>
  <c r="R275" i="3" s="1"/>
  <c r="C287" i="3"/>
  <c r="V292" i="3"/>
  <c r="R292" i="3" s="1"/>
  <c r="X293" i="3"/>
  <c r="AB295" i="3"/>
  <c r="R295" i="3" s="1"/>
  <c r="C298" i="3"/>
  <c r="V300" i="3"/>
  <c r="R300" i="3" s="1"/>
  <c r="X301" i="3"/>
  <c r="AB306" i="3"/>
  <c r="R306" i="3" s="1"/>
  <c r="C312" i="3"/>
  <c r="V326" i="3"/>
  <c r="V329" i="3"/>
  <c r="X330" i="3"/>
  <c r="Z331" i="3"/>
  <c r="AB332" i="3"/>
  <c r="R332" i="3" s="1"/>
  <c r="AB335" i="3"/>
  <c r="R335" i="3" s="1"/>
  <c r="C344" i="3"/>
  <c r="C347" i="3"/>
  <c r="V349" i="3"/>
  <c r="X350" i="3"/>
  <c r="AB352" i="3"/>
  <c r="R352" i="3" s="1"/>
  <c r="C355" i="3"/>
  <c r="V357" i="3"/>
  <c r="X358" i="3"/>
  <c r="X361" i="3"/>
  <c r="AB363" i="3"/>
  <c r="R363" i="3" s="1"/>
  <c r="AB366" i="3"/>
  <c r="R366" i="3" s="1"/>
  <c r="V375" i="3"/>
  <c r="C381" i="3"/>
  <c r="B381" i="3" s="1"/>
  <c r="T385" i="3"/>
  <c r="V386" i="3"/>
  <c r="X387" i="3"/>
  <c r="Z388" i="3"/>
  <c r="Z391" i="3"/>
  <c r="AB392" i="3"/>
  <c r="R392" i="3" s="1"/>
  <c r="AB395" i="3"/>
  <c r="R395" i="3" s="1"/>
  <c r="AB398" i="3"/>
  <c r="R398" i="3" s="1"/>
  <c r="C404" i="3"/>
  <c r="T405" i="3"/>
  <c r="V406" i="3"/>
  <c r="R406" i="3" s="1"/>
  <c r="Z409" i="3"/>
  <c r="T413" i="3"/>
  <c r="V417" i="3"/>
  <c r="M423" i="3"/>
  <c r="X423" i="3"/>
  <c r="AB423" i="3"/>
  <c r="R423" i="3" s="1"/>
  <c r="V447" i="3"/>
  <c r="C451" i="3"/>
  <c r="C459" i="3"/>
  <c r="V459" i="3"/>
  <c r="R459" i="3" s="1"/>
  <c r="B459" i="3" s="1"/>
  <c r="Z461" i="3"/>
  <c r="X463" i="3"/>
  <c r="AB463" i="3"/>
  <c r="R463" i="3" s="1"/>
  <c r="Z463" i="3"/>
  <c r="V466" i="3"/>
  <c r="R475" i="3"/>
  <c r="C518" i="3"/>
  <c r="X531" i="3"/>
  <c r="T531" i="3"/>
  <c r="AB531" i="3"/>
  <c r="R531" i="3" s="1"/>
  <c r="Z531" i="3"/>
  <c r="B534" i="3"/>
  <c r="V536" i="3"/>
  <c r="R536" i="3" s="1"/>
  <c r="V568" i="3"/>
  <c r="R568" i="3" s="1"/>
  <c r="B568" i="3" s="1"/>
  <c r="T590" i="3"/>
  <c r="X590" i="3"/>
  <c r="V605" i="3"/>
  <c r="T609" i="3"/>
  <c r="R628" i="3"/>
  <c r="R636" i="3"/>
  <c r="V647" i="3"/>
  <c r="V662" i="3"/>
  <c r="V693" i="3"/>
  <c r="V743" i="3"/>
  <c r="V753" i="3"/>
  <c r="Z797" i="3"/>
  <c r="V892" i="3"/>
  <c r="V927" i="3"/>
  <c r="AB945" i="3"/>
  <c r="V2784" i="3"/>
  <c r="V2785" i="3"/>
  <c r="V2729" i="3"/>
  <c r="V2672" i="3"/>
  <c r="V2812" i="3"/>
  <c r="V2782" i="3"/>
  <c r="V2730" i="3"/>
  <c r="V2726" i="3"/>
  <c r="V2714" i="3"/>
  <c r="V2814" i="3"/>
  <c r="V2673" i="3"/>
  <c r="V2786" i="3"/>
  <c r="V2783" i="3"/>
  <c r="V2758" i="3"/>
  <c r="V2727" i="3"/>
  <c r="V2728" i="3"/>
  <c r="V2769" i="3"/>
  <c r="V2734" i="3"/>
  <c r="V2699" i="3"/>
  <c r="V2658" i="3"/>
  <c r="V2506" i="3"/>
  <c r="V2502" i="3"/>
  <c r="V2617" i="3"/>
  <c r="V2559" i="3"/>
  <c r="V2650" i="3"/>
  <c r="V2618" i="3"/>
  <c r="V2614" i="3"/>
  <c r="V2560" i="3"/>
  <c r="V2670" i="3"/>
  <c r="V2639" i="3"/>
  <c r="V2621" i="3"/>
  <c r="V2615" i="3"/>
  <c r="V2561" i="3"/>
  <c r="V2674" i="3"/>
  <c r="V2671" i="3"/>
  <c r="V2616" i="3"/>
  <c r="V2503" i="3"/>
  <c r="V2593" i="3"/>
  <c r="V2588" i="3"/>
  <c r="V2527" i="3"/>
  <c r="V2591" i="3"/>
  <c r="V2584" i="3"/>
  <c r="V2646" i="3"/>
  <c r="V2450" i="3"/>
  <c r="V2446" i="3"/>
  <c r="V2505" i="3"/>
  <c r="V2562" i="3"/>
  <c r="V2495" i="3"/>
  <c r="V2576" i="3"/>
  <c r="V2558" i="3"/>
  <c r="V2439" i="3"/>
  <c r="V2425" i="3"/>
  <c r="V2520" i="3"/>
  <c r="V2490" i="3"/>
  <c r="V2480" i="3"/>
  <c r="V2534" i="3"/>
  <c r="V2483" i="3"/>
  <c r="V2471" i="3"/>
  <c r="V2448" i="3"/>
  <c r="V2552" i="3"/>
  <c r="V2393" i="3"/>
  <c r="V2542" i="3"/>
  <c r="V2504" i="3"/>
  <c r="V2449" i="3"/>
  <c r="V2394" i="3"/>
  <c r="V2279" i="3"/>
  <c r="V2170" i="3"/>
  <c r="V2166" i="3"/>
  <c r="V2391" i="3"/>
  <c r="V2336" i="3"/>
  <c r="V2481" i="3"/>
  <c r="V2280" i="3"/>
  <c r="V2392" i="3"/>
  <c r="V2337" i="3"/>
  <c r="V2224" i="3"/>
  <c r="V2464" i="3"/>
  <c r="V2384" i="3"/>
  <c r="V2281" i="3"/>
  <c r="V2423" i="3"/>
  <c r="V2338" i="3"/>
  <c r="V2334" i="3"/>
  <c r="V2225" i="3"/>
  <c r="V2447" i="3"/>
  <c r="V2378" i="3"/>
  <c r="V2374" i="3"/>
  <c r="V2372" i="3"/>
  <c r="V2167" i="3"/>
  <c r="V2114" i="3"/>
  <c r="V2282" i="3"/>
  <c r="V2248" i="3"/>
  <c r="V2222" i="3"/>
  <c r="V2390" i="3"/>
  <c r="V2168" i="3"/>
  <c r="V2335" i="3"/>
  <c r="V2226" i="3"/>
  <c r="V2223" i="3"/>
  <c r="V2434" i="3"/>
  <c r="V2433" i="3"/>
  <c r="V2370" i="3"/>
  <c r="V2191" i="3"/>
  <c r="V2169" i="3"/>
  <c r="V2367" i="3"/>
  <c r="V2285" i="3"/>
  <c r="V2260" i="3"/>
  <c r="V2255" i="3"/>
  <c r="V2216" i="3"/>
  <c r="V2286" i="3"/>
  <c r="V2278" i="3"/>
  <c r="V2229" i="3"/>
  <c r="V2112" i="3"/>
  <c r="V2203" i="3"/>
  <c r="V2155" i="3"/>
  <c r="V2056" i="3"/>
  <c r="V2113" i="3"/>
  <c r="V2000" i="3"/>
  <c r="V2209" i="3"/>
  <c r="V2174" i="3"/>
  <c r="V2057" i="3"/>
  <c r="V2110" i="3"/>
  <c r="V2001" i="3"/>
  <c r="V2058" i="3"/>
  <c r="V2054" i="3"/>
  <c r="V1945" i="3"/>
  <c r="V2135" i="3"/>
  <c r="V2111" i="3"/>
  <c r="V2002" i="3"/>
  <c r="V1998" i="3"/>
  <c r="V2055" i="3"/>
  <c r="V1946" i="3"/>
  <c r="V1922" i="3"/>
  <c r="R1922" i="3" s="1"/>
  <c r="V1999" i="3"/>
  <c r="V1943" i="3"/>
  <c r="V1834" i="3"/>
  <c r="V1830" i="3"/>
  <c r="V1944" i="3"/>
  <c r="V1831" i="3"/>
  <c r="V1888" i="3"/>
  <c r="V1775" i="3"/>
  <c r="V2030" i="3"/>
  <c r="V1942" i="3"/>
  <c r="V1832" i="3"/>
  <c r="V1776" i="3"/>
  <c r="V1916" i="3"/>
  <c r="V1833" i="3"/>
  <c r="V1889" i="3"/>
  <c r="V1974" i="3"/>
  <c r="V1890" i="3"/>
  <c r="V1867" i="3"/>
  <c r="V1824" i="3"/>
  <c r="V1887" i="3"/>
  <c r="V1810" i="3"/>
  <c r="V1808" i="3"/>
  <c r="V1777" i="3"/>
  <c r="V1774" i="3"/>
  <c r="V1912" i="3"/>
  <c r="V1758" i="3"/>
  <c r="V1878" i="3"/>
  <c r="V1879" i="3"/>
  <c r="V1875" i="3"/>
  <c r="V1818" i="3"/>
  <c r="V1721" i="3"/>
  <c r="V1608" i="3"/>
  <c r="V1859" i="3"/>
  <c r="V1804" i="3"/>
  <c r="V1886" i="3"/>
  <c r="V1823" i="3"/>
  <c r="V1722" i="3"/>
  <c r="V1718" i="3"/>
  <c r="V1609" i="3"/>
  <c r="V1798" i="3"/>
  <c r="V1696" i="3"/>
  <c r="V1666" i="3"/>
  <c r="V1662" i="3"/>
  <c r="V1799" i="3"/>
  <c r="V1778" i="3"/>
  <c r="V1742" i="3"/>
  <c r="V1663" i="3"/>
  <c r="V1646" i="3"/>
  <c r="V1644" i="3"/>
  <c r="V1639" i="3"/>
  <c r="R1639" i="3" s="1"/>
  <c r="V1755" i="3"/>
  <c r="V1719" i="3"/>
  <c r="V1782" i="3"/>
  <c r="V1664" i="3"/>
  <c r="V1610" i="3"/>
  <c r="V1607" i="3"/>
  <c r="V1554" i="3"/>
  <c r="V1550" i="3"/>
  <c r="V1781" i="3"/>
  <c r="V1720" i="3"/>
  <c r="V1665" i="3"/>
  <c r="V1551" i="3"/>
  <c r="V1598" i="3"/>
  <c r="R1598" i="3" s="1"/>
  <c r="V1487" i="3"/>
  <c r="R1487" i="3" s="1"/>
  <c r="V1385" i="3"/>
  <c r="V1553" i="3"/>
  <c r="V1537" i="3"/>
  <c r="V1496" i="3"/>
  <c r="V1483" i="3"/>
  <c r="V1481" i="3"/>
  <c r="V1442" i="3"/>
  <c r="V1438" i="3"/>
  <c r="V1386" i="3"/>
  <c r="V1382" i="3"/>
  <c r="V1497" i="3"/>
  <c r="V1439" i="3"/>
  <c r="V1330" i="3"/>
  <c r="V1326" i="3"/>
  <c r="V1606" i="3"/>
  <c r="V1383" i="3"/>
  <c r="V1575" i="3"/>
  <c r="V1526" i="3"/>
  <c r="V1498" i="3"/>
  <c r="V1494" i="3"/>
  <c r="V1440" i="3"/>
  <c r="V1576" i="3"/>
  <c r="V1501" i="3"/>
  <c r="V1475" i="3"/>
  <c r="V1552" i="3"/>
  <c r="V1495" i="3"/>
  <c r="V1441" i="3"/>
  <c r="V1328" i="3"/>
  <c r="V1327" i="3"/>
  <c r="V1217" i="3"/>
  <c r="V1411" i="3"/>
  <c r="V1408" i="3"/>
  <c r="V1369" i="3"/>
  <c r="V1274" i="3"/>
  <c r="V1270" i="3"/>
  <c r="V1376" i="3"/>
  <c r="V1370" i="3"/>
  <c r="V1310" i="3"/>
  <c r="V1384" i="3"/>
  <c r="V1271" i="3"/>
  <c r="V1162" i="3"/>
  <c r="V1158" i="3"/>
  <c r="V1315" i="3"/>
  <c r="V1306" i="3"/>
  <c r="V1215" i="3"/>
  <c r="V1329" i="3"/>
  <c r="V1272" i="3"/>
  <c r="V1159" i="3"/>
  <c r="V1216" i="3"/>
  <c r="V1359" i="3"/>
  <c r="V1273" i="3"/>
  <c r="V1160" i="3"/>
  <c r="V1218" i="3"/>
  <c r="V1140" i="3"/>
  <c r="V1137" i="3"/>
  <c r="V1127" i="3"/>
  <c r="V1120" i="3"/>
  <c r="V1104" i="3"/>
  <c r="V1048" i="3"/>
  <c r="V935" i="3"/>
  <c r="V1105" i="3"/>
  <c r="V992" i="3"/>
  <c r="V1049" i="3"/>
  <c r="V936" i="3"/>
  <c r="V823" i="3"/>
  <c r="V1126" i="3"/>
  <c r="V1106" i="3"/>
  <c r="V1102" i="3"/>
  <c r="V993" i="3"/>
  <c r="V1214" i="3"/>
  <c r="V1161" i="3"/>
  <c r="V1109" i="3"/>
  <c r="V1050" i="3"/>
  <c r="V1046" i="3"/>
  <c r="V1252" i="3"/>
  <c r="V1103" i="3"/>
  <c r="V994" i="3"/>
  <c r="V990" i="3"/>
  <c r="V881" i="3"/>
  <c r="V1047" i="3"/>
  <c r="V938" i="3"/>
  <c r="V934" i="3"/>
  <c r="V825" i="3"/>
  <c r="V880" i="3"/>
  <c r="V767" i="3"/>
  <c r="V657" i="3"/>
  <c r="V544" i="3"/>
  <c r="V431" i="3"/>
  <c r="V918" i="3"/>
  <c r="V867" i="3"/>
  <c r="V866" i="3"/>
  <c r="V856" i="3"/>
  <c r="V824" i="3"/>
  <c r="V714" i="3"/>
  <c r="V710" i="3"/>
  <c r="V601" i="3"/>
  <c r="V768" i="3"/>
  <c r="V658" i="3"/>
  <c r="V654" i="3"/>
  <c r="V545" i="3"/>
  <c r="V711" i="3"/>
  <c r="V602" i="3"/>
  <c r="V598" i="3"/>
  <c r="V489" i="3"/>
  <c r="V878" i="3"/>
  <c r="V852" i="3"/>
  <c r="V822" i="3"/>
  <c r="V800" i="3"/>
  <c r="V769" i="3"/>
  <c r="V655" i="3"/>
  <c r="V546" i="3"/>
  <c r="V542" i="3"/>
  <c r="V991" i="3"/>
  <c r="V937" i="3"/>
  <c r="V882" i="3"/>
  <c r="V846" i="3"/>
  <c r="V814" i="3"/>
  <c r="V712" i="3"/>
  <c r="V879" i="3"/>
  <c r="V826" i="3"/>
  <c r="V770" i="3"/>
  <c r="V766" i="3"/>
  <c r="V656" i="3"/>
  <c r="V543" i="3"/>
  <c r="V434" i="3"/>
  <c r="V430" i="3"/>
  <c r="V908" i="3"/>
  <c r="V885" i="3"/>
  <c r="V840" i="3"/>
  <c r="V792" i="3"/>
  <c r="V773" i="3"/>
  <c r="V713" i="3"/>
  <c r="V600" i="3"/>
  <c r="V487" i="3"/>
  <c r="C46" i="3"/>
  <c r="B46" i="3" s="1"/>
  <c r="C49" i="3"/>
  <c r="B49" i="3" s="1"/>
  <c r="V51" i="3"/>
  <c r="X52" i="3"/>
  <c r="X55" i="3"/>
  <c r="Z56" i="3"/>
  <c r="Z59" i="3"/>
  <c r="Z62" i="3"/>
  <c r="C69" i="3"/>
  <c r="B69" i="3" s="1"/>
  <c r="V71" i="3"/>
  <c r="X72" i="3"/>
  <c r="Z73" i="3"/>
  <c r="C77" i="3"/>
  <c r="B77" i="3" s="1"/>
  <c r="V82" i="3"/>
  <c r="X83" i="3"/>
  <c r="X86" i="3"/>
  <c r="Z87" i="3"/>
  <c r="V96" i="3"/>
  <c r="C106" i="3"/>
  <c r="B106" i="3" s="1"/>
  <c r="V108" i="3"/>
  <c r="V111" i="3"/>
  <c r="X112" i="3"/>
  <c r="X115" i="3"/>
  <c r="X118" i="3"/>
  <c r="Z119" i="3"/>
  <c r="C126" i="3"/>
  <c r="B126" i="3" s="1"/>
  <c r="T127" i="3"/>
  <c r="X129" i="3"/>
  <c r="Z130" i="3"/>
  <c r="C134" i="3"/>
  <c r="B134" i="3" s="1"/>
  <c r="C137" i="3"/>
  <c r="B137" i="3" s="1"/>
  <c r="T138" i="3"/>
  <c r="X143" i="3"/>
  <c r="Z144" i="3"/>
  <c r="C163" i="3"/>
  <c r="B163" i="3" s="1"/>
  <c r="T164" i="3"/>
  <c r="T167" i="3"/>
  <c r="X175" i="3"/>
  <c r="Z176" i="3"/>
  <c r="Z179" i="3"/>
  <c r="C183" i="3"/>
  <c r="B183" i="3" s="1"/>
  <c r="T184" i="3"/>
  <c r="X186" i="3"/>
  <c r="Z187" i="3"/>
  <c r="C194" i="3"/>
  <c r="B194" i="3" s="1"/>
  <c r="T195" i="3"/>
  <c r="T198" i="3"/>
  <c r="X200" i="3"/>
  <c r="V209" i="3"/>
  <c r="Z213" i="3"/>
  <c r="R213" i="3" s="1"/>
  <c r="C220" i="3"/>
  <c r="B220" i="3" s="1"/>
  <c r="C223" i="3"/>
  <c r="B223" i="3" s="1"/>
  <c r="T224" i="3"/>
  <c r="T227" i="3"/>
  <c r="T230" i="3"/>
  <c r="X232" i="3"/>
  <c r="X235" i="3"/>
  <c r="Z236" i="3"/>
  <c r="C240" i="3"/>
  <c r="B240" i="3" s="1"/>
  <c r="T241" i="3"/>
  <c r="X243" i="3"/>
  <c r="Z244" i="3"/>
  <c r="C251" i="3"/>
  <c r="B251" i="3" s="1"/>
  <c r="C254" i="3"/>
  <c r="B254" i="3" s="1"/>
  <c r="T255" i="3"/>
  <c r="X269" i="3"/>
  <c r="Z270" i="3"/>
  <c r="R270" i="3" s="1"/>
  <c r="Z273" i="3"/>
  <c r="C280" i="3"/>
  <c r="B280" i="3" s="1"/>
  <c r="C283" i="3"/>
  <c r="C286" i="3"/>
  <c r="B286" i="3" s="1"/>
  <c r="T287" i="3"/>
  <c r="X292" i="3"/>
  <c r="Z293" i="3"/>
  <c r="C297" i="3"/>
  <c r="B297" i="3" s="1"/>
  <c r="T298" i="3"/>
  <c r="X300" i="3"/>
  <c r="Z301" i="3"/>
  <c r="C311" i="3"/>
  <c r="B311" i="3" s="1"/>
  <c r="T312" i="3"/>
  <c r="V318" i="3"/>
  <c r="V322" i="3"/>
  <c r="X326" i="3"/>
  <c r="X329" i="3"/>
  <c r="Z330" i="3"/>
  <c r="C343" i="3"/>
  <c r="B343" i="3" s="1"/>
  <c r="T344" i="3"/>
  <c r="T347" i="3"/>
  <c r="X349" i="3"/>
  <c r="Z350" i="3"/>
  <c r="C354" i="3"/>
  <c r="B354" i="3" s="1"/>
  <c r="T355" i="3"/>
  <c r="X357" i="3"/>
  <c r="Z358" i="3"/>
  <c r="Z361" i="3"/>
  <c r="C368" i="3"/>
  <c r="T381" i="3"/>
  <c r="X386" i="3"/>
  <c r="Z387" i="3"/>
  <c r="C400" i="3"/>
  <c r="B400" i="3" s="1"/>
  <c r="C403" i="3"/>
  <c r="B403" i="3" s="1"/>
  <c r="T404" i="3"/>
  <c r="X406" i="3"/>
  <c r="C408" i="3"/>
  <c r="B408" i="3" s="1"/>
  <c r="AB409" i="3"/>
  <c r="R409" i="3" s="1"/>
  <c r="V413" i="3"/>
  <c r="M414" i="3"/>
  <c r="X417" i="3"/>
  <c r="AB417" i="3"/>
  <c r="R417" i="3" s="1"/>
  <c r="Z417" i="3"/>
  <c r="C424" i="3"/>
  <c r="V432" i="3"/>
  <c r="T443" i="3"/>
  <c r="C447" i="3"/>
  <c r="T451" i="3"/>
  <c r="M456" i="3"/>
  <c r="Z459" i="3"/>
  <c r="T459" i="3"/>
  <c r="X459" i="3"/>
  <c r="T461" i="3"/>
  <c r="M461" i="3"/>
  <c r="X461" i="3"/>
  <c r="AB461" i="3"/>
  <c r="R461" i="3" s="1"/>
  <c r="Z475" i="3"/>
  <c r="T475" i="3"/>
  <c r="M475" i="3"/>
  <c r="V490" i="3"/>
  <c r="X500" i="3"/>
  <c r="AB500" i="3"/>
  <c r="R500" i="3" s="1"/>
  <c r="Z500" i="3"/>
  <c r="T503" i="3"/>
  <c r="V504" i="3"/>
  <c r="AB516" i="3"/>
  <c r="R516" i="3" s="1"/>
  <c r="B516" i="3" s="1"/>
  <c r="Z516" i="3"/>
  <c r="X516" i="3"/>
  <c r="T516" i="3"/>
  <c r="AB517" i="3"/>
  <c r="B519" i="3"/>
  <c r="AB519" i="3"/>
  <c r="R519" i="3" s="1"/>
  <c r="C522" i="3"/>
  <c r="X534" i="3"/>
  <c r="T534" i="3"/>
  <c r="AB534" i="3"/>
  <c r="R534" i="3" s="1"/>
  <c r="Z534" i="3"/>
  <c r="V553" i="3"/>
  <c r="V556" i="3"/>
  <c r="C579" i="3"/>
  <c r="V582" i="3"/>
  <c r="R582" i="3" s="1"/>
  <c r="M610" i="3"/>
  <c r="AB610" i="3"/>
  <c r="R610" i="3" s="1"/>
  <c r="Z610" i="3"/>
  <c r="X610" i="3"/>
  <c r="T610" i="3"/>
  <c r="T675" i="3"/>
  <c r="B693" i="3"/>
  <c r="V722" i="3"/>
  <c r="V739" i="3"/>
  <c r="T749" i="3"/>
  <c r="V760" i="3"/>
  <c r="B774" i="3"/>
  <c r="AB835" i="3"/>
  <c r="V959" i="3"/>
  <c r="V973" i="3"/>
  <c r="V127" i="3"/>
  <c r="C133" i="3"/>
  <c r="V138" i="3"/>
  <c r="C162" i="3"/>
  <c r="B162" i="3" s="1"/>
  <c r="V164" i="3"/>
  <c r="V167" i="3"/>
  <c r="C182" i="3"/>
  <c r="V184" i="3"/>
  <c r="C190" i="3"/>
  <c r="B190" i="3" s="1"/>
  <c r="C193" i="3"/>
  <c r="V195" i="3"/>
  <c r="V198" i="3"/>
  <c r="C219" i="3"/>
  <c r="B219" i="3" s="1"/>
  <c r="T220" i="3"/>
  <c r="T223" i="3"/>
  <c r="V224" i="3"/>
  <c r="V227" i="3"/>
  <c r="V230" i="3"/>
  <c r="C239" i="3"/>
  <c r="B239" i="3" s="1"/>
  <c r="V241" i="3"/>
  <c r="C250" i="3"/>
  <c r="B250" i="3" s="1"/>
  <c r="V255" i="3"/>
  <c r="V265" i="3"/>
  <c r="C276" i="3"/>
  <c r="B276" i="3" s="1"/>
  <c r="C279" i="3"/>
  <c r="B279" i="3" s="1"/>
  <c r="V287" i="3"/>
  <c r="C296" i="3"/>
  <c r="B296" i="3" s="1"/>
  <c r="V298" i="3"/>
  <c r="C307" i="3"/>
  <c r="B307" i="3" s="1"/>
  <c r="C310" i="3"/>
  <c r="B310" i="3" s="1"/>
  <c r="V312" i="3"/>
  <c r="Z329" i="3"/>
  <c r="C336" i="3"/>
  <c r="B336" i="3" s="1"/>
  <c r="C339" i="3"/>
  <c r="B339" i="3" s="1"/>
  <c r="C342" i="3"/>
  <c r="B342" i="3" s="1"/>
  <c r="V344" i="3"/>
  <c r="V347" i="3"/>
  <c r="Z349" i="3"/>
  <c r="C353" i="3"/>
  <c r="B353" i="3" s="1"/>
  <c r="V355" i="3"/>
  <c r="Z357" i="3"/>
  <c r="C367" i="3"/>
  <c r="B367" i="3" s="1"/>
  <c r="V374" i="3"/>
  <c r="V378" i="3"/>
  <c r="V381" i="3"/>
  <c r="Z386" i="3"/>
  <c r="C399" i="3"/>
  <c r="B399" i="3" s="1"/>
  <c r="V404" i="3"/>
  <c r="V418" i="3"/>
  <c r="C422" i="3"/>
  <c r="B422" i="3" s="1"/>
  <c r="Z424" i="3"/>
  <c r="T424" i="3"/>
  <c r="X424" i="3"/>
  <c r="C441" i="3"/>
  <c r="B441" i="3" s="1"/>
  <c r="Z447" i="3"/>
  <c r="T447" i="3"/>
  <c r="M447" i="3"/>
  <c r="AB447" i="3"/>
  <c r="R447" i="3" s="1"/>
  <c r="V451" i="3"/>
  <c r="C462" i="3"/>
  <c r="B462" i="3" s="1"/>
  <c r="C464" i="3"/>
  <c r="M466" i="3"/>
  <c r="X466" i="3"/>
  <c r="AB466" i="3"/>
  <c r="R466" i="3" s="1"/>
  <c r="C469" i="3"/>
  <c r="B469" i="3" s="1"/>
  <c r="C473" i="3"/>
  <c r="B473" i="3" s="1"/>
  <c r="R478" i="3"/>
  <c r="X499" i="3"/>
  <c r="V519" i="3"/>
  <c r="B520" i="3"/>
  <c r="V522" i="3"/>
  <c r="R522" i="3" s="1"/>
  <c r="V524" i="3"/>
  <c r="V550" i="3"/>
  <c r="AB554" i="3"/>
  <c r="R554" i="3" s="1"/>
  <c r="B554" i="3" s="1"/>
  <c r="T555" i="3"/>
  <c r="V559" i="3"/>
  <c r="X563" i="3"/>
  <c r="R576" i="3"/>
  <c r="V579" i="3"/>
  <c r="R579" i="3" s="1"/>
  <c r="R587" i="3"/>
  <c r="B587" i="3" s="1"/>
  <c r="V599" i="3"/>
  <c r="B610" i="3"/>
  <c r="AB611" i="3"/>
  <c r="R611" i="3" s="1"/>
  <c r="B611" i="3" s="1"/>
  <c r="AB629" i="3"/>
  <c r="V633" i="3"/>
  <c r="AB637" i="3"/>
  <c r="V665" i="3"/>
  <c r="AB671" i="3"/>
  <c r="V685" i="3"/>
  <c r="AB731" i="3"/>
  <c r="V736" i="3"/>
  <c r="V750" i="3"/>
  <c r="V833" i="3"/>
  <c r="V839" i="3"/>
  <c r="V899" i="3"/>
  <c r="T2799" i="3"/>
  <c r="T2796" i="3"/>
  <c r="T2747" i="3"/>
  <c r="T2793" i="3"/>
  <c r="T2821" i="3"/>
  <c r="T2813" i="3"/>
  <c r="T2739" i="3"/>
  <c r="T2709" i="3"/>
  <c r="T2701" i="3"/>
  <c r="T2687" i="3"/>
  <c r="T2684" i="3"/>
  <c r="T2681" i="3"/>
  <c r="T2516" i="3"/>
  <c r="T2635" i="3"/>
  <c r="T2572" i="3"/>
  <c r="T2570" i="3"/>
  <c r="T2519" i="3"/>
  <c r="T2515" i="3"/>
  <c r="T2513" i="3"/>
  <c r="T2533" i="3"/>
  <c r="T2523" i="3"/>
  <c r="T2467" i="3"/>
  <c r="T2401" i="3"/>
  <c r="T2261" i="3"/>
  <c r="T2253" i="3"/>
  <c r="T2233" i="3"/>
  <c r="T2463" i="3"/>
  <c r="T2299" i="3"/>
  <c r="T2239" i="3"/>
  <c r="T2236" i="3"/>
  <c r="T2458" i="3"/>
  <c r="T2457" i="3"/>
  <c r="T2403" i="3"/>
  <c r="T2402" i="3"/>
  <c r="T2365" i="3"/>
  <c r="T2187" i="3"/>
  <c r="T2179" i="3"/>
  <c r="T2345" i="3"/>
  <c r="T2127" i="3"/>
  <c r="T2066" i="3"/>
  <c r="T2037" i="3"/>
  <c r="T2121" i="3"/>
  <c r="T2075" i="3"/>
  <c r="T2015" i="3"/>
  <c r="T2012" i="3"/>
  <c r="T1963" i="3"/>
  <c r="T1953" i="3"/>
  <c r="T2029" i="3"/>
  <c r="T2009" i="3"/>
  <c r="T2010" i="3"/>
  <c r="T1981" i="3"/>
  <c r="T1795" i="3"/>
  <c r="T1786" i="3"/>
  <c r="T1749" i="3"/>
  <c r="T1973" i="3"/>
  <c r="T1955" i="3"/>
  <c r="T1847" i="3"/>
  <c r="T1843" i="3"/>
  <c r="T1675" i="3"/>
  <c r="T1757" i="3"/>
  <c r="T1674" i="3"/>
  <c r="T1637" i="3"/>
  <c r="T1623" i="3"/>
  <c r="T1732" i="3"/>
  <c r="T1729" i="3"/>
  <c r="T1683" i="3"/>
  <c r="T1571" i="3"/>
  <c r="T1525" i="3"/>
  <c r="T1403" i="3"/>
  <c r="T1563" i="3"/>
  <c r="T1515" i="3"/>
  <c r="T1589" i="3"/>
  <c r="T1506" i="3"/>
  <c r="T1455" i="3"/>
  <c r="T1452" i="3"/>
  <c r="T1533" i="3"/>
  <c r="T1235" i="3"/>
  <c r="T1337" i="3"/>
  <c r="T1347" i="3"/>
  <c r="T1340" i="3"/>
  <c r="T1395" i="3"/>
  <c r="T1282" i="3"/>
  <c r="T1253" i="3"/>
  <c r="T1245" i="3"/>
  <c r="T1225" i="3"/>
  <c r="T1343" i="3"/>
  <c r="T1291" i="3"/>
  <c r="T1231" i="3"/>
  <c r="T1228" i="3"/>
  <c r="T1171" i="3"/>
  <c r="T1115" i="3"/>
  <c r="T1058" i="3"/>
  <c r="T1029" i="3"/>
  <c r="T1021" i="3"/>
  <c r="T1063" i="3"/>
  <c r="T1060" i="3"/>
  <c r="T1003" i="3"/>
  <c r="T1011" i="3"/>
  <c r="T1179" i="3"/>
  <c r="T1114" i="3"/>
  <c r="T787" i="3"/>
  <c r="T917" i="3"/>
  <c r="T895" i="3"/>
  <c r="T836" i="3"/>
  <c r="T619" i="3"/>
  <c r="T889" i="3"/>
  <c r="T693" i="3"/>
  <c r="T685" i="3"/>
  <c r="T665" i="3"/>
  <c r="T909" i="3"/>
  <c r="T835" i="3"/>
  <c r="T777" i="3"/>
  <c r="T723" i="3"/>
  <c r="T666" i="3"/>
  <c r="T637" i="3"/>
  <c r="T629" i="3"/>
  <c r="T946" i="3"/>
  <c r="T1001" i="3"/>
  <c r="T955" i="3"/>
  <c r="T731" i="3"/>
  <c r="T671" i="3"/>
  <c r="T668" i="3"/>
  <c r="T611" i="3"/>
  <c r="T554" i="3"/>
  <c r="T525" i="3"/>
  <c r="T517" i="3"/>
  <c r="T497" i="3"/>
  <c r="C64" i="3"/>
  <c r="C67" i="3"/>
  <c r="B67" i="3" s="1"/>
  <c r="C75" i="3"/>
  <c r="B75" i="3" s="1"/>
  <c r="V95" i="3"/>
  <c r="C101" i="3"/>
  <c r="B101" i="3" s="1"/>
  <c r="C124" i="3"/>
  <c r="B124" i="3" s="1"/>
  <c r="C132" i="3"/>
  <c r="B132" i="3" s="1"/>
  <c r="C158" i="3"/>
  <c r="B158" i="3" s="1"/>
  <c r="C161" i="3"/>
  <c r="B161" i="3" s="1"/>
  <c r="Z171" i="3"/>
  <c r="C181" i="3"/>
  <c r="B181" i="3" s="1"/>
  <c r="C189" i="3"/>
  <c r="B189" i="3" s="1"/>
  <c r="V208" i="3"/>
  <c r="C218" i="3"/>
  <c r="B218" i="3" s="1"/>
  <c r="C238" i="3"/>
  <c r="B238" i="3" s="1"/>
  <c r="C246" i="3"/>
  <c r="B246" i="3" s="1"/>
  <c r="C249" i="3"/>
  <c r="B249" i="3" s="1"/>
  <c r="C275" i="3"/>
  <c r="B275" i="3" s="1"/>
  <c r="C295" i="3"/>
  <c r="B295" i="3" s="1"/>
  <c r="C306" i="3"/>
  <c r="B306" i="3" s="1"/>
  <c r="V321" i="3"/>
  <c r="C332" i="3"/>
  <c r="B332" i="3" s="1"/>
  <c r="C335" i="3"/>
  <c r="B335" i="3" s="1"/>
  <c r="T339" i="3"/>
  <c r="C352" i="3"/>
  <c r="B352" i="3" s="1"/>
  <c r="C363" i="3"/>
  <c r="B363" i="3" s="1"/>
  <c r="C366" i="3"/>
  <c r="B366" i="3" s="1"/>
  <c r="Z385" i="3"/>
  <c r="C392" i="3"/>
  <c r="B392" i="3" s="1"/>
  <c r="C395" i="3"/>
  <c r="B395" i="3" s="1"/>
  <c r="C398" i="3"/>
  <c r="B398" i="3" s="1"/>
  <c r="Z405" i="3"/>
  <c r="V408" i="3"/>
  <c r="R408" i="3" s="1"/>
  <c r="C410" i="3"/>
  <c r="B410" i="3" s="1"/>
  <c r="T414" i="3"/>
  <c r="C418" i="3"/>
  <c r="AB424" i="3"/>
  <c r="R424" i="3" s="1"/>
  <c r="X443" i="3"/>
  <c r="AB443" i="3"/>
  <c r="R443" i="3" s="1"/>
  <c r="Z443" i="3"/>
  <c r="C448" i="3"/>
  <c r="B448" i="3" s="1"/>
  <c r="Z451" i="3"/>
  <c r="M455" i="3"/>
  <c r="X455" i="3"/>
  <c r="AB455" i="3"/>
  <c r="R455" i="3" s="1"/>
  <c r="Z464" i="3"/>
  <c r="T464" i="3"/>
  <c r="M464" i="3"/>
  <c r="AB464" i="3"/>
  <c r="R464" i="3" s="1"/>
  <c r="C467" i="3"/>
  <c r="B467" i="3" s="1"/>
  <c r="V467" i="3"/>
  <c r="R467" i="3" s="1"/>
  <c r="Z469" i="3"/>
  <c r="M474" i="3"/>
  <c r="Z478" i="3"/>
  <c r="T478" i="3"/>
  <c r="M478" i="3"/>
  <c r="C479" i="3"/>
  <c r="B479" i="3" s="1"/>
  <c r="V486" i="3"/>
  <c r="M493" i="3"/>
  <c r="X503" i="3"/>
  <c r="AB503" i="3"/>
  <c r="R503" i="3" s="1"/>
  <c r="B503" i="3" s="1"/>
  <c r="Z503" i="3"/>
  <c r="X507" i="3"/>
  <c r="V510" i="3"/>
  <c r="X520" i="3"/>
  <c r="T520" i="3"/>
  <c r="AB520" i="3"/>
  <c r="R520" i="3" s="1"/>
  <c r="Z520" i="3"/>
  <c r="B522" i="3"/>
  <c r="AB523" i="3"/>
  <c r="C526" i="3"/>
  <c r="C571" i="3"/>
  <c r="B571" i="3" s="1"/>
  <c r="V574" i="3"/>
  <c r="R574" i="3" s="1"/>
  <c r="B576" i="3"/>
  <c r="B579" i="3"/>
  <c r="M581" i="3"/>
  <c r="AB581" i="3"/>
  <c r="R581" i="3" s="1"/>
  <c r="Z581" i="3"/>
  <c r="X581" i="3"/>
  <c r="T581" i="3"/>
  <c r="V585" i="3"/>
  <c r="R585" i="3" s="1"/>
  <c r="AB590" i="3"/>
  <c r="R590" i="3" s="1"/>
  <c r="V616" i="3"/>
  <c r="V619" i="3"/>
  <c r="V622" i="3"/>
  <c r="AB668" i="3"/>
  <c r="AB693" i="3"/>
  <c r="R693" i="3" s="1"/>
  <c r="AB723" i="3"/>
  <c r="V783" i="3"/>
  <c r="V830" i="3"/>
  <c r="Z834" i="3"/>
  <c r="V913" i="3"/>
  <c r="R913" i="3" s="1"/>
  <c r="R927" i="3"/>
  <c r="V498" i="3"/>
  <c r="V518" i="3"/>
  <c r="AB521" i="3"/>
  <c r="V526" i="3"/>
  <c r="V529" i="3"/>
  <c r="AB535" i="3"/>
  <c r="V555" i="3"/>
  <c r="Z560" i="3"/>
  <c r="Z563" i="3"/>
  <c r="Z566" i="3"/>
  <c r="AB567" i="3"/>
  <c r="V575" i="3"/>
  <c r="Z577" i="3"/>
  <c r="AB578" i="3"/>
  <c r="V586" i="3"/>
  <c r="Z591" i="3"/>
  <c r="AB592" i="3"/>
  <c r="V612" i="3"/>
  <c r="V615" i="3"/>
  <c r="X616" i="3"/>
  <c r="X622" i="3"/>
  <c r="Z623" i="3"/>
  <c r="AB624" i="3"/>
  <c r="AB627" i="3"/>
  <c r="V632" i="3"/>
  <c r="X633" i="3"/>
  <c r="Z634" i="3"/>
  <c r="AB635" i="3"/>
  <c r="V643" i="3"/>
  <c r="V646" i="3"/>
  <c r="X647" i="3"/>
  <c r="Z648" i="3"/>
  <c r="AB661" i="3"/>
  <c r="R661" i="3" s="1"/>
  <c r="V672" i="3"/>
  <c r="V675" i="3"/>
  <c r="V678" i="3"/>
  <c r="X679" i="3"/>
  <c r="Z680" i="3"/>
  <c r="Z683" i="3"/>
  <c r="AB684" i="3"/>
  <c r="V689" i="3"/>
  <c r="X690" i="3"/>
  <c r="Z691" i="3"/>
  <c r="AB692" i="3"/>
  <c r="R692" i="3" s="1"/>
  <c r="B692" i="3" s="1"/>
  <c r="V703" i="3"/>
  <c r="X704" i="3"/>
  <c r="Z717" i="3"/>
  <c r="AB718" i="3"/>
  <c r="R718" i="3" s="1"/>
  <c r="AB721" i="3"/>
  <c r="V735" i="3"/>
  <c r="X736" i="3"/>
  <c r="X739" i="3"/>
  <c r="Z740" i="3"/>
  <c r="T742" i="3"/>
  <c r="Z745" i="3"/>
  <c r="T747" i="3"/>
  <c r="AB747" i="3"/>
  <c r="X747" i="3"/>
  <c r="AB750" i="3"/>
  <c r="AB754" i="3"/>
  <c r="T754" i="3"/>
  <c r="X754" i="3"/>
  <c r="Z759" i="3"/>
  <c r="X778" i="3"/>
  <c r="V778" i="3"/>
  <c r="Z790" i="3"/>
  <c r="AB797" i="3"/>
  <c r="X799" i="3"/>
  <c r="T803" i="3"/>
  <c r="Z806" i="3"/>
  <c r="T810" i="3"/>
  <c r="V815" i="3"/>
  <c r="R815" i="3" s="1"/>
  <c r="X829" i="3"/>
  <c r="AB834" i="3"/>
  <c r="Z836" i="3"/>
  <c r="X836" i="3"/>
  <c r="Z851" i="3"/>
  <c r="X851" i="3"/>
  <c r="V851" i="3"/>
  <c r="T854" i="3"/>
  <c r="Z856" i="3"/>
  <c r="T856" i="3"/>
  <c r="AB856" i="3"/>
  <c r="R856" i="3" s="1"/>
  <c r="T859" i="3"/>
  <c r="Z859" i="3"/>
  <c r="X859" i="3"/>
  <c r="AB859" i="3"/>
  <c r="AB862" i="3"/>
  <c r="R867" i="3"/>
  <c r="AB895" i="3"/>
  <c r="X895" i="3"/>
  <c r="Z895" i="3"/>
  <c r="X896" i="3"/>
  <c r="T904" i="3"/>
  <c r="B908" i="3"/>
  <c r="V911" i="3"/>
  <c r="R911" i="3" s="1"/>
  <c r="T912" i="3"/>
  <c r="V917" i="3"/>
  <c r="V945" i="3"/>
  <c r="T965" i="3"/>
  <c r="M965" i="3"/>
  <c r="Z965" i="3"/>
  <c r="X965" i="3"/>
  <c r="V1003" i="3"/>
  <c r="V1011" i="3"/>
  <c r="V1022" i="3"/>
  <c r="V1079" i="3"/>
  <c r="V1135" i="3"/>
  <c r="V411" i="3"/>
  <c r="R411" i="3" s="1"/>
  <c r="Z413" i="3"/>
  <c r="V437" i="3"/>
  <c r="Z442" i="3"/>
  <c r="V460" i="3"/>
  <c r="R460" i="3" s="1"/>
  <c r="Z462" i="3"/>
  <c r="V468" i="3"/>
  <c r="R468" i="3" s="1"/>
  <c r="Z470" i="3"/>
  <c r="Z473" i="3"/>
  <c r="V494" i="3"/>
  <c r="V497" i="3"/>
  <c r="X498" i="3"/>
  <c r="Z499" i="3"/>
  <c r="V517" i="3"/>
  <c r="X518" i="3"/>
  <c r="Z519" i="3"/>
  <c r="M521" i="3"/>
  <c r="V525" i="3"/>
  <c r="X526" i="3"/>
  <c r="X529" i="3"/>
  <c r="Z530" i="3"/>
  <c r="M535" i="3"/>
  <c r="V554" i="3"/>
  <c r="X555" i="3"/>
  <c r="Z556" i="3"/>
  <c r="Z559" i="3"/>
  <c r="AB560" i="3"/>
  <c r="AB563" i="3"/>
  <c r="AB566" i="3"/>
  <c r="M567" i="3"/>
  <c r="X575" i="3"/>
  <c r="Z576" i="3"/>
  <c r="AB577" i="3"/>
  <c r="M578" i="3"/>
  <c r="X586" i="3"/>
  <c r="Z587" i="3"/>
  <c r="Z590" i="3"/>
  <c r="AB591" i="3"/>
  <c r="M592" i="3"/>
  <c r="X612" i="3"/>
  <c r="X615" i="3"/>
  <c r="Z616" i="3"/>
  <c r="Z619" i="3"/>
  <c r="Z622" i="3"/>
  <c r="AB623" i="3"/>
  <c r="M624" i="3"/>
  <c r="M627" i="3"/>
  <c r="T630" i="3"/>
  <c r="V631" i="3"/>
  <c r="R631" i="3" s="1"/>
  <c r="B631" i="3" s="1"/>
  <c r="X632" i="3"/>
  <c r="Z633" i="3"/>
  <c r="AB634" i="3"/>
  <c r="M635" i="3"/>
  <c r="T638" i="3"/>
  <c r="T641" i="3"/>
  <c r="V642" i="3"/>
  <c r="R642" i="3" s="1"/>
  <c r="X643" i="3"/>
  <c r="X646" i="3"/>
  <c r="Z647" i="3"/>
  <c r="AB648" i="3"/>
  <c r="M661" i="3"/>
  <c r="T667" i="3"/>
  <c r="V668" i="3"/>
  <c r="V671" i="3"/>
  <c r="X672" i="3"/>
  <c r="X675" i="3"/>
  <c r="X678" i="3"/>
  <c r="Z679" i="3"/>
  <c r="AB680" i="3"/>
  <c r="AB683" i="3"/>
  <c r="M684" i="3"/>
  <c r="T687" i="3"/>
  <c r="V688" i="3"/>
  <c r="R688" i="3" s="1"/>
  <c r="X689" i="3"/>
  <c r="Z690" i="3"/>
  <c r="AB691" i="3"/>
  <c r="M692" i="3"/>
  <c r="T698" i="3"/>
  <c r="V699" i="3"/>
  <c r="R699" i="3" s="1"/>
  <c r="B699" i="3" s="1"/>
  <c r="V702" i="3"/>
  <c r="R702" i="3" s="1"/>
  <c r="X703" i="3"/>
  <c r="Z704" i="3"/>
  <c r="AB717" i="3"/>
  <c r="R717" i="3" s="1"/>
  <c r="M718" i="3"/>
  <c r="M721" i="3"/>
  <c r="T724" i="3"/>
  <c r="T727" i="3"/>
  <c r="V728" i="3"/>
  <c r="R728" i="3" s="1"/>
  <c r="B728" i="3" s="1"/>
  <c r="V731" i="3"/>
  <c r="V734" i="3"/>
  <c r="R734" i="3" s="1"/>
  <c r="B734" i="3" s="1"/>
  <c r="X735" i="3"/>
  <c r="Z736" i="3"/>
  <c r="Z739" i="3"/>
  <c r="AB740" i="3"/>
  <c r="M741" i="3"/>
  <c r="V742" i="3"/>
  <c r="T744" i="3"/>
  <c r="AB745" i="3"/>
  <c r="Z747" i="3"/>
  <c r="Z754" i="3"/>
  <c r="T758" i="3"/>
  <c r="AB759" i="3"/>
  <c r="T773" i="3"/>
  <c r="AB773" i="3"/>
  <c r="R773" i="3" s="1"/>
  <c r="X773" i="3"/>
  <c r="Z778" i="3"/>
  <c r="M779" i="3"/>
  <c r="AB780" i="3"/>
  <c r="R780" i="3" s="1"/>
  <c r="T780" i="3"/>
  <c r="X780" i="3"/>
  <c r="T784" i="3"/>
  <c r="AB790" i="3"/>
  <c r="Z792" i="3"/>
  <c r="X792" i="3"/>
  <c r="AB799" i="3"/>
  <c r="M802" i="3"/>
  <c r="V803" i="3"/>
  <c r="T805" i="3"/>
  <c r="M809" i="3"/>
  <c r="V810" i="3"/>
  <c r="Z815" i="3"/>
  <c r="M816" i="3"/>
  <c r="AB829" i="3"/>
  <c r="R829" i="3" s="1"/>
  <c r="M830" i="3"/>
  <c r="AB836" i="3"/>
  <c r="M839" i="3"/>
  <c r="AB840" i="3"/>
  <c r="R840" i="3" s="1"/>
  <c r="B840" i="3" s="1"/>
  <c r="T840" i="3"/>
  <c r="X840" i="3"/>
  <c r="AB851" i="3"/>
  <c r="R851" i="3" s="1"/>
  <c r="X854" i="3"/>
  <c r="M855" i="3"/>
  <c r="M867" i="3"/>
  <c r="Z867" i="3"/>
  <c r="T867" i="3"/>
  <c r="T885" i="3"/>
  <c r="Z885" i="3"/>
  <c r="X885" i="3"/>
  <c r="AB885" i="3"/>
  <c r="R885" i="3" s="1"/>
  <c r="B885" i="3" s="1"/>
  <c r="X890" i="3"/>
  <c r="T890" i="3"/>
  <c r="M890" i="3"/>
  <c r="AB890" i="3"/>
  <c r="R890" i="3" s="1"/>
  <c r="T891" i="3"/>
  <c r="M892" i="3"/>
  <c r="Z904" i="3"/>
  <c r="T908" i="3"/>
  <c r="Z908" i="3"/>
  <c r="X908" i="3"/>
  <c r="AB908" i="3"/>
  <c r="R908" i="3" s="1"/>
  <c r="X918" i="3"/>
  <c r="T918" i="3"/>
  <c r="M918" i="3"/>
  <c r="AB918" i="3"/>
  <c r="R918" i="3" s="1"/>
  <c r="B918" i="3" s="1"/>
  <c r="R941" i="3"/>
  <c r="B941" i="3" s="1"/>
  <c r="Z968" i="3"/>
  <c r="X968" i="3"/>
  <c r="T968" i="3"/>
  <c r="B998" i="3"/>
  <c r="V1008" i="3"/>
  <c r="R1008" i="3" s="1"/>
  <c r="B1008" i="3" s="1"/>
  <c r="AB1057" i="3"/>
  <c r="AB1077" i="3"/>
  <c r="AB1115" i="3"/>
  <c r="T1123" i="3"/>
  <c r="AB616" i="3"/>
  <c r="R616" i="3" s="1"/>
  <c r="B616" i="3" s="1"/>
  <c r="AB622" i="3"/>
  <c r="R622" i="3" s="1"/>
  <c r="B622" i="3" s="1"/>
  <c r="V630" i="3"/>
  <c r="AB633" i="3"/>
  <c r="R633" i="3" s="1"/>
  <c r="B633" i="3" s="1"/>
  <c r="V638" i="3"/>
  <c r="V641" i="3"/>
  <c r="AB647" i="3"/>
  <c r="R647" i="3" s="1"/>
  <c r="V667" i="3"/>
  <c r="AB679" i="3"/>
  <c r="R679" i="3" s="1"/>
  <c r="V687" i="3"/>
  <c r="AB690" i="3"/>
  <c r="R690" i="3" s="1"/>
  <c r="V698" i="3"/>
  <c r="AB704" i="3"/>
  <c r="R704" i="3" s="1"/>
  <c r="V724" i="3"/>
  <c r="V727" i="3"/>
  <c r="AB736" i="3"/>
  <c r="R736" i="3" s="1"/>
  <c r="B736" i="3" s="1"/>
  <c r="AB739" i="3"/>
  <c r="R739" i="3" s="1"/>
  <c r="B739" i="3" s="1"/>
  <c r="X742" i="3"/>
  <c r="X749" i="3"/>
  <c r="V749" i="3"/>
  <c r="R792" i="3"/>
  <c r="T796" i="3"/>
  <c r="AB796" i="3"/>
  <c r="R796" i="3" s="1"/>
  <c r="X796" i="3"/>
  <c r="X803" i="3"/>
  <c r="X810" i="3"/>
  <c r="T833" i="3"/>
  <c r="AB833" i="3"/>
  <c r="R833" i="3" s="1"/>
  <c r="X833" i="3"/>
  <c r="V854" i="3"/>
  <c r="R854" i="3" s="1"/>
  <c r="R870" i="3"/>
  <c r="M896" i="3"/>
  <c r="Z896" i="3"/>
  <c r="T896" i="3"/>
  <c r="V904" i="3"/>
  <c r="R904" i="3" s="1"/>
  <c r="AB912" i="3"/>
  <c r="X912" i="3"/>
  <c r="V912" i="3"/>
  <c r="X921" i="3"/>
  <c r="T921" i="3"/>
  <c r="M921" i="3"/>
  <c r="AB921" i="3"/>
  <c r="V922" i="3"/>
  <c r="R922" i="3" s="1"/>
  <c r="B922" i="3" s="1"/>
  <c r="T945" i="3"/>
  <c r="M945" i="3"/>
  <c r="Z945" i="3"/>
  <c r="X945" i="3"/>
  <c r="Z951" i="3"/>
  <c r="X951" i="3"/>
  <c r="T951" i="3"/>
  <c r="AB955" i="3"/>
  <c r="R982" i="3"/>
  <c r="T1002" i="3"/>
  <c r="M1002" i="3"/>
  <c r="AB1002" i="3"/>
  <c r="Z1002" i="3"/>
  <c r="X1002" i="3"/>
  <c r="V1034" i="3"/>
  <c r="V1063" i="3"/>
  <c r="AB1114" i="3"/>
  <c r="T1119" i="3"/>
  <c r="AB1172" i="3"/>
  <c r="V1187" i="3"/>
  <c r="V480" i="3"/>
  <c r="R480" i="3" s="1"/>
  <c r="AB498" i="3"/>
  <c r="R498" i="3" s="1"/>
  <c r="V512" i="3"/>
  <c r="R512" i="3" s="1"/>
  <c r="B512" i="3" s="1"/>
  <c r="V515" i="3"/>
  <c r="R515" i="3" s="1"/>
  <c r="B515" i="3" s="1"/>
  <c r="AB518" i="3"/>
  <c r="R518" i="3" s="1"/>
  <c r="V523" i="3"/>
  <c r="AB526" i="3"/>
  <c r="R526" i="3" s="1"/>
  <c r="AB529" i="3"/>
  <c r="R529" i="3" s="1"/>
  <c r="V549" i="3"/>
  <c r="AB555" i="3"/>
  <c r="R555" i="3" s="1"/>
  <c r="V572" i="3"/>
  <c r="R572" i="3" s="1"/>
  <c r="AB575" i="3"/>
  <c r="V580" i="3"/>
  <c r="R580" i="3" s="1"/>
  <c r="AB586" i="3"/>
  <c r="R586" i="3" s="1"/>
  <c r="V606" i="3"/>
  <c r="V609" i="3"/>
  <c r="AB612" i="3"/>
  <c r="R612" i="3" s="1"/>
  <c r="AB615" i="3"/>
  <c r="R615" i="3" s="1"/>
  <c r="V629" i="3"/>
  <c r="X630" i="3"/>
  <c r="AB632" i="3"/>
  <c r="R632" i="3" s="1"/>
  <c r="V637" i="3"/>
  <c r="X638" i="3"/>
  <c r="X641" i="3"/>
  <c r="AB643" i="3"/>
  <c r="R643" i="3" s="1"/>
  <c r="AB646" i="3"/>
  <c r="R646" i="3" s="1"/>
  <c r="V666" i="3"/>
  <c r="X667" i="3"/>
  <c r="AB672" i="3"/>
  <c r="R672" i="3" s="1"/>
  <c r="AB675" i="3"/>
  <c r="R675" i="3" s="1"/>
  <c r="AB678" i="3"/>
  <c r="R678" i="3" s="1"/>
  <c r="V686" i="3"/>
  <c r="R686" i="3" s="1"/>
  <c r="B686" i="3" s="1"/>
  <c r="X687" i="3"/>
  <c r="AB689" i="3"/>
  <c r="R689" i="3" s="1"/>
  <c r="V694" i="3"/>
  <c r="R694" i="3" s="1"/>
  <c r="V697" i="3"/>
  <c r="R697" i="3" s="1"/>
  <c r="X698" i="3"/>
  <c r="AB703" i="3"/>
  <c r="R703" i="3" s="1"/>
  <c r="M704" i="3"/>
  <c r="T722" i="3"/>
  <c r="V723" i="3"/>
  <c r="X724" i="3"/>
  <c r="X727" i="3"/>
  <c r="AB735" i="3"/>
  <c r="R735" i="3" s="1"/>
  <c r="M736" i="3"/>
  <c r="M739" i="3"/>
  <c r="AB742" i="3"/>
  <c r="Z744" i="3"/>
  <c r="Z749" i="3"/>
  <c r="T755" i="3"/>
  <c r="Z758" i="3"/>
  <c r="X777" i="3"/>
  <c r="T779" i="3"/>
  <c r="Z784" i="3"/>
  <c r="B791" i="3"/>
  <c r="Z796" i="3"/>
  <c r="X798" i="3"/>
  <c r="V798" i="3"/>
  <c r="R798" i="3" s="1"/>
  <c r="B798" i="3" s="1"/>
  <c r="AB803" i="3"/>
  <c r="R803" i="3" s="1"/>
  <c r="B803" i="3" s="1"/>
  <c r="V805" i="3"/>
  <c r="Z805" i="3"/>
  <c r="AB810" i="3"/>
  <c r="R810" i="3" s="1"/>
  <c r="B810" i="3" s="1"/>
  <c r="AB814" i="3"/>
  <c r="R814" i="3" s="1"/>
  <c r="T814" i="3"/>
  <c r="X814" i="3"/>
  <c r="Z833" i="3"/>
  <c r="X835" i="3"/>
  <c r="V835" i="3"/>
  <c r="T839" i="3"/>
  <c r="AB846" i="3"/>
  <c r="R846" i="3" s="1"/>
  <c r="T846" i="3"/>
  <c r="X846" i="3"/>
  <c r="Z848" i="3"/>
  <c r="X848" i="3"/>
  <c r="V848" i="3"/>
  <c r="T855" i="3"/>
  <c r="V860" i="3"/>
  <c r="V861" i="3"/>
  <c r="M870" i="3"/>
  <c r="Z870" i="3"/>
  <c r="T870" i="3"/>
  <c r="V891" i="3"/>
  <c r="T892" i="3"/>
  <c r="V902" i="3"/>
  <c r="R902" i="3" s="1"/>
  <c r="M913" i="3"/>
  <c r="Z913" i="3"/>
  <c r="X913" i="3"/>
  <c r="T913" i="3"/>
  <c r="V946" i="3"/>
  <c r="AB1003" i="3"/>
  <c r="R1003" i="3" s="1"/>
  <c r="B1003" i="3" s="1"/>
  <c r="V1025" i="3"/>
  <c r="AB1029" i="3"/>
  <c r="AB1058" i="3"/>
  <c r="V1060" i="3"/>
  <c r="B1063" i="3"/>
  <c r="V1071" i="3"/>
  <c r="V1082" i="3"/>
  <c r="R1082" i="3" s="1"/>
  <c r="B1082" i="3" s="1"/>
  <c r="V1096" i="3"/>
  <c r="Z1113" i="3"/>
  <c r="T1116" i="3"/>
  <c r="X480" i="3"/>
  <c r="M498" i="3"/>
  <c r="X512" i="3"/>
  <c r="X515" i="3"/>
  <c r="M518" i="3"/>
  <c r="T521" i="3"/>
  <c r="X523" i="3"/>
  <c r="M526" i="3"/>
  <c r="M529" i="3"/>
  <c r="T535" i="3"/>
  <c r="X549" i="3"/>
  <c r="M555" i="3"/>
  <c r="T567" i="3"/>
  <c r="X572" i="3"/>
  <c r="M575" i="3"/>
  <c r="T578" i="3"/>
  <c r="X580" i="3"/>
  <c r="M586" i="3"/>
  <c r="T592" i="3"/>
  <c r="X606" i="3"/>
  <c r="X609" i="3"/>
  <c r="M612" i="3"/>
  <c r="M615" i="3"/>
  <c r="T624" i="3"/>
  <c r="T627" i="3"/>
  <c r="X629" i="3"/>
  <c r="Z630" i="3"/>
  <c r="M632" i="3"/>
  <c r="T635" i="3"/>
  <c r="X637" i="3"/>
  <c r="Z638" i="3"/>
  <c r="Z641" i="3"/>
  <c r="M643" i="3"/>
  <c r="M646" i="3"/>
  <c r="T661" i="3"/>
  <c r="X666" i="3"/>
  <c r="Z667" i="3"/>
  <c r="M672" i="3"/>
  <c r="M675" i="3"/>
  <c r="M678" i="3"/>
  <c r="T684" i="3"/>
  <c r="X686" i="3"/>
  <c r="Z687" i="3"/>
  <c r="M689" i="3"/>
  <c r="T692" i="3"/>
  <c r="X694" i="3"/>
  <c r="X697" i="3"/>
  <c r="Z698" i="3"/>
  <c r="M703" i="3"/>
  <c r="T718" i="3"/>
  <c r="T721" i="3"/>
  <c r="X723" i="3"/>
  <c r="Z724" i="3"/>
  <c r="Z727" i="3"/>
  <c r="M735" i="3"/>
  <c r="Z746" i="3"/>
  <c r="X746" i="3"/>
  <c r="M747" i="3"/>
  <c r="T748" i="3"/>
  <c r="AB749" i="3"/>
  <c r="R749" i="3" s="1"/>
  <c r="B749" i="3" s="1"/>
  <c r="Z753" i="3"/>
  <c r="X753" i="3"/>
  <c r="M754" i="3"/>
  <c r="X755" i="3"/>
  <c r="Z760" i="3"/>
  <c r="X760" i="3"/>
  <c r="V777" i="3"/>
  <c r="M778" i="3"/>
  <c r="X791" i="3"/>
  <c r="V791" i="3"/>
  <c r="R791" i="3" s="1"/>
  <c r="T795" i="3"/>
  <c r="Z798" i="3"/>
  <c r="M799" i="3"/>
  <c r="AB800" i="3"/>
  <c r="R800" i="3" s="1"/>
  <c r="T800" i="3"/>
  <c r="X800" i="3"/>
  <c r="Z814" i="3"/>
  <c r="M829" i="3"/>
  <c r="Z835" i="3"/>
  <c r="M836" i="3"/>
  <c r="Z846" i="3"/>
  <c r="AB848" i="3"/>
  <c r="M851" i="3"/>
  <c r="AB852" i="3"/>
  <c r="R852" i="3" s="1"/>
  <c r="B852" i="3" s="1"/>
  <c r="Z852" i="3"/>
  <c r="X852" i="3"/>
  <c r="V855" i="3"/>
  <c r="M856" i="3"/>
  <c r="M859" i="3"/>
  <c r="V865" i="3"/>
  <c r="R865" i="3" s="1"/>
  <c r="X865" i="3"/>
  <c r="V886" i="3"/>
  <c r="B892" i="3"/>
  <c r="M895" i="3"/>
  <c r="M899" i="3"/>
  <c r="Z899" i="3"/>
  <c r="T899" i="3"/>
  <c r="X902" i="3"/>
  <c r="V909" i="3"/>
  <c r="V910" i="3"/>
  <c r="X947" i="3"/>
  <c r="T947" i="3"/>
  <c r="M947" i="3"/>
  <c r="AB947" i="3"/>
  <c r="R947" i="3" s="1"/>
  <c r="V948" i="3"/>
  <c r="M959" i="3"/>
  <c r="AB959" i="3"/>
  <c r="R959" i="3" s="1"/>
  <c r="B959" i="3" s="1"/>
  <c r="Z959" i="3"/>
  <c r="X959" i="3"/>
  <c r="T959" i="3"/>
  <c r="V979" i="3"/>
  <c r="R979" i="3" s="1"/>
  <c r="B979" i="3" s="1"/>
  <c r="V982" i="3"/>
  <c r="R983" i="3"/>
  <c r="B983" i="3" s="1"/>
  <c r="X1007" i="3"/>
  <c r="V1091" i="3"/>
  <c r="V521" i="3"/>
  <c r="V535" i="3"/>
  <c r="Z549" i="3"/>
  <c r="R549" i="3" s="1"/>
  <c r="T560" i="3"/>
  <c r="T563" i="3"/>
  <c r="T566" i="3"/>
  <c r="V567" i="3"/>
  <c r="Z572" i="3"/>
  <c r="T577" i="3"/>
  <c r="V578" i="3"/>
  <c r="Z580" i="3"/>
  <c r="T591" i="3"/>
  <c r="V592" i="3"/>
  <c r="Z606" i="3"/>
  <c r="R606" i="3" s="1"/>
  <c r="B606" i="3" s="1"/>
  <c r="Z609" i="3"/>
  <c r="T623" i="3"/>
  <c r="V624" i="3"/>
  <c r="V627" i="3"/>
  <c r="Z629" i="3"/>
  <c r="AB630" i="3"/>
  <c r="R630" i="3" s="1"/>
  <c r="T634" i="3"/>
  <c r="V635" i="3"/>
  <c r="Z637" i="3"/>
  <c r="AB638" i="3"/>
  <c r="R638" i="3" s="1"/>
  <c r="AB641" i="3"/>
  <c r="T648" i="3"/>
  <c r="V661" i="3"/>
  <c r="Z666" i="3"/>
  <c r="AB667" i="3"/>
  <c r="R667" i="3" s="1"/>
  <c r="T680" i="3"/>
  <c r="T683" i="3"/>
  <c r="V684" i="3"/>
  <c r="Z686" i="3"/>
  <c r="AB687" i="3"/>
  <c r="R687" i="3" s="1"/>
  <c r="B687" i="3" s="1"/>
  <c r="T691" i="3"/>
  <c r="V692" i="3"/>
  <c r="Z694" i="3"/>
  <c r="Z697" i="3"/>
  <c r="AB698" i="3"/>
  <c r="R698" i="3" s="1"/>
  <c r="T717" i="3"/>
  <c r="V718" i="3"/>
  <c r="V721" i="3"/>
  <c r="Z723" i="3"/>
  <c r="AB724" i="3"/>
  <c r="AB727" i="3"/>
  <c r="R727" i="3" s="1"/>
  <c r="T740" i="3"/>
  <c r="X741" i="3"/>
  <c r="V741" i="3"/>
  <c r="R746" i="3"/>
  <c r="V748" i="3"/>
  <c r="R748" i="3" s="1"/>
  <c r="B748" i="3" s="1"/>
  <c r="T750" i="3"/>
  <c r="R753" i="3"/>
  <c r="R760" i="3"/>
  <c r="Z779" i="3"/>
  <c r="X779" i="3"/>
  <c r="V795" i="3"/>
  <c r="T797" i="3"/>
  <c r="X802" i="3"/>
  <c r="V802" i="3"/>
  <c r="X809" i="3"/>
  <c r="V809" i="3"/>
  <c r="X816" i="3"/>
  <c r="V816" i="3"/>
  <c r="T830" i="3"/>
  <c r="AB830" i="3"/>
  <c r="R830" i="3" s="1"/>
  <c r="X830" i="3"/>
  <c r="T834" i="3"/>
  <c r="Z839" i="3"/>
  <c r="X839" i="3"/>
  <c r="Z855" i="3"/>
  <c r="X861" i="3"/>
  <c r="T861" i="3"/>
  <c r="M861" i="3"/>
  <c r="AB861" i="3"/>
  <c r="R861" i="3" s="1"/>
  <c r="B861" i="3" s="1"/>
  <c r="T872" i="3"/>
  <c r="AB892" i="3"/>
  <c r="R892" i="3" s="1"/>
  <c r="X892" i="3"/>
  <c r="Z892" i="3"/>
  <c r="V916" i="3"/>
  <c r="R916" i="3" s="1"/>
  <c r="B916" i="3" s="1"/>
  <c r="Z922" i="3"/>
  <c r="T922" i="3"/>
  <c r="V942" i="3"/>
  <c r="V974" i="3"/>
  <c r="R974" i="3" s="1"/>
  <c r="B974" i="3" s="1"/>
  <c r="B982" i="3"/>
  <c r="AB1021" i="3"/>
  <c r="R1021" i="3" s="1"/>
  <c r="B1021" i="3" s="1"/>
  <c r="V1023" i="3"/>
  <c r="R1023" i="3" s="1"/>
  <c r="B1023" i="3" s="1"/>
  <c r="V1033" i="3"/>
  <c r="R1034" i="3"/>
  <c r="B1034" i="3" s="1"/>
  <c r="AB1063" i="3"/>
  <c r="R1063" i="3" s="1"/>
  <c r="V1080" i="3"/>
  <c r="R1080" i="3" s="1"/>
  <c r="B1080" i="3" s="1"/>
  <c r="V1094" i="3"/>
  <c r="R1094" i="3" s="1"/>
  <c r="B1094" i="3" s="1"/>
  <c r="AB1141" i="3"/>
  <c r="AB1189" i="3"/>
  <c r="V1194" i="3"/>
  <c r="V560" i="3"/>
  <c r="V563" i="3"/>
  <c r="V566" i="3"/>
  <c r="V577" i="3"/>
  <c r="V591" i="3"/>
  <c r="V623" i="3"/>
  <c r="V634" i="3"/>
  <c r="V648" i="3"/>
  <c r="V680" i="3"/>
  <c r="V683" i="3"/>
  <c r="V691" i="3"/>
  <c r="V717" i="3"/>
  <c r="V740" i="3"/>
  <c r="M742" i="3"/>
  <c r="AB743" i="3"/>
  <c r="R743" i="3" s="1"/>
  <c r="B743" i="3" s="1"/>
  <c r="T743" i="3"/>
  <c r="X743" i="3"/>
  <c r="M749" i="3"/>
  <c r="V774" i="3"/>
  <c r="AB783" i="3"/>
  <c r="R783" i="3" s="1"/>
  <c r="T783" i="3"/>
  <c r="X783" i="3"/>
  <c r="T790" i="3"/>
  <c r="X795" i="3"/>
  <c r="M796" i="3"/>
  <c r="X797" i="3"/>
  <c r="M803" i="3"/>
  <c r="T804" i="3"/>
  <c r="AB804" i="3"/>
  <c r="R804" i="3" s="1"/>
  <c r="X804" i="3"/>
  <c r="M810" i="3"/>
  <c r="AB811" i="3"/>
  <c r="R811" i="3" s="1"/>
  <c r="T811" i="3"/>
  <c r="X811" i="3"/>
  <c r="M833" i="3"/>
  <c r="X834" i="3"/>
  <c r="AB843" i="3"/>
  <c r="R843" i="3" s="1"/>
  <c r="T843" i="3"/>
  <c r="X843" i="3"/>
  <c r="R855" i="3"/>
  <c r="B855" i="3" s="1"/>
  <c r="T862" i="3"/>
  <c r="Z872" i="3"/>
  <c r="Z891" i="3"/>
  <c r="M902" i="3"/>
  <c r="Z902" i="3"/>
  <c r="T902" i="3"/>
  <c r="V907" i="3"/>
  <c r="R907" i="3" s="1"/>
  <c r="X910" i="3"/>
  <c r="T910" i="3"/>
  <c r="M910" i="3"/>
  <c r="AB910" i="3"/>
  <c r="R910" i="3" s="1"/>
  <c r="M912" i="3"/>
  <c r="V968" i="3"/>
  <c r="R968" i="3" s="1"/>
  <c r="B968" i="3" s="1"/>
  <c r="V977" i="3"/>
  <c r="R977" i="3" s="1"/>
  <c r="B977" i="3" s="1"/>
  <c r="AB1001" i="3"/>
  <c r="X1004" i="3"/>
  <c r="R1025" i="3"/>
  <c r="B1025" i="3" s="1"/>
  <c r="V1030" i="3"/>
  <c r="V1059" i="3"/>
  <c r="AB1060" i="3"/>
  <c r="R1060" i="3" s="1"/>
  <c r="B1060" i="3" s="1"/>
  <c r="R1071" i="3"/>
  <c r="B1071" i="3" s="1"/>
  <c r="R1096" i="3"/>
  <c r="AB741" i="3"/>
  <c r="R741" i="3" s="1"/>
  <c r="Z743" i="3"/>
  <c r="X745" i="3"/>
  <c r="V745" i="3"/>
  <c r="V747" i="3"/>
  <c r="Z750" i="3"/>
  <c r="X750" i="3"/>
  <c r="V754" i="3"/>
  <c r="X759" i="3"/>
  <c r="V759" i="3"/>
  <c r="T778" i="3"/>
  <c r="Z783" i="3"/>
  <c r="V790" i="3"/>
  <c r="AB795" i="3"/>
  <c r="R795" i="3" s="1"/>
  <c r="B795" i="3" s="1"/>
  <c r="V797" i="3"/>
  <c r="V799" i="3"/>
  <c r="AB802" i="3"/>
  <c r="R802" i="3" s="1"/>
  <c r="B802" i="3" s="1"/>
  <c r="Z804" i="3"/>
  <c r="X806" i="3"/>
  <c r="V806" i="3"/>
  <c r="R806" i="3" s="1"/>
  <c r="B806" i="3" s="1"/>
  <c r="AB809" i="3"/>
  <c r="R809" i="3" s="1"/>
  <c r="B809" i="3" s="1"/>
  <c r="Z811" i="3"/>
  <c r="M814" i="3"/>
  <c r="AB816" i="3"/>
  <c r="R816" i="3" s="1"/>
  <c r="V829" i="3"/>
  <c r="V834" i="3"/>
  <c r="M835" i="3"/>
  <c r="V836" i="3"/>
  <c r="Z843" i="3"/>
  <c r="M846" i="3"/>
  <c r="Z847" i="3"/>
  <c r="M848" i="3"/>
  <c r="B851" i="3"/>
  <c r="T851" i="3"/>
  <c r="T853" i="3"/>
  <c r="M853" i="3"/>
  <c r="AB853" i="3"/>
  <c r="R853" i="3" s="1"/>
  <c r="Z853" i="3"/>
  <c r="X856" i="3"/>
  <c r="V859" i="3"/>
  <c r="V862" i="3"/>
  <c r="X862" i="3"/>
  <c r="AB866" i="3"/>
  <c r="R866" i="3" s="1"/>
  <c r="B866" i="3" s="1"/>
  <c r="X866" i="3"/>
  <c r="Z866" i="3"/>
  <c r="V872" i="3"/>
  <c r="AB872" i="3"/>
  <c r="V889" i="3"/>
  <c r="V895" i="3"/>
  <c r="V896" i="3"/>
  <c r="R896" i="3" s="1"/>
  <c r="B911" i="3"/>
  <c r="X911" i="3"/>
  <c r="T916" i="3"/>
  <c r="M916" i="3"/>
  <c r="Z916" i="3"/>
  <c r="X916" i="3"/>
  <c r="B917" i="3"/>
  <c r="V921" i="3"/>
  <c r="M927" i="3"/>
  <c r="Z927" i="3"/>
  <c r="X927" i="3"/>
  <c r="T927" i="3"/>
  <c r="T942" i="3"/>
  <c r="M942" i="3"/>
  <c r="Z942" i="3"/>
  <c r="R942" i="3" s="1"/>
  <c r="B942" i="3" s="1"/>
  <c r="X942" i="3"/>
  <c r="Z948" i="3"/>
  <c r="T948" i="3"/>
  <c r="V951" i="3"/>
  <c r="B965" i="3"/>
  <c r="V966" i="3"/>
  <c r="R966" i="3" s="1"/>
  <c r="B966" i="3" s="1"/>
  <c r="T973" i="3"/>
  <c r="M973" i="3"/>
  <c r="AB973" i="3"/>
  <c r="R973" i="3" s="1"/>
  <c r="B973" i="3" s="1"/>
  <c r="Z973" i="3"/>
  <c r="X973" i="3"/>
  <c r="Z979" i="3"/>
  <c r="X979" i="3"/>
  <c r="T979" i="3"/>
  <c r="Z982" i="3"/>
  <c r="X982" i="3"/>
  <c r="T982" i="3"/>
  <c r="V1002" i="3"/>
  <c r="V1014" i="3"/>
  <c r="R1014" i="3" s="1"/>
  <c r="B1014" i="3" s="1"/>
  <c r="V1039" i="3"/>
  <c r="R1039" i="3" s="1"/>
  <c r="B1039" i="3" s="1"/>
  <c r="X1067" i="3"/>
  <c r="AB1085" i="3"/>
  <c r="R1085" i="3" s="1"/>
  <c r="B1085" i="3" s="1"/>
  <c r="V1090" i="3"/>
  <c r="R1091" i="3"/>
  <c r="B1091" i="3" s="1"/>
  <c r="V1169" i="3"/>
  <c r="V1221" i="3"/>
  <c r="V744" i="3"/>
  <c r="R744" i="3" s="1"/>
  <c r="B744" i="3" s="1"/>
  <c r="V755" i="3"/>
  <c r="R755" i="3" s="1"/>
  <c r="B755" i="3" s="1"/>
  <c r="V758" i="3"/>
  <c r="R758" i="3" s="1"/>
  <c r="B758" i="3" s="1"/>
  <c r="M774" i="3"/>
  <c r="M777" i="3"/>
  <c r="V784" i="3"/>
  <c r="R784" i="3" s="1"/>
  <c r="B784" i="3" s="1"/>
  <c r="V787" i="3"/>
  <c r="M797" i="3"/>
  <c r="V801" i="3"/>
  <c r="R801" i="3" s="1"/>
  <c r="B801" i="3" s="1"/>
  <c r="M805" i="3"/>
  <c r="M834" i="3"/>
  <c r="V847" i="3"/>
  <c r="R847" i="3" s="1"/>
  <c r="M854" i="3"/>
  <c r="T857" i="3"/>
  <c r="V858" i="3"/>
  <c r="R858" i="3" s="1"/>
  <c r="Z860" i="3"/>
  <c r="T871" i="3"/>
  <c r="Z886" i="3"/>
  <c r="Z889" i="3"/>
  <c r="M891" i="3"/>
  <c r="T903" i="3"/>
  <c r="Z909" i="3"/>
  <c r="M911" i="3"/>
  <c r="T914" i="3"/>
  <c r="V915" i="3"/>
  <c r="R915" i="3" s="1"/>
  <c r="Z917" i="3"/>
  <c r="T928" i="3"/>
  <c r="V941" i="3"/>
  <c r="Z946" i="3"/>
  <c r="T960" i="3"/>
  <c r="T963" i="3"/>
  <c r="V964" i="3"/>
  <c r="R964" i="3" s="1"/>
  <c r="B964" i="3" s="1"/>
  <c r="Z966" i="3"/>
  <c r="AB967" i="3"/>
  <c r="T971" i="3"/>
  <c r="V972" i="3"/>
  <c r="R972" i="3" s="1"/>
  <c r="B972" i="3" s="1"/>
  <c r="Z974" i="3"/>
  <c r="Z977" i="3"/>
  <c r="AB978" i="3"/>
  <c r="T997" i="3"/>
  <c r="V998" i="3"/>
  <c r="V1001" i="3"/>
  <c r="Z1003" i="3"/>
  <c r="AB1004" i="3"/>
  <c r="AB1007" i="3"/>
  <c r="T1020" i="3"/>
  <c r="V1021" i="3"/>
  <c r="X1022" i="3"/>
  <c r="Z1023" i="3"/>
  <c r="AB1024" i="3"/>
  <c r="R1024" i="3" s="1"/>
  <c r="B1024" i="3" s="1"/>
  <c r="T1028" i="3"/>
  <c r="V1029" i="3"/>
  <c r="X1030" i="3"/>
  <c r="X1033" i="3"/>
  <c r="Z1034" i="3"/>
  <c r="AB1035" i="3"/>
  <c r="AB1038" i="3"/>
  <c r="T1054" i="3"/>
  <c r="T1057" i="3"/>
  <c r="V1058" i="3"/>
  <c r="X1059" i="3"/>
  <c r="Z1060" i="3"/>
  <c r="Z1063" i="3"/>
  <c r="AB1064" i="3"/>
  <c r="AB1067" i="3"/>
  <c r="AB1070" i="3"/>
  <c r="T1077" i="3"/>
  <c r="V1078" i="3"/>
  <c r="R1078" i="3" s="1"/>
  <c r="B1078" i="3" s="1"/>
  <c r="X1079" i="3"/>
  <c r="Z1080" i="3"/>
  <c r="AB1081" i="3"/>
  <c r="T1085" i="3"/>
  <c r="V1086" i="3"/>
  <c r="R1086" i="3" s="1"/>
  <c r="B1086" i="3" s="1"/>
  <c r="V1089" i="3"/>
  <c r="R1089" i="3" s="1"/>
  <c r="B1089" i="3" s="1"/>
  <c r="X1090" i="3"/>
  <c r="Z1091" i="3"/>
  <c r="Z1094" i="3"/>
  <c r="AB1095" i="3"/>
  <c r="R1095" i="3" s="1"/>
  <c r="B1095" i="3" s="1"/>
  <c r="Z1115" i="3"/>
  <c r="X1115" i="3"/>
  <c r="V1115" i="3"/>
  <c r="M1120" i="3"/>
  <c r="AB1120" i="3"/>
  <c r="R1120" i="3" s="1"/>
  <c r="B1120" i="3" s="1"/>
  <c r="X1120" i="3"/>
  <c r="X1127" i="3"/>
  <c r="V1131" i="3"/>
  <c r="R1131" i="3" s="1"/>
  <c r="B1131" i="3" s="1"/>
  <c r="T1135" i="3"/>
  <c r="V1142" i="3"/>
  <c r="R1142" i="3" s="1"/>
  <c r="X1151" i="3"/>
  <c r="M1151" i="3"/>
  <c r="AB1151" i="3"/>
  <c r="Z1151" i="3"/>
  <c r="Z1152" i="3"/>
  <c r="T1152" i="3"/>
  <c r="M1152" i="3"/>
  <c r="AB1152" i="3"/>
  <c r="R1165" i="3"/>
  <c r="M1169" i="3"/>
  <c r="X1169" i="3"/>
  <c r="T1169" i="3"/>
  <c r="V1170" i="3"/>
  <c r="V1176" i="3"/>
  <c r="X1183" i="3"/>
  <c r="M1183" i="3"/>
  <c r="AB1183" i="3"/>
  <c r="Z1183" i="3"/>
  <c r="Z1184" i="3"/>
  <c r="T1184" i="3"/>
  <c r="M1184" i="3"/>
  <c r="AB1184" i="3"/>
  <c r="R1184" i="3" s="1"/>
  <c r="B1184" i="3" s="1"/>
  <c r="V1196" i="3"/>
  <c r="V1207" i="3"/>
  <c r="AB1226" i="3"/>
  <c r="B1278" i="3"/>
  <c r="T1301" i="3"/>
  <c r="X1339" i="3"/>
  <c r="AB1365" i="3"/>
  <c r="V857" i="3"/>
  <c r="R857" i="3" s="1"/>
  <c r="B857" i="3" s="1"/>
  <c r="AB860" i="3"/>
  <c r="R860" i="3" s="1"/>
  <c r="V871" i="3"/>
  <c r="R871" i="3" s="1"/>
  <c r="B871" i="3" s="1"/>
  <c r="AB886" i="3"/>
  <c r="AB889" i="3"/>
  <c r="R889" i="3" s="1"/>
  <c r="V903" i="3"/>
  <c r="R903" i="3" s="1"/>
  <c r="B903" i="3" s="1"/>
  <c r="AB909" i="3"/>
  <c r="R909" i="3" s="1"/>
  <c r="B909" i="3" s="1"/>
  <c r="V914" i="3"/>
  <c r="R914" i="3" s="1"/>
  <c r="B914" i="3" s="1"/>
  <c r="X915" i="3"/>
  <c r="AB917" i="3"/>
  <c r="R917" i="3" s="1"/>
  <c r="V928" i="3"/>
  <c r="R928" i="3" s="1"/>
  <c r="X941" i="3"/>
  <c r="AB946" i="3"/>
  <c r="R946" i="3" s="1"/>
  <c r="B946" i="3" s="1"/>
  <c r="V960" i="3"/>
  <c r="R960" i="3" s="1"/>
  <c r="B960" i="3" s="1"/>
  <c r="V963" i="3"/>
  <c r="R963" i="3" s="1"/>
  <c r="B963" i="3" s="1"/>
  <c r="X964" i="3"/>
  <c r="M967" i="3"/>
  <c r="T970" i="3"/>
  <c r="V971" i="3"/>
  <c r="R971" i="3" s="1"/>
  <c r="B971" i="3" s="1"/>
  <c r="X972" i="3"/>
  <c r="M978" i="3"/>
  <c r="T984" i="3"/>
  <c r="V997" i="3"/>
  <c r="X998" i="3"/>
  <c r="X1001" i="3"/>
  <c r="M1004" i="3"/>
  <c r="M1007" i="3"/>
  <c r="T1016" i="3"/>
  <c r="T1019" i="3"/>
  <c r="V1020" i="3"/>
  <c r="R1020" i="3" s="1"/>
  <c r="B1020" i="3" s="1"/>
  <c r="X1021" i="3"/>
  <c r="Z1022" i="3"/>
  <c r="M1024" i="3"/>
  <c r="T1027" i="3"/>
  <c r="V1028" i="3"/>
  <c r="R1028" i="3" s="1"/>
  <c r="B1028" i="3" s="1"/>
  <c r="X1029" i="3"/>
  <c r="Z1030" i="3"/>
  <c r="Z1033" i="3"/>
  <c r="M1035" i="3"/>
  <c r="M1038" i="3"/>
  <c r="T1053" i="3"/>
  <c r="V1054" i="3"/>
  <c r="V1057" i="3"/>
  <c r="X1058" i="3"/>
  <c r="Z1059" i="3"/>
  <c r="M1064" i="3"/>
  <c r="M1067" i="3"/>
  <c r="M1070" i="3"/>
  <c r="T1076" i="3"/>
  <c r="V1077" i="3"/>
  <c r="X1078" i="3"/>
  <c r="Z1079" i="3"/>
  <c r="M1081" i="3"/>
  <c r="T1084" i="3"/>
  <c r="V1085" i="3"/>
  <c r="X1086" i="3"/>
  <c r="X1089" i="3"/>
  <c r="Z1090" i="3"/>
  <c r="M1095" i="3"/>
  <c r="T1109" i="3"/>
  <c r="V1110" i="3"/>
  <c r="M1116" i="3"/>
  <c r="Z1127" i="3"/>
  <c r="M1132" i="3"/>
  <c r="V1133" i="3"/>
  <c r="AB1134" i="3"/>
  <c r="X1134" i="3"/>
  <c r="M1136" i="3"/>
  <c r="M1137" i="3"/>
  <c r="AB1137" i="3"/>
  <c r="R1137" i="3" s="1"/>
  <c r="B1137" i="3" s="1"/>
  <c r="Z1137" i="3"/>
  <c r="V1138" i="3"/>
  <c r="X1140" i="3"/>
  <c r="T1140" i="3"/>
  <c r="AB1140" i="3"/>
  <c r="R1140" i="3" s="1"/>
  <c r="B1140" i="3" s="1"/>
  <c r="V1189" i="3"/>
  <c r="V1193" i="3"/>
  <c r="Z1195" i="3"/>
  <c r="T1195" i="3"/>
  <c r="M1195" i="3"/>
  <c r="AB1195" i="3"/>
  <c r="B1196" i="3"/>
  <c r="AB1225" i="3"/>
  <c r="B1239" i="3"/>
  <c r="Z1244" i="3"/>
  <c r="X1244" i="3"/>
  <c r="T1244" i="3"/>
  <c r="M1244" i="3"/>
  <c r="AB1244" i="3"/>
  <c r="Z1258" i="3"/>
  <c r="X1258" i="3"/>
  <c r="AB1287" i="3"/>
  <c r="V1399" i="3"/>
  <c r="V970" i="3"/>
  <c r="V984" i="3"/>
  <c r="V1016" i="3"/>
  <c r="V1019" i="3"/>
  <c r="AB1022" i="3"/>
  <c r="R1022" i="3" s="1"/>
  <c r="B1022" i="3" s="1"/>
  <c r="V1027" i="3"/>
  <c r="AB1030" i="3"/>
  <c r="R1030" i="3" s="1"/>
  <c r="B1030" i="3" s="1"/>
  <c r="AB1033" i="3"/>
  <c r="R1033" i="3" s="1"/>
  <c r="B1033" i="3" s="1"/>
  <c r="V1053" i="3"/>
  <c r="AB1059" i="3"/>
  <c r="R1059" i="3" s="1"/>
  <c r="B1059" i="3" s="1"/>
  <c r="V1076" i="3"/>
  <c r="AB1079" i="3"/>
  <c r="R1079" i="3" s="1"/>
  <c r="B1079" i="3" s="1"/>
  <c r="V1084" i="3"/>
  <c r="R1084" i="3" s="1"/>
  <c r="B1084" i="3" s="1"/>
  <c r="AB1090" i="3"/>
  <c r="R1090" i="3" s="1"/>
  <c r="B1090" i="3" s="1"/>
  <c r="AB1127" i="3"/>
  <c r="R1127" i="3" s="1"/>
  <c r="T1128" i="3"/>
  <c r="M1135" i="3"/>
  <c r="Z1135" i="3"/>
  <c r="X1135" i="3"/>
  <c r="AB1135" i="3"/>
  <c r="R1135" i="3" s="1"/>
  <c r="V1171" i="3"/>
  <c r="T1175" i="3"/>
  <c r="Z1187" i="3"/>
  <c r="T1187" i="3"/>
  <c r="M1187" i="3"/>
  <c r="AB1187" i="3"/>
  <c r="R1187" i="3" s="1"/>
  <c r="B1188" i="3"/>
  <c r="Z1189" i="3"/>
  <c r="X1190" i="3"/>
  <c r="X1194" i="3"/>
  <c r="M1194" i="3"/>
  <c r="AB1194" i="3"/>
  <c r="Z1194" i="3"/>
  <c r="Z1198" i="3"/>
  <c r="X1198" i="3"/>
  <c r="Z1201" i="3"/>
  <c r="X1201" i="3"/>
  <c r="V1239" i="3"/>
  <c r="AB1245" i="3"/>
  <c r="V1253" i="3"/>
  <c r="AB1284" i="3"/>
  <c r="V1305" i="3"/>
  <c r="V1309" i="3"/>
  <c r="B1333" i="3"/>
  <c r="V923" i="3"/>
  <c r="R923" i="3" s="1"/>
  <c r="B923" i="3" s="1"/>
  <c r="V926" i="3"/>
  <c r="R926" i="3" s="1"/>
  <c r="B926" i="3" s="1"/>
  <c r="V952" i="3"/>
  <c r="R952" i="3" s="1"/>
  <c r="B952" i="3" s="1"/>
  <c r="V955" i="3"/>
  <c r="V958" i="3"/>
  <c r="R958" i="3" s="1"/>
  <c r="B958" i="3" s="1"/>
  <c r="V969" i="3"/>
  <c r="R969" i="3" s="1"/>
  <c r="B969" i="3" s="1"/>
  <c r="X970" i="3"/>
  <c r="V983" i="3"/>
  <c r="X984" i="3"/>
  <c r="T1008" i="3"/>
  <c r="T1014" i="3"/>
  <c r="V1015" i="3"/>
  <c r="R1015" i="3" s="1"/>
  <c r="B1015" i="3" s="1"/>
  <c r="X1016" i="3"/>
  <c r="X1019" i="3"/>
  <c r="M1022" i="3"/>
  <c r="T1025" i="3"/>
  <c r="V1026" i="3"/>
  <c r="R1026" i="3" s="1"/>
  <c r="B1026" i="3" s="1"/>
  <c r="X1027" i="3"/>
  <c r="M1030" i="3"/>
  <c r="M1033" i="3"/>
  <c r="T1039" i="3"/>
  <c r="V1040" i="3"/>
  <c r="R1040" i="3" s="1"/>
  <c r="X1053" i="3"/>
  <c r="M1059" i="3"/>
  <c r="T1071" i="3"/>
  <c r="V1072" i="3"/>
  <c r="R1072" i="3" s="1"/>
  <c r="B1072" i="3" s="1"/>
  <c r="V1075" i="3"/>
  <c r="R1075" i="3" s="1"/>
  <c r="B1075" i="3" s="1"/>
  <c r="X1076" i="3"/>
  <c r="M1079" i="3"/>
  <c r="T1082" i="3"/>
  <c r="V1083" i="3"/>
  <c r="R1083" i="3" s="1"/>
  <c r="B1083" i="3" s="1"/>
  <c r="X1084" i="3"/>
  <c r="M1090" i="3"/>
  <c r="T1096" i="3"/>
  <c r="X1109" i="3"/>
  <c r="X1114" i="3"/>
  <c r="AB1119" i="3"/>
  <c r="R1119" i="3" s="1"/>
  <c r="B1119" i="3" s="1"/>
  <c r="Z1119" i="3"/>
  <c r="V1119" i="3"/>
  <c r="V1128" i="3"/>
  <c r="R1128" i="3" s="1"/>
  <c r="B1128" i="3" s="1"/>
  <c r="V1132" i="3"/>
  <c r="T1138" i="3"/>
  <c r="M1138" i="3"/>
  <c r="Z1138" i="3"/>
  <c r="X1141" i="3"/>
  <c r="V1147" i="3"/>
  <c r="AB1147" i="3"/>
  <c r="Z1147" i="3"/>
  <c r="X1147" i="3"/>
  <c r="Z1170" i="3"/>
  <c r="V1179" i="3"/>
  <c r="B1187" i="3"/>
  <c r="V1188" i="3"/>
  <c r="AB1190" i="3"/>
  <c r="R1196" i="3"/>
  <c r="B1222" i="3"/>
  <c r="V1227" i="3"/>
  <c r="X1228" i="3"/>
  <c r="X1231" i="3"/>
  <c r="B1253" i="3"/>
  <c r="B1309" i="3"/>
  <c r="V1338" i="3"/>
  <c r="V1396" i="3"/>
  <c r="X923" i="3"/>
  <c r="X926" i="3"/>
  <c r="X952" i="3"/>
  <c r="X955" i="3"/>
  <c r="X958" i="3"/>
  <c r="T967" i="3"/>
  <c r="X969" i="3"/>
  <c r="Z970" i="3"/>
  <c r="T978" i="3"/>
  <c r="X983" i="3"/>
  <c r="Z984" i="3"/>
  <c r="T1004" i="3"/>
  <c r="T1007" i="3"/>
  <c r="X1015" i="3"/>
  <c r="Z1016" i="3"/>
  <c r="Z1019" i="3"/>
  <c r="T1024" i="3"/>
  <c r="X1026" i="3"/>
  <c r="Z1027" i="3"/>
  <c r="T1035" i="3"/>
  <c r="T1038" i="3"/>
  <c r="X1040" i="3"/>
  <c r="Z1053" i="3"/>
  <c r="T1064" i="3"/>
  <c r="T1067" i="3"/>
  <c r="T1070" i="3"/>
  <c r="X1072" i="3"/>
  <c r="X1075" i="3"/>
  <c r="Z1076" i="3"/>
  <c r="T1081" i="3"/>
  <c r="X1083" i="3"/>
  <c r="Z1084" i="3"/>
  <c r="T1095" i="3"/>
  <c r="M1115" i="3"/>
  <c r="X1119" i="3"/>
  <c r="M1126" i="3"/>
  <c r="AB1126" i="3"/>
  <c r="R1126" i="3" s="1"/>
  <c r="B1126" i="3" s="1"/>
  <c r="X1126" i="3"/>
  <c r="X1132" i="3"/>
  <c r="AB1138" i="3"/>
  <c r="R1138" i="3" s="1"/>
  <c r="B1138" i="3" s="1"/>
  <c r="T1139" i="3"/>
  <c r="V1141" i="3"/>
  <c r="B1165" i="3"/>
  <c r="V1166" i="3"/>
  <c r="M1189" i="3"/>
  <c r="X1189" i="3"/>
  <c r="T1189" i="3"/>
  <c r="V1190" i="3"/>
  <c r="T1192" i="3"/>
  <c r="AB1192" i="3"/>
  <c r="AB1197" i="3"/>
  <c r="V1222" i="3"/>
  <c r="V1247" i="3"/>
  <c r="R1247" i="3" s="1"/>
  <c r="B1247" i="3" s="1"/>
  <c r="Z1252" i="3"/>
  <c r="X1252" i="3"/>
  <c r="T1252" i="3"/>
  <c r="M1252" i="3"/>
  <c r="AB1252" i="3"/>
  <c r="R1252" i="3" s="1"/>
  <c r="B1252" i="3" s="1"/>
  <c r="AB1258" i="3"/>
  <c r="V1282" i="3"/>
  <c r="AB1337" i="3"/>
  <c r="V1366" i="3"/>
  <c r="V967" i="3"/>
  <c r="AB970" i="3"/>
  <c r="V978" i="3"/>
  <c r="AB984" i="3"/>
  <c r="R984" i="3" s="1"/>
  <c r="V1004" i="3"/>
  <c r="V1007" i="3"/>
  <c r="X1008" i="3"/>
  <c r="X1014" i="3"/>
  <c r="AB1016" i="3"/>
  <c r="R1016" i="3" s="1"/>
  <c r="B1016" i="3" s="1"/>
  <c r="AB1019" i="3"/>
  <c r="R1019" i="3" s="1"/>
  <c r="B1019" i="3" s="1"/>
  <c r="V1024" i="3"/>
  <c r="X1025" i="3"/>
  <c r="AB1027" i="3"/>
  <c r="R1027" i="3" s="1"/>
  <c r="B1027" i="3" s="1"/>
  <c r="V1035" i="3"/>
  <c r="V1038" i="3"/>
  <c r="X1039" i="3"/>
  <c r="AB1053" i="3"/>
  <c r="R1053" i="3" s="1"/>
  <c r="V1064" i="3"/>
  <c r="V1067" i="3"/>
  <c r="V1070" i="3"/>
  <c r="X1071" i="3"/>
  <c r="AB1076" i="3"/>
  <c r="R1076" i="3" s="1"/>
  <c r="B1076" i="3" s="1"/>
  <c r="V1081" i="3"/>
  <c r="X1082" i="3"/>
  <c r="V1095" i="3"/>
  <c r="X1096" i="3"/>
  <c r="R1109" i="3"/>
  <c r="B1109" i="3" s="1"/>
  <c r="AB1116" i="3"/>
  <c r="R1116" i="3" s="1"/>
  <c r="B1116" i="3" s="1"/>
  <c r="Z1116" i="3"/>
  <c r="V1116" i="3"/>
  <c r="Z1128" i="3"/>
  <c r="Z1132" i="3"/>
  <c r="AB1136" i="3"/>
  <c r="R1136" i="3" s="1"/>
  <c r="B1136" i="3" s="1"/>
  <c r="Z1136" i="3"/>
  <c r="V1136" i="3"/>
  <c r="V1145" i="3"/>
  <c r="R1145" i="3" s="1"/>
  <c r="V1165" i="3"/>
  <c r="Z1166" i="3"/>
  <c r="R1166" i="3" s="1"/>
  <c r="AB1171" i="3"/>
  <c r="R1171" i="3" s="1"/>
  <c r="AB1175" i="3"/>
  <c r="R1198" i="3"/>
  <c r="B1198" i="3" s="1"/>
  <c r="Z1221" i="3"/>
  <c r="X1221" i="3"/>
  <c r="T1221" i="3"/>
  <c r="M1221" i="3"/>
  <c r="AB1221" i="3"/>
  <c r="V1250" i="3"/>
  <c r="AB1253" i="3"/>
  <c r="R1253" i="3" s="1"/>
  <c r="AB1283" i="3"/>
  <c r="V1302" i="3"/>
  <c r="AB1309" i="3"/>
  <c r="R1309" i="3" s="1"/>
  <c r="V1351" i="3"/>
  <c r="R1374" i="3"/>
  <c r="B1374" i="3" s="1"/>
  <c r="V1419" i="3"/>
  <c r="Z1008" i="3"/>
  <c r="Z1014" i="3"/>
  <c r="T1022" i="3"/>
  <c r="Z1025" i="3"/>
  <c r="T1030" i="3"/>
  <c r="T1033" i="3"/>
  <c r="Z1039" i="3"/>
  <c r="T1059" i="3"/>
  <c r="Z1071" i="3"/>
  <c r="T1079" i="3"/>
  <c r="Z1082" i="3"/>
  <c r="T1090" i="3"/>
  <c r="Z1096" i="3"/>
  <c r="V1113" i="3"/>
  <c r="X1116" i="3"/>
  <c r="M1123" i="3"/>
  <c r="AB1123" i="3"/>
  <c r="R1123" i="3" s="1"/>
  <c r="B1123" i="3" s="1"/>
  <c r="X1123" i="3"/>
  <c r="AB1132" i="3"/>
  <c r="R1132" i="3" s="1"/>
  <c r="B1132" i="3" s="1"/>
  <c r="V1134" i="3"/>
  <c r="Z1134" i="3"/>
  <c r="X1136" i="3"/>
  <c r="T1137" i="3"/>
  <c r="V1139" i="3"/>
  <c r="V1150" i="3"/>
  <c r="V1151" i="3"/>
  <c r="V1152" i="3"/>
  <c r="Z1169" i="3"/>
  <c r="X1170" i="3"/>
  <c r="V1182" i="3"/>
  <c r="V1183" i="3"/>
  <c r="V1184" i="3"/>
  <c r="R1188" i="3"/>
  <c r="V1195" i="3"/>
  <c r="V1225" i="3"/>
  <c r="Z1227" i="3"/>
  <c r="X1227" i="3"/>
  <c r="AB1228" i="3"/>
  <c r="R1228" i="3" s="1"/>
  <c r="AB1231" i="3"/>
  <c r="R1231" i="3" s="1"/>
  <c r="V1244" i="3"/>
  <c r="V1258" i="3"/>
  <c r="V1287" i="3"/>
  <c r="V1313" i="3"/>
  <c r="B1127" i="3"/>
  <c r="R1139" i="3"/>
  <c r="B1139" i="3" s="1"/>
  <c r="Z1141" i="3"/>
  <c r="M1166" i="3"/>
  <c r="X1166" i="3"/>
  <c r="T1166" i="3"/>
  <c r="T1172" i="3"/>
  <c r="V1198" i="3"/>
  <c r="V1201" i="3"/>
  <c r="R1201" i="3" s="1"/>
  <c r="B1201" i="3" s="1"/>
  <c r="V1245" i="3"/>
  <c r="Z1247" i="3"/>
  <c r="X1247" i="3"/>
  <c r="V1264" i="3"/>
  <c r="Z1281" i="3"/>
  <c r="AB1282" i="3"/>
  <c r="V1284" i="3"/>
  <c r="AB1291" i="3"/>
  <c r="V1318" i="3"/>
  <c r="R1334" i="3"/>
  <c r="B1334" i="3" s="1"/>
  <c r="T1357" i="3"/>
  <c r="V1362" i="3"/>
  <c r="V1146" i="3"/>
  <c r="R1146" i="3" s="1"/>
  <c r="B1146" i="3" s="1"/>
  <c r="X1150" i="3"/>
  <c r="V1172" i="3"/>
  <c r="V1175" i="3"/>
  <c r="X1176" i="3"/>
  <c r="X1179" i="3"/>
  <c r="X1182" i="3"/>
  <c r="V1192" i="3"/>
  <c r="X1193" i="3"/>
  <c r="V1203" i="3"/>
  <c r="V1206" i="3"/>
  <c r="X1207" i="3"/>
  <c r="Z1208" i="3"/>
  <c r="V1232" i="3"/>
  <c r="V1235" i="3"/>
  <c r="V1238" i="3"/>
  <c r="X1239" i="3"/>
  <c r="Z1240" i="3"/>
  <c r="Z1243" i="3"/>
  <c r="V1249" i="3"/>
  <c r="X1250" i="3"/>
  <c r="Z1251" i="3"/>
  <c r="V1263" i="3"/>
  <c r="X1264" i="3"/>
  <c r="Z1277" i="3"/>
  <c r="AB1278" i="3"/>
  <c r="R1278" i="3" s="1"/>
  <c r="AB1281" i="3"/>
  <c r="V1295" i="3"/>
  <c r="Z1305" i="3"/>
  <c r="X1305" i="3"/>
  <c r="T1309" i="3"/>
  <c r="V1314" i="3"/>
  <c r="X1314" i="3"/>
  <c r="X1318" i="3"/>
  <c r="Z1318" i="3"/>
  <c r="M1347" i="3"/>
  <c r="X1347" i="3"/>
  <c r="AB1347" i="3"/>
  <c r="R1347" i="3" s="1"/>
  <c r="T1350" i="3"/>
  <c r="V1355" i="3"/>
  <c r="AB1358" i="3"/>
  <c r="Z1358" i="3"/>
  <c r="X1358" i="3"/>
  <c r="M1370" i="3"/>
  <c r="AB1370" i="3"/>
  <c r="R1370" i="3" s="1"/>
  <c r="Z1370" i="3"/>
  <c r="T1370" i="3"/>
  <c r="V1371" i="3"/>
  <c r="R1371" i="3" s="1"/>
  <c r="B1371" i="3" s="1"/>
  <c r="V1390" i="3"/>
  <c r="V1412" i="3"/>
  <c r="V1413" i="3"/>
  <c r="V1418" i="3"/>
  <c r="AB1421" i="3"/>
  <c r="Z1425" i="3"/>
  <c r="T1425" i="3"/>
  <c r="B1449" i="3"/>
  <c r="AB1450" i="3"/>
  <c r="X1505" i="3"/>
  <c r="R1519" i="3"/>
  <c r="T1110" i="3"/>
  <c r="T1113" i="3"/>
  <c r="V1114" i="3"/>
  <c r="T1133" i="3"/>
  <c r="T1141" i="3"/>
  <c r="X1146" i="3"/>
  <c r="Z1150" i="3"/>
  <c r="T1170" i="3"/>
  <c r="X1172" i="3"/>
  <c r="X1175" i="3"/>
  <c r="Z1176" i="3"/>
  <c r="Z1179" i="3"/>
  <c r="Z1182" i="3"/>
  <c r="T1190" i="3"/>
  <c r="V1191" i="3"/>
  <c r="R1191" i="3" s="1"/>
  <c r="X1192" i="3"/>
  <c r="Z1193" i="3"/>
  <c r="T1198" i="3"/>
  <c r="T1201" i="3"/>
  <c r="V1202" i="3"/>
  <c r="R1202" i="3" s="1"/>
  <c r="X1203" i="3"/>
  <c r="X1206" i="3"/>
  <c r="Z1207" i="3"/>
  <c r="AB1208" i="3"/>
  <c r="T1227" i="3"/>
  <c r="V1228" i="3"/>
  <c r="V1231" i="3"/>
  <c r="X1232" i="3"/>
  <c r="X1235" i="3"/>
  <c r="X1238" i="3"/>
  <c r="Z1239" i="3"/>
  <c r="AB1240" i="3"/>
  <c r="R1240" i="3" s="1"/>
  <c r="B1240" i="3" s="1"/>
  <c r="AB1243" i="3"/>
  <c r="T1247" i="3"/>
  <c r="V1248" i="3"/>
  <c r="R1248" i="3" s="1"/>
  <c r="X1249" i="3"/>
  <c r="Z1250" i="3"/>
  <c r="AB1251" i="3"/>
  <c r="T1258" i="3"/>
  <c r="V1259" i="3"/>
  <c r="R1259" i="3" s="1"/>
  <c r="V1262" i="3"/>
  <c r="R1262" i="3" s="1"/>
  <c r="X1263" i="3"/>
  <c r="Z1264" i="3"/>
  <c r="AB1277" i="3"/>
  <c r="R1277" i="3" s="1"/>
  <c r="B1277" i="3" s="1"/>
  <c r="M1278" i="3"/>
  <c r="M1281" i="3"/>
  <c r="T1284" i="3"/>
  <c r="T1287" i="3"/>
  <c r="V1288" i="3"/>
  <c r="R1288" i="3" s="1"/>
  <c r="V1291" i="3"/>
  <c r="V1294" i="3"/>
  <c r="R1294" i="3" s="1"/>
  <c r="X1295" i="3"/>
  <c r="V1300" i="3"/>
  <c r="R1300" i="3" s="1"/>
  <c r="B1300" i="3" s="1"/>
  <c r="AB1305" i="3"/>
  <c r="R1305" i="3" s="1"/>
  <c r="V1307" i="3"/>
  <c r="R1307" i="3" s="1"/>
  <c r="Z1307" i="3"/>
  <c r="M1308" i="3"/>
  <c r="Z1314" i="3"/>
  <c r="AB1318" i="3"/>
  <c r="R1318" i="3" s="1"/>
  <c r="V1319" i="3"/>
  <c r="T1334" i="3"/>
  <c r="T1338" i="3"/>
  <c r="V1350" i="3"/>
  <c r="Z1356" i="3"/>
  <c r="M1366" i="3"/>
  <c r="B1406" i="3"/>
  <c r="X1408" i="3"/>
  <c r="T1408" i="3"/>
  <c r="M1408" i="3"/>
  <c r="Z1408" i="3"/>
  <c r="X1411" i="3"/>
  <c r="T1411" i="3"/>
  <c r="M1411" i="3"/>
  <c r="Z1411" i="3"/>
  <c r="T1477" i="3"/>
  <c r="X1142" i="3"/>
  <c r="X1145" i="3"/>
  <c r="Z1146" i="3"/>
  <c r="AB1150" i="3"/>
  <c r="R1150" i="3" s="1"/>
  <c r="B1150" i="3" s="1"/>
  <c r="X1171" i="3"/>
  <c r="Z1172" i="3"/>
  <c r="Z1175" i="3"/>
  <c r="AB1176" i="3"/>
  <c r="R1176" i="3" s="1"/>
  <c r="B1176" i="3" s="1"/>
  <c r="AB1179" i="3"/>
  <c r="R1179" i="3" s="1"/>
  <c r="B1179" i="3" s="1"/>
  <c r="AB1182" i="3"/>
  <c r="R1182" i="3" s="1"/>
  <c r="B1182" i="3" s="1"/>
  <c r="Z1192" i="3"/>
  <c r="AB1193" i="3"/>
  <c r="T1197" i="3"/>
  <c r="Z1203" i="3"/>
  <c r="Z1206" i="3"/>
  <c r="AB1207" i="3"/>
  <c r="R1207" i="3" s="1"/>
  <c r="B1207" i="3" s="1"/>
  <c r="M1208" i="3"/>
  <c r="T1226" i="3"/>
  <c r="Z1232" i="3"/>
  <c r="Z1235" i="3"/>
  <c r="Z1238" i="3"/>
  <c r="AB1239" i="3"/>
  <c r="R1239" i="3" s="1"/>
  <c r="M1240" i="3"/>
  <c r="M1243" i="3"/>
  <c r="T1246" i="3"/>
  <c r="Z1249" i="3"/>
  <c r="AB1250" i="3"/>
  <c r="R1250" i="3" s="1"/>
  <c r="B1250" i="3" s="1"/>
  <c r="M1251" i="3"/>
  <c r="T1254" i="3"/>
  <c r="T1257" i="3"/>
  <c r="Z1263" i="3"/>
  <c r="AB1264" i="3"/>
  <c r="R1264" i="3" s="1"/>
  <c r="M1277" i="3"/>
  <c r="T1283" i="3"/>
  <c r="X1288" i="3"/>
  <c r="X1291" i="3"/>
  <c r="X1294" i="3"/>
  <c r="Z1295" i="3"/>
  <c r="Z1300" i="3"/>
  <c r="M1301" i="3"/>
  <c r="AB1302" i="3"/>
  <c r="R1302" i="3" s="1"/>
  <c r="B1302" i="3" s="1"/>
  <c r="T1302" i="3"/>
  <c r="X1302" i="3"/>
  <c r="Z1309" i="3"/>
  <c r="X1309" i="3"/>
  <c r="AB1314" i="3"/>
  <c r="R1314" i="3" s="1"/>
  <c r="Z1334" i="3"/>
  <c r="X1334" i="3"/>
  <c r="V1334" i="3"/>
  <c r="AB1340" i="3"/>
  <c r="R1340" i="3" s="1"/>
  <c r="B1340" i="3" s="1"/>
  <c r="T1344" i="3"/>
  <c r="M1359" i="3"/>
  <c r="AB1359" i="3"/>
  <c r="R1359" i="3" s="1"/>
  <c r="B1359" i="3" s="1"/>
  <c r="Z1359" i="3"/>
  <c r="T1359" i="3"/>
  <c r="M1362" i="3"/>
  <c r="V1364" i="3"/>
  <c r="R1364" i="3" s="1"/>
  <c r="T1365" i="3"/>
  <c r="V1407" i="3"/>
  <c r="B1408" i="3"/>
  <c r="Z1414" i="3"/>
  <c r="T1414" i="3"/>
  <c r="V1431" i="3"/>
  <c r="R1431" i="3" s="1"/>
  <c r="B1431" i="3" s="1"/>
  <c r="AB1452" i="3"/>
  <c r="AB1455" i="3"/>
  <c r="V1464" i="3"/>
  <c r="V1507" i="3"/>
  <c r="V1197" i="3"/>
  <c r="AB1203" i="3"/>
  <c r="R1203" i="3" s="1"/>
  <c r="AB1206" i="3"/>
  <c r="R1206" i="3" s="1"/>
  <c r="V1226" i="3"/>
  <c r="AB1232" i="3"/>
  <c r="R1232" i="3" s="1"/>
  <c r="AB1238" i="3"/>
  <c r="V1246" i="3"/>
  <c r="R1246" i="3" s="1"/>
  <c r="B1246" i="3" s="1"/>
  <c r="AB1249" i="3"/>
  <c r="R1249" i="3" s="1"/>
  <c r="V1254" i="3"/>
  <c r="R1254" i="3" s="1"/>
  <c r="B1254" i="3" s="1"/>
  <c r="V1257" i="3"/>
  <c r="R1257" i="3" s="1"/>
  <c r="B1257" i="3" s="1"/>
  <c r="AB1263" i="3"/>
  <c r="R1263" i="3" s="1"/>
  <c r="V1283" i="3"/>
  <c r="X1284" i="3"/>
  <c r="X1287" i="3"/>
  <c r="AB1295" i="3"/>
  <c r="X1304" i="3"/>
  <c r="V1304" i="3"/>
  <c r="R1304" i="3" s="1"/>
  <c r="B1304" i="3" s="1"/>
  <c r="AB1313" i="3"/>
  <c r="R1313" i="3" s="1"/>
  <c r="B1313" i="3" s="1"/>
  <c r="T1313" i="3"/>
  <c r="X1313" i="3"/>
  <c r="B1315" i="3"/>
  <c r="T1319" i="3"/>
  <c r="Z1319" i="3"/>
  <c r="AB1319" i="3"/>
  <c r="R1319" i="3" s="1"/>
  <c r="B1319" i="3" s="1"/>
  <c r="AB1338" i="3"/>
  <c r="R1338" i="3" s="1"/>
  <c r="Z1338" i="3"/>
  <c r="X1338" i="3"/>
  <c r="V1339" i="3"/>
  <c r="V1344" i="3"/>
  <c r="M1350" i="3"/>
  <c r="X1350" i="3"/>
  <c r="AB1350" i="3"/>
  <c r="R1350" i="3" s="1"/>
  <c r="B1350" i="3" s="1"/>
  <c r="V1356" i="3"/>
  <c r="R1356" i="3" s="1"/>
  <c r="Z1365" i="3"/>
  <c r="T1366" i="3"/>
  <c r="V1393" i="3"/>
  <c r="AB1413" i="3"/>
  <c r="R1413" i="3" s="1"/>
  <c r="B1413" i="3" s="1"/>
  <c r="R1418" i="3"/>
  <c r="V1451" i="3"/>
  <c r="V1467" i="3"/>
  <c r="R1467" i="3" s="1"/>
  <c r="B1467" i="3" s="1"/>
  <c r="B1507" i="3"/>
  <c r="V1534" i="3"/>
  <c r="V1562" i="3"/>
  <c r="X1197" i="3"/>
  <c r="X1226" i="3"/>
  <c r="X1246" i="3"/>
  <c r="X1254" i="3"/>
  <c r="X1257" i="3"/>
  <c r="T1278" i="3"/>
  <c r="T1281" i="3"/>
  <c r="X1283" i="3"/>
  <c r="Z1284" i="3"/>
  <c r="Z1287" i="3"/>
  <c r="Z1304" i="3"/>
  <c r="M1305" i="3"/>
  <c r="T1306" i="3"/>
  <c r="AB1306" i="3"/>
  <c r="R1306" i="3" s="1"/>
  <c r="B1306" i="3" s="1"/>
  <c r="X1306" i="3"/>
  <c r="T1308" i="3"/>
  <c r="Z1313" i="3"/>
  <c r="X1315" i="3"/>
  <c r="Z1315" i="3"/>
  <c r="M1318" i="3"/>
  <c r="T1351" i="3"/>
  <c r="Z1351" i="3"/>
  <c r="AB1351" i="3"/>
  <c r="R1351" i="3" s="1"/>
  <c r="M1358" i="3"/>
  <c r="B1366" i="3"/>
  <c r="V1374" i="3"/>
  <c r="Z1394" i="3"/>
  <c r="X1422" i="3"/>
  <c r="V1278" i="3"/>
  <c r="V1281" i="3"/>
  <c r="V1299" i="3"/>
  <c r="R1299" i="3" s="1"/>
  <c r="B1299" i="3" s="1"/>
  <c r="V1308" i="3"/>
  <c r="R1315" i="3"/>
  <c r="M1339" i="3"/>
  <c r="AB1339" i="3"/>
  <c r="R1339" i="3" s="1"/>
  <c r="B1339" i="3" s="1"/>
  <c r="Z1339" i="3"/>
  <c r="T1339" i="3"/>
  <c r="M1344" i="3"/>
  <c r="X1344" i="3"/>
  <c r="AB1344" i="3"/>
  <c r="B1351" i="3"/>
  <c r="Z1357" i="3"/>
  <c r="R1362" i="3"/>
  <c r="AB1366" i="3"/>
  <c r="R1366" i="3" s="1"/>
  <c r="Z1366" i="3"/>
  <c r="X1366" i="3"/>
  <c r="V1389" i="3"/>
  <c r="AB1395" i="3"/>
  <c r="R1395" i="3" s="1"/>
  <c r="B1395" i="3" s="1"/>
  <c r="M1396" i="3"/>
  <c r="AB1396" i="3"/>
  <c r="R1396" i="3" s="1"/>
  <c r="B1396" i="3" s="1"/>
  <c r="Z1396" i="3"/>
  <c r="X1396" i="3"/>
  <c r="T1396" i="3"/>
  <c r="M1399" i="3"/>
  <c r="AB1399" i="3"/>
  <c r="R1399" i="3" s="1"/>
  <c r="B1399" i="3" s="1"/>
  <c r="Z1399" i="3"/>
  <c r="X1399" i="3"/>
  <c r="T1399" i="3"/>
  <c r="R1407" i="3"/>
  <c r="B1407" i="3" s="1"/>
  <c r="V1417" i="3"/>
  <c r="R1417" i="3" s="1"/>
  <c r="B1417" i="3" s="1"/>
  <c r="V1420" i="3"/>
  <c r="V1421" i="3"/>
  <c r="V1432" i="3"/>
  <c r="R1432" i="3" s="1"/>
  <c r="V1450" i="3"/>
  <c r="R1464" i="3"/>
  <c r="B1464" i="3" s="1"/>
  <c r="V1511" i="3"/>
  <c r="V1208" i="3"/>
  <c r="V1240" i="3"/>
  <c r="V1243" i="3"/>
  <c r="V1251" i="3"/>
  <c r="V1277" i="3"/>
  <c r="X1278" i="3"/>
  <c r="X1281" i="3"/>
  <c r="Z1301" i="3"/>
  <c r="X1301" i="3"/>
  <c r="Z1308" i="3"/>
  <c r="AB1310" i="3"/>
  <c r="R1310" i="3" s="1"/>
  <c r="B1310" i="3" s="1"/>
  <c r="T1310" i="3"/>
  <c r="X1310" i="3"/>
  <c r="V1320" i="3"/>
  <c r="AB1343" i="3"/>
  <c r="V1352" i="3"/>
  <c r="X1356" i="3"/>
  <c r="T1356" i="3"/>
  <c r="V1361" i="3"/>
  <c r="R1361" i="3" s="1"/>
  <c r="B1361" i="3" s="1"/>
  <c r="X1362" i="3"/>
  <c r="T1362" i="3"/>
  <c r="Z1362" i="3"/>
  <c r="B1369" i="3"/>
  <c r="R1376" i="3"/>
  <c r="AB1393" i="3"/>
  <c r="R1393" i="3" s="1"/>
  <c r="B1420" i="3"/>
  <c r="V1446" i="3"/>
  <c r="AB1451" i="3"/>
  <c r="R1451" i="3" s="1"/>
  <c r="B1451" i="3" s="1"/>
  <c r="B1483" i="3"/>
  <c r="V1296" i="3"/>
  <c r="R1296" i="3" s="1"/>
  <c r="B1296" i="3" s="1"/>
  <c r="M1296" i="3"/>
  <c r="Z1296" i="3"/>
  <c r="AB1301" i="3"/>
  <c r="R1301" i="3" s="1"/>
  <c r="B1301" i="3" s="1"/>
  <c r="AB1308" i="3"/>
  <c r="R1308" i="3" s="1"/>
  <c r="B1308" i="3" s="1"/>
  <c r="Z1310" i="3"/>
  <c r="M1313" i="3"/>
  <c r="B1318" i="3"/>
  <c r="M1319" i="3"/>
  <c r="V1333" i="3"/>
  <c r="Z1337" i="3"/>
  <c r="X1337" i="3"/>
  <c r="V1337" i="3"/>
  <c r="M1338" i="3"/>
  <c r="B1347" i="3"/>
  <c r="Z1347" i="3"/>
  <c r="V1358" i="3"/>
  <c r="B1362" i="3"/>
  <c r="V1363" i="3"/>
  <c r="AB1369" i="3"/>
  <c r="R1369" i="3" s="1"/>
  <c r="Z1369" i="3"/>
  <c r="X1369" i="3"/>
  <c r="V1375" i="3"/>
  <c r="R1375" i="3" s="1"/>
  <c r="B1375" i="3" s="1"/>
  <c r="X1376" i="3"/>
  <c r="T1376" i="3"/>
  <c r="Z1376" i="3"/>
  <c r="T1394" i="3"/>
  <c r="R1408" i="3"/>
  <c r="R1411" i="3"/>
  <c r="B1411" i="3" s="1"/>
  <c r="B1418" i="3"/>
  <c r="X1419" i="3"/>
  <c r="T1419" i="3"/>
  <c r="M1419" i="3"/>
  <c r="AB1419" i="3"/>
  <c r="R1419" i="3" s="1"/>
  <c r="B1419" i="3" s="1"/>
  <c r="Z1419" i="3"/>
  <c r="Z1422" i="3"/>
  <c r="T1422" i="3"/>
  <c r="V1449" i="3"/>
  <c r="B1459" i="3"/>
  <c r="V1469" i="3"/>
  <c r="V1478" i="3"/>
  <c r="V1508" i="3"/>
  <c r="R1524" i="3"/>
  <c r="M1299" i="3"/>
  <c r="V1303" i="3"/>
  <c r="R1303" i="3" s="1"/>
  <c r="B1303" i="3" s="1"/>
  <c r="M1307" i="3"/>
  <c r="AB1320" i="3"/>
  <c r="R1320" i="3" s="1"/>
  <c r="M1333" i="3"/>
  <c r="V1340" i="3"/>
  <c r="V1343" i="3"/>
  <c r="AB1352" i="3"/>
  <c r="R1352" i="3" s="1"/>
  <c r="AB1355" i="3"/>
  <c r="R1355" i="3" s="1"/>
  <c r="M1356" i="3"/>
  <c r="V1360" i="3"/>
  <c r="R1360" i="3" s="1"/>
  <c r="B1360" i="3" s="1"/>
  <c r="X1361" i="3"/>
  <c r="AB1363" i="3"/>
  <c r="R1363" i="3" s="1"/>
  <c r="M1364" i="3"/>
  <c r="X1375" i="3"/>
  <c r="AB1389" i="3"/>
  <c r="R1389" i="3" s="1"/>
  <c r="M1390" i="3"/>
  <c r="M1393" i="3"/>
  <c r="V1400" i="3"/>
  <c r="R1400" i="3" s="1"/>
  <c r="B1400" i="3" s="1"/>
  <c r="V1403" i="3"/>
  <c r="V1406" i="3"/>
  <c r="R1406" i="3" s="1"/>
  <c r="X1407" i="3"/>
  <c r="AB1412" i="3"/>
  <c r="R1412" i="3" s="1"/>
  <c r="B1412" i="3" s="1"/>
  <c r="M1413" i="3"/>
  <c r="T1416" i="3"/>
  <c r="X1418" i="3"/>
  <c r="AB1420" i="3"/>
  <c r="R1420" i="3" s="1"/>
  <c r="M1421" i="3"/>
  <c r="T1427" i="3"/>
  <c r="T1430" i="3"/>
  <c r="X1432" i="3"/>
  <c r="Z1445" i="3"/>
  <c r="AB1446" i="3"/>
  <c r="R1446" i="3" s="1"/>
  <c r="AB1449" i="3"/>
  <c r="R1449" i="3" s="1"/>
  <c r="M1450" i="3"/>
  <c r="T1456" i="3"/>
  <c r="T1459" i="3"/>
  <c r="T1462" i="3"/>
  <c r="V1463" i="3"/>
  <c r="X1464" i="3"/>
  <c r="X1467" i="3"/>
  <c r="Z1468" i="3"/>
  <c r="AB1469" i="3"/>
  <c r="R1469" i="3" s="1"/>
  <c r="B1469" i="3" s="1"/>
  <c r="T1471" i="3"/>
  <c r="V1473" i="3"/>
  <c r="AB1476" i="3"/>
  <c r="AB1481" i="3"/>
  <c r="R1481" i="3" s="1"/>
  <c r="B1481" i="3" s="1"/>
  <c r="Z1483" i="3"/>
  <c r="X1487" i="3"/>
  <c r="AB1502" i="3"/>
  <c r="X1512" i="3"/>
  <c r="X1518" i="3"/>
  <c r="Z1525" i="3"/>
  <c r="V1530" i="3"/>
  <c r="V1544" i="3"/>
  <c r="X1564" i="3"/>
  <c r="T1564" i="3"/>
  <c r="V1564" i="3"/>
  <c r="V1579" i="3"/>
  <c r="R1579" i="3" s="1"/>
  <c r="B1579" i="3" s="1"/>
  <c r="V1613" i="3"/>
  <c r="V1627" i="3"/>
  <c r="V1636" i="3"/>
  <c r="V1641" i="3"/>
  <c r="R1641" i="3" s="1"/>
  <c r="R1691" i="3"/>
  <c r="Z1735" i="3"/>
  <c r="V1785" i="3"/>
  <c r="V1416" i="3"/>
  <c r="V1427" i="3"/>
  <c r="V1430" i="3"/>
  <c r="AB1445" i="3"/>
  <c r="R1445" i="3" s="1"/>
  <c r="B1445" i="3" s="1"/>
  <c r="V1456" i="3"/>
  <c r="V1459" i="3"/>
  <c r="V1462" i="3"/>
  <c r="AB1468" i="3"/>
  <c r="R1468" i="3" s="1"/>
  <c r="B1468" i="3" s="1"/>
  <c r="V1471" i="3"/>
  <c r="R1471" i="3" s="1"/>
  <c r="B1471" i="3" s="1"/>
  <c r="X1473" i="3"/>
  <c r="M1478" i="3"/>
  <c r="Z1478" i="3"/>
  <c r="X1478" i="3"/>
  <c r="R1483" i="3"/>
  <c r="B1487" i="3"/>
  <c r="M1508" i="3"/>
  <c r="AB1508" i="3"/>
  <c r="R1508" i="3" s="1"/>
  <c r="B1508" i="3" s="1"/>
  <c r="X1508" i="3"/>
  <c r="Z1512" i="3"/>
  <c r="Z1518" i="3"/>
  <c r="V1519" i="3"/>
  <c r="V1523" i="3"/>
  <c r="R1523" i="3"/>
  <c r="B1523" i="3" s="1"/>
  <c r="X1529" i="3"/>
  <c r="M1529" i="3"/>
  <c r="AB1529" i="3"/>
  <c r="R1529" i="3" s="1"/>
  <c r="B1529" i="3" s="1"/>
  <c r="Z1533" i="3"/>
  <c r="T1538" i="3"/>
  <c r="M1538" i="3"/>
  <c r="AB1538" i="3"/>
  <c r="Z1538" i="3"/>
  <c r="X1543" i="3"/>
  <c r="M1543" i="3"/>
  <c r="AB1543" i="3"/>
  <c r="R1543" i="3" s="1"/>
  <c r="B1543" i="3" s="1"/>
  <c r="X1561" i="3"/>
  <c r="Z1571" i="3"/>
  <c r="R1590" i="3"/>
  <c r="B1636" i="3"/>
  <c r="V1655" i="3"/>
  <c r="T1673" i="3"/>
  <c r="V1693" i="3"/>
  <c r="V1712" i="3"/>
  <c r="V1395" i="3"/>
  <c r="V1415" i="3"/>
  <c r="R1415" i="3" s="1"/>
  <c r="B1415" i="3" s="1"/>
  <c r="X1416" i="3"/>
  <c r="V1426" i="3"/>
  <c r="R1426" i="3" s="1"/>
  <c r="B1426" i="3" s="1"/>
  <c r="X1427" i="3"/>
  <c r="X1430" i="3"/>
  <c r="M1445" i="3"/>
  <c r="T1451" i="3"/>
  <c r="V1452" i="3"/>
  <c r="V1455" i="3"/>
  <c r="X1456" i="3"/>
  <c r="X1459" i="3"/>
  <c r="X1462" i="3"/>
  <c r="M1468" i="3"/>
  <c r="X1471" i="3"/>
  <c r="Z1473" i="3"/>
  <c r="X1475" i="3"/>
  <c r="T1475" i="3"/>
  <c r="Z1475" i="3"/>
  <c r="AB1478" i="3"/>
  <c r="R1478" i="3" s="1"/>
  <c r="B1478" i="3" s="1"/>
  <c r="X1501" i="3"/>
  <c r="T1501" i="3"/>
  <c r="Z1501" i="3"/>
  <c r="AB1506" i="3"/>
  <c r="R1506" i="3" s="1"/>
  <c r="B1506" i="3" s="1"/>
  <c r="Z1506" i="3"/>
  <c r="X1506" i="3"/>
  <c r="V1506" i="3"/>
  <c r="Z1508" i="3"/>
  <c r="AB1512" i="3"/>
  <c r="AB1518" i="3"/>
  <c r="X1519" i="3"/>
  <c r="Z1530" i="3"/>
  <c r="T1530" i="3"/>
  <c r="AB1530" i="3"/>
  <c r="Z1544" i="3"/>
  <c r="T1544" i="3"/>
  <c r="AB1544" i="3"/>
  <c r="R1544" i="3" s="1"/>
  <c r="V1557" i="3"/>
  <c r="V1583" i="3"/>
  <c r="R1583" i="3" s="1"/>
  <c r="B1583" i="3" s="1"/>
  <c r="V1584" i="3"/>
  <c r="V1587" i="3"/>
  <c r="R1587" i="3" s="1"/>
  <c r="V1594" i="3"/>
  <c r="V1707" i="3"/>
  <c r="B1725" i="3"/>
  <c r="V1762" i="3"/>
  <c r="V1357" i="3"/>
  <c r="M1361" i="3"/>
  <c r="T1364" i="3"/>
  <c r="V1365" i="3"/>
  <c r="M1375" i="3"/>
  <c r="T1390" i="3"/>
  <c r="T1393" i="3"/>
  <c r="V1394" i="3"/>
  <c r="X1395" i="3"/>
  <c r="M1407" i="3"/>
  <c r="T1413" i="3"/>
  <c r="V1414" i="3"/>
  <c r="R1414" i="3" s="1"/>
  <c r="B1414" i="3" s="1"/>
  <c r="X1415" i="3"/>
  <c r="Z1416" i="3"/>
  <c r="M1418" i="3"/>
  <c r="T1421" i="3"/>
  <c r="V1422" i="3"/>
  <c r="R1422" i="3" s="1"/>
  <c r="B1422" i="3" s="1"/>
  <c r="V1425" i="3"/>
  <c r="R1425" i="3" s="1"/>
  <c r="B1425" i="3" s="1"/>
  <c r="X1426" i="3"/>
  <c r="Z1427" i="3"/>
  <c r="Z1430" i="3"/>
  <c r="M1432" i="3"/>
  <c r="T1450" i="3"/>
  <c r="X1452" i="3"/>
  <c r="X1455" i="3"/>
  <c r="Z1456" i="3"/>
  <c r="Z1459" i="3"/>
  <c r="Z1462" i="3"/>
  <c r="AB1463" i="3"/>
  <c r="M1464" i="3"/>
  <c r="M1467" i="3"/>
  <c r="Z1471" i="3"/>
  <c r="T1472" i="3"/>
  <c r="AB1473" i="3"/>
  <c r="R1473" i="3" s="1"/>
  <c r="B1473" i="3" s="1"/>
  <c r="AB1475" i="3"/>
  <c r="R1475" i="3" s="1"/>
  <c r="V1482" i="3"/>
  <c r="R1482" i="3" s="1"/>
  <c r="B1482" i="3" s="1"/>
  <c r="V1486" i="3"/>
  <c r="T1488" i="3"/>
  <c r="AB1501" i="3"/>
  <c r="R1501" i="3" s="1"/>
  <c r="V1515" i="3"/>
  <c r="T1519" i="3"/>
  <c r="Z1519" i="3"/>
  <c r="Z1524" i="3"/>
  <c r="X1525" i="3"/>
  <c r="AB1526" i="3"/>
  <c r="R1526" i="3" s="1"/>
  <c r="B1526" i="3" s="1"/>
  <c r="Z1526" i="3"/>
  <c r="X1526" i="3"/>
  <c r="V1527" i="3"/>
  <c r="M1537" i="3"/>
  <c r="V1539" i="3"/>
  <c r="B1590" i="3"/>
  <c r="V1624" i="3"/>
  <c r="T1320" i="3"/>
  <c r="T1352" i="3"/>
  <c r="T1355" i="3"/>
  <c r="X1357" i="3"/>
  <c r="T1363" i="3"/>
  <c r="X1365" i="3"/>
  <c r="T1389" i="3"/>
  <c r="X1394" i="3"/>
  <c r="Z1395" i="3"/>
  <c r="T1412" i="3"/>
  <c r="Z1415" i="3"/>
  <c r="AB1416" i="3"/>
  <c r="R1416" i="3" s="1"/>
  <c r="T1420" i="3"/>
  <c r="Z1426" i="3"/>
  <c r="AB1427" i="3"/>
  <c r="R1427" i="3" s="1"/>
  <c r="B1427" i="3" s="1"/>
  <c r="AB1430" i="3"/>
  <c r="T1446" i="3"/>
  <c r="T1449" i="3"/>
  <c r="X1451" i="3"/>
  <c r="Z1452" i="3"/>
  <c r="Z1455" i="3"/>
  <c r="AB1456" i="3"/>
  <c r="R1456" i="3" s="1"/>
  <c r="B1456" i="3" s="1"/>
  <c r="AB1459" i="3"/>
  <c r="R1459" i="3" s="1"/>
  <c r="AB1462" i="3"/>
  <c r="R1462" i="3" s="1"/>
  <c r="B1462" i="3" s="1"/>
  <c r="T1469" i="3"/>
  <c r="Z1470" i="3"/>
  <c r="V1470" i="3"/>
  <c r="R1470" i="3" s="1"/>
  <c r="B1470" i="3" s="1"/>
  <c r="V1472" i="3"/>
  <c r="T1474" i="3"/>
  <c r="AB1477" i="3"/>
  <c r="X1477" i="3"/>
  <c r="V1477" i="3"/>
  <c r="X1486" i="3"/>
  <c r="M1487" i="3"/>
  <c r="X1488" i="3"/>
  <c r="T1505" i="3"/>
  <c r="T1507" i="3"/>
  <c r="T1511" i="3"/>
  <c r="X1515" i="3"/>
  <c r="B1519" i="3"/>
  <c r="X1520" i="3"/>
  <c r="X1524" i="3"/>
  <c r="V1531" i="3"/>
  <c r="R1531" i="3" s="1"/>
  <c r="B1531" i="3" s="1"/>
  <c r="X1533" i="3"/>
  <c r="AB1534" i="3"/>
  <c r="R1534" i="3" s="1"/>
  <c r="Z1534" i="3"/>
  <c r="X1534" i="3"/>
  <c r="Z1558" i="3"/>
  <c r="R1558" i="3" s="1"/>
  <c r="M1564" i="3"/>
  <c r="V1567" i="3"/>
  <c r="AB1575" i="3"/>
  <c r="R1575" i="3" s="1"/>
  <c r="X1575" i="3"/>
  <c r="T1575" i="3"/>
  <c r="Z1575" i="3"/>
  <c r="M1576" i="3"/>
  <c r="Z1576" i="3"/>
  <c r="AB1576" i="3"/>
  <c r="R1576" i="3" s="1"/>
  <c r="B1576" i="3" s="1"/>
  <c r="T1576" i="3"/>
  <c r="M1581" i="3"/>
  <c r="X1581" i="3"/>
  <c r="V1581" i="3"/>
  <c r="T1581" i="3"/>
  <c r="T1617" i="3"/>
  <c r="V1618" i="3"/>
  <c r="B1620" i="3"/>
  <c r="X1675" i="3"/>
  <c r="V1698" i="3"/>
  <c r="V1739" i="3"/>
  <c r="X1364" i="3"/>
  <c r="X1390" i="3"/>
  <c r="X1393" i="3"/>
  <c r="X1413" i="3"/>
  <c r="X1421" i="3"/>
  <c r="T1445" i="3"/>
  <c r="X1450" i="3"/>
  <c r="Z1451" i="3"/>
  <c r="T1468" i="3"/>
  <c r="M1471" i="3"/>
  <c r="X1472" i="3"/>
  <c r="M1473" i="3"/>
  <c r="X1474" i="3"/>
  <c r="T1483" i="3"/>
  <c r="Z1486" i="3"/>
  <c r="V1488" i="3"/>
  <c r="Z1505" i="3"/>
  <c r="Z1515" i="3"/>
  <c r="Z1520" i="3"/>
  <c r="T1527" i="3"/>
  <c r="M1527" i="3"/>
  <c r="AB1527" i="3"/>
  <c r="R1527" i="3" s="1"/>
  <c r="B1527" i="3" s="1"/>
  <c r="Z1527" i="3"/>
  <c r="R1557" i="3"/>
  <c r="X1558" i="3"/>
  <c r="V1590" i="3"/>
  <c r="R1594" i="3"/>
  <c r="B1594" i="3" s="1"/>
  <c r="V1595" i="3"/>
  <c r="X1731" i="3"/>
  <c r="R1750" i="3"/>
  <c r="V1445" i="3"/>
  <c r="V1468" i="3"/>
  <c r="Z1472" i="3"/>
  <c r="V1474" i="3"/>
  <c r="R1474" i="3" s="1"/>
  <c r="B1474" i="3" s="1"/>
  <c r="R1486" i="3"/>
  <c r="B1486" i="3" s="1"/>
  <c r="R1488" i="3"/>
  <c r="M1507" i="3"/>
  <c r="AB1507" i="3"/>
  <c r="R1507" i="3" s="1"/>
  <c r="Z1507" i="3"/>
  <c r="X1507" i="3"/>
  <c r="M1511" i="3"/>
  <c r="AB1511" i="3"/>
  <c r="R1511" i="3" s="1"/>
  <c r="B1511" i="3" s="1"/>
  <c r="X1511" i="3"/>
  <c r="V1520" i="3"/>
  <c r="R1520" i="3" s="1"/>
  <c r="B1520" i="3" s="1"/>
  <c r="M1544" i="3"/>
  <c r="V1563" i="3"/>
  <c r="V1619" i="3"/>
  <c r="T1620" i="3"/>
  <c r="R1624" i="3"/>
  <c r="B1624" i="3" s="1"/>
  <c r="R1644" i="3"/>
  <c r="V1673" i="3"/>
  <c r="V1687" i="3"/>
  <c r="V1701" i="3"/>
  <c r="R1707" i="3"/>
  <c r="B1707" i="3" s="1"/>
  <c r="AB1472" i="3"/>
  <c r="R1472" i="3" s="1"/>
  <c r="B1472" i="3" s="1"/>
  <c r="Z1476" i="3"/>
  <c r="T1478" i="3"/>
  <c r="M1481" i="3"/>
  <c r="Z1481" i="3"/>
  <c r="X1481" i="3"/>
  <c r="Z1502" i="3"/>
  <c r="T1508" i="3"/>
  <c r="Z1511" i="3"/>
  <c r="V1512" i="3"/>
  <c r="V1518" i="3"/>
  <c r="V1528" i="3"/>
  <c r="V1529" i="3"/>
  <c r="AB1537" i="3"/>
  <c r="R1537" i="3" s="1"/>
  <c r="B1537" i="3" s="1"/>
  <c r="Z1537" i="3"/>
  <c r="X1537" i="3"/>
  <c r="V1538" i="3"/>
  <c r="V1542" i="3"/>
  <c r="V1543" i="3"/>
  <c r="Z1562" i="3"/>
  <c r="AB1564" i="3"/>
  <c r="R1564" i="3" s="1"/>
  <c r="V1630" i="3"/>
  <c r="B1644" i="3"/>
  <c r="T1645" i="3"/>
  <c r="V1670" i="3"/>
  <c r="B1673" i="3"/>
  <c r="V1679" i="3"/>
  <c r="R1705" i="3"/>
  <c r="B1705" i="3" s="1"/>
  <c r="Z1730" i="3"/>
  <c r="R1748" i="3"/>
  <c r="V1476" i="3"/>
  <c r="V1502" i="3"/>
  <c r="V1505" i="3"/>
  <c r="T1524" i="3"/>
  <c r="V1525" i="3"/>
  <c r="AB1528" i="3"/>
  <c r="R1528" i="3" s="1"/>
  <c r="B1528" i="3" s="1"/>
  <c r="T1532" i="3"/>
  <c r="V1533" i="3"/>
  <c r="AB1539" i="3"/>
  <c r="AB1542" i="3"/>
  <c r="R1542" i="3" s="1"/>
  <c r="B1542" i="3" s="1"/>
  <c r="T1558" i="3"/>
  <c r="T1561" i="3"/>
  <c r="T1562" i="3"/>
  <c r="X1562" i="3"/>
  <c r="Z1580" i="3"/>
  <c r="AB1582" i="3"/>
  <c r="AB1584" i="3"/>
  <c r="AB1589" i="3"/>
  <c r="R1589" i="3" s="1"/>
  <c r="B1589" i="3" s="1"/>
  <c r="Z1593" i="3"/>
  <c r="X1595" i="3"/>
  <c r="T1595" i="3"/>
  <c r="Z1595" i="3"/>
  <c r="Z1600" i="3"/>
  <c r="Z1614" i="3"/>
  <c r="R1614" i="3" s="1"/>
  <c r="M1617" i="3"/>
  <c r="X1618" i="3"/>
  <c r="M1619" i="3"/>
  <c r="X1620" i="3"/>
  <c r="AB1627" i="3"/>
  <c r="R1627" i="3" s="1"/>
  <c r="M1630" i="3"/>
  <c r="T1631" i="3"/>
  <c r="M1635" i="3"/>
  <c r="V1638" i="3"/>
  <c r="R1638" i="3" s="1"/>
  <c r="B1638" i="3" s="1"/>
  <c r="T1640" i="3"/>
  <c r="AB1643" i="3"/>
  <c r="X1643" i="3"/>
  <c r="V1643" i="3"/>
  <c r="T1649" i="3"/>
  <c r="AB1650" i="3"/>
  <c r="V1654" i="3"/>
  <c r="Z1654" i="3"/>
  <c r="M1655" i="3"/>
  <c r="T1656" i="3"/>
  <c r="V1675" i="3"/>
  <c r="X1686" i="3"/>
  <c r="T1691" i="3"/>
  <c r="X1694" i="3"/>
  <c r="B1696" i="3"/>
  <c r="Z1696" i="3"/>
  <c r="M1701" i="3"/>
  <c r="Z1701" i="3"/>
  <c r="X1701" i="3"/>
  <c r="M1702" i="3"/>
  <c r="AB1706" i="3"/>
  <c r="Z1710" i="3"/>
  <c r="AB1726" i="3"/>
  <c r="R1726" i="3" s="1"/>
  <c r="B1726" i="3" s="1"/>
  <c r="X1726" i="3"/>
  <c r="V1726" i="3"/>
  <c r="T1730" i="3"/>
  <c r="M1730" i="3"/>
  <c r="AB1730" i="3"/>
  <c r="T1787" i="3"/>
  <c r="AB1788" i="3"/>
  <c r="R1788" i="3" s="1"/>
  <c r="B1788" i="3" s="1"/>
  <c r="T1788" i="3"/>
  <c r="R1799" i="3"/>
  <c r="R1838" i="3"/>
  <c r="R1863" i="3"/>
  <c r="B1863" i="3" s="1"/>
  <c r="V1524" i="3"/>
  <c r="M1528" i="3"/>
  <c r="T1531" i="3"/>
  <c r="V1532" i="3"/>
  <c r="R1532" i="3" s="1"/>
  <c r="B1532" i="3" s="1"/>
  <c r="M1539" i="3"/>
  <c r="M1542" i="3"/>
  <c r="T1557" i="3"/>
  <c r="V1558" i="3"/>
  <c r="V1561" i="3"/>
  <c r="X1567" i="3"/>
  <c r="T1567" i="3"/>
  <c r="Z1567" i="3"/>
  <c r="T1574" i="3"/>
  <c r="T1583" i="3"/>
  <c r="AB1586" i="3"/>
  <c r="R1586" i="3" s="1"/>
  <c r="X1586" i="3"/>
  <c r="V1586" i="3"/>
  <c r="AB1593" i="3"/>
  <c r="AB1595" i="3"/>
  <c r="R1595" i="3" s="1"/>
  <c r="T1599" i="3"/>
  <c r="Z1618" i="3"/>
  <c r="V1620" i="3"/>
  <c r="Z1620" i="3"/>
  <c r="Z1631" i="3"/>
  <c r="X1631" i="3"/>
  <c r="M1636" i="3"/>
  <c r="Z1636" i="3"/>
  <c r="X1636" i="3"/>
  <c r="M1639" i="3"/>
  <c r="X1640" i="3"/>
  <c r="AB1645" i="3"/>
  <c r="R1645" i="3" s="1"/>
  <c r="B1645" i="3" s="1"/>
  <c r="V1645" i="3"/>
  <c r="V1649" i="3"/>
  <c r="T1651" i="3"/>
  <c r="AB1654" i="3"/>
  <c r="R1654" i="3" s="1"/>
  <c r="B1654" i="3" s="1"/>
  <c r="Z1656" i="3"/>
  <c r="X1656" i="3"/>
  <c r="T1670" i="3"/>
  <c r="M1673" i="3"/>
  <c r="Z1673" i="3"/>
  <c r="X1673" i="3"/>
  <c r="V1686" i="3"/>
  <c r="Z1686" i="3"/>
  <c r="Z1691" i="3"/>
  <c r="X1691" i="3"/>
  <c r="T1693" i="3"/>
  <c r="Z1694" i="3"/>
  <c r="T1695" i="3"/>
  <c r="AB1696" i="3"/>
  <c r="R1696" i="3" s="1"/>
  <c r="X1698" i="3"/>
  <c r="T1698" i="3"/>
  <c r="Z1698" i="3"/>
  <c r="AB1701" i="3"/>
  <c r="R1701" i="3" s="1"/>
  <c r="B1701" i="3" s="1"/>
  <c r="AB1710" i="3"/>
  <c r="X1712" i="3"/>
  <c r="T1712" i="3"/>
  <c r="Z1712" i="3"/>
  <c r="AB1735" i="3"/>
  <c r="R1735" i="3" s="1"/>
  <c r="T1735" i="3"/>
  <c r="X1735" i="3"/>
  <c r="T1743" i="3"/>
  <c r="X1747" i="3"/>
  <c r="AB1747" i="3"/>
  <c r="R1747" i="3" s="1"/>
  <c r="V1747" i="3"/>
  <c r="V1767" i="3"/>
  <c r="X1767" i="3"/>
  <c r="X1842" i="3"/>
  <c r="AB1562" i="3"/>
  <c r="R1562" i="3" s="1"/>
  <c r="B1562" i="3" s="1"/>
  <c r="AB1567" i="3"/>
  <c r="R1567" i="3" s="1"/>
  <c r="Z1574" i="3"/>
  <c r="M1579" i="3"/>
  <c r="Z1579" i="3"/>
  <c r="X1579" i="3"/>
  <c r="M1580" i="3"/>
  <c r="M1582" i="3"/>
  <c r="Z1586" i="3"/>
  <c r="V1588" i="3"/>
  <c r="R1588" i="3" s="1"/>
  <c r="B1588" i="3" s="1"/>
  <c r="T1590" i="3"/>
  <c r="X1590" i="3"/>
  <c r="T1594" i="3"/>
  <c r="Z1599" i="3"/>
  <c r="M1613" i="3"/>
  <c r="Z1613" i="3"/>
  <c r="R1613" i="3" s="1"/>
  <c r="X1613" i="3"/>
  <c r="M1614" i="3"/>
  <c r="AB1618" i="3"/>
  <c r="R1618" i="3" s="1"/>
  <c r="B1618" i="3" s="1"/>
  <c r="AB1620" i="3"/>
  <c r="R1620" i="3" s="1"/>
  <c r="X1624" i="3"/>
  <c r="T1624" i="3"/>
  <c r="Z1624" i="3"/>
  <c r="M1632" i="3"/>
  <c r="AB1636" i="3"/>
  <c r="R1636" i="3" s="1"/>
  <c r="Z1638" i="3"/>
  <c r="V1640" i="3"/>
  <c r="R1640" i="3" s="1"/>
  <c r="B1640" i="3" s="1"/>
  <c r="M1641" i="3"/>
  <c r="X1645" i="3"/>
  <c r="X1649" i="3"/>
  <c r="M1650" i="3"/>
  <c r="M1669" i="3"/>
  <c r="AB1673" i="3"/>
  <c r="R1673" i="3" s="1"/>
  <c r="Z1675" i="3"/>
  <c r="T1679" i="3"/>
  <c r="X1679" i="3"/>
  <c r="AB1686" i="3"/>
  <c r="R1686" i="3" s="1"/>
  <c r="M1687" i="3"/>
  <c r="M1692" i="3"/>
  <c r="V1695" i="3"/>
  <c r="T1697" i="3"/>
  <c r="AB1698" i="3"/>
  <c r="R1698" i="3" s="1"/>
  <c r="V1705" i="3"/>
  <c r="T1707" i="3"/>
  <c r="X1707" i="3"/>
  <c r="T1711" i="3"/>
  <c r="AB1712" i="3"/>
  <c r="R1712" i="3" s="1"/>
  <c r="T1736" i="3"/>
  <c r="M1736" i="3"/>
  <c r="V1736" i="3"/>
  <c r="AB1736" i="3"/>
  <c r="Z1748" i="3"/>
  <c r="T1748" i="3"/>
  <c r="V1748" i="3"/>
  <c r="M1748" i="3"/>
  <c r="AB1752" i="3"/>
  <c r="Z1752" i="3"/>
  <c r="V1752" i="3"/>
  <c r="T1753" i="3"/>
  <c r="M1753" i="3"/>
  <c r="X1753" i="3"/>
  <c r="AB1753" i="3"/>
  <c r="V1753" i="3"/>
  <c r="V1754" i="3"/>
  <c r="R1754" i="3" s="1"/>
  <c r="B1754" i="3" s="1"/>
  <c r="AB1807" i="3"/>
  <c r="T1807" i="3"/>
  <c r="B1617" i="3"/>
  <c r="Z1649" i="3"/>
  <c r="V1651" i="3"/>
  <c r="M1670" i="3"/>
  <c r="Z1670" i="3"/>
  <c r="R1670" i="3" s="1"/>
  <c r="B1670" i="3" s="1"/>
  <c r="X1670" i="3"/>
  <c r="M1693" i="3"/>
  <c r="Z1693" i="3"/>
  <c r="X1693" i="3"/>
  <c r="X1695" i="3"/>
  <c r="AB1700" i="3"/>
  <c r="X1700" i="3"/>
  <c r="V1700" i="3"/>
  <c r="T1702" i="3"/>
  <c r="B1748" i="3"/>
  <c r="T1750" i="3"/>
  <c r="R1767" i="3"/>
  <c r="B1767" i="3" s="1"/>
  <c r="B1803" i="3"/>
  <c r="Z1841" i="3"/>
  <c r="V1841" i="3"/>
  <c r="AB1617" i="3"/>
  <c r="R1617" i="3" s="1"/>
  <c r="V1617" i="3"/>
  <c r="T1619" i="3"/>
  <c r="X1619" i="3"/>
  <c r="X1630" i="3"/>
  <c r="T1630" i="3"/>
  <c r="Z1630" i="3"/>
  <c r="AB1635" i="3"/>
  <c r="X1635" i="3"/>
  <c r="V1635" i="3"/>
  <c r="R1649" i="3"/>
  <c r="B1649" i="3" s="1"/>
  <c r="R1651" i="3"/>
  <c r="B1651" i="3" s="1"/>
  <c r="X1655" i="3"/>
  <c r="T1655" i="3"/>
  <c r="Z1655" i="3"/>
  <c r="V1683" i="3"/>
  <c r="Z1695" i="3"/>
  <c r="V1697" i="3"/>
  <c r="R1697" i="3" s="1"/>
  <c r="B1697" i="3" s="1"/>
  <c r="V1702" i="3"/>
  <c r="R1702" i="3" s="1"/>
  <c r="B1702" i="3" s="1"/>
  <c r="V1711" i="3"/>
  <c r="R1711" i="3" s="1"/>
  <c r="B1711" i="3" s="1"/>
  <c r="B1729" i="3"/>
  <c r="R1762" i="3"/>
  <c r="Z1785" i="3"/>
  <c r="T1785" i="3"/>
  <c r="M1785" i="3"/>
  <c r="AB1785" i="3"/>
  <c r="R1785" i="3" s="1"/>
  <c r="B1785" i="3" s="1"/>
  <c r="X1785" i="3"/>
  <c r="AB1844" i="3"/>
  <c r="V1894" i="3"/>
  <c r="T1580" i="3"/>
  <c r="V1582" i="3"/>
  <c r="V1589" i="3"/>
  <c r="X1598" i="3"/>
  <c r="T1598" i="3"/>
  <c r="Z1598" i="3"/>
  <c r="B1614" i="3"/>
  <c r="T1614" i="3"/>
  <c r="X1617" i="3"/>
  <c r="Z1619" i="3"/>
  <c r="AB1630" i="3"/>
  <c r="R1630" i="3" s="1"/>
  <c r="B1630" i="3" s="1"/>
  <c r="Z1635" i="3"/>
  <c r="AB1637" i="3"/>
  <c r="R1637" i="3" s="1"/>
  <c r="B1637" i="3" s="1"/>
  <c r="V1637" i="3"/>
  <c r="X1639" i="3"/>
  <c r="M1644" i="3"/>
  <c r="Z1644" i="3"/>
  <c r="X1644" i="3"/>
  <c r="X1646" i="3"/>
  <c r="V1650" i="3"/>
  <c r="AB1655" i="3"/>
  <c r="R1655" i="3" s="1"/>
  <c r="B1655" i="3" s="1"/>
  <c r="AB1674" i="3"/>
  <c r="V1674" i="3"/>
  <c r="T1676" i="3"/>
  <c r="X1676" i="3"/>
  <c r="AB1695" i="3"/>
  <c r="X1702" i="3"/>
  <c r="V1706" i="3"/>
  <c r="M1729" i="3"/>
  <c r="Z1729" i="3"/>
  <c r="X1729" i="3"/>
  <c r="V1730" i="3"/>
  <c r="AB1732" i="3"/>
  <c r="R1732" i="3" s="1"/>
  <c r="B1732" i="3" s="1"/>
  <c r="X1732" i="3"/>
  <c r="T1739" i="3"/>
  <c r="M1739" i="3"/>
  <c r="Z1739" i="3"/>
  <c r="AB1743" i="3"/>
  <c r="X1743" i="3"/>
  <c r="X1744" i="3"/>
  <c r="V1744" i="3"/>
  <c r="AB1744" i="3"/>
  <c r="R1744" i="3" s="1"/>
  <c r="V1580" i="3"/>
  <c r="R1580" i="3" s="1"/>
  <c r="B1580" i="3" s="1"/>
  <c r="X1582" i="3"/>
  <c r="M1587" i="3"/>
  <c r="Z1587" i="3"/>
  <c r="X1587" i="3"/>
  <c r="X1589" i="3"/>
  <c r="V1593" i="3"/>
  <c r="V1614" i="3"/>
  <c r="Z1617" i="3"/>
  <c r="T1618" i="3"/>
  <c r="AB1619" i="3"/>
  <c r="R1619" i="3" s="1"/>
  <c r="B1619" i="3" s="1"/>
  <c r="V1623" i="3"/>
  <c r="AB1632" i="3"/>
  <c r="X1632" i="3"/>
  <c r="V1632" i="3"/>
  <c r="B1639" i="3"/>
  <c r="X1641" i="3"/>
  <c r="T1641" i="3"/>
  <c r="Z1641" i="3"/>
  <c r="Z1646" i="3"/>
  <c r="X1650" i="3"/>
  <c r="T1654" i="3"/>
  <c r="AB1669" i="3"/>
  <c r="R1669" i="3" s="1"/>
  <c r="X1669" i="3"/>
  <c r="V1669" i="3"/>
  <c r="B1676" i="3"/>
  <c r="X1687" i="3"/>
  <c r="T1687" i="3"/>
  <c r="Z1687" i="3"/>
  <c r="AB1692" i="3"/>
  <c r="R1692" i="3" s="1"/>
  <c r="X1692" i="3"/>
  <c r="V1692" i="3"/>
  <c r="T1701" i="3"/>
  <c r="Z1702" i="3"/>
  <c r="X1706" i="3"/>
  <c r="V1710" i="3"/>
  <c r="X1730" i="3"/>
  <c r="AB1731" i="3"/>
  <c r="T1731" i="3"/>
  <c r="M1750" i="3"/>
  <c r="X1750" i="3"/>
  <c r="V1750" i="3"/>
  <c r="X1755" i="3"/>
  <c r="M1755" i="3"/>
  <c r="T1755" i="3"/>
  <c r="AB1755" i="3"/>
  <c r="R1755" i="3" s="1"/>
  <c r="Z1762" i="3"/>
  <c r="M1762" i="3"/>
  <c r="X1762" i="3"/>
  <c r="T1762" i="3"/>
  <c r="V1768" i="3"/>
  <c r="AB1791" i="3"/>
  <c r="R1791" i="3" s="1"/>
  <c r="B1791" i="3" s="1"/>
  <c r="X1584" i="3"/>
  <c r="T1584" i="3"/>
  <c r="Z1584" i="3"/>
  <c r="Z1589" i="3"/>
  <c r="X1593" i="3"/>
  <c r="AB1600" i="3"/>
  <c r="R1600" i="3" s="1"/>
  <c r="X1600" i="3"/>
  <c r="V1600" i="3"/>
  <c r="X1627" i="3"/>
  <c r="T1627" i="3"/>
  <c r="Z1627" i="3"/>
  <c r="R1646" i="3"/>
  <c r="B1646" i="3" s="1"/>
  <c r="V1680" i="3"/>
  <c r="R1680" i="3" s="1"/>
  <c r="B1680" i="3" s="1"/>
  <c r="AB1687" i="3"/>
  <c r="R1687" i="3" s="1"/>
  <c r="Z1692" i="3"/>
  <c r="V1694" i="3"/>
  <c r="R1694" i="3" s="1"/>
  <c r="B1694" i="3" s="1"/>
  <c r="X1696" i="3"/>
  <c r="M1700" i="3"/>
  <c r="Z1706" i="3"/>
  <c r="X1710" i="3"/>
  <c r="R1742" i="3"/>
  <c r="B1762" i="3"/>
  <c r="AB1766" i="3"/>
  <c r="R1766" i="3" s="1"/>
  <c r="B1766" i="3" s="1"/>
  <c r="Z1766" i="3"/>
  <c r="M1766" i="3"/>
  <c r="V1766" i="3"/>
  <c r="T1766" i="3"/>
  <c r="B1795" i="3"/>
  <c r="X1805" i="3"/>
  <c r="X1851" i="3"/>
  <c r="V1568" i="3"/>
  <c r="R1568" i="3" s="1"/>
  <c r="B1568" i="3" s="1"/>
  <c r="V1571" i="3"/>
  <c r="V1574" i="3"/>
  <c r="R1574" i="3" s="1"/>
  <c r="V1585" i="3"/>
  <c r="R1585" i="3" s="1"/>
  <c r="B1585" i="3" s="1"/>
  <c r="V1599" i="3"/>
  <c r="R1599" i="3" s="1"/>
  <c r="B1599" i="3" s="1"/>
  <c r="V1631" i="3"/>
  <c r="R1631" i="3" s="1"/>
  <c r="B1631" i="3" s="1"/>
  <c r="V1642" i="3"/>
  <c r="R1642" i="3" s="1"/>
  <c r="B1642" i="3" s="1"/>
  <c r="V1656" i="3"/>
  <c r="R1656" i="3" s="1"/>
  <c r="V1688" i="3"/>
  <c r="R1688" i="3" s="1"/>
  <c r="B1688" i="3" s="1"/>
  <c r="V1691" i="3"/>
  <c r="V1699" i="3"/>
  <c r="R1699" i="3" s="1"/>
  <c r="B1699" i="3" s="1"/>
  <c r="V1725" i="3"/>
  <c r="B1735" i="3"/>
  <c r="V1743" i="3"/>
  <c r="AB1749" i="3"/>
  <c r="B1755" i="3"/>
  <c r="AB1781" i="3"/>
  <c r="AB1786" i="3"/>
  <c r="V1792" i="3"/>
  <c r="R1792" i="3" s="1"/>
  <c r="V1807" i="3"/>
  <c r="Z1808" i="3"/>
  <c r="M1808" i="3"/>
  <c r="X1808" i="3"/>
  <c r="R1810" i="3"/>
  <c r="AB1824" i="3"/>
  <c r="R1824" i="3" s="1"/>
  <c r="Z1837" i="3"/>
  <c r="R1837" i="3" s="1"/>
  <c r="B1837" i="3" s="1"/>
  <c r="X1837" i="3"/>
  <c r="Z1842" i="3"/>
  <c r="T1844" i="3"/>
  <c r="AB1865" i="3"/>
  <c r="Z1865" i="3"/>
  <c r="T1865" i="3"/>
  <c r="M1865" i="3"/>
  <c r="V1865" i="3"/>
  <c r="V1899" i="3"/>
  <c r="M1911" i="3"/>
  <c r="Z1911" i="3"/>
  <c r="AB1911" i="3"/>
  <c r="R1911" i="3" s="1"/>
  <c r="V1911" i="3"/>
  <c r="T1911" i="3"/>
  <c r="X1911" i="3"/>
  <c r="X1792" i="3"/>
  <c r="T1799" i="3"/>
  <c r="M1799" i="3"/>
  <c r="X1799" i="3"/>
  <c r="AB1809" i="3"/>
  <c r="R1809" i="3" s="1"/>
  <c r="B1809" i="3" s="1"/>
  <c r="V1809" i="3"/>
  <c r="T1809" i="3"/>
  <c r="M1809" i="3"/>
  <c r="Z1809" i="3"/>
  <c r="R1811" i="3"/>
  <c r="R1974" i="3"/>
  <c r="M1787" i="3"/>
  <c r="X1787" i="3"/>
  <c r="AB1787" i="3"/>
  <c r="R1787" i="3" s="1"/>
  <c r="B1787" i="3" s="1"/>
  <c r="Z1787" i="3"/>
  <c r="T1791" i="3"/>
  <c r="Z1792" i="3"/>
  <c r="B1804" i="3"/>
  <c r="R1804" i="3"/>
  <c r="V1811" i="3"/>
  <c r="M1823" i="3"/>
  <c r="AB1823" i="3"/>
  <c r="R1823" i="3" s="1"/>
  <c r="X1823" i="3"/>
  <c r="Z1867" i="3"/>
  <c r="R1874" i="3"/>
  <c r="B1874" i="3" s="1"/>
  <c r="V1972" i="3"/>
  <c r="M1844" i="3"/>
  <c r="Z1844" i="3"/>
  <c r="X1844" i="3"/>
  <c r="V1844" i="3"/>
  <c r="B1847" i="3"/>
  <c r="V1848" i="3"/>
  <c r="AB1851" i="3"/>
  <c r="Z1851" i="3"/>
  <c r="T1851" i="3"/>
  <c r="M1851" i="3"/>
  <c r="V1851" i="3"/>
  <c r="AB1854" i="3"/>
  <c r="Z1854" i="3"/>
  <c r="T1854" i="3"/>
  <c r="V1854" i="3"/>
  <c r="M1854" i="3"/>
  <c r="T1893" i="3"/>
  <c r="M1893" i="3"/>
  <c r="X1893" i="3"/>
  <c r="Z1893" i="3"/>
  <c r="R1893" i="3" s="1"/>
  <c r="V1893" i="3"/>
  <c r="AB1757" i="3"/>
  <c r="B1763" i="3"/>
  <c r="AB1768" i="3"/>
  <c r="Z1768" i="3"/>
  <c r="Z1805" i="3"/>
  <c r="T1805" i="3"/>
  <c r="AB1805" i="3"/>
  <c r="R1805" i="3" s="1"/>
  <c r="V1805" i="3"/>
  <c r="M1805" i="3"/>
  <c r="X1812" i="3"/>
  <c r="AB1812" i="3"/>
  <c r="V1812" i="3"/>
  <c r="M1812" i="3"/>
  <c r="Z1925" i="3"/>
  <c r="V1756" i="3"/>
  <c r="R1756" i="3" s="1"/>
  <c r="B1756" i="3" s="1"/>
  <c r="R1758" i="3"/>
  <c r="B1758" i="3" s="1"/>
  <c r="V1761" i="3"/>
  <c r="R1761" i="3" s="1"/>
  <c r="AB1763" i="3"/>
  <c r="R1763" i="3" s="1"/>
  <c r="V1763" i="3"/>
  <c r="T1763" i="3"/>
  <c r="Z1763" i="3"/>
  <c r="M1792" i="3"/>
  <c r="B1806" i="3"/>
  <c r="T1811" i="3"/>
  <c r="Z1811" i="3"/>
  <c r="B1813" i="3"/>
  <c r="B1859" i="3"/>
  <c r="V1864" i="3"/>
  <c r="R1875" i="3"/>
  <c r="T1898" i="3"/>
  <c r="R1916" i="3"/>
  <c r="X1838" i="3"/>
  <c r="T1838" i="3"/>
  <c r="M1838" i="3"/>
  <c r="V1838" i="3"/>
  <c r="M1878" i="3"/>
  <c r="Z1878" i="3"/>
  <c r="X1878" i="3"/>
  <c r="T1878" i="3"/>
  <c r="AB1878" i="3"/>
  <c r="R1878" i="3" s="1"/>
  <c r="AB1894" i="3"/>
  <c r="Z1894" i="3"/>
  <c r="R1808" i="3"/>
  <c r="B1808" i="3" s="1"/>
  <c r="AB1842" i="3"/>
  <c r="V1856" i="3"/>
  <c r="R1864" i="3"/>
  <c r="B1864" i="3" s="1"/>
  <c r="B1912" i="3"/>
  <c r="Z1956" i="3"/>
  <c r="R1972" i="3"/>
  <c r="B1972" i="3" s="1"/>
  <c r="V1980" i="3"/>
  <c r="V1982" i="3"/>
  <c r="T2011" i="3"/>
  <c r="M2011" i="3"/>
  <c r="AB2011" i="3"/>
  <c r="Z2011" i="3"/>
  <c r="V2011" i="3"/>
  <c r="X2011" i="3"/>
  <c r="Z1731" i="3"/>
  <c r="V1731" i="3"/>
  <c r="T1742" i="3"/>
  <c r="M1742" i="3"/>
  <c r="Z1742" i="3"/>
  <c r="Z1751" i="3"/>
  <c r="V1751" i="3"/>
  <c r="R1751" i="3" s="1"/>
  <c r="B1751" i="3" s="1"/>
  <c r="M1758" i="3"/>
  <c r="X1758" i="3"/>
  <c r="Z1758" i="3"/>
  <c r="T1767" i="3"/>
  <c r="M1767" i="3"/>
  <c r="Z1767" i="3"/>
  <c r="X1781" i="3"/>
  <c r="Z1781" i="3"/>
  <c r="Z1788" i="3"/>
  <c r="V1788" i="3"/>
  <c r="AB1795" i="3"/>
  <c r="R1795" i="3" s="1"/>
  <c r="X1795" i="3"/>
  <c r="X1804" i="3"/>
  <c r="Z1804" i="3"/>
  <c r="Z1813" i="3"/>
  <c r="T1813" i="3"/>
  <c r="X1813" i="3"/>
  <c r="M1818" i="3"/>
  <c r="Z1818" i="3"/>
  <c r="X1818" i="3"/>
  <c r="AB1818" i="3"/>
  <c r="R1818" i="3" s="1"/>
  <c r="B1818" i="3" s="1"/>
  <c r="AB1822" i="3"/>
  <c r="Z1822" i="3"/>
  <c r="V1822" i="3"/>
  <c r="T1856" i="3"/>
  <c r="M1856" i="3"/>
  <c r="X1856" i="3"/>
  <c r="AB1856" i="3"/>
  <c r="R1856" i="3" s="1"/>
  <c r="B1856" i="3" s="1"/>
  <c r="X1861" i="3"/>
  <c r="T1861" i="3"/>
  <c r="AB1861" i="3"/>
  <c r="R1861" i="3" s="1"/>
  <c r="M1864" i="3"/>
  <c r="Z1864" i="3"/>
  <c r="X1864" i="3"/>
  <c r="V1868" i="3"/>
  <c r="AB1868" i="3"/>
  <c r="Z1873" i="3"/>
  <c r="X1903" i="3"/>
  <c r="T1903" i="3"/>
  <c r="AB1903" i="3"/>
  <c r="AB1907" i="3"/>
  <c r="R1907" i="3" s="1"/>
  <c r="B1907" i="3" s="1"/>
  <c r="X1907" i="3"/>
  <c r="M1907" i="3"/>
  <c r="Z1907" i="3"/>
  <c r="V1968" i="3"/>
  <c r="V1981" i="3"/>
  <c r="B2010" i="3"/>
  <c r="AB1879" i="3"/>
  <c r="R1879" i="3" s="1"/>
  <c r="B1879" i="3" s="1"/>
  <c r="Z1879" i="3"/>
  <c r="T1879" i="3"/>
  <c r="X1879" i="3"/>
  <c r="AB1920" i="3"/>
  <c r="X1920" i="3"/>
  <c r="T1925" i="3"/>
  <c r="M1925" i="3"/>
  <c r="AB1925" i="3"/>
  <c r="R1925" i="3" s="1"/>
  <c r="B1925" i="3" s="1"/>
  <c r="V1925" i="3"/>
  <c r="V1926" i="3"/>
  <c r="V1929" i="3"/>
  <c r="V1936" i="3"/>
  <c r="R1980" i="3"/>
  <c r="V1803" i="3"/>
  <c r="R1803" i="3" s="1"/>
  <c r="T1810" i="3"/>
  <c r="M1810" i="3"/>
  <c r="Z1810" i="3"/>
  <c r="V1817" i="3"/>
  <c r="R1817" i="3" s="1"/>
  <c r="B1817" i="3" s="1"/>
  <c r="AB1819" i="3"/>
  <c r="Z1819" i="3"/>
  <c r="V1819" i="3"/>
  <c r="T1859" i="3"/>
  <c r="M1859" i="3"/>
  <c r="X1859" i="3"/>
  <c r="AB1859" i="3"/>
  <c r="R1859" i="3" s="1"/>
  <c r="X1869" i="3"/>
  <c r="T1869" i="3"/>
  <c r="AB1869" i="3"/>
  <c r="R1869" i="3" s="1"/>
  <c r="Z1900" i="3"/>
  <c r="AB1912" i="3"/>
  <c r="R1912" i="3" s="1"/>
  <c r="Z1912" i="3"/>
  <c r="T1912" i="3"/>
  <c r="B1929" i="3"/>
  <c r="R1929" i="3"/>
  <c r="R1930" i="3"/>
  <c r="R1931" i="3"/>
  <c r="B1931" i="3" s="1"/>
  <c r="V2009" i="3"/>
  <c r="V2015" i="3"/>
  <c r="Z1782" i="3"/>
  <c r="T1782" i="3"/>
  <c r="X1782" i="3"/>
  <c r="R1798" i="3"/>
  <c r="B1798" i="3" s="1"/>
  <c r="X1798" i="3"/>
  <c r="V1800" i="3"/>
  <c r="R1800" i="3" s="1"/>
  <c r="B1800" i="3" s="1"/>
  <c r="V1814" i="3"/>
  <c r="R1814" i="3" s="1"/>
  <c r="AB1843" i="3"/>
  <c r="M1847" i="3"/>
  <c r="Z1847" i="3"/>
  <c r="X1847" i="3"/>
  <c r="V1860" i="3"/>
  <c r="R1860" i="3" s="1"/>
  <c r="B1860" i="3" s="1"/>
  <c r="T1864" i="3"/>
  <c r="T1907" i="3"/>
  <c r="V1917" i="3"/>
  <c r="T1920" i="3"/>
  <c r="R1926" i="3"/>
  <c r="B1926" i="3" s="1"/>
  <c r="X1930" i="3"/>
  <c r="T1930" i="3"/>
  <c r="Z1930" i="3"/>
  <c r="V1930" i="3"/>
  <c r="X1977" i="3"/>
  <c r="T1977" i="3"/>
  <c r="AB1977" i="3"/>
  <c r="Z1756" i="3"/>
  <c r="T1756" i="3"/>
  <c r="X1756" i="3"/>
  <c r="M1761" i="3"/>
  <c r="X1761" i="3"/>
  <c r="Z1761" i="3"/>
  <c r="AB1782" i="3"/>
  <c r="R1782" i="3" s="1"/>
  <c r="Z1791" i="3"/>
  <c r="V1791" i="3"/>
  <c r="Z1798" i="3"/>
  <c r="M1807" i="3"/>
  <c r="X1807" i="3"/>
  <c r="Z1807" i="3"/>
  <c r="B1811" i="3"/>
  <c r="T1824" i="3"/>
  <c r="M1824" i="3"/>
  <c r="Z1824" i="3"/>
  <c r="V1837" i="3"/>
  <c r="X1841" i="3"/>
  <c r="T1841" i="3"/>
  <c r="AB1841" i="3"/>
  <c r="R1841" i="3" s="1"/>
  <c r="AB1848" i="3"/>
  <c r="R1848" i="3" s="1"/>
  <c r="B1848" i="3" s="1"/>
  <c r="Z1848" i="3"/>
  <c r="T1848" i="3"/>
  <c r="X1848" i="3"/>
  <c r="T1867" i="3"/>
  <c r="M1867" i="3"/>
  <c r="X1867" i="3"/>
  <c r="AB1867" i="3"/>
  <c r="R1867" i="3" s="1"/>
  <c r="B1867" i="3" s="1"/>
  <c r="T1868" i="3"/>
  <c r="M1875" i="3"/>
  <c r="Z1875" i="3"/>
  <c r="X1875" i="3"/>
  <c r="M1879" i="3"/>
  <c r="T1900" i="3"/>
  <c r="B1915" i="3"/>
  <c r="X1919" i="3"/>
  <c r="T1919" i="3"/>
  <c r="V1919" i="3"/>
  <c r="R1919" i="3" s="1"/>
  <c r="M1950" i="3"/>
  <c r="AB1950" i="3"/>
  <c r="R1950" i="3" s="1"/>
  <c r="B1950" i="3" s="1"/>
  <c r="T1950" i="3"/>
  <c r="V1950" i="3"/>
  <c r="B1953" i="3"/>
  <c r="Z1973" i="3"/>
  <c r="V1985" i="3"/>
  <c r="V1855" i="3"/>
  <c r="M1862" i="3"/>
  <c r="V1866" i="3"/>
  <c r="R1866" i="3" s="1"/>
  <c r="M1870" i="3"/>
  <c r="M1873" i="3"/>
  <c r="V1880" i="3"/>
  <c r="R1880" i="3" s="1"/>
  <c r="V1898" i="3"/>
  <c r="M1899" i="3"/>
  <c r="M1904" i="3"/>
  <c r="AB1910" i="3"/>
  <c r="X1910" i="3"/>
  <c r="V1910" i="3"/>
  <c r="X1915" i="3"/>
  <c r="Z1917" i="3"/>
  <c r="M1922" i="3"/>
  <c r="Z1922" i="3"/>
  <c r="X1922" i="3"/>
  <c r="M1924" i="3"/>
  <c r="AB1924" i="3"/>
  <c r="R1924" i="3" s="1"/>
  <c r="B1924" i="3" s="1"/>
  <c r="Z1924" i="3"/>
  <c r="T1954" i="3"/>
  <c r="M1954" i="3"/>
  <c r="Z1954" i="3"/>
  <c r="X1991" i="3"/>
  <c r="T1991" i="3"/>
  <c r="AB2066" i="3"/>
  <c r="R2066" i="3" s="1"/>
  <c r="B2066" i="3" s="1"/>
  <c r="V2088" i="3"/>
  <c r="V2145" i="3"/>
  <c r="Z1963" i="3"/>
  <c r="M1971" i="3"/>
  <c r="AB1971" i="3"/>
  <c r="Z1971" i="3"/>
  <c r="X1971" i="3"/>
  <c r="T1971" i="3"/>
  <c r="B1980" i="3"/>
  <c r="B2009" i="3"/>
  <c r="V2012" i="3"/>
  <c r="V2031" i="3"/>
  <c r="X2033" i="3"/>
  <c r="V2068" i="3"/>
  <c r="V2086" i="3"/>
  <c r="R2086" i="3" s="1"/>
  <c r="B2086" i="3" s="1"/>
  <c r="V2103" i="3"/>
  <c r="V2128" i="3"/>
  <c r="R2206" i="3"/>
  <c r="X2019" i="3"/>
  <c r="B2031" i="3"/>
  <c r="V2041" i="3"/>
  <c r="V2094" i="3"/>
  <c r="V1749" i="3"/>
  <c r="V1757" i="3"/>
  <c r="V1786" i="3"/>
  <c r="V1806" i="3"/>
  <c r="R1806" i="3" s="1"/>
  <c r="T1842" i="3"/>
  <c r="V1843" i="3"/>
  <c r="AB1855" i="3"/>
  <c r="R1855" i="3" s="1"/>
  <c r="B1855" i="3" s="1"/>
  <c r="T1862" i="3"/>
  <c r="V1863" i="3"/>
  <c r="T1870" i="3"/>
  <c r="T1873" i="3"/>
  <c r="V1874" i="3"/>
  <c r="T1897" i="3"/>
  <c r="X1897" i="3"/>
  <c r="M1915" i="3"/>
  <c r="X1916" i="3"/>
  <c r="M1917" i="3"/>
  <c r="X1918" i="3"/>
  <c r="AB1921" i="3"/>
  <c r="R1921" i="3" s="1"/>
  <c r="B1921" i="3" s="1"/>
  <c r="X1921" i="3"/>
  <c r="V1921" i="3"/>
  <c r="T1926" i="3"/>
  <c r="X1934" i="3"/>
  <c r="V1955" i="3"/>
  <c r="M1956" i="3"/>
  <c r="X1959" i="3"/>
  <c r="T1959" i="3"/>
  <c r="AB1959" i="3"/>
  <c r="R1959" i="3" s="1"/>
  <c r="V1973" i="3"/>
  <c r="X1974" i="3"/>
  <c r="V1986" i="3"/>
  <c r="AB1991" i="3"/>
  <c r="M2010" i="3"/>
  <c r="AB2010" i="3"/>
  <c r="R2010" i="3" s="1"/>
  <c r="Z2010" i="3"/>
  <c r="X2010" i="3"/>
  <c r="B2015" i="3"/>
  <c r="V2029" i="3"/>
  <c r="T2030" i="3"/>
  <c r="M2030" i="3"/>
  <c r="AB2030" i="3"/>
  <c r="R2030" i="3" s="1"/>
  <c r="B2030" i="3" s="1"/>
  <c r="Z2030" i="3"/>
  <c r="X2030" i="3"/>
  <c r="V2038" i="3"/>
  <c r="B2067" i="3"/>
  <c r="V2087" i="3"/>
  <c r="V2102" i="3"/>
  <c r="Z2127" i="3"/>
  <c r="V1842" i="3"/>
  <c r="V1862" i="3"/>
  <c r="R1862" i="3" s="1"/>
  <c r="B1862" i="3" s="1"/>
  <c r="V1870" i="3"/>
  <c r="R1870" i="3" s="1"/>
  <c r="V1873" i="3"/>
  <c r="R1873" i="3" s="1"/>
  <c r="B1873" i="3" s="1"/>
  <c r="B1897" i="3"/>
  <c r="X1899" i="3"/>
  <c r="T1899" i="3"/>
  <c r="Z1899" i="3"/>
  <c r="AB1904" i="3"/>
  <c r="X1904" i="3"/>
  <c r="V1904" i="3"/>
  <c r="Z1916" i="3"/>
  <c r="V1918" i="3"/>
  <c r="R1918" i="3" s="1"/>
  <c r="AB1923" i="3"/>
  <c r="Z1923" i="3"/>
  <c r="V1923" i="3"/>
  <c r="X1926" i="3"/>
  <c r="Z1934" i="3"/>
  <c r="AB1934" i="3"/>
  <c r="R1934" i="3" s="1"/>
  <c r="B1934" i="3" s="1"/>
  <c r="M1936" i="3"/>
  <c r="Z1936" i="3"/>
  <c r="X1936" i="3"/>
  <c r="AB1936" i="3"/>
  <c r="R1936" i="3" s="1"/>
  <c r="T1982" i="3"/>
  <c r="M1982" i="3"/>
  <c r="AB1982" i="3"/>
  <c r="Z1982" i="3"/>
  <c r="T1985" i="3"/>
  <c r="M1985" i="3"/>
  <c r="AB1985" i="3"/>
  <c r="Z1985" i="3"/>
  <c r="B1986" i="3"/>
  <c r="B2006" i="3"/>
  <c r="V2037" i="3"/>
  <c r="V2067" i="3"/>
  <c r="V2072" i="3"/>
  <c r="V2099" i="3"/>
  <c r="B2102" i="3"/>
  <c r="R2103" i="3"/>
  <c r="B2103" i="3" s="1"/>
  <c r="V2123" i="3"/>
  <c r="M1973" i="3"/>
  <c r="AB1973" i="3"/>
  <c r="R1973" i="3" s="1"/>
  <c r="B1973" i="3" s="1"/>
  <c r="X1973" i="3"/>
  <c r="T1974" i="3"/>
  <c r="M1974" i="3"/>
  <c r="Z1974" i="3"/>
  <c r="V1975" i="3"/>
  <c r="M1981" i="3"/>
  <c r="AB1981" i="3"/>
  <c r="Z1981" i="3"/>
  <c r="X1981" i="3"/>
  <c r="X1987" i="3"/>
  <c r="Z1991" i="3"/>
  <c r="V2006" i="3"/>
  <c r="AB2009" i="3"/>
  <c r="R2009" i="3" s="1"/>
  <c r="V2043" i="3"/>
  <c r="V2066" i="3"/>
  <c r="V2078" i="3"/>
  <c r="R2094" i="3"/>
  <c r="B2094" i="3" s="1"/>
  <c r="V2097" i="3"/>
  <c r="R2097" i="3" s="1"/>
  <c r="B2097" i="3" s="1"/>
  <c r="B2122" i="3"/>
  <c r="B2123" i="3"/>
  <c r="AB2124" i="3"/>
  <c r="V2134" i="3"/>
  <c r="T1894" i="3"/>
  <c r="X1894" i="3"/>
  <c r="T1915" i="3"/>
  <c r="Z1920" i="3"/>
  <c r="T1922" i="3"/>
  <c r="V1924" i="3"/>
  <c r="AB1949" i="3"/>
  <c r="R1949" i="3" s="1"/>
  <c r="B1949" i="3" s="1"/>
  <c r="Z1949" i="3"/>
  <c r="V1949" i="3"/>
  <c r="M1953" i="3"/>
  <c r="AB1953" i="3"/>
  <c r="R1953" i="3" s="1"/>
  <c r="Z1953" i="3"/>
  <c r="V1954" i="3"/>
  <c r="Z1960" i="3"/>
  <c r="AB1960" i="3"/>
  <c r="X1966" i="3"/>
  <c r="T1966" i="3"/>
  <c r="B1974" i="3"/>
  <c r="X1990" i="3"/>
  <c r="AB2029" i="3"/>
  <c r="AB2033" i="3"/>
  <c r="B2043" i="3"/>
  <c r="V2075" i="3"/>
  <c r="V2089" i="3"/>
  <c r="B2098" i="3"/>
  <c r="T2122" i="3"/>
  <c r="V2131" i="3"/>
  <c r="X2149" i="3"/>
  <c r="Z1903" i="3"/>
  <c r="V1915" i="3"/>
  <c r="R1915" i="3" s="1"/>
  <c r="T1917" i="3"/>
  <c r="X1917" i="3"/>
  <c r="X1956" i="3"/>
  <c r="T1956" i="3"/>
  <c r="AB1956" i="3"/>
  <c r="R1956" i="3" s="1"/>
  <c r="M1968" i="3"/>
  <c r="AB1968" i="3"/>
  <c r="R1968" i="3" s="1"/>
  <c r="Z1968" i="3"/>
  <c r="X1968" i="3"/>
  <c r="T1968" i="3"/>
  <c r="V1971" i="3"/>
  <c r="Z1977" i="3"/>
  <c r="V2032" i="3"/>
  <c r="AB2037" i="3"/>
  <c r="R2037" i="3" s="1"/>
  <c r="B2037" i="3" s="1"/>
  <c r="V2042" i="3"/>
  <c r="V2046" i="3"/>
  <c r="V2071" i="3"/>
  <c r="V2098" i="3"/>
  <c r="V2141" i="3"/>
  <c r="B2174" i="3"/>
  <c r="AB1975" i="3"/>
  <c r="R1975" i="3" s="1"/>
  <c r="B1975" i="3" s="1"/>
  <c r="M1976" i="3"/>
  <c r="T1979" i="3"/>
  <c r="AB1986" i="3"/>
  <c r="R1986" i="3" s="1"/>
  <c r="M1987" i="3"/>
  <c r="M1990" i="3"/>
  <c r="T2005" i="3"/>
  <c r="AB2012" i="3"/>
  <c r="R2012" i="3" s="1"/>
  <c r="B2012" i="3" s="1"/>
  <c r="AB2015" i="3"/>
  <c r="R2015" i="3" s="1"/>
  <c r="M2016" i="3"/>
  <c r="M2019" i="3"/>
  <c r="M2022" i="3"/>
  <c r="T2028" i="3"/>
  <c r="Z2031" i="3"/>
  <c r="AB2032" i="3"/>
  <c r="R2032" i="3" s="1"/>
  <c r="B2032" i="3" s="1"/>
  <c r="M2033" i="3"/>
  <c r="T2036" i="3"/>
  <c r="X2038" i="3"/>
  <c r="X2041" i="3"/>
  <c r="Z2042" i="3"/>
  <c r="AB2043" i="3"/>
  <c r="R2043" i="3" s="1"/>
  <c r="AB2046" i="3"/>
  <c r="M2047" i="3"/>
  <c r="T2062" i="3"/>
  <c r="T2065" i="3"/>
  <c r="X2067" i="3"/>
  <c r="Z2068" i="3"/>
  <c r="Z2071" i="3"/>
  <c r="AB2072" i="3"/>
  <c r="AB2075" i="3"/>
  <c r="AB2078" i="3"/>
  <c r="R2078" i="3" s="1"/>
  <c r="B2078" i="3" s="1"/>
  <c r="M2079" i="3"/>
  <c r="T2085" i="3"/>
  <c r="X2087" i="3"/>
  <c r="Z2088" i="3"/>
  <c r="AB2089" i="3"/>
  <c r="M2090" i="3"/>
  <c r="T2093" i="3"/>
  <c r="X2098" i="3"/>
  <c r="Z2099" i="3"/>
  <c r="Z2102" i="3"/>
  <c r="M2104" i="3"/>
  <c r="Z2118" i="3"/>
  <c r="V2149" i="3"/>
  <c r="M2154" i="3"/>
  <c r="X2154" i="3"/>
  <c r="AB2154" i="3"/>
  <c r="R2154" i="3" s="1"/>
  <c r="T2154" i="3"/>
  <c r="Z2155" i="3"/>
  <c r="X2155" i="3"/>
  <c r="T2155" i="3"/>
  <c r="AB2155" i="3"/>
  <c r="R2155" i="3" s="1"/>
  <c r="V2251" i="3"/>
  <c r="V2259" i="3"/>
  <c r="X2346" i="3"/>
  <c r="V1979" i="3"/>
  <c r="V2005" i="3"/>
  <c r="V2028" i="3"/>
  <c r="AB2031" i="3"/>
  <c r="R2031" i="3" s="1"/>
  <c r="V2036" i="3"/>
  <c r="Z2038" i="3"/>
  <c r="Z2041" i="3"/>
  <c r="AB2042" i="3"/>
  <c r="V2062" i="3"/>
  <c r="V2065" i="3"/>
  <c r="Z2067" i="3"/>
  <c r="AB2068" i="3"/>
  <c r="AB2071" i="3"/>
  <c r="R2071" i="3" s="1"/>
  <c r="B2071" i="3" s="1"/>
  <c r="V2085" i="3"/>
  <c r="Z2087" i="3"/>
  <c r="AB2088" i="3"/>
  <c r="V2093" i="3"/>
  <c r="Z2098" i="3"/>
  <c r="AB2099" i="3"/>
  <c r="R2099" i="3" s="1"/>
  <c r="B2099" i="3" s="1"/>
  <c r="AB2102" i="3"/>
  <c r="R2102" i="3" s="1"/>
  <c r="AB2118" i="3"/>
  <c r="R2118" i="3" s="1"/>
  <c r="B2118" i="3" s="1"/>
  <c r="T2124" i="3"/>
  <c r="T2128" i="3"/>
  <c r="Z2134" i="3"/>
  <c r="X2134" i="3"/>
  <c r="AB2134" i="3"/>
  <c r="R2134" i="3" s="1"/>
  <c r="B2134" i="3" s="1"/>
  <c r="T2144" i="3"/>
  <c r="Z2183" i="3"/>
  <c r="R2255" i="3"/>
  <c r="V2308" i="3"/>
  <c r="V1935" i="3"/>
  <c r="R1935" i="3" s="1"/>
  <c r="V1967" i="3"/>
  <c r="R1967" i="3" s="1"/>
  <c r="B1967" i="3" s="1"/>
  <c r="V1978" i="3"/>
  <c r="R1978" i="3" s="1"/>
  <c r="X1979" i="3"/>
  <c r="V1992" i="3"/>
  <c r="R1992" i="3" s="1"/>
  <c r="X2005" i="3"/>
  <c r="T2023" i="3"/>
  <c r="V2024" i="3"/>
  <c r="R2024" i="3" s="1"/>
  <c r="V2027" i="3"/>
  <c r="R2027" i="3" s="1"/>
  <c r="X2028" i="3"/>
  <c r="M2031" i="3"/>
  <c r="T2034" i="3"/>
  <c r="V2035" i="3"/>
  <c r="R2035" i="3" s="1"/>
  <c r="X2036" i="3"/>
  <c r="AB2038" i="3"/>
  <c r="R2038" i="3" s="1"/>
  <c r="B2038" i="3" s="1"/>
  <c r="AB2041" i="3"/>
  <c r="M2042" i="3"/>
  <c r="T2048" i="3"/>
  <c r="V2061" i="3"/>
  <c r="X2062" i="3"/>
  <c r="X2065" i="3"/>
  <c r="AB2067" i="3"/>
  <c r="R2067" i="3" s="1"/>
  <c r="M2068" i="3"/>
  <c r="M2071" i="3"/>
  <c r="T2080" i="3"/>
  <c r="T2083" i="3"/>
  <c r="V2084" i="3"/>
  <c r="R2084" i="3" s="1"/>
  <c r="X2085" i="3"/>
  <c r="AB2087" i="3"/>
  <c r="R2087" i="3" s="1"/>
  <c r="B2087" i="3" s="1"/>
  <c r="M2088" i="3"/>
  <c r="T2091" i="3"/>
  <c r="V2092" i="3"/>
  <c r="R2092" i="3" s="1"/>
  <c r="X2093" i="3"/>
  <c r="AB2098" i="3"/>
  <c r="R2098" i="3" s="1"/>
  <c r="M2099" i="3"/>
  <c r="M2102" i="3"/>
  <c r="V2117" i="3"/>
  <c r="Z2122" i="3"/>
  <c r="X2122" i="3"/>
  <c r="M2123" i="3"/>
  <c r="X2124" i="3"/>
  <c r="M2131" i="3"/>
  <c r="V2140" i="3"/>
  <c r="R2140" i="3" s="1"/>
  <c r="B2140" i="3" s="1"/>
  <c r="Z2144" i="3"/>
  <c r="X2148" i="3"/>
  <c r="AB2148" i="3"/>
  <c r="V2148" i="3"/>
  <c r="T2148" i="3"/>
  <c r="Z2149" i="3"/>
  <c r="T2149" i="3"/>
  <c r="AB2149" i="3"/>
  <c r="R2149" i="3" s="1"/>
  <c r="AB2159" i="3"/>
  <c r="T2159" i="3"/>
  <c r="M2159" i="3"/>
  <c r="V2159" i="3"/>
  <c r="Z2180" i="3"/>
  <c r="Z2205" i="3"/>
  <c r="V1900" i="3"/>
  <c r="V1903" i="3"/>
  <c r="V1920" i="3"/>
  <c r="V1931" i="3"/>
  <c r="V1934" i="3"/>
  <c r="X1935" i="3"/>
  <c r="V1960" i="3"/>
  <c r="V1963" i="3"/>
  <c r="V1966" i="3"/>
  <c r="R1966" i="3" s="1"/>
  <c r="B1966" i="3" s="1"/>
  <c r="X1967" i="3"/>
  <c r="T1976" i="3"/>
  <c r="V1977" i="3"/>
  <c r="X1978" i="3"/>
  <c r="Z1979" i="3"/>
  <c r="T1987" i="3"/>
  <c r="T1990" i="3"/>
  <c r="V1991" i="3"/>
  <c r="X1992" i="3"/>
  <c r="Z2005" i="3"/>
  <c r="T2016" i="3"/>
  <c r="T2019" i="3"/>
  <c r="T2022" i="3"/>
  <c r="V2023" i="3"/>
  <c r="R2023" i="3" s="1"/>
  <c r="B2023" i="3" s="1"/>
  <c r="X2024" i="3"/>
  <c r="X2027" i="3"/>
  <c r="Z2028" i="3"/>
  <c r="T2033" i="3"/>
  <c r="V2034" i="3"/>
  <c r="R2034" i="3" s="1"/>
  <c r="B2034" i="3" s="1"/>
  <c r="X2035" i="3"/>
  <c r="Z2036" i="3"/>
  <c r="M2038" i="3"/>
  <c r="M2041" i="3"/>
  <c r="T2047" i="3"/>
  <c r="V2048" i="3"/>
  <c r="R2048" i="3" s="1"/>
  <c r="X2061" i="3"/>
  <c r="Z2062" i="3"/>
  <c r="Z2065" i="3"/>
  <c r="M2067" i="3"/>
  <c r="T2079" i="3"/>
  <c r="V2080" i="3"/>
  <c r="R2080" i="3" s="1"/>
  <c r="B2080" i="3" s="1"/>
  <c r="V2083" i="3"/>
  <c r="R2083" i="3" s="1"/>
  <c r="B2083" i="3" s="1"/>
  <c r="X2084" i="3"/>
  <c r="Z2085" i="3"/>
  <c r="M2087" i="3"/>
  <c r="T2090" i="3"/>
  <c r="V2091" i="3"/>
  <c r="R2091" i="3" s="1"/>
  <c r="B2091" i="3" s="1"/>
  <c r="X2092" i="3"/>
  <c r="Z2093" i="3"/>
  <c r="M2098" i="3"/>
  <c r="T2104" i="3"/>
  <c r="M2118" i="3"/>
  <c r="AB2122" i="3"/>
  <c r="R2122" i="3" s="1"/>
  <c r="Z2124" i="3"/>
  <c r="Z2128" i="3"/>
  <c r="X2128" i="3"/>
  <c r="AB2128" i="3"/>
  <c r="AB2135" i="3"/>
  <c r="R2135" i="3" s="1"/>
  <c r="Z2135" i="3"/>
  <c r="T2135" i="3"/>
  <c r="T2141" i="3"/>
  <c r="M2142" i="3"/>
  <c r="AB2144" i="3"/>
  <c r="T2145" i="3"/>
  <c r="M2146" i="3"/>
  <c r="Z2177" i="3"/>
  <c r="V2177" i="3"/>
  <c r="T2177" i="3"/>
  <c r="AB2202" i="3"/>
  <c r="Z2202" i="3"/>
  <c r="X2202" i="3"/>
  <c r="M2202" i="3"/>
  <c r="V2202" i="3"/>
  <c r="T2202" i="3"/>
  <c r="V1976" i="3"/>
  <c r="R1976" i="3" s="1"/>
  <c r="AB1979" i="3"/>
  <c r="R1979" i="3" s="1"/>
  <c r="V1987" i="3"/>
  <c r="R1987" i="3" s="1"/>
  <c r="V1990" i="3"/>
  <c r="R1990" i="3" s="1"/>
  <c r="AB2005" i="3"/>
  <c r="V2016" i="3"/>
  <c r="R2016" i="3" s="1"/>
  <c r="V2019" i="3"/>
  <c r="V2022" i="3"/>
  <c r="R2022" i="3" s="1"/>
  <c r="X2023" i="3"/>
  <c r="AB2028" i="3"/>
  <c r="R2028" i="3" s="1"/>
  <c r="B2028" i="3" s="1"/>
  <c r="V2033" i="3"/>
  <c r="X2034" i="3"/>
  <c r="Z2035" i="3"/>
  <c r="AB2036" i="3"/>
  <c r="V2047" i="3"/>
  <c r="R2047" i="3" s="1"/>
  <c r="X2048" i="3"/>
  <c r="Z2061" i="3"/>
  <c r="R2061" i="3" s="1"/>
  <c r="AB2062" i="3"/>
  <c r="R2062" i="3" s="1"/>
  <c r="AB2065" i="3"/>
  <c r="R2065" i="3" s="1"/>
  <c r="B2065" i="3" s="1"/>
  <c r="V2079" i="3"/>
  <c r="R2079" i="3" s="1"/>
  <c r="X2080" i="3"/>
  <c r="X2083" i="3"/>
  <c r="Z2084" i="3"/>
  <c r="AB2085" i="3"/>
  <c r="V2090" i="3"/>
  <c r="R2090" i="3" s="1"/>
  <c r="X2091" i="3"/>
  <c r="Z2092" i="3"/>
  <c r="AB2093" i="3"/>
  <c r="R2093" i="3" s="1"/>
  <c r="B2093" i="3" s="1"/>
  <c r="V2104" i="3"/>
  <c r="R2104" i="3" s="1"/>
  <c r="X2127" i="3"/>
  <c r="T2131" i="3"/>
  <c r="B2145" i="3"/>
  <c r="M2155" i="3"/>
  <c r="T2234" i="3"/>
  <c r="R2240" i="3"/>
  <c r="R2272" i="3"/>
  <c r="V2342" i="3"/>
  <c r="T2031" i="3"/>
  <c r="T2042" i="3"/>
  <c r="T2068" i="3"/>
  <c r="T2071" i="3"/>
  <c r="T2088" i="3"/>
  <c r="T2099" i="3"/>
  <c r="T2102" i="3"/>
  <c r="X2121" i="3"/>
  <c r="V2121" i="3"/>
  <c r="M2134" i="3"/>
  <c r="X2141" i="3"/>
  <c r="Z2141" i="3"/>
  <c r="AB2141" i="3"/>
  <c r="V2142" i="3"/>
  <c r="Z2145" i="3"/>
  <c r="X2145" i="3"/>
  <c r="AB2145" i="3"/>
  <c r="R2145" i="3" s="1"/>
  <c r="V2146" i="3"/>
  <c r="V2154" i="3"/>
  <c r="V2178" i="3"/>
  <c r="R2184" i="3"/>
  <c r="B2184" i="3" s="1"/>
  <c r="T2038" i="3"/>
  <c r="T2041" i="3"/>
  <c r="Z2047" i="3"/>
  <c r="T2067" i="3"/>
  <c r="Z2079" i="3"/>
  <c r="T2087" i="3"/>
  <c r="Z2090" i="3"/>
  <c r="T2098" i="3"/>
  <c r="Z2104" i="3"/>
  <c r="T2118" i="3"/>
  <c r="AB2123" i="3"/>
  <c r="R2123" i="3" s="1"/>
  <c r="T2123" i="3"/>
  <c r="X2123" i="3"/>
  <c r="Z2131" i="3"/>
  <c r="X2131" i="3"/>
  <c r="AB2131" i="3"/>
  <c r="R2131" i="3" s="1"/>
  <c r="B2131" i="3" s="1"/>
  <c r="AB2235" i="3"/>
  <c r="R2352" i="3"/>
  <c r="B2352" i="3" s="1"/>
  <c r="V2118" i="3"/>
  <c r="Z2142" i="3"/>
  <c r="T2142" i="3"/>
  <c r="AB2142" i="3"/>
  <c r="R2142" i="3" s="1"/>
  <c r="AB2146" i="3"/>
  <c r="R2146" i="3" s="1"/>
  <c r="Z2146" i="3"/>
  <c r="T2146" i="3"/>
  <c r="B2154" i="3"/>
  <c r="Z2197" i="3"/>
  <c r="X2198" i="3"/>
  <c r="V2198" i="3"/>
  <c r="X2201" i="3"/>
  <c r="AB2201" i="3"/>
  <c r="R2201" i="3" s="1"/>
  <c r="B2201" i="3" s="1"/>
  <c r="T2201" i="3"/>
  <c r="Z2206" i="3"/>
  <c r="T2206" i="3"/>
  <c r="M2206" i="3"/>
  <c r="X2206" i="3"/>
  <c r="V2206" i="3"/>
  <c r="B2260" i="3"/>
  <c r="AB2292" i="3"/>
  <c r="AB2295" i="3"/>
  <c r="AB2351" i="3"/>
  <c r="V2136" i="3"/>
  <c r="V2139" i="3"/>
  <c r="M2143" i="3"/>
  <c r="V2147" i="3"/>
  <c r="V2233" i="3"/>
  <c r="V2235" i="3"/>
  <c r="M2255" i="3"/>
  <c r="M2259" i="3"/>
  <c r="AB2261" i="3"/>
  <c r="R2261" i="3" s="1"/>
  <c r="AB2299" i="3"/>
  <c r="X2311" i="3"/>
  <c r="T2311" i="3"/>
  <c r="B2315" i="3"/>
  <c r="B2316" i="3"/>
  <c r="T2317" i="3"/>
  <c r="M2317" i="3"/>
  <c r="AB2317" i="3"/>
  <c r="Z2317" i="3"/>
  <c r="V2321" i="3"/>
  <c r="B2322" i="3"/>
  <c r="R2322" i="3"/>
  <c r="R2367" i="3"/>
  <c r="Z2373" i="3"/>
  <c r="V2426" i="3"/>
  <c r="V2435" i="3"/>
  <c r="Z2178" i="3"/>
  <c r="T2178" i="3"/>
  <c r="X2178" i="3"/>
  <c r="M2180" i="3"/>
  <c r="X2180" i="3"/>
  <c r="T2180" i="3"/>
  <c r="AB2180" i="3"/>
  <c r="R2180" i="3" s="1"/>
  <c r="T2195" i="3"/>
  <c r="M2195" i="3"/>
  <c r="AB2195" i="3"/>
  <c r="Z2195" i="3"/>
  <c r="X2205" i="3"/>
  <c r="M2205" i="3"/>
  <c r="AB2205" i="3"/>
  <c r="B2233" i="3"/>
  <c r="AB2251" i="3"/>
  <c r="R2251" i="3" s="1"/>
  <c r="B2251" i="3" s="1"/>
  <c r="Z2251" i="3"/>
  <c r="X2251" i="3"/>
  <c r="M2316" i="3"/>
  <c r="AB2316" i="3"/>
  <c r="R2316" i="3" s="1"/>
  <c r="Z2316" i="3"/>
  <c r="X2316" i="3"/>
  <c r="V2322" i="3"/>
  <c r="V2347" i="3"/>
  <c r="V2401" i="3"/>
  <c r="R2496" i="3"/>
  <c r="X2234" i="3"/>
  <c r="Z2235" i="3"/>
  <c r="X2235" i="3"/>
  <c r="T2235" i="3"/>
  <c r="T2252" i="3"/>
  <c r="M2252" i="3"/>
  <c r="AB2252" i="3"/>
  <c r="Z2252" i="3"/>
  <c r="V2253" i="3"/>
  <c r="R2318" i="3"/>
  <c r="B2318" i="3" s="1"/>
  <c r="M2342" i="3"/>
  <c r="AB2342" i="3"/>
  <c r="Z2342" i="3"/>
  <c r="X2342" i="3"/>
  <c r="T2346" i="3"/>
  <c r="M2346" i="3"/>
  <c r="AB2346" i="3"/>
  <c r="Z2346" i="3"/>
  <c r="V2348" i="3"/>
  <c r="R2383" i="3"/>
  <c r="B2383" i="3" s="1"/>
  <c r="X2407" i="3"/>
  <c r="T2429" i="3"/>
  <c r="R2438" i="3"/>
  <c r="B2438" i="3" s="1"/>
  <c r="V2124" i="3"/>
  <c r="V2127" i="3"/>
  <c r="AB2136" i="3"/>
  <c r="R2136" i="3" s="1"/>
  <c r="B2136" i="3" s="1"/>
  <c r="AB2139" i="3"/>
  <c r="T2143" i="3"/>
  <c r="V2144" i="3"/>
  <c r="AB2147" i="3"/>
  <c r="T2158" i="3"/>
  <c r="V2160" i="3"/>
  <c r="R2160" i="3" s="1"/>
  <c r="X2174" i="3"/>
  <c r="M2174" i="3"/>
  <c r="AB2174" i="3"/>
  <c r="R2174" i="3" s="1"/>
  <c r="V2196" i="3"/>
  <c r="R2196" i="3" s="1"/>
  <c r="B2196" i="3" s="1"/>
  <c r="T2197" i="3"/>
  <c r="Z2200" i="3"/>
  <c r="B2206" i="3"/>
  <c r="AB2216" i="3"/>
  <c r="R2216" i="3" s="1"/>
  <c r="Z2216" i="3"/>
  <c r="X2216" i="3"/>
  <c r="T2229" i="3"/>
  <c r="M2229" i="3"/>
  <c r="AB2229" i="3"/>
  <c r="Z2229" i="3"/>
  <c r="B2230" i="3"/>
  <c r="AB2233" i="3"/>
  <c r="R2233" i="3" s="1"/>
  <c r="V2236" i="3"/>
  <c r="R2270" i="3"/>
  <c r="V2290" i="3"/>
  <c r="T2308" i="3"/>
  <c r="Z2311" i="3"/>
  <c r="R2321" i="3"/>
  <c r="B2321" i="3" s="1"/>
  <c r="Z2326" i="3"/>
  <c r="M2345" i="3"/>
  <c r="AB2345" i="3"/>
  <c r="R2345" i="3" s="1"/>
  <c r="B2345" i="3" s="1"/>
  <c r="Z2345" i="3"/>
  <c r="X2345" i="3"/>
  <c r="X2404" i="3"/>
  <c r="M2136" i="3"/>
  <c r="M2139" i="3"/>
  <c r="V2143" i="3"/>
  <c r="R2143" i="3" s="1"/>
  <c r="M2147" i="3"/>
  <c r="V2158" i="3"/>
  <c r="R2158" i="3" s="1"/>
  <c r="B2158" i="3" s="1"/>
  <c r="V2183" i="3"/>
  <c r="AB2191" i="3"/>
  <c r="R2191" i="3" s="1"/>
  <c r="Z2191" i="3"/>
  <c r="X2191" i="3"/>
  <c r="V2192" i="3"/>
  <c r="V2197" i="3"/>
  <c r="T2203" i="3"/>
  <c r="M2203" i="3"/>
  <c r="AB2203" i="3"/>
  <c r="R2203" i="3" s="1"/>
  <c r="Z2203" i="3"/>
  <c r="Z2209" i="3"/>
  <c r="T2209" i="3"/>
  <c r="AB2209" i="3"/>
  <c r="R2209" i="3" s="1"/>
  <c r="B2209" i="3" s="1"/>
  <c r="Z2214" i="3"/>
  <c r="V2230" i="3"/>
  <c r="AB2239" i="3"/>
  <c r="R2239" i="3" s="1"/>
  <c r="B2239" i="3" s="1"/>
  <c r="Z2255" i="3"/>
  <c r="X2255" i="3"/>
  <c r="T2255" i="3"/>
  <c r="AB2259" i="3"/>
  <c r="Z2259" i="3"/>
  <c r="X2259" i="3"/>
  <c r="T2262" i="3"/>
  <c r="M2285" i="3"/>
  <c r="AB2285" i="3"/>
  <c r="R2285" i="3" s="1"/>
  <c r="B2285" i="3" s="1"/>
  <c r="Z2285" i="3"/>
  <c r="X2285" i="3"/>
  <c r="T2286" i="3"/>
  <c r="M2286" i="3"/>
  <c r="AB2286" i="3"/>
  <c r="R2286" i="3" s="1"/>
  <c r="Z2286" i="3"/>
  <c r="T2289" i="3"/>
  <c r="M2289" i="3"/>
  <c r="AB2289" i="3"/>
  <c r="R2289" i="3" s="1"/>
  <c r="Z2289" i="3"/>
  <c r="X2291" i="3"/>
  <c r="V2310" i="3"/>
  <c r="AB2311" i="3"/>
  <c r="X2322" i="3"/>
  <c r="T2322" i="3"/>
  <c r="AB2347" i="3"/>
  <c r="V2351" i="3"/>
  <c r="R2366" i="3"/>
  <c r="B2366" i="3" s="1"/>
  <c r="X2460" i="3"/>
  <c r="B2155" i="3"/>
  <c r="T2160" i="3"/>
  <c r="M2160" i="3"/>
  <c r="Z2160" i="3"/>
  <c r="M2178" i="3"/>
  <c r="AB2179" i="3"/>
  <c r="R2179" i="3" s="1"/>
  <c r="B2179" i="3" s="1"/>
  <c r="Z2187" i="3"/>
  <c r="AB2247" i="3"/>
  <c r="R2247" i="3" s="1"/>
  <c r="B2247" i="3" s="1"/>
  <c r="M2251" i="3"/>
  <c r="AB2253" i="3"/>
  <c r="B2255" i="3"/>
  <c r="T2260" i="3"/>
  <c r="M2260" i="3"/>
  <c r="AB2260" i="3"/>
  <c r="R2260" i="3" s="1"/>
  <c r="Z2260" i="3"/>
  <c r="V2261" i="3"/>
  <c r="Z2262" i="3"/>
  <c r="B2289" i="3"/>
  <c r="Z2292" i="3"/>
  <c r="T2309" i="3"/>
  <c r="M2309" i="3"/>
  <c r="AB2309" i="3"/>
  <c r="R2309" i="3" s="1"/>
  <c r="Z2309" i="3"/>
  <c r="B2310" i="3"/>
  <c r="V2311" i="3"/>
  <c r="V2317" i="3"/>
  <c r="X2348" i="3"/>
  <c r="T2348" i="3"/>
  <c r="Z2352" i="3"/>
  <c r="AB2421" i="3"/>
  <c r="R2421" i="3" s="1"/>
  <c r="B2173" i="3"/>
  <c r="M2183" i="3"/>
  <c r="X2183" i="3"/>
  <c r="T2183" i="3"/>
  <c r="AB2183" i="3"/>
  <c r="T2192" i="3"/>
  <c r="M2192" i="3"/>
  <c r="AB2192" i="3"/>
  <c r="R2192" i="3" s="1"/>
  <c r="Z2192" i="3"/>
  <c r="X2197" i="3"/>
  <c r="M2197" i="3"/>
  <c r="AB2197" i="3"/>
  <c r="R2197" i="3" s="1"/>
  <c r="B2197" i="3" s="1"/>
  <c r="V2204" i="3"/>
  <c r="R2204" i="3" s="1"/>
  <c r="B2204" i="3" s="1"/>
  <c r="T2205" i="3"/>
  <c r="M2235" i="3"/>
  <c r="AB2236" i="3"/>
  <c r="B2261" i="3"/>
  <c r="AB2290" i="3"/>
  <c r="R2290" i="3" s="1"/>
  <c r="B2290" i="3" s="1"/>
  <c r="Z2295" i="3"/>
  <c r="M2308" i="3"/>
  <c r="AB2308" i="3"/>
  <c r="R2308" i="3" s="1"/>
  <c r="B2308" i="3" s="1"/>
  <c r="Z2308" i="3"/>
  <c r="X2308" i="3"/>
  <c r="B2309" i="3"/>
  <c r="Z2312" i="3"/>
  <c r="T2316" i="3"/>
  <c r="X2317" i="3"/>
  <c r="Z2355" i="3"/>
  <c r="B2364" i="3"/>
  <c r="Z2370" i="3"/>
  <c r="X2370" i="3"/>
  <c r="T2370" i="3"/>
  <c r="M2370" i="3"/>
  <c r="AB2370" i="3"/>
  <c r="R2370" i="3" s="1"/>
  <c r="AB2416" i="3"/>
  <c r="T2416" i="3"/>
  <c r="R2419" i="3"/>
  <c r="B2419" i="3" s="1"/>
  <c r="V2173" i="3"/>
  <c r="X2177" i="3"/>
  <c r="M2177" i="3"/>
  <c r="AB2177" i="3"/>
  <c r="R2177" i="3" s="1"/>
  <c r="B2177" i="3" s="1"/>
  <c r="V2180" i="3"/>
  <c r="V2195" i="3"/>
  <c r="Z2198" i="3"/>
  <c r="T2198" i="3"/>
  <c r="AB2198" i="3"/>
  <c r="R2198" i="3" s="1"/>
  <c r="B2198" i="3" s="1"/>
  <c r="Z2201" i="3"/>
  <c r="V2205" i="3"/>
  <c r="B2215" i="3"/>
  <c r="T2215" i="3"/>
  <c r="M2216" i="3"/>
  <c r="AB2248" i="3"/>
  <c r="R2248" i="3" s="1"/>
  <c r="B2248" i="3" s="1"/>
  <c r="Z2248" i="3"/>
  <c r="X2248" i="3"/>
  <c r="T2251" i="3"/>
  <c r="V2252" i="3"/>
  <c r="X2262" i="3"/>
  <c r="AB2265" i="3"/>
  <c r="T2291" i="3"/>
  <c r="R2310" i="3"/>
  <c r="V2316" i="3"/>
  <c r="V2318" i="3"/>
  <c r="Z2322" i="3"/>
  <c r="T2342" i="3"/>
  <c r="V2346" i="3"/>
  <c r="X2351" i="3"/>
  <c r="T2351" i="3"/>
  <c r="Z2358" i="3"/>
  <c r="R2374" i="3"/>
  <c r="R2379" i="3"/>
  <c r="B2379" i="3" s="1"/>
  <c r="V2397" i="3"/>
  <c r="AB2477" i="3"/>
  <c r="V2365" i="3"/>
  <c r="B2374" i="3"/>
  <c r="B2402" i="3"/>
  <c r="V2408" i="3"/>
  <c r="R2408" i="3" s="1"/>
  <c r="AB2541" i="3"/>
  <c r="T2541" i="3"/>
  <c r="Z2541" i="3"/>
  <c r="V2184" i="3"/>
  <c r="V2187" i="3"/>
  <c r="V2190" i="3"/>
  <c r="R2190" i="3" s="1"/>
  <c r="B2190" i="3" s="1"/>
  <c r="T2200" i="3"/>
  <c r="V2201" i="3"/>
  <c r="T2211" i="3"/>
  <c r="T2214" i="3"/>
  <c r="V2215" i="3"/>
  <c r="R2215" i="3" s="1"/>
  <c r="M2234" i="3"/>
  <c r="T2240" i="3"/>
  <c r="T2243" i="3"/>
  <c r="T2246" i="3"/>
  <c r="V2247" i="3"/>
  <c r="M2254" i="3"/>
  <c r="T2257" i="3"/>
  <c r="V2258" i="3"/>
  <c r="R2258" i="3" s="1"/>
  <c r="B2258" i="3" s="1"/>
  <c r="M2262" i="3"/>
  <c r="M2265" i="3"/>
  <c r="T2271" i="3"/>
  <c r="V2272" i="3"/>
  <c r="T2303" i="3"/>
  <c r="V2304" i="3"/>
  <c r="R2304" i="3" s="1"/>
  <c r="B2304" i="3" s="1"/>
  <c r="V2307" i="3"/>
  <c r="R2307" i="3" s="1"/>
  <c r="B2307" i="3" s="1"/>
  <c r="T2314" i="3"/>
  <c r="V2315" i="3"/>
  <c r="R2315" i="3" s="1"/>
  <c r="T2328" i="3"/>
  <c r="V2341" i="3"/>
  <c r="T2360" i="3"/>
  <c r="T2363" i="3"/>
  <c r="V2364" i="3"/>
  <c r="R2364" i="3" s="1"/>
  <c r="X2365" i="3"/>
  <c r="T2367" i="3"/>
  <c r="Z2367" i="3"/>
  <c r="M2372" i="3"/>
  <c r="AB2372" i="3"/>
  <c r="R2372" i="3" s="1"/>
  <c r="B2372" i="3" s="1"/>
  <c r="X2372" i="3"/>
  <c r="X2374" i="3"/>
  <c r="X2378" i="3"/>
  <c r="X2402" i="3"/>
  <c r="M2402" i="3"/>
  <c r="AB2402" i="3"/>
  <c r="R2402" i="3" s="1"/>
  <c r="Z2402" i="3"/>
  <c r="V2415" i="3"/>
  <c r="R2415" i="3" s="1"/>
  <c r="B2415" i="3" s="1"/>
  <c r="T2421" i="3"/>
  <c r="AB2433" i="3"/>
  <c r="R2433" i="3" s="1"/>
  <c r="Z2433" i="3"/>
  <c r="T2433" i="3"/>
  <c r="M2435" i="3"/>
  <c r="AB2435" i="3"/>
  <c r="R2435" i="3" s="1"/>
  <c r="B2435" i="3" s="1"/>
  <c r="Z2435" i="3"/>
  <c r="T2435" i="3"/>
  <c r="V2200" i="3"/>
  <c r="R2200" i="3" s="1"/>
  <c r="V2211" i="3"/>
  <c r="R2211" i="3" s="1"/>
  <c r="V2214" i="3"/>
  <c r="R2214" i="3" s="1"/>
  <c r="V2240" i="3"/>
  <c r="V2243" i="3"/>
  <c r="V2246" i="3"/>
  <c r="R2246" i="3" s="1"/>
  <c r="V2257" i="3"/>
  <c r="V2271" i="3"/>
  <c r="X2272" i="3"/>
  <c r="V2303" i="3"/>
  <c r="X2304" i="3"/>
  <c r="X2307" i="3"/>
  <c r="V2314" i="3"/>
  <c r="X2315" i="3"/>
  <c r="V2328" i="3"/>
  <c r="X2341" i="3"/>
  <c r="V2360" i="3"/>
  <c r="V2363" i="3"/>
  <c r="X2364" i="3"/>
  <c r="Z2365" i="3"/>
  <c r="Z2374" i="3"/>
  <c r="Z2378" i="3"/>
  <c r="V2398" i="3"/>
  <c r="V2404" i="3"/>
  <c r="V2421" i="3"/>
  <c r="R2426" i="3"/>
  <c r="B2426" i="3" s="1"/>
  <c r="B2433" i="3"/>
  <c r="M2536" i="3"/>
  <c r="AB2536" i="3"/>
  <c r="X2536" i="3"/>
  <c r="T2536" i="3"/>
  <c r="Z2536" i="3"/>
  <c r="V2536" i="3"/>
  <c r="T2565" i="3"/>
  <c r="M2565" i="3"/>
  <c r="AB2565" i="3"/>
  <c r="R2565" i="3" s="1"/>
  <c r="Z2565" i="3"/>
  <c r="X2565" i="3"/>
  <c r="V2565" i="3"/>
  <c r="V2150" i="3"/>
  <c r="R2150" i="3" s="1"/>
  <c r="B2150" i="3" s="1"/>
  <c r="V2153" i="3"/>
  <c r="R2153" i="3" s="1"/>
  <c r="B2153" i="3" s="1"/>
  <c r="V2179" i="3"/>
  <c r="V2199" i="3"/>
  <c r="R2199" i="3" s="1"/>
  <c r="B2199" i="3" s="1"/>
  <c r="X2200" i="3"/>
  <c r="V2210" i="3"/>
  <c r="R2210" i="3" s="1"/>
  <c r="X2211" i="3"/>
  <c r="X2214" i="3"/>
  <c r="V2239" i="3"/>
  <c r="X2240" i="3"/>
  <c r="X2243" i="3"/>
  <c r="X2246" i="3"/>
  <c r="V2256" i="3"/>
  <c r="R2256" i="3" s="1"/>
  <c r="B2256" i="3" s="1"/>
  <c r="X2257" i="3"/>
  <c r="T2266" i="3"/>
  <c r="V2267" i="3"/>
  <c r="R2267" i="3" s="1"/>
  <c r="B2267" i="3" s="1"/>
  <c r="V2270" i="3"/>
  <c r="X2271" i="3"/>
  <c r="Z2272" i="3"/>
  <c r="T2292" i="3"/>
  <c r="T2295" i="3"/>
  <c r="V2296" i="3"/>
  <c r="R2296" i="3" s="1"/>
  <c r="B2296" i="3" s="1"/>
  <c r="V2299" i="3"/>
  <c r="V2302" i="3"/>
  <c r="R2302" i="3" s="1"/>
  <c r="B2302" i="3" s="1"/>
  <c r="X2303" i="3"/>
  <c r="Z2304" i="3"/>
  <c r="Z2307" i="3"/>
  <c r="T2312" i="3"/>
  <c r="V2313" i="3"/>
  <c r="R2313" i="3" s="1"/>
  <c r="B2313" i="3" s="1"/>
  <c r="X2314" i="3"/>
  <c r="Z2315" i="3"/>
  <c r="T2323" i="3"/>
  <c r="T2326" i="3"/>
  <c r="V2327" i="3"/>
  <c r="R2327" i="3" s="1"/>
  <c r="X2328" i="3"/>
  <c r="Z2341" i="3"/>
  <c r="R2341" i="3" s="1"/>
  <c r="B2341" i="3" s="1"/>
  <c r="T2352" i="3"/>
  <c r="T2355" i="3"/>
  <c r="T2358" i="3"/>
  <c r="V2359" i="3"/>
  <c r="R2359" i="3" s="1"/>
  <c r="B2359" i="3" s="1"/>
  <c r="X2360" i="3"/>
  <c r="X2363" i="3"/>
  <c r="Z2364" i="3"/>
  <c r="AB2365" i="3"/>
  <c r="R2365" i="3" s="1"/>
  <c r="B2365" i="3" s="1"/>
  <c r="T2366" i="3"/>
  <c r="T2373" i="3"/>
  <c r="AB2378" i="3"/>
  <c r="R2378" i="3" s="1"/>
  <c r="B2378" i="3" s="1"/>
  <c r="V2382" i="3"/>
  <c r="R2382" i="3" s="1"/>
  <c r="B2382" i="3" s="1"/>
  <c r="Z2384" i="3"/>
  <c r="X2384" i="3"/>
  <c r="AB2384" i="3"/>
  <c r="R2384" i="3" s="1"/>
  <c r="Z2403" i="3"/>
  <c r="M2403" i="3"/>
  <c r="AB2403" i="3"/>
  <c r="R2403" i="3" s="1"/>
  <c r="B2403" i="3" s="1"/>
  <c r="V2411" i="3"/>
  <c r="B2421" i="3"/>
  <c r="T2459" i="3"/>
  <c r="M2460" i="3"/>
  <c r="AB2460" i="3"/>
  <c r="V2460" i="3"/>
  <c r="T2460" i="3"/>
  <c r="Z2460" i="3"/>
  <c r="T2472" i="3"/>
  <c r="X2472" i="3"/>
  <c r="V2472" i="3"/>
  <c r="M2472" i="3"/>
  <c r="AB2472" i="3"/>
  <c r="R2472" i="3" s="1"/>
  <c r="B2478" i="3"/>
  <c r="B2534" i="3"/>
  <c r="V2266" i="3"/>
  <c r="R2266" i="3" s="1"/>
  <c r="B2266" i="3" s="1"/>
  <c r="V2292" i="3"/>
  <c r="V2295" i="3"/>
  <c r="V2312" i="3"/>
  <c r="R2312" i="3" s="1"/>
  <c r="B2312" i="3" s="1"/>
  <c r="V2323" i="3"/>
  <c r="R2323" i="3" s="1"/>
  <c r="B2323" i="3" s="1"/>
  <c r="V2326" i="3"/>
  <c r="R2326" i="3" s="1"/>
  <c r="B2326" i="3" s="1"/>
  <c r="V2352" i="3"/>
  <c r="V2355" i="3"/>
  <c r="V2358" i="3"/>
  <c r="R2358" i="3" s="1"/>
  <c r="B2358" i="3" s="1"/>
  <c r="V2366" i="3"/>
  <c r="X2368" i="3"/>
  <c r="AB2371" i="3"/>
  <c r="R2371" i="3" s="1"/>
  <c r="B2371" i="3" s="1"/>
  <c r="Z2371" i="3"/>
  <c r="V2371" i="3"/>
  <c r="V2373" i="3"/>
  <c r="AB2404" i="3"/>
  <c r="T2404" i="3"/>
  <c r="Z2404" i="3"/>
  <c r="X2415" i="3"/>
  <c r="T2415" i="3"/>
  <c r="Z2416" i="3"/>
  <c r="Z2421" i="3"/>
  <c r="X2421" i="3"/>
  <c r="M2421" i="3"/>
  <c r="V2440" i="3"/>
  <c r="R2440" i="3" s="1"/>
  <c r="B2463" i="3"/>
  <c r="B2464" i="3"/>
  <c r="V2470" i="3"/>
  <c r="B2471" i="3"/>
  <c r="V2234" i="3"/>
  <c r="V2254" i="3"/>
  <c r="R2254" i="3" s="1"/>
  <c r="B2254" i="3" s="1"/>
  <c r="AB2257" i="3"/>
  <c r="V2262" i="3"/>
  <c r="R2262" i="3" s="1"/>
  <c r="B2262" i="3" s="1"/>
  <c r="V2265" i="3"/>
  <c r="X2266" i="3"/>
  <c r="Z2270" i="3"/>
  <c r="AB2271" i="3"/>
  <c r="T2290" i="3"/>
  <c r="V2291" i="3"/>
  <c r="X2292" i="3"/>
  <c r="X2295" i="3"/>
  <c r="Z2296" i="3"/>
  <c r="Z2299" i="3"/>
  <c r="Z2302" i="3"/>
  <c r="AB2303" i="3"/>
  <c r="T2310" i="3"/>
  <c r="X2312" i="3"/>
  <c r="Z2313" i="3"/>
  <c r="AB2314" i="3"/>
  <c r="R2314" i="3" s="1"/>
  <c r="B2314" i="3" s="1"/>
  <c r="T2318" i="3"/>
  <c r="T2321" i="3"/>
  <c r="X2323" i="3"/>
  <c r="X2326" i="3"/>
  <c r="Z2327" i="3"/>
  <c r="AB2328" i="3"/>
  <c r="T2347" i="3"/>
  <c r="X2352" i="3"/>
  <c r="X2355" i="3"/>
  <c r="X2358" i="3"/>
  <c r="Z2359" i="3"/>
  <c r="AB2360" i="3"/>
  <c r="R2360" i="3" s="1"/>
  <c r="B2360" i="3" s="1"/>
  <c r="AB2363" i="3"/>
  <c r="M2367" i="3"/>
  <c r="V2368" i="3"/>
  <c r="R2368" i="3" s="1"/>
  <c r="Z2368" i="3"/>
  <c r="X2371" i="3"/>
  <c r="X2373" i="3"/>
  <c r="V2377" i="3"/>
  <c r="R2377" i="3" s="1"/>
  <c r="B2377" i="3" s="1"/>
  <c r="X2379" i="3"/>
  <c r="Z2414" i="3"/>
  <c r="T2419" i="3"/>
  <c r="M2433" i="3"/>
  <c r="AB2457" i="3"/>
  <c r="R2457" i="3" s="1"/>
  <c r="B2457" i="3" s="1"/>
  <c r="Z2457" i="3"/>
  <c r="V2475" i="3"/>
  <c r="B2481" i="3"/>
  <c r="T2485" i="3"/>
  <c r="AB2485" i="3"/>
  <c r="Z2485" i="3"/>
  <c r="V2491" i="3"/>
  <c r="M2378" i="3"/>
  <c r="V2379" i="3"/>
  <c r="T2397" i="3"/>
  <c r="AB2397" i="3"/>
  <c r="Z2397" i="3"/>
  <c r="X2397" i="3"/>
  <c r="AB2407" i="3"/>
  <c r="R2407" i="3" s="1"/>
  <c r="B2407" i="3" s="1"/>
  <c r="T2407" i="3"/>
  <c r="Z2407" i="3"/>
  <c r="V2414" i="3"/>
  <c r="R2414" i="3" s="1"/>
  <c r="B2414" i="3" s="1"/>
  <c r="V2514" i="3"/>
  <c r="V2416" i="3"/>
  <c r="V2419" i="3"/>
  <c r="R2425" i="3"/>
  <c r="B2425" i="3" s="1"/>
  <c r="Z2429" i="3"/>
  <c r="X2429" i="3"/>
  <c r="V2429" i="3"/>
  <c r="M2434" i="3"/>
  <c r="AB2434" i="3"/>
  <c r="R2434" i="3" s="1"/>
  <c r="B2434" i="3" s="1"/>
  <c r="X2434" i="3"/>
  <c r="R2439" i="3"/>
  <c r="B2439" i="3" s="1"/>
  <c r="X2457" i="3"/>
  <c r="M2464" i="3"/>
  <c r="AB2464" i="3"/>
  <c r="R2464" i="3" s="1"/>
  <c r="X2464" i="3"/>
  <c r="B2472" i="3"/>
  <c r="Z2477" i="3"/>
  <c r="M2481" i="3"/>
  <c r="AB2481" i="3"/>
  <c r="R2481" i="3" s="1"/>
  <c r="X2481" i="3"/>
  <c r="T2482" i="3"/>
  <c r="V2484" i="3"/>
  <c r="AB2484" i="3"/>
  <c r="T2494" i="3"/>
  <c r="B2509" i="3"/>
  <c r="X2510" i="3"/>
  <c r="AB2510" i="3"/>
  <c r="R2510" i="3" s="1"/>
  <c r="Z2510" i="3"/>
  <c r="B2523" i="3"/>
  <c r="X2528" i="3"/>
  <c r="V2528" i="3"/>
  <c r="V2539" i="3"/>
  <c r="R2546" i="3"/>
  <c r="T2368" i="3"/>
  <c r="V2369" i="3"/>
  <c r="R2369" i="3" s="1"/>
  <c r="T2379" i="3"/>
  <c r="T2382" i="3"/>
  <c r="V2383" i="3"/>
  <c r="AB2398" i="3"/>
  <c r="R2398" i="3" s="1"/>
  <c r="AB2401" i="3"/>
  <c r="R2401" i="3" s="1"/>
  <c r="B2401" i="3" s="1"/>
  <c r="T2408" i="3"/>
  <c r="T2411" i="3"/>
  <c r="T2414" i="3"/>
  <c r="X2416" i="3"/>
  <c r="X2419" i="3"/>
  <c r="AB2422" i="3"/>
  <c r="Z2422" i="3"/>
  <c r="V2422" i="3"/>
  <c r="V2424" i="3"/>
  <c r="R2424" i="3" s="1"/>
  <c r="B2424" i="3" s="1"/>
  <c r="AB2429" i="3"/>
  <c r="R2429" i="3" s="1"/>
  <c r="B2429" i="3" s="1"/>
  <c r="Z2434" i="3"/>
  <c r="V2438" i="3"/>
  <c r="T2454" i="3"/>
  <c r="Z2464" i="3"/>
  <c r="X2477" i="3"/>
  <c r="AB2479" i="3"/>
  <c r="R2479" i="3" s="1"/>
  <c r="Z2479" i="3"/>
  <c r="X2479" i="3"/>
  <c r="V2479" i="3"/>
  <c r="Z2481" i="3"/>
  <c r="V2482" i="3"/>
  <c r="R2482" i="3" s="1"/>
  <c r="B2482" i="3" s="1"/>
  <c r="M2483" i="3"/>
  <c r="Z2496" i="3"/>
  <c r="AB2533" i="3"/>
  <c r="V2654" i="3"/>
  <c r="R2654" i="3" s="1"/>
  <c r="M2398" i="3"/>
  <c r="M2401" i="3"/>
  <c r="X2424" i="3"/>
  <c r="M2425" i="3"/>
  <c r="T2426" i="3"/>
  <c r="Z2426" i="3"/>
  <c r="X2438" i="3"/>
  <c r="M2439" i="3"/>
  <c r="T2440" i="3"/>
  <c r="Z2440" i="3"/>
  <c r="X2454" i="3"/>
  <c r="AB2459" i="3"/>
  <c r="Z2459" i="3"/>
  <c r="V2459" i="3"/>
  <c r="M2470" i="3"/>
  <c r="AB2470" i="3"/>
  <c r="X2470" i="3"/>
  <c r="T2471" i="3"/>
  <c r="T2475" i="3"/>
  <c r="Z2475" i="3"/>
  <c r="X2482" i="3"/>
  <c r="M2494" i="3"/>
  <c r="Z2494" i="3"/>
  <c r="V2494" i="3"/>
  <c r="AB2494" i="3"/>
  <c r="AB2515" i="3"/>
  <c r="Z2528" i="3"/>
  <c r="AB2583" i="3"/>
  <c r="T2583" i="3"/>
  <c r="X2583" i="3"/>
  <c r="B2475" i="3"/>
  <c r="R2475" i="3"/>
  <c r="Z2482" i="3"/>
  <c r="R2545" i="3"/>
  <c r="X2571" i="3"/>
  <c r="R2591" i="3"/>
  <c r="V2595" i="3"/>
  <c r="T2477" i="3"/>
  <c r="X2485" i="3"/>
  <c r="T2496" i="3"/>
  <c r="M2496" i="3"/>
  <c r="X2496" i="3"/>
  <c r="V2496" i="3"/>
  <c r="T2531" i="3"/>
  <c r="M2531" i="3"/>
  <c r="Z2531" i="3"/>
  <c r="X2531" i="3"/>
  <c r="V2531" i="3"/>
  <c r="R2531" i="3" s="1"/>
  <c r="B2535" i="3"/>
  <c r="B2545" i="3"/>
  <c r="AB2430" i="3"/>
  <c r="Z2430" i="3"/>
  <c r="V2430" i="3"/>
  <c r="V2453" i="3"/>
  <c r="Z2458" i="3"/>
  <c r="X2458" i="3"/>
  <c r="V2458" i="3"/>
  <c r="M2463" i="3"/>
  <c r="AB2463" i="3"/>
  <c r="R2463" i="3" s="1"/>
  <c r="Z2463" i="3"/>
  <c r="X2463" i="3"/>
  <c r="M2467" i="3"/>
  <c r="AB2467" i="3"/>
  <c r="R2467" i="3" s="1"/>
  <c r="B2467" i="3" s="1"/>
  <c r="X2467" i="3"/>
  <c r="Z2471" i="3"/>
  <c r="V2476" i="3"/>
  <c r="R2476" i="3" s="1"/>
  <c r="M2480" i="3"/>
  <c r="AB2480" i="3"/>
  <c r="R2480" i="3" s="1"/>
  <c r="B2480" i="3" s="1"/>
  <c r="Z2480" i="3"/>
  <c r="X2480" i="3"/>
  <c r="Z2483" i="3"/>
  <c r="T2491" i="3"/>
  <c r="B2531" i="3"/>
  <c r="Z2631" i="3"/>
  <c r="M2423" i="3"/>
  <c r="AB2423" i="3"/>
  <c r="R2423" i="3" s="1"/>
  <c r="X2423" i="3"/>
  <c r="V2427" i="3"/>
  <c r="R2427" i="3" s="1"/>
  <c r="X2430" i="3"/>
  <c r="T2434" i="3"/>
  <c r="AB2458" i="3"/>
  <c r="T2464" i="3"/>
  <c r="Z2467" i="3"/>
  <c r="AB2471" i="3"/>
  <c r="R2471" i="3" s="1"/>
  <c r="B2483" i="3"/>
  <c r="AB2483" i="3"/>
  <c r="R2483" i="3" s="1"/>
  <c r="X2484" i="3"/>
  <c r="AB2490" i="3"/>
  <c r="R2490" i="3" s="1"/>
  <c r="X2490" i="3"/>
  <c r="T2490" i="3"/>
  <c r="V2526" i="3"/>
  <c r="R2526" i="3" s="1"/>
  <c r="B2526" i="3" s="1"/>
  <c r="B2527" i="3"/>
  <c r="AB2538" i="3"/>
  <c r="X2538" i="3"/>
  <c r="V2538" i="3"/>
  <c r="T2538" i="3"/>
  <c r="V2478" i="3"/>
  <c r="R2478" i="3" s="1"/>
  <c r="Z2486" i="3"/>
  <c r="V2486" i="3"/>
  <c r="X2486" i="3"/>
  <c r="M2491" i="3"/>
  <c r="Z2491" i="3"/>
  <c r="X2491" i="3"/>
  <c r="Z2514" i="3"/>
  <c r="X2514" i="3"/>
  <c r="T2514" i="3"/>
  <c r="AB2514" i="3"/>
  <c r="R2514" i="3" s="1"/>
  <c r="M2516" i="3"/>
  <c r="AB2516" i="3"/>
  <c r="R2516" i="3" s="1"/>
  <c r="B2516" i="3" s="1"/>
  <c r="X2516" i="3"/>
  <c r="Z2516" i="3"/>
  <c r="M2520" i="3"/>
  <c r="Z2520" i="3"/>
  <c r="X2520" i="3"/>
  <c r="T2528" i="3"/>
  <c r="M2528" i="3"/>
  <c r="AB2528" i="3"/>
  <c r="R2528" i="3" s="1"/>
  <c r="Z2533" i="3"/>
  <c r="AB2539" i="3"/>
  <c r="AB2552" i="3"/>
  <c r="R2552" i="3" s="1"/>
  <c r="Z2552" i="3"/>
  <c r="X2552" i="3"/>
  <c r="V2566" i="3"/>
  <c r="M2584" i="3"/>
  <c r="Z2592" i="3"/>
  <c r="AB2592" i="3"/>
  <c r="T2592" i="3"/>
  <c r="X2602" i="3"/>
  <c r="T2602" i="3"/>
  <c r="AB2602" i="3"/>
  <c r="Z2627" i="3"/>
  <c r="AB2627" i="3"/>
  <c r="X2627" i="3"/>
  <c r="T2627" i="3"/>
  <c r="V2708" i="3"/>
  <c r="V2420" i="3"/>
  <c r="R2420" i="3" s="1"/>
  <c r="T2427" i="3"/>
  <c r="V2428" i="3"/>
  <c r="R2428" i="3" s="1"/>
  <c r="T2453" i="3"/>
  <c r="V2454" i="3"/>
  <c r="V2457" i="3"/>
  <c r="T2476" i="3"/>
  <c r="V2477" i="3"/>
  <c r="X2478" i="3"/>
  <c r="V2485" i="3"/>
  <c r="AB2486" i="3"/>
  <c r="R2486" i="3" s="1"/>
  <c r="B2486" i="3" s="1"/>
  <c r="AB2491" i="3"/>
  <c r="R2495" i="3"/>
  <c r="B2495" i="3" s="1"/>
  <c r="X2495" i="3"/>
  <c r="V2510" i="3"/>
  <c r="AB2520" i="3"/>
  <c r="R2520" i="3" s="1"/>
  <c r="B2520" i="3" s="1"/>
  <c r="M2527" i="3"/>
  <c r="X2533" i="3"/>
  <c r="T2539" i="3"/>
  <c r="M2539" i="3"/>
  <c r="Z2539" i="3"/>
  <c r="AB2576" i="3"/>
  <c r="R2576" i="3" s="1"/>
  <c r="X2576" i="3"/>
  <c r="T2576" i="3"/>
  <c r="V2582" i="3"/>
  <c r="AB2594" i="3"/>
  <c r="T2594" i="3"/>
  <c r="M2595" i="3"/>
  <c r="V2603" i="3"/>
  <c r="R2603" i="3" s="1"/>
  <c r="X2622" i="3"/>
  <c r="T2622" i="3"/>
  <c r="X2625" i="3"/>
  <c r="Z2495" i="3"/>
  <c r="M2526" i="3"/>
  <c r="Z2526" i="3"/>
  <c r="X2526" i="3"/>
  <c r="V2540" i="3"/>
  <c r="M2545" i="3"/>
  <c r="M2571" i="3"/>
  <c r="Z2572" i="3"/>
  <c r="AB2572" i="3"/>
  <c r="B2576" i="3"/>
  <c r="AB2579" i="3"/>
  <c r="R2579" i="3" s="1"/>
  <c r="X2579" i="3"/>
  <c r="T2579" i="3"/>
  <c r="V2579" i="3"/>
  <c r="V2606" i="3"/>
  <c r="R2606" i="3" s="1"/>
  <c r="B2606" i="3" s="1"/>
  <c r="V2631" i="3"/>
  <c r="T2645" i="3"/>
  <c r="AB2645" i="3"/>
  <c r="R2645" i="3" s="1"/>
  <c r="B2645" i="3" s="1"/>
  <c r="V2569" i="3"/>
  <c r="AB2582" i="3"/>
  <c r="X2582" i="3"/>
  <c r="T2582" i="3"/>
  <c r="T2595" i="3"/>
  <c r="AB2607" i="3"/>
  <c r="R2607" i="3" s="1"/>
  <c r="X2607" i="3"/>
  <c r="T2607" i="3"/>
  <c r="V2607" i="3"/>
  <c r="AB2622" i="3"/>
  <c r="M2696" i="3"/>
  <c r="AB2696" i="3"/>
  <c r="R2696" i="3" s="1"/>
  <c r="Z2696" i="3"/>
  <c r="X2696" i="3"/>
  <c r="T2696" i="3"/>
  <c r="V2696" i="3"/>
  <c r="V2515" i="3"/>
  <c r="Z2534" i="3"/>
  <c r="X2534" i="3"/>
  <c r="T2534" i="3"/>
  <c r="AB2534" i="3"/>
  <c r="R2534" i="3" s="1"/>
  <c r="X2541" i="3"/>
  <c r="R2542" i="3"/>
  <c r="V2545" i="3"/>
  <c r="B2569" i="3"/>
  <c r="AB2575" i="3"/>
  <c r="T2575" i="3"/>
  <c r="Z2583" i="3"/>
  <c r="AB2584" i="3"/>
  <c r="R2584" i="3" s="1"/>
  <c r="B2584" i="3" s="1"/>
  <c r="X2584" i="3"/>
  <c r="Z2584" i="3"/>
  <c r="B2595" i="3"/>
  <c r="V2597" i="3"/>
  <c r="M2602" i="3"/>
  <c r="Z2603" i="3"/>
  <c r="X2603" i="3"/>
  <c r="T2603" i="3"/>
  <c r="X2631" i="3"/>
  <c r="T2631" i="3"/>
  <c r="AB2631" i="3"/>
  <c r="R2631" i="3" s="1"/>
  <c r="Z2638" i="3"/>
  <c r="X2638" i="3"/>
  <c r="AB2638" i="3"/>
  <c r="X2645" i="3"/>
  <c r="V2509" i="3"/>
  <c r="X2513" i="3"/>
  <c r="M2519" i="3"/>
  <c r="AB2519" i="3"/>
  <c r="R2519" i="3" s="1"/>
  <c r="B2519" i="3" s="1"/>
  <c r="X2519" i="3"/>
  <c r="Z2519" i="3"/>
  <c r="M2523" i="3"/>
  <c r="Z2523" i="3"/>
  <c r="X2523" i="3"/>
  <c r="R2527" i="3"/>
  <c r="X2527" i="3"/>
  <c r="V2532" i="3"/>
  <c r="R2532" i="3" s="1"/>
  <c r="Z2542" i="3"/>
  <c r="X2542" i="3"/>
  <c r="T2542" i="3"/>
  <c r="X2570" i="3"/>
  <c r="V2590" i="3"/>
  <c r="R2590" i="3" s="1"/>
  <c r="B2590" i="3" s="1"/>
  <c r="AB2595" i="3"/>
  <c r="R2595" i="3" s="1"/>
  <c r="X2595" i="3"/>
  <c r="Z2595" i="3"/>
  <c r="V2627" i="3"/>
  <c r="B2532" i="3"/>
  <c r="B2542" i="3"/>
  <c r="Z2545" i="3"/>
  <c r="X2545" i="3"/>
  <c r="T2545" i="3"/>
  <c r="T2552" i="3"/>
  <c r="T2569" i="3"/>
  <c r="T2571" i="3"/>
  <c r="AB2571" i="3"/>
  <c r="R2571" i="3" s="1"/>
  <c r="B2571" i="3" s="1"/>
  <c r="Z2571" i="3"/>
  <c r="V2571" i="3"/>
  <c r="M2596" i="3"/>
  <c r="Z2596" i="3"/>
  <c r="X2596" i="3"/>
  <c r="V2596" i="3"/>
  <c r="R2596" i="3" s="1"/>
  <c r="T2596" i="3"/>
  <c r="V2602" i="3"/>
  <c r="M2644" i="3"/>
  <c r="AB2644" i="3"/>
  <c r="X2644" i="3"/>
  <c r="T2644" i="3"/>
  <c r="Z2649" i="3"/>
  <c r="X2649" i="3"/>
  <c r="B2654" i="3"/>
  <c r="Z2659" i="3"/>
  <c r="T2659" i="3"/>
  <c r="M2659" i="3"/>
  <c r="X2659" i="3"/>
  <c r="Z2662" i="3"/>
  <c r="T2662" i="3"/>
  <c r="M2662" i="3"/>
  <c r="X2662" i="3"/>
  <c r="V2662" i="3"/>
  <c r="AB2681" i="3"/>
  <c r="AB2682" i="3"/>
  <c r="T2683" i="3"/>
  <c r="AB2683" i="3"/>
  <c r="X2683" i="3"/>
  <c r="Z2691" i="3"/>
  <c r="X2691" i="3"/>
  <c r="T2691" i="3"/>
  <c r="M2691" i="3"/>
  <c r="AB2691" i="3"/>
  <c r="R2691" i="3" s="1"/>
  <c r="V2691" i="3"/>
  <c r="V2752" i="3"/>
  <c r="V2537" i="3"/>
  <c r="R2537" i="3" s="1"/>
  <c r="B2537" i="3" s="1"/>
  <c r="AB2540" i="3"/>
  <c r="T2547" i="3"/>
  <c r="T2550" i="3"/>
  <c r="V2551" i="3"/>
  <c r="R2551" i="3" s="1"/>
  <c r="B2551" i="3" s="1"/>
  <c r="AB2566" i="3"/>
  <c r="R2566" i="3" s="1"/>
  <c r="B2566" i="3" s="1"/>
  <c r="AB2569" i="3"/>
  <c r="R2569" i="3" s="1"/>
  <c r="V2572" i="3"/>
  <c r="M2588" i="3"/>
  <c r="Z2588" i="3"/>
  <c r="AB2588" i="3"/>
  <c r="R2588" i="3" s="1"/>
  <c r="X2591" i="3"/>
  <c r="T2591" i="3"/>
  <c r="Z2591" i="3"/>
  <c r="AB2593" i="3"/>
  <c r="R2593" i="3" s="1"/>
  <c r="X2593" i="3"/>
  <c r="T2593" i="3"/>
  <c r="Z2593" i="3"/>
  <c r="T2626" i="3"/>
  <c r="AB2626" i="3"/>
  <c r="R2626" i="3" s="1"/>
  <c r="X2626" i="3"/>
  <c r="Z2626" i="3"/>
  <c r="B2631" i="3"/>
  <c r="V2638" i="3"/>
  <c r="T2646" i="3"/>
  <c r="AB2646" i="3"/>
  <c r="R2646" i="3" s="1"/>
  <c r="X2646" i="3"/>
  <c r="R2647" i="3"/>
  <c r="V2664" i="3"/>
  <c r="V2707" i="3"/>
  <c r="V2747" i="3"/>
  <c r="V2799" i="3"/>
  <c r="V2547" i="3"/>
  <c r="V2550" i="3"/>
  <c r="B2591" i="3"/>
  <c r="V2598" i="3"/>
  <c r="R2598" i="3"/>
  <c r="AB2621" i="3"/>
  <c r="R2621" i="3" s="1"/>
  <c r="B2621" i="3" s="1"/>
  <c r="X2621" i="3"/>
  <c r="T2621" i="3"/>
  <c r="Z2621" i="3"/>
  <c r="B2626" i="3"/>
  <c r="R2632" i="3"/>
  <c r="B2632" i="3" s="1"/>
  <c r="B2646" i="3"/>
  <c r="V2647" i="3"/>
  <c r="V2688" i="3"/>
  <c r="R2688" i="3" s="1"/>
  <c r="B2688" i="3" s="1"/>
  <c r="V2489" i="3"/>
  <c r="R2489" i="3" s="1"/>
  <c r="B2489" i="3" s="1"/>
  <c r="V2535" i="3"/>
  <c r="R2535" i="3" s="1"/>
  <c r="Z2537" i="3"/>
  <c r="V2546" i="3"/>
  <c r="X2547" i="3"/>
  <c r="X2550" i="3"/>
  <c r="Z2551" i="3"/>
  <c r="T2589" i="3"/>
  <c r="AB2589" i="3"/>
  <c r="R2589" i="3" s="1"/>
  <c r="B2589" i="3" s="1"/>
  <c r="X2589" i="3"/>
  <c r="T2601" i="3"/>
  <c r="V2632" i="3"/>
  <c r="AB2639" i="3"/>
  <c r="R2639" i="3" s="1"/>
  <c r="Z2639" i="3"/>
  <c r="X2639" i="3"/>
  <c r="T2639" i="3"/>
  <c r="T2649" i="3"/>
  <c r="V2653" i="3"/>
  <c r="B2738" i="3"/>
  <c r="AB2649" i="3"/>
  <c r="R2650" i="3"/>
  <c r="AB2657" i="3"/>
  <c r="X2657" i="3"/>
  <c r="B2678" i="3"/>
  <c r="X2684" i="3"/>
  <c r="M2700" i="3"/>
  <c r="AB2700" i="3"/>
  <c r="Z2700" i="3"/>
  <c r="T2700" i="3"/>
  <c r="V2700" i="3"/>
  <c r="X2700" i="3"/>
  <c r="T2509" i="3"/>
  <c r="V2513" i="3"/>
  <c r="Z2515" i="3"/>
  <c r="V2533" i="3"/>
  <c r="V2541" i="3"/>
  <c r="AB2547" i="3"/>
  <c r="R2547" i="3" s="1"/>
  <c r="AB2550" i="3"/>
  <c r="R2550" i="3" s="1"/>
  <c r="V2570" i="3"/>
  <c r="Z2575" i="3"/>
  <c r="AB2587" i="3"/>
  <c r="R2587" i="3" s="1"/>
  <c r="B2587" i="3" s="1"/>
  <c r="X2587" i="3"/>
  <c r="V2587" i="3"/>
  <c r="X2590" i="3"/>
  <c r="M2591" i="3"/>
  <c r="V2592" i="3"/>
  <c r="M2593" i="3"/>
  <c r="Z2601" i="3"/>
  <c r="T2608" i="3"/>
  <c r="T2625" i="3"/>
  <c r="M2626" i="3"/>
  <c r="X2628" i="3"/>
  <c r="T2628" i="3"/>
  <c r="AB2628" i="3"/>
  <c r="R2628" i="3" s="1"/>
  <c r="B2628" i="3" s="1"/>
  <c r="Z2628" i="3"/>
  <c r="M2646" i="3"/>
  <c r="T2647" i="3"/>
  <c r="Z2647" i="3"/>
  <c r="V2649" i="3"/>
  <c r="B2650" i="3"/>
  <c r="V2651" i="3"/>
  <c r="V2659" i="3"/>
  <c r="AB2662" i="3"/>
  <c r="B2699" i="3"/>
  <c r="Z2587" i="3"/>
  <c r="T2588" i="3"/>
  <c r="T2597" i="3"/>
  <c r="AB2597" i="3"/>
  <c r="R2597" i="3" s="1"/>
  <c r="B2597" i="3" s="1"/>
  <c r="X2597" i="3"/>
  <c r="V2601" i="3"/>
  <c r="R2601" i="3" s="1"/>
  <c r="T2606" i="3"/>
  <c r="M2621" i="3"/>
  <c r="Z2632" i="3"/>
  <c r="X2632" i="3"/>
  <c r="V2635" i="3"/>
  <c r="V2644" i="3"/>
  <c r="R2652" i="3"/>
  <c r="AB2659" i="3"/>
  <c r="T2664" i="3"/>
  <c r="V2677" i="3"/>
  <c r="R2702" i="3"/>
  <c r="AB2709" i="3"/>
  <c r="R2710" i="3"/>
  <c r="B2710" i="3" s="1"/>
  <c r="R2714" i="3"/>
  <c r="V2789" i="3"/>
  <c r="V2622" i="3"/>
  <c r="V2625" i="3"/>
  <c r="V2645" i="3"/>
  <c r="AB2648" i="3"/>
  <c r="X2658" i="3"/>
  <c r="AB2658" i="3"/>
  <c r="R2658" i="3" s="1"/>
  <c r="B2658" i="3" s="1"/>
  <c r="Z2658" i="3"/>
  <c r="V2678" i="3"/>
  <c r="V2701" i="3"/>
  <c r="V2703" i="3"/>
  <c r="V2738" i="3"/>
  <c r="T2757" i="3"/>
  <c r="V2766" i="3"/>
  <c r="R2766" i="3" s="1"/>
  <c r="B2766" i="3" s="1"/>
  <c r="R2769" i="3"/>
  <c r="M2794" i="3"/>
  <c r="AB2794" i="3"/>
  <c r="X2794" i="3"/>
  <c r="T2794" i="3"/>
  <c r="Z2794" i="3"/>
  <c r="V2794" i="3"/>
  <c r="R2826" i="3"/>
  <c r="B2826" i="3" s="1"/>
  <c r="V2583" i="3"/>
  <c r="M2590" i="3"/>
  <c r="V2594" i="3"/>
  <c r="M2598" i="3"/>
  <c r="M2601" i="3"/>
  <c r="V2608" i="3"/>
  <c r="R2608" i="3" s="1"/>
  <c r="Z2622" i="3"/>
  <c r="Z2625" i="3"/>
  <c r="M2627" i="3"/>
  <c r="V2640" i="3"/>
  <c r="R2640" i="3" s="1"/>
  <c r="B2640" i="3" s="1"/>
  <c r="V2643" i="3"/>
  <c r="R2643" i="3" s="1"/>
  <c r="B2643" i="3" s="1"/>
  <c r="Z2645" i="3"/>
  <c r="X2650" i="3"/>
  <c r="Z2650" i="3"/>
  <c r="V2682" i="3"/>
  <c r="M2699" i="3"/>
  <c r="AB2699" i="3"/>
  <c r="R2699" i="3" s="1"/>
  <c r="Z2699" i="3"/>
  <c r="X2699" i="3"/>
  <c r="B2706" i="3"/>
  <c r="M2737" i="3"/>
  <c r="AB2737" i="3"/>
  <c r="Z2737" i="3"/>
  <c r="V2737" i="3"/>
  <c r="T2737" i="3"/>
  <c r="T2765" i="3"/>
  <c r="V2796" i="3"/>
  <c r="R2818" i="3"/>
  <c r="B2818" i="3" s="1"/>
  <c r="AB2701" i="3"/>
  <c r="T2703" i="3"/>
  <c r="X2703" i="3"/>
  <c r="T2738" i="3"/>
  <c r="Z2738" i="3"/>
  <c r="X2738" i="3"/>
  <c r="V2761" i="3"/>
  <c r="R2761" i="3" s="1"/>
  <c r="B2761" i="3" s="1"/>
  <c r="AB2771" i="3"/>
  <c r="R2771" i="3" s="1"/>
  <c r="B2771" i="3" s="1"/>
  <c r="Z2771" i="3"/>
  <c r="R2807" i="3"/>
  <c r="B2807" i="3" s="1"/>
  <c r="V2575" i="3"/>
  <c r="Z2594" i="3"/>
  <c r="Z2608" i="3"/>
  <c r="Z2640" i="3"/>
  <c r="Z2643" i="3"/>
  <c r="T2648" i="3"/>
  <c r="T2653" i="3"/>
  <c r="M2653" i="3"/>
  <c r="X2653" i="3"/>
  <c r="AB2653" i="3"/>
  <c r="V2657" i="3"/>
  <c r="M2658" i="3"/>
  <c r="X2687" i="3"/>
  <c r="Z2694" i="3"/>
  <c r="V2709" i="3"/>
  <c r="T2710" i="3"/>
  <c r="AB2755" i="3"/>
  <c r="R2755" i="3" s="1"/>
  <c r="V2755" i="3"/>
  <c r="V2648" i="3"/>
  <c r="Z2651" i="3"/>
  <c r="T2651" i="3"/>
  <c r="X2651" i="3"/>
  <c r="T2682" i="3"/>
  <c r="M2682" i="3"/>
  <c r="X2682" i="3"/>
  <c r="M2708" i="3"/>
  <c r="AB2708" i="3"/>
  <c r="R2708" i="3" s="1"/>
  <c r="Z2708" i="3"/>
  <c r="T2708" i="3"/>
  <c r="T2720" i="3"/>
  <c r="AB2720" i="3"/>
  <c r="R2720" i="3" s="1"/>
  <c r="X2720" i="3"/>
  <c r="Z2744" i="3"/>
  <c r="T2744" i="3"/>
  <c r="AB2744" i="3"/>
  <c r="X2744" i="3"/>
  <c r="T2795" i="3"/>
  <c r="M2795" i="3"/>
  <c r="Z2795" i="3"/>
  <c r="V2795" i="3"/>
  <c r="AB2795" i="3"/>
  <c r="R2795" i="3" s="1"/>
  <c r="B2795" i="3" s="1"/>
  <c r="X2795" i="3"/>
  <c r="X2803" i="3"/>
  <c r="M2650" i="3"/>
  <c r="B2651" i="3"/>
  <c r="AB2651" i="3"/>
  <c r="R2651" i="3" s="1"/>
  <c r="T2658" i="3"/>
  <c r="M2664" i="3"/>
  <c r="AB2664" i="3"/>
  <c r="R2664" i="3" s="1"/>
  <c r="X2664" i="3"/>
  <c r="M2677" i="3"/>
  <c r="Z2677" i="3"/>
  <c r="T2677" i="3"/>
  <c r="AB2677" i="3"/>
  <c r="V2683" i="3"/>
  <c r="Z2688" i="3"/>
  <c r="X2688" i="3"/>
  <c r="T2688" i="3"/>
  <c r="M2688" i="3"/>
  <c r="AB2703" i="3"/>
  <c r="R2703" i="3" s="1"/>
  <c r="B2703" i="3" s="1"/>
  <c r="M2707" i="3"/>
  <c r="AB2707" i="3"/>
  <c r="Z2707" i="3"/>
  <c r="X2707" i="3"/>
  <c r="B2708" i="3"/>
  <c r="AB2738" i="3"/>
  <c r="R2738" i="3" s="1"/>
  <c r="R2752" i="3"/>
  <c r="V2702" i="3"/>
  <c r="AB2705" i="3"/>
  <c r="V2710" i="3"/>
  <c r="V2713" i="3"/>
  <c r="R2713" i="3" s="1"/>
  <c r="B2713" i="3" s="1"/>
  <c r="X2740" i="3"/>
  <c r="T2740" i="3"/>
  <c r="M2740" i="3"/>
  <c r="AB2740" i="3"/>
  <c r="Z2750" i="3"/>
  <c r="T2750" i="3"/>
  <c r="M2763" i="3"/>
  <c r="Z2763" i="3"/>
  <c r="X2763" i="3"/>
  <c r="T2763" i="3"/>
  <c r="X2774" i="3"/>
  <c r="V2775" i="3"/>
  <c r="AB2793" i="3"/>
  <c r="R2793" i="3" s="1"/>
  <c r="M2820" i="3"/>
  <c r="AB2820" i="3"/>
  <c r="R2820" i="3" s="1"/>
  <c r="Z2820" i="3"/>
  <c r="X2820" i="3"/>
  <c r="T2820" i="3"/>
  <c r="T2822" i="3"/>
  <c r="M2822" i="3"/>
  <c r="AB2822" i="3"/>
  <c r="R2822" i="3" s="1"/>
  <c r="X2822" i="3"/>
  <c r="V2826" i="3"/>
  <c r="V2830" i="3"/>
  <c r="V2652" i="3"/>
  <c r="Z2654" i="3"/>
  <c r="Z2657" i="3"/>
  <c r="V2681" i="3"/>
  <c r="Z2683" i="3"/>
  <c r="AB2684" i="3"/>
  <c r="AB2687" i="3"/>
  <c r="R2687" i="3" s="1"/>
  <c r="B2687" i="3" s="1"/>
  <c r="M2694" i="3"/>
  <c r="X2702" i="3"/>
  <c r="Z2703" i="3"/>
  <c r="AB2704" i="3"/>
  <c r="M2705" i="3"/>
  <c r="X2710" i="3"/>
  <c r="X2713" i="3"/>
  <c r="V2719" i="3"/>
  <c r="R2719" i="3" s="1"/>
  <c r="B2719" i="3" s="1"/>
  <c r="M2733" i="3"/>
  <c r="T2734" i="3"/>
  <c r="X2760" i="3"/>
  <c r="T2760" i="3"/>
  <c r="M2760" i="3"/>
  <c r="B2775" i="3"/>
  <c r="T2825" i="3"/>
  <c r="M2825" i="3"/>
  <c r="AB2825" i="3"/>
  <c r="X2825" i="3"/>
  <c r="V2718" i="3"/>
  <c r="R2718" i="3" s="1"/>
  <c r="B2718" i="3" s="1"/>
  <c r="X2734" i="3"/>
  <c r="M2752" i="3"/>
  <c r="Z2752" i="3"/>
  <c r="X2752" i="3"/>
  <c r="T2752" i="3"/>
  <c r="B2765" i="3"/>
  <c r="Z2775" i="3"/>
  <c r="X2775" i="3"/>
  <c r="T2775" i="3"/>
  <c r="M2789" i="3"/>
  <c r="AB2789" i="3"/>
  <c r="R2789" i="3" s="1"/>
  <c r="Z2789" i="3"/>
  <c r="X2789" i="3"/>
  <c r="T2789" i="3"/>
  <c r="R2830" i="3"/>
  <c r="B2830" i="3" s="1"/>
  <c r="V2663" i="3"/>
  <c r="R2663" i="3" s="1"/>
  <c r="B2663" i="3" s="1"/>
  <c r="T2694" i="3"/>
  <c r="V2695" i="3"/>
  <c r="R2695" i="3" s="1"/>
  <c r="B2695" i="3" s="1"/>
  <c r="M2702" i="3"/>
  <c r="T2705" i="3"/>
  <c r="V2706" i="3"/>
  <c r="R2706" i="3" s="1"/>
  <c r="M2710" i="3"/>
  <c r="M2713" i="3"/>
  <c r="V2715" i="3"/>
  <c r="R2715" i="3" s="1"/>
  <c r="B2715" i="3" s="1"/>
  <c r="T2733" i="3"/>
  <c r="Z2734" i="3"/>
  <c r="X2743" i="3"/>
  <c r="T2743" i="3"/>
  <c r="M2743" i="3"/>
  <c r="AB2743" i="3"/>
  <c r="R2743" i="3" s="1"/>
  <c r="X2750" i="3"/>
  <c r="M2757" i="3"/>
  <c r="AB2757" i="3"/>
  <c r="R2757" i="3" s="1"/>
  <c r="X2757" i="3"/>
  <c r="M2765" i="3"/>
  <c r="AB2765" i="3"/>
  <c r="R2765" i="3" s="1"/>
  <c r="X2765" i="3"/>
  <c r="T2766" i="3"/>
  <c r="M2766" i="3"/>
  <c r="Z2766" i="3"/>
  <c r="AB2817" i="3"/>
  <c r="R2817" i="3" s="1"/>
  <c r="V2694" i="3"/>
  <c r="R2694" i="3" s="1"/>
  <c r="B2694" i="3" s="1"/>
  <c r="V2705" i="3"/>
  <c r="V2733" i="3"/>
  <c r="AB2734" i="3"/>
  <c r="V2739" i="3"/>
  <c r="V2750" i="3"/>
  <c r="AB2750" i="3"/>
  <c r="T2758" i="3"/>
  <c r="M2758" i="3"/>
  <c r="Z2758" i="3"/>
  <c r="AB2758" i="3"/>
  <c r="R2758" i="3" s="1"/>
  <c r="B2758" i="3" s="1"/>
  <c r="Z2761" i="3"/>
  <c r="T2761" i="3"/>
  <c r="R2762" i="3"/>
  <c r="T2769" i="3"/>
  <c r="M2769" i="3"/>
  <c r="Z2769" i="3"/>
  <c r="V2770" i="3"/>
  <c r="R2770" i="3" s="1"/>
  <c r="B2770" i="3" s="1"/>
  <c r="Z2774" i="3"/>
  <c r="AB2796" i="3"/>
  <c r="R2796" i="3" s="1"/>
  <c r="B2796" i="3" s="1"/>
  <c r="AB2799" i="3"/>
  <c r="R2799" i="3" s="1"/>
  <c r="B2799" i="3" s="1"/>
  <c r="V2816" i="3"/>
  <c r="V2822" i="3"/>
  <c r="X2826" i="3"/>
  <c r="V2684" i="3"/>
  <c r="V2687" i="3"/>
  <c r="X2694" i="3"/>
  <c r="V2704" i="3"/>
  <c r="X2705" i="3"/>
  <c r="X2714" i="3"/>
  <c r="X2733" i="3"/>
  <c r="V2740" i="3"/>
  <c r="V2760" i="3"/>
  <c r="R2760" i="3" s="1"/>
  <c r="B2760" i="3" s="1"/>
  <c r="V2763" i="3"/>
  <c r="B2769" i="3"/>
  <c r="V2815" i="3"/>
  <c r="R2815" i="3" s="1"/>
  <c r="B2815" i="3" s="1"/>
  <c r="V2820" i="3"/>
  <c r="Z2822" i="3"/>
  <c r="V2825" i="3"/>
  <c r="Z2714" i="3"/>
  <c r="Z2720" i="3"/>
  <c r="V2720" i="3"/>
  <c r="Z2733" i="3"/>
  <c r="R2733" i="3" s="1"/>
  <c r="Z2740" i="3"/>
  <c r="V2744" i="3"/>
  <c r="M2755" i="3"/>
  <c r="Z2755" i="3"/>
  <c r="X2755" i="3"/>
  <c r="T2755" i="3"/>
  <c r="V2759" i="3"/>
  <c r="R2759" i="3" s="1"/>
  <c r="B2759" i="3" s="1"/>
  <c r="Z2760" i="3"/>
  <c r="AB2763" i="3"/>
  <c r="X2771" i="3"/>
  <c r="AB2775" i="3"/>
  <c r="R2775" i="3" s="1"/>
  <c r="B2793" i="3"/>
  <c r="AB2800" i="3"/>
  <c r="AB2806" i="3"/>
  <c r="R2806" i="3" s="1"/>
  <c r="B2806" i="3" s="1"/>
  <c r="M2812" i="3"/>
  <c r="AB2812" i="3"/>
  <c r="R2812" i="3" s="1"/>
  <c r="Z2812" i="3"/>
  <c r="X2812" i="3"/>
  <c r="T2812" i="3"/>
  <c r="T2814" i="3"/>
  <c r="M2814" i="3"/>
  <c r="AB2814" i="3"/>
  <c r="R2814" i="3" s="1"/>
  <c r="B2814" i="3" s="1"/>
  <c r="X2814" i="3"/>
  <c r="B2822" i="3"/>
  <c r="Z2825" i="3"/>
  <c r="V2827" i="3"/>
  <c r="R2827" i="3" s="1"/>
  <c r="B2827" i="3" s="1"/>
  <c r="AB2831" i="3"/>
  <c r="R2831" i="3" s="1"/>
  <c r="B2831" i="3" s="1"/>
  <c r="AB2739" i="3"/>
  <c r="V2756" i="3"/>
  <c r="R2756" i="3" s="1"/>
  <c r="B2756" i="3" s="1"/>
  <c r="V2764" i="3"/>
  <c r="R2764" i="3" s="1"/>
  <c r="B2764" i="3" s="1"/>
  <c r="M2771" i="3"/>
  <c r="M2774" i="3"/>
  <c r="V2790" i="3"/>
  <c r="V2793" i="3"/>
  <c r="M2800" i="3"/>
  <c r="M2803" i="3"/>
  <c r="M2806" i="3"/>
  <c r="V2813" i="3"/>
  <c r="Z2815" i="3"/>
  <c r="AB2816" i="3"/>
  <c r="V2821" i="3"/>
  <c r="Z2826" i="3"/>
  <c r="V2751" i="3"/>
  <c r="R2751" i="3" s="1"/>
  <c r="Z2756" i="3"/>
  <c r="V2762" i="3"/>
  <c r="Z2764" i="3"/>
  <c r="V2776" i="3"/>
  <c r="R2776" i="3" s="1"/>
  <c r="Z2790" i="3"/>
  <c r="R2790" i="3" s="1"/>
  <c r="B2790" i="3" s="1"/>
  <c r="Z2793" i="3"/>
  <c r="T2807" i="3"/>
  <c r="V2808" i="3"/>
  <c r="R2808" i="3" s="1"/>
  <c r="V2811" i="3"/>
  <c r="R2811" i="3" s="1"/>
  <c r="Z2813" i="3"/>
  <c r="M2815" i="3"/>
  <c r="T2818" i="3"/>
  <c r="V2819" i="3"/>
  <c r="R2819" i="3" s="1"/>
  <c r="B2819" i="3" s="1"/>
  <c r="Z2821" i="3"/>
  <c r="M2826" i="3"/>
  <c r="T2832" i="3"/>
  <c r="X2751" i="3"/>
  <c r="X2762" i="3"/>
  <c r="T2771" i="3"/>
  <c r="T2774" i="3"/>
  <c r="X2776" i="3"/>
  <c r="T2800" i="3"/>
  <c r="T2803" i="3"/>
  <c r="T2806" i="3"/>
  <c r="V2807" i="3"/>
  <c r="X2808" i="3"/>
  <c r="X2811" i="3"/>
  <c r="AB2813" i="3"/>
  <c r="T2817" i="3"/>
  <c r="V2818" i="3"/>
  <c r="X2819" i="3"/>
  <c r="AB2821" i="3"/>
  <c r="R2821" i="3" s="1"/>
  <c r="B2821" i="3" s="1"/>
  <c r="T2831" i="3"/>
  <c r="V2832" i="3"/>
  <c r="R2832" i="3" s="1"/>
  <c r="V2771" i="3"/>
  <c r="V2774" i="3"/>
  <c r="R2774" i="3" s="1"/>
  <c r="B2774" i="3" s="1"/>
  <c r="V2800" i="3"/>
  <c r="V2803" i="3"/>
  <c r="V2806" i="3"/>
  <c r="X2807" i="3"/>
  <c r="V2817" i="3"/>
  <c r="X2818" i="3"/>
  <c r="Z2819" i="3"/>
  <c r="T2827" i="3"/>
  <c r="T2830" i="3"/>
  <c r="V2831" i="3"/>
  <c r="X2832" i="3"/>
  <c r="T2815" i="3"/>
  <c r="T2826" i="3"/>
  <c r="R2800" i="3" l="1"/>
  <c r="B2800" i="3" s="1"/>
  <c r="R2750" i="3"/>
  <c r="B2750" i="3" s="1"/>
  <c r="R2707" i="3"/>
  <c r="B2707" i="3" s="1"/>
  <c r="R2677" i="3"/>
  <c r="R2653" i="3"/>
  <c r="B2653" i="3" s="1"/>
  <c r="R2709" i="3"/>
  <c r="B2709" i="3" s="1"/>
  <c r="R2540" i="3"/>
  <c r="B2540" i="3" s="1"/>
  <c r="R2644" i="3"/>
  <c r="B2644" i="3" s="1"/>
  <c r="R2575" i="3"/>
  <c r="B2575" i="3" s="1"/>
  <c r="R2572" i="3"/>
  <c r="R2602" i="3"/>
  <c r="B2602" i="3" s="1"/>
  <c r="R2257" i="3"/>
  <c r="B915" i="3"/>
  <c r="B419" i="3"/>
  <c r="B361" i="3"/>
  <c r="B176" i="3"/>
  <c r="R2704" i="3"/>
  <c r="R2662" i="3"/>
  <c r="B2662" i="3" s="1"/>
  <c r="B854" i="3"/>
  <c r="B567" i="3"/>
  <c r="B358" i="3"/>
  <c r="R2657" i="3"/>
  <c r="B2657" i="3" s="1"/>
  <c r="R2533" i="3"/>
  <c r="B574" i="3"/>
  <c r="B688" i="3"/>
  <c r="B896" i="3"/>
  <c r="B123" i="3"/>
  <c r="R2813" i="3"/>
  <c r="B2813" i="3" s="1"/>
  <c r="R2734" i="3"/>
  <c r="B2734" i="3" s="1"/>
  <c r="R2825" i="3"/>
  <c r="B2825" i="3" s="1"/>
  <c r="R2705" i="3"/>
  <c r="R2683" i="3"/>
  <c r="B2683" i="3" s="1"/>
  <c r="R2460" i="3"/>
  <c r="B2460" i="3" s="1"/>
  <c r="R2195" i="3"/>
  <c r="B2195" i="3" s="1"/>
  <c r="B460" i="3"/>
  <c r="B582" i="3"/>
  <c r="B454" i="3"/>
  <c r="B244" i="3"/>
  <c r="B351" i="3"/>
  <c r="B120" i="3"/>
  <c r="R2816" i="3"/>
  <c r="B2816" i="3" s="1"/>
  <c r="R2763" i="3"/>
  <c r="R2648" i="3"/>
  <c r="B2648" i="3" s="1"/>
  <c r="R2649" i="3"/>
  <c r="B2649" i="3" s="1"/>
  <c r="R2583" i="3"/>
  <c r="R2459" i="3"/>
  <c r="B2459" i="3" s="1"/>
  <c r="R2422" i="3"/>
  <c r="B2422" i="3" s="1"/>
  <c r="B549" i="3"/>
  <c r="B468" i="3"/>
  <c r="B585" i="3"/>
  <c r="B702" i="3"/>
  <c r="B858" i="3"/>
  <c r="B350" i="3"/>
  <c r="B187" i="3"/>
  <c r="R2700" i="3"/>
  <c r="B2700" i="3" s="1"/>
  <c r="R2682" i="3"/>
  <c r="B2682" i="3" s="1"/>
  <c r="R2477" i="3"/>
  <c r="B572" i="3"/>
  <c r="B694" i="3"/>
  <c r="B362" i="3"/>
  <c r="R2740" i="3"/>
  <c r="R2739" i="3"/>
  <c r="B2739" i="3" s="1"/>
  <c r="R2684" i="3"/>
  <c r="R2744" i="3"/>
  <c r="B2744" i="3" s="1"/>
  <c r="R2701" i="3"/>
  <c r="B2701" i="3" s="1"/>
  <c r="R2737" i="3"/>
  <c r="B2737" i="3" s="1"/>
  <c r="R2794" i="3"/>
  <c r="B2794" i="3" s="1"/>
  <c r="R2659" i="3"/>
  <c r="R2681" i="3"/>
  <c r="B2681" i="3" s="1"/>
  <c r="R2638" i="3"/>
  <c r="R2491" i="3"/>
  <c r="B2491" i="3" s="1"/>
  <c r="R2627" i="3"/>
  <c r="B580" i="3"/>
  <c r="B697" i="3"/>
  <c r="R1476" i="3"/>
  <c r="B1476" i="3" s="1"/>
  <c r="R1295" i="3"/>
  <c r="R1281" i="3"/>
  <c r="B1281" i="3" s="1"/>
  <c r="R1282" i="3"/>
  <c r="B1282" i="3" s="1"/>
  <c r="R1221" i="3"/>
  <c r="B1221" i="3" s="1"/>
  <c r="R1258" i="3"/>
  <c r="B1258" i="3" s="1"/>
  <c r="R1225" i="3"/>
  <c r="B1225" i="3" s="1"/>
  <c r="R1365" i="3"/>
  <c r="B1365" i="3" s="1"/>
  <c r="R1007" i="3"/>
  <c r="B1007" i="3" s="1"/>
  <c r="R1189" i="3"/>
  <c r="B1189" i="3" s="1"/>
  <c r="R641" i="3"/>
  <c r="B641" i="3" s="1"/>
  <c r="R1029" i="3"/>
  <c r="B1029" i="3" s="1"/>
  <c r="R955" i="3"/>
  <c r="B955" i="3" s="1"/>
  <c r="R912" i="3"/>
  <c r="B912" i="3" s="1"/>
  <c r="R759" i="3"/>
  <c r="B759" i="3" s="1"/>
  <c r="R895" i="3"/>
  <c r="B895" i="3" s="1"/>
  <c r="R797" i="3"/>
  <c r="B797" i="3" s="1"/>
  <c r="R750" i="3"/>
  <c r="B750" i="3" s="1"/>
  <c r="R567" i="3"/>
  <c r="R521" i="3"/>
  <c r="R835" i="3"/>
  <c r="B835" i="3" s="1"/>
  <c r="B518" i="3"/>
  <c r="B741" i="3"/>
  <c r="B612" i="3"/>
  <c r="B689" i="3"/>
  <c r="B902" i="3"/>
  <c r="B1171" i="3"/>
  <c r="B1288" i="3"/>
  <c r="B1355" i="3"/>
  <c r="B1534" i="3"/>
  <c r="B1893" i="3"/>
  <c r="B1922" i="3"/>
  <c r="B2092" i="3"/>
  <c r="B2149" i="3"/>
  <c r="B1918" i="3"/>
  <c r="B2211" i="3"/>
  <c r="B2203" i="3"/>
  <c r="B2214" i="3"/>
  <c r="B2192" i="3"/>
  <c r="B2146" i="3"/>
  <c r="B2479" i="3"/>
  <c r="B2593" i="3"/>
  <c r="B2546" i="3"/>
  <c r="B2603" i="3"/>
  <c r="B2705" i="3"/>
  <c r="B2596" i="3"/>
  <c r="R193" i="3"/>
  <c r="B193" i="3" s="1"/>
  <c r="B300" i="3"/>
  <c r="R283" i="3"/>
  <c r="B283" i="3" s="1"/>
  <c r="B186" i="3"/>
  <c r="R355" i="3"/>
  <c r="B355" i="3" s="1"/>
  <c r="R287" i="3"/>
  <c r="B287" i="3" s="1"/>
  <c r="R224" i="3"/>
  <c r="B224" i="3" s="1"/>
  <c r="R195" i="3"/>
  <c r="B195" i="3" s="1"/>
  <c r="R164" i="3"/>
  <c r="B164" i="3" s="1"/>
  <c r="R127" i="3"/>
  <c r="B127" i="3" s="1"/>
  <c r="R722" i="3"/>
  <c r="B722" i="3" s="1"/>
  <c r="R504" i="3"/>
  <c r="B504" i="3" s="1"/>
  <c r="R111" i="3"/>
  <c r="B111" i="3" s="1"/>
  <c r="R787" i="3"/>
  <c r="B787" i="3" s="1"/>
  <c r="R1227" i="3"/>
  <c r="B1227" i="3" s="1"/>
  <c r="R1357" i="3"/>
  <c r="B1357" i="3" s="1"/>
  <c r="R1563" i="3"/>
  <c r="B1563" i="3" s="1"/>
  <c r="R1623" i="3"/>
  <c r="B1623" i="3" s="1"/>
  <c r="R1917" i="3"/>
  <c r="B1917" i="3" s="1"/>
  <c r="R2234" i="3"/>
  <c r="B2234" i="3" s="1"/>
  <c r="R2625" i="3"/>
  <c r="B2625" i="3" s="1"/>
  <c r="R386" i="3"/>
  <c r="R273" i="3"/>
  <c r="B273" i="3" s="1"/>
  <c r="R2622" i="3"/>
  <c r="B2622" i="3" s="1"/>
  <c r="R2594" i="3"/>
  <c r="B2594" i="3" s="1"/>
  <c r="R2538" i="3"/>
  <c r="B2538" i="3" s="1"/>
  <c r="R2458" i="3"/>
  <c r="B2458" i="3" s="1"/>
  <c r="R2430" i="3"/>
  <c r="B2430" i="3" s="1"/>
  <c r="R2484" i="3"/>
  <c r="R2397" i="3"/>
  <c r="R2485" i="3"/>
  <c r="R2536" i="3"/>
  <c r="B2536" i="3" s="1"/>
  <c r="R2265" i="3"/>
  <c r="B2265" i="3" s="1"/>
  <c r="R2416" i="3"/>
  <c r="R2183" i="3"/>
  <c r="R2253" i="3"/>
  <c r="B2253" i="3" s="1"/>
  <c r="R2311" i="3"/>
  <c r="B2311" i="3" s="1"/>
  <c r="R2068" i="3"/>
  <c r="B2068" i="3" s="1"/>
  <c r="R2075" i="3"/>
  <c r="B2075" i="3" s="1"/>
  <c r="R2046" i="3"/>
  <c r="B2046" i="3" s="1"/>
  <c r="R1985" i="3"/>
  <c r="B1985" i="3" s="1"/>
  <c r="R1991" i="3"/>
  <c r="B1991" i="3" s="1"/>
  <c r="R1910" i="3"/>
  <c r="R1812" i="3"/>
  <c r="B1812" i="3" s="1"/>
  <c r="R1768" i="3"/>
  <c r="R1854" i="3"/>
  <c r="B1854" i="3" s="1"/>
  <c r="R1743" i="3"/>
  <c r="B1743" i="3" s="1"/>
  <c r="R1674" i="3"/>
  <c r="B1674" i="3" s="1"/>
  <c r="R1844" i="3"/>
  <c r="R1807" i="3"/>
  <c r="R1710" i="3"/>
  <c r="B1710" i="3" s="1"/>
  <c r="R1643" i="3"/>
  <c r="B1643" i="3" s="1"/>
  <c r="R1238" i="3"/>
  <c r="B1238" i="3" s="1"/>
  <c r="R1251" i="3"/>
  <c r="B1251" i="3" s="1"/>
  <c r="R1358" i="3"/>
  <c r="R1283" i="3"/>
  <c r="B1283" i="3" s="1"/>
  <c r="R970" i="3"/>
  <c r="R1226" i="3"/>
  <c r="B1226" i="3" s="1"/>
  <c r="R1004" i="3"/>
  <c r="B1004" i="3" s="1"/>
  <c r="R1141" i="3"/>
  <c r="B1141" i="3" s="1"/>
  <c r="R836" i="3"/>
  <c r="B836" i="3" s="1"/>
  <c r="R740" i="3"/>
  <c r="B740" i="3" s="1"/>
  <c r="R683" i="3"/>
  <c r="B683" i="3" s="1"/>
  <c r="R591" i="3"/>
  <c r="B591" i="3" s="1"/>
  <c r="R834" i="3"/>
  <c r="B834" i="3" s="1"/>
  <c r="B526" i="3"/>
  <c r="R671" i="3"/>
  <c r="B671" i="3" s="1"/>
  <c r="B615" i="3"/>
  <c r="B703" i="3"/>
  <c r="B913" i="3"/>
  <c r="B1053" i="3"/>
  <c r="B1191" i="3"/>
  <c r="B1338" i="3"/>
  <c r="B1363" i="3"/>
  <c r="B1524" i="3"/>
  <c r="B1687" i="3"/>
  <c r="B1691" i="3"/>
  <c r="B1838" i="3"/>
  <c r="B1935" i="3"/>
  <c r="B1978" i="3"/>
  <c r="B1930" i="3"/>
  <c r="B2022" i="3"/>
  <c r="B2246" i="3"/>
  <c r="B2240" i="3"/>
  <c r="B2180" i="3"/>
  <c r="B2210" i="3"/>
  <c r="B2370" i="3"/>
  <c r="B2416" i="3"/>
  <c r="B2639" i="3"/>
  <c r="B2510" i="3"/>
  <c r="B2677" i="3"/>
  <c r="B2684" i="3"/>
  <c r="B2808" i="3"/>
  <c r="B2757" i="3"/>
  <c r="B143" i="3"/>
  <c r="B129" i="3"/>
  <c r="B118" i="3"/>
  <c r="B86" i="3"/>
  <c r="B529" i="3"/>
  <c r="R108" i="3"/>
  <c r="B108" i="3" s="1"/>
  <c r="R71" i="3"/>
  <c r="B71" i="3" s="1"/>
  <c r="R237" i="3"/>
  <c r="B237" i="3" s="1"/>
  <c r="R899" i="3"/>
  <c r="B899" i="3" s="1"/>
  <c r="R1133" i="3"/>
  <c r="R1525" i="3"/>
  <c r="B1525" i="3" s="1"/>
  <c r="R1675" i="3"/>
  <c r="B1675" i="3" s="1"/>
  <c r="R1954" i="3"/>
  <c r="B1954" i="3" s="1"/>
  <c r="R2348" i="3"/>
  <c r="B2348" i="3" s="1"/>
  <c r="R2513" i="3"/>
  <c r="B2513" i="3" s="1"/>
  <c r="R2252" i="3"/>
  <c r="R2141" i="3"/>
  <c r="B2141" i="3" s="1"/>
  <c r="R2085" i="3"/>
  <c r="B2085" i="3" s="1"/>
  <c r="R2128" i="3"/>
  <c r="B2128" i="3" s="1"/>
  <c r="R2072" i="3"/>
  <c r="B2072" i="3" s="1"/>
  <c r="R1904" i="3"/>
  <c r="B1904" i="3" s="1"/>
  <c r="R1903" i="3"/>
  <c r="B1903" i="3" s="1"/>
  <c r="R1786" i="3"/>
  <c r="R1731" i="3"/>
  <c r="B1731" i="3" s="1"/>
  <c r="R1700" i="3"/>
  <c r="B1700" i="3" s="1"/>
  <c r="R1752" i="3"/>
  <c r="R1518" i="3"/>
  <c r="B1518" i="3" s="1"/>
  <c r="R1175" i="3"/>
  <c r="R1284" i="3"/>
  <c r="B1284" i="3" s="1"/>
  <c r="R1194" i="3"/>
  <c r="B1194" i="3" s="1"/>
  <c r="R1244" i="3"/>
  <c r="B1244" i="3" s="1"/>
  <c r="R1195" i="3"/>
  <c r="B1195" i="3" s="1"/>
  <c r="R1151" i="3"/>
  <c r="B1151" i="3" s="1"/>
  <c r="R872" i="3"/>
  <c r="R1001" i="3"/>
  <c r="B1001" i="3" s="1"/>
  <c r="R921" i="3"/>
  <c r="B921" i="3" s="1"/>
  <c r="R1057" i="3"/>
  <c r="B1057" i="3" s="1"/>
  <c r="R680" i="3"/>
  <c r="B680" i="3" s="1"/>
  <c r="R623" i="3"/>
  <c r="B623" i="3" s="1"/>
  <c r="R566" i="3"/>
  <c r="B566" i="3" s="1"/>
  <c r="R747" i="3"/>
  <c r="R721" i="3"/>
  <c r="B721" i="3" s="1"/>
  <c r="R592" i="3"/>
  <c r="R523" i="3"/>
  <c r="B523" i="3" s="1"/>
  <c r="B493" i="3"/>
  <c r="B833" i="3"/>
  <c r="B632" i="3"/>
  <c r="B735" i="3"/>
  <c r="B927" i="3"/>
  <c r="B904" i="3"/>
  <c r="B1249" i="3"/>
  <c r="B1202" i="3"/>
  <c r="B1294" i="3"/>
  <c r="B1358" i="3"/>
  <c r="B1389" i="3"/>
  <c r="B1558" i="3"/>
  <c r="B1416" i="3"/>
  <c r="B1557" i="3"/>
  <c r="B1692" i="3"/>
  <c r="B1575" i="3"/>
  <c r="B1586" i="3"/>
  <c r="B1698" i="3"/>
  <c r="B1761" i="3"/>
  <c r="B1782" i="3"/>
  <c r="B1875" i="3"/>
  <c r="B1979" i="3"/>
  <c r="B1841" i="3"/>
  <c r="B1823" i="3"/>
  <c r="B1968" i="3"/>
  <c r="B1956" i="3"/>
  <c r="B2252" i="3"/>
  <c r="B2408" i="3"/>
  <c r="B2367" i="3"/>
  <c r="B2514" i="3"/>
  <c r="B2547" i="3"/>
  <c r="B2763" i="3"/>
  <c r="B2811" i="3"/>
  <c r="B2817" i="3"/>
  <c r="R556" i="3"/>
  <c r="B556" i="3" s="1"/>
  <c r="R805" i="3"/>
  <c r="B805" i="3" s="1"/>
  <c r="B83" i="3"/>
  <c r="R665" i="3"/>
  <c r="B665" i="3" s="1"/>
  <c r="R312" i="3"/>
  <c r="R241" i="3"/>
  <c r="B241" i="3" s="1"/>
  <c r="R525" i="3"/>
  <c r="B525" i="3" s="1"/>
  <c r="R777" i="3"/>
  <c r="B777" i="3" s="1"/>
  <c r="R1011" i="3"/>
  <c r="B1011" i="3" s="1"/>
  <c r="R1533" i="3"/>
  <c r="B1533" i="3" s="1"/>
  <c r="R1679" i="3"/>
  <c r="B1679" i="3" s="1"/>
  <c r="R1963" i="3"/>
  <c r="B1963" i="3" s="1"/>
  <c r="R2373" i="3"/>
  <c r="B2373" i="3" s="1"/>
  <c r="R2570" i="3"/>
  <c r="B2570" i="3" s="1"/>
  <c r="R274" i="3"/>
  <c r="B274" i="3" s="1"/>
  <c r="R55" i="3"/>
  <c r="R2147" i="3"/>
  <c r="R2205" i="3"/>
  <c r="B2205" i="3" s="1"/>
  <c r="R2089" i="3"/>
  <c r="B2089" i="3" s="1"/>
  <c r="R1920" i="3"/>
  <c r="B1920" i="3" s="1"/>
  <c r="R1757" i="3"/>
  <c r="B1757" i="3" s="1"/>
  <c r="R1781" i="3"/>
  <c r="B1781" i="3" s="1"/>
  <c r="R1430" i="3"/>
  <c r="B1430" i="3" s="1"/>
  <c r="R1512" i="3"/>
  <c r="B1512" i="3" s="1"/>
  <c r="R1455" i="3"/>
  <c r="B1455" i="3" s="1"/>
  <c r="R1421" i="3"/>
  <c r="B1421" i="3" s="1"/>
  <c r="R1287" i="3"/>
  <c r="B1287" i="3" s="1"/>
  <c r="R1070" i="3"/>
  <c r="B1070" i="3" s="1"/>
  <c r="R967" i="3"/>
  <c r="B967" i="3" s="1"/>
  <c r="R848" i="3"/>
  <c r="B848" i="3" s="1"/>
  <c r="R742" i="3"/>
  <c r="B742" i="3" s="1"/>
  <c r="R1172" i="3"/>
  <c r="R1115" i="3"/>
  <c r="B1115" i="3" s="1"/>
  <c r="R799" i="3"/>
  <c r="R691" i="3"/>
  <c r="B691" i="3" s="1"/>
  <c r="R648" i="3"/>
  <c r="R634" i="3"/>
  <c r="B634" i="3" s="1"/>
  <c r="R563" i="3"/>
  <c r="B563" i="3" s="1"/>
  <c r="R862" i="3"/>
  <c r="B862" i="3" s="1"/>
  <c r="R684" i="3"/>
  <c r="B684" i="3" s="1"/>
  <c r="R627" i="3"/>
  <c r="B627" i="3" s="1"/>
  <c r="R731" i="3"/>
  <c r="B731" i="3" s="1"/>
  <c r="R637" i="3"/>
  <c r="B637" i="3" s="1"/>
  <c r="R517" i="3"/>
  <c r="B517" i="3" s="1"/>
  <c r="B466" i="3"/>
  <c r="B521" i="3"/>
  <c r="B661" i="3"/>
  <c r="B800" i="3"/>
  <c r="B643" i="3"/>
  <c r="B856" i="3"/>
  <c r="B1142" i="3"/>
  <c r="B1356" i="3"/>
  <c r="B1263" i="3"/>
  <c r="B1228" i="3"/>
  <c r="B1501" i="3"/>
  <c r="B1475" i="3"/>
  <c r="B1305" i="3"/>
  <c r="B1574" i="3"/>
  <c r="B1595" i="3"/>
  <c r="B1786" i="3"/>
  <c r="B1878" i="3"/>
  <c r="B1744" i="3"/>
  <c r="B1861" i="3"/>
  <c r="B1752" i="3"/>
  <c r="B2024" i="3"/>
  <c r="B2143" i="3"/>
  <c r="B1959" i="3"/>
  <c r="B2047" i="3"/>
  <c r="B2062" i="3"/>
  <c r="B2369" i="3"/>
  <c r="B2327" i="3"/>
  <c r="B2533" i="3"/>
  <c r="B2528" i="3"/>
  <c r="B2691" i="3"/>
  <c r="B2752" i="3"/>
  <c r="B2704" i="3"/>
  <c r="B2755" i="3"/>
  <c r="B2740" i="3"/>
  <c r="B406" i="3"/>
  <c r="B386" i="3"/>
  <c r="B112" i="3"/>
  <c r="R347" i="3"/>
  <c r="B347" i="3" s="1"/>
  <c r="R184" i="3"/>
  <c r="B184" i="3" s="1"/>
  <c r="R948" i="3"/>
  <c r="B948" i="3" s="1"/>
  <c r="R418" i="3"/>
  <c r="R779" i="3"/>
  <c r="B779" i="3" s="1"/>
  <c r="R1113" i="3"/>
  <c r="B1113" i="3" s="1"/>
  <c r="R1561" i="3"/>
  <c r="B1561" i="3" s="1"/>
  <c r="R1693" i="3"/>
  <c r="B1693" i="3" s="1"/>
  <c r="R1955" i="3"/>
  <c r="B1955" i="3" s="1"/>
  <c r="R2291" i="3"/>
  <c r="B2291" i="3" s="1"/>
  <c r="R357" i="3"/>
  <c r="B357" i="3" s="1"/>
  <c r="R64" i="3"/>
  <c r="R2582" i="3"/>
  <c r="B2582" i="3" s="1"/>
  <c r="R2515" i="3"/>
  <c r="B2515" i="3" s="1"/>
  <c r="R2328" i="3"/>
  <c r="R2541" i="3"/>
  <c r="B2541" i="3" s="1"/>
  <c r="R2236" i="3"/>
  <c r="B2236" i="3" s="1"/>
  <c r="R2229" i="3"/>
  <c r="B2229" i="3" s="1"/>
  <c r="R2342" i="3"/>
  <c r="B2342" i="3" s="1"/>
  <c r="R2317" i="3"/>
  <c r="B2317" i="3" s="1"/>
  <c r="R2299" i="3"/>
  <c r="B2299" i="3" s="1"/>
  <c r="R2351" i="3"/>
  <c r="B2351" i="3" s="1"/>
  <c r="R2235" i="3"/>
  <c r="B2235" i="3" s="1"/>
  <c r="R2036" i="3"/>
  <c r="B2036" i="3" s="1"/>
  <c r="R2202" i="3"/>
  <c r="B2202" i="3" s="1"/>
  <c r="R2144" i="3"/>
  <c r="B2144" i="3" s="1"/>
  <c r="R2159" i="3"/>
  <c r="B2159" i="3" s="1"/>
  <c r="R2148" i="3"/>
  <c r="B2148" i="3" s="1"/>
  <c r="R2041" i="3"/>
  <c r="B2041" i="3" s="1"/>
  <c r="R2033" i="3"/>
  <c r="B2033" i="3" s="1"/>
  <c r="R1981" i="3"/>
  <c r="B1981" i="3" s="1"/>
  <c r="R1843" i="3"/>
  <c r="B1843" i="3" s="1"/>
  <c r="R1819" i="3"/>
  <c r="B1819" i="3" s="1"/>
  <c r="R1894" i="3"/>
  <c r="B1894" i="3" s="1"/>
  <c r="R1865" i="3"/>
  <c r="B1865" i="3" s="1"/>
  <c r="R1632" i="3"/>
  <c r="R1635" i="3"/>
  <c r="B1635" i="3" s="1"/>
  <c r="R1753" i="3"/>
  <c r="B1753" i="3" s="1"/>
  <c r="R1584" i="3"/>
  <c r="B1584" i="3" s="1"/>
  <c r="R1539" i="3"/>
  <c r="B1539" i="3" s="1"/>
  <c r="R1463" i="3"/>
  <c r="B1463" i="3" s="1"/>
  <c r="R1538" i="3"/>
  <c r="B1538" i="3" s="1"/>
  <c r="R1502" i="3"/>
  <c r="B1502" i="3" s="1"/>
  <c r="R1452" i="3"/>
  <c r="B1452" i="3" s="1"/>
  <c r="R1197" i="3"/>
  <c r="B1197" i="3" s="1"/>
  <c r="R1147" i="3"/>
  <c r="B1147" i="3" s="1"/>
  <c r="R886" i="3"/>
  <c r="B886" i="3" s="1"/>
  <c r="R1183" i="3"/>
  <c r="B1183" i="3" s="1"/>
  <c r="R1067" i="3"/>
  <c r="B1067" i="3" s="1"/>
  <c r="R1038" i="3"/>
  <c r="B1038" i="3" s="1"/>
  <c r="R560" i="3"/>
  <c r="B560" i="3" s="1"/>
  <c r="R859" i="3"/>
  <c r="B859" i="3" s="1"/>
  <c r="R624" i="3"/>
  <c r="B624" i="3" s="1"/>
  <c r="B418" i="3"/>
  <c r="B447" i="3"/>
  <c r="B81" i="3"/>
  <c r="B646" i="3"/>
  <c r="B815" i="3"/>
  <c r="B747" i="3"/>
  <c r="B970" i="3"/>
  <c r="B1133" i="3"/>
  <c r="B1172" i="3"/>
  <c r="B1364" i="3"/>
  <c r="B1295" i="3"/>
  <c r="B1231" i="3"/>
  <c r="B1307" i="3"/>
  <c r="B1750" i="3"/>
  <c r="B1627" i="3"/>
  <c r="B1742" i="3"/>
  <c r="B1810" i="3"/>
  <c r="B1747" i="3"/>
  <c r="B1869" i="3"/>
  <c r="B1866" i="3"/>
  <c r="B2027" i="3"/>
  <c r="B2147" i="3"/>
  <c r="B1976" i="3"/>
  <c r="B2079" i="3"/>
  <c r="B2142" i="3"/>
  <c r="B2398" i="3"/>
  <c r="B2368" i="3"/>
  <c r="B2286" i="3"/>
  <c r="B2638" i="3"/>
  <c r="B2598" i="3"/>
  <c r="B2812" i="3"/>
  <c r="B2820" i="3"/>
  <c r="R609" i="3"/>
  <c r="B609" i="3" s="1"/>
  <c r="R412" i="3"/>
  <c r="B412" i="3" s="1"/>
  <c r="R404" i="3"/>
  <c r="B404" i="3" s="1"/>
  <c r="R344" i="3"/>
  <c r="B344" i="3" s="1"/>
  <c r="B270" i="3"/>
  <c r="R51" i="3"/>
  <c r="B51" i="3" s="1"/>
  <c r="R217" i="3"/>
  <c r="B217" i="3" s="1"/>
  <c r="R559" i="3"/>
  <c r="B559" i="3" s="1"/>
  <c r="R839" i="3"/>
  <c r="B839" i="3" s="1"/>
  <c r="R1169" i="3"/>
  <c r="B1169" i="3" s="1"/>
  <c r="R1581" i="3"/>
  <c r="B1581" i="3" s="1"/>
  <c r="R1739" i="3"/>
  <c r="B1739" i="3" s="1"/>
  <c r="R1898" i="3"/>
  <c r="B1898" i="3" s="1"/>
  <c r="R2019" i="3"/>
  <c r="B2019" i="3" s="1"/>
  <c r="R2355" i="3"/>
  <c r="B2355" i="3" s="1"/>
  <c r="R2635" i="3"/>
  <c r="B2635" i="3" s="1"/>
  <c r="R245" i="3"/>
  <c r="B245" i="3" s="1"/>
  <c r="R391" i="3"/>
  <c r="B391" i="3" s="1"/>
  <c r="R330" i="3"/>
  <c r="B330" i="3" s="1"/>
  <c r="R115" i="3"/>
  <c r="B115" i="3" s="1"/>
  <c r="R2494" i="3"/>
  <c r="B2494" i="3" s="1"/>
  <c r="R2363" i="3"/>
  <c r="B2363" i="3" s="1"/>
  <c r="R2259" i="3"/>
  <c r="B2259" i="3" s="1"/>
  <c r="R2295" i="3"/>
  <c r="R2005" i="3"/>
  <c r="B2005" i="3" s="1"/>
  <c r="R2088" i="3"/>
  <c r="B2088" i="3" s="1"/>
  <c r="R2042" i="3"/>
  <c r="B2042" i="3" s="1"/>
  <c r="R2029" i="3"/>
  <c r="B2029" i="3" s="1"/>
  <c r="R1960" i="3"/>
  <c r="B1960" i="3" s="1"/>
  <c r="R1982" i="3"/>
  <c r="B1982" i="3" s="1"/>
  <c r="R1923" i="3"/>
  <c r="B1923" i="3" s="1"/>
  <c r="R1971" i="3"/>
  <c r="B1971" i="3" s="1"/>
  <c r="R1822" i="3"/>
  <c r="B1822" i="3" s="1"/>
  <c r="R2011" i="3"/>
  <c r="B2011" i="3" s="1"/>
  <c r="R1695" i="3"/>
  <c r="B1695" i="3" s="1"/>
  <c r="R1593" i="3"/>
  <c r="B1593" i="3" s="1"/>
  <c r="R1730" i="3"/>
  <c r="B1730" i="3" s="1"/>
  <c r="R1706" i="3"/>
  <c r="B1706" i="3" s="1"/>
  <c r="R1650" i="3"/>
  <c r="B1650" i="3" s="1"/>
  <c r="R1582" i="3"/>
  <c r="B1582" i="3" s="1"/>
  <c r="R1477" i="3"/>
  <c r="B1477" i="3" s="1"/>
  <c r="R1291" i="3"/>
  <c r="B1291" i="3" s="1"/>
  <c r="R1337" i="3"/>
  <c r="B1337" i="3" s="1"/>
  <c r="R1192" i="3"/>
  <c r="B1192" i="3" s="1"/>
  <c r="R1190" i="3"/>
  <c r="B1190" i="3" s="1"/>
  <c r="R1245" i="3"/>
  <c r="B1245" i="3" s="1"/>
  <c r="R1152" i="3"/>
  <c r="R1064" i="3"/>
  <c r="B1064" i="3" s="1"/>
  <c r="R1035" i="3"/>
  <c r="B1035" i="3" s="1"/>
  <c r="R724" i="3"/>
  <c r="B724" i="3" s="1"/>
  <c r="R1058" i="3"/>
  <c r="B1058" i="3" s="1"/>
  <c r="R745" i="3"/>
  <c r="B745" i="3" s="1"/>
  <c r="R578" i="3"/>
  <c r="R535" i="3"/>
  <c r="B535" i="3" s="1"/>
  <c r="R668" i="3"/>
  <c r="B668" i="3" s="1"/>
  <c r="B555" i="3"/>
  <c r="B672" i="3"/>
  <c r="B847" i="3"/>
  <c r="B870" i="3"/>
  <c r="B1135" i="3"/>
  <c r="B1203" i="3"/>
  <c r="B1314" i="3"/>
  <c r="B1248" i="3"/>
  <c r="B1446" i="3"/>
  <c r="B1632" i="3"/>
  <c r="B1641" i="3"/>
  <c r="B1807" i="3"/>
  <c r="B1799" i="3"/>
  <c r="B1919" i="3"/>
  <c r="B2035" i="3"/>
  <c r="B1987" i="3"/>
  <c r="B2090" i="3"/>
  <c r="B1916" i="3"/>
  <c r="B2420" i="3"/>
  <c r="B2295" i="3"/>
  <c r="B2397" i="3"/>
  <c r="B2427" i="3"/>
  <c r="B2583" i="3"/>
  <c r="B2539" i="3"/>
  <c r="B2572" i="3"/>
  <c r="B2601" i="3"/>
  <c r="B2696" i="3"/>
  <c r="B2789" i="3"/>
  <c r="B2652" i="3"/>
  <c r="R133" i="3"/>
  <c r="B133" i="3" s="1"/>
  <c r="R76" i="3"/>
  <c r="B76" i="3" s="1"/>
  <c r="B292" i="3"/>
  <c r="B55" i="3"/>
  <c r="R891" i="3"/>
  <c r="B891" i="3" s="1"/>
  <c r="B438" i="3"/>
  <c r="R298" i="3"/>
  <c r="B298" i="3" s="1"/>
  <c r="R255" i="3"/>
  <c r="B255" i="3" s="1"/>
  <c r="R138" i="3"/>
  <c r="B138" i="3" s="1"/>
  <c r="B498" i="3"/>
  <c r="R413" i="3"/>
  <c r="B413" i="3" s="1"/>
  <c r="R951" i="3"/>
  <c r="B951" i="3" s="1"/>
  <c r="R1170" i="3"/>
  <c r="B1170" i="3" s="1"/>
  <c r="R1403" i="3"/>
  <c r="B1403" i="3" s="1"/>
  <c r="R1571" i="3"/>
  <c r="B1571" i="3" s="1"/>
  <c r="R1899" i="3"/>
  <c r="B1899" i="3" s="1"/>
  <c r="R2127" i="3"/>
  <c r="B2127" i="3" s="1"/>
  <c r="R2187" i="3"/>
  <c r="B2187" i="3" s="1"/>
  <c r="R2747" i="3"/>
  <c r="B2747" i="3" s="1"/>
  <c r="R331" i="3"/>
  <c r="B331" i="3" s="1"/>
  <c r="R388" i="3"/>
  <c r="B388" i="3" s="1"/>
  <c r="R329" i="3"/>
  <c r="B329" i="3" s="1"/>
  <c r="R52" i="3"/>
  <c r="R2592" i="3"/>
  <c r="B2592" i="3" s="1"/>
  <c r="R2539" i="3"/>
  <c r="R2470" i="3"/>
  <c r="B2470" i="3" s="1"/>
  <c r="R2303" i="3"/>
  <c r="R2271" i="3"/>
  <c r="B2271" i="3" s="1"/>
  <c r="R2404" i="3"/>
  <c r="B2404" i="3" s="1"/>
  <c r="R2347" i="3"/>
  <c r="B2347" i="3" s="1"/>
  <c r="R2139" i="3"/>
  <c r="B2139" i="3" s="1"/>
  <c r="R2346" i="3"/>
  <c r="B2346" i="3" s="1"/>
  <c r="R2292" i="3"/>
  <c r="B2292" i="3" s="1"/>
  <c r="R2124" i="3"/>
  <c r="B2124" i="3" s="1"/>
  <c r="R1977" i="3"/>
  <c r="B1977" i="3" s="1"/>
  <c r="R1842" i="3"/>
  <c r="R1851" i="3"/>
  <c r="B1851" i="3" s="1"/>
  <c r="R1749" i="3"/>
  <c r="B1749" i="3" s="1"/>
  <c r="R1530" i="3"/>
  <c r="B1530" i="3" s="1"/>
  <c r="R1344" i="3"/>
  <c r="B1344" i="3" s="1"/>
  <c r="R1193" i="3"/>
  <c r="B1193" i="3" s="1"/>
  <c r="R1243" i="3"/>
  <c r="B1243" i="3" s="1"/>
  <c r="R1450" i="3"/>
  <c r="B1450" i="3" s="1"/>
  <c r="R1134" i="3"/>
  <c r="B1134" i="3" s="1"/>
  <c r="R1081" i="3"/>
  <c r="B1081" i="3" s="1"/>
  <c r="R978" i="3"/>
  <c r="B978" i="3" s="1"/>
  <c r="R575" i="3"/>
  <c r="R790" i="3"/>
  <c r="B790" i="3" s="1"/>
  <c r="R577" i="3"/>
  <c r="B577" i="3" s="1"/>
  <c r="R723" i="3"/>
  <c r="B723" i="3" s="1"/>
  <c r="R629" i="3"/>
  <c r="B629" i="3" s="1"/>
  <c r="B464" i="3"/>
  <c r="B578" i="3"/>
  <c r="B718" i="3"/>
  <c r="B575" i="3"/>
  <c r="B675" i="3"/>
  <c r="B773" i="3"/>
  <c r="B829" i="3"/>
  <c r="B1393" i="3"/>
  <c r="B1206" i="3"/>
  <c r="B1259" i="3"/>
  <c r="B1587" i="3"/>
  <c r="B1567" i="3"/>
  <c r="B1686" i="3"/>
  <c r="B1844" i="3"/>
  <c r="B1805" i="3"/>
  <c r="B1911" i="3"/>
  <c r="B1792" i="3"/>
  <c r="B1910" i="3"/>
  <c r="B2061" i="3"/>
  <c r="B1990" i="3"/>
  <c r="B2303" i="3"/>
  <c r="B2183" i="3"/>
  <c r="B2257" i="3"/>
  <c r="B2423" i="3"/>
  <c r="B2270" i="3"/>
  <c r="B2477" i="3"/>
  <c r="B2191" i="3"/>
  <c r="B2428" i="3"/>
  <c r="B2476" i="3"/>
  <c r="B2550" i="3"/>
  <c r="B2579" i="3"/>
  <c r="B2565" i="3"/>
  <c r="B2627" i="3"/>
  <c r="B2733" i="3"/>
  <c r="B2751" i="3"/>
  <c r="B461" i="3"/>
  <c r="R182" i="3"/>
  <c r="B182" i="3" s="1"/>
  <c r="R510" i="3"/>
  <c r="B510" i="3" s="1"/>
  <c r="B235" i="3"/>
  <c r="B72" i="3"/>
  <c r="B52" i="3"/>
  <c r="R685" i="3"/>
  <c r="B685" i="3" s="1"/>
  <c r="R230" i="3"/>
  <c r="B230" i="3" s="1"/>
  <c r="R524" i="3"/>
  <c r="B524" i="3" s="1"/>
  <c r="R497" i="3"/>
  <c r="B497" i="3" s="1"/>
  <c r="R82" i="3"/>
  <c r="B82" i="3" s="1"/>
  <c r="R619" i="3"/>
  <c r="B619" i="3" s="1"/>
  <c r="R1235" i="3"/>
  <c r="B1235" i="3" s="1"/>
  <c r="R1505" i="3"/>
  <c r="B1505" i="3" s="1"/>
  <c r="R1683" i="3"/>
  <c r="B1683" i="3" s="1"/>
  <c r="R1900" i="3"/>
  <c r="B1900" i="3" s="1"/>
  <c r="R2178" i="3"/>
  <c r="B2178" i="3" s="1"/>
  <c r="R2411" i="3"/>
  <c r="B2411" i="3" s="1"/>
  <c r="R2803" i="3"/>
  <c r="B2803" i="3" s="1"/>
  <c r="R349" i="3"/>
  <c r="B349" i="3" s="1"/>
  <c r="R301" i="3"/>
  <c r="B301" i="3" s="1"/>
  <c r="R442" i="3"/>
  <c r="B442" i="3" s="1"/>
  <c r="R1868" i="3"/>
  <c r="B1868" i="3" s="1"/>
  <c r="R1736" i="3"/>
  <c r="B1736" i="3" s="1"/>
  <c r="R1343" i="3"/>
  <c r="B1343" i="3" s="1"/>
  <c r="R1208" i="3"/>
  <c r="R1114" i="3"/>
  <c r="B1114" i="3" s="1"/>
  <c r="R1002" i="3"/>
  <c r="B1002" i="3" s="1"/>
  <c r="R1077" i="3"/>
  <c r="B1077" i="3" s="1"/>
  <c r="R754" i="3"/>
  <c r="B754" i="3" s="1"/>
  <c r="R635" i="3"/>
  <c r="B635" i="3" s="1"/>
  <c r="B64" i="3"/>
  <c r="R945" i="3"/>
  <c r="B945" i="3" s="1"/>
  <c r="B796" i="3"/>
  <c r="B830" i="3"/>
  <c r="B586" i="3"/>
  <c r="B678" i="3"/>
  <c r="B853" i="3"/>
  <c r="B799" i="3"/>
  <c r="B1145" i="3"/>
  <c r="B1175" i="3"/>
  <c r="B1166" i="3"/>
  <c r="B1232" i="3"/>
  <c r="B1262" i="3"/>
  <c r="B1352" i="3"/>
  <c r="B1370" i="3"/>
  <c r="B1613" i="3"/>
  <c r="B1564" i="3"/>
  <c r="B1669" i="3"/>
  <c r="B1870" i="3"/>
  <c r="B1842" i="3"/>
  <c r="B1814" i="3"/>
  <c r="B2084" i="3"/>
  <c r="B2016" i="3"/>
  <c r="B2200" i="3"/>
  <c r="B2135" i="3"/>
  <c r="B2485" i="3"/>
  <c r="B2484" i="3"/>
  <c r="B2490" i="3"/>
  <c r="B2607" i="3"/>
  <c r="B2659" i="3"/>
  <c r="B2647" i="3"/>
  <c r="B2588" i="3"/>
  <c r="B2743" i="3"/>
  <c r="B2714" i="3"/>
  <c r="B2702" i="3"/>
  <c r="B2762" i="3"/>
  <c r="B243" i="3"/>
  <c r="B232" i="3"/>
  <c r="B175" i="3"/>
  <c r="R227" i="3"/>
  <c r="B227" i="3" s="1"/>
  <c r="R198" i="3"/>
  <c r="B198" i="3" s="1"/>
  <c r="R167" i="3"/>
  <c r="B167" i="3" s="1"/>
  <c r="R666" i="3"/>
  <c r="B666" i="3" s="1"/>
  <c r="R553" i="3"/>
  <c r="B553" i="3" s="1"/>
  <c r="R778" i="3"/>
  <c r="B778" i="3" s="1"/>
  <c r="R451" i="3"/>
  <c r="B451" i="3" s="1"/>
  <c r="R1394" i="3"/>
  <c r="B1394" i="3" s="1"/>
  <c r="R1515" i="3"/>
  <c r="B1515" i="3" s="1"/>
  <c r="R2121" i="3"/>
  <c r="B2121" i="3" s="1"/>
  <c r="R2243" i="3"/>
  <c r="B2243" i="3" s="1"/>
  <c r="R387" i="3"/>
  <c r="B387" i="3" s="1"/>
  <c r="R293" i="3"/>
  <c r="B293" i="3" s="1"/>
  <c r="R499" i="3"/>
  <c r="B499" i="3" s="1"/>
</calcChain>
</file>

<file path=xl/sharedStrings.xml><?xml version="1.0" encoding="utf-8"?>
<sst xmlns="http://schemas.openxmlformats.org/spreadsheetml/2006/main" count="6921" uniqueCount="447">
  <si>
    <t>Interface Setting Grid Number</t>
  </si>
  <si>
    <t>Active Grid Number</t>
  </si>
  <si>
    <t>Sheet Name</t>
  </si>
  <si>
    <t>Running Actual Sheet row Number</t>
  </si>
  <si>
    <t>Running Actual Grid Number</t>
  </si>
  <si>
    <t>Grid Title</t>
  </si>
  <si>
    <t>Chart Legend Location</t>
  </si>
  <si>
    <t>ChartType</t>
  </si>
  <si>
    <t>ChartDisplayLabel</t>
  </si>
  <si>
    <t>ChartXAxiesLabel</t>
  </si>
  <si>
    <t>Chart 1stData Series</t>
  </si>
  <si>
    <t>Chart 1st DataSeries Name</t>
  </si>
  <si>
    <t>Chart 2nd Data Series</t>
  </si>
  <si>
    <t>Chart 2nd Data Series Name</t>
  </si>
  <si>
    <t>Chart 3rd Data Series</t>
  </si>
  <si>
    <t>Chart 3rd Data SeriesName</t>
  </si>
  <si>
    <t>Chart 4th Data Series</t>
  </si>
  <si>
    <t>Chart 4th Data Series Name</t>
  </si>
  <si>
    <t>Chart 5th Data Series</t>
  </si>
  <si>
    <t>Chart 5th Data Series Name</t>
  </si>
  <si>
    <t>ChartHide</t>
  </si>
  <si>
    <t>DGCol Label</t>
  </si>
  <si>
    <t>DGRow Label</t>
  </si>
  <si>
    <t>DGData</t>
  </si>
  <si>
    <t>DG Display Label</t>
  </si>
  <si>
    <t>DG Decimal Digits</t>
  </si>
  <si>
    <t>DGHide</t>
  </si>
  <si>
    <t>IGColLabelRange</t>
  </si>
  <si>
    <t>IGRowLabelRange</t>
  </si>
  <si>
    <t>IGDataRange</t>
  </si>
  <si>
    <t>IGDisplayLabel</t>
  </si>
  <si>
    <t>IGDecimalDigits</t>
  </si>
  <si>
    <t>IGHide</t>
  </si>
  <si>
    <t>LIDColLabelRange</t>
  </si>
  <si>
    <t>LIDActualDataRange</t>
  </si>
  <si>
    <t>LIDDisplayLabel</t>
  </si>
  <si>
    <t>LIDRowsNumber</t>
  </si>
  <si>
    <t>LIDHide</t>
  </si>
  <si>
    <t>SliderMaxpercentage</t>
  </si>
  <si>
    <t>SliderMinMovePer</t>
  </si>
  <si>
    <t>SaveType</t>
  </si>
  <si>
    <t>FormatType</t>
  </si>
  <si>
    <t>BudgetTotal</t>
  </si>
  <si>
    <t>ActualTotal</t>
  </si>
  <si>
    <t>TotalHide</t>
  </si>
  <si>
    <t>TotalGridHeadings</t>
  </si>
  <si>
    <t>EnableLID</t>
  </si>
  <si>
    <t>Chart 6th Data Series</t>
  </si>
  <si>
    <t>Chart 6th Data Series Name</t>
  </si>
  <si>
    <t>MinChart</t>
  </si>
  <si>
    <t>MinDG</t>
  </si>
  <si>
    <t>EnableCustomSpreading</t>
  </si>
  <si>
    <t>Created Date</t>
  </si>
  <si>
    <t>Updated Date</t>
  </si>
  <si>
    <t>InfoManager Number</t>
  </si>
  <si>
    <t>Grid Cell Range</t>
  </si>
  <si>
    <t>Grid Special Rules</t>
  </si>
  <si>
    <t>Module Name</t>
  </si>
  <si>
    <t>Entity</t>
  </si>
  <si>
    <t>Entity Relate to data</t>
  </si>
  <si>
    <t>Entity Special Rules</t>
  </si>
  <si>
    <t>Entity Text</t>
  </si>
  <si>
    <t>Time</t>
  </si>
  <si>
    <t>Time  Relate to data</t>
  </si>
  <si>
    <t>Time  Special Rules</t>
  </si>
  <si>
    <t>Time Text</t>
  </si>
  <si>
    <t>Scenario</t>
  </si>
  <si>
    <t>Scenario  Relate to data</t>
  </si>
  <si>
    <t>Scenario  Special Rules</t>
  </si>
  <si>
    <t>Scenario Text</t>
  </si>
  <si>
    <t>Category</t>
  </si>
  <si>
    <t>Category  Relate to data</t>
  </si>
  <si>
    <t>Category  Special Rules</t>
  </si>
  <si>
    <t>Category Text</t>
  </si>
  <si>
    <t xml:space="preserve">FxCode </t>
  </si>
  <si>
    <t>FxCode  Relate to data</t>
  </si>
  <si>
    <t>FxCode  Special Rules</t>
  </si>
  <si>
    <t>FxCode Text</t>
  </si>
  <si>
    <t>Dim0</t>
  </si>
  <si>
    <t>Dim Label0</t>
  </si>
  <si>
    <t>Dim0Relate to data</t>
  </si>
  <si>
    <t>Dim0Special Rules</t>
  </si>
  <si>
    <t>Dim0Text</t>
  </si>
  <si>
    <t>Dim1</t>
  </si>
  <si>
    <t>Dim Label1</t>
  </si>
  <si>
    <t>Dim1Relate to data</t>
  </si>
  <si>
    <t>Dim1Special Rules</t>
  </si>
  <si>
    <t>Dim1Text</t>
  </si>
  <si>
    <t>Dim2</t>
  </si>
  <si>
    <t>Dim Label2</t>
  </si>
  <si>
    <t>Dim2Relate to data</t>
  </si>
  <si>
    <t>Dim2Special Rules</t>
  </si>
  <si>
    <t>Dim2Text</t>
  </si>
  <si>
    <t>Dim3</t>
  </si>
  <si>
    <t>Dim Label3</t>
  </si>
  <si>
    <t>Dim3Relate to data</t>
  </si>
  <si>
    <t>Dim3Special Rules</t>
  </si>
  <si>
    <t>Dim3Text</t>
  </si>
  <si>
    <t>Dim4</t>
  </si>
  <si>
    <t>Dim Label4</t>
  </si>
  <si>
    <t>Dim4Relate to data</t>
  </si>
  <si>
    <t>Dim4Special Rules</t>
  </si>
  <si>
    <t>Dim4Text</t>
  </si>
  <si>
    <t>Dim5</t>
  </si>
  <si>
    <t>Dim Label5</t>
  </si>
  <si>
    <t>Dim5Relate to data</t>
  </si>
  <si>
    <t>Dim5Special Rules</t>
  </si>
  <si>
    <t>Dim5Text</t>
  </si>
  <si>
    <t>Dim6</t>
  </si>
  <si>
    <t>Dim Label6</t>
  </si>
  <si>
    <t>Dim6Relate to data</t>
  </si>
  <si>
    <t>Dim6Special Rules</t>
  </si>
  <si>
    <t>Dim6Text</t>
  </si>
  <si>
    <t>Dim7</t>
  </si>
  <si>
    <t>Dim Label7</t>
  </si>
  <si>
    <t>Dim7Relate to data</t>
  </si>
  <si>
    <t>Dim7Special Rules</t>
  </si>
  <si>
    <t>Dim7Text</t>
  </si>
  <si>
    <t>Dim8</t>
  </si>
  <si>
    <t>Dim Label8</t>
  </si>
  <si>
    <t>Dim8Relate to data</t>
  </si>
  <si>
    <t>Dim8Special Rules</t>
  </si>
  <si>
    <t>Dim8Text</t>
  </si>
  <si>
    <t>Dim9</t>
  </si>
  <si>
    <t>Dim Label9</t>
  </si>
  <si>
    <t>Dim9Relate to data</t>
  </si>
  <si>
    <t>Dim9Special Rules</t>
  </si>
  <si>
    <t>Dim9Text</t>
  </si>
  <si>
    <t>Variable Dim Name0</t>
  </si>
  <si>
    <t>Variable Dim0</t>
  </si>
  <si>
    <t>Variable Dim0Relate to data</t>
  </si>
  <si>
    <t>Variable Dim0Special Rules</t>
  </si>
  <si>
    <t>Variable Dim0Text</t>
  </si>
  <si>
    <t>Variable Dim Name1</t>
  </si>
  <si>
    <t>Variable Dim1</t>
  </si>
  <si>
    <t>Variable Dim1Relate to data</t>
  </si>
  <si>
    <t>Variable Dim1Special Rules</t>
  </si>
  <si>
    <t>Variable Dim1Text</t>
  </si>
  <si>
    <t>Variable Dim Name2</t>
  </si>
  <si>
    <t>Variable Dim2</t>
  </si>
  <si>
    <t>Variable Dim2Relate to data</t>
  </si>
  <si>
    <t>Variable Dim2Special Rules</t>
  </si>
  <si>
    <t>Variable Dim2Text</t>
  </si>
  <si>
    <t>Variable Dim Name3</t>
  </si>
  <si>
    <t>Variable Dim3</t>
  </si>
  <si>
    <t>Variable Dim3Relate to data</t>
  </si>
  <si>
    <t>Variable Dim3Special Rules</t>
  </si>
  <si>
    <t>Variable Dim3Text</t>
  </si>
  <si>
    <t>Variable Dim Name4</t>
  </si>
  <si>
    <t>Variable Dim4</t>
  </si>
  <si>
    <t>Variable Dim4Relate to data</t>
  </si>
  <si>
    <t>Variable Dim4Special Rules</t>
  </si>
  <si>
    <t>Variable Dim4Text</t>
  </si>
  <si>
    <t>Variable Dim Name5</t>
  </si>
  <si>
    <t>Variable Dim5</t>
  </si>
  <si>
    <t>Variable Dim5Relate to data</t>
  </si>
  <si>
    <t>Variable Dim5Special Rules</t>
  </si>
  <si>
    <t>Variable Dim5Text</t>
  </si>
  <si>
    <t>Variable Dim Name6</t>
  </si>
  <si>
    <t>Variable Dim6</t>
  </si>
  <si>
    <t>Variable Dim6Relate to data</t>
  </si>
  <si>
    <t>Variable Dim6Special Rules</t>
  </si>
  <si>
    <t>Variable Dim6Text</t>
  </si>
  <si>
    <t>Variable Dim Name7</t>
  </si>
  <si>
    <t>Variable Dim7</t>
  </si>
  <si>
    <t>Variable Dim7Relate to data</t>
  </si>
  <si>
    <t>Variable Dim7Special Rules</t>
  </si>
  <si>
    <t>Variable Dim7Text</t>
  </si>
  <si>
    <t>Variable Dim Name8</t>
  </si>
  <si>
    <t>Variable Dim8</t>
  </si>
  <si>
    <t>Variable Dim8Relate to data</t>
  </si>
  <si>
    <t>Variable Dim8Special Rules</t>
  </si>
  <si>
    <t>Variable Dim8Text</t>
  </si>
  <si>
    <t>Variable Dim Name9</t>
  </si>
  <si>
    <t>Variable Dim9</t>
  </si>
  <si>
    <t>Variable Dim9Relate to data</t>
  </si>
  <si>
    <t>Variable Dim9Special Rules</t>
  </si>
  <si>
    <t>Variable Dim9Text</t>
  </si>
  <si>
    <t>Variable Dim Name10</t>
  </si>
  <si>
    <t>Variable Dim10</t>
  </si>
  <si>
    <t>Variable Dim10Relate to data</t>
  </si>
  <si>
    <t>Variable Dim10Special Rules</t>
  </si>
  <si>
    <t>Variable Dim10Text</t>
  </si>
  <si>
    <t>Variable Dim Name11</t>
  </si>
  <si>
    <t>Variable Dim11</t>
  </si>
  <si>
    <t>Variable Dim11Relate to data</t>
  </si>
  <si>
    <t>Variable Dim11Special Rules</t>
  </si>
  <si>
    <t>Variable Dim11Text</t>
  </si>
  <si>
    <t>Variable Dim Name12</t>
  </si>
  <si>
    <t>Variable Dim12</t>
  </si>
  <si>
    <t>Variable Dim12Relate to data</t>
  </si>
  <si>
    <t>Variable Dim12Special Rules</t>
  </si>
  <si>
    <t>Variable Dim12Text</t>
  </si>
  <si>
    <t>Variable Dim Name13</t>
  </si>
  <si>
    <t>Variable Dim13</t>
  </si>
  <si>
    <t>Variable Dim13Relate to data</t>
  </si>
  <si>
    <t>Variable Dim13Special Rules</t>
  </si>
  <si>
    <t>Variable Dim13Text</t>
  </si>
  <si>
    <t>Variable Dim Name14</t>
  </si>
  <si>
    <t>Variable Dim14</t>
  </si>
  <si>
    <t>Variable Dim14Relate to data</t>
  </si>
  <si>
    <t>Variable Dim14Special Rules</t>
  </si>
  <si>
    <t>Variable Dim14Text</t>
  </si>
  <si>
    <t>Variable Dim Name15</t>
  </si>
  <si>
    <t>Variable Dim15</t>
  </si>
  <si>
    <t>Variable Dim15Relate to data</t>
  </si>
  <si>
    <t>Variable Dim15Special Rules</t>
  </si>
  <si>
    <t>Variable Dim15Text</t>
  </si>
  <si>
    <t>Variable Dim Name16</t>
  </si>
  <si>
    <t>Variable Dim16</t>
  </si>
  <si>
    <t>Variable Dim16Relate to data</t>
  </si>
  <si>
    <t>Variable Dim16Special Rules</t>
  </si>
  <si>
    <t>Variable Dim16Text</t>
  </si>
  <si>
    <t>Variable Dim Name17</t>
  </si>
  <si>
    <t>Variable Dim17</t>
  </si>
  <si>
    <t>Variable Dim17Relate to data</t>
  </si>
  <si>
    <t>Variable Dim17Special Rules</t>
  </si>
  <si>
    <t>Variable Dim17Text</t>
  </si>
  <si>
    <t>Variable Dim Name18</t>
  </si>
  <si>
    <t>Variable Dim18</t>
  </si>
  <si>
    <t>Variable Dim18Relate to data</t>
  </si>
  <si>
    <t>Variable Dim18Special Rules</t>
  </si>
  <si>
    <t>Variable Dim18Text</t>
  </si>
  <si>
    <t>Variable Dim Name19</t>
  </si>
  <si>
    <t>Variable Dim19</t>
  </si>
  <si>
    <t>Variable Dim19Relate to data</t>
  </si>
  <si>
    <t>Variable Dim19Special Rules</t>
  </si>
  <si>
    <t>Variable Dim19Text</t>
  </si>
  <si>
    <t>Storage Field0</t>
  </si>
  <si>
    <t>Storage Field0 Name</t>
  </si>
  <si>
    <t>Storage Field1</t>
  </si>
  <si>
    <t>Storage Field1 Name</t>
  </si>
  <si>
    <t>Storage Field2</t>
  </si>
  <si>
    <t>Storage Field2 Name</t>
  </si>
  <si>
    <t>Storage Field3</t>
  </si>
  <si>
    <t>Storage Field3 Name</t>
  </si>
  <si>
    <t>Storage Field4</t>
  </si>
  <si>
    <t>Storage Field4 Name</t>
  </si>
  <si>
    <t>Storage Field5</t>
  </si>
  <si>
    <t>Storage Field5 Name</t>
  </si>
  <si>
    <t>Storage Field6</t>
  </si>
  <si>
    <t>Storage Field6 Name</t>
  </si>
  <si>
    <t>Storage Field7</t>
  </si>
  <si>
    <t>Storage Field7 Name</t>
  </si>
  <si>
    <t>Storage Field8</t>
  </si>
  <si>
    <t>Storage Field8 Name</t>
  </si>
  <si>
    <t>Storage Field9</t>
  </si>
  <si>
    <t>Storage Field9 Name</t>
  </si>
  <si>
    <t>Storage Field10</t>
  </si>
  <si>
    <t>Storage Field10 Name</t>
  </si>
  <si>
    <t>Storage Field11</t>
  </si>
  <si>
    <t>Storage Field11 Name</t>
  </si>
  <si>
    <t>Storage Field12</t>
  </si>
  <si>
    <t>Storage Field12 Name</t>
  </si>
  <si>
    <t>Storage Field13</t>
  </si>
  <si>
    <t>Storage Field13 Name</t>
  </si>
  <si>
    <t>Storage Field14</t>
  </si>
  <si>
    <t>Storage Field14 Name</t>
  </si>
  <si>
    <t>Storage Field15</t>
  </si>
  <si>
    <t>Storage Field15 Name</t>
  </si>
  <si>
    <t>Storage Field16</t>
  </si>
  <si>
    <t>Storage Field16 Name</t>
  </si>
  <si>
    <t>Storage Field17</t>
  </si>
  <si>
    <t>Storage Field17 Name</t>
  </si>
  <si>
    <t>Storage Field18</t>
  </si>
  <si>
    <t>Storage Field18 Name</t>
  </si>
  <si>
    <t>Storage Field19</t>
  </si>
  <si>
    <t>Storage Field19 Name</t>
  </si>
  <si>
    <t>Enable SIMWindow</t>
  </si>
  <si>
    <t>Period Type</t>
  </si>
  <si>
    <t>Storage Type</t>
  </si>
  <si>
    <t>Retain Zero Value</t>
  </si>
  <si>
    <t>DimGridName</t>
  </si>
  <si>
    <t>DimSheetName</t>
  </si>
  <si>
    <t>StorageGridName</t>
  </si>
  <si>
    <t>StorageSheetName</t>
  </si>
  <si>
    <t>Facility</t>
  </si>
  <si>
    <t>PostTo</t>
  </si>
  <si>
    <t>Budget GL</t>
  </si>
  <si>
    <t>ReversePPD1</t>
  </si>
  <si>
    <t>ReversePPD2</t>
  </si>
  <si>
    <t>ReversePPD3</t>
  </si>
  <si>
    <t>ReversePPD4</t>
  </si>
  <si>
    <t>Code</t>
  </si>
  <si>
    <t>Column # from Col "T"</t>
  </si>
  <si>
    <t>Month Number</t>
  </si>
  <si>
    <t>EA15.xppd01</t>
  </si>
  <si>
    <t>Days in Period</t>
  </si>
  <si>
    <t>Budget Year</t>
  </si>
  <si>
    <t>Month Ending</t>
  </si>
  <si>
    <t>Current Year</t>
  </si>
  <si>
    <t/>
  </si>
  <si>
    <t>Months in Average</t>
  </si>
  <si>
    <t>Year</t>
  </si>
  <si>
    <t>Periodend</t>
  </si>
  <si>
    <t>Days01</t>
  </si>
  <si>
    <t xml:space="preserve">    TOTAL DAYS</t>
  </si>
  <si>
    <t>Days02</t>
  </si>
  <si>
    <t xml:space="preserve">    M2 DAYS</t>
  </si>
  <si>
    <t>E120z</t>
  </si>
  <si>
    <t xml:space="preserve">      TOTAL ANCILLARIES</t>
  </si>
  <si>
    <t>E1z</t>
  </si>
  <si>
    <t>TOTAL REVENUE</t>
  </si>
  <si>
    <t>EW57z</t>
  </si>
  <si>
    <t xml:space="preserve">      TOTAL EMPLOYEE WAGES</t>
  </si>
  <si>
    <t>EWz</t>
  </si>
  <si>
    <t>TOTAL COMPENSATION</t>
  </si>
  <si>
    <t>xppm03</t>
  </si>
  <si>
    <t xml:space="preserve">        MEDICARE</t>
  </si>
  <si>
    <t>xppm04</t>
  </si>
  <si>
    <t xml:space="preserve">        MANAGED CARE - RUGS</t>
  </si>
  <si>
    <t>xppm05</t>
  </si>
  <si>
    <t xml:space="preserve">        MANAGED CARE - LEVELS</t>
  </si>
  <si>
    <t>xppm01</t>
  </si>
  <si>
    <t xml:space="preserve">      TOTAL M2</t>
  </si>
  <si>
    <t>xppm06</t>
  </si>
  <si>
    <t xml:space="preserve">        PRIVATE PAY</t>
  </si>
  <si>
    <t>xppm07</t>
  </si>
  <si>
    <t xml:space="preserve">        PRIVATE PAY IL/ALF</t>
  </si>
  <si>
    <t>xppm13</t>
  </si>
  <si>
    <t xml:space="preserve">        MEDICAID</t>
  </si>
  <si>
    <t>xppm10</t>
  </si>
  <si>
    <t xml:space="preserve">        MANAGED MEDICAID</t>
  </si>
  <si>
    <t>xppm11</t>
  </si>
  <si>
    <t xml:space="preserve">        VA</t>
  </si>
  <si>
    <t>xppm12</t>
  </si>
  <si>
    <t xml:space="preserve">        HOSPICE MEDICAID</t>
  </si>
  <si>
    <t>xppm02</t>
  </si>
  <si>
    <t xml:space="preserve">      TOTAL CENSUS</t>
  </si>
  <si>
    <t>xppm08</t>
  </si>
  <si>
    <t>xppm09</t>
  </si>
  <si>
    <t xml:space="preserve">        MEDICAID PENDING</t>
  </si>
  <si>
    <t>National Team Budget Input</t>
  </si>
  <si>
    <t>To be completed by National Team</t>
  </si>
  <si>
    <t>*</t>
  </si>
  <si>
    <t>Indicates the PPD is required</t>
  </si>
  <si>
    <t>Responsible for Budget</t>
  </si>
  <si>
    <t>Monthly Expense / PPD</t>
  </si>
  <si>
    <t>Last 12 Months Actual</t>
  </si>
  <si>
    <t>Description</t>
  </si>
  <si>
    <t>T3 Mth Avg</t>
  </si>
  <si>
    <t xml:space="preserve"> YTD Avg</t>
  </si>
  <si>
    <t>Average</t>
  </si>
  <si>
    <t>Budget Avg</t>
  </si>
  <si>
    <t>T3 Mth</t>
  </si>
  <si>
    <t>YTD ACT</t>
  </si>
  <si>
    <t>Actual</t>
  </si>
  <si>
    <t>Budget</t>
  </si>
  <si>
    <t>x</t>
  </si>
  <si>
    <t>VFS</t>
  </si>
  <si>
    <t>Reference Totals Only</t>
  </si>
  <si>
    <t>Non-Productive Rates</t>
  </si>
  <si>
    <t>xpr003</t>
  </si>
  <si>
    <t>xpr007</t>
  </si>
  <si>
    <t>EMPLOYEE HEALTH &amp; WELFARE</t>
  </si>
  <si>
    <t>E305010z</t>
  </si>
  <si>
    <t>Steve</t>
  </si>
  <si>
    <t>E305020z</t>
  </si>
  <si>
    <t>E305030z</t>
  </si>
  <si>
    <t>Ben Israel</t>
  </si>
  <si>
    <t>E305040z</t>
  </si>
  <si>
    <t>HOUSE NURSING - MEDICAL</t>
  </si>
  <si>
    <t>E325010z</t>
  </si>
  <si>
    <t>E325017z</t>
  </si>
  <si>
    <t>DIETARY</t>
  </si>
  <si>
    <t>E340020z</t>
  </si>
  <si>
    <t>April/Mark</t>
  </si>
  <si>
    <t>REPAIR &amp; MAINTENANCE/PLANT</t>
  </si>
  <si>
    <t>E345040z</t>
  </si>
  <si>
    <t>E345050z</t>
  </si>
  <si>
    <t>Joe T</t>
  </si>
  <si>
    <t>E345060z</t>
  </si>
  <si>
    <t>GENERAL &amp; ADMINISTRATIVE</t>
  </si>
  <si>
    <t>E355100z</t>
  </si>
  <si>
    <t>Avi</t>
  </si>
  <si>
    <t>E355120z</t>
  </si>
  <si>
    <t>April</t>
  </si>
  <si>
    <t>E355130z</t>
  </si>
  <si>
    <t>E355140z</t>
  </si>
  <si>
    <t>E355150z</t>
  </si>
  <si>
    <t>E355160z</t>
  </si>
  <si>
    <t>E355170z</t>
  </si>
  <si>
    <t>Michael</t>
  </si>
  <si>
    <t>E355180z</t>
  </si>
  <si>
    <t>E355200z</t>
  </si>
  <si>
    <t>E355230z</t>
  </si>
  <si>
    <t>MB / BI</t>
  </si>
  <si>
    <t>E355240z</t>
  </si>
  <si>
    <t>Steve / Mary</t>
  </si>
  <si>
    <t>E355250z</t>
  </si>
  <si>
    <t>RE TAXES/INSURANCE</t>
  </si>
  <si>
    <t>E560010z</t>
  </si>
  <si>
    <t>E560020z</t>
  </si>
  <si>
    <t>E560030z</t>
  </si>
  <si>
    <t>CAPITAL/FINANCIAL</t>
  </si>
  <si>
    <t>E565010z</t>
  </si>
  <si>
    <t>E565020z</t>
  </si>
  <si>
    <t>E565025z</t>
  </si>
  <si>
    <t>VFS- MN HUD</t>
  </si>
  <si>
    <t>VFS Olympia</t>
  </si>
  <si>
    <t>Park Villa Nursing and Rehab</t>
  </si>
  <si>
    <t>Villa at Evergreen</t>
  </si>
  <si>
    <t>PA Peterson</t>
  </si>
  <si>
    <t>Villa at South Holland</t>
  </si>
  <si>
    <t>Villa at Windsor Park</t>
  </si>
  <si>
    <t>South Holland Home</t>
  </si>
  <si>
    <t>Harbor House</t>
  </si>
  <si>
    <t>Trinity</t>
  </si>
  <si>
    <t>Harbor House of Wheeling</t>
  </si>
  <si>
    <t>Trinity Health Management</t>
  </si>
  <si>
    <t>Ignite Avanti</t>
  </si>
  <si>
    <t>3SGroupDB</t>
  </si>
  <si>
    <t>Villa at Bryn Mawr</t>
  </si>
  <si>
    <t>Villa at Osseo</t>
  </si>
  <si>
    <t>Villa at St. Louis Park</t>
  </si>
  <si>
    <t>Brookview, A Villa Center</t>
  </si>
  <si>
    <t>New Brighton, A Villa Center</t>
  </si>
  <si>
    <t>Texas Terrace, A Villa Center</t>
  </si>
  <si>
    <t>Park Health, A Villa Center</t>
  </si>
  <si>
    <t>Richfield, A Villa Center</t>
  </si>
  <si>
    <t>Robbinsdale, A Villa Center</t>
  </si>
  <si>
    <t>Rose of Sharon, A Villa Center</t>
  </si>
  <si>
    <t>Galtier, A Villa Center</t>
  </si>
  <si>
    <t>Villa at Bradley Estates</t>
  </si>
  <si>
    <t>Villa at Lincoln Park</t>
  </si>
  <si>
    <t>Villa at Middleton Village</t>
  </si>
  <si>
    <t>Villa at River Parkway</t>
  </si>
  <si>
    <t>Villa at City Center</t>
  </si>
  <si>
    <t>Villa at Great Lakes Crossing</t>
  </si>
  <si>
    <t>Villa at Green Lake Estates</t>
  </si>
  <si>
    <t>Villa at Parkridge</t>
  </si>
  <si>
    <t>Villa at Rose City</t>
  </si>
  <si>
    <t>Villa at Silverbell Estates</t>
  </si>
  <si>
    <t>Villa at the Bay</t>
  </si>
  <si>
    <t>Villa at the Park</t>
  </si>
  <si>
    <t>Villa at Traverse Point</t>
  </si>
  <si>
    <t>Villa at West Branch</t>
  </si>
  <si>
    <t>Ambassador, A Villa Center</t>
  </si>
  <si>
    <t>Father Murray, A Villa Center</t>
  </si>
  <si>
    <t>Imperial, A Villa Center</t>
  </si>
  <si>
    <t>Regency, A Villa Center</t>
  </si>
  <si>
    <t>St. Joseph's, A Villa Center</t>
  </si>
  <si>
    <t>Westland, A Villa Center</t>
  </si>
  <si>
    <t>Spring Meadows, A Villa Center</t>
  </si>
  <si>
    <t>Astor House, A Villa Center</t>
  </si>
  <si>
    <t>Ignite Medical Resort</t>
  </si>
  <si>
    <t>Ignite KUMed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</si>
</sst>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&quot;$&quot;#,##0.0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sz val="9"/>
      <color rgb="FF222222"/>
      <name val="Arial"/>
      <family val="2"/>
    </font>
    <font>
      <sz val="9"/>
      <name val="Arial"/>
      <family val="2"/>
    </font>
    <font>
      <sz val="10"/>
      <name val="Arial"/>
      <family val="2"/>
    </font>
    <font>
      <sz val="9"/>
      <color theme="0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16"/>
      <name val="Calibri"/>
      <family val="2"/>
      <scheme val="minor"/>
    </font>
    <font>
      <b/>
      <sz val="16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9"/>
      <color theme="1"/>
      <name val="Calibri"/>
      <family val="2"/>
      <scheme val="minor"/>
    </font>
    <font>
      <sz val="9.5"/>
      <color theme="1"/>
      <name val="Arial"/>
      <family val="2"/>
    </font>
    <font>
      <b/>
      <sz val="10"/>
      <name val="Arial"/>
      <family val="2"/>
    </font>
    <font>
      <b/>
      <sz val="10"/>
      <color rgb="FFFF0000"/>
      <name val="Arial"/>
      <family val="2"/>
    </font>
    <font>
      <b/>
      <u/>
      <sz val="12"/>
      <name val="Calibri"/>
      <family val="2"/>
      <scheme val="minor"/>
    </font>
    <font>
      <b/>
      <u/>
      <sz val="14"/>
      <name val="Calibri"/>
      <family val="2"/>
      <scheme val="minor"/>
    </font>
    <font>
      <sz val="9"/>
      <color theme="1"/>
      <name val="Arial"/>
      <family val="2"/>
    </font>
    <font>
      <sz val="8"/>
      <color theme="1"/>
      <name val="Arial"/>
      <family val="2"/>
    </font>
    <font>
      <sz val="8"/>
      <name val="Calibri"/>
      <family val="2"/>
      <scheme val="minor"/>
    </font>
    <font>
      <sz val="12"/>
      <color rgb="FFFF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59999389629810485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gray125">
        <fgColor theme="0" tint="-0.34998626667073579"/>
        <bgColor theme="0"/>
      </patternFill>
    </fill>
    <fill>
      <patternFill patternType="solid">
        <fgColor theme="4" tint="0.79998168889431442"/>
        <bgColor indexed="64"/>
      </patternFill>
    </fill>
    <fill>
      <patternFill patternType="gray125">
        <fgColor theme="0" tint="-0.34998626667073579"/>
        <bgColor theme="7" tint="0.59999389629810485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/>
  </cellStyleXfs>
  <cellXfs count="113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49" fontId="0" fillId="0" borderId="0" xfId="0" applyNumberFormat="1"/>
    <xf numFmtId="49" fontId="0" fillId="2" borderId="1" xfId="0" applyNumberFormat="1" applyFill="1" applyBorder="1" applyAlignment="1">
      <alignment horizontal="center" vertical="center" wrapText="1"/>
    </xf>
    <xf numFmtId="0" fontId="2" fillId="3" borderId="0" xfId="0" applyFont="1" applyFill="1"/>
    <xf numFmtId="1" fontId="3" fillId="3" borderId="0" xfId="0" applyNumberFormat="1" applyFont="1" applyFill="1" applyAlignment="1">
      <alignment horizontal="center"/>
    </xf>
    <xf numFmtId="0" fontId="3" fillId="3" borderId="0" xfId="0" applyFont="1" applyFill="1"/>
    <xf numFmtId="1" fontId="3" fillId="3" borderId="0" xfId="0" applyNumberFormat="1" applyFont="1" applyFill="1"/>
    <xf numFmtId="0" fontId="3" fillId="3" borderId="0" xfId="0" applyFont="1" applyFill="1" applyAlignment="1">
      <alignment horizontal="center"/>
    </xf>
    <xf numFmtId="0" fontId="4" fillId="3" borderId="2" xfId="0" applyFont="1" applyFill="1" applyBorder="1" applyAlignment="1">
      <alignment wrapText="1"/>
    </xf>
    <xf numFmtId="0" fontId="3" fillId="0" borderId="0" xfId="0" applyFont="1"/>
    <xf numFmtId="0" fontId="4" fillId="3" borderId="0" xfId="0" applyFont="1" applyFill="1" applyAlignment="1">
      <alignment horizontal="center" wrapText="1"/>
    </xf>
    <xf numFmtId="0" fontId="4" fillId="3" borderId="0" xfId="0" applyFont="1" applyFill="1" applyAlignment="1">
      <alignment wrapText="1"/>
    </xf>
    <xf numFmtId="164" fontId="3" fillId="3" borderId="0" xfId="1" applyNumberFormat="1" applyFont="1" applyFill="1" applyAlignment="1">
      <alignment horizontal="center"/>
    </xf>
    <xf numFmtId="164" fontId="3" fillId="3" borderId="0" xfId="1" applyNumberFormat="1" applyFont="1" applyFill="1"/>
    <xf numFmtId="0" fontId="5" fillId="3" borderId="0" xfId="0" applyFont="1" applyFill="1"/>
    <xf numFmtId="164" fontId="3" fillId="3" borderId="0" xfId="0" applyNumberFormat="1" applyFont="1" applyFill="1"/>
    <xf numFmtId="164" fontId="6" fillId="3" borderId="0" xfId="1" applyNumberFormat="1" applyFont="1" applyFill="1"/>
    <xf numFmtId="164" fontId="7" fillId="4" borderId="0" xfId="1" applyNumberFormat="1" applyFont="1" applyFill="1"/>
    <xf numFmtId="0" fontId="9" fillId="3" borderId="0" xfId="3" applyFont="1" applyFill="1"/>
    <xf numFmtId="49" fontId="10" fillId="3" borderId="0" xfId="3" applyNumberFormat="1" applyFont="1" applyFill="1" applyAlignment="1">
      <alignment horizontal="center"/>
    </xf>
    <xf numFmtId="49" fontId="10" fillId="3" borderId="0" xfId="3" applyNumberFormat="1" applyFont="1" applyFill="1"/>
    <xf numFmtId="164" fontId="10" fillId="3" borderId="0" xfId="1" applyNumberFormat="1" applyFont="1" applyFill="1" applyAlignment="1" applyProtection="1">
      <alignment horizontal="center"/>
      <protection locked="0"/>
    </xf>
    <xf numFmtId="164" fontId="7" fillId="3" borderId="0" xfId="1" applyNumberFormat="1" applyFont="1" applyFill="1"/>
    <xf numFmtId="0" fontId="7" fillId="3" borderId="0" xfId="3" applyFont="1" applyFill="1"/>
    <xf numFmtId="164" fontId="3" fillId="0" borderId="0" xfId="1" applyNumberFormat="1" applyFont="1"/>
    <xf numFmtId="14" fontId="3" fillId="3" borderId="0" xfId="0" applyNumberFormat="1" applyFont="1" applyFill="1" applyAlignment="1">
      <alignment horizontal="center"/>
    </xf>
    <xf numFmtId="14" fontId="3" fillId="0" borderId="0" xfId="0" applyNumberFormat="1" applyFont="1"/>
    <xf numFmtId="14" fontId="3" fillId="3" borderId="0" xfId="0" applyNumberFormat="1" applyFont="1" applyFill="1"/>
    <xf numFmtId="164" fontId="10" fillId="3" borderId="3" xfId="1" applyNumberFormat="1" applyFont="1" applyFill="1" applyBorder="1" applyAlignment="1" applyProtection="1">
      <alignment horizontal="center"/>
      <protection locked="0"/>
    </xf>
    <xf numFmtId="0" fontId="9" fillId="5" borderId="0" xfId="3" applyFont="1" applyFill="1"/>
    <xf numFmtId="1" fontId="11" fillId="3" borderId="0" xfId="3" applyNumberFormat="1" applyFont="1" applyFill="1" applyAlignment="1">
      <alignment horizontal="center"/>
    </xf>
    <xf numFmtId="0" fontId="11" fillId="3" borderId="0" xfId="3" applyFont="1" applyFill="1"/>
    <xf numFmtId="0" fontId="12" fillId="0" borderId="0" xfId="0" applyFont="1"/>
    <xf numFmtId="0" fontId="13" fillId="5" borderId="0" xfId="3" applyFont="1" applyFill="1"/>
    <xf numFmtId="0" fontId="14" fillId="5" borderId="0" xfId="3" applyFont="1" applyFill="1"/>
    <xf numFmtId="0" fontId="15" fillId="5" borderId="0" xfId="3" applyFont="1" applyFill="1" applyAlignment="1">
      <alignment horizontal="centerContinuous"/>
    </xf>
    <xf numFmtId="0" fontId="16" fillId="0" borderId="0" xfId="0" applyFont="1" applyAlignment="1">
      <alignment horizontal="center"/>
    </xf>
    <xf numFmtId="0" fontId="0" fillId="5" borderId="0" xfId="0" applyFill="1" applyAlignment="1" applyProtection="1">
      <alignment horizontal="center"/>
      <protection locked="0"/>
    </xf>
    <xf numFmtId="0" fontId="17" fillId="5" borderId="0" xfId="0" applyFont="1" applyFill="1" applyProtection="1">
      <protection locked="0"/>
    </xf>
    <xf numFmtId="0" fontId="7" fillId="5" borderId="0" xfId="3" applyFont="1" applyFill="1"/>
    <xf numFmtId="0" fontId="17" fillId="6" borderId="0" xfId="0" applyFont="1" applyFill="1" applyProtection="1">
      <protection locked="0"/>
    </xf>
    <xf numFmtId="0" fontId="7" fillId="6" borderId="0" xfId="3" applyFont="1" applyFill="1"/>
    <xf numFmtId="49" fontId="18" fillId="0" borderId="0" xfId="3" applyNumberFormat="1" applyFont="1"/>
    <xf numFmtId="49" fontId="19" fillId="0" borderId="1" xfId="3" applyNumberFormat="1" applyFont="1" applyBorder="1"/>
    <xf numFmtId="0" fontId="15" fillId="5" borderId="0" xfId="3" applyFont="1" applyFill="1" applyAlignment="1">
      <alignment horizontal="centerContinuous" vertical="center"/>
    </xf>
    <xf numFmtId="0" fontId="3" fillId="0" borderId="4" xfId="0" applyFont="1" applyBorder="1"/>
    <xf numFmtId="0" fontId="3" fillId="3" borderId="4" xfId="0" applyFont="1" applyFill="1" applyBorder="1"/>
    <xf numFmtId="164" fontId="3" fillId="3" borderId="4" xfId="1" applyNumberFormat="1" applyFont="1" applyFill="1" applyBorder="1"/>
    <xf numFmtId="164" fontId="3" fillId="0" borderId="4" xfId="1" applyNumberFormat="1" applyFont="1" applyBorder="1"/>
    <xf numFmtId="0" fontId="9" fillId="5" borderId="0" xfId="3" applyFont="1" applyFill="1" applyAlignment="1">
      <alignment wrapText="1"/>
    </xf>
    <xf numFmtId="1" fontId="3" fillId="3" borderId="0" xfId="0" applyNumberFormat="1" applyFont="1" applyFill="1" applyAlignment="1">
      <alignment horizontal="center" wrapText="1"/>
    </xf>
    <xf numFmtId="0" fontId="3" fillId="3" borderId="0" xfId="0" applyFont="1" applyFill="1" applyAlignment="1">
      <alignment horizontal="center" wrapText="1"/>
    </xf>
    <xf numFmtId="0" fontId="3" fillId="3" borderId="0" xfId="0" applyFont="1" applyFill="1" applyAlignment="1">
      <alignment wrapText="1"/>
    </xf>
    <xf numFmtId="0" fontId="4" fillId="7" borderId="0" xfId="0" applyFont="1" applyFill="1" applyAlignment="1">
      <alignment wrapText="1"/>
    </xf>
    <xf numFmtId="0" fontId="16" fillId="7" borderId="0" xfId="0" applyFont="1" applyFill="1" applyAlignment="1">
      <alignment wrapText="1"/>
    </xf>
    <xf numFmtId="0" fontId="16" fillId="7" borderId="0" xfId="0" applyFont="1" applyFill="1" applyAlignment="1">
      <alignment horizontal="center" vertical="center" wrapText="1"/>
    </xf>
    <xf numFmtId="0" fontId="16" fillId="7" borderId="0" xfId="0" applyFont="1" applyFill="1" applyAlignment="1">
      <alignment horizontal="center" wrapText="1"/>
    </xf>
    <xf numFmtId="44" fontId="11" fillId="8" borderId="0" xfId="3" applyNumberFormat="1" applyFont="1" applyFill="1" applyAlignment="1">
      <alignment horizontal="center" wrapText="1"/>
    </xf>
    <xf numFmtId="1" fontId="15" fillId="9" borderId="5" xfId="3" applyNumberFormat="1" applyFont="1" applyFill="1" applyBorder="1" applyAlignment="1">
      <alignment horizontal="center" vertical="center" wrapText="1"/>
    </xf>
    <xf numFmtId="1" fontId="3" fillId="0" borderId="0" xfId="0" applyNumberFormat="1" applyFont="1" applyAlignment="1">
      <alignment horizontal="center"/>
    </xf>
    <xf numFmtId="1" fontId="11" fillId="8" borderId="0" xfId="3" applyNumberFormat="1" applyFont="1" applyFill="1" applyAlignment="1">
      <alignment horizontal="center" wrapText="1"/>
    </xf>
    <xf numFmtId="1" fontId="15" fillId="3" borderId="5" xfId="3" applyNumberFormat="1" applyFont="1" applyFill="1" applyBorder="1" applyAlignment="1">
      <alignment horizontal="center" vertical="center" wrapText="1"/>
    </xf>
    <xf numFmtId="1" fontId="11" fillId="10" borderId="0" xfId="3" applyNumberFormat="1" applyFont="1" applyFill="1" applyAlignment="1">
      <alignment horizontal="center" wrapText="1"/>
    </xf>
    <xf numFmtId="164" fontId="15" fillId="3" borderId="5" xfId="1" applyNumberFormat="1" applyFont="1" applyFill="1" applyBorder="1" applyAlignment="1">
      <alignment horizontal="center" vertical="center" wrapText="1"/>
    </xf>
    <xf numFmtId="164" fontId="11" fillId="10" borderId="0" xfId="1" applyNumberFormat="1" applyFont="1" applyFill="1" applyAlignment="1">
      <alignment horizontal="center" wrapText="1"/>
    </xf>
    <xf numFmtId="165" fontId="15" fillId="9" borderId="6" xfId="3" applyNumberFormat="1" applyFont="1" applyFill="1" applyBorder="1" applyAlignment="1">
      <alignment horizontal="center" vertical="center"/>
    </xf>
    <xf numFmtId="0" fontId="7" fillId="5" borderId="0" xfId="3" applyFont="1" applyFill="1" applyAlignment="1">
      <alignment wrapText="1"/>
    </xf>
    <xf numFmtId="0" fontId="4" fillId="7" borderId="0" xfId="0" applyFont="1" applyFill="1" applyAlignment="1">
      <alignment horizontal="left" wrapText="1"/>
    </xf>
    <xf numFmtId="165" fontId="15" fillId="9" borderId="5" xfId="3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165" fontId="15" fillId="3" borderId="5" xfId="3" applyNumberFormat="1" applyFont="1" applyFill="1" applyBorder="1" applyAlignment="1">
      <alignment horizontal="center" vertical="center" wrapText="1"/>
    </xf>
    <xf numFmtId="44" fontId="11" fillId="10" borderId="0" xfId="3" applyNumberFormat="1" applyFont="1" applyFill="1" applyAlignment="1">
      <alignment horizontal="center" wrapText="1"/>
    </xf>
    <xf numFmtId="14" fontId="15" fillId="9" borderId="5" xfId="3" applyNumberFormat="1" applyFont="1" applyFill="1" applyBorder="1" applyAlignment="1">
      <alignment horizontal="center" vertical="center" wrapText="1"/>
    </xf>
    <xf numFmtId="0" fontId="7" fillId="5" borderId="0" xfId="3" applyFont="1" applyFill="1" applyAlignment="1">
      <alignment horizontal="center" wrapText="1"/>
    </xf>
    <xf numFmtId="0" fontId="2" fillId="0" borderId="0" xfId="0" applyFont="1"/>
    <xf numFmtId="0" fontId="5" fillId="0" borderId="0" xfId="0" applyFont="1"/>
    <xf numFmtId="0" fontId="20" fillId="7" borderId="0" xfId="0" applyFont="1" applyFill="1" applyAlignment="1">
      <alignment horizontal="left"/>
    </xf>
    <xf numFmtId="0" fontId="21" fillId="7" borderId="0" xfId="0" applyFont="1" applyFill="1"/>
    <xf numFmtId="0" fontId="5" fillId="7" borderId="0" xfId="0" applyFont="1" applyFill="1" applyAlignment="1">
      <alignment wrapText="1"/>
    </xf>
    <xf numFmtId="1" fontId="22" fillId="3" borderId="2" xfId="0" applyNumberFormat="1" applyFont="1" applyFill="1" applyBorder="1" applyAlignment="1">
      <alignment horizontal="center"/>
    </xf>
    <xf numFmtId="0" fontId="22" fillId="3" borderId="2" xfId="0" applyFont="1" applyFill="1" applyBorder="1" applyAlignment="1">
      <alignment horizontal="left"/>
    </xf>
    <xf numFmtId="1" fontId="22" fillId="3" borderId="2" xfId="0" applyNumberFormat="1" applyFont="1" applyFill="1" applyBorder="1" applyAlignment="1">
      <alignment horizontal="left"/>
    </xf>
    <xf numFmtId="1" fontId="23" fillId="11" borderId="2" xfId="0" applyNumberFormat="1" applyFont="1" applyFill="1" applyBorder="1" applyAlignment="1">
      <alignment horizontal="left"/>
    </xf>
    <xf numFmtId="0" fontId="22" fillId="11" borderId="2" xfId="0" applyFont="1" applyFill="1" applyBorder="1" applyAlignment="1">
      <alignment horizontal="left"/>
    </xf>
    <xf numFmtId="164" fontId="22" fillId="11" borderId="2" xfId="1" applyNumberFormat="1" applyFont="1" applyFill="1" applyBorder="1" applyAlignment="1">
      <alignment horizontal="left"/>
    </xf>
    <xf numFmtId="0" fontId="22" fillId="0" borderId="2" xfId="0" applyFont="1" applyBorder="1" applyAlignment="1">
      <alignment horizontal="left"/>
    </xf>
    <xf numFmtId="164" fontId="2" fillId="0" borderId="0" xfId="1" applyNumberFormat="1" applyFont="1"/>
    <xf numFmtId="164" fontId="22" fillId="3" borderId="0" xfId="1" applyNumberFormat="1" applyFont="1" applyFill="1" applyAlignment="1">
      <alignment horizontal="center"/>
    </xf>
    <xf numFmtId="164" fontId="22" fillId="3" borderId="0" xfId="1" applyNumberFormat="1" applyFont="1" applyFill="1"/>
    <xf numFmtId="1" fontId="3" fillId="3" borderId="0" xfId="1" applyNumberFormat="1" applyFont="1" applyFill="1" applyAlignment="1">
      <alignment horizontal="center"/>
    </xf>
    <xf numFmtId="1" fontId="24" fillId="0" borderId="0" xfId="0" applyNumberFormat="1" applyFont="1" applyAlignment="1">
      <alignment horizontal="left"/>
    </xf>
    <xf numFmtId="164" fontId="25" fillId="0" borderId="0" xfId="1" applyNumberFormat="1" applyFont="1" applyAlignment="1">
      <alignment horizontal="center" vertical="center"/>
    </xf>
    <xf numFmtId="164" fontId="11" fillId="8" borderId="0" xfId="1" applyNumberFormat="1" applyFont="1" applyFill="1" applyAlignment="1">
      <alignment horizontal="center" wrapText="1"/>
    </xf>
    <xf numFmtId="0" fontId="24" fillId="0" borderId="0" xfId="0" applyFont="1"/>
    <xf numFmtId="1" fontId="22" fillId="3" borderId="0" xfId="1" applyNumberFormat="1" applyFont="1" applyFill="1" applyAlignment="1">
      <alignment horizontal="left"/>
    </xf>
    <xf numFmtId="1" fontId="22" fillId="3" borderId="0" xfId="1" applyNumberFormat="1" applyFont="1" applyFill="1" applyAlignment="1">
      <alignment horizontal="center"/>
    </xf>
    <xf numFmtId="43" fontId="22" fillId="3" borderId="0" xfId="1" applyFont="1" applyFill="1"/>
    <xf numFmtId="43" fontId="3" fillId="3" borderId="0" xfId="1" applyFont="1" applyFill="1" applyAlignment="1">
      <alignment horizontal="center"/>
    </xf>
    <xf numFmtId="43" fontId="3" fillId="3" borderId="0" xfId="1" applyFont="1" applyFill="1"/>
    <xf numFmtId="43" fontId="25" fillId="0" borderId="0" xfId="1" applyFont="1" applyAlignment="1">
      <alignment horizontal="center" vertical="center"/>
    </xf>
    <xf numFmtId="43" fontId="3" fillId="0" borderId="0" xfId="1" applyFont="1"/>
    <xf numFmtId="43" fontId="3" fillId="0" borderId="0" xfId="1" applyFont="1" applyAlignment="1">
      <alignment horizontal="center"/>
    </xf>
    <xf numFmtId="9" fontId="3" fillId="6" borderId="0" xfId="2" applyFont="1" applyFill="1"/>
    <xf numFmtId="9" fontId="11" fillId="8" borderId="0" xfId="2" applyFont="1" applyFill="1" applyAlignment="1">
      <alignment horizontal="center" wrapText="1"/>
    </xf>
    <xf numFmtId="9" fontId="3" fillId="0" borderId="0" xfId="2" applyFont="1"/>
    <xf numFmtId="9" fontId="3" fillId="3" borderId="0" xfId="2" applyFont="1" applyFill="1"/>
    <xf numFmtId="9" fontId="11" fillId="10" borderId="0" xfId="2" applyFont="1" applyFill="1" applyAlignment="1">
      <alignment horizontal="center" wrapText="1"/>
    </xf>
    <xf numFmtId="43" fontId="11" fillId="8" borderId="0" xfId="1" applyFont="1" applyFill="1" applyAlignment="1">
      <alignment horizontal="center" wrapText="1"/>
    </xf>
    <xf numFmtId="43" fontId="3" fillId="6" borderId="0" xfId="1" applyFont="1" applyFill="1"/>
    <xf numFmtId="43" fontId="11" fillId="10" borderId="0" xfId="1" applyFont="1" applyFill="1" applyAlignment="1">
      <alignment horizontal="center" wrapText="1"/>
    </xf>
    <xf numFmtId="0" fontId="3" fillId="3" borderId="0" xfId="0" applyFont="1" applyFill="1" applyAlignment="1">
      <alignment horizontal="left"/>
    </xf>
    <xf numFmtId="1" fontId="3" fillId="3" borderId="0" xfId="0" applyNumberFormat="1" applyFont="1" applyFill="1" applyAlignment="1">
      <alignment horizontal="left"/>
    </xf>
  </cellXfs>
  <cellStyles count="4">
    <cellStyle name="Comma" xfId="1" builtinId="3"/>
    <cellStyle name="Normal" xfId="0" builtinId="0"/>
    <cellStyle name="Normal 2" xfId="3" xr:uid="{1B0A7F83-C525-4B65-8620-874DB5550B5C}"/>
    <cellStyle name="Percent" xfId="2" builtinId="5"/>
  </cellStyles>
  <dxfs count="2260"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  <dxf>
      <numFmt numFmtId="4" formatCode="#,##0.00"/>
    </dxf>
    <dxf>
      <numFmt numFmtId="3" formatCode="#,##0"/>
    </dxf>
    <dxf>
      <numFmt numFmtId="14" formatCode="0.00%"/>
    </dxf>
    <dxf>
      <numFmt numFmtId="3" formatCode="#,##0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2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1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ial%20Reporting/00%20Financial%20Reporting/08-15/Full%20Financials%202%20-%20Rev%20Budget%20Revised/08-15%20Green%20Lake%20Financial%20Reporting%20-%20REV%20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BD02%20Budget%20Prep%20-%20National%20v0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ial%20Reporting/00%20Financial%20Reporting/Budgets/2017%20Budgets/2016%20YTD%20budget%20pull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ial%20Reporting/00%20Financial%20Reporting/07-15/Full%20Financials/07-15%20Bradley%20Financial%20Reporting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ial%20Reporting/00%20Financial%20Reporting/08-15/Full%20Financials%202%20-%20Rev%20Budget%20Revised/08-15%20Bradley%20Financial%20Reporting%20-%20REV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 Financials"/>
      <sheetName val="Bridge"/>
      <sheetName val="Data Master"/>
      <sheetName val="P&amp;L (3)"/>
      <sheetName val="REVENUE A (3)"/>
      <sheetName val="REVENUES B (3)"/>
      <sheetName val="P&amp;L"/>
      <sheetName val="REVENUE A"/>
      <sheetName val="REVENUES B"/>
      <sheetName val="SCH. OF EXPENSES"/>
      <sheetName val="SCH. OF COMPENSATION"/>
      <sheetName val="CASH FLOW "/>
      <sheetName val="Pivot Summary"/>
      <sheetName val="Finance Review 1"/>
      <sheetName val="Finance Review 2"/>
      <sheetName val="Cap Summary"/>
      <sheetName val="Cap Exp Detail"/>
      <sheetName val="REVENUES (2)"/>
      <sheetName val="BUDGET ---&gt;"/>
      <sheetName val="Assumptions"/>
      <sheetName val="Proforma"/>
      <sheetName val="Step 1. Direct Staffing Plan"/>
      <sheetName val="Step 2. M2 Ladder"/>
      <sheetName val="Step 3. Indirect Staffing Plan"/>
      <sheetName val="Allocated Exp"/>
      <sheetName val="PPD Budget"/>
    </sheetNames>
    <sheetDataSet>
      <sheetData sheetId="0"/>
      <sheetData sheetId="1">
        <row r="2">
          <cell r="B2" t="str">
            <v>Master</v>
          </cell>
          <cell r="C2" t="str">
            <v>Rev/Exp</v>
          </cell>
          <cell r="D2" t="str">
            <v>Group</v>
          </cell>
          <cell r="E2" t="str">
            <v>Subgroup</v>
          </cell>
        </row>
        <row r="3">
          <cell r="B3">
            <v>0</v>
          </cell>
          <cell r="C3" t="str">
            <v>Revenue</v>
          </cell>
          <cell r="D3" t="str">
            <v>RESIDENT SERVICE</v>
          </cell>
          <cell r="E3" t="str">
            <v>PRIVATE PAY</v>
          </cell>
        </row>
        <row r="4">
          <cell r="B4">
            <v>4000</v>
          </cell>
          <cell r="C4" t="str">
            <v>Revenue</v>
          </cell>
          <cell r="D4" t="str">
            <v>RESIDENT SERVICE</v>
          </cell>
          <cell r="E4" t="str">
            <v>MEDICAID</v>
          </cell>
        </row>
        <row r="5">
          <cell r="B5">
            <v>4001</v>
          </cell>
          <cell r="C5" t="str">
            <v>Revenue</v>
          </cell>
          <cell r="D5" t="str">
            <v>RESIDENT SERVICE</v>
          </cell>
          <cell r="E5" t="str">
            <v>PRIVATE PAY</v>
          </cell>
        </row>
        <row r="6">
          <cell r="B6">
            <v>4003</v>
          </cell>
          <cell r="C6" t="str">
            <v>Revenue</v>
          </cell>
          <cell r="D6" t="str">
            <v>RESIDENT SERVICE</v>
          </cell>
          <cell r="E6" t="str">
            <v>MEDICAID</v>
          </cell>
        </row>
        <row r="7">
          <cell r="B7">
            <v>4003.1</v>
          </cell>
          <cell r="C7" t="str">
            <v>Revenue</v>
          </cell>
          <cell r="D7" t="str">
            <v>RESIDENT SERVICE</v>
          </cell>
          <cell r="E7" t="str">
            <v>MEDICAID</v>
          </cell>
        </row>
        <row r="8">
          <cell r="B8">
            <v>4004</v>
          </cell>
          <cell r="C8" t="str">
            <v>Revenue</v>
          </cell>
          <cell r="D8" t="str">
            <v>RESIDENT SERVICE</v>
          </cell>
          <cell r="E8" t="str">
            <v>MEDICAID</v>
          </cell>
        </row>
        <row r="9">
          <cell r="B9">
            <v>4006</v>
          </cell>
          <cell r="C9" t="str">
            <v>Revenue</v>
          </cell>
          <cell r="D9" t="str">
            <v>RESIDENT SERVICE</v>
          </cell>
          <cell r="E9" t="str">
            <v>MANAGED MEDICAID</v>
          </cell>
        </row>
        <row r="10">
          <cell r="B10">
            <v>4008</v>
          </cell>
          <cell r="C10" t="str">
            <v>Revenue</v>
          </cell>
          <cell r="D10" t="str">
            <v>RESIDENT SERVICE</v>
          </cell>
          <cell r="E10" t="str">
            <v>MEDICARE</v>
          </cell>
        </row>
        <row r="11">
          <cell r="B11">
            <v>4011</v>
          </cell>
          <cell r="C11" t="str">
            <v>Revenue</v>
          </cell>
          <cell r="D11" t="str">
            <v>RESIDENT SERVICE</v>
          </cell>
          <cell r="E11" t="str">
            <v>VA</v>
          </cell>
        </row>
        <row r="12">
          <cell r="B12">
            <v>4012</v>
          </cell>
          <cell r="C12" t="str">
            <v>Revenue</v>
          </cell>
          <cell r="D12" t="str">
            <v>RESIDENT SERVICE</v>
          </cell>
          <cell r="E12" t="str">
            <v>HOSPICE MEDICAID</v>
          </cell>
        </row>
        <row r="13">
          <cell r="B13">
            <v>4012.1</v>
          </cell>
          <cell r="C13" t="str">
            <v>Revenue</v>
          </cell>
          <cell r="D13" t="str">
            <v>RESIDENT SERVICE</v>
          </cell>
          <cell r="E13" t="str">
            <v>HOSPICE MEDICAID</v>
          </cell>
        </row>
        <row r="14">
          <cell r="B14">
            <v>4013</v>
          </cell>
          <cell r="C14" t="str">
            <v>Revenue</v>
          </cell>
          <cell r="D14" t="str">
            <v>RESIDENT SERVICE</v>
          </cell>
          <cell r="E14" t="str">
            <v>PRIVATE PAY</v>
          </cell>
        </row>
        <row r="15">
          <cell r="B15">
            <v>4015</v>
          </cell>
          <cell r="C15" t="str">
            <v>Revenue</v>
          </cell>
          <cell r="D15" t="str">
            <v>RESIDENT SERVICE</v>
          </cell>
          <cell r="E15" t="str">
            <v>MANAGED CARE</v>
          </cell>
        </row>
        <row r="16">
          <cell r="B16">
            <v>4016</v>
          </cell>
          <cell r="C16" t="str">
            <v>Revenue</v>
          </cell>
          <cell r="D16" t="str">
            <v>RESIDENT SERVICE</v>
          </cell>
          <cell r="E16" t="str">
            <v>MANAGED CARE</v>
          </cell>
        </row>
        <row r="17">
          <cell r="B17">
            <v>0</v>
          </cell>
          <cell r="C17" t="e">
            <v>#N/A</v>
          </cell>
          <cell r="D17" t="e">
            <v>#N/A</v>
          </cell>
          <cell r="E17" t="e">
            <v>#N/A</v>
          </cell>
        </row>
        <row r="18">
          <cell r="B18">
            <v>4250</v>
          </cell>
          <cell r="C18" t="str">
            <v>Revenue</v>
          </cell>
          <cell r="D18" t="str">
            <v>OTHER</v>
          </cell>
          <cell r="E18" t="str">
            <v>NON OPERATING REVENUE</v>
          </cell>
        </row>
        <row r="19">
          <cell r="B19">
            <v>4499</v>
          </cell>
          <cell r="C19" t="str">
            <v>Revenue</v>
          </cell>
          <cell r="D19" t="str">
            <v>ANCILLARIES</v>
          </cell>
          <cell r="E19" t="str">
            <v>OTHER</v>
          </cell>
        </row>
        <row r="20">
          <cell r="B20">
            <v>4103</v>
          </cell>
          <cell r="C20" t="str">
            <v>Revenue</v>
          </cell>
          <cell r="D20" t="str">
            <v>ANCILLARIES</v>
          </cell>
          <cell r="E20" t="str">
            <v>OTHER</v>
          </cell>
        </row>
        <row r="21">
          <cell r="B21">
            <v>4104</v>
          </cell>
          <cell r="C21" t="str">
            <v>Revenue</v>
          </cell>
          <cell r="D21" t="str">
            <v>ANCILLARIES</v>
          </cell>
          <cell r="E21" t="str">
            <v>INSURANCE</v>
          </cell>
        </row>
        <row r="22">
          <cell r="B22">
            <v>4105</v>
          </cell>
          <cell r="C22" t="str">
            <v>Revenue</v>
          </cell>
          <cell r="D22" t="str">
            <v>ANCILLARIES</v>
          </cell>
          <cell r="E22" t="str">
            <v>MEDICARE B</v>
          </cell>
        </row>
        <row r="23">
          <cell r="B23">
            <v>4108</v>
          </cell>
          <cell r="C23" t="str">
            <v>Revenue</v>
          </cell>
          <cell r="D23" t="str">
            <v>ANCILLARIES</v>
          </cell>
          <cell r="E23" t="str">
            <v>OTHER</v>
          </cell>
        </row>
        <row r="24">
          <cell r="B24">
            <v>4109</v>
          </cell>
          <cell r="C24" t="str">
            <v>Revenue</v>
          </cell>
          <cell r="D24" t="str">
            <v>ANCILLARIES</v>
          </cell>
          <cell r="E24" t="str">
            <v>VA</v>
          </cell>
        </row>
        <row r="25">
          <cell r="B25">
            <v>4600</v>
          </cell>
          <cell r="C25" t="str">
            <v>Revenue</v>
          </cell>
          <cell r="D25" t="str">
            <v>ANCILLARIES</v>
          </cell>
          <cell r="E25" t="str">
            <v>OTHER</v>
          </cell>
        </row>
        <row r="26">
          <cell r="B26">
            <v>4604</v>
          </cell>
          <cell r="C26" t="str">
            <v>Revenue</v>
          </cell>
          <cell r="D26" t="str">
            <v>ANCILLARIES</v>
          </cell>
          <cell r="E26" t="str">
            <v>OTHER</v>
          </cell>
        </row>
        <row r="27">
          <cell r="B27">
            <v>4605</v>
          </cell>
          <cell r="C27" t="str">
            <v>Revenue</v>
          </cell>
          <cell r="D27" t="str">
            <v>ANCILLARIES</v>
          </cell>
          <cell r="E27" t="str">
            <v>MEDICARE B</v>
          </cell>
        </row>
        <row r="28">
          <cell r="B28">
            <v>4607</v>
          </cell>
          <cell r="C28" t="str">
            <v>Revenue</v>
          </cell>
          <cell r="D28" t="str">
            <v>ANCILLARIES</v>
          </cell>
          <cell r="E28" t="str">
            <v>VA</v>
          </cell>
        </row>
        <row r="29">
          <cell r="B29">
            <v>4609</v>
          </cell>
          <cell r="C29" t="str">
            <v>Revenue</v>
          </cell>
          <cell r="D29" t="str">
            <v>ANCILLARIES</v>
          </cell>
          <cell r="E29" t="str">
            <v>INSURANCE</v>
          </cell>
        </row>
        <row r="30">
          <cell r="B30">
            <v>4609.5</v>
          </cell>
          <cell r="C30" t="str">
            <v>Revenue</v>
          </cell>
          <cell r="D30" t="str">
            <v>ANCILLARIES</v>
          </cell>
          <cell r="E30" t="str">
            <v>INSURANCE</v>
          </cell>
        </row>
        <row r="31">
          <cell r="B31">
            <v>4610</v>
          </cell>
          <cell r="C31" t="str">
            <v>Revenue</v>
          </cell>
          <cell r="D31" t="str">
            <v>ANCILLARIES</v>
          </cell>
          <cell r="E31" t="str">
            <v>OTHER</v>
          </cell>
        </row>
        <row r="32">
          <cell r="B32">
            <v>4614</v>
          </cell>
          <cell r="C32" t="str">
            <v>Revenue</v>
          </cell>
          <cell r="D32" t="str">
            <v>ANCILLARIES</v>
          </cell>
          <cell r="E32" t="str">
            <v>OTHER</v>
          </cell>
        </row>
        <row r="33">
          <cell r="B33">
            <v>4615</v>
          </cell>
          <cell r="C33" t="str">
            <v>Revenue</v>
          </cell>
          <cell r="D33" t="str">
            <v>ANCILLARIES</v>
          </cell>
          <cell r="E33" t="str">
            <v>MEDICARE B</v>
          </cell>
        </row>
        <row r="34">
          <cell r="B34">
            <v>4617</v>
          </cell>
          <cell r="C34" t="str">
            <v>Revenue</v>
          </cell>
          <cell r="D34" t="str">
            <v>ANCILLARIES</v>
          </cell>
          <cell r="E34" t="str">
            <v>VA</v>
          </cell>
        </row>
        <row r="35">
          <cell r="B35">
            <v>4619</v>
          </cell>
          <cell r="C35" t="str">
            <v>Revenue</v>
          </cell>
          <cell r="D35" t="str">
            <v>ANCILLARIES</v>
          </cell>
          <cell r="E35" t="str">
            <v>INSURANCE</v>
          </cell>
        </row>
        <row r="36">
          <cell r="B36">
            <v>4619.5</v>
          </cell>
          <cell r="C36" t="str">
            <v>Revenue</v>
          </cell>
          <cell r="D36" t="str">
            <v>ANCILLARIES</v>
          </cell>
          <cell r="E36" t="str">
            <v>INSURANCE</v>
          </cell>
        </row>
        <row r="37">
          <cell r="B37">
            <v>4620</v>
          </cell>
          <cell r="C37" t="str">
            <v>Revenue</v>
          </cell>
          <cell r="D37" t="str">
            <v>ANCILLARIES</v>
          </cell>
          <cell r="E37" t="str">
            <v>OTHER</v>
          </cell>
        </row>
        <row r="38">
          <cell r="B38">
            <v>4624</v>
          </cell>
          <cell r="C38" t="str">
            <v>Revenue</v>
          </cell>
          <cell r="D38" t="str">
            <v>ANCILLARIES</v>
          </cell>
          <cell r="E38" t="str">
            <v>OTHER</v>
          </cell>
        </row>
        <row r="39">
          <cell r="B39">
            <v>4625</v>
          </cell>
          <cell r="C39" t="str">
            <v>Revenue</v>
          </cell>
          <cell r="D39" t="str">
            <v>ANCILLARIES</v>
          </cell>
          <cell r="E39" t="str">
            <v>MEDICARE B</v>
          </cell>
        </row>
        <row r="40">
          <cell r="B40">
            <v>4627</v>
          </cell>
          <cell r="C40" t="str">
            <v>Revenue</v>
          </cell>
          <cell r="D40" t="str">
            <v>ANCILLARIES</v>
          </cell>
          <cell r="E40" t="str">
            <v>VA</v>
          </cell>
        </row>
        <row r="41">
          <cell r="B41">
            <v>4629</v>
          </cell>
          <cell r="C41" t="str">
            <v>Revenue</v>
          </cell>
          <cell r="D41" t="str">
            <v>ANCILLARIES</v>
          </cell>
          <cell r="E41" t="str">
            <v>INSURANCE</v>
          </cell>
        </row>
        <row r="42">
          <cell r="B42">
            <v>4629.5</v>
          </cell>
          <cell r="C42" t="str">
            <v>Revenue</v>
          </cell>
          <cell r="D42" t="str">
            <v>ANCILLARIES</v>
          </cell>
          <cell r="E42" t="str">
            <v>INSURANCE</v>
          </cell>
        </row>
        <row r="43">
          <cell r="B43">
            <v>4655</v>
          </cell>
          <cell r="C43" t="str">
            <v>Revenue</v>
          </cell>
          <cell r="D43" t="str">
            <v>ANCILLARIES</v>
          </cell>
          <cell r="E43" t="str">
            <v>OTHER</v>
          </cell>
        </row>
        <row r="44">
          <cell r="B44">
            <v>4656</v>
          </cell>
          <cell r="C44" t="str">
            <v>Revenue</v>
          </cell>
          <cell r="D44" t="str">
            <v>ANCILLARIES</v>
          </cell>
          <cell r="E44" t="str">
            <v>OTHER</v>
          </cell>
        </row>
        <row r="45">
          <cell r="B45">
            <v>4659</v>
          </cell>
          <cell r="C45" t="str">
            <v>Revenue</v>
          </cell>
          <cell r="D45" t="str">
            <v>ANCILLARIES</v>
          </cell>
          <cell r="E45" t="str">
            <v>INSURANCE</v>
          </cell>
        </row>
        <row r="46">
          <cell r="B46">
            <v>4660</v>
          </cell>
          <cell r="C46" t="str">
            <v>Revenue</v>
          </cell>
          <cell r="D46" t="str">
            <v>ANCILLARIES</v>
          </cell>
          <cell r="E46" t="str">
            <v>OTHER</v>
          </cell>
        </row>
        <row r="47">
          <cell r="B47">
            <v>4661</v>
          </cell>
          <cell r="C47" t="str">
            <v>Revenue</v>
          </cell>
          <cell r="D47" t="str">
            <v>ANCILLARIES</v>
          </cell>
          <cell r="E47" t="str">
            <v>OTHER</v>
          </cell>
        </row>
        <row r="48">
          <cell r="B48">
            <v>4663</v>
          </cell>
          <cell r="C48" t="str">
            <v>Revenue</v>
          </cell>
          <cell r="D48" t="str">
            <v>ANCILLARIES</v>
          </cell>
          <cell r="E48" t="str">
            <v>INSURANCE</v>
          </cell>
        </row>
        <row r="49">
          <cell r="B49">
            <v>4668</v>
          </cell>
          <cell r="C49" t="str">
            <v>Revenue</v>
          </cell>
          <cell r="D49" t="str">
            <v>ANCILLARIES</v>
          </cell>
          <cell r="E49" t="str">
            <v>OTHER</v>
          </cell>
        </row>
        <row r="50">
          <cell r="B50">
            <v>4669</v>
          </cell>
          <cell r="C50" t="str">
            <v>Revenue</v>
          </cell>
          <cell r="D50" t="str">
            <v>ANCILLARIES</v>
          </cell>
          <cell r="E50" t="str">
            <v>OTHER</v>
          </cell>
        </row>
        <row r="51">
          <cell r="B51">
            <v>4673</v>
          </cell>
          <cell r="C51" t="str">
            <v>Revenue</v>
          </cell>
          <cell r="D51" t="str">
            <v>ANCILLARIES</v>
          </cell>
          <cell r="E51" t="str">
            <v>OTHER</v>
          </cell>
        </row>
        <row r="52">
          <cell r="B52">
            <v>4675</v>
          </cell>
          <cell r="C52" t="str">
            <v>Revenue</v>
          </cell>
          <cell r="D52" t="str">
            <v>ANCILLARIES</v>
          </cell>
          <cell r="E52" t="str">
            <v>INSURANCE</v>
          </cell>
        </row>
        <row r="53">
          <cell r="B53">
            <v>4679</v>
          </cell>
          <cell r="C53" t="str">
            <v>Revenue</v>
          </cell>
          <cell r="D53" t="str">
            <v>ANCILLARIES</v>
          </cell>
          <cell r="E53" t="str">
            <v>VA</v>
          </cell>
        </row>
        <row r="54">
          <cell r="B54">
            <v>4680</v>
          </cell>
          <cell r="C54" t="str">
            <v>Revenue</v>
          </cell>
          <cell r="D54" t="str">
            <v>ANCILLARIES</v>
          </cell>
          <cell r="E54" t="str">
            <v>INSURANCE</v>
          </cell>
        </row>
        <row r="55">
          <cell r="B55">
            <v>0</v>
          </cell>
          <cell r="C55" t="e">
            <v>#N/A</v>
          </cell>
          <cell r="D55" t="e">
            <v>#N/A</v>
          </cell>
          <cell r="E55" t="e">
            <v>#N/A</v>
          </cell>
        </row>
        <row r="56">
          <cell r="B56">
            <v>4800</v>
          </cell>
          <cell r="C56" t="str">
            <v>Revenue</v>
          </cell>
          <cell r="D56" t="str">
            <v>OTHER</v>
          </cell>
          <cell r="E56" t="str">
            <v>NON OPERATING REVENUE</v>
          </cell>
        </row>
        <row r="57">
          <cell r="B57">
            <v>4999</v>
          </cell>
          <cell r="C57" t="str">
            <v>Revenue</v>
          </cell>
          <cell r="D57" t="str">
            <v>RESIDENT SERVICE</v>
          </cell>
          <cell r="E57" t="str">
            <v>MEDICAID</v>
          </cell>
        </row>
        <row r="58">
          <cell r="B58">
            <v>0</v>
          </cell>
          <cell r="C58" t="e">
            <v>#N/A</v>
          </cell>
          <cell r="D58" t="e">
            <v>#N/A</v>
          </cell>
          <cell r="E58" t="e">
            <v>#N/A</v>
          </cell>
        </row>
        <row r="59">
          <cell r="B59">
            <v>0</v>
          </cell>
          <cell r="C59" t="e">
            <v>#N/A</v>
          </cell>
          <cell r="D59" t="e">
            <v>#N/A</v>
          </cell>
          <cell r="E59" t="e">
            <v>#N/A</v>
          </cell>
        </row>
        <row r="60">
          <cell r="B60">
            <v>0</v>
          </cell>
          <cell r="C60" t="e">
            <v>#N/A</v>
          </cell>
          <cell r="D60" t="e">
            <v>#N/A</v>
          </cell>
          <cell r="E60" t="e">
            <v>#N/A</v>
          </cell>
        </row>
        <row r="61">
          <cell r="B61">
            <v>50</v>
          </cell>
          <cell r="C61" t="str">
            <v>Expense</v>
          </cell>
          <cell r="D61" t="str">
            <v>EMPLOYEE HEALTH &amp; WELFARE</v>
          </cell>
          <cell r="E61" t="str">
            <v>OTHER</v>
          </cell>
        </row>
        <row r="62">
          <cell r="B62">
            <v>5261</v>
          </cell>
          <cell r="C62" t="str">
            <v>Expense</v>
          </cell>
          <cell r="D62" t="str">
            <v>EMPLOYEE HEALTH &amp; WELFARE</v>
          </cell>
          <cell r="E62" t="str">
            <v>PAYROLL TAXES</v>
          </cell>
        </row>
        <row r="63">
          <cell r="B63">
            <v>5262</v>
          </cell>
          <cell r="C63" t="str">
            <v>Expense</v>
          </cell>
          <cell r="D63" t="str">
            <v>EMPLOYEE HEALTH &amp; WELFARE</v>
          </cell>
          <cell r="E63" t="str">
            <v>PAYROLL TAXES</v>
          </cell>
        </row>
        <row r="64">
          <cell r="B64">
            <v>5263</v>
          </cell>
          <cell r="C64" t="str">
            <v>Expense</v>
          </cell>
          <cell r="D64" t="str">
            <v>EMPLOYEE HEALTH &amp; WELFARE</v>
          </cell>
          <cell r="E64" t="str">
            <v>PAYROLL TAXES</v>
          </cell>
        </row>
        <row r="65">
          <cell r="B65">
            <v>5264</v>
          </cell>
          <cell r="C65" t="str">
            <v>Expense</v>
          </cell>
          <cell r="D65" t="str">
            <v>EMPLOYEE HEALTH &amp; WELFARE</v>
          </cell>
          <cell r="E65" t="str">
            <v>HEALTH INSURANCE</v>
          </cell>
        </row>
        <row r="66">
          <cell r="B66">
            <v>5264.1</v>
          </cell>
          <cell r="C66" t="str">
            <v>Expense</v>
          </cell>
          <cell r="D66" t="str">
            <v>EMPLOYEE HEALTH &amp; WELFARE</v>
          </cell>
          <cell r="E66" t="str">
            <v>HEALTH INSURANCE</v>
          </cell>
        </row>
        <row r="67">
          <cell r="B67">
            <v>5264.2</v>
          </cell>
          <cell r="C67" t="str">
            <v>Expense</v>
          </cell>
          <cell r="D67" t="str">
            <v>EMPLOYEE HEALTH &amp; WELFARE</v>
          </cell>
          <cell r="E67" t="str">
            <v>HEALTH INSURANCE</v>
          </cell>
        </row>
        <row r="68">
          <cell r="B68">
            <v>5264.3</v>
          </cell>
          <cell r="C68" t="str">
            <v>Expense</v>
          </cell>
          <cell r="D68" t="str">
            <v>EMPLOYEE HEALTH &amp; WELFARE</v>
          </cell>
          <cell r="E68" t="str">
            <v>HEALTH INSURANCE</v>
          </cell>
        </row>
        <row r="69">
          <cell r="B69">
            <v>5264.4</v>
          </cell>
          <cell r="C69" t="str">
            <v>Expense</v>
          </cell>
          <cell r="D69" t="str">
            <v>EMPLOYEE HEALTH &amp; WELFARE</v>
          </cell>
          <cell r="E69" t="str">
            <v>HEALTH INSURANCE</v>
          </cell>
        </row>
        <row r="70">
          <cell r="B70">
            <v>5264.8</v>
          </cell>
          <cell r="C70" t="str">
            <v>Expense</v>
          </cell>
          <cell r="D70" t="str">
            <v>EMPLOYEE HEALTH &amp; WELFARE</v>
          </cell>
          <cell r="E70" t="str">
            <v>HEALTH INSURANCE</v>
          </cell>
        </row>
        <row r="71">
          <cell r="B71">
            <v>5264</v>
          </cell>
          <cell r="C71" t="str">
            <v>Expense</v>
          </cell>
          <cell r="D71" t="str">
            <v>EMPLOYEE HEALTH &amp; WELFARE</v>
          </cell>
          <cell r="E71" t="str">
            <v>HEALTH INSURANCE</v>
          </cell>
        </row>
        <row r="72">
          <cell r="B72">
            <v>0</v>
          </cell>
          <cell r="C72" t="e">
            <v>#N/A</v>
          </cell>
          <cell r="D72" t="e">
            <v>#N/A</v>
          </cell>
          <cell r="E72" t="e">
            <v>#N/A</v>
          </cell>
        </row>
        <row r="73">
          <cell r="B73">
            <v>5270</v>
          </cell>
          <cell r="C73" t="str">
            <v>Expense</v>
          </cell>
          <cell r="D73" t="str">
            <v>EMPLOYEE HEALTH &amp; WELFARE</v>
          </cell>
          <cell r="E73" t="str">
            <v>OTHER</v>
          </cell>
        </row>
        <row r="74">
          <cell r="B74">
            <v>9064</v>
          </cell>
          <cell r="C74" t="str">
            <v>Expense</v>
          </cell>
          <cell r="D74" t="str">
            <v>EMPLOYEE HEALTH &amp; WELFARE</v>
          </cell>
          <cell r="E74" t="str">
            <v>WORKMANS COMP INSURANCE</v>
          </cell>
        </row>
        <row r="75">
          <cell r="B75">
            <v>0</v>
          </cell>
          <cell r="C75" t="e">
            <v>#N/A</v>
          </cell>
          <cell r="D75" t="e">
            <v>#N/A</v>
          </cell>
          <cell r="E75" t="e">
            <v>#N/A</v>
          </cell>
        </row>
        <row r="76">
          <cell r="B76">
            <v>55</v>
          </cell>
          <cell r="C76" t="str">
            <v>Expense</v>
          </cell>
          <cell r="D76" t="str">
            <v>NURSING &amp; MEDICAL</v>
          </cell>
          <cell r="E76">
            <v>0</v>
          </cell>
        </row>
        <row r="77">
          <cell r="B77">
            <v>5001</v>
          </cell>
          <cell r="C77" t="str">
            <v>Expense</v>
          </cell>
          <cell r="D77" t="str">
            <v>NURSING &amp; MEDICAL</v>
          </cell>
          <cell r="E77" t="str">
            <v>RN WAGES</v>
          </cell>
        </row>
        <row r="78">
          <cell r="B78">
            <v>5002</v>
          </cell>
          <cell r="C78" t="str">
            <v>Expense</v>
          </cell>
          <cell r="D78" t="str">
            <v>NURSING &amp; MEDICAL</v>
          </cell>
          <cell r="E78" t="str">
            <v>NURSING MANAGER WAGES</v>
          </cell>
        </row>
        <row r="79">
          <cell r="B79">
            <v>5003</v>
          </cell>
          <cell r="C79" t="str">
            <v>Expense</v>
          </cell>
          <cell r="D79" t="str">
            <v>NURSING &amp; MEDICAL</v>
          </cell>
          <cell r="E79" t="str">
            <v>LPN WAGES</v>
          </cell>
        </row>
        <row r="80">
          <cell r="B80">
            <v>5012</v>
          </cell>
          <cell r="C80" t="str">
            <v>Expense</v>
          </cell>
          <cell r="D80" t="str">
            <v>NURSING &amp; MEDICAL</v>
          </cell>
          <cell r="E80" t="str">
            <v>CAREGIVER WAGES</v>
          </cell>
        </row>
        <row r="81">
          <cell r="B81">
            <v>5015</v>
          </cell>
          <cell r="C81" t="str">
            <v>Expense</v>
          </cell>
          <cell r="D81" t="str">
            <v>NURSING &amp; MEDICAL</v>
          </cell>
          <cell r="E81" t="str">
            <v>CAREGIVER WAGES</v>
          </cell>
        </row>
        <row r="82">
          <cell r="B82">
            <v>5021</v>
          </cell>
          <cell r="C82" t="str">
            <v>Expense</v>
          </cell>
          <cell r="D82" t="str">
            <v>NURSING &amp; MEDICAL</v>
          </cell>
          <cell r="E82" t="str">
            <v>RESTORATIVE WAGES</v>
          </cell>
        </row>
        <row r="83">
          <cell r="B83">
            <v>5029</v>
          </cell>
          <cell r="C83" t="str">
            <v>Expense</v>
          </cell>
          <cell r="D83" t="str">
            <v>SOCIAL SERVICES/ACTIVITIES</v>
          </cell>
          <cell r="E83" t="str">
            <v>DEMENTIA UNIT WAGES</v>
          </cell>
        </row>
        <row r="84">
          <cell r="B84">
            <v>5032</v>
          </cell>
          <cell r="C84" t="str">
            <v>Expense</v>
          </cell>
          <cell r="D84" t="str">
            <v>NURSING &amp; MEDICAL</v>
          </cell>
          <cell r="E84" t="str">
            <v>WARD CLERK WAGES</v>
          </cell>
        </row>
        <row r="85">
          <cell r="B85">
            <v>5035</v>
          </cell>
          <cell r="C85" t="str">
            <v>Expense</v>
          </cell>
          <cell r="D85" t="str">
            <v>NURSING &amp; MEDICAL</v>
          </cell>
          <cell r="E85" t="str">
            <v>MEDICAL RECORDS WAGES</v>
          </cell>
        </row>
        <row r="86">
          <cell r="B86">
            <v>5036</v>
          </cell>
          <cell r="C86" t="str">
            <v>Expense</v>
          </cell>
          <cell r="D86" t="str">
            <v>NURSING &amp; MEDICAL</v>
          </cell>
          <cell r="E86" t="str">
            <v>DIRECTOR OF NURSING WAGES</v>
          </cell>
        </row>
        <row r="87">
          <cell r="B87">
            <v>5037</v>
          </cell>
          <cell r="C87" t="str">
            <v>Expense</v>
          </cell>
          <cell r="D87" t="str">
            <v>NURSING &amp; MEDICAL</v>
          </cell>
          <cell r="E87" t="str">
            <v>ASSISTANT DIRECTOR OF NURSING WAGES</v>
          </cell>
        </row>
        <row r="88">
          <cell r="B88">
            <v>5038</v>
          </cell>
          <cell r="C88" t="str">
            <v>Expense</v>
          </cell>
          <cell r="D88" t="str">
            <v>NURSING &amp; MEDICAL</v>
          </cell>
          <cell r="E88" t="str">
            <v>MDS / CARE PLAN WAGES</v>
          </cell>
        </row>
        <row r="89">
          <cell r="B89">
            <v>5039</v>
          </cell>
          <cell r="C89" t="str">
            <v>Expense</v>
          </cell>
          <cell r="D89" t="str">
            <v>NURSING &amp; MEDICAL</v>
          </cell>
          <cell r="E89" t="str">
            <v>MDS / CARE PLAN WAGES</v>
          </cell>
        </row>
        <row r="90">
          <cell r="B90">
            <v>5202</v>
          </cell>
          <cell r="C90" t="str">
            <v>Expense</v>
          </cell>
          <cell r="D90" t="str">
            <v>NURSING &amp; MEDICAL</v>
          </cell>
          <cell r="E90" t="str">
            <v>DIRECTOR OF NURSING WAGES</v>
          </cell>
        </row>
        <row r="91">
          <cell r="B91">
            <v>5203</v>
          </cell>
          <cell r="C91" t="str">
            <v>Expense</v>
          </cell>
          <cell r="D91" t="str">
            <v>NURSING &amp; MEDICAL</v>
          </cell>
          <cell r="E91" t="str">
            <v>ASSISTANT DIRECTOR OF NURSING WAGES</v>
          </cell>
        </row>
        <row r="92">
          <cell r="B92">
            <v>5211</v>
          </cell>
          <cell r="C92" t="str">
            <v>Expense</v>
          </cell>
          <cell r="D92" t="str">
            <v>NURSING &amp; MEDICAL</v>
          </cell>
          <cell r="E92" t="str">
            <v>MDS / CARE PLAN WAGES</v>
          </cell>
        </row>
        <row r="93">
          <cell r="B93">
            <v>5215</v>
          </cell>
          <cell r="C93" t="str">
            <v>Expense</v>
          </cell>
          <cell r="D93" t="str">
            <v>NURSING &amp; MEDICAL</v>
          </cell>
          <cell r="E93" t="str">
            <v>RN WAGES</v>
          </cell>
        </row>
        <row r="94">
          <cell r="B94">
            <v>5216</v>
          </cell>
          <cell r="C94" t="str">
            <v>Expense</v>
          </cell>
          <cell r="D94" t="str">
            <v>NURSING &amp; MEDICAL</v>
          </cell>
          <cell r="E94" t="str">
            <v>LPN WAGES</v>
          </cell>
        </row>
        <row r="95">
          <cell r="B95">
            <v>5218</v>
          </cell>
          <cell r="C95" t="str">
            <v>Expense</v>
          </cell>
          <cell r="D95" t="str">
            <v>NURSING &amp; MEDICAL</v>
          </cell>
          <cell r="E95" t="str">
            <v>RESTORATIVE WAGES</v>
          </cell>
        </row>
        <row r="96">
          <cell r="B96">
            <v>5219</v>
          </cell>
          <cell r="C96" t="str">
            <v>Expense</v>
          </cell>
          <cell r="D96" t="str">
            <v>NURSING &amp; MEDICAL</v>
          </cell>
          <cell r="E96" t="str">
            <v>CAREGIVER WAGES</v>
          </cell>
        </row>
        <row r="97">
          <cell r="B97">
            <v>5228</v>
          </cell>
          <cell r="C97" t="str">
            <v>Expense</v>
          </cell>
          <cell r="D97" t="str">
            <v>NURSING &amp; MEDICAL</v>
          </cell>
          <cell r="E97" t="str">
            <v>ALLOCATED NURSING WAGES</v>
          </cell>
        </row>
        <row r="98">
          <cell r="B98">
            <v>5500</v>
          </cell>
          <cell r="C98" t="str">
            <v>Expense</v>
          </cell>
          <cell r="D98" t="str">
            <v>NURSING &amp; MEDICAL</v>
          </cell>
          <cell r="E98" t="str">
            <v>NURSING &amp; MEDICAL SUPPLIES</v>
          </cell>
        </row>
        <row r="99">
          <cell r="B99">
            <v>5501</v>
          </cell>
          <cell r="C99" t="str">
            <v>Expense</v>
          </cell>
          <cell r="D99" t="str">
            <v>NURSING &amp; MEDICAL</v>
          </cell>
          <cell r="E99" t="str">
            <v>INCONTINENCE SUPPLIES</v>
          </cell>
        </row>
        <row r="100">
          <cell r="B100">
            <v>5502</v>
          </cell>
          <cell r="C100" t="str">
            <v>Expense</v>
          </cell>
          <cell r="D100" t="str">
            <v>NURSING &amp; MEDICAL</v>
          </cell>
          <cell r="E100" t="str">
            <v>G TUBE</v>
          </cell>
        </row>
        <row r="101">
          <cell r="B101">
            <v>5503</v>
          </cell>
          <cell r="C101" t="str">
            <v>Expense</v>
          </cell>
          <cell r="D101" t="str">
            <v>NURSING &amp; MEDICAL</v>
          </cell>
          <cell r="E101" t="str">
            <v>PHARMACY</v>
          </cell>
        </row>
        <row r="102">
          <cell r="B102">
            <v>5504</v>
          </cell>
          <cell r="C102" t="str">
            <v>Expense</v>
          </cell>
          <cell r="D102" t="str">
            <v>NURSING &amp; MEDICAL</v>
          </cell>
          <cell r="E102" t="str">
            <v>NURSING &amp; MEDICAL SUPPLIES</v>
          </cell>
        </row>
        <row r="103">
          <cell r="B103">
            <v>5680</v>
          </cell>
          <cell r="C103" t="str">
            <v>Expense</v>
          </cell>
          <cell r="D103" t="str">
            <v>NURSING &amp; MEDICAL</v>
          </cell>
          <cell r="E103" t="str">
            <v>MEDICAL EQUIPMENT</v>
          </cell>
        </row>
        <row r="104">
          <cell r="B104">
            <v>8300</v>
          </cell>
          <cell r="C104" t="str">
            <v>Expense</v>
          </cell>
          <cell r="D104" t="str">
            <v>NURSING &amp; MEDICAL</v>
          </cell>
          <cell r="E104" t="str">
            <v>MEDICAL DIRECTOR</v>
          </cell>
        </row>
        <row r="105">
          <cell r="B105">
            <v>0</v>
          </cell>
          <cell r="C105" t="e">
            <v>#N/A</v>
          </cell>
          <cell r="D105" t="e">
            <v>#N/A</v>
          </cell>
          <cell r="E105" t="e">
            <v>#N/A</v>
          </cell>
        </row>
        <row r="106">
          <cell r="B106">
            <v>5600</v>
          </cell>
          <cell r="C106" t="str">
            <v>Expense</v>
          </cell>
          <cell r="D106" t="str">
            <v>MEDICARE/MCO COSTS</v>
          </cell>
          <cell r="E106" t="str">
            <v>OTHER</v>
          </cell>
        </row>
        <row r="107">
          <cell r="B107">
            <v>5601</v>
          </cell>
          <cell r="C107" t="str">
            <v>Expense</v>
          </cell>
          <cell r="D107" t="str">
            <v>MEDICARE/MCO COSTS</v>
          </cell>
          <cell r="E107" t="str">
            <v>PHARMACY MCO</v>
          </cell>
        </row>
        <row r="108">
          <cell r="B108">
            <v>5602</v>
          </cell>
          <cell r="C108" t="str">
            <v>Expense</v>
          </cell>
          <cell r="D108" t="str">
            <v>MEDICARE/MCO COSTS</v>
          </cell>
          <cell r="E108" t="str">
            <v>PHARMACY MCO</v>
          </cell>
        </row>
        <row r="109">
          <cell r="B109">
            <v>5604</v>
          </cell>
          <cell r="C109" t="str">
            <v>Expense</v>
          </cell>
          <cell r="D109" t="str">
            <v>NURSING &amp; MEDICAL</v>
          </cell>
          <cell r="E109" t="str">
            <v>PHARMACY</v>
          </cell>
        </row>
        <row r="110">
          <cell r="B110">
            <v>5605</v>
          </cell>
          <cell r="C110" t="str">
            <v>Expense</v>
          </cell>
          <cell r="D110" t="str">
            <v>NURSING &amp; MEDICAL</v>
          </cell>
          <cell r="E110" t="str">
            <v>PHARMACY</v>
          </cell>
        </row>
        <row r="111">
          <cell r="B111">
            <v>5606</v>
          </cell>
          <cell r="C111" t="str">
            <v>Expense</v>
          </cell>
          <cell r="D111" t="str">
            <v>NURSING &amp; MEDICAL</v>
          </cell>
          <cell r="E111" t="str">
            <v>PHARMACY</v>
          </cell>
        </row>
        <row r="112">
          <cell r="B112">
            <v>5610</v>
          </cell>
          <cell r="C112" t="str">
            <v>Expense</v>
          </cell>
          <cell r="D112" t="str">
            <v>MEDICARE/MCO COSTS</v>
          </cell>
          <cell r="E112" t="str">
            <v>THERAPY MCO</v>
          </cell>
        </row>
        <row r="113">
          <cell r="B113">
            <v>5611</v>
          </cell>
          <cell r="C113" t="str">
            <v>Expense</v>
          </cell>
          <cell r="D113" t="str">
            <v>MEDICARE/MCO COSTS</v>
          </cell>
          <cell r="E113" t="str">
            <v>THERAPY MCO</v>
          </cell>
        </row>
        <row r="114">
          <cell r="B114">
            <v>5613</v>
          </cell>
          <cell r="C114" t="str">
            <v>Expense</v>
          </cell>
          <cell r="D114" t="str">
            <v>NURSING &amp; MEDICAL</v>
          </cell>
          <cell r="E114" t="str">
            <v>THERAPY PART B</v>
          </cell>
        </row>
        <row r="115">
          <cell r="B115">
            <v>5614</v>
          </cell>
          <cell r="C115" t="str">
            <v>Expense</v>
          </cell>
          <cell r="D115" t="str">
            <v>NURSING &amp; MEDICAL</v>
          </cell>
          <cell r="E115" t="str">
            <v>THERAPY PART B</v>
          </cell>
        </row>
        <row r="116">
          <cell r="B116">
            <v>5615</v>
          </cell>
          <cell r="C116" t="str">
            <v>Expense</v>
          </cell>
          <cell r="D116" t="str">
            <v>NURSING &amp; MEDICAL</v>
          </cell>
          <cell r="E116" t="str">
            <v>THERAPY PART B</v>
          </cell>
        </row>
        <row r="117">
          <cell r="B117">
            <v>5620</v>
          </cell>
          <cell r="C117" t="str">
            <v>Expense</v>
          </cell>
          <cell r="D117" t="str">
            <v>MEDICARE/MCO COSTS</v>
          </cell>
          <cell r="E117" t="str">
            <v>THERAPY MCO</v>
          </cell>
        </row>
        <row r="118">
          <cell r="B118">
            <v>5621</v>
          </cell>
          <cell r="C118" t="str">
            <v>Expense</v>
          </cell>
          <cell r="D118" t="str">
            <v>MEDICARE/MCO COSTS</v>
          </cell>
          <cell r="E118" t="str">
            <v>THERAPY MCO</v>
          </cell>
        </row>
        <row r="119">
          <cell r="B119">
            <v>5624</v>
          </cell>
          <cell r="C119" t="str">
            <v>Expense</v>
          </cell>
          <cell r="D119" t="str">
            <v>NURSING &amp; MEDICAL</v>
          </cell>
          <cell r="E119" t="str">
            <v>THERAPY PART B</v>
          </cell>
        </row>
        <row r="120">
          <cell r="B120">
            <v>5625</v>
          </cell>
          <cell r="C120" t="str">
            <v>Expense</v>
          </cell>
          <cell r="D120" t="str">
            <v>NURSING &amp; MEDICAL</v>
          </cell>
          <cell r="E120" t="str">
            <v>THERAPY PART B</v>
          </cell>
        </row>
        <row r="121">
          <cell r="B121">
            <v>5626</v>
          </cell>
          <cell r="C121" t="str">
            <v>Expense</v>
          </cell>
          <cell r="D121" t="str">
            <v>NURSING &amp; MEDICAL</v>
          </cell>
          <cell r="E121" t="str">
            <v>THERAPY PART B</v>
          </cell>
        </row>
        <row r="122">
          <cell r="B122">
            <v>5630</v>
          </cell>
          <cell r="C122" t="str">
            <v>Expense</v>
          </cell>
          <cell r="D122" t="str">
            <v>MEDICARE/MCO COSTS</v>
          </cell>
          <cell r="E122" t="str">
            <v>THERAPY MCO</v>
          </cell>
        </row>
        <row r="123">
          <cell r="B123">
            <v>5631</v>
          </cell>
          <cell r="C123" t="str">
            <v>Expense</v>
          </cell>
          <cell r="D123" t="str">
            <v>MEDICARE/MCO COSTS</v>
          </cell>
          <cell r="E123" t="str">
            <v>THERAPY MCO</v>
          </cell>
        </row>
        <row r="124">
          <cell r="B124">
            <v>5633</v>
          </cell>
          <cell r="C124" t="str">
            <v>Expense</v>
          </cell>
          <cell r="D124" t="str">
            <v>MEDICARE/MCO COSTS</v>
          </cell>
          <cell r="E124" t="str">
            <v>THERAPY MCO</v>
          </cell>
        </row>
        <row r="125">
          <cell r="B125">
            <v>5634</v>
          </cell>
          <cell r="C125" t="str">
            <v>Expense</v>
          </cell>
          <cell r="D125" t="str">
            <v>NURSING &amp; MEDICAL</v>
          </cell>
          <cell r="E125" t="str">
            <v>THERAPY PART B</v>
          </cell>
        </row>
        <row r="126">
          <cell r="B126">
            <v>5635</v>
          </cell>
          <cell r="C126" t="str">
            <v>Expense</v>
          </cell>
          <cell r="D126" t="str">
            <v>NURSING &amp; MEDICAL</v>
          </cell>
          <cell r="E126" t="str">
            <v>THERAPY PART B</v>
          </cell>
        </row>
        <row r="127">
          <cell r="B127">
            <v>5636</v>
          </cell>
          <cell r="C127" t="str">
            <v>Expense</v>
          </cell>
          <cell r="D127" t="str">
            <v>NURSING &amp; MEDICAL</v>
          </cell>
          <cell r="E127" t="str">
            <v>THERAPY PART B</v>
          </cell>
        </row>
        <row r="128">
          <cell r="B128">
            <v>5637</v>
          </cell>
          <cell r="C128" t="str">
            <v>Expense</v>
          </cell>
          <cell r="D128" t="str">
            <v>MEDICARE/MCO COSTS</v>
          </cell>
          <cell r="E128" t="str">
            <v>LAB</v>
          </cell>
        </row>
        <row r="129">
          <cell r="B129">
            <v>5638</v>
          </cell>
          <cell r="C129" t="str">
            <v>Expense</v>
          </cell>
          <cell r="D129" t="str">
            <v>MEDICARE/MCO COSTS</v>
          </cell>
          <cell r="E129" t="str">
            <v xml:space="preserve"> X-RAY</v>
          </cell>
        </row>
        <row r="130">
          <cell r="B130">
            <v>5640</v>
          </cell>
          <cell r="C130" t="str">
            <v>Expense</v>
          </cell>
          <cell r="D130" t="str">
            <v>MEDICARE/MCO COSTS</v>
          </cell>
          <cell r="E130" t="str">
            <v>LAB</v>
          </cell>
        </row>
        <row r="131">
          <cell r="B131">
            <v>5645</v>
          </cell>
          <cell r="C131" t="str">
            <v>Expense</v>
          </cell>
          <cell r="D131" t="str">
            <v>MEDICARE/MCO COSTS</v>
          </cell>
          <cell r="E131" t="str">
            <v>DME RENTAL</v>
          </cell>
        </row>
        <row r="132">
          <cell r="B132">
            <v>5650</v>
          </cell>
          <cell r="C132" t="str">
            <v>Expense</v>
          </cell>
          <cell r="D132" t="str">
            <v>MEDICARE/MCO COSTS</v>
          </cell>
          <cell r="E132" t="str">
            <v>OXYGEN</v>
          </cell>
        </row>
        <row r="133">
          <cell r="B133">
            <v>5655</v>
          </cell>
          <cell r="C133" t="str">
            <v>Expense</v>
          </cell>
          <cell r="D133" t="str">
            <v>MEDICARE/MCO COSTS</v>
          </cell>
          <cell r="E133" t="str">
            <v>OTHER</v>
          </cell>
        </row>
        <row r="134">
          <cell r="B134">
            <v>5660</v>
          </cell>
          <cell r="C134" t="str">
            <v>Expense</v>
          </cell>
          <cell r="D134" t="str">
            <v>MEDICARE/MCO COSTS</v>
          </cell>
          <cell r="E134" t="str">
            <v>PATIENT TRANSPORTATION</v>
          </cell>
        </row>
        <row r="135">
          <cell r="B135">
            <v>5670</v>
          </cell>
          <cell r="C135" t="str">
            <v>Expense</v>
          </cell>
          <cell r="D135" t="str">
            <v>NURSING &amp; MEDICAL</v>
          </cell>
          <cell r="E135" t="str">
            <v>THERAPY PART B</v>
          </cell>
        </row>
        <row r="136">
          <cell r="B136">
            <v>0</v>
          </cell>
          <cell r="C136" t="e">
            <v>#N/A</v>
          </cell>
          <cell r="D136" t="e">
            <v>#N/A</v>
          </cell>
          <cell r="E136" t="e">
            <v>#N/A</v>
          </cell>
        </row>
        <row r="137">
          <cell r="B137">
            <v>58</v>
          </cell>
          <cell r="C137" t="str">
            <v>Expense</v>
          </cell>
          <cell r="D137" t="str">
            <v>DIETARY</v>
          </cell>
          <cell r="E137" t="str">
            <v>OTHER</v>
          </cell>
        </row>
        <row r="138">
          <cell r="B138">
            <v>5071</v>
          </cell>
          <cell r="C138" t="str">
            <v>Expense</v>
          </cell>
          <cell r="D138" t="str">
            <v>DIETARY</v>
          </cell>
          <cell r="E138" t="str">
            <v>DIETARY/COOKS WAGES</v>
          </cell>
        </row>
        <row r="139">
          <cell r="B139">
            <v>5073</v>
          </cell>
          <cell r="C139" t="str">
            <v>Expense</v>
          </cell>
          <cell r="D139" t="str">
            <v>DIETARY</v>
          </cell>
          <cell r="E139" t="str">
            <v>DIETARY/COOKS WAGES</v>
          </cell>
        </row>
        <row r="140">
          <cell r="B140">
            <v>5074</v>
          </cell>
          <cell r="C140" t="str">
            <v>Expense</v>
          </cell>
          <cell r="D140" t="str">
            <v>DIETARY</v>
          </cell>
          <cell r="E140" t="str">
            <v>DIETARY/COOKS WAGES</v>
          </cell>
        </row>
        <row r="141">
          <cell r="B141">
            <v>5075</v>
          </cell>
          <cell r="C141" t="str">
            <v>Expense</v>
          </cell>
          <cell r="D141" t="str">
            <v>DIETARY</v>
          </cell>
          <cell r="E141" t="str">
            <v>DIETARY/COOKS WAGES</v>
          </cell>
        </row>
        <row r="142">
          <cell r="B142">
            <v>5210</v>
          </cell>
          <cell r="C142" t="str">
            <v>Expense</v>
          </cell>
          <cell r="D142" t="str">
            <v>DIETARY</v>
          </cell>
          <cell r="E142" t="str">
            <v>DIETARY/COOKS WAGES</v>
          </cell>
        </row>
        <row r="143">
          <cell r="B143">
            <v>5301</v>
          </cell>
          <cell r="C143" t="str">
            <v>Expense</v>
          </cell>
          <cell r="D143" t="str">
            <v>DIETARY</v>
          </cell>
          <cell r="E143" t="str">
            <v>FOOD</v>
          </cell>
        </row>
        <row r="144">
          <cell r="B144">
            <v>5303</v>
          </cell>
          <cell r="C144" t="str">
            <v>Expense</v>
          </cell>
          <cell r="D144" t="str">
            <v>DIETARY</v>
          </cell>
          <cell r="E144" t="str">
            <v>FOOD</v>
          </cell>
        </row>
        <row r="145">
          <cell r="B145">
            <v>5305</v>
          </cell>
          <cell r="C145" t="str">
            <v>Expense</v>
          </cell>
          <cell r="D145" t="str">
            <v>DIETARY</v>
          </cell>
          <cell r="E145" t="str">
            <v>SUPPLIES</v>
          </cell>
        </row>
        <row r="146">
          <cell r="B146">
            <v>0</v>
          </cell>
          <cell r="C146" t="e">
            <v>#N/A</v>
          </cell>
          <cell r="D146" t="e">
            <v>#N/A</v>
          </cell>
          <cell r="E146" t="e">
            <v>#N/A</v>
          </cell>
        </row>
        <row r="147">
          <cell r="B147">
            <v>60</v>
          </cell>
          <cell r="C147" t="str">
            <v>Expense</v>
          </cell>
          <cell r="D147" t="str">
            <v>SOCIAL SERVICES/ACTIVITIES</v>
          </cell>
          <cell r="E147" t="str">
            <v>OTHER</v>
          </cell>
        </row>
        <row r="148">
          <cell r="B148">
            <v>5055</v>
          </cell>
          <cell r="C148" t="str">
            <v>Expense</v>
          </cell>
          <cell r="D148" t="str">
            <v>SOCIAL SERVICES/ACTIVITIES</v>
          </cell>
          <cell r="E148" t="str">
            <v>SOCIAL SERVICES WAGES</v>
          </cell>
        </row>
        <row r="149">
          <cell r="B149">
            <v>5056</v>
          </cell>
          <cell r="C149" t="str">
            <v>Expense</v>
          </cell>
          <cell r="D149" t="str">
            <v>SOCIAL SERVICES/ACTIVITIES</v>
          </cell>
          <cell r="E149" t="str">
            <v>SOCIAL SERVICES WAGES</v>
          </cell>
        </row>
        <row r="150">
          <cell r="B150">
            <v>5060</v>
          </cell>
          <cell r="C150" t="str">
            <v>Expense</v>
          </cell>
          <cell r="D150" t="str">
            <v>SOCIAL SERVICES/ACTIVITIES</v>
          </cell>
          <cell r="E150" t="str">
            <v>ACTIVITIES WAGES</v>
          </cell>
        </row>
        <row r="151">
          <cell r="B151">
            <v>5062</v>
          </cell>
          <cell r="C151" t="str">
            <v>Expense</v>
          </cell>
          <cell r="D151" t="str">
            <v>SOCIAL SERVICES/ACTIVITIES</v>
          </cell>
          <cell r="E151" t="str">
            <v>ACTIVITIES WAGES</v>
          </cell>
        </row>
        <row r="152">
          <cell r="B152">
            <v>5208</v>
          </cell>
          <cell r="C152" t="str">
            <v>Expense</v>
          </cell>
          <cell r="D152" t="str">
            <v>SOCIAL SERVICES/ACTIVITIES</v>
          </cell>
          <cell r="E152" t="str">
            <v>SOCIAL SERVICES WAGES</v>
          </cell>
        </row>
        <row r="153">
          <cell r="B153">
            <v>5209</v>
          </cell>
          <cell r="C153" t="str">
            <v>Expense</v>
          </cell>
          <cell r="D153" t="str">
            <v>SOCIAL SERVICES/ACTIVITIES</v>
          </cell>
          <cell r="E153" t="str">
            <v>ACTIVITIES WAGES</v>
          </cell>
        </row>
        <row r="154">
          <cell r="B154">
            <v>6201</v>
          </cell>
          <cell r="C154" t="str">
            <v>Expense</v>
          </cell>
          <cell r="D154" t="str">
            <v>SOCIAL SERVICES/ACTIVITIES</v>
          </cell>
          <cell r="E154" t="str">
            <v>ACTIVITY PROGRAMS &amp; SUPPLIES</v>
          </cell>
        </row>
        <row r="155">
          <cell r="B155">
            <v>0</v>
          </cell>
          <cell r="C155" t="e">
            <v>#N/A</v>
          </cell>
          <cell r="D155" t="e">
            <v>#N/A</v>
          </cell>
          <cell r="E155" t="e">
            <v>#N/A</v>
          </cell>
        </row>
        <row r="156">
          <cell r="B156">
            <v>65</v>
          </cell>
          <cell r="C156" t="e">
            <v>#N/A</v>
          </cell>
          <cell r="D156" t="e">
            <v>#N/A</v>
          </cell>
          <cell r="E156" t="e">
            <v>#N/A</v>
          </cell>
        </row>
        <row r="157">
          <cell r="B157">
            <v>6008</v>
          </cell>
          <cell r="C157" t="str">
            <v>Expense</v>
          </cell>
          <cell r="D157" t="str">
            <v>GENERAL &amp; ADMINISTRATIVE</v>
          </cell>
          <cell r="E157" t="str">
            <v>CONCIERGE - RESIDENT EXPENSES</v>
          </cell>
        </row>
        <row r="158">
          <cell r="B158">
            <v>0</v>
          </cell>
          <cell r="C158" t="e">
            <v>#N/A</v>
          </cell>
          <cell r="D158" t="e">
            <v>#N/A</v>
          </cell>
          <cell r="E158" t="e">
            <v>#N/A</v>
          </cell>
        </row>
        <row r="159">
          <cell r="B159">
            <v>68</v>
          </cell>
          <cell r="C159" t="e">
            <v>#N/A</v>
          </cell>
          <cell r="D159" t="e">
            <v>#N/A</v>
          </cell>
          <cell r="E159" t="e">
            <v>#N/A</v>
          </cell>
        </row>
        <row r="160">
          <cell r="B160">
            <v>5268</v>
          </cell>
          <cell r="C160" t="str">
            <v>Expense</v>
          </cell>
          <cell r="D160" t="str">
            <v>GENERAL &amp; ADMINISTRATIVE</v>
          </cell>
          <cell r="E160" t="str">
            <v>EMPLOYEE EXPENSES</v>
          </cell>
        </row>
        <row r="161">
          <cell r="B161">
            <v>5269</v>
          </cell>
          <cell r="C161" t="str">
            <v>Expense</v>
          </cell>
          <cell r="D161" t="str">
            <v>GENERAL &amp; ADMINISTRATIVE</v>
          </cell>
          <cell r="E161" t="str">
            <v>EMPLOYEE EXPENSES</v>
          </cell>
        </row>
        <row r="162">
          <cell r="B162">
            <v>6005</v>
          </cell>
          <cell r="C162" t="str">
            <v>Expense</v>
          </cell>
          <cell r="D162" t="str">
            <v>GENERAL &amp; ADMINISTRATIVE</v>
          </cell>
          <cell r="E162" t="str">
            <v>EMPLOYEE EXPENSES</v>
          </cell>
        </row>
        <row r="163">
          <cell r="B163">
            <v>8018</v>
          </cell>
          <cell r="C163" t="str">
            <v>Expense</v>
          </cell>
          <cell r="D163" t="str">
            <v>GENERAL &amp; ADMINISTRATIVE</v>
          </cell>
          <cell r="E163" t="str">
            <v>EMPLOYEE EXPENSES</v>
          </cell>
        </row>
        <row r="164">
          <cell r="B164">
            <v>8073</v>
          </cell>
          <cell r="C164" t="str">
            <v>Expense</v>
          </cell>
          <cell r="D164" t="str">
            <v>GENERAL &amp; ADMINISTRATIVE</v>
          </cell>
          <cell r="E164" t="str">
            <v>EMPLOYEE EXPENSES</v>
          </cell>
        </row>
        <row r="165">
          <cell r="B165">
            <v>0</v>
          </cell>
          <cell r="C165" t="e">
            <v>#N/A</v>
          </cell>
          <cell r="D165" t="e">
            <v>#N/A</v>
          </cell>
          <cell r="E165" t="e">
            <v>#N/A</v>
          </cell>
        </row>
        <row r="166">
          <cell r="B166">
            <v>70</v>
          </cell>
          <cell r="C166" t="str">
            <v>Expense</v>
          </cell>
          <cell r="D166" t="str">
            <v>REPAIR &amp; MAINTENANCE/PLANT</v>
          </cell>
          <cell r="E166" t="str">
            <v>OTHER</v>
          </cell>
        </row>
        <row r="167">
          <cell r="B167">
            <v>5078</v>
          </cell>
          <cell r="C167" t="str">
            <v>Expense</v>
          </cell>
          <cell r="D167" t="str">
            <v>REPAIR &amp; MAINTENANCE/PLANT</v>
          </cell>
          <cell r="E167" t="str">
            <v>MAINTENANCE WAGES</v>
          </cell>
        </row>
        <row r="168">
          <cell r="B168">
            <v>5221</v>
          </cell>
          <cell r="C168" t="str">
            <v>Expense</v>
          </cell>
          <cell r="D168" t="str">
            <v>REPAIR &amp; MAINTENANCE/PLANT</v>
          </cell>
          <cell r="E168" t="str">
            <v>MAINTENANCE WAGES</v>
          </cell>
        </row>
        <row r="169">
          <cell r="B169">
            <v>5230</v>
          </cell>
          <cell r="C169" t="str">
            <v>Expense</v>
          </cell>
          <cell r="D169" t="str">
            <v>REPAIR &amp; MAINTENANCE/PLANT</v>
          </cell>
          <cell r="E169" t="str">
            <v>ALLOCATED MAINTENANCE WAGES</v>
          </cell>
        </row>
        <row r="170">
          <cell r="B170">
            <v>66</v>
          </cell>
          <cell r="C170" t="str">
            <v>Expense</v>
          </cell>
          <cell r="D170" t="str">
            <v>REPAIR &amp; MAINTENANCE/PLANT</v>
          </cell>
          <cell r="E170" t="str">
            <v>UTILITIES</v>
          </cell>
        </row>
        <row r="171">
          <cell r="B171">
            <v>6616</v>
          </cell>
          <cell r="C171" t="str">
            <v>Expense</v>
          </cell>
          <cell r="D171" t="str">
            <v>REPAIR &amp; MAINTENANCE/PLANT</v>
          </cell>
          <cell r="E171" t="str">
            <v>UTILITIES</v>
          </cell>
        </row>
        <row r="172">
          <cell r="B172">
            <v>6721</v>
          </cell>
          <cell r="C172" t="str">
            <v>Expense</v>
          </cell>
          <cell r="D172" t="str">
            <v>REPAIR &amp; MAINTENANCE/PLANT</v>
          </cell>
          <cell r="E172" t="str">
            <v>UTILITIES</v>
          </cell>
        </row>
        <row r="173">
          <cell r="B173">
            <v>6801</v>
          </cell>
          <cell r="C173" t="str">
            <v>Expense</v>
          </cell>
          <cell r="D173" t="str">
            <v>REPAIR &amp; MAINTENANCE/PLANT</v>
          </cell>
          <cell r="E173" t="str">
            <v>UTILITIES</v>
          </cell>
        </row>
        <row r="174">
          <cell r="B174">
            <v>6806</v>
          </cell>
          <cell r="C174" t="str">
            <v>Expense</v>
          </cell>
          <cell r="D174" t="str">
            <v>REPAIR &amp; MAINTENANCE/PLANT</v>
          </cell>
          <cell r="E174" t="str">
            <v>UTILITIES</v>
          </cell>
        </row>
        <row r="175">
          <cell r="B175">
            <v>6808</v>
          </cell>
          <cell r="C175" t="str">
            <v>Expense</v>
          </cell>
          <cell r="D175" t="str">
            <v>REPAIR &amp; MAINTENANCE/PLANT</v>
          </cell>
          <cell r="E175" t="str">
            <v>UTILITIES</v>
          </cell>
        </row>
        <row r="176">
          <cell r="B176">
            <v>0</v>
          </cell>
          <cell r="C176" t="e">
            <v>#N/A</v>
          </cell>
          <cell r="D176" t="e">
            <v>#N/A</v>
          </cell>
          <cell r="E176" t="e">
            <v>#N/A</v>
          </cell>
        </row>
        <row r="177">
          <cell r="B177">
            <v>7027</v>
          </cell>
          <cell r="C177" t="str">
            <v>Expense</v>
          </cell>
          <cell r="D177" t="str">
            <v>REPAIR &amp; MAINTENANCE/PLANT</v>
          </cell>
          <cell r="E177" t="str">
            <v>REPAIRS &amp; MAINTENANCE/SUPPLIES</v>
          </cell>
        </row>
        <row r="178">
          <cell r="B178">
            <v>7029</v>
          </cell>
          <cell r="C178" t="str">
            <v>Expense</v>
          </cell>
          <cell r="D178" t="str">
            <v>REPAIR &amp; MAINTENANCE/PLANT</v>
          </cell>
          <cell r="E178" t="str">
            <v>REPAIRS &amp; MAINTENANCE/SUPPLIES</v>
          </cell>
        </row>
        <row r="179">
          <cell r="B179">
            <v>7040</v>
          </cell>
          <cell r="C179" t="str">
            <v>Expense</v>
          </cell>
          <cell r="D179" t="str">
            <v>HOUSEKEEPING &amp; LAUNDRY</v>
          </cell>
          <cell r="E179" t="str">
            <v>HOUSEKEEPING/LAUNDRY SUPPLIES</v>
          </cell>
        </row>
        <row r="180">
          <cell r="B180">
            <v>7056</v>
          </cell>
          <cell r="C180" t="str">
            <v>Expense</v>
          </cell>
          <cell r="D180" t="str">
            <v>REPAIR &amp; MAINTENANCE/PLANT</v>
          </cell>
          <cell r="E180" t="str">
            <v>REPAIRS &amp; MAINTENANCE/SUPPLIES</v>
          </cell>
        </row>
        <row r="181">
          <cell r="B181">
            <v>7105</v>
          </cell>
          <cell r="C181" t="str">
            <v>Expense</v>
          </cell>
          <cell r="D181" t="str">
            <v>REPAIR &amp; MAINTENANCE/PLANT</v>
          </cell>
          <cell r="E181" t="str">
            <v>CONTRACT SERVICES</v>
          </cell>
        </row>
        <row r="182">
          <cell r="B182">
            <v>7106</v>
          </cell>
          <cell r="C182" t="str">
            <v>Expense</v>
          </cell>
          <cell r="D182" t="str">
            <v>REPAIR &amp; MAINTENANCE/PLANT</v>
          </cell>
          <cell r="E182" t="str">
            <v>REPAIRS &amp; MAINTENANCE/SUPPLIES</v>
          </cell>
        </row>
        <row r="183">
          <cell r="B183">
            <v>7107</v>
          </cell>
          <cell r="C183" t="str">
            <v>Expense</v>
          </cell>
          <cell r="D183" t="str">
            <v>REPAIR &amp; MAINTENANCE/PLANT</v>
          </cell>
          <cell r="E183" t="str">
            <v>REPAIRS &amp; MAINTENANCE/SUPPLIES</v>
          </cell>
        </row>
        <row r="184">
          <cell r="B184">
            <v>7108</v>
          </cell>
          <cell r="C184" t="str">
            <v>Expense</v>
          </cell>
          <cell r="D184" t="str">
            <v>REPAIR &amp; MAINTENANCE/PLANT</v>
          </cell>
          <cell r="E184" t="str">
            <v>REPAIRS &amp; MAINTENANCE/SUPPLIES</v>
          </cell>
        </row>
        <row r="185">
          <cell r="B185">
            <v>7109</v>
          </cell>
          <cell r="C185" t="str">
            <v>Expense</v>
          </cell>
          <cell r="D185" t="str">
            <v>REPAIR &amp; MAINTENANCE/PLANT</v>
          </cell>
          <cell r="E185" t="str">
            <v>REPAIRS &amp; MAINTENANCE/SUPPLIES</v>
          </cell>
        </row>
        <row r="186">
          <cell r="B186">
            <v>7110</v>
          </cell>
          <cell r="C186" t="str">
            <v>Expense</v>
          </cell>
          <cell r="D186" t="str">
            <v>REPAIR &amp; MAINTENANCE/PLANT</v>
          </cell>
          <cell r="E186" t="str">
            <v>REPAIRS &amp; MAINTENANCE/SUPPLIES</v>
          </cell>
        </row>
        <row r="187">
          <cell r="B187">
            <v>7111</v>
          </cell>
          <cell r="C187" t="str">
            <v>Expense</v>
          </cell>
          <cell r="D187" t="str">
            <v>REPAIR &amp; MAINTENANCE/PLANT</v>
          </cell>
          <cell r="E187" t="str">
            <v>REPAIRS &amp; MAINTENANCE/SUPPLIES</v>
          </cell>
        </row>
        <row r="188">
          <cell r="B188">
            <v>7112</v>
          </cell>
          <cell r="C188" t="str">
            <v>Expense</v>
          </cell>
          <cell r="D188" t="str">
            <v>REPAIR &amp; MAINTENANCE/PLANT</v>
          </cell>
          <cell r="E188" t="str">
            <v>REPAIRS &amp; MAINTENANCE/SUPPLIES</v>
          </cell>
        </row>
        <row r="189">
          <cell r="B189">
            <v>7113</v>
          </cell>
          <cell r="C189" t="str">
            <v>Expense</v>
          </cell>
          <cell r="D189" t="str">
            <v>REPAIR &amp; MAINTENANCE/PLANT</v>
          </cell>
          <cell r="E189" t="str">
            <v>REPAIRS &amp; MAINTENANCE/SUPPLIES</v>
          </cell>
        </row>
        <row r="190">
          <cell r="B190">
            <v>7114</v>
          </cell>
          <cell r="C190" t="str">
            <v>Expense</v>
          </cell>
          <cell r="D190" t="str">
            <v>REPAIR &amp; MAINTENANCE/PLANT</v>
          </cell>
          <cell r="E190" t="str">
            <v>REPAIRS &amp; MAINTENANCE/SUPPLIES</v>
          </cell>
        </row>
        <row r="191">
          <cell r="B191">
            <v>7115</v>
          </cell>
          <cell r="C191" t="str">
            <v>Expense</v>
          </cell>
          <cell r="D191" t="str">
            <v>REPAIR &amp; MAINTENANCE/PLANT</v>
          </cell>
          <cell r="E191" t="str">
            <v>CONTRACT SERVICES</v>
          </cell>
        </row>
        <row r="192">
          <cell r="B192">
            <v>7176</v>
          </cell>
          <cell r="C192" t="str">
            <v>Expense</v>
          </cell>
          <cell r="D192" t="str">
            <v>REPAIR &amp; MAINTENANCE/PLANT</v>
          </cell>
          <cell r="E192" t="str">
            <v>REPAIRS &amp; MAINTENANCE/SUPPLIES</v>
          </cell>
        </row>
        <row r="193">
          <cell r="B193">
            <v>7178</v>
          </cell>
          <cell r="C193" t="str">
            <v>Expense</v>
          </cell>
          <cell r="D193" t="str">
            <v>REPAIR &amp; MAINTENANCE/PLANT</v>
          </cell>
          <cell r="E193" t="str">
            <v>REPAIRS &amp; MAINTENANCE/SUPPLIES</v>
          </cell>
        </row>
        <row r="194">
          <cell r="B194">
            <v>7500</v>
          </cell>
          <cell r="C194" t="str">
            <v>Expense</v>
          </cell>
          <cell r="D194" t="str">
            <v>HOUSEKEEPING &amp; LAUNDRY</v>
          </cell>
          <cell r="E194" t="str">
            <v>HOUSEKEEPING/LAUNDRY SUPPLIES</v>
          </cell>
        </row>
        <row r="195">
          <cell r="B195">
            <v>5080</v>
          </cell>
          <cell r="C195" t="str">
            <v>Expense</v>
          </cell>
          <cell r="D195" t="str">
            <v>HOUSEKEEPING &amp; LAUNDRY</v>
          </cell>
          <cell r="E195" t="str">
            <v>HOUSEKEEPING WAGES</v>
          </cell>
        </row>
        <row r="196">
          <cell r="B196">
            <v>5083</v>
          </cell>
          <cell r="C196" t="str">
            <v>Expense</v>
          </cell>
          <cell r="D196" t="str">
            <v>HOUSEKEEPING &amp; LAUNDRY</v>
          </cell>
          <cell r="E196" t="str">
            <v>HOUSEKEEPING WAGES</v>
          </cell>
        </row>
        <row r="197">
          <cell r="B197">
            <v>7157</v>
          </cell>
          <cell r="C197" t="str">
            <v>Expense</v>
          </cell>
          <cell r="D197" t="str">
            <v>HOUSEKEEPING &amp; LAUNDRY</v>
          </cell>
          <cell r="E197" t="str">
            <v>HOUSEKEEPING/LAUNDRY SUPPLIES</v>
          </cell>
        </row>
        <row r="198">
          <cell r="B198">
            <v>7510</v>
          </cell>
          <cell r="C198" t="str">
            <v>Expense</v>
          </cell>
          <cell r="D198" t="str">
            <v>HOUSEKEEPING &amp; LAUNDRY</v>
          </cell>
          <cell r="E198" t="str">
            <v>HOUSEKEEPING CONTRACT SVCS</v>
          </cell>
        </row>
        <row r="199">
          <cell r="B199">
            <v>7520</v>
          </cell>
          <cell r="C199" t="str">
            <v>Expense</v>
          </cell>
          <cell r="D199" t="str">
            <v>HOUSEKEEPING &amp; LAUNDRY</v>
          </cell>
          <cell r="E199" t="str">
            <v>LAUNDRY CONTRACT SVCS</v>
          </cell>
        </row>
        <row r="200">
          <cell r="B200">
            <v>0</v>
          </cell>
          <cell r="C200" t="e">
            <v>#N/A</v>
          </cell>
          <cell r="D200" t="e">
            <v>#N/A</v>
          </cell>
          <cell r="E200" t="e">
            <v>#N/A</v>
          </cell>
        </row>
        <row r="201">
          <cell r="B201">
            <v>0</v>
          </cell>
          <cell r="C201" t="e">
            <v>#N/A</v>
          </cell>
          <cell r="D201" t="e">
            <v>#N/A</v>
          </cell>
          <cell r="E201" t="e">
            <v>#N/A</v>
          </cell>
        </row>
        <row r="202">
          <cell r="B202">
            <v>80</v>
          </cell>
          <cell r="C202" t="str">
            <v>Expense</v>
          </cell>
          <cell r="D202" t="str">
            <v>GENERAL &amp; ADMINISTRATIVE</v>
          </cell>
          <cell r="E202" t="str">
            <v>OTHER</v>
          </cell>
        </row>
        <row r="203">
          <cell r="B203">
            <v>5087</v>
          </cell>
          <cell r="C203" t="str">
            <v>Expense</v>
          </cell>
          <cell r="D203" t="str">
            <v>GENERAL &amp; ADMINISTRATIVE</v>
          </cell>
          <cell r="E203" t="str">
            <v>EXECUTIVE DIRECTOR WAGES</v>
          </cell>
        </row>
        <row r="204">
          <cell r="B204">
            <v>5089</v>
          </cell>
          <cell r="C204" t="str">
            <v>Expense</v>
          </cell>
          <cell r="D204" t="str">
            <v>GENERAL &amp; ADMINISTRATIVE</v>
          </cell>
          <cell r="E204" t="str">
            <v>DIRECTOR OF BUSINESS OFFICE WAGES</v>
          </cell>
        </row>
        <row r="205">
          <cell r="B205">
            <v>5091</v>
          </cell>
          <cell r="C205" t="str">
            <v>Expense</v>
          </cell>
          <cell r="D205" t="str">
            <v>GENERAL &amp; ADMINISTRATIVE</v>
          </cell>
          <cell r="E205" t="str">
            <v>OFFICE WAGES</v>
          </cell>
        </row>
        <row r="206">
          <cell r="B206">
            <v>5094</v>
          </cell>
          <cell r="C206" t="str">
            <v>Expense</v>
          </cell>
          <cell r="D206" t="str">
            <v>GENERAL &amp; ADMINISTRATIVE</v>
          </cell>
          <cell r="E206" t="str">
            <v>ADMISSIONS WAGES</v>
          </cell>
        </row>
        <row r="207">
          <cell r="B207">
            <v>5201</v>
          </cell>
          <cell r="C207" t="str">
            <v>Expense</v>
          </cell>
          <cell r="D207" t="str">
            <v>GENERAL &amp; ADMINISTRATIVE</v>
          </cell>
          <cell r="E207" t="str">
            <v>EXECUTIVE DIRECTOR WAGES</v>
          </cell>
        </row>
        <row r="208">
          <cell r="B208">
            <v>5204</v>
          </cell>
          <cell r="C208" t="str">
            <v>Expense</v>
          </cell>
          <cell r="D208" t="str">
            <v>GENERAL &amp; ADMINISTRATIVE</v>
          </cell>
          <cell r="E208" t="str">
            <v>OFFICE WAGES</v>
          </cell>
        </row>
        <row r="209">
          <cell r="B209">
            <v>5205</v>
          </cell>
          <cell r="C209" t="str">
            <v>Expense</v>
          </cell>
          <cell r="D209" t="str">
            <v>NURSING &amp; MEDICAL</v>
          </cell>
          <cell r="E209" t="str">
            <v>MEDICAL RECORDS WAGES</v>
          </cell>
        </row>
        <row r="210">
          <cell r="B210">
            <v>5206</v>
          </cell>
          <cell r="C210" t="str">
            <v>Expense</v>
          </cell>
          <cell r="D210" t="str">
            <v>GENERAL &amp; ADMINISTRATIVE</v>
          </cell>
          <cell r="E210" t="str">
            <v>OFFICE WAGES</v>
          </cell>
        </row>
        <row r="211">
          <cell r="B211">
            <v>5229</v>
          </cell>
          <cell r="C211" t="str">
            <v>Expense</v>
          </cell>
          <cell r="D211" t="str">
            <v>GENERAL &amp; ADMINISTRATIVE</v>
          </cell>
          <cell r="E211" t="str">
            <v>ALLOCATED G&amp;A WAGES</v>
          </cell>
        </row>
        <row r="212">
          <cell r="B212">
            <v>6015</v>
          </cell>
          <cell r="C212" t="str">
            <v>Expense</v>
          </cell>
          <cell r="D212" t="str">
            <v>GENERAL &amp; ADMINISTRATIVE</v>
          </cell>
          <cell r="E212" t="str">
            <v>DUES &amp; SUBSCRIPTIONS</v>
          </cell>
        </row>
        <row r="213">
          <cell r="B213">
            <v>8001</v>
          </cell>
          <cell r="C213" t="str">
            <v>Expense</v>
          </cell>
          <cell r="D213" t="str">
            <v>GENERAL &amp; ADMINISTRATIVE</v>
          </cell>
          <cell r="E213" t="str">
            <v>FINANCIAL CONSULTING FEES</v>
          </cell>
        </row>
        <row r="214">
          <cell r="B214">
            <v>8002</v>
          </cell>
          <cell r="C214" t="str">
            <v>Expense</v>
          </cell>
          <cell r="D214" t="str">
            <v>GENERAL &amp; ADMINISTRATIVE</v>
          </cell>
          <cell r="E214" t="str">
            <v>ACCOUNTING/PROFESSIONAL FEES</v>
          </cell>
        </row>
        <row r="215">
          <cell r="B215">
            <v>8003</v>
          </cell>
          <cell r="C215" t="str">
            <v>Expense</v>
          </cell>
          <cell r="D215" t="str">
            <v>GENERAL &amp; ADMINISTRATIVE</v>
          </cell>
          <cell r="E215" t="str">
            <v>ACCOUNTING/PROFESSIONAL FEES</v>
          </cell>
        </row>
        <row r="216">
          <cell r="B216">
            <v>8004</v>
          </cell>
          <cell r="C216" t="str">
            <v>Expense</v>
          </cell>
          <cell r="D216" t="str">
            <v>GENERAL &amp; ADMINISTRATIVE</v>
          </cell>
          <cell r="E216" t="str">
            <v>ACCOUNTING/PROFESSIONAL FEES</v>
          </cell>
        </row>
        <row r="217">
          <cell r="B217">
            <v>8007</v>
          </cell>
          <cell r="C217" t="str">
            <v>Expense</v>
          </cell>
          <cell r="D217" t="str">
            <v>GENERAL &amp; ADMINISTRATIVE</v>
          </cell>
          <cell r="E217" t="str">
            <v>CABLE TV/INTERNET</v>
          </cell>
        </row>
        <row r="218">
          <cell r="B218">
            <v>8011</v>
          </cell>
          <cell r="C218" t="str">
            <v>Expense</v>
          </cell>
          <cell r="D218" t="str">
            <v>GENERAL &amp; ADMINISTRATIVE</v>
          </cell>
          <cell r="E218" t="str">
            <v>ACCOUNTING/PROFESSIONAL FEES</v>
          </cell>
        </row>
        <row r="219">
          <cell r="B219">
            <v>8012</v>
          </cell>
          <cell r="C219" t="str">
            <v>Expense</v>
          </cell>
          <cell r="D219" t="str">
            <v>GENERAL &amp; ADMINISTRATIVE</v>
          </cell>
          <cell r="E219" t="str">
            <v>OFFICE WAGES</v>
          </cell>
        </row>
        <row r="220">
          <cell r="B220">
            <v>8014</v>
          </cell>
          <cell r="C220" t="str">
            <v>Expense</v>
          </cell>
          <cell r="D220" t="str">
            <v>GENERAL &amp; ADMINISTRATIVE</v>
          </cell>
          <cell r="E220" t="str">
            <v>COMPUTER HARDWARE/SOFTWARE</v>
          </cell>
        </row>
        <row r="221">
          <cell r="B221">
            <v>8015</v>
          </cell>
          <cell r="C221" t="str">
            <v>Expense</v>
          </cell>
          <cell r="D221" t="str">
            <v>GENERAL &amp; ADMINISTRATIVE</v>
          </cell>
          <cell r="E221" t="str">
            <v>OFFICE EXPENSES</v>
          </cell>
        </row>
        <row r="222">
          <cell r="B222">
            <v>8016</v>
          </cell>
          <cell r="C222" t="str">
            <v>Expense</v>
          </cell>
          <cell r="D222" t="str">
            <v>GENERAL &amp; ADMINISTRATIVE</v>
          </cell>
          <cell r="E222" t="str">
            <v>EMPLOYEE EXPENSES</v>
          </cell>
        </row>
        <row r="223">
          <cell r="B223">
            <v>8021</v>
          </cell>
          <cell r="C223" t="str">
            <v>Expense</v>
          </cell>
          <cell r="D223" t="str">
            <v>GENERAL &amp; ADMINISTRATIVE</v>
          </cell>
          <cell r="E223" t="str">
            <v>OFFICE EXPENSES</v>
          </cell>
        </row>
        <row r="224">
          <cell r="B224">
            <v>8023</v>
          </cell>
          <cell r="C224" t="str">
            <v>Expense</v>
          </cell>
          <cell r="D224" t="str">
            <v>GENERAL &amp; ADMINISTRATIVE</v>
          </cell>
          <cell r="E224" t="str">
            <v>TRAVEL</v>
          </cell>
        </row>
        <row r="225">
          <cell r="B225">
            <v>8031</v>
          </cell>
          <cell r="C225" t="str">
            <v>Expense</v>
          </cell>
          <cell r="D225" t="str">
            <v>GENERAL &amp; ADMINISTRATIVE</v>
          </cell>
          <cell r="E225" t="str">
            <v>TELEPHONE/CELL PHONE</v>
          </cell>
        </row>
        <row r="226">
          <cell r="B226">
            <v>8032</v>
          </cell>
          <cell r="C226" t="str">
            <v>Expense</v>
          </cell>
          <cell r="D226" t="str">
            <v>GENERAL &amp; ADMINISTRATIVE</v>
          </cell>
          <cell r="E226" t="str">
            <v>TELEPHONE/CELL PHONE</v>
          </cell>
        </row>
        <row r="227">
          <cell r="B227">
            <v>8041</v>
          </cell>
          <cell r="C227" t="str">
            <v>Expense</v>
          </cell>
          <cell r="D227" t="str">
            <v>GENERAL &amp; ADMINISTRATIVE</v>
          </cell>
          <cell r="E227" t="str">
            <v>OFFICE EXPENSES</v>
          </cell>
        </row>
        <row r="228">
          <cell r="B228">
            <v>8071</v>
          </cell>
          <cell r="C228" t="str">
            <v>Expense</v>
          </cell>
          <cell r="D228" t="str">
            <v>GENERAL &amp; ADMINISTRATIVE</v>
          </cell>
          <cell r="E228" t="str">
            <v>LICENSING &amp; PERMITTING</v>
          </cell>
        </row>
        <row r="229">
          <cell r="B229">
            <v>8072</v>
          </cell>
          <cell r="C229" t="str">
            <v>Expense</v>
          </cell>
          <cell r="D229" t="str">
            <v>GENERAL &amp; ADMINISTRATIVE</v>
          </cell>
          <cell r="E229" t="str">
            <v>OFFICE EXPENSES</v>
          </cell>
        </row>
        <row r="230">
          <cell r="B230">
            <v>81</v>
          </cell>
          <cell r="C230" t="e">
            <v>#N/A</v>
          </cell>
          <cell r="D230" t="e">
            <v>#N/A</v>
          </cell>
          <cell r="E230" t="e">
            <v>#N/A</v>
          </cell>
        </row>
        <row r="231">
          <cell r="B231">
            <v>6000</v>
          </cell>
          <cell r="C231" t="str">
            <v>Expense</v>
          </cell>
          <cell r="D231" t="str">
            <v>GENERAL &amp; ADMINISTRATIVE</v>
          </cell>
          <cell r="E231" t="str">
            <v>MARKETING - ADVERTISING &amp; PROMOTION</v>
          </cell>
        </row>
        <row r="232">
          <cell r="B232">
            <v>6001</v>
          </cell>
          <cell r="C232" t="str">
            <v>Expense</v>
          </cell>
          <cell r="D232" t="str">
            <v>GENERAL &amp; ADMINISTRATIVE</v>
          </cell>
          <cell r="E232" t="str">
            <v>MARKETING - ADVERTISING &amp; PROMOTION</v>
          </cell>
        </row>
        <row r="233">
          <cell r="B233">
            <v>6006</v>
          </cell>
          <cell r="C233" t="str">
            <v>Expense</v>
          </cell>
          <cell r="D233" t="str">
            <v>GENERAL &amp; ADMINISTRATIVE</v>
          </cell>
          <cell r="E233" t="str">
            <v>MARKETING - ADVERTISING &amp; PROMOTION</v>
          </cell>
        </row>
        <row r="234">
          <cell r="B234">
            <v>6010</v>
          </cell>
          <cell r="C234" t="str">
            <v>Expense</v>
          </cell>
          <cell r="D234" t="str">
            <v>GENERAL &amp; ADMINISTRATIVE</v>
          </cell>
          <cell r="E234" t="str">
            <v>MARKETING - ADVERTISING &amp; PROMOTION</v>
          </cell>
        </row>
        <row r="235">
          <cell r="B235">
            <v>6100</v>
          </cell>
          <cell r="C235" t="str">
            <v>Expense</v>
          </cell>
          <cell r="D235" t="str">
            <v>GENERAL &amp; ADMINISTRATIVE</v>
          </cell>
          <cell r="E235" t="str">
            <v>MARKETING - ADVERTISING &amp; PROMOTION</v>
          </cell>
        </row>
        <row r="236">
          <cell r="B236">
            <v>6101</v>
          </cell>
          <cell r="C236" t="str">
            <v>Expense</v>
          </cell>
          <cell r="D236" t="str">
            <v>GENERAL &amp; ADMINISTRATIVE</v>
          </cell>
          <cell r="E236" t="str">
            <v>MARKETING - ADVERTISING &amp; PROMOTION</v>
          </cell>
        </row>
        <row r="237">
          <cell r="B237">
            <v>6010</v>
          </cell>
          <cell r="C237" t="str">
            <v>Expense</v>
          </cell>
          <cell r="D237" t="str">
            <v>GENERAL &amp; ADMINISTRATIVE</v>
          </cell>
          <cell r="E237" t="str">
            <v>MARKETING - ADVERTISING &amp; PROMOTION</v>
          </cell>
        </row>
        <row r="238">
          <cell r="B238">
            <v>0</v>
          </cell>
          <cell r="C238" t="e">
            <v>#N/A</v>
          </cell>
          <cell r="D238" t="e">
            <v>#N/A</v>
          </cell>
          <cell r="E238" t="e">
            <v>#N/A</v>
          </cell>
        </row>
        <row r="239">
          <cell r="B239">
            <v>8101</v>
          </cell>
          <cell r="C239" t="str">
            <v>Expense</v>
          </cell>
          <cell r="D239" t="str">
            <v>GENERAL &amp; ADMINISTRATIVE</v>
          </cell>
          <cell r="E239" t="str">
            <v>TRAVEL</v>
          </cell>
        </row>
        <row r="240">
          <cell r="B240">
            <v>8200</v>
          </cell>
          <cell r="C240" t="str">
            <v>Expense</v>
          </cell>
          <cell r="D240" t="str">
            <v>GENERAL &amp; ADMINISTRATIVE</v>
          </cell>
          <cell r="E240" t="str">
            <v>ACCOUNTING/PROFESSIONAL FEES</v>
          </cell>
        </row>
        <row r="241">
          <cell r="B241">
            <v>8400</v>
          </cell>
          <cell r="C241" t="str">
            <v>Expense</v>
          </cell>
          <cell r="D241" t="str">
            <v>GENERAL &amp; ADMINISTRATIVE</v>
          </cell>
          <cell r="E241" t="str">
            <v>DONATIONS</v>
          </cell>
        </row>
        <row r="242">
          <cell r="B242">
            <v>8550</v>
          </cell>
          <cell r="C242" t="str">
            <v>Expense</v>
          </cell>
          <cell r="D242" t="str">
            <v>GENERAL &amp; ADMINISTRATIVE</v>
          </cell>
          <cell r="E242" t="str">
            <v>BAD DEBT</v>
          </cell>
        </row>
        <row r="243">
          <cell r="B243">
            <v>8600</v>
          </cell>
          <cell r="C243" t="str">
            <v>Expense</v>
          </cell>
          <cell r="D243" t="str">
            <v>GENERAL &amp; ADMINISTRATIVE</v>
          </cell>
          <cell r="E243" t="str">
            <v>MEDICAID BED TAX</v>
          </cell>
        </row>
        <row r="244">
          <cell r="B244">
            <v>0</v>
          </cell>
          <cell r="C244" t="str">
            <v>Expense</v>
          </cell>
          <cell r="D244" t="e">
            <v>#N/A</v>
          </cell>
          <cell r="E244" t="e">
            <v>#N/A</v>
          </cell>
        </row>
        <row r="245">
          <cell r="B245">
            <v>90</v>
          </cell>
          <cell r="C245" t="str">
            <v>Expense</v>
          </cell>
          <cell r="D245" t="str">
            <v>RE TAXES/INSURANCE</v>
          </cell>
          <cell r="E245" t="str">
            <v>OTHER</v>
          </cell>
        </row>
        <row r="246">
          <cell r="B246">
            <v>9056</v>
          </cell>
          <cell r="C246" t="str">
            <v>Expense</v>
          </cell>
          <cell r="D246" t="str">
            <v>RE TAXES/INSURANCE</v>
          </cell>
          <cell r="E246" t="str">
            <v>REAL ESTATE TAXES</v>
          </cell>
        </row>
        <row r="247">
          <cell r="B247">
            <v>9060</v>
          </cell>
          <cell r="C247" t="str">
            <v>Expense</v>
          </cell>
          <cell r="D247" t="str">
            <v>RE TAXES/INSURANCE</v>
          </cell>
          <cell r="E247" t="str">
            <v>INSURANCE - GENERAL LIABILITY</v>
          </cell>
        </row>
        <row r="248">
          <cell r="B248">
            <v>9061</v>
          </cell>
          <cell r="C248" t="str">
            <v>Expense</v>
          </cell>
          <cell r="D248" t="str">
            <v>RE TAXES/INSURANCE</v>
          </cell>
          <cell r="E248" t="str">
            <v>INSURANCE - GENERAL LIABILITY</v>
          </cell>
        </row>
        <row r="249">
          <cell r="B249">
            <v>9062</v>
          </cell>
          <cell r="C249" t="str">
            <v>Expense</v>
          </cell>
          <cell r="D249" t="str">
            <v>RE TAXES/INSURANCE</v>
          </cell>
          <cell r="E249" t="str">
            <v>INSURANCE - PROPERTY/FLOOD</v>
          </cell>
        </row>
        <row r="250">
          <cell r="B250">
            <v>90</v>
          </cell>
          <cell r="C250" t="str">
            <v>Expense</v>
          </cell>
          <cell r="D250" t="str">
            <v>RE TAXES/INSURANCE</v>
          </cell>
          <cell r="E250" t="str">
            <v>OTHER</v>
          </cell>
        </row>
        <row r="251">
          <cell r="B251">
            <v>0</v>
          </cell>
          <cell r="C251" t="e">
            <v>#N/A</v>
          </cell>
          <cell r="D251" t="e">
            <v>#N/A</v>
          </cell>
          <cell r="E251" t="e">
            <v>#N/A</v>
          </cell>
        </row>
        <row r="252">
          <cell r="B252">
            <v>96</v>
          </cell>
          <cell r="C252" t="str">
            <v>Expense</v>
          </cell>
          <cell r="D252" t="str">
            <v>CAPITAL/FINANCIAL</v>
          </cell>
          <cell r="E252" t="str">
            <v>OTHER</v>
          </cell>
        </row>
        <row r="253">
          <cell r="B253">
            <v>6450</v>
          </cell>
          <cell r="C253" t="str">
            <v>Expense</v>
          </cell>
          <cell r="D253" t="str">
            <v>CAPITAL/FINANCIAL</v>
          </cell>
          <cell r="E253" t="str">
            <v>INTEREST EXPENSE</v>
          </cell>
        </row>
        <row r="254">
          <cell r="B254">
            <v>6500</v>
          </cell>
          <cell r="C254" t="str">
            <v>Expense</v>
          </cell>
          <cell r="D254" t="str">
            <v>CAPITAL/FINANCIAL</v>
          </cell>
          <cell r="E254" t="str">
            <v>RENT EXPENSE</v>
          </cell>
        </row>
        <row r="255">
          <cell r="B255">
            <v>0</v>
          </cell>
          <cell r="C255" t="e">
            <v>#N/A</v>
          </cell>
          <cell r="D255" t="e">
            <v>#N/A</v>
          </cell>
          <cell r="E255" t="e">
            <v>#N/A</v>
          </cell>
        </row>
        <row r="256">
          <cell r="B256">
            <v>0</v>
          </cell>
          <cell r="C256" t="e">
            <v>#N/A</v>
          </cell>
          <cell r="D256" t="e">
            <v>#N/A</v>
          </cell>
          <cell r="E256" t="e">
            <v>#N/A</v>
          </cell>
        </row>
        <row r="257">
          <cell r="B257">
            <v>0</v>
          </cell>
          <cell r="C257" t="e">
            <v>#N/A</v>
          </cell>
          <cell r="D257" t="e">
            <v>#N/A</v>
          </cell>
          <cell r="E257" t="e">
            <v>#N/A</v>
          </cell>
        </row>
        <row r="258">
          <cell r="B258">
            <v>0</v>
          </cell>
          <cell r="C258" t="e">
            <v>#N/A</v>
          </cell>
          <cell r="D258" t="e">
            <v>#N/A</v>
          </cell>
          <cell r="E258" t="e">
            <v>#N/A</v>
          </cell>
        </row>
        <row r="259">
          <cell r="B259">
            <v>0</v>
          </cell>
          <cell r="C259" t="e">
            <v>#N/A</v>
          </cell>
          <cell r="D259" t="e">
            <v>#N/A</v>
          </cell>
          <cell r="E259" t="e">
            <v>#N/A</v>
          </cell>
        </row>
        <row r="260">
          <cell r="B260">
            <v>0</v>
          </cell>
          <cell r="C260" t="e">
            <v>#N/A</v>
          </cell>
          <cell r="D260" t="e">
            <v>#N/A</v>
          </cell>
          <cell r="E260" t="e">
            <v>#N/A</v>
          </cell>
        </row>
        <row r="261">
          <cell r="B261">
            <v>0</v>
          </cell>
          <cell r="C261" t="e">
            <v>#N/A</v>
          </cell>
          <cell r="D261" t="e">
            <v>#N/A</v>
          </cell>
          <cell r="E261" t="e">
            <v>#N/A</v>
          </cell>
        </row>
        <row r="262">
          <cell r="B262">
            <v>9903</v>
          </cell>
          <cell r="C262" t="str">
            <v>Expense</v>
          </cell>
          <cell r="D262" t="str">
            <v>NON-RECURRING REPAIRS/EXPENSES</v>
          </cell>
          <cell r="E262" t="str">
            <v>OTHER</v>
          </cell>
        </row>
        <row r="263">
          <cell r="B263">
            <v>0</v>
          </cell>
          <cell r="C263" t="e">
            <v>#N/A</v>
          </cell>
          <cell r="D263" t="e">
            <v>#N/A</v>
          </cell>
          <cell r="E263" t="e">
            <v>#N/A</v>
          </cell>
        </row>
        <row r="264">
          <cell r="B264">
            <v>0</v>
          </cell>
          <cell r="C264" t="e">
            <v>#N/A</v>
          </cell>
          <cell r="D264" t="e">
            <v>#N/A</v>
          </cell>
          <cell r="E264" t="e">
            <v>#N/A</v>
          </cell>
        </row>
        <row r="265">
          <cell r="B265">
            <v>0</v>
          </cell>
          <cell r="C265" t="e">
            <v>#N/A</v>
          </cell>
          <cell r="D265" t="e">
            <v>#N/A</v>
          </cell>
          <cell r="E265" t="e">
            <v>#N/A</v>
          </cell>
        </row>
        <row r="266">
          <cell r="B266">
            <v>0</v>
          </cell>
          <cell r="C266" t="e">
            <v>#N/A</v>
          </cell>
          <cell r="D266" t="e">
            <v>#N/A</v>
          </cell>
          <cell r="E266" t="e">
            <v>#N/A</v>
          </cell>
        </row>
        <row r="267">
          <cell r="B267">
            <v>4669</v>
          </cell>
          <cell r="D267" t="str">
            <v>ANCILLARIES</v>
          </cell>
          <cell r="E267" t="str">
            <v>OTHER</v>
          </cell>
        </row>
        <row r="268">
          <cell r="B268">
            <v>4675</v>
          </cell>
          <cell r="D268" t="str">
            <v>ANCILLARIES</v>
          </cell>
          <cell r="E268" t="str">
            <v>INSURANCE</v>
          </cell>
        </row>
        <row r="269">
          <cell r="B269">
            <v>4676</v>
          </cell>
          <cell r="D269" t="str">
            <v>ANCILLARIES</v>
          </cell>
          <cell r="E269" t="str">
            <v>VA</v>
          </cell>
        </row>
        <row r="270">
          <cell r="B270">
            <v>5612</v>
          </cell>
          <cell r="D270" t="str">
            <v>MEDICARE/MCO COSTS</v>
          </cell>
          <cell r="E270" t="str">
            <v>THERAPY MCO</v>
          </cell>
        </row>
        <row r="271">
          <cell r="B271">
            <v>5623</v>
          </cell>
          <cell r="D271" t="str">
            <v>MEDICARE/MCO COSTS</v>
          </cell>
          <cell r="E271" t="str">
            <v>THERAPY MCO</v>
          </cell>
        </row>
        <row r="272">
          <cell r="B272">
            <v>5306</v>
          </cell>
          <cell r="D272" t="str">
            <v>DIETARY</v>
          </cell>
          <cell r="E272" t="str">
            <v>DIETARY CONSULTANT</v>
          </cell>
        </row>
        <row r="273">
          <cell r="B273">
            <v>8020</v>
          </cell>
          <cell r="D273" t="str">
            <v>GENERAL &amp; ADMINISTRATIVE</v>
          </cell>
          <cell r="E273" t="str">
            <v>EMPLOYEE EXPENSES</v>
          </cell>
        </row>
        <row r="274">
          <cell r="B274">
            <v>5096</v>
          </cell>
          <cell r="C274" t="str">
            <v>Expense</v>
          </cell>
          <cell r="D274" t="str">
            <v>GENERAL &amp; ADMINISTRATIVE</v>
          </cell>
          <cell r="E274" t="str">
            <v>HR/PAYROLL WAGES</v>
          </cell>
        </row>
        <row r="275">
          <cell r="B275">
            <v>7025</v>
          </cell>
          <cell r="C275" t="str">
            <v>Expense</v>
          </cell>
          <cell r="D275" t="str">
            <v>REPAIR &amp; MAINTENANCE/PLANT</v>
          </cell>
          <cell r="E275" t="str">
            <v>REPAIRS &amp; MAINTENANCE/SUPPLIES</v>
          </cell>
        </row>
      </sheetData>
      <sheetData sheetId="2">
        <row r="1">
          <cell r="AU1">
            <v>34</v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136">
          <cell r="H136">
            <v>621581.70581786614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F5">
            <v>31</v>
          </cell>
        </row>
      </sheetData>
      <sheetData sheetId="21"/>
      <sheetData sheetId="22"/>
      <sheetData sheetId="23"/>
      <sheetData sheetId="24"/>
      <sheetData sheetId="2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rface"/>
      <sheetName val="DataSetting"/>
      <sheetName val="5.Non Labor"/>
      <sheetName val="OSR_5.Non La...4fcf92cd_1IYAL6X"/>
    </sheetNames>
    <sheetDataSet>
      <sheetData sheetId="0"/>
      <sheetData sheetId="1"/>
      <sheetData sheetId="2"/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idge"/>
      <sheetName val="Data Master"/>
      <sheetName val="P&amp;L"/>
      <sheetName val="REV - CENSUS"/>
      <sheetName val="SCH. OF EXPENSES"/>
      <sheetName val="SCH. OF COMPENSATION"/>
      <sheetName val="Pivot Summary"/>
      <sheetName val="Finance Review 1"/>
      <sheetName val="Finance Review 2"/>
      <sheetName val="Finance Review 3"/>
      <sheetName val="Finance Review 3 V2"/>
      <sheetName val="Cap Summary (2)"/>
      <sheetName val="Comparison to targets CM"/>
      <sheetName val="BUDGET ---&gt;"/>
      <sheetName val="Assumptions"/>
      <sheetName val="Proforma"/>
      <sheetName val="Step 1. Direct Staffing Plan"/>
      <sheetName val="Step 2. M2 Ladder"/>
      <sheetName val="Step 3. Indirect Staffing Plan"/>
      <sheetName val="Allocated Exp"/>
      <sheetName val="P&amp;L - Budget"/>
      <sheetName val="Merge"/>
      <sheetName val="PrimeView Labor"/>
      <sheetName val="Census Load"/>
    </sheetNames>
    <sheetDataSet>
      <sheetData sheetId="0">
        <row r="3">
          <cell r="B3">
            <v>4000</v>
          </cell>
        </row>
        <row r="4">
          <cell r="B4">
            <v>4001</v>
          </cell>
          <cell r="C4" t="str">
            <v>Revenue</v>
          </cell>
          <cell r="D4" t="str">
            <v>RESIDENT SERVICE</v>
          </cell>
          <cell r="E4" t="str">
            <v>PRIVATE PAY</v>
          </cell>
        </row>
        <row r="5">
          <cell r="B5">
            <v>4001.2</v>
          </cell>
          <cell r="C5" t="str">
            <v>Revenue</v>
          </cell>
          <cell r="D5" t="str">
            <v>RESIDENT SERVICE</v>
          </cell>
          <cell r="E5" t="str">
            <v>PRIVATE PAY</v>
          </cell>
        </row>
        <row r="6">
          <cell r="B6">
            <v>4001.3</v>
          </cell>
          <cell r="C6" t="str">
            <v>Revenue</v>
          </cell>
          <cell r="D6" t="str">
            <v>RESIDENT SERVICE</v>
          </cell>
          <cell r="E6" t="str">
            <v>PRIVATE PAY</v>
          </cell>
        </row>
        <row r="7">
          <cell r="B7">
            <v>4001</v>
          </cell>
          <cell r="C7" t="str">
            <v>Revenue</v>
          </cell>
          <cell r="D7" t="str">
            <v>RESIDENT SERVICE</v>
          </cell>
          <cell r="E7" t="str">
            <v>PRIVATE PAY</v>
          </cell>
        </row>
        <row r="8">
          <cell r="B8">
            <v>0</v>
          </cell>
          <cell r="C8" t="str">
            <v>Revenue</v>
          </cell>
          <cell r="D8" t="e">
            <v>#N/A</v>
          </cell>
          <cell r="E8" t="e">
            <v>#N/A</v>
          </cell>
        </row>
        <row r="9">
          <cell r="B9">
            <v>4003</v>
          </cell>
          <cell r="C9" t="str">
            <v>Revenue</v>
          </cell>
          <cell r="D9" t="str">
            <v>RESIDENT SERVICE</v>
          </cell>
          <cell r="E9" t="str">
            <v>MEDICAID</v>
          </cell>
        </row>
        <row r="10">
          <cell r="B10">
            <v>4003.1</v>
          </cell>
          <cell r="C10" t="str">
            <v>Revenue</v>
          </cell>
          <cell r="D10" t="str">
            <v>RESIDENT SERVICE</v>
          </cell>
          <cell r="E10" t="str">
            <v>MEDICAID</v>
          </cell>
        </row>
        <row r="11">
          <cell r="B11">
            <v>4003</v>
          </cell>
          <cell r="C11" t="str">
            <v>Revenue</v>
          </cell>
          <cell r="D11" t="str">
            <v>RESIDENT SERVICE</v>
          </cell>
          <cell r="E11" t="str">
            <v>MEDICAID</v>
          </cell>
        </row>
        <row r="12">
          <cell r="B12">
            <v>0</v>
          </cell>
          <cell r="C12" t="str">
            <v>Revenue</v>
          </cell>
          <cell r="D12" t="e">
            <v>#N/A</v>
          </cell>
          <cell r="E12" t="e">
            <v>#N/A</v>
          </cell>
        </row>
        <row r="13">
          <cell r="B13">
            <v>4004</v>
          </cell>
          <cell r="C13" t="str">
            <v>Revenue</v>
          </cell>
          <cell r="D13" t="str">
            <v>RESIDENT SERVICE</v>
          </cell>
          <cell r="E13" t="str">
            <v>MEDICAID</v>
          </cell>
        </row>
        <row r="14">
          <cell r="B14">
            <v>4004.1</v>
          </cell>
          <cell r="C14" t="str">
            <v>Revenue</v>
          </cell>
          <cell r="D14" t="str">
            <v>RESIDENT SERVICE</v>
          </cell>
          <cell r="E14" t="str">
            <v>MEDICAID</v>
          </cell>
        </row>
        <row r="15">
          <cell r="B15">
            <v>4004</v>
          </cell>
          <cell r="C15" t="str">
            <v>Revenue</v>
          </cell>
          <cell r="D15" t="str">
            <v>RESIDENT SERVICE</v>
          </cell>
          <cell r="E15" t="str">
            <v>MEDICAID</v>
          </cell>
        </row>
        <row r="16">
          <cell r="B16">
            <v>0</v>
          </cell>
          <cell r="C16" t="str">
            <v>Revenue</v>
          </cell>
          <cell r="D16" t="e">
            <v>#N/A</v>
          </cell>
          <cell r="E16" t="e">
            <v>#N/A</v>
          </cell>
        </row>
        <row r="17">
          <cell r="B17">
            <v>4006</v>
          </cell>
          <cell r="C17" t="str">
            <v>Revenue</v>
          </cell>
          <cell r="D17" t="str">
            <v>RESIDENT SERVICE</v>
          </cell>
          <cell r="E17" t="str">
            <v>MANAGED MEDICAID</v>
          </cell>
        </row>
        <row r="18">
          <cell r="B18">
            <v>4006.1</v>
          </cell>
          <cell r="C18" t="str">
            <v>Revenue</v>
          </cell>
          <cell r="D18" t="str">
            <v>RESIDENT SERVICE</v>
          </cell>
          <cell r="E18" t="str">
            <v>MANAGED MEDICAID</v>
          </cell>
        </row>
        <row r="19">
          <cell r="B19">
            <v>4006.3</v>
          </cell>
          <cell r="C19" t="str">
            <v>Revenue</v>
          </cell>
          <cell r="D19" t="str">
            <v>RESIDENT SERVICE</v>
          </cell>
          <cell r="E19" t="str">
            <v>MANAGED MEDICAID</v>
          </cell>
        </row>
        <row r="20">
          <cell r="B20">
            <v>4006</v>
          </cell>
          <cell r="C20" t="str">
            <v>Revenue</v>
          </cell>
          <cell r="D20" t="str">
            <v>RESIDENT SERVICE</v>
          </cell>
          <cell r="E20" t="str">
            <v>MANAGED MEDICAID</v>
          </cell>
        </row>
        <row r="21">
          <cell r="B21">
            <v>0</v>
          </cell>
          <cell r="C21" t="str">
            <v>Revenue</v>
          </cell>
          <cell r="D21" t="e">
            <v>#N/A</v>
          </cell>
          <cell r="E21" t="e">
            <v>#N/A</v>
          </cell>
        </row>
        <row r="22">
          <cell r="B22">
            <v>4008</v>
          </cell>
          <cell r="C22" t="str">
            <v>Revenue</v>
          </cell>
          <cell r="D22" t="str">
            <v>RESIDENT SERVICE</v>
          </cell>
          <cell r="E22" t="str">
            <v>MEDICARE</v>
          </cell>
        </row>
        <row r="23">
          <cell r="B23">
            <v>4008.1</v>
          </cell>
          <cell r="C23" t="str">
            <v>Revenue</v>
          </cell>
          <cell r="D23" t="str">
            <v>RESIDENT SERVICE</v>
          </cell>
          <cell r="E23" t="str">
            <v>MEDICARE</v>
          </cell>
        </row>
        <row r="24">
          <cell r="B24">
            <v>4008</v>
          </cell>
          <cell r="C24" t="str">
            <v>Revenue</v>
          </cell>
          <cell r="D24" t="str">
            <v>RESIDENT SERVICE</v>
          </cell>
          <cell r="E24" t="str">
            <v>MEDICARE</v>
          </cell>
        </row>
        <row r="25">
          <cell r="B25">
            <v>0</v>
          </cell>
          <cell r="C25" t="str">
            <v>Revenue</v>
          </cell>
          <cell r="D25" t="e">
            <v>#N/A</v>
          </cell>
          <cell r="E25" t="e">
            <v>#N/A</v>
          </cell>
        </row>
        <row r="26">
          <cell r="B26">
            <v>4009</v>
          </cell>
          <cell r="C26" t="str">
            <v>Revenue</v>
          </cell>
          <cell r="D26" t="str">
            <v>RESIDENT SERVICE</v>
          </cell>
          <cell r="E26" t="str">
            <v>MANAGED CARE</v>
          </cell>
        </row>
        <row r="27">
          <cell r="B27">
            <v>4009.1</v>
          </cell>
          <cell r="C27" t="str">
            <v>Revenue</v>
          </cell>
          <cell r="D27" t="str">
            <v>RESIDENT SERVICE</v>
          </cell>
          <cell r="E27" t="str">
            <v>MANAGED CARE</v>
          </cell>
        </row>
        <row r="28">
          <cell r="B28">
            <v>4009</v>
          </cell>
          <cell r="C28" t="str">
            <v>Revenue</v>
          </cell>
          <cell r="D28" t="str">
            <v>RESIDENT SERVICE</v>
          </cell>
          <cell r="E28" t="str">
            <v>MANAGED CARE</v>
          </cell>
        </row>
        <row r="29">
          <cell r="B29">
            <v>0</v>
          </cell>
          <cell r="C29" t="str">
            <v>Revenue</v>
          </cell>
          <cell r="D29" t="e">
            <v>#N/A</v>
          </cell>
          <cell r="E29" t="e">
            <v>#N/A</v>
          </cell>
        </row>
        <row r="30">
          <cell r="B30">
            <v>4011</v>
          </cell>
          <cell r="C30" t="str">
            <v>Revenue</v>
          </cell>
          <cell r="D30" t="str">
            <v>RESIDENT SERVICE</v>
          </cell>
          <cell r="E30" t="str">
            <v>VA</v>
          </cell>
        </row>
        <row r="31">
          <cell r="B31">
            <v>4011.1</v>
          </cell>
          <cell r="C31" t="str">
            <v>Revenue</v>
          </cell>
          <cell r="D31" t="str">
            <v>RESIDENT SERVICE</v>
          </cell>
          <cell r="E31" t="str">
            <v>VA</v>
          </cell>
        </row>
        <row r="32">
          <cell r="B32">
            <v>4011</v>
          </cell>
          <cell r="C32" t="str">
            <v>Revenue</v>
          </cell>
          <cell r="D32" t="str">
            <v>RESIDENT SERVICE</v>
          </cell>
          <cell r="E32" t="str">
            <v>VA</v>
          </cell>
        </row>
        <row r="33">
          <cell r="B33">
            <v>0</v>
          </cell>
          <cell r="C33" t="str">
            <v>Revenue</v>
          </cell>
          <cell r="D33" t="e">
            <v>#N/A</v>
          </cell>
          <cell r="E33" t="e">
            <v>#N/A</v>
          </cell>
        </row>
        <row r="34">
          <cell r="B34">
            <v>4012</v>
          </cell>
          <cell r="C34" t="str">
            <v>Revenue</v>
          </cell>
          <cell r="D34" t="str">
            <v>RESIDENT SERVICE</v>
          </cell>
          <cell r="E34" t="str">
            <v>HOSPICE MEDICAID</v>
          </cell>
        </row>
        <row r="35">
          <cell r="B35">
            <v>4012.1</v>
          </cell>
          <cell r="C35" t="str">
            <v>Revenue</v>
          </cell>
          <cell r="D35" t="str">
            <v>RESIDENT SERVICE</v>
          </cell>
          <cell r="E35" t="str">
            <v>HOSPICE MEDICAID</v>
          </cell>
        </row>
        <row r="36">
          <cell r="B36">
            <v>4012</v>
          </cell>
          <cell r="C36" t="str">
            <v>Revenue</v>
          </cell>
          <cell r="D36" t="str">
            <v>RESIDENT SERVICE</v>
          </cell>
          <cell r="E36" t="str">
            <v>HOSPICE MEDICAID</v>
          </cell>
        </row>
        <row r="37">
          <cell r="B37">
            <v>0</v>
          </cell>
          <cell r="C37" t="str">
            <v>Revenue</v>
          </cell>
          <cell r="D37" t="e">
            <v>#N/A</v>
          </cell>
          <cell r="E37" t="e">
            <v>#N/A</v>
          </cell>
        </row>
        <row r="38">
          <cell r="B38">
            <v>4013</v>
          </cell>
          <cell r="C38" t="str">
            <v>Revenue</v>
          </cell>
          <cell r="D38" t="str">
            <v>RESIDENT SERVICE</v>
          </cell>
          <cell r="E38" t="str">
            <v>PRIVATE PAY</v>
          </cell>
        </row>
        <row r="39">
          <cell r="B39">
            <v>4015</v>
          </cell>
          <cell r="C39" t="str">
            <v>Revenue</v>
          </cell>
          <cell r="D39" t="str">
            <v>RESIDENT SERVICE</v>
          </cell>
          <cell r="E39" t="str">
            <v>MANAGED CARE</v>
          </cell>
        </row>
        <row r="40">
          <cell r="B40">
            <v>4015.1</v>
          </cell>
          <cell r="C40" t="str">
            <v>Revenue</v>
          </cell>
          <cell r="D40" t="str">
            <v>RESIDENT SERVICE</v>
          </cell>
          <cell r="E40" t="str">
            <v>MANAGED CARE</v>
          </cell>
        </row>
        <row r="41">
          <cell r="B41">
            <v>4015</v>
          </cell>
          <cell r="C41" t="str">
            <v>Revenue</v>
          </cell>
          <cell r="D41" t="str">
            <v>RESIDENT SERVICE</v>
          </cell>
          <cell r="E41" t="str">
            <v>MANAGED CARE</v>
          </cell>
        </row>
        <row r="42">
          <cell r="B42">
            <v>0</v>
          </cell>
          <cell r="C42" t="str">
            <v>Revenue</v>
          </cell>
          <cell r="D42" t="e">
            <v>#N/A</v>
          </cell>
          <cell r="E42" t="e">
            <v>#N/A</v>
          </cell>
        </row>
        <row r="43">
          <cell r="B43">
            <v>4016</v>
          </cell>
          <cell r="C43" t="str">
            <v>Revenue</v>
          </cell>
          <cell r="D43" t="str">
            <v>RESIDENT SERVICE</v>
          </cell>
          <cell r="E43" t="str">
            <v>MANAGED CARE</v>
          </cell>
        </row>
        <row r="44">
          <cell r="B44">
            <v>4016.1</v>
          </cell>
          <cell r="C44" t="str">
            <v>Revenue</v>
          </cell>
          <cell r="D44" t="str">
            <v>RESIDENT SERVICE</v>
          </cell>
          <cell r="E44" t="str">
            <v>MANAGED CARE</v>
          </cell>
        </row>
        <row r="45">
          <cell r="B45">
            <v>4016</v>
          </cell>
          <cell r="C45" t="str">
            <v>Revenue</v>
          </cell>
          <cell r="D45" t="str">
            <v>RESIDENT SERVICE</v>
          </cell>
          <cell r="E45" t="str">
            <v>MANAGED CARE</v>
          </cell>
        </row>
        <row r="46">
          <cell r="B46">
            <v>0</v>
          </cell>
          <cell r="C46" t="str">
            <v>Revenue</v>
          </cell>
          <cell r="D46" t="e">
            <v>#N/A</v>
          </cell>
          <cell r="E46" t="e">
            <v>#N/A</v>
          </cell>
        </row>
        <row r="47">
          <cell r="B47">
            <v>0</v>
          </cell>
          <cell r="C47" t="str">
            <v>Revenue</v>
          </cell>
          <cell r="D47" t="e">
            <v>#N/A</v>
          </cell>
          <cell r="E47" t="e">
            <v>#N/A</v>
          </cell>
        </row>
        <row r="48">
          <cell r="B48">
            <v>4100</v>
          </cell>
          <cell r="C48" t="str">
            <v>Revenue</v>
          </cell>
          <cell r="D48" t="str">
            <v>OTHER</v>
          </cell>
          <cell r="E48" t="str">
            <v>NON OPERATING REVENUE</v>
          </cell>
        </row>
        <row r="49">
          <cell r="B49">
            <v>4250</v>
          </cell>
          <cell r="C49" t="str">
            <v>Revenue</v>
          </cell>
          <cell r="D49" t="str">
            <v>OTHER</v>
          </cell>
          <cell r="E49" t="str">
            <v>NON OPERATING REVENUE</v>
          </cell>
        </row>
        <row r="50">
          <cell r="B50">
            <v>4499</v>
          </cell>
          <cell r="C50" t="str">
            <v>Revenue</v>
          </cell>
          <cell r="D50" t="str">
            <v>ANCILLARIES</v>
          </cell>
          <cell r="E50" t="str">
            <v>OTHER</v>
          </cell>
        </row>
        <row r="51">
          <cell r="B51">
            <v>4103</v>
          </cell>
          <cell r="C51" t="str">
            <v>Revenue</v>
          </cell>
          <cell r="D51" t="str">
            <v>ANCILLARIES</v>
          </cell>
          <cell r="E51" t="str">
            <v>OTHER</v>
          </cell>
        </row>
        <row r="52">
          <cell r="B52">
            <v>4104</v>
          </cell>
          <cell r="C52" t="str">
            <v>Revenue</v>
          </cell>
          <cell r="D52" t="str">
            <v>ANCILLARIES</v>
          </cell>
          <cell r="E52" t="str">
            <v>INSURANCE</v>
          </cell>
        </row>
        <row r="53">
          <cell r="B53">
            <v>4105</v>
          </cell>
          <cell r="C53" t="str">
            <v>Revenue</v>
          </cell>
          <cell r="D53" t="str">
            <v>ANCILLARIES</v>
          </cell>
          <cell r="E53" t="str">
            <v>MEDICARE B</v>
          </cell>
        </row>
        <row r="54">
          <cell r="B54">
            <v>4107</v>
          </cell>
          <cell r="C54" t="str">
            <v>Revenue</v>
          </cell>
          <cell r="D54" t="str">
            <v>ANCILLARIES</v>
          </cell>
          <cell r="E54" t="str">
            <v>INSURANCE</v>
          </cell>
        </row>
        <row r="55">
          <cell r="B55">
            <v>4108</v>
          </cell>
          <cell r="C55" t="str">
            <v>Revenue</v>
          </cell>
          <cell r="D55" t="str">
            <v>ANCILLARIES</v>
          </cell>
          <cell r="E55" t="str">
            <v>OTHER</v>
          </cell>
        </row>
        <row r="56">
          <cell r="B56">
            <v>4109</v>
          </cell>
          <cell r="C56" t="str">
            <v>Revenue</v>
          </cell>
          <cell r="D56" t="str">
            <v>ANCILLARIES</v>
          </cell>
          <cell r="E56" t="str">
            <v>VA</v>
          </cell>
        </row>
        <row r="57">
          <cell r="B57">
            <v>4590</v>
          </cell>
          <cell r="C57" t="str">
            <v>Revenue</v>
          </cell>
          <cell r="D57" t="str">
            <v>ANCILLARIES</v>
          </cell>
          <cell r="E57" t="str">
            <v>INSURANCE</v>
          </cell>
        </row>
        <row r="58">
          <cell r="B58">
            <v>4604</v>
          </cell>
          <cell r="C58" t="str">
            <v>Revenue</v>
          </cell>
          <cell r="D58" t="str">
            <v>ANCILLARIES</v>
          </cell>
          <cell r="E58" t="str">
            <v>OTHER</v>
          </cell>
        </row>
        <row r="59">
          <cell r="B59">
            <v>4605</v>
          </cell>
          <cell r="C59" t="str">
            <v>Revenue</v>
          </cell>
          <cell r="D59" t="str">
            <v>ANCILLARIES</v>
          </cell>
          <cell r="E59" t="str">
            <v>MEDICARE B</v>
          </cell>
        </row>
        <row r="60">
          <cell r="B60">
            <v>4606</v>
          </cell>
          <cell r="C60" t="str">
            <v>Revenue</v>
          </cell>
          <cell r="D60" t="str">
            <v>ANCILLARIES</v>
          </cell>
          <cell r="E60" t="str">
            <v>INSURANCE</v>
          </cell>
        </row>
        <row r="61">
          <cell r="B61">
            <v>4607</v>
          </cell>
          <cell r="C61" t="str">
            <v>Revenue</v>
          </cell>
          <cell r="D61" t="str">
            <v>ANCILLARIES</v>
          </cell>
          <cell r="E61" t="str">
            <v>VA</v>
          </cell>
        </row>
        <row r="62">
          <cell r="B62">
            <v>4609</v>
          </cell>
          <cell r="C62" t="str">
            <v>Revenue</v>
          </cell>
          <cell r="D62" t="str">
            <v>ANCILLARIES</v>
          </cell>
          <cell r="E62" t="str">
            <v>INSURANCE</v>
          </cell>
        </row>
        <row r="63">
          <cell r="B63">
            <v>4609.5</v>
          </cell>
          <cell r="C63" t="str">
            <v>Revenue</v>
          </cell>
          <cell r="D63" t="str">
            <v>ANCILLARIES</v>
          </cell>
          <cell r="E63" t="str">
            <v>INSURANCE</v>
          </cell>
        </row>
        <row r="64">
          <cell r="B64">
            <v>4611</v>
          </cell>
          <cell r="C64" t="str">
            <v>Revenue</v>
          </cell>
          <cell r="D64" t="str">
            <v>ANCILLARIES</v>
          </cell>
          <cell r="E64" t="str">
            <v>OTHER</v>
          </cell>
        </row>
        <row r="65">
          <cell r="B65">
            <v>4614</v>
          </cell>
          <cell r="C65" t="str">
            <v>Revenue</v>
          </cell>
          <cell r="D65" t="str">
            <v>ANCILLARIES</v>
          </cell>
          <cell r="E65" t="str">
            <v>OTHER</v>
          </cell>
        </row>
        <row r="66">
          <cell r="B66">
            <v>4615</v>
          </cell>
          <cell r="C66" t="str">
            <v>Revenue</v>
          </cell>
          <cell r="D66" t="str">
            <v>ANCILLARIES</v>
          </cell>
          <cell r="E66" t="str">
            <v>MEDICARE B</v>
          </cell>
        </row>
        <row r="67">
          <cell r="B67">
            <v>4616</v>
          </cell>
          <cell r="C67" t="str">
            <v>Revenue</v>
          </cell>
          <cell r="D67" t="str">
            <v>ANCILLARIES</v>
          </cell>
          <cell r="E67" t="str">
            <v>INSURANCE</v>
          </cell>
        </row>
        <row r="68">
          <cell r="B68">
            <v>4617</v>
          </cell>
          <cell r="C68" t="str">
            <v>Revenue</v>
          </cell>
          <cell r="D68" t="str">
            <v>ANCILLARIES</v>
          </cell>
          <cell r="E68" t="str">
            <v>VA</v>
          </cell>
        </row>
        <row r="69">
          <cell r="B69">
            <v>4619</v>
          </cell>
          <cell r="C69" t="str">
            <v>Revenue</v>
          </cell>
          <cell r="D69" t="str">
            <v>ANCILLARIES</v>
          </cell>
          <cell r="E69" t="str">
            <v>INSURANCE</v>
          </cell>
        </row>
        <row r="70">
          <cell r="B70">
            <v>4619.5</v>
          </cell>
          <cell r="C70" t="str">
            <v>Revenue</v>
          </cell>
          <cell r="D70" t="str">
            <v>ANCILLARIES</v>
          </cell>
          <cell r="E70" t="str">
            <v>INSURANCE</v>
          </cell>
        </row>
        <row r="71">
          <cell r="B71">
            <v>4620</v>
          </cell>
          <cell r="C71" t="str">
            <v>Revenue</v>
          </cell>
          <cell r="D71" t="str">
            <v>ANCILLARIES</v>
          </cell>
          <cell r="E71" t="str">
            <v>OTHER</v>
          </cell>
        </row>
        <row r="72">
          <cell r="B72">
            <v>4624</v>
          </cell>
          <cell r="C72" t="str">
            <v>Revenue</v>
          </cell>
          <cell r="D72" t="str">
            <v>ANCILLARIES</v>
          </cell>
          <cell r="E72" t="str">
            <v>OTHER</v>
          </cell>
        </row>
        <row r="73">
          <cell r="B73">
            <v>4625</v>
          </cell>
          <cell r="C73" t="str">
            <v>Revenue</v>
          </cell>
          <cell r="D73" t="str">
            <v>ANCILLARIES</v>
          </cell>
          <cell r="E73" t="str">
            <v>MEDICARE B</v>
          </cell>
        </row>
        <row r="74">
          <cell r="B74">
            <v>4627</v>
          </cell>
          <cell r="C74" t="str">
            <v>Revenue</v>
          </cell>
          <cell r="D74" t="str">
            <v>ANCILLARIES</v>
          </cell>
          <cell r="E74" t="str">
            <v>VA</v>
          </cell>
        </row>
        <row r="75">
          <cell r="B75">
            <v>4629</v>
          </cell>
          <cell r="C75" t="str">
            <v>Revenue</v>
          </cell>
          <cell r="D75" t="str">
            <v>ANCILLARIES</v>
          </cell>
          <cell r="E75" t="str">
            <v>INSURANCE</v>
          </cell>
        </row>
        <row r="76">
          <cell r="B76">
            <v>4629.5</v>
          </cell>
          <cell r="C76" t="str">
            <v>Revenue</v>
          </cell>
          <cell r="D76" t="str">
            <v>ANCILLARIES</v>
          </cell>
          <cell r="E76" t="str">
            <v>INSURANCE</v>
          </cell>
        </row>
        <row r="77">
          <cell r="B77">
            <v>4656</v>
          </cell>
          <cell r="C77" t="str">
            <v>Revenue</v>
          </cell>
          <cell r="D77" t="str">
            <v>ANCILLARIES</v>
          </cell>
          <cell r="E77" t="str">
            <v>OTHER</v>
          </cell>
        </row>
        <row r="78">
          <cell r="B78">
            <v>4658</v>
          </cell>
          <cell r="C78" t="str">
            <v>Revenue</v>
          </cell>
          <cell r="D78" t="str">
            <v>ANCILLARIES</v>
          </cell>
          <cell r="E78" t="str">
            <v>INSURANCE</v>
          </cell>
        </row>
        <row r="79">
          <cell r="B79">
            <v>4659</v>
          </cell>
          <cell r="C79" t="str">
            <v>Revenue</v>
          </cell>
          <cell r="D79" t="str">
            <v>ANCILLARIES</v>
          </cell>
          <cell r="E79" t="str">
            <v>INSURANCE</v>
          </cell>
        </row>
        <row r="80">
          <cell r="B80">
            <v>4660</v>
          </cell>
          <cell r="C80" t="str">
            <v>Revenue</v>
          </cell>
          <cell r="D80" t="str">
            <v>ANCILLARIES</v>
          </cell>
          <cell r="E80" t="str">
            <v>OTHER</v>
          </cell>
        </row>
        <row r="81">
          <cell r="B81">
            <v>4661</v>
          </cell>
          <cell r="C81" t="str">
            <v>Revenue</v>
          </cell>
          <cell r="D81" t="str">
            <v>ANCILLARIES</v>
          </cell>
          <cell r="E81" t="str">
            <v>OTHER</v>
          </cell>
        </row>
        <row r="82">
          <cell r="B82">
            <v>4662</v>
          </cell>
          <cell r="C82" t="str">
            <v>Revenue</v>
          </cell>
          <cell r="D82" t="str">
            <v>ANCILLARIES</v>
          </cell>
          <cell r="E82" t="str">
            <v>INSURANCE</v>
          </cell>
        </row>
        <row r="83">
          <cell r="B83">
            <v>4663</v>
          </cell>
          <cell r="C83" t="str">
            <v>Revenue</v>
          </cell>
          <cell r="D83" t="str">
            <v>ANCILLARIES</v>
          </cell>
          <cell r="E83" t="str">
            <v>INSURANCE</v>
          </cell>
        </row>
        <row r="84">
          <cell r="B84">
            <v>4668</v>
          </cell>
          <cell r="C84" t="str">
            <v>Revenue</v>
          </cell>
          <cell r="D84" t="str">
            <v>ANCILLARIES</v>
          </cell>
          <cell r="E84" t="str">
            <v>OTHER</v>
          </cell>
        </row>
        <row r="85">
          <cell r="B85">
            <v>4669</v>
          </cell>
          <cell r="C85" t="str">
            <v>Revenue</v>
          </cell>
          <cell r="D85" t="str">
            <v>ANCILLARIES</v>
          </cell>
          <cell r="E85" t="str">
            <v>OTHER</v>
          </cell>
        </row>
        <row r="86">
          <cell r="B86">
            <v>4671</v>
          </cell>
          <cell r="C86" t="str">
            <v>Revenue</v>
          </cell>
          <cell r="D86" t="str">
            <v>ANCILLARIES</v>
          </cell>
          <cell r="E86" t="str">
            <v>INSURANCE</v>
          </cell>
        </row>
        <row r="87">
          <cell r="B87">
            <v>4672</v>
          </cell>
          <cell r="C87" t="str">
            <v>Revenue</v>
          </cell>
          <cell r="D87" t="str">
            <v>ANCILLARIES</v>
          </cell>
          <cell r="E87" t="str">
            <v>OTHER</v>
          </cell>
        </row>
        <row r="88">
          <cell r="B88">
            <v>4673</v>
          </cell>
          <cell r="C88" t="str">
            <v>Revenue</v>
          </cell>
          <cell r="D88" t="str">
            <v>ANCILLARIES</v>
          </cell>
          <cell r="E88" t="str">
            <v>OTHER</v>
          </cell>
        </row>
        <row r="89">
          <cell r="B89">
            <v>4675</v>
          </cell>
          <cell r="C89" t="str">
            <v>Revenue</v>
          </cell>
          <cell r="D89" t="str">
            <v>ANCILLARIES</v>
          </cell>
          <cell r="E89" t="str">
            <v>INSURANCE</v>
          </cell>
        </row>
        <row r="90">
          <cell r="B90">
            <v>4676</v>
          </cell>
          <cell r="C90" t="str">
            <v>Revenue</v>
          </cell>
          <cell r="D90" t="str">
            <v>ANCILLARIES</v>
          </cell>
          <cell r="E90" t="str">
            <v>VA</v>
          </cell>
        </row>
        <row r="91">
          <cell r="B91">
            <v>4679</v>
          </cell>
          <cell r="C91" t="str">
            <v>Revenue</v>
          </cell>
          <cell r="D91" t="str">
            <v>ANCILLARIES</v>
          </cell>
          <cell r="E91" t="str">
            <v>VA</v>
          </cell>
        </row>
        <row r="92">
          <cell r="B92">
            <v>4680</v>
          </cell>
          <cell r="C92" t="str">
            <v>Revenue</v>
          </cell>
          <cell r="D92" t="str">
            <v>ANCILLARIES</v>
          </cell>
          <cell r="E92" t="str">
            <v>OTHER</v>
          </cell>
        </row>
        <row r="93">
          <cell r="B93">
            <v>0</v>
          </cell>
          <cell r="C93" t="str">
            <v>Revenue</v>
          </cell>
          <cell r="D93" t="e">
            <v>#N/A</v>
          </cell>
          <cell r="E93" t="e">
            <v>#N/A</v>
          </cell>
        </row>
        <row r="94">
          <cell r="B94">
            <v>4800</v>
          </cell>
          <cell r="C94" t="str">
            <v>Revenue</v>
          </cell>
          <cell r="D94" t="str">
            <v>OTHER</v>
          </cell>
          <cell r="E94" t="str">
            <v>NON OPERATING REVENUE</v>
          </cell>
        </row>
        <row r="95">
          <cell r="B95">
            <v>0</v>
          </cell>
          <cell r="C95" t="str">
            <v>Revenue</v>
          </cell>
          <cell r="D95" t="e">
            <v>#N/A</v>
          </cell>
          <cell r="E95" t="e">
            <v>#N/A</v>
          </cell>
        </row>
        <row r="96">
          <cell r="B96">
            <v>0</v>
          </cell>
          <cell r="C96" t="str">
            <v>Revenue</v>
          </cell>
          <cell r="D96" t="e">
            <v>#N/A</v>
          </cell>
          <cell r="E96" t="e">
            <v>#N/A</v>
          </cell>
        </row>
        <row r="97">
          <cell r="B97">
            <v>0</v>
          </cell>
          <cell r="C97" t="str">
            <v>Revenue</v>
          </cell>
          <cell r="D97" t="e">
            <v>#N/A</v>
          </cell>
          <cell r="E97" t="e">
            <v>#N/A</v>
          </cell>
        </row>
        <row r="98">
          <cell r="B98">
            <v>50</v>
          </cell>
          <cell r="C98" t="str">
            <v>Expense</v>
          </cell>
          <cell r="D98" t="str">
            <v>EMPLOYEE HEALTH &amp; WELFARE</v>
          </cell>
          <cell r="E98" t="str">
            <v>OTHER</v>
          </cell>
        </row>
        <row r="99">
          <cell r="B99">
            <v>5261</v>
          </cell>
          <cell r="C99" t="str">
            <v>Expense</v>
          </cell>
          <cell r="D99" t="str">
            <v>EMPLOYEE HEALTH &amp; WELFARE</v>
          </cell>
          <cell r="E99" t="str">
            <v>PAYROLL TAXES</v>
          </cell>
        </row>
        <row r="100">
          <cell r="B100">
            <v>5262</v>
          </cell>
          <cell r="C100" t="str">
            <v>Expense</v>
          </cell>
          <cell r="D100" t="str">
            <v>EMPLOYEE HEALTH &amp; WELFARE</v>
          </cell>
          <cell r="E100" t="str">
            <v>PAYROLL TAXES</v>
          </cell>
        </row>
        <row r="101">
          <cell r="B101">
            <v>5263</v>
          </cell>
          <cell r="C101" t="str">
            <v>Expense</v>
          </cell>
          <cell r="D101" t="str">
            <v>EMPLOYEE HEALTH &amp; WELFARE</v>
          </cell>
          <cell r="E101" t="str">
            <v>PAYROLL TAXES</v>
          </cell>
        </row>
        <row r="102">
          <cell r="B102">
            <v>5264</v>
          </cell>
          <cell r="C102" t="str">
            <v>Expense</v>
          </cell>
          <cell r="D102" t="str">
            <v>EMPLOYEE HEALTH &amp; WELFARE</v>
          </cell>
          <cell r="E102" t="str">
            <v>HEALTH INSURANCE</v>
          </cell>
        </row>
        <row r="103">
          <cell r="B103">
            <v>5264.1</v>
          </cell>
          <cell r="C103" t="str">
            <v>Expense</v>
          </cell>
          <cell r="D103" t="str">
            <v>EMPLOYEE HEALTH &amp; WELFARE</v>
          </cell>
          <cell r="E103" t="str">
            <v>HEALTH INSURANCE</v>
          </cell>
        </row>
        <row r="104">
          <cell r="B104">
            <v>5264.2</v>
          </cell>
          <cell r="C104" t="str">
            <v>Expense</v>
          </cell>
          <cell r="D104" t="str">
            <v>EMPLOYEE HEALTH &amp; WELFARE</v>
          </cell>
          <cell r="E104" t="str">
            <v>HEALTH INSURANCE</v>
          </cell>
        </row>
        <row r="105">
          <cell r="B105">
            <v>5264.3</v>
          </cell>
          <cell r="C105" t="str">
            <v>Expense</v>
          </cell>
          <cell r="D105" t="str">
            <v>EMPLOYEE HEALTH &amp; WELFARE</v>
          </cell>
          <cell r="E105" t="str">
            <v>HEALTH INSURANCE</v>
          </cell>
        </row>
        <row r="106">
          <cell r="B106">
            <v>5264.8</v>
          </cell>
          <cell r="C106" t="str">
            <v>Expense</v>
          </cell>
          <cell r="D106" t="str">
            <v>EMPLOYEE HEALTH &amp; WELFARE</v>
          </cell>
          <cell r="E106" t="str">
            <v>HEALTH INSURANCE</v>
          </cell>
        </row>
        <row r="107">
          <cell r="B107">
            <v>0</v>
          </cell>
          <cell r="C107" t="str">
            <v>Revenue</v>
          </cell>
          <cell r="D107" t="e">
            <v>#N/A</v>
          </cell>
          <cell r="E107" t="e">
            <v>#N/A</v>
          </cell>
        </row>
        <row r="108">
          <cell r="B108">
            <v>5270</v>
          </cell>
          <cell r="C108" t="str">
            <v>Expense</v>
          </cell>
          <cell r="D108" t="str">
            <v>EMPLOYEE HEALTH &amp; WELFARE</v>
          </cell>
          <cell r="E108" t="str">
            <v>OTHER</v>
          </cell>
        </row>
        <row r="109">
          <cell r="B109">
            <v>5270.1</v>
          </cell>
          <cell r="C109" t="str">
            <v>Expense</v>
          </cell>
          <cell r="D109" t="str">
            <v>EMPLOYEE HEALTH &amp; WELFARE</v>
          </cell>
          <cell r="E109" t="str">
            <v>OTHER</v>
          </cell>
        </row>
        <row r="110">
          <cell r="B110">
            <v>5270</v>
          </cell>
          <cell r="C110" t="str">
            <v>Expense</v>
          </cell>
          <cell r="D110" t="str">
            <v>EMPLOYEE HEALTH &amp; WELFARE</v>
          </cell>
          <cell r="E110" t="str">
            <v>OTHER</v>
          </cell>
        </row>
        <row r="111">
          <cell r="B111">
            <v>0</v>
          </cell>
          <cell r="C111" t="str">
            <v>Revenue</v>
          </cell>
          <cell r="D111" t="e">
            <v>#N/A</v>
          </cell>
          <cell r="E111" t="e">
            <v>#N/A</v>
          </cell>
        </row>
        <row r="112">
          <cell r="B112">
            <v>9064</v>
          </cell>
          <cell r="C112" t="str">
            <v>Expense</v>
          </cell>
          <cell r="D112" t="str">
            <v>EMPLOYEE HEALTH &amp; WELFARE</v>
          </cell>
          <cell r="E112" t="str">
            <v>WORKMANS COMP INSURANCE</v>
          </cell>
        </row>
        <row r="113">
          <cell r="B113">
            <v>0</v>
          </cell>
          <cell r="C113" t="str">
            <v>Revenue</v>
          </cell>
          <cell r="D113" t="e">
            <v>#N/A</v>
          </cell>
          <cell r="E113" t="e">
            <v>#N/A</v>
          </cell>
        </row>
        <row r="114">
          <cell r="B114">
            <v>5275</v>
          </cell>
          <cell r="C114" t="e">
            <v>#N/A</v>
          </cell>
          <cell r="D114" t="e">
            <v>#N/A</v>
          </cell>
          <cell r="E114" t="e">
            <v>#N/A</v>
          </cell>
        </row>
        <row r="115">
          <cell r="B115">
            <v>55</v>
          </cell>
          <cell r="C115" t="str">
            <v>Expense</v>
          </cell>
          <cell r="D115" t="str">
            <v>NURSING &amp; MEDICAL</v>
          </cell>
          <cell r="E115">
            <v>0</v>
          </cell>
        </row>
        <row r="116">
          <cell r="B116">
            <v>5001</v>
          </cell>
          <cell r="C116" t="str">
            <v>Expense</v>
          </cell>
          <cell r="D116" t="str">
            <v>NURSING &amp; MEDICAL</v>
          </cell>
          <cell r="E116" t="str">
            <v>RN WAGES</v>
          </cell>
        </row>
        <row r="117">
          <cell r="B117">
            <v>5001.1000000000004</v>
          </cell>
          <cell r="C117" t="str">
            <v>Expense</v>
          </cell>
          <cell r="D117" t="str">
            <v>NURSING &amp; MEDICAL</v>
          </cell>
          <cell r="E117" t="str">
            <v>RN WAGES</v>
          </cell>
        </row>
        <row r="118">
          <cell r="B118">
            <v>5001</v>
          </cell>
          <cell r="C118" t="str">
            <v>Expense</v>
          </cell>
          <cell r="D118" t="str">
            <v>NURSING &amp; MEDICAL</v>
          </cell>
          <cell r="E118" t="str">
            <v>RN WAGES</v>
          </cell>
        </row>
        <row r="119">
          <cell r="B119">
            <v>0</v>
          </cell>
          <cell r="C119" t="str">
            <v>Revenue</v>
          </cell>
          <cell r="D119" t="e">
            <v>#N/A</v>
          </cell>
          <cell r="E119" t="e">
            <v>#N/A</v>
          </cell>
        </row>
        <row r="120">
          <cell r="B120">
            <v>5002</v>
          </cell>
          <cell r="C120" t="str">
            <v>Expense</v>
          </cell>
          <cell r="D120" t="str">
            <v>NURSING &amp; MEDICAL</v>
          </cell>
          <cell r="E120" t="str">
            <v>NURSING MANAGER WAGES</v>
          </cell>
        </row>
        <row r="121">
          <cell r="B121">
            <v>5002.1000000000004</v>
          </cell>
          <cell r="C121" t="str">
            <v>Expense</v>
          </cell>
          <cell r="D121" t="str">
            <v>NURSING &amp; MEDICAL</v>
          </cell>
          <cell r="E121" t="str">
            <v>NURSING MANAGER WAGES</v>
          </cell>
        </row>
        <row r="122">
          <cell r="B122">
            <v>5002</v>
          </cell>
          <cell r="C122" t="str">
            <v>Expense</v>
          </cell>
          <cell r="D122" t="str">
            <v>NURSING &amp; MEDICAL</v>
          </cell>
          <cell r="E122" t="str">
            <v>NURSING MANAGER WAGES</v>
          </cell>
        </row>
        <row r="123">
          <cell r="B123">
            <v>0</v>
          </cell>
          <cell r="C123" t="str">
            <v>Revenue</v>
          </cell>
          <cell r="D123" t="e">
            <v>#N/A</v>
          </cell>
          <cell r="E123" t="e">
            <v>#N/A</v>
          </cell>
        </row>
        <row r="124">
          <cell r="B124">
            <v>5003</v>
          </cell>
          <cell r="C124" t="str">
            <v>Expense</v>
          </cell>
          <cell r="D124" t="str">
            <v>NURSING &amp; MEDICAL</v>
          </cell>
          <cell r="E124" t="str">
            <v>LPN WAGES</v>
          </cell>
        </row>
        <row r="125">
          <cell r="B125">
            <v>5003.1000000000004</v>
          </cell>
          <cell r="C125" t="str">
            <v>Expense</v>
          </cell>
          <cell r="D125" t="str">
            <v>NURSING &amp; MEDICAL</v>
          </cell>
          <cell r="E125" t="str">
            <v>LPN WAGES</v>
          </cell>
        </row>
        <row r="126">
          <cell r="B126">
            <v>5003</v>
          </cell>
          <cell r="C126" t="str">
            <v>Expense</v>
          </cell>
          <cell r="D126" t="str">
            <v>NURSING &amp; MEDICAL</v>
          </cell>
          <cell r="E126" t="str">
            <v>LPN WAGES</v>
          </cell>
        </row>
        <row r="127">
          <cell r="B127">
            <v>0</v>
          </cell>
          <cell r="C127" t="str">
            <v>Revenue</v>
          </cell>
          <cell r="D127" t="e">
            <v>#N/A</v>
          </cell>
          <cell r="E127" t="e">
            <v>#N/A</v>
          </cell>
        </row>
        <row r="128">
          <cell r="B128">
            <v>5005</v>
          </cell>
          <cell r="C128" t="str">
            <v>Expense</v>
          </cell>
          <cell r="D128" t="str">
            <v>NURSING &amp; MEDICAL</v>
          </cell>
          <cell r="E128" t="str">
            <v>NURSING MANAGER WAGES</v>
          </cell>
        </row>
        <row r="129">
          <cell r="B129">
            <v>5008</v>
          </cell>
          <cell r="C129" t="str">
            <v>Expense</v>
          </cell>
          <cell r="D129" t="str">
            <v>NURSING &amp; MEDICAL</v>
          </cell>
          <cell r="E129" t="str">
            <v>WOUND CARE WAGES</v>
          </cell>
        </row>
        <row r="130">
          <cell r="B130">
            <v>5010</v>
          </cell>
          <cell r="C130" t="str">
            <v>Expense</v>
          </cell>
          <cell r="D130" t="str">
            <v>NURSING &amp; MEDICAL</v>
          </cell>
          <cell r="E130" t="str">
            <v>WOUND CARE WAGES</v>
          </cell>
        </row>
        <row r="131">
          <cell r="B131">
            <v>5012</v>
          </cell>
          <cell r="C131" t="str">
            <v>Expense</v>
          </cell>
          <cell r="D131" t="str">
            <v>NURSING &amp; MEDICAL</v>
          </cell>
          <cell r="E131" t="str">
            <v>CAREGIVER WAGES</v>
          </cell>
        </row>
        <row r="132">
          <cell r="B132">
            <v>5012.1000000000004</v>
          </cell>
          <cell r="C132" t="str">
            <v>Expense</v>
          </cell>
          <cell r="D132" t="str">
            <v>NURSING &amp; MEDICAL</v>
          </cell>
          <cell r="E132" t="str">
            <v>CAREGIVER WAGES</v>
          </cell>
        </row>
        <row r="133">
          <cell r="B133">
            <v>5012</v>
          </cell>
          <cell r="C133" t="str">
            <v>Expense</v>
          </cell>
          <cell r="D133" t="str">
            <v>NURSING &amp; MEDICAL</v>
          </cell>
          <cell r="E133" t="str">
            <v>CAREGIVER WAGES</v>
          </cell>
        </row>
        <row r="134">
          <cell r="B134">
            <v>0</v>
          </cell>
          <cell r="C134" t="str">
            <v>Revenue</v>
          </cell>
          <cell r="D134" t="e">
            <v>#N/A</v>
          </cell>
          <cell r="E134" t="e">
            <v>#N/A</v>
          </cell>
        </row>
        <row r="135">
          <cell r="B135">
            <v>5019</v>
          </cell>
          <cell r="C135" t="str">
            <v>Expense</v>
          </cell>
          <cell r="D135" t="str">
            <v>NURSING &amp; MEDICAL</v>
          </cell>
          <cell r="E135" t="str">
            <v>RESTORATIVE WAGES</v>
          </cell>
        </row>
        <row r="136">
          <cell r="B136">
            <v>5020</v>
          </cell>
          <cell r="C136" t="str">
            <v>Expense</v>
          </cell>
          <cell r="D136" t="str">
            <v>NURSING &amp; MEDICAL</v>
          </cell>
          <cell r="E136" t="str">
            <v>RESTORATIVE WAGES</v>
          </cell>
        </row>
        <row r="137">
          <cell r="B137">
            <v>5021</v>
          </cell>
          <cell r="C137" t="str">
            <v>Expense</v>
          </cell>
          <cell r="D137" t="str">
            <v>NURSING &amp; MEDICAL</v>
          </cell>
          <cell r="E137" t="str">
            <v>RESTORATIVE WAGES</v>
          </cell>
        </row>
        <row r="138">
          <cell r="B138">
            <v>5021.1000000000004</v>
          </cell>
          <cell r="C138" t="str">
            <v>Expense</v>
          </cell>
          <cell r="D138" t="str">
            <v>NURSING &amp; MEDICAL</v>
          </cell>
          <cell r="E138" t="str">
            <v>RESTORATIVE WAGES</v>
          </cell>
        </row>
        <row r="139">
          <cell r="B139">
            <v>5021</v>
          </cell>
          <cell r="C139" t="str">
            <v>Expense</v>
          </cell>
          <cell r="D139" t="str">
            <v>NURSING &amp; MEDICAL</v>
          </cell>
          <cell r="E139" t="str">
            <v>RESTORATIVE WAGES</v>
          </cell>
        </row>
        <row r="140">
          <cell r="B140">
            <v>0</v>
          </cell>
          <cell r="C140" t="str">
            <v>Revenue</v>
          </cell>
          <cell r="D140" t="e">
            <v>#N/A</v>
          </cell>
          <cell r="E140" t="e">
            <v>#N/A</v>
          </cell>
        </row>
        <row r="141">
          <cell r="B141">
            <v>5027</v>
          </cell>
          <cell r="C141" t="str">
            <v>Expense</v>
          </cell>
          <cell r="D141" t="str">
            <v>NURSING &amp; MEDICAL</v>
          </cell>
          <cell r="E141" t="str">
            <v>NURSE LIASON WAGES</v>
          </cell>
        </row>
        <row r="142">
          <cell r="B142">
            <v>5030</v>
          </cell>
          <cell r="C142" t="str">
            <v>Expense</v>
          </cell>
          <cell r="D142" t="str">
            <v>NURSING &amp; MEDICAL</v>
          </cell>
          <cell r="E142" t="str">
            <v>STAFFING COORDINATOR WAGES</v>
          </cell>
        </row>
        <row r="143">
          <cell r="B143">
            <v>5030.1000000000004</v>
          </cell>
          <cell r="C143" t="str">
            <v>Expense</v>
          </cell>
          <cell r="D143" t="str">
            <v>NURSING &amp; MEDICAL</v>
          </cell>
          <cell r="E143" t="str">
            <v>STAFFING COORDINATOR WAGES</v>
          </cell>
        </row>
        <row r="144">
          <cell r="B144">
            <v>5030</v>
          </cell>
          <cell r="C144" t="str">
            <v>Expense</v>
          </cell>
          <cell r="D144" t="str">
            <v>NURSING &amp; MEDICAL</v>
          </cell>
          <cell r="E144" t="str">
            <v>STAFFING COORDINATOR WAGES</v>
          </cell>
        </row>
        <row r="145">
          <cell r="B145">
            <v>0</v>
          </cell>
          <cell r="C145" t="str">
            <v>Revenue</v>
          </cell>
          <cell r="D145" t="e">
            <v>#N/A</v>
          </cell>
          <cell r="E145" t="e">
            <v>#N/A</v>
          </cell>
        </row>
        <row r="146">
          <cell r="B146">
            <v>5032</v>
          </cell>
          <cell r="C146" t="str">
            <v>Expense</v>
          </cell>
          <cell r="D146" t="str">
            <v>NURSING &amp; MEDICAL</v>
          </cell>
          <cell r="E146" t="str">
            <v>WARD CLERK WAGES</v>
          </cell>
        </row>
        <row r="147">
          <cell r="B147">
            <v>5032.1000000000004</v>
          </cell>
          <cell r="C147" t="str">
            <v>Expense</v>
          </cell>
          <cell r="D147" t="str">
            <v>NURSING &amp; MEDICAL</v>
          </cell>
          <cell r="E147" t="str">
            <v>WARD CLERK WAGES</v>
          </cell>
        </row>
        <row r="148">
          <cell r="B148">
            <v>5032</v>
          </cell>
          <cell r="C148" t="str">
            <v>Expense</v>
          </cell>
          <cell r="D148" t="str">
            <v>NURSING &amp; MEDICAL</v>
          </cell>
          <cell r="E148" t="str">
            <v>WARD CLERK WAGES</v>
          </cell>
        </row>
        <row r="149">
          <cell r="B149">
            <v>0</v>
          </cell>
          <cell r="C149" t="str">
            <v>Revenue</v>
          </cell>
          <cell r="D149" t="e">
            <v>#N/A</v>
          </cell>
          <cell r="E149" t="e">
            <v>#N/A</v>
          </cell>
        </row>
        <row r="150">
          <cell r="B150">
            <v>5033</v>
          </cell>
          <cell r="C150" t="str">
            <v>Expense</v>
          </cell>
          <cell r="D150" t="str">
            <v>NURSING &amp; MEDICAL</v>
          </cell>
          <cell r="E150" t="str">
            <v>CENTRAL SUPPLY CLERK WAGES</v>
          </cell>
        </row>
        <row r="151">
          <cell r="B151">
            <v>5033.1000000000004</v>
          </cell>
          <cell r="C151" t="str">
            <v>Expense</v>
          </cell>
          <cell r="D151" t="str">
            <v>NURSING &amp; MEDICAL</v>
          </cell>
          <cell r="E151" t="str">
            <v>CENTRAL SUPPLY CLERK WAGES</v>
          </cell>
        </row>
        <row r="152">
          <cell r="B152">
            <v>5033</v>
          </cell>
          <cell r="C152" t="str">
            <v>Expense</v>
          </cell>
          <cell r="D152" t="str">
            <v>NURSING &amp; MEDICAL</v>
          </cell>
          <cell r="E152" t="str">
            <v>CENTRAL SUPPLY CLERK WAGES</v>
          </cell>
        </row>
        <row r="153">
          <cell r="B153">
            <v>0</v>
          </cell>
          <cell r="C153" t="str">
            <v>Revenue</v>
          </cell>
          <cell r="D153" t="e">
            <v>#N/A</v>
          </cell>
          <cell r="E153" t="e">
            <v>#N/A</v>
          </cell>
        </row>
        <row r="154">
          <cell r="B154">
            <v>5034</v>
          </cell>
          <cell r="C154" t="str">
            <v>Expense</v>
          </cell>
          <cell r="D154" t="str">
            <v>NURSING &amp; MEDICAL</v>
          </cell>
          <cell r="E154" t="str">
            <v>MEDICAL RECORDS WAGES</v>
          </cell>
        </row>
        <row r="155">
          <cell r="B155">
            <v>5035</v>
          </cell>
          <cell r="C155" t="str">
            <v>Expense</v>
          </cell>
          <cell r="D155" t="str">
            <v>NURSING &amp; MEDICAL</v>
          </cell>
          <cell r="E155" t="str">
            <v>MEDICAL RECORDS WAGES</v>
          </cell>
        </row>
        <row r="156">
          <cell r="B156">
            <v>5035.1000000000004</v>
          </cell>
          <cell r="C156" t="str">
            <v>Expense</v>
          </cell>
          <cell r="D156" t="str">
            <v>NURSING &amp; MEDICAL</v>
          </cell>
          <cell r="E156" t="str">
            <v>MEDICAL RECORDS WAGES</v>
          </cell>
        </row>
        <row r="157">
          <cell r="B157">
            <v>5035</v>
          </cell>
          <cell r="C157" t="str">
            <v>Expense</v>
          </cell>
          <cell r="D157" t="str">
            <v>NURSING &amp; MEDICAL</v>
          </cell>
          <cell r="E157" t="str">
            <v>MEDICAL RECORDS WAGES</v>
          </cell>
        </row>
        <row r="158">
          <cell r="B158">
            <v>0</v>
          </cell>
          <cell r="C158" t="str">
            <v>Revenue</v>
          </cell>
          <cell r="D158" t="e">
            <v>#N/A</v>
          </cell>
          <cell r="E158" t="e">
            <v>#N/A</v>
          </cell>
        </row>
        <row r="159">
          <cell r="B159">
            <v>5036</v>
          </cell>
          <cell r="C159" t="str">
            <v>Expense</v>
          </cell>
          <cell r="D159" t="str">
            <v>NURSING &amp; MEDICAL</v>
          </cell>
          <cell r="E159" t="str">
            <v>DIRECTOR OF NURSING WAGES</v>
          </cell>
        </row>
        <row r="160">
          <cell r="B160">
            <v>5037</v>
          </cell>
          <cell r="C160" t="str">
            <v>Expense</v>
          </cell>
          <cell r="D160" t="str">
            <v>NURSING &amp; MEDICAL</v>
          </cell>
          <cell r="E160" t="str">
            <v>ASSISTANT DIRECTOR OF NURSING WAGES</v>
          </cell>
        </row>
        <row r="161">
          <cell r="B161">
            <v>5038</v>
          </cell>
          <cell r="C161" t="str">
            <v>Expense</v>
          </cell>
          <cell r="D161" t="str">
            <v>NURSING &amp; MEDICAL</v>
          </cell>
          <cell r="E161" t="str">
            <v>MDS / CARE PLAN WAGES</v>
          </cell>
        </row>
        <row r="162">
          <cell r="B162">
            <v>5039</v>
          </cell>
          <cell r="C162" t="str">
            <v>Expense</v>
          </cell>
          <cell r="D162" t="str">
            <v>NURSING &amp; MEDICAL</v>
          </cell>
          <cell r="E162" t="str">
            <v>MDS / CARE PLAN WAGES</v>
          </cell>
        </row>
        <row r="163">
          <cell r="B163">
            <v>5228</v>
          </cell>
          <cell r="C163" t="str">
            <v>Expense</v>
          </cell>
          <cell r="D163" t="str">
            <v>NURSING &amp; MEDICAL</v>
          </cell>
          <cell r="E163" t="str">
            <v>ALLOCATED NURSING WAGES</v>
          </cell>
        </row>
        <row r="164">
          <cell r="B164">
            <v>5500</v>
          </cell>
          <cell r="C164" t="str">
            <v>Expense</v>
          </cell>
          <cell r="D164" t="str">
            <v>NURSING &amp; MEDICAL</v>
          </cell>
          <cell r="E164" t="str">
            <v>NURSING &amp; MEDICAL SUPPLIES</v>
          </cell>
        </row>
        <row r="165">
          <cell r="B165">
            <v>5501</v>
          </cell>
          <cell r="C165" t="str">
            <v>Expense</v>
          </cell>
          <cell r="D165" t="str">
            <v>NURSING &amp; MEDICAL</v>
          </cell>
          <cell r="E165" t="str">
            <v>INCONTINENCE SUPPLIES</v>
          </cell>
        </row>
        <row r="166">
          <cell r="B166">
            <v>5502</v>
          </cell>
          <cell r="C166" t="str">
            <v>Expense</v>
          </cell>
          <cell r="D166" t="str">
            <v>NURSING &amp; MEDICAL</v>
          </cell>
          <cell r="E166" t="str">
            <v>G TUBE</v>
          </cell>
        </row>
        <row r="167">
          <cell r="B167">
            <v>5503</v>
          </cell>
          <cell r="C167" t="str">
            <v>Expense</v>
          </cell>
          <cell r="D167" t="str">
            <v>NURSING &amp; MEDICAL</v>
          </cell>
          <cell r="E167" t="str">
            <v>PHARMACY</v>
          </cell>
        </row>
        <row r="168">
          <cell r="B168">
            <v>5504</v>
          </cell>
          <cell r="C168" t="str">
            <v>Expense</v>
          </cell>
          <cell r="D168" t="str">
            <v>NURSING &amp; MEDICAL</v>
          </cell>
          <cell r="E168" t="str">
            <v>NURSING &amp; MEDICAL SUPPLIES</v>
          </cell>
        </row>
        <row r="169">
          <cell r="B169">
            <v>5680</v>
          </cell>
          <cell r="C169" t="str">
            <v>Expense</v>
          </cell>
          <cell r="D169" t="str">
            <v>NURSING &amp; MEDICAL</v>
          </cell>
          <cell r="E169" t="str">
            <v>MEDICAL EQUIPMENT</v>
          </cell>
        </row>
        <row r="170">
          <cell r="B170">
            <v>8250</v>
          </cell>
          <cell r="C170" t="str">
            <v>Expense</v>
          </cell>
          <cell r="D170" t="str">
            <v>NURSING &amp; MEDICAL</v>
          </cell>
          <cell r="E170" t="str">
            <v>MEDICAL DIRECTOR</v>
          </cell>
        </row>
        <row r="171">
          <cell r="B171">
            <v>8300</v>
          </cell>
          <cell r="C171" t="str">
            <v>Expense</v>
          </cell>
          <cell r="D171" t="str">
            <v>NURSING &amp; MEDICAL</v>
          </cell>
          <cell r="E171" t="str">
            <v>MEDICAL DIRECTOR</v>
          </cell>
        </row>
        <row r="172">
          <cell r="B172">
            <v>0</v>
          </cell>
          <cell r="C172" t="str">
            <v>Revenue</v>
          </cell>
          <cell r="D172" t="e">
            <v>#N/A</v>
          </cell>
          <cell r="E172" t="e">
            <v>#N/A</v>
          </cell>
        </row>
        <row r="173">
          <cell r="B173">
            <v>5600</v>
          </cell>
          <cell r="C173" t="str">
            <v>Expense</v>
          </cell>
          <cell r="D173" t="str">
            <v>MEDICARE/MCO COSTS</v>
          </cell>
          <cell r="E173" t="str">
            <v>OTHER</v>
          </cell>
        </row>
        <row r="174">
          <cell r="B174">
            <v>5601</v>
          </cell>
          <cell r="C174" t="str">
            <v>Expense</v>
          </cell>
          <cell r="D174" t="str">
            <v>MEDICARE/MCO COSTS</v>
          </cell>
          <cell r="E174" t="str">
            <v>PHARMACY MCO</v>
          </cell>
        </row>
        <row r="175">
          <cell r="B175">
            <v>5602</v>
          </cell>
          <cell r="C175" t="str">
            <v>Expense</v>
          </cell>
          <cell r="D175" t="str">
            <v>MEDICARE/MCO COSTS</v>
          </cell>
          <cell r="E175" t="str">
            <v>PHARMACY MCO</v>
          </cell>
        </row>
        <row r="176">
          <cell r="B176">
            <v>5604</v>
          </cell>
          <cell r="C176" t="str">
            <v>Expense</v>
          </cell>
          <cell r="D176" t="str">
            <v>NURSING &amp; MEDICAL</v>
          </cell>
          <cell r="E176" t="str">
            <v>PHARMACY</v>
          </cell>
        </row>
        <row r="177">
          <cell r="B177">
            <v>5605</v>
          </cell>
          <cell r="C177" t="str">
            <v>Expense</v>
          </cell>
          <cell r="D177" t="str">
            <v>NURSING &amp; MEDICAL</v>
          </cell>
          <cell r="E177" t="str">
            <v>PHARMACY</v>
          </cell>
        </row>
        <row r="178">
          <cell r="B178">
            <v>5606</v>
          </cell>
          <cell r="C178" t="str">
            <v>Expense</v>
          </cell>
          <cell r="D178" t="str">
            <v>NURSING &amp; MEDICAL</v>
          </cell>
          <cell r="E178" t="str">
            <v>PHARMACY</v>
          </cell>
        </row>
        <row r="179">
          <cell r="B179">
            <v>5610</v>
          </cell>
          <cell r="C179" t="str">
            <v>Expense</v>
          </cell>
          <cell r="D179" t="str">
            <v>MEDICARE/MCO COSTS</v>
          </cell>
          <cell r="E179" t="str">
            <v>THERAPY MCO</v>
          </cell>
        </row>
        <row r="180">
          <cell r="B180">
            <v>5611</v>
          </cell>
          <cell r="C180" t="str">
            <v>Expense</v>
          </cell>
          <cell r="D180" t="str">
            <v>MEDICARE/MCO COSTS</v>
          </cell>
          <cell r="E180" t="str">
            <v>THERAPY MCO</v>
          </cell>
        </row>
        <row r="181">
          <cell r="B181">
            <v>5612</v>
          </cell>
          <cell r="C181" t="str">
            <v>Expense</v>
          </cell>
          <cell r="D181" t="str">
            <v>MEDICARE/MCO COSTS</v>
          </cell>
          <cell r="E181" t="str">
            <v>THERAPY MCO</v>
          </cell>
        </row>
        <row r="182">
          <cell r="B182">
            <v>5613</v>
          </cell>
          <cell r="C182" t="str">
            <v>Expense</v>
          </cell>
          <cell r="D182" t="str">
            <v>NURSING &amp; MEDICAL</v>
          </cell>
          <cell r="E182" t="str">
            <v>THERAPY PART B</v>
          </cell>
        </row>
        <row r="183">
          <cell r="B183">
            <v>5614</v>
          </cell>
          <cell r="C183" t="str">
            <v>Expense</v>
          </cell>
          <cell r="D183" t="str">
            <v>NURSING &amp; MEDICAL</v>
          </cell>
          <cell r="E183" t="str">
            <v>THERAPY PART B</v>
          </cell>
        </row>
        <row r="184">
          <cell r="B184">
            <v>5620</v>
          </cell>
          <cell r="C184" t="str">
            <v>Expense</v>
          </cell>
          <cell r="D184" t="str">
            <v>MEDICARE/MCO COSTS</v>
          </cell>
          <cell r="E184" t="str">
            <v>THERAPY MCO</v>
          </cell>
        </row>
        <row r="185">
          <cell r="B185">
            <v>5621</v>
          </cell>
          <cell r="C185" t="str">
            <v>Expense</v>
          </cell>
          <cell r="D185" t="str">
            <v>MEDICARE/MCO COSTS</v>
          </cell>
          <cell r="E185" t="str">
            <v>THERAPY MCO</v>
          </cell>
        </row>
        <row r="186">
          <cell r="B186">
            <v>5623</v>
          </cell>
          <cell r="C186" t="str">
            <v>Expense</v>
          </cell>
          <cell r="D186" t="str">
            <v>MEDICARE/MCO COSTS</v>
          </cell>
          <cell r="E186" t="str">
            <v>THERAPY MCO</v>
          </cell>
        </row>
        <row r="187">
          <cell r="B187">
            <v>5624</v>
          </cell>
          <cell r="C187" t="str">
            <v>Expense</v>
          </cell>
          <cell r="D187" t="str">
            <v>NURSING &amp; MEDICAL</v>
          </cell>
          <cell r="E187" t="str">
            <v>THERAPY PART B</v>
          </cell>
        </row>
        <row r="188">
          <cell r="B188">
            <v>5625</v>
          </cell>
          <cell r="C188" t="str">
            <v>Expense</v>
          </cell>
          <cell r="D188" t="str">
            <v>NURSING &amp; MEDICAL</v>
          </cell>
          <cell r="E188" t="str">
            <v>THERAPY PART B</v>
          </cell>
        </row>
        <row r="189">
          <cell r="B189">
            <v>5626</v>
          </cell>
          <cell r="C189" t="str">
            <v>Expense</v>
          </cell>
          <cell r="D189" t="str">
            <v>NURSING &amp; MEDICAL</v>
          </cell>
          <cell r="E189" t="str">
            <v>THERAPY PART B</v>
          </cell>
        </row>
        <row r="190">
          <cell r="B190">
            <v>5630</v>
          </cell>
          <cell r="C190" t="str">
            <v>Expense</v>
          </cell>
          <cell r="D190" t="str">
            <v>MEDICARE/MCO COSTS</v>
          </cell>
          <cell r="E190" t="str">
            <v>THERAPY MCO</v>
          </cell>
        </row>
        <row r="191">
          <cell r="B191">
            <v>5631</v>
          </cell>
          <cell r="C191" t="str">
            <v>Expense</v>
          </cell>
          <cell r="D191" t="str">
            <v>MEDICARE/MCO COSTS</v>
          </cell>
          <cell r="E191" t="str">
            <v>THERAPY MCO</v>
          </cell>
        </row>
        <row r="192">
          <cell r="B192">
            <v>5633</v>
          </cell>
          <cell r="C192" t="str">
            <v>Expense</v>
          </cell>
          <cell r="D192" t="str">
            <v>MEDICARE/MCO COSTS</v>
          </cell>
          <cell r="E192" t="str">
            <v>THERAPY MCO</v>
          </cell>
        </row>
        <row r="193">
          <cell r="B193">
            <v>5634</v>
          </cell>
          <cell r="C193" t="str">
            <v>Expense</v>
          </cell>
          <cell r="D193" t="str">
            <v>NURSING &amp; MEDICAL</v>
          </cell>
          <cell r="E193" t="str">
            <v>THERAPY PART B</v>
          </cell>
        </row>
        <row r="194">
          <cell r="B194">
            <v>5635</v>
          </cell>
          <cell r="C194" t="str">
            <v>Expense</v>
          </cell>
          <cell r="D194" t="str">
            <v>NURSING &amp; MEDICAL</v>
          </cell>
          <cell r="E194" t="str">
            <v>THERAPY PART B</v>
          </cell>
        </row>
        <row r="195">
          <cell r="B195">
            <v>5636</v>
          </cell>
          <cell r="C195" t="str">
            <v>Expense</v>
          </cell>
          <cell r="D195" t="str">
            <v>NURSING &amp; MEDICAL</v>
          </cell>
          <cell r="E195" t="str">
            <v>THERAPY PART B</v>
          </cell>
        </row>
        <row r="196">
          <cell r="B196">
            <v>5637</v>
          </cell>
          <cell r="C196" t="str">
            <v>Expense</v>
          </cell>
          <cell r="D196" t="str">
            <v>MEDICARE/MCO COSTS</v>
          </cell>
          <cell r="E196" t="str">
            <v>LAB</v>
          </cell>
        </row>
        <row r="197">
          <cell r="B197">
            <v>5638</v>
          </cell>
          <cell r="C197" t="str">
            <v>Expense</v>
          </cell>
          <cell r="D197" t="str">
            <v>MEDICARE/MCO COSTS</v>
          </cell>
          <cell r="E197" t="str">
            <v xml:space="preserve"> X-RAY</v>
          </cell>
        </row>
        <row r="198">
          <cell r="B198">
            <v>5645</v>
          </cell>
          <cell r="C198" t="str">
            <v>Expense</v>
          </cell>
          <cell r="D198" t="str">
            <v>MEDICARE/MCO COSTS</v>
          </cell>
          <cell r="E198" t="str">
            <v>DME RENTAL</v>
          </cell>
        </row>
        <row r="199">
          <cell r="B199">
            <v>5650</v>
          </cell>
          <cell r="C199" t="str">
            <v>Expense</v>
          </cell>
          <cell r="D199" t="str">
            <v>MEDICARE/MCO COSTS</v>
          </cell>
          <cell r="E199" t="str">
            <v>OXYGEN</v>
          </cell>
        </row>
        <row r="200">
          <cell r="B200">
            <v>5651</v>
          </cell>
          <cell r="C200" t="str">
            <v>Expense</v>
          </cell>
          <cell r="D200" t="str">
            <v>MEDICARE/MCO COSTS</v>
          </cell>
          <cell r="E200" t="str">
            <v>OXYGEN</v>
          </cell>
        </row>
        <row r="201">
          <cell r="B201">
            <v>5655</v>
          </cell>
          <cell r="C201" t="str">
            <v>Expense</v>
          </cell>
          <cell r="D201" t="str">
            <v>MEDICARE/MCO COSTS</v>
          </cell>
          <cell r="E201" t="str">
            <v>OTHER</v>
          </cell>
        </row>
        <row r="202">
          <cell r="B202">
            <v>5660</v>
          </cell>
          <cell r="C202" t="str">
            <v>Expense</v>
          </cell>
          <cell r="D202" t="str">
            <v>MEDICARE/MCO COSTS</v>
          </cell>
          <cell r="E202" t="str">
            <v>PATIENT TRANSPORTATION</v>
          </cell>
        </row>
        <row r="203">
          <cell r="B203">
            <v>5670</v>
          </cell>
          <cell r="C203" t="str">
            <v>Expense</v>
          </cell>
          <cell r="D203" t="str">
            <v>NURSING &amp; MEDICAL</v>
          </cell>
          <cell r="E203" t="str">
            <v>THERAPY PART B</v>
          </cell>
        </row>
        <row r="204">
          <cell r="B204">
            <v>0</v>
          </cell>
          <cell r="C204" t="str">
            <v>Revenue</v>
          </cell>
          <cell r="D204" t="e">
            <v>#N/A</v>
          </cell>
          <cell r="E204" t="e">
            <v>#N/A</v>
          </cell>
        </row>
        <row r="205">
          <cell r="B205">
            <v>58</v>
          </cell>
          <cell r="C205" t="str">
            <v>Expense</v>
          </cell>
          <cell r="D205" t="str">
            <v>DIETARY</v>
          </cell>
          <cell r="E205" t="str">
            <v>OTHER</v>
          </cell>
        </row>
        <row r="206">
          <cell r="B206">
            <v>5071</v>
          </cell>
          <cell r="C206" t="str">
            <v>Expense</v>
          </cell>
          <cell r="D206" t="str">
            <v>DIETARY</v>
          </cell>
          <cell r="E206" t="str">
            <v>DIETARY/COOKS WAGES</v>
          </cell>
        </row>
        <row r="207">
          <cell r="B207">
            <v>5073</v>
          </cell>
          <cell r="C207" t="str">
            <v>Expense</v>
          </cell>
          <cell r="D207" t="str">
            <v>DIETARY</v>
          </cell>
          <cell r="E207" t="str">
            <v>DIETARY/COOKS WAGES</v>
          </cell>
        </row>
        <row r="208">
          <cell r="B208">
            <v>5074</v>
          </cell>
          <cell r="C208" t="str">
            <v>Expense</v>
          </cell>
          <cell r="D208" t="str">
            <v>DIETARY</v>
          </cell>
          <cell r="E208" t="str">
            <v>DIETARY/COOKS WAGES</v>
          </cell>
        </row>
        <row r="209">
          <cell r="B209">
            <v>5074.1000000000004</v>
          </cell>
          <cell r="C209" t="str">
            <v>Expense</v>
          </cell>
          <cell r="D209" t="str">
            <v>DIETARY</v>
          </cell>
          <cell r="E209" t="str">
            <v>DIETARY/COOKS WAGES</v>
          </cell>
        </row>
        <row r="210">
          <cell r="B210">
            <v>5074</v>
          </cell>
          <cell r="C210" t="str">
            <v>Expense</v>
          </cell>
          <cell r="D210" t="str">
            <v>DIETARY</v>
          </cell>
          <cell r="E210" t="str">
            <v>DIETARY/COOKS WAGES</v>
          </cell>
        </row>
        <row r="211">
          <cell r="B211">
            <v>0</v>
          </cell>
          <cell r="C211" t="str">
            <v>Revenue</v>
          </cell>
          <cell r="D211" t="e">
            <v>#N/A</v>
          </cell>
          <cell r="E211" t="e">
            <v>#N/A</v>
          </cell>
        </row>
        <row r="212">
          <cell r="B212">
            <v>5075</v>
          </cell>
          <cell r="C212" t="str">
            <v>Expense</v>
          </cell>
          <cell r="D212" t="str">
            <v>DIETARY</v>
          </cell>
          <cell r="E212" t="str">
            <v>DIETARY/COOKS WAGES</v>
          </cell>
        </row>
        <row r="213">
          <cell r="B213">
            <v>5075.1000000000004</v>
          </cell>
          <cell r="C213" t="str">
            <v>Expense</v>
          </cell>
          <cell r="D213" t="str">
            <v>DIETARY</v>
          </cell>
          <cell r="E213" t="str">
            <v>DIETARY/COOKS WAGES</v>
          </cell>
        </row>
        <row r="214">
          <cell r="B214">
            <v>5075</v>
          </cell>
          <cell r="C214" t="str">
            <v>Expense</v>
          </cell>
          <cell r="D214" t="str">
            <v>DIETARY</v>
          </cell>
          <cell r="E214" t="str">
            <v>DIETARY/COOKS WAGES</v>
          </cell>
        </row>
        <row r="215">
          <cell r="B215">
            <v>0</v>
          </cell>
          <cell r="C215" t="str">
            <v>Revenue</v>
          </cell>
          <cell r="D215" t="e">
            <v>#N/A</v>
          </cell>
          <cell r="E215" t="e">
            <v>#N/A</v>
          </cell>
        </row>
        <row r="216">
          <cell r="B216">
            <v>5301</v>
          </cell>
          <cell r="C216" t="str">
            <v>Expense</v>
          </cell>
          <cell r="D216" t="str">
            <v>DIETARY</v>
          </cell>
          <cell r="E216" t="str">
            <v>FOOD</v>
          </cell>
        </row>
        <row r="217">
          <cell r="B217">
            <v>5303</v>
          </cell>
          <cell r="C217" t="str">
            <v>Expense</v>
          </cell>
          <cell r="D217" t="str">
            <v>DIETARY</v>
          </cell>
          <cell r="E217" t="str">
            <v>FOOD</v>
          </cell>
        </row>
        <row r="218">
          <cell r="B218">
            <v>5305</v>
          </cell>
          <cell r="C218" t="str">
            <v>Expense</v>
          </cell>
          <cell r="D218" t="str">
            <v>DIETARY</v>
          </cell>
          <cell r="E218" t="str">
            <v>SUPPLIES</v>
          </cell>
        </row>
        <row r="219">
          <cell r="B219">
            <v>5306</v>
          </cell>
          <cell r="C219" t="str">
            <v>Expense</v>
          </cell>
          <cell r="D219" t="str">
            <v>DIETARY</v>
          </cell>
          <cell r="E219" t="str">
            <v>DIETARY CONSULTANT</v>
          </cell>
        </row>
        <row r="220">
          <cell r="B220">
            <v>5307</v>
          </cell>
          <cell r="C220" t="str">
            <v>Expense</v>
          </cell>
          <cell r="D220" t="str">
            <v>DIETARY</v>
          </cell>
          <cell r="E220" t="str">
            <v>DIETARY CONTRACT SERVICES</v>
          </cell>
        </row>
        <row r="221">
          <cell r="B221">
            <v>0</v>
          </cell>
          <cell r="C221" t="str">
            <v>Revenue</v>
          </cell>
          <cell r="D221" t="e">
            <v>#N/A</v>
          </cell>
          <cell r="E221" t="e">
            <v>#N/A</v>
          </cell>
        </row>
        <row r="222">
          <cell r="B222">
            <v>60</v>
          </cell>
          <cell r="C222" t="str">
            <v>Expense</v>
          </cell>
          <cell r="D222" t="str">
            <v>SOCIAL SERVICES/ACTIVITIES</v>
          </cell>
          <cell r="E222" t="str">
            <v>OTHER</v>
          </cell>
        </row>
        <row r="223">
          <cell r="B223">
            <v>5055</v>
          </cell>
          <cell r="C223" t="str">
            <v>Expense</v>
          </cell>
          <cell r="D223" t="str">
            <v>SOCIAL SERVICES/ACTIVITIES</v>
          </cell>
          <cell r="E223" t="str">
            <v>SOCIAL SERVICES WAGES</v>
          </cell>
        </row>
        <row r="224">
          <cell r="B224">
            <v>5056</v>
          </cell>
          <cell r="C224" t="str">
            <v>Expense</v>
          </cell>
          <cell r="D224" t="str">
            <v>SOCIAL SERVICES/ACTIVITIES</v>
          </cell>
          <cell r="E224" t="str">
            <v>SOCIAL SERVICES WAGES</v>
          </cell>
        </row>
        <row r="225">
          <cell r="B225">
            <v>5056.1000000000004</v>
          </cell>
          <cell r="C225" t="str">
            <v>Expense</v>
          </cell>
          <cell r="D225" t="str">
            <v>SOCIAL SERVICES/ACTIVITIES</v>
          </cell>
          <cell r="E225" t="str">
            <v>SOCIAL SERVICES WAGES</v>
          </cell>
        </row>
        <row r="226">
          <cell r="B226">
            <v>5056</v>
          </cell>
          <cell r="C226" t="str">
            <v>Expense</v>
          </cell>
          <cell r="D226" t="str">
            <v>SOCIAL SERVICES/ACTIVITIES</v>
          </cell>
          <cell r="E226" t="str">
            <v>SOCIAL SERVICES WAGES</v>
          </cell>
        </row>
        <row r="227">
          <cell r="B227">
            <v>0</v>
          </cell>
          <cell r="C227" t="str">
            <v>Revenue</v>
          </cell>
          <cell r="D227" t="e">
            <v>#N/A</v>
          </cell>
          <cell r="E227" t="e">
            <v>#N/A</v>
          </cell>
        </row>
        <row r="228">
          <cell r="B228">
            <v>5060</v>
          </cell>
          <cell r="C228" t="str">
            <v>Expense</v>
          </cell>
          <cell r="D228" t="str">
            <v>SOCIAL SERVICES/ACTIVITIES</v>
          </cell>
          <cell r="E228" t="str">
            <v>ACTIVITIES WAGES</v>
          </cell>
        </row>
        <row r="229">
          <cell r="B229">
            <v>5062</v>
          </cell>
          <cell r="C229" t="str">
            <v>Expense</v>
          </cell>
          <cell r="D229" t="str">
            <v>SOCIAL SERVICES/ACTIVITIES</v>
          </cell>
          <cell r="E229" t="str">
            <v>ACTIVITIES WAGES</v>
          </cell>
        </row>
        <row r="230">
          <cell r="B230">
            <v>5062.1000000000004</v>
          </cell>
          <cell r="C230" t="str">
            <v>Expense</v>
          </cell>
          <cell r="D230" t="str">
            <v>SOCIAL SERVICES/ACTIVITIES</v>
          </cell>
          <cell r="E230" t="str">
            <v>ACTIVITIES WAGES</v>
          </cell>
        </row>
        <row r="231">
          <cell r="B231">
            <v>5062</v>
          </cell>
          <cell r="C231" t="str">
            <v>Expense</v>
          </cell>
          <cell r="D231" t="str">
            <v>SOCIAL SERVICES/ACTIVITIES</v>
          </cell>
          <cell r="E231" t="str">
            <v>ACTIVITIES WAGES</v>
          </cell>
        </row>
        <row r="232">
          <cell r="B232">
            <v>0</v>
          </cell>
          <cell r="C232" t="str">
            <v>Revenue</v>
          </cell>
          <cell r="D232" t="e">
            <v>#N/A</v>
          </cell>
          <cell r="E232" t="e">
            <v>#N/A</v>
          </cell>
        </row>
        <row r="233">
          <cell r="B233">
            <v>6201</v>
          </cell>
          <cell r="C233" t="str">
            <v>Expense</v>
          </cell>
          <cell r="D233" t="str">
            <v>SOCIAL SERVICES/ACTIVITIES</v>
          </cell>
          <cell r="E233" t="str">
            <v>ACTIVITY PROGRAMS &amp; SUPPLIES</v>
          </cell>
        </row>
        <row r="234">
          <cell r="B234">
            <v>6203</v>
          </cell>
          <cell r="C234" t="str">
            <v>Expense</v>
          </cell>
          <cell r="D234" t="str">
            <v>SOCIAL SERVICES/ACTIVITIES</v>
          </cell>
          <cell r="E234" t="str">
            <v>SOCIAL SERVICES WAGES</v>
          </cell>
        </row>
        <row r="235">
          <cell r="B235">
            <v>0</v>
          </cell>
          <cell r="C235" t="str">
            <v>Revenue</v>
          </cell>
          <cell r="D235" t="e">
            <v>#N/A</v>
          </cell>
          <cell r="E235" t="e">
            <v>#N/A</v>
          </cell>
        </row>
        <row r="236">
          <cell r="B236">
            <v>65</v>
          </cell>
          <cell r="C236" t="str">
            <v>Expense</v>
          </cell>
          <cell r="D236" t="e">
            <v>#N/A</v>
          </cell>
          <cell r="E236" t="e">
            <v>#N/A</v>
          </cell>
        </row>
        <row r="237">
          <cell r="B237">
            <v>5041</v>
          </cell>
          <cell r="C237" t="str">
            <v>Expense</v>
          </cell>
          <cell r="D237" t="str">
            <v>GENERAL &amp; ADMINISTRATIVE</v>
          </cell>
          <cell r="E237" t="str">
            <v>CONCIERGE SERVICE WAGES</v>
          </cell>
        </row>
        <row r="238">
          <cell r="B238">
            <v>5042</v>
          </cell>
          <cell r="C238" t="str">
            <v>Expense</v>
          </cell>
          <cell r="D238" t="str">
            <v>GENERAL &amp; ADMINISTRATIVE</v>
          </cell>
          <cell r="E238" t="str">
            <v>CONCIERGE SERVICE WAGES</v>
          </cell>
        </row>
        <row r="239">
          <cell r="B239">
            <v>5042.1000000000004</v>
          </cell>
          <cell r="C239" t="str">
            <v>Expense</v>
          </cell>
          <cell r="D239" t="str">
            <v>GENERAL &amp; ADMINISTRATIVE</v>
          </cell>
          <cell r="E239" t="str">
            <v>CONCIERGE SERVICE WAGES</v>
          </cell>
        </row>
        <row r="240">
          <cell r="B240">
            <v>5042</v>
          </cell>
          <cell r="C240" t="str">
            <v>Expense</v>
          </cell>
          <cell r="D240" t="str">
            <v>GENERAL &amp; ADMINISTRATIVE</v>
          </cell>
          <cell r="E240" t="str">
            <v>CONCIERGE SERVICE WAGES</v>
          </cell>
        </row>
        <row r="241">
          <cell r="B241">
            <v>0</v>
          </cell>
          <cell r="C241" t="str">
            <v>Revenue</v>
          </cell>
          <cell r="D241" t="e">
            <v>#N/A</v>
          </cell>
          <cell r="E241" t="e">
            <v>#N/A</v>
          </cell>
        </row>
        <row r="242">
          <cell r="B242">
            <v>6008</v>
          </cell>
          <cell r="C242" t="str">
            <v>Expense</v>
          </cell>
          <cell r="D242" t="str">
            <v>GENERAL &amp; ADMINISTRATIVE</v>
          </cell>
          <cell r="E242" t="str">
            <v>CONCIERGE - RESIDENT EXPENSES</v>
          </cell>
        </row>
        <row r="243">
          <cell r="B243">
            <v>6011</v>
          </cell>
          <cell r="C243" t="str">
            <v>Expense</v>
          </cell>
          <cell r="D243" t="str">
            <v>GENERAL &amp; ADMINISTRATIVE</v>
          </cell>
          <cell r="E243" t="str">
            <v>CONCIERGE - RESIDENT EXPENSES</v>
          </cell>
        </row>
        <row r="244">
          <cell r="B244">
            <v>0</v>
          </cell>
          <cell r="C244" t="str">
            <v>Revenue</v>
          </cell>
          <cell r="D244" t="e">
            <v>#N/A</v>
          </cell>
          <cell r="E244" t="e">
            <v>#N/A</v>
          </cell>
        </row>
        <row r="245">
          <cell r="B245">
            <v>68</v>
          </cell>
          <cell r="C245" t="str">
            <v>Expense</v>
          </cell>
          <cell r="D245" t="e">
            <v>#N/A</v>
          </cell>
          <cell r="E245" t="e">
            <v>#N/A</v>
          </cell>
        </row>
        <row r="246">
          <cell r="B246">
            <v>5268</v>
          </cell>
          <cell r="C246" t="str">
            <v>Expense</v>
          </cell>
          <cell r="D246" t="str">
            <v>GENERAL &amp; ADMINISTRATIVE</v>
          </cell>
          <cell r="E246" t="str">
            <v>EMPLOYEE EXPENSES</v>
          </cell>
        </row>
        <row r="247">
          <cell r="B247">
            <v>5269</v>
          </cell>
          <cell r="C247" t="str">
            <v>Expense</v>
          </cell>
          <cell r="D247" t="str">
            <v>GENERAL &amp; ADMINISTRATIVE</v>
          </cell>
          <cell r="E247" t="str">
            <v>EMPLOYEE EXPENSES</v>
          </cell>
        </row>
        <row r="248">
          <cell r="B248">
            <v>6005</v>
          </cell>
          <cell r="C248" t="str">
            <v>Expense</v>
          </cell>
          <cell r="D248" t="str">
            <v>GENERAL &amp; ADMINISTRATIVE</v>
          </cell>
          <cell r="E248" t="str">
            <v>EMPLOYEE EXPENSES</v>
          </cell>
        </row>
        <row r="249">
          <cell r="B249">
            <v>8018</v>
          </cell>
          <cell r="C249" t="str">
            <v>Expense</v>
          </cell>
          <cell r="D249" t="str">
            <v>GENERAL &amp; ADMINISTRATIVE</v>
          </cell>
          <cell r="E249" t="str">
            <v>EMPLOYEE EXPENSES</v>
          </cell>
        </row>
        <row r="250">
          <cell r="B250">
            <v>8073</v>
          </cell>
          <cell r="C250" t="str">
            <v>Expense</v>
          </cell>
          <cell r="D250" t="str">
            <v>GENERAL &amp; ADMINISTRATIVE</v>
          </cell>
          <cell r="E250" t="str">
            <v>EMPLOYEE EXPENSES</v>
          </cell>
        </row>
        <row r="251">
          <cell r="B251">
            <v>0</v>
          </cell>
          <cell r="C251" t="str">
            <v>Revenue</v>
          </cell>
          <cell r="D251" t="e">
            <v>#N/A</v>
          </cell>
          <cell r="E251" t="e">
            <v>#N/A</v>
          </cell>
        </row>
        <row r="252">
          <cell r="B252">
            <v>70</v>
          </cell>
          <cell r="C252" t="str">
            <v>Expense</v>
          </cell>
          <cell r="D252" t="str">
            <v>REPAIR &amp; MAINTENANCE/PLANT</v>
          </cell>
          <cell r="E252" t="str">
            <v>OTHER</v>
          </cell>
        </row>
        <row r="253">
          <cell r="B253">
            <v>5078</v>
          </cell>
          <cell r="C253" t="str">
            <v>Expense</v>
          </cell>
          <cell r="D253" t="str">
            <v>REPAIR &amp; MAINTENANCE/PLANT</v>
          </cell>
          <cell r="E253" t="str">
            <v>MAINTENANCE WAGES</v>
          </cell>
        </row>
        <row r="254">
          <cell r="B254">
            <v>5079</v>
          </cell>
          <cell r="C254" t="str">
            <v>Expense</v>
          </cell>
          <cell r="D254" t="str">
            <v>REPAIR &amp; MAINTENANCE/PLANT</v>
          </cell>
          <cell r="E254" t="str">
            <v>MAINTENANCE WAGES</v>
          </cell>
        </row>
        <row r="255">
          <cell r="B255">
            <v>5079.1000000000004</v>
          </cell>
          <cell r="C255" t="str">
            <v>Expense</v>
          </cell>
          <cell r="D255" t="str">
            <v>REPAIR &amp; MAINTENANCE/PLANT</v>
          </cell>
          <cell r="E255" t="str">
            <v>MAINTENANCE WAGES</v>
          </cell>
        </row>
        <row r="256">
          <cell r="B256">
            <v>5079</v>
          </cell>
          <cell r="C256" t="str">
            <v>Expense</v>
          </cell>
          <cell r="D256" t="str">
            <v>REPAIR &amp; MAINTENANCE/PLANT</v>
          </cell>
          <cell r="E256" t="str">
            <v>MAINTENANCE WAGES</v>
          </cell>
        </row>
        <row r="257">
          <cell r="B257">
            <v>0</v>
          </cell>
          <cell r="C257" t="str">
            <v>Revenue</v>
          </cell>
          <cell r="D257" t="e">
            <v>#N/A</v>
          </cell>
          <cell r="E257" t="e">
            <v>#N/A</v>
          </cell>
        </row>
        <row r="258">
          <cell r="B258">
            <v>5230</v>
          </cell>
          <cell r="C258" t="str">
            <v>Expense</v>
          </cell>
          <cell r="D258" t="str">
            <v>REPAIR &amp; MAINTENANCE/PLANT</v>
          </cell>
          <cell r="E258" t="str">
            <v>ALLOCATED MAINTENANCE WAGES</v>
          </cell>
        </row>
        <row r="259">
          <cell r="B259">
            <v>66</v>
          </cell>
          <cell r="C259" t="str">
            <v>Expense</v>
          </cell>
          <cell r="D259" t="str">
            <v>REPAIR &amp; MAINTENANCE/PLANT</v>
          </cell>
          <cell r="E259" t="str">
            <v>UTILITIES</v>
          </cell>
        </row>
        <row r="260">
          <cell r="B260">
            <v>6616</v>
          </cell>
          <cell r="C260" t="str">
            <v>Expense</v>
          </cell>
          <cell r="D260" t="str">
            <v>REPAIR &amp; MAINTENANCE/PLANT</v>
          </cell>
          <cell r="E260" t="str">
            <v>UTILITIES</v>
          </cell>
        </row>
        <row r="261">
          <cell r="B261">
            <v>6721</v>
          </cell>
          <cell r="C261" t="str">
            <v>Expense</v>
          </cell>
          <cell r="D261" t="str">
            <v>REPAIR &amp; MAINTENANCE/PLANT</v>
          </cell>
          <cell r="E261" t="str">
            <v>UTILITIES</v>
          </cell>
        </row>
        <row r="262">
          <cell r="B262">
            <v>6801</v>
          </cell>
          <cell r="C262" t="str">
            <v>Expense</v>
          </cell>
          <cell r="D262" t="str">
            <v>REPAIR &amp; MAINTENANCE/PLANT</v>
          </cell>
          <cell r="E262" t="str">
            <v>UTILITIES</v>
          </cell>
        </row>
        <row r="263">
          <cell r="B263">
            <v>6806</v>
          </cell>
          <cell r="C263" t="str">
            <v>Expense</v>
          </cell>
          <cell r="D263" t="str">
            <v>REPAIR &amp; MAINTENANCE/PLANT</v>
          </cell>
          <cell r="E263" t="str">
            <v>UTILITIES</v>
          </cell>
        </row>
        <row r="264">
          <cell r="B264">
            <v>6808</v>
          </cell>
          <cell r="C264" t="str">
            <v>Expense</v>
          </cell>
          <cell r="D264" t="str">
            <v>REPAIR &amp; MAINTENANCE/PLANT</v>
          </cell>
          <cell r="E264" t="str">
            <v>UTILITIES</v>
          </cell>
        </row>
        <row r="265">
          <cell r="B265">
            <v>0</v>
          </cell>
          <cell r="C265" t="str">
            <v>Revenue</v>
          </cell>
          <cell r="D265" t="e">
            <v>#N/A</v>
          </cell>
          <cell r="E265" t="e">
            <v>#N/A</v>
          </cell>
        </row>
        <row r="266">
          <cell r="B266">
            <v>7025</v>
          </cell>
          <cell r="C266" t="str">
            <v>Expense</v>
          </cell>
          <cell r="D266" t="str">
            <v>REPAIR &amp; MAINTENANCE/PLANT</v>
          </cell>
          <cell r="E266" t="str">
            <v>REPAIRS &amp; MAINTENANCE/SUPPLIES</v>
          </cell>
        </row>
        <row r="267">
          <cell r="B267">
            <v>7027</v>
          </cell>
          <cell r="C267" t="str">
            <v>Expense</v>
          </cell>
          <cell r="D267" t="str">
            <v>REPAIR &amp; MAINTENANCE/PLANT</v>
          </cell>
          <cell r="E267" t="str">
            <v>REPAIRS &amp; MAINTENANCE/SUPPLIES</v>
          </cell>
        </row>
        <row r="268">
          <cell r="B268">
            <v>7029</v>
          </cell>
          <cell r="C268" t="str">
            <v>Expense</v>
          </cell>
          <cell r="D268" t="str">
            <v>REPAIR &amp; MAINTENANCE/PLANT</v>
          </cell>
          <cell r="E268" t="str">
            <v>REPAIRS &amp; MAINTENANCE/SUPPLIES</v>
          </cell>
        </row>
        <row r="269">
          <cell r="B269">
            <v>7040</v>
          </cell>
          <cell r="C269" t="str">
            <v>Expense</v>
          </cell>
          <cell r="D269" t="str">
            <v>HOUSEKEEPING &amp; LAUNDRY</v>
          </cell>
          <cell r="E269" t="str">
            <v>HOUSEKEEPING/LAUNDRY SUPPLIES</v>
          </cell>
        </row>
        <row r="270">
          <cell r="B270">
            <v>7056</v>
          </cell>
          <cell r="C270" t="str">
            <v>Expense</v>
          </cell>
          <cell r="D270" t="str">
            <v>REPAIR &amp; MAINTENANCE/PLANT</v>
          </cell>
          <cell r="E270" t="str">
            <v>REPAIRS &amp; MAINTENANCE/SUPPLIES</v>
          </cell>
        </row>
        <row r="271">
          <cell r="B271">
            <v>7105</v>
          </cell>
          <cell r="C271" t="str">
            <v>Expense</v>
          </cell>
          <cell r="D271" t="str">
            <v>REPAIR &amp; MAINTENANCE/PLANT</v>
          </cell>
          <cell r="E271" t="str">
            <v>CONTRACT SERVICES</v>
          </cell>
        </row>
        <row r="272">
          <cell r="B272">
            <v>7106</v>
          </cell>
          <cell r="C272" t="str">
            <v>Expense</v>
          </cell>
          <cell r="D272" t="str">
            <v>REPAIR &amp; MAINTENANCE/PLANT</v>
          </cell>
          <cell r="E272" t="str">
            <v>REPAIRS &amp; MAINTENANCE/SUPPLIES</v>
          </cell>
        </row>
        <row r="273">
          <cell r="B273">
            <v>7107</v>
          </cell>
          <cell r="C273" t="str">
            <v>Expense</v>
          </cell>
          <cell r="D273" t="str">
            <v>REPAIR &amp; MAINTENANCE/PLANT</v>
          </cell>
          <cell r="E273" t="str">
            <v>REPAIRS &amp; MAINTENANCE/SUPPLIES</v>
          </cell>
        </row>
        <row r="274">
          <cell r="B274">
            <v>7108</v>
          </cell>
          <cell r="C274" t="str">
            <v>Expense</v>
          </cell>
          <cell r="D274" t="str">
            <v>REPAIR &amp; MAINTENANCE/PLANT</v>
          </cell>
          <cell r="E274" t="str">
            <v>REPAIRS &amp; MAINTENANCE/SUPPLIES</v>
          </cell>
        </row>
        <row r="275">
          <cell r="B275">
            <v>7109</v>
          </cell>
          <cell r="C275" t="str">
            <v>Expense</v>
          </cell>
          <cell r="D275" t="str">
            <v>REPAIR &amp; MAINTENANCE/PLANT</v>
          </cell>
          <cell r="E275" t="str">
            <v>REPAIRS &amp; MAINTENANCE/SUPPLIES</v>
          </cell>
        </row>
        <row r="276">
          <cell r="B276">
            <v>7110</v>
          </cell>
          <cell r="C276" t="str">
            <v>Expense</v>
          </cell>
          <cell r="D276" t="str">
            <v>REPAIR &amp; MAINTENANCE/PLANT</v>
          </cell>
          <cell r="E276" t="str">
            <v>REPAIRS &amp; MAINTENANCE/SUPPLIES</v>
          </cell>
        </row>
        <row r="277">
          <cell r="B277">
            <v>7111</v>
          </cell>
          <cell r="C277" t="str">
            <v>Expense</v>
          </cell>
          <cell r="D277" t="str">
            <v>REPAIR &amp; MAINTENANCE/PLANT</v>
          </cell>
          <cell r="E277" t="str">
            <v>REPAIRS &amp; MAINTENANCE/SUPPLIES</v>
          </cell>
        </row>
        <row r="278">
          <cell r="B278">
            <v>7113</v>
          </cell>
          <cell r="C278" t="str">
            <v>Expense</v>
          </cell>
          <cell r="D278" t="str">
            <v>REPAIR &amp; MAINTENANCE/PLANT</v>
          </cell>
          <cell r="E278" t="str">
            <v>REPAIRS &amp; MAINTENANCE/SUPPLIES</v>
          </cell>
        </row>
        <row r="279">
          <cell r="B279">
            <v>7115</v>
          </cell>
          <cell r="C279" t="str">
            <v>Expense</v>
          </cell>
          <cell r="D279" t="str">
            <v>REPAIR &amp; MAINTENANCE/PLANT</v>
          </cell>
          <cell r="E279" t="str">
            <v>CONTRACT SERVICES</v>
          </cell>
        </row>
        <row r="280">
          <cell r="B280">
            <v>7176</v>
          </cell>
          <cell r="C280" t="str">
            <v>Expense</v>
          </cell>
          <cell r="D280" t="str">
            <v>REPAIR &amp; MAINTENANCE/PLANT</v>
          </cell>
          <cell r="E280" t="str">
            <v>REPAIRS &amp; MAINTENANCE/SUPPLIES</v>
          </cell>
        </row>
        <row r="281">
          <cell r="B281">
            <v>7178</v>
          </cell>
          <cell r="C281" t="str">
            <v>Expense</v>
          </cell>
          <cell r="D281" t="str">
            <v>REPAIR &amp; MAINTENANCE/PLANT</v>
          </cell>
          <cell r="E281" t="str">
            <v>REPAIRS &amp; MAINTENANCE/SUPPLIES</v>
          </cell>
        </row>
        <row r="282">
          <cell r="B282">
            <v>8006</v>
          </cell>
          <cell r="C282" t="str">
            <v>Expense</v>
          </cell>
          <cell r="D282" t="str">
            <v>REPAIR &amp; MAINTENANCE/PLANT</v>
          </cell>
          <cell r="E282" t="str">
            <v>REPAIRS &amp; MAINTENANCE/SUPPLIES</v>
          </cell>
        </row>
        <row r="283">
          <cell r="B283">
            <v>0</v>
          </cell>
          <cell r="C283" t="str">
            <v>Revenue</v>
          </cell>
          <cell r="D283" t="e">
            <v>#N/A</v>
          </cell>
          <cell r="E283" t="e">
            <v>#N/A</v>
          </cell>
        </row>
        <row r="284">
          <cell r="B284">
            <v>75</v>
          </cell>
          <cell r="C284" t="str">
            <v>Expense</v>
          </cell>
          <cell r="D284" t="str">
            <v>HOUSEKEEPING &amp; LAUNDRY</v>
          </cell>
          <cell r="E284" t="str">
            <v>OTHER</v>
          </cell>
        </row>
        <row r="285">
          <cell r="B285">
            <v>7156</v>
          </cell>
          <cell r="C285" t="str">
            <v>Expense</v>
          </cell>
          <cell r="D285" t="str">
            <v>HOUSEKEEPING &amp; LAUNDRY</v>
          </cell>
          <cell r="E285" t="str">
            <v>HOUSEKEEPING/LAUNDRY SUPPLIES</v>
          </cell>
        </row>
        <row r="286">
          <cell r="B286">
            <v>7157</v>
          </cell>
          <cell r="C286" t="str">
            <v>Expense</v>
          </cell>
          <cell r="D286" t="str">
            <v>HOUSEKEEPING &amp; LAUNDRY</v>
          </cell>
          <cell r="E286" t="str">
            <v>HOUSEKEEPING/LAUNDRY SUPPLIES</v>
          </cell>
        </row>
        <row r="287">
          <cell r="B287">
            <v>7510</v>
          </cell>
          <cell r="C287" t="str">
            <v>Expense</v>
          </cell>
          <cell r="D287" t="str">
            <v>HOUSEKEEPING &amp; LAUNDRY</v>
          </cell>
          <cell r="E287" t="str">
            <v>HOUSEKEEPING CONTRACT SVCS</v>
          </cell>
        </row>
        <row r="288">
          <cell r="B288">
            <v>7520</v>
          </cell>
          <cell r="C288" t="str">
            <v>Expense</v>
          </cell>
          <cell r="D288" t="str">
            <v>HOUSEKEEPING &amp; LAUNDRY</v>
          </cell>
          <cell r="E288" t="str">
            <v>LAUNDRY CONTRACT SVCS</v>
          </cell>
        </row>
        <row r="289">
          <cell r="B289">
            <v>0</v>
          </cell>
          <cell r="C289" t="str">
            <v>Revenue</v>
          </cell>
          <cell r="D289" t="e">
            <v>#N/A</v>
          </cell>
          <cell r="E289" t="e">
            <v>#N/A</v>
          </cell>
        </row>
        <row r="290">
          <cell r="B290">
            <v>80</v>
          </cell>
          <cell r="C290" t="str">
            <v>Expense</v>
          </cell>
          <cell r="D290" t="str">
            <v>GENERAL &amp; ADMINISTRATIVE</v>
          </cell>
          <cell r="E290" t="str">
            <v>OTHER</v>
          </cell>
        </row>
        <row r="291">
          <cell r="B291">
            <v>5087</v>
          </cell>
          <cell r="C291" t="str">
            <v>Expense</v>
          </cell>
          <cell r="D291" t="str">
            <v>GENERAL &amp; ADMINISTRATIVE</v>
          </cell>
          <cell r="E291" t="str">
            <v>EXECUTIVE DIRECTOR WAGES</v>
          </cell>
        </row>
        <row r="292">
          <cell r="B292">
            <v>5088</v>
          </cell>
          <cell r="C292" t="str">
            <v>Expense</v>
          </cell>
          <cell r="D292" t="str">
            <v>GENERAL &amp; ADMINISTRATIVE</v>
          </cell>
          <cell r="E292" t="str">
            <v>DIRECTOR OF BUSINESS OFFICE WAGES</v>
          </cell>
        </row>
        <row r="293">
          <cell r="B293">
            <v>5089</v>
          </cell>
          <cell r="C293" t="str">
            <v>Expense</v>
          </cell>
          <cell r="D293" t="str">
            <v>GENERAL &amp; ADMINISTRATIVE</v>
          </cell>
          <cell r="E293" t="str">
            <v>DIRECTOR OF BUSINESS OFFICE WAGES</v>
          </cell>
        </row>
        <row r="294">
          <cell r="B294">
            <v>5090</v>
          </cell>
          <cell r="C294" t="str">
            <v>Expense</v>
          </cell>
          <cell r="D294" t="str">
            <v>GENERAL &amp; ADMINISTRATIVE</v>
          </cell>
          <cell r="E294" t="str">
            <v>OFFICE WAGES</v>
          </cell>
        </row>
        <row r="295">
          <cell r="B295">
            <v>5091</v>
          </cell>
          <cell r="C295" t="str">
            <v>Expense</v>
          </cell>
          <cell r="D295" t="str">
            <v>GENERAL &amp; ADMINISTRATIVE</v>
          </cell>
          <cell r="E295" t="str">
            <v>OFFICE WAGES</v>
          </cell>
        </row>
        <row r="296">
          <cell r="B296">
            <v>5091.1000000000004</v>
          </cell>
          <cell r="C296" t="str">
            <v>Expense</v>
          </cell>
          <cell r="D296" t="str">
            <v>GENERAL &amp; ADMINISTRATIVE</v>
          </cell>
          <cell r="E296" t="str">
            <v>OFFICE WAGES</v>
          </cell>
        </row>
        <row r="297">
          <cell r="B297">
            <v>5091</v>
          </cell>
          <cell r="C297" t="str">
            <v>Expense</v>
          </cell>
          <cell r="D297" t="str">
            <v>GENERAL &amp; ADMINISTRATIVE</v>
          </cell>
          <cell r="E297" t="str">
            <v>OFFICE WAGES</v>
          </cell>
        </row>
        <row r="298">
          <cell r="B298">
            <v>0</v>
          </cell>
          <cell r="C298" t="str">
            <v>Revenue</v>
          </cell>
          <cell r="D298" t="e">
            <v>#N/A</v>
          </cell>
          <cell r="E298" t="e">
            <v>#N/A</v>
          </cell>
        </row>
        <row r="299">
          <cell r="B299">
            <v>5094</v>
          </cell>
          <cell r="C299" t="str">
            <v>Expense</v>
          </cell>
          <cell r="D299" t="str">
            <v>GENERAL &amp; ADMINISTRATIVE</v>
          </cell>
          <cell r="E299" t="str">
            <v>ADMISSIONS WAGES</v>
          </cell>
        </row>
        <row r="300">
          <cell r="B300">
            <v>5096</v>
          </cell>
          <cell r="C300" t="str">
            <v>Expense</v>
          </cell>
          <cell r="D300" t="str">
            <v>GENERAL &amp; ADMINISTRATIVE</v>
          </cell>
          <cell r="E300" t="str">
            <v>HR/PAYROLL WAGES</v>
          </cell>
        </row>
        <row r="301">
          <cell r="B301">
            <v>5229</v>
          </cell>
          <cell r="C301" t="str">
            <v>Expense</v>
          </cell>
          <cell r="D301" t="str">
            <v>GENERAL &amp; ADMINISTRATIVE</v>
          </cell>
          <cell r="E301" t="str">
            <v>ALLOCATED G&amp;A WAGES</v>
          </cell>
        </row>
        <row r="302">
          <cell r="B302">
            <v>6015</v>
          </cell>
          <cell r="C302" t="str">
            <v>Expense</v>
          </cell>
          <cell r="D302" t="str">
            <v>GENERAL &amp; ADMINISTRATIVE</v>
          </cell>
          <cell r="E302" t="str">
            <v>DUES &amp; SUBSCRIPTIONS</v>
          </cell>
        </row>
        <row r="303">
          <cell r="B303">
            <v>8001</v>
          </cell>
          <cell r="C303" t="str">
            <v>Expense</v>
          </cell>
          <cell r="D303" t="str">
            <v>GENERAL &amp; ADMINISTRATIVE</v>
          </cell>
          <cell r="E303" t="str">
            <v>FINANCIAL CONSULTING FEES</v>
          </cell>
        </row>
        <row r="304">
          <cell r="B304">
            <v>8002</v>
          </cell>
          <cell r="C304" t="str">
            <v>Expense</v>
          </cell>
          <cell r="D304" t="str">
            <v>GENERAL &amp; ADMINISTRATIVE</v>
          </cell>
          <cell r="E304" t="str">
            <v>ACCOUNTING/PROFESSIONAL FEES</v>
          </cell>
        </row>
        <row r="305">
          <cell r="B305">
            <v>8003</v>
          </cell>
          <cell r="C305" t="str">
            <v>Expense</v>
          </cell>
          <cell r="D305" t="str">
            <v>GENERAL &amp; ADMINISTRATIVE</v>
          </cell>
          <cell r="E305" t="str">
            <v>ACCOUNTING/PROFESSIONAL FEES</v>
          </cell>
        </row>
        <row r="306">
          <cell r="B306">
            <v>8004</v>
          </cell>
          <cell r="C306" t="str">
            <v>Expense</v>
          </cell>
          <cell r="D306" t="str">
            <v>GENERAL &amp; ADMINISTRATIVE</v>
          </cell>
          <cell r="E306" t="str">
            <v>ACCOUNTING/PROFESSIONAL FEES</v>
          </cell>
        </row>
        <row r="307">
          <cell r="B307">
            <v>8007</v>
          </cell>
          <cell r="C307" t="str">
            <v>Expense</v>
          </cell>
          <cell r="D307" t="str">
            <v>GENERAL &amp; ADMINISTRATIVE</v>
          </cell>
          <cell r="E307" t="str">
            <v>CABLE TV/INTERNET</v>
          </cell>
        </row>
        <row r="308">
          <cell r="B308">
            <v>8011</v>
          </cell>
          <cell r="C308" t="str">
            <v>Expense</v>
          </cell>
          <cell r="D308" t="str">
            <v>GENERAL &amp; ADMINISTRATIVE</v>
          </cell>
          <cell r="E308" t="str">
            <v>ACCOUNTING/PROFESSIONAL FEES</v>
          </cell>
        </row>
        <row r="309">
          <cell r="B309">
            <v>8012</v>
          </cell>
          <cell r="C309" t="str">
            <v>Expense</v>
          </cell>
          <cell r="D309" t="str">
            <v>GENERAL &amp; ADMINISTRATIVE</v>
          </cell>
          <cell r="E309" t="str">
            <v>OFFICE EXPENSES</v>
          </cell>
        </row>
        <row r="310">
          <cell r="B310">
            <v>8014</v>
          </cell>
          <cell r="C310" t="str">
            <v>Expense</v>
          </cell>
          <cell r="D310" t="str">
            <v>GENERAL &amp; ADMINISTRATIVE</v>
          </cell>
          <cell r="E310" t="str">
            <v>COMPUTER HARDWARE/SOFTWARE</v>
          </cell>
        </row>
        <row r="311">
          <cell r="B311">
            <v>8015</v>
          </cell>
          <cell r="C311" t="str">
            <v>Expense</v>
          </cell>
          <cell r="D311" t="str">
            <v>GENERAL &amp; ADMINISTRATIVE</v>
          </cell>
          <cell r="E311" t="str">
            <v>OFFICE EXPENSES</v>
          </cell>
        </row>
        <row r="312">
          <cell r="B312">
            <v>8016</v>
          </cell>
          <cell r="C312" t="str">
            <v>Expense</v>
          </cell>
          <cell r="D312" t="str">
            <v>GENERAL &amp; ADMINISTRATIVE</v>
          </cell>
          <cell r="E312" t="str">
            <v>EMPLOYEE EXPENSES</v>
          </cell>
        </row>
        <row r="313">
          <cell r="B313">
            <v>8020</v>
          </cell>
          <cell r="C313" t="str">
            <v>Expense</v>
          </cell>
          <cell r="D313" t="str">
            <v>GENERAL &amp; ADMINISTRATIVE</v>
          </cell>
          <cell r="E313" t="str">
            <v>EMPLOYEE EXPENSES</v>
          </cell>
        </row>
        <row r="314">
          <cell r="B314">
            <v>8021</v>
          </cell>
          <cell r="C314" t="str">
            <v>Expense</v>
          </cell>
          <cell r="D314" t="str">
            <v>GENERAL &amp; ADMINISTRATIVE</v>
          </cell>
          <cell r="E314" t="str">
            <v>OFFICE EXPENSES</v>
          </cell>
        </row>
        <row r="315">
          <cell r="B315">
            <v>8023</v>
          </cell>
          <cell r="C315" t="str">
            <v>Expense</v>
          </cell>
          <cell r="D315" t="str">
            <v>GENERAL &amp; ADMINISTRATIVE</v>
          </cell>
          <cell r="E315" t="str">
            <v>TRAVEL</v>
          </cell>
        </row>
        <row r="316">
          <cell r="B316">
            <v>8031</v>
          </cell>
          <cell r="C316" t="str">
            <v>Expense</v>
          </cell>
          <cell r="D316" t="str">
            <v>GENERAL &amp; ADMINISTRATIVE</v>
          </cell>
          <cell r="E316" t="str">
            <v>TELEPHONE/CELL PHONE</v>
          </cell>
        </row>
        <row r="317">
          <cell r="B317">
            <v>8032</v>
          </cell>
          <cell r="C317" t="str">
            <v>Expense</v>
          </cell>
          <cell r="D317" t="str">
            <v>GENERAL &amp; ADMINISTRATIVE</v>
          </cell>
          <cell r="E317" t="str">
            <v>TELEPHONE/CELL PHONE</v>
          </cell>
        </row>
        <row r="318">
          <cell r="B318">
            <v>8034</v>
          </cell>
          <cell r="C318" t="str">
            <v>Expense</v>
          </cell>
          <cell r="D318" t="str">
            <v>GENERAL &amp; ADMINISTRATIVE</v>
          </cell>
          <cell r="E318" t="str">
            <v>TRAVEL</v>
          </cell>
        </row>
        <row r="319">
          <cell r="B319">
            <v>8041</v>
          </cell>
          <cell r="C319" t="str">
            <v>Expense</v>
          </cell>
          <cell r="D319" t="str">
            <v>GENERAL &amp; ADMINISTRATIVE</v>
          </cell>
          <cell r="E319" t="str">
            <v>OFFICE EXPENSES</v>
          </cell>
        </row>
        <row r="320">
          <cell r="B320">
            <v>8071</v>
          </cell>
          <cell r="C320" t="str">
            <v>Expense</v>
          </cell>
          <cell r="D320" t="str">
            <v>GENERAL &amp; ADMINISTRATIVE</v>
          </cell>
          <cell r="E320" t="str">
            <v>LICENSING &amp; PERMITTING</v>
          </cell>
        </row>
        <row r="321">
          <cell r="B321">
            <v>8072</v>
          </cell>
          <cell r="C321" t="str">
            <v>Expense</v>
          </cell>
          <cell r="D321" t="str">
            <v>GENERAL &amp; ADMINISTRATIVE</v>
          </cell>
          <cell r="E321" t="str">
            <v>OFFICE EXPENSES</v>
          </cell>
        </row>
        <row r="322">
          <cell r="B322">
            <v>81</v>
          </cell>
          <cell r="C322" t="str">
            <v>Expense</v>
          </cell>
          <cell r="D322" t="e">
            <v>#N/A</v>
          </cell>
          <cell r="E322" t="e">
            <v>#N/A</v>
          </cell>
        </row>
        <row r="323">
          <cell r="B323">
            <v>6000</v>
          </cell>
          <cell r="C323" t="str">
            <v>Expense</v>
          </cell>
          <cell r="D323" t="str">
            <v>GENERAL &amp; ADMINISTRATIVE</v>
          </cell>
          <cell r="E323" t="str">
            <v>MARKETING - ADVERTISING &amp; PROMOTION</v>
          </cell>
        </row>
        <row r="324">
          <cell r="B324">
            <v>6001</v>
          </cell>
          <cell r="C324" t="str">
            <v>Expense</v>
          </cell>
          <cell r="D324" t="str">
            <v>GENERAL &amp; ADMINISTRATIVE</v>
          </cell>
          <cell r="E324" t="str">
            <v>MARKETING - ADVERTISING &amp; PROMOTION</v>
          </cell>
        </row>
        <row r="325">
          <cell r="B325">
            <v>6003</v>
          </cell>
          <cell r="C325" t="str">
            <v>Expense</v>
          </cell>
          <cell r="D325" t="str">
            <v>GENERAL &amp; ADMINISTRATIVE</v>
          </cell>
          <cell r="E325" t="str">
            <v>MARKETING - ADVERTISING &amp; PROMOTION</v>
          </cell>
        </row>
        <row r="326">
          <cell r="B326">
            <v>6006</v>
          </cell>
          <cell r="C326" t="str">
            <v>Expense</v>
          </cell>
          <cell r="D326" t="str">
            <v>GENERAL &amp; ADMINISTRATIVE</v>
          </cell>
          <cell r="E326" t="str">
            <v>MARKETING - ADVERTISING &amp; PROMOTION</v>
          </cell>
        </row>
        <row r="327">
          <cell r="B327">
            <v>6010</v>
          </cell>
          <cell r="C327" t="str">
            <v>Expense</v>
          </cell>
          <cell r="D327" t="str">
            <v>GENERAL &amp; ADMINISTRATIVE</v>
          </cell>
          <cell r="E327" t="str">
            <v>MARKETING - ADVERTISING &amp; PROMOTION</v>
          </cell>
        </row>
        <row r="328">
          <cell r="B328">
            <v>6100</v>
          </cell>
          <cell r="C328" t="str">
            <v>Expense</v>
          </cell>
          <cell r="D328" t="str">
            <v>GENERAL &amp; ADMINISTRATIVE</v>
          </cell>
          <cell r="E328" t="str">
            <v>MARKETING - MEALS &amp; ENTERTAINMENT</v>
          </cell>
        </row>
        <row r="329">
          <cell r="B329">
            <v>6101</v>
          </cell>
          <cell r="C329" t="str">
            <v>Expense</v>
          </cell>
          <cell r="D329" t="str">
            <v>GENERAL &amp; ADMINISTRATIVE</v>
          </cell>
          <cell r="E329" t="str">
            <v>MARKETING - ADVERTISING &amp; PROMOTION</v>
          </cell>
        </row>
        <row r="330">
          <cell r="B330">
            <v>0</v>
          </cell>
          <cell r="C330" t="str">
            <v>Revenue</v>
          </cell>
          <cell r="D330" t="e">
            <v>#N/A</v>
          </cell>
          <cell r="E330" t="e">
            <v>#N/A</v>
          </cell>
        </row>
        <row r="331">
          <cell r="B331">
            <v>8101</v>
          </cell>
          <cell r="C331" t="str">
            <v>Expense</v>
          </cell>
          <cell r="D331" t="str">
            <v>GENERAL &amp; ADMINISTRATIVE</v>
          </cell>
          <cell r="E331" t="str">
            <v>TRAVEL</v>
          </cell>
        </row>
        <row r="332">
          <cell r="B332">
            <v>8200</v>
          </cell>
          <cell r="C332" t="str">
            <v>Expense</v>
          </cell>
          <cell r="D332" t="str">
            <v>GENERAL &amp; ADMINISTRATIVE</v>
          </cell>
          <cell r="E332" t="str">
            <v>ACCOUNTING/PROFESSIONAL FEES</v>
          </cell>
        </row>
        <row r="333">
          <cell r="B333">
            <v>8400</v>
          </cell>
          <cell r="C333" t="str">
            <v>Expense</v>
          </cell>
          <cell r="D333" t="str">
            <v>GENERAL &amp; ADMINISTRATIVE</v>
          </cell>
          <cell r="E333" t="str">
            <v>DONATIONS</v>
          </cell>
        </row>
        <row r="334">
          <cell r="B334">
            <v>8550</v>
          </cell>
          <cell r="C334" t="str">
            <v>Expense</v>
          </cell>
          <cell r="D334" t="str">
            <v>GENERAL &amp; ADMINISTRATIVE</v>
          </cell>
          <cell r="E334" t="str">
            <v>BAD DEBT</v>
          </cell>
        </row>
        <row r="335">
          <cell r="B335">
            <v>8600</v>
          </cell>
          <cell r="C335" t="str">
            <v>Expense</v>
          </cell>
          <cell r="D335" t="str">
            <v>GENERAL &amp; ADMINISTRATIVE</v>
          </cell>
          <cell r="E335" t="str">
            <v>MEDICAID BED TAX</v>
          </cell>
        </row>
        <row r="336">
          <cell r="B336">
            <v>0</v>
          </cell>
          <cell r="C336" t="str">
            <v>Revenue</v>
          </cell>
          <cell r="D336" t="e">
            <v>#N/A</v>
          </cell>
          <cell r="E336" t="e">
            <v>#N/A</v>
          </cell>
        </row>
        <row r="337">
          <cell r="B337">
            <v>8510</v>
          </cell>
          <cell r="C337" t="str">
            <v>Expense</v>
          </cell>
          <cell r="D337" t="str">
            <v>GENERAL &amp; ADMINISTRATIVE</v>
          </cell>
          <cell r="E337" t="str">
            <v>LICENSING &amp; PERMITTING</v>
          </cell>
        </row>
        <row r="338">
          <cell r="B338">
            <v>90</v>
          </cell>
          <cell r="C338" t="str">
            <v>Expense</v>
          </cell>
          <cell r="D338" t="str">
            <v>RE TAXES/INSURANCE</v>
          </cell>
          <cell r="E338" t="str">
            <v>INSURANCE - GENERAL LIABILITY</v>
          </cell>
        </row>
        <row r="339">
          <cell r="B339">
            <v>9056</v>
          </cell>
          <cell r="C339" t="str">
            <v>Expense</v>
          </cell>
          <cell r="D339" t="str">
            <v>RE TAXES/INSURANCE</v>
          </cell>
          <cell r="E339" t="str">
            <v>REAL ESTATE TAXES</v>
          </cell>
        </row>
        <row r="340">
          <cell r="B340">
            <v>9060</v>
          </cell>
          <cell r="C340" t="str">
            <v>Expense</v>
          </cell>
          <cell r="D340" t="str">
            <v>RE TAXES/INSURANCE</v>
          </cell>
          <cell r="E340" t="str">
            <v>INSURANCE - GENERAL LIABILITY</v>
          </cell>
        </row>
        <row r="341">
          <cell r="B341">
            <v>9061</v>
          </cell>
          <cell r="C341" t="str">
            <v>Expense</v>
          </cell>
          <cell r="D341" t="str">
            <v>RE TAXES/INSURANCE</v>
          </cell>
          <cell r="E341" t="str">
            <v>INSURANCE - GENERAL LIABILITY</v>
          </cell>
        </row>
        <row r="342">
          <cell r="B342">
            <v>9062</v>
          </cell>
          <cell r="C342" t="str">
            <v>Expense</v>
          </cell>
          <cell r="D342" t="str">
            <v>RE TAXES/INSURANCE</v>
          </cell>
          <cell r="E342" t="str">
            <v>INSURANCE - PROPERTY/FLOOD</v>
          </cell>
        </row>
        <row r="343">
          <cell r="B343">
            <v>0</v>
          </cell>
          <cell r="C343" t="str">
            <v>Revenue</v>
          </cell>
          <cell r="D343" t="e">
            <v>#N/A</v>
          </cell>
          <cell r="E343" t="e">
            <v>#N/A</v>
          </cell>
        </row>
        <row r="344">
          <cell r="B344">
            <v>96</v>
          </cell>
          <cell r="C344" t="str">
            <v>Expense</v>
          </cell>
          <cell r="D344" t="str">
            <v>CAPITAL/FINANCIAL</v>
          </cell>
          <cell r="E344" t="str">
            <v>OTHER</v>
          </cell>
        </row>
        <row r="345">
          <cell r="B345">
            <v>6450</v>
          </cell>
          <cell r="C345" t="str">
            <v>Expense</v>
          </cell>
          <cell r="D345" t="str">
            <v>CAPITAL/FINANCIAL</v>
          </cell>
          <cell r="E345" t="str">
            <v>INTEREST EXPENSE</v>
          </cell>
        </row>
        <row r="346">
          <cell r="B346">
            <v>6470</v>
          </cell>
          <cell r="C346" t="e">
            <v>#N/A</v>
          </cell>
          <cell r="D346" t="e">
            <v>#N/A</v>
          </cell>
          <cell r="E346" t="e">
            <v>#N/A</v>
          </cell>
        </row>
        <row r="347">
          <cell r="B347">
            <v>6500</v>
          </cell>
          <cell r="C347" t="str">
            <v>Expense</v>
          </cell>
          <cell r="D347" t="str">
            <v>CAPITAL/FINANCIAL</v>
          </cell>
          <cell r="E347" t="str">
            <v>RENT EXPENSE</v>
          </cell>
        </row>
        <row r="348">
          <cell r="B348">
            <v>0</v>
          </cell>
          <cell r="C348" t="str">
            <v>Revenue</v>
          </cell>
          <cell r="D348" t="e">
            <v>#N/A</v>
          </cell>
          <cell r="E348" t="e">
            <v>#N/A</v>
          </cell>
        </row>
        <row r="349">
          <cell r="B349">
            <v>0</v>
          </cell>
          <cell r="C349" t="str">
            <v>Revenue</v>
          </cell>
          <cell r="D349" t="e">
            <v>#N/A</v>
          </cell>
          <cell r="E349" t="e">
            <v>#N/A</v>
          </cell>
        </row>
        <row r="350">
          <cell r="B350">
            <v>0</v>
          </cell>
          <cell r="C350" t="str">
            <v>Revenue</v>
          </cell>
          <cell r="D350" t="e">
            <v>#N/A</v>
          </cell>
          <cell r="E350" t="e">
            <v>#N/A</v>
          </cell>
        </row>
        <row r="351">
          <cell r="B351">
            <v>0</v>
          </cell>
          <cell r="C351" t="str">
            <v>Revenue</v>
          </cell>
          <cell r="D351" t="e">
            <v>#N/A</v>
          </cell>
          <cell r="E351" t="e">
            <v>#N/A</v>
          </cell>
        </row>
        <row r="352">
          <cell r="B352">
            <v>0</v>
          </cell>
          <cell r="C352" t="str">
            <v>Revenue</v>
          </cell>
          <cell r="D352" t="e">
            <v>#N/A</v>
          </cell>
          <cell r="E352" t="e">
            <v>#N/A</v>
          </cell>
        </row>
        <row r="353">
          <cell r="B353">
            <v>0</v>
          </cell>
          <cell r="C353" t="str">
            <v>Revenue</v>
          </cell>
          <cell r="D353" t="e">
            <v>#N/A</v>
          </cell>
          <cell r="E353" t="e">
            <v>#N/A</v>
          </cell>
        </row>
        <row r="354">
          <cell r="B354">
            <v>0</v>
          </cell>
          <cell r="C354" t="str">
            <v>Revenue</v>
          </cell>
          <cell r="D354" t="e">
            <v>#N/A</v>
          </cell>
          <cell r="E354" t="e">
            <v>#N/A</v>
          </cell>
        </row>
        <row r="355">
          <cell r="B355">
            <v>9895</v>
          </cell>
          <cell r="C355" t="str">
            <v>Expense</v>
          </cell>
          <cell r="D355" t="str">
            <v>NON OPERATING EXPENSES</v>
          </cell>
          <cell r="E355" t="str">
            <v>OTHER</v>
          </cell>
        </row>
        <row r="356">
          <cell r="B356">
            <v>0</v>
          </cell>
          <cell r="C356" t="str">
            <v>Revenue</v>
          </cell>
          <cell r="D356" t="e">
            <v>#N/A</v>
          </cell>
          <cell r="E356" t="e">
            <v>#N/A</v>
          </cell>
        </row>
        <row r="357">
          <cell r="B357">
            <v>0</v>
          </cell>
          <cell r="C357" t="str">
            <v>Revenue</v>
          </cell>
          <cell r="D357" t="e">
            <v>#N/A</v>
          </cell>
          <cell r="E357" t="e">
            <v>#N/A</v>
          </cell>
        </row>
        <row r="358">
          <cell r="B358">
            <v>9903</v>
          </cell>
          <cell r="C358" t="e">
            <v>#N/A</v>
          </cell>
          <cell r="D358" t="e">
            <v>#N/A</v>
          </cell>
          <cell r="E358" t="e">
            <v>#N/A</v>
          </cell>
        </row>
        <row r="359">
          <cell r="B359">
            <v>0</v>
          </cell>
          <cell r="C359" t="str">
            <v>Revenue</v>
          </cell>
          <cell r="D359" t="e">
            <v>#N/A</v>
          </cell>
          <cell r="E359" t="e">
            <v>#N/A</v>
          </cell>
        </row>
        <row r="360">
          <cell r="B360">
            <v>0</v>
          </cell>
          <cell r="C360" t="str">
            <v>Revenue</v>
          </cell>
          <cell r="D360" t="e">
            <v>#N/A</v>
          </cell>
          <cell r="E360" t="e">
            <v>#N/A</v>
          </cell>
        </row>
        <row r="361">
          <cell r="B361">
            <v>0</v>
          </cell>
          <cell r="C361" t="str">
            <v>Revenue</v>
          </cell>
          <cell r="D361" t="e">
            <v>#N/A</v>
          </cell>
          <cell r="E361" t="e">
            <v>#N/A</v>
          </cell>
        </row>
        <row r="362">
          <cell r="B362">
            <v>0</v>
          </cell>
          <cell r="C362" t="str">
            <v>Revenue</v>
          </cell>
          <cell r="D362" t="e">
            <v>#N/A</v>
          </cell>
          <cell r="E362" t="e">
            <v>#N/A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 Summary"/>
      <sheetName val="Comparison to targets CM"/>
      <sheetName val="Pivot Financials"/>
      <sheetName val="Bridge"/>
      <sheetName val="Data Master"/>
      <sheetName val="P&amp;L"/>
      <sheetName val="REVENUE A"/>
      <sheetName val="REVENUES B"/>
      <sheetName val="SCH. OF EXPENSES"/>
      <sheetName val="SCH. OF COMPENSATION"/>
      <sheetName val="CASH FLOW "/>
      <sheetName val="Pivot Summary"/>
      <sheetName val="Finance Review 1"/>
      <sheetName val="Finance Review 2"/>
      <sheetName val="REVENUES (2)"/>
      <sheetName val="BUDGET ---&gt;"/>
      <sheetName val="Assumptions"/>
      <sheetName val="Proforma"/>
      <sheetName val="Step 1. Direct Staffing Plan"/>
      <sheetName val="Step 2. M2 Ladder"/>
      <sheetName val="Step 3. Indirect Staffing Plan"/>
      <sheetName val="Allocated Exp"/>
      <sheetName val="PPD Budget"/>
    </sheetNames>
    <sheetDataSet>
      <sheetData sheetId="0" refreshError="1"/>
      <sheetData sheetId="1" refreshError="1"/>
      <sheetData sheetId="2" refreshError="1"/>
      <sheetData sheetId="3">
        <row r="3">
          <cell r="M3" t="str">
            <v>Financial Class</v>
          </cell>
        </row>
        <row r="4">
          <cell r="B4">
            <v>4001</v>
          </cell>
          <cell r="C4" t="str">
            <v>Revenue</v>
          </cell>
          <cell r="D4" t="str">
            <v>RESIDENT SERVICE</v>
          </cell>
          <cell r="E4" t="str">
            <v>PRIVATE PAY</v>
          </cell>
        </row>
        <row r="5">
          <cell r="B5">
            <v>4003</v>
          </cell>
          <cell r="C5" t="str">
            <v>Revenue</v>
          </cell>
          <cell r="D5" t="str">
            <v>RESIDENT SERVICE</v>
          </cell>
          <cell r="E5" t="str">
            <v>MEDICAID</v>
          </cell>
        </row>
        <row r="6">
          <cell r="B6">
            <v>4003.1</v>
          </cell>
          <cell r="C6" t="str">
            <v>Revenue</v>
          </cell>
          <cell r="D6" t="str">
            <v>RESIDENT SERVICE</v>
          </cell>
          <cell r="E6" t="str">
            <v>MEDICAID</v>
          </cell>
        </row>
        <row r="7">
          <cell r="B7">
            <v>4003</v>
          </cell>
          <cell r="C7" t="str">
            <v>Revenue</v>
          </cell>
          <cell r="D7" t="str">
            <v>RESIDENT SERVICE</v>
          </cell>
          <cell r="E7" t="str">
            <v>MEDICAID</v>
          </cell>
        </row>
        <row r="8">
          <cell r="B8">
            <v>0</v>
          </cell>
          <cell r="C8" t="str">
            <v>Revenue</v>
          </cell>
          <cell r="D8" t="e">
            <v>#N/A</v>
          </cell>
          <cell r="E8" t="e">
            <v>#N/A</v>
          </cell>
        </row>
        <row r="9">
          <cell r="B9">
            <v>4004</v>
          </cell>
          <cell r="C9" t="str">
            <v>Revenue</v>
          </cell>
          <cell r="D9" t="str">
            <v>RESIDENT SERVICE</v>
          </cell>
          <cell r="E9" t="str">
            <v>MEDICAID</v>
          </cell>
        </row>
        <row r="10">
          <cell r="B10">
            <v>4004.1</v>
          </cell>
          <cell r="C10" t="str">
            <v>Revenue</v>
          </cell>
          <cell r="D10" t="str">
            <v>RESIDENT SERVICE</v>
          </cell>
          <cell r="E10" t="str">
            <v>MEDICAID</v>
          </cell>
        </row>
        <row r="11">
          <cell r="B11">
            <v>4004</v>
          </cell>
          <cell r="C11" t="str">
            <v>Revenue</v>
          </cell>
          <cell r="D11" t="str">
            <v>RESIDENT SERVICE</v>
          </cell>
          <cell r="E11" t="str">
            <v>MEDICAID</v>
          </cell>
        </row>
        <row r="12">
          <cell r="B12">
            <v>0</v>
          </cell>
          <cell r="C12" t="str">
            <v>Revenue</v>
          </cell>
          <cell r="D12" t="e">
            <v>#N/A</v>
          </cell>
          <cell r="E12" t="e">
            <v>#N/A</v>
          </cell>
        </row>
        <row r="13">
          <cell r="B13">
            <v>4006</v>
          </cell>
          <cell r="C13" t="str">
            <v>Revenue</v>
          </cell>
          <cell r="D13" t="str">
            <v>RESIDENT SERVICE</v>
          </cell>
          <cell r="E13" t="str">
            <v>MANAGED MEDICAID</v>
          </cell>
        </row>
        <row r="14">
          <cell r="B14">
            <v>4006.1</v>
          </cell>
          <cell r="C14" t="str">
            <v>Revenue</v>
          </cell>
          <cell r="D14" t="str">
            <v>RESIDENT SERVICE</v>
          </cell>
          <cell r="E14" t="str">
            <v>MANAGED MEDICAID</v>
          </cell>
        </row>
        <row r="15">
          <cell r="B15">
            <v>4006</v>
          </cell>
          <cell r="C15" t="str">
            <v>Revenue</v>
          </cell>
          <cell r="D15" t="str">
            <v>RESIDENT SERVICE</v>
          </cell>
          <cell r="E15" t="str">
            <v>MANAGED MEDICAID</v>
          </cell>
        </row>
        <row r="16">
          <cell r="B16">
            <v>0</v>
          </cell>
          <cell r="C16" t="str">
            <v>Revenue</v>
          </cell>
          <cell r="D16" t="e">
            <v>#N/A</v>
          </cell>
          <cell r="E16" t="e">
            <v>#N/A</v>
          </cell>
        </row>
        <row r="17">
          <cell r="B17">
            <v>4008</v>
          </cell>
          <cell r="C17" t="str">
            <v>Revenue</v>
          </cell>
          <cell r="D17" t="str">
            <v>RESIDENT SERVICE</v>
          </cell>
          <cell r="E17" t="str">
            <v>MEDICARE</v>
          </cell>
        </row>
        <row r="18">
          <cell r="B18">
            <v>4008.1</v>
          </cell>
          <cell r="C18" t="str">
            <v>Revenue</v>
          </cell>
          <cell r="D18" t="str">
            <v>RESIDENT SERVICE</v>
          </cell>
          <cell r="E18" t="str">
            <v>MEDICARE</v>
          </cell>
        </row>
        <row r="19">
          <cell r="B19">
            <v>4008</v>
          </cell>
          <cell r="C19" t="str">
            <v>Revenue</v>
          </cell>
          <cell r="D19" t="str">
            <v>RESIDENT SERVICE</v>
          </cell>
          <cell r="E19" t="str">
            <v>MEDICARE</v>
          </cell>
        </row>
        <row r="20">
          <cell r="B20">
            <v>0</v>
          </cell>
          <cell r="C20" t="str">
            <v>Revenue</v>
          </cell>
          <cell r="D20" t="e">
            <v>#N/A</v>
          </cell>
          <cell r="E20" t="e">
            <v>#N/A</v>
          </cell>
        </row>
        <row r="21">
          <cell r="B21">
            <v>4009</v>
          </cell>
          <cell r="C21" t="str">
            <v>Revenue</v>
          </cell>
          <cell r="D21" t="str">
            <v>RESIDENT SERVICE</v>
          </cell>
          <cell r="E21" t="str">
            <v>MANAGED CARE</v>
          </cell>
        </row>
        <row r="22">
          <cell r="B22">
            <v>4009.1</v>
          </cell>
          <cell r="C22" t="str">
            <v>Revenue</v>
          </cell>
          <cell r="D22" t="str">
            <v>RESIDENT SERVICE</v>
          </cell>
          <cell r="E22" t="str">
            <v>MANAGED CARE</v>
          </cell>
        </row>
        <row r="23">
          <cell r="B23">
            <v>4009</v>
          </cell>
          <cell r="C23" t="str">
            <v>Revenue</v>
          </cell>
          <cell r="D23" t="str">
            <v>RESIDENT SERVICE</v>
          </cell>
          <cell r="E23" t="str">
            <v>MANAGED CARE</v>
          </cell>
        </row>
        <row r="24">
          <cell r="B24">
            <v>0</v>
          </cell>
          <cell r="C24" t="str">
            <v>Revenue</v>
          </cell>
          <cell r="D24" t="e">
            <v>#N/A</v>
          </cell>
          <cell r="E24" t="e">
            <v>#N/A</v>
          </cell>
        </row>
        <row r="25">
          <cell r="B25">
            <v>4010</v>
          </cell>
          <cell r="C25" t="str">
            <v>Revenue</v>
          </cell>
          <cell r="D25" t="str">
            <v>RESIDENT SERVICE</v>
          </cell>
          <cell r="E25" t="str">
            <v>MANAGED CARE</v>
          </cell>
        </row>
        <row r="26">
          <cell r="B26">
            <v>4011</v>
          </cell>
          <cell r="C26" t="str">
            <v>Revenue</v>
          </cell>
          <cell r="D26" t="str">
            <v>RESIDENT SERVICE</v>
          </cell>
          <cell r="E26" t="str">
            <v>VA</v>
          </cell>
        </row>
        <row r="27">
          <cell r="B27">
            <v>4011.1</v>
          </cell>
          <cell r="C27" t="str">
            <v>Revenue</v>
          </cell>
          <cell r="D27" t="str">
            <v>RESIDENT SERVICE</v>
          </cell>
          <cell r="E27" t="str">
            <v>VA</v>
          </cell>
        </row>
        <row r="28">
          <cell r="B28">
            <v>4011</v>
          </cell>
          <cell r="C28" t="str">
            <v>Revenue</v>
          </cell>
          <cell r="D28" t="str">
            <v>RESIDENT SERVICE</v>
          </cell>
          <cell r="E28" t="str">
            <v>VA</v>
          </cell>
        </row>
        <row r="29">
          <cell r="B29">
            <v>0</v>
          </cell>
          <cell r="C29" t="str">
            <v>Revenue</v>
          </cell>
          <cell r="D29" t="e">
            <v>#N/A</v>
          </cell>
          <cell r="E29" t="e">
            <v>#N/A</v>
          </cell>
        </row>
        <row r="30">
          <cell r="B30">
            <v>4012</v>
          </cell>
          <cell r="C30" t="str">
            <v>Revenue</v>
          </cell>
          <cell r="D30" t="str">
            <v>RESIDENT SERVICE</v>
          </cell>
          <cell r="E30" t="str">
            <v>HOSPICE MEDICAID</v>
          </cell>
        </row>
        <row r="31">
          <cell r="B31">
            <v>4012.1</v>
          </cell>
          <cell r="C31" t="str">
            <v>Revenue</v>
          </cell>
          <cell r="D31" t="str">
            <v>RESIDENT SERVICE</v>
          </cell>
          <cell r="E31" t="str">
            <v>HOSPICE MEDICAID</v>
          </cell>
        </row>
        <row r="32">
          <cell r="B32">
            <v>4012</v>
          </cell>
          <cell r="C32" t="str">
            <v>Revenue</v>
          </cell>
          <cell r="D32" t="str">
            <v>RESIDENT SERVICE</v>
          </cell>
          <cell r="E32" t="str">
            <v>HOSPICE MEDICAID</v>
          </cell>
        </row>
        <row r="33">
          <cell r="B33">
            <v>0</v>
          </cell>
          <cell r="C33" t="str">
            <v>Revenue</v>
          </cell>
          <cell r="D33" t="e">
            <v>#N/A</v>
          </cell>
          <cell r="E33" t="e">
            <v>#N/A</v>
          </cell>
        </row>
        <row r="34">
          <cell r="B34">
            <v>4015</v>
          </cell>
          <cell r="C34" t="str">
            <v>Revenue</v>
          </cell>
          <cell r="D34" t="str">
            <v>RESIDENT SERVICE</v>
          </cell>
          <cell r="E34" t="str">
            <v>MANAGED CARE</v>
          </cell>
        </row>
        <row r="35">
          <cell r="B35">
            <v>4015.1</v>
          </cell>
          <cell r="C35" t="str">
            <v>Revenue</v>
          </cell>
          <cell r="D35" t="str">
            <v>RESIDENT SERVICE</v>
          </cell>
          <cell r="E35" t="str">
            <v>MANAGED CARE</v>
          </cell>
        </row>
        <row r="36">
          <cell r="B36">
            <v>4015</v>
          </cell>
          <cell r="C36" t="str">
            <v>Revenue</v>
          </cell>
          <cell r="D36" t="str">
            <v>RESIDENT SERVICE</v>
          </cell>
          <cell r="E36" t="str">
            <v>MANAGED CARE</v>
          </cell>
        </row>
        <row r="37">
          <cell r="B37">
            <v>0</v>
          </cell>
          <cell r="C37" t="str">
            <v>Revenue</v>
          </cell>
          <cell r="D37" t="e">
            <v>#N/A</v>
          </cell>
          <cell r="E37" t="e">
            <v>#N/A</v>
          </cell>
        </row>
        <row r="38">
          <cell r="B38">
            <v>4016</v>
          </cell>
          <cell r="C38" t="str">
            <v>Revenue</v>
          </cell>
          <cell r="D38" t="str">
            <v>RESIDENT SERVICE</v>
          </cell>
          <cell r="E38" t="str">
            <v>MANAGED CARE</v>
          </cell>
        </row>
        <row r="39">
          <cell r="B39">
            <v>4016.1</v>
          </cell>
          <cell r="C39" t="str">
            <v>Revenue</v>
          </cell>
          <cell r="D39" t="str">
            <v>RESIDENT SERVICE</v>
          </cell>
          <cell r="E39" t="str">
            <v>MANAGED CARE</v>
          </cell>
        </row>
        <row r="40">
          <cell r="B40">
            <v>4016</v>
          </cell>
          <cell r="C40" t="str">
            <v>Revenue</v>
          </cell>
          <cell r="D40" t="str">
            <v>RESIDENT SERVICE</v>
          </cell>
          <cell r="E40" t="str">
            <v>MANAGED CARE</v>
          </cell>
        </row>
        <row r="41">
          <cell r="B41">
            <v>0</v>
          </cell>
          <cell r="C41" t="str">
            <v>Revenue</v>
          </cell>
          <cell r="D41" t="e">
            <v>#N/A</v>
          </cell>
          <cell r="E41" t="e">
            <v>#N/A</v>
          </cell>
        </row>
        <row r="42">
          <cell r="B42">
            <v>0</v>
          </cell>
          <cell r="C42" t="str">
            <v>Revenue</v>
          </cell>
          <cell r="D42" t="e">
            <v>#N/A</v>
          </cell>
          <cell r="E42" t="e">
            <v>#N/A</v>
          </cell>
        </row>
        <row r="43">
          <cell r="B43">
            <v>4100</v>
          </cell>
          <cell r="C43" t="str">
            <v>Revenue</v>
          </cell>
          <cell r="D43" t="str">
            <v>OTHER</v>
          </cell>
          <cell r="E43" t="str">
            <v>NON OPERATING REVENUE</v>
          </cell>
        </row>
        <row r="44">
          <cell r="B44">
            <v>4250</v>
          </cell>
          <cell r="C44" t="str">
            <v>Revenue</v>
          </cell>
          <cell r="D44" t="str">
            <v>OTHER</v>
          </cell>
          <cell r="E44" t="str">
            <v>NON OPERATING REVENUE</v>
          </cell>
        </row>
        <row r="45">
          <cell r="B45">
            <v>4499</v>
          </cell>
          <cell r="C45" t="str">
            <v>Revenue</v>
          </cell>
          <cell r="D45" t="str">
            <v>ANCILLARIES</v>
          </cell>
          <cell r="E45" t="str">
            <v>OTHER</v>
          </cell>
        </row>
        <row r="46">
          <cell r="B46">
            <v>4103</v>
          </cell>
          <cell r="C46" t="str">
            <v>Revenue</v>
          </cell>
          <cell r="D46" t="str">
            <v>ANCILLARIES</v>
          </cell>
          <cell r="E46" t="str">
            <v>OTHER</v>
          </cell>
        </row>
        <row r="47">
          <cell r="B47">
            <v>4104</v>
          </cell>
          <cell r="C47" t="str">
            <v>Revenue</v>
          </cell>
          <cell r="D47" t="str">
            <v>ANCILLARIES</v>
          </cell>
          <cell r="E47" t="str">
            <v>INSURANCE</v>
          </cell>
        </row>
        <row r="48">
          <cell r="B48">
            <v>4105</v>
          </cell>
          <cell r="C48" t="str">
            <v>Revenue</v>
          </cell>
          <cell r="D48" t="str">
            <v>ANCILLARIES</v>
          </cell>
          <cell r="E48" t="str">
            <v>MEDICARE B</v>
          </cell>
        </row>
        <row r="49">
          <cell r="B49">
            <v>4107</v>
          </cell>
          <cell r="C49" t="str">
            <v>Revenue</v>
          </cell>
          <cell r="D49" t="str">
            <v>ANCILLARIES</v>
          </cell>
          <cell r="E49" t="str">
            <v>INSURANCE</v>
          </cell>
        </row>
        <row r="50">
          <cell r="B50">
            <v>4108</v>
          </cell>
          <cell r="C50" t="str">
            <v>Revenue</v>
          </cell>
          <cell r="D50" t="str">
            <v>ANCILLARIES</v>
          </cell>
          <cell r="E50" t="str">
            <v>MEDICARE</v>
          </cell>
        </row>
        <row r="51">
          <cell r="B51">
            <v>4109</v>
          </cell>
          <cell r="C51" t="str">
            <v>Revenue</v>
          </cell>
          <cell r="D51" t="str">
            <v>ANCILLARIES</v>
          </cell>
          <cell r="E51" t="str">
            <v>VA</v>
          </cell>
        </row>
        <row r="52">
          <cell r="B52">
            <v>4570</v>
          </cell>
          <cell r="C52" t="str">
            <v>Revenue</v>
          </cell>
          <cell r="D52" t="str">
            <v>ANCILLARIES</v>
          </cell>
          <cell r="E52" t="str">
            <v>VA</v>
          </cell>
        </row>
        <row r="53">
          <cell r="B53">
            <v>4590</v>
          </cell>
          <cell r="C53" t="str">
            <v>Revenue</v>
          </cell>
          <cell r="D53" t="str">
            <v>ANCILLARIES</v>
          </cell>
          <cell r="E53" t="str">
            <v>INSURANCE</v>
          </cell>
        </row>
        <row r="54">
          <cell r="B54">
            <v>4603</v>
          </cell>
          <cell r="C54" t="str">
            <v>Revenue</v>
          </cell>
          <cell r="D54" t="str">
            <v>ANCILLARIES</v>
          </cell>
          <cell r="E54" t="str">
            <v>INSURANCE</v>
          </cell>
        </row>
        <row r="55">
          <cell r="B55">
            <v>4604</v>
          </cell>
          <cell r="C55" t="str">
            <v>Revenue</v>
          </cell>
          <cell r="D55" t="str">
            <v>ANCILLARIES</v>
          </cell>
          <cell r="E55" t="str">
            <v>MEDICARE</v>
          </cell>
        </row>
        <row r="56">
          <cell r="B56">
            <v>4605</v>
          </cell>
          <cell r="C56" t="str">
            <v>Revenue</v>
          </cell>
          <cell r="D56" t="str">
            <v>ANCILLARIES</v>
          </cell>
          <cell r="E56" t="str">
            <v>MEDICARE B</v>
          </cell>
        </row>
        <row r="57">
          <cell r="B57">
            <v>4606</v>
          </cell>
          <cell r="C57" t="str">
            <v>Revenue</v>
          </cell>
          <cell r="D57" t="str">
            <v>ANCILLARIES</v>
          </cell>
          <cell r="E57" t="str">
            <v>INSURANCE</v>
          </cell>
        </row>
        <row r="58">
          <cell r="B58">
            <v>4607</v>
          </cell>
          <cell r="C58" t="str">
            <v>Revenue</v>
          </cell>
          <cell r="D58" t="str">
            <v>ANCILLARIES</v>
          </cell>
          <cell r="E58" t="str">
            <v>VA</v>
          </cell>
        </row>
        <row r="59">
          <cell r="B59">
            <v>4609</v>
          </cell>
          <cell r="C59" t="str">
            <v>Revenue</v>
          </cell>
          <cell r="D59" t="str">
            <v>ANCILLARIES</v>
          </cell>
          <cell r="E59" t="str">
            <v>INSURANCE</v>
          </cell>
        </row>
        <row r="60">
          <cell r="B60">
            <v>4609.5</v>
          </cell>
          <cell r="C60" t="str">
            <v>Revenue</v>
          </cell>
          <cell r="D60" t="str">
            <v>ANCILLARIES</v>
          </cell>
          <cell r="E60" t="str">
            <v>INSURANCE</v>
          </cell>
        </row>
        <row r="61">
          <cell r="B61">
            <v>4611</v>
          </cell>
          <cell r="C61" t="str">
            <v>Revenue</v>
          </cell>
          <cell r="D61" t="str">
            <v>ANCILLARIES</v>
          </cell>
          <cell r="E61" t="str">
            <v>OTHER</v>
          </cell>
        </row>
        <row r="62">
          <cell r="B62">
            <v>4613</v>
          </cell>
          <cell r="C62" t="str">
            <v>Revenue</v>
          </cell>
          <cell r="D62" t="str">
            <v>ANCILLARIES</v>
          </cell>
          <cell r="E62" t="str">
            <v>INSURANCE</v>
          </cell>
        </row>
        <row r="63">
          <cell r="B63">
            <v>4614</v>
          </cell>
          <cell r="C63" t="str">
            <v>Revenue</v>
          </cell>
          <cell r="D63" t="str">
            <v>ANCILLARIES</v>
          </cell>
          <cell r="E63" t="str">
            <v>MEDICARE</v>
          </cell>
        </row>
        <row r="64">
          <cell r="B64">
            <v>4615</v>
          </cell>
          <cell r="C64" t="str">
            <v>Revenue</v>
          </cell>
          <cell r="D64" t="str">
            <v>ANCILLARIES</v>
          </cell>
          <cell r="E64" t="str">
            <v>MEDICARE B</v>
          </cell>
        </row>
        <row r="65">
          <cell r="B65">
            <v>4616</v>
          </cell>
          <cell r="C65" t="str">
            <v>Revenue</v>
          </cell>
          <cell r="D65" t="str">
            <v>ANCILLARIES</v>
          </cell>
          <cell r="E65" t="str">
            <v>INSURANCE</v>
          </cell>
        </row>
        <row r="66">
          <cell r="B66">
            <v>4617</v>
          </cell>
          <cell r="C66" t="str">
            <v>Revenue</v>
          </cell>
          <cell r="D66" t="str">
            <v>ANCILLARIES</v>
          </cell>
          <cell r="E66" t="str">
            <v>VA</v>
          </cell>
        </row>
        <row r="67">
          <cell r="B67">
            <v>4619</v>
          </cell>
          <cell r="C67" t="str">
            <v>Revenue</v>
          </cell>
          <cell r="D67" t="str">
            <v>ANCILLARIES</v>
          </cell>
          <cell r="E67" t="str">
            <v>INSURANCE</v>
          </cell>
        </row>
        <row r="68">
          <cell r="B68">
            <v>4619.5</v>
          </cell>
          <cell r="C68" t="str">
            <v>Revenue</v>
          </cell>
          <cell r="D68" t="str">
            <v>ANCILLARIES</v>
          </cell>
          <cell r="E68" t="str">
            <v>INSURANCE</v>
          </cell>
        </row>
        <row r="69">
          <cell r="B69">
            <v>4623</v>
          </cell>
          <cell r="C69" t="str">
            <v>Revenue</v>
          </cell>
          <cell r="D69" t="str">
            <v>ANCILLARIES</v>
          </cell>
          <cell r="E69" t="str">
            <v>INSURANCE</v>
          </cell>
        </row>
        <row r="70">
          <cell r="B70">
            <v>4624</v>
          </cell>
          <cell r="C70" t="str">
            <v>Revenue</v>
          </cell>
          <cell r="D70" t="str">
            <v>ANCILLARIES</v>
          </cell>
          <cell r="E70" t="str">
            <v>MEDICARE</v>
          </cell>
        </row>
        <row r="71">
          <cell r="B71">
            <v>4625</v>
          </cell>
          <cell r="C71" t="str">
            <v>Revenue</v>
          </cell>
          <cell r="D71" t="str">
            <v>ANCILLARIES</v>
          </cell>
          <cell r="E71" t="str">
            <v>MEDICARE B</v>
          </cell>
        </row>
        <row r="72">
          <cell r="B72">
            <v>4627</v>
          </cell>
          <cell r="C72" t="str">
            <v>Revenue</v>
          </cell>
          <cell r="D72" t="str">
            <v>ANCILLARIES</v>
          </cell>
          <cell r="E72" t="str">
            <v>VA</v>
          </cell>
        </row>
        <row r="73">
          <cell r="B73">
            <v>4629</v>
          </cell>
          <cell r="C73" t="str">
            <v>Revenue</v>
          </cell>
          <cell r="D73" t="str">
            <v>ANCILLARIES</v>
          </cell>
          <cell r="E73" t="str">
            <v>INSURANCE</v>
          </cell>
        </row>
        <row r="74">
          <cell r="B74">
            <v>4629.5</v>
          </cell>
          <cell r="C74" t="str">
            <v>Revenue</v>
          </cell>
          <cell r="D74" t="str">
            <v>ANCILLARIES</v>
          </cell>
          <cell r="E74" t="str">
            <v>INSURANCE</v>
          </cell>
        </row>
        <row r="75">
          <cell r="B75">
            <v>4648</v>
          </cell>
          <cell r="C75" t="str">
            <v>Revenue</v>
          </cell>
          <cell r="D75" t="str">
            <v>ANCILLARIES</v>
          </cell>
          <cell r="E75" t="str">
            <v>INSURANCE</v>
          </cell>
        </row>
        <row r="76">
          <cell r="B76">
            <v>4655</v>
          </cell>
          <cell r="C76" t="str">
            <v>Revenue</v>
          </cell>
          <cell r="D76" t="str">
            <v>ANCILLARIES</v>
          </cell>
          <cell r="E76" t="str">
            <v>OTHER</v>
          </cell>
        </row>
        <row r="77">
          <cell r="B77">
            <v>4656</v>
          </cell>
          <cell r="C77" t="str">
            <v>Revenue</v>
          </cell>
          <cell r="D77" t="str">
            <v>ANCILLARIES</v>
          </cell>
          <cell r="E77" t="str">
            <v>MEDICARE</v>
          </cell>
        </row>
        <row r="78">
          <cell r="B78">
            <v>4658</v>
          </cell>
          <cell r="C78" t="str">
            <v>Revenue</v>
          </cell>
          <cell r="D78" t="str">
            <v>ANCILLARIES</v>
          </cell>
          <cell r="E78" t="str">
            <v>INSURANCE</v>
          </cell>
        </row>
        <row r="79">
          <cell r="B79">
            <v>4659</v>
          </cell>
          <cell r="C79" t="str">
            <v>Revenue</v>
          </cell>
          <cell r="D79" t="str">
            <v>ANCILLARIES</v>
          </cell>
          <cell r="E79" t="str">
            <v>INSURANCE</v>
          </cell>
        </row>
        <row r="80">
          <cell r="B80">
            <v>4661</v>
          </cell>
          <cell r="C80" t="str">
            <v>Revenue</v>
          </cell>
          <cell r="D80" t="str">
            <v>ANCILLARIES</v>
          </cell>
          <cell r="E80" t="str">
            <v>MEDICARE</v>
          </cell>
        </row>
        <row r="81">
          <cell r="B81">
            <v>4662</v>
          </cell>
          <cell r="C81" t="str">
            <v>Revenue</v>
          </cell>
          <cell r="D81" t="str">
            <v>ANCILLARIES</v>
          </cell>
          <cell r="E81" t="str">
            <v>INSURANCE</v>
          </cell>
        </row>
        <row r="82">
          <cell r="B82">
            <v>4663</v>
          </cell>
          <cell r="C82" t="str">
            <v>Revenue</v>
          </cell>
          <cell r="D82" t="str">
            <v>ANCILLARIES</v>
          </cell>
          <cell r="E82" t="str">
            <v>INSURANCE</v>
          </cell>
        </row>
        <row r="83">
          <cell r="B83">
            <v>4668</v>
          </cell>
          <cell r="C83" t="str">
            <v>Revenue</v>
          </cell>
          <cell r="D83" t="str">
            <v>ANCILLARIES</v>
          </cell>
          <cell r="E83" t="str">
            <v>OTHER</v>
          </cell>
        </row>
        <row r="84">
          <cell r="B84">
            <v>4669</v>
          </cell>
          <cell r="C84" t="str">
            <v>Revenue</v>
          </cell>
          <cell r="D84" t="str">
            <v>ANCILLARIES</v>
          </cell>
          <cell r="E84" t="str">
            <v>MEDICARE</v>
          </cell>
        </row>
        <row r="85">
          <cell r="B85">
            <v>4671</v>
          </cell>
          <cell r="C85" t="str">
            <v>Revenue</v>
          </cell>
          <cell r="D85" t="str">
            <v>ANCILLARIES</v>
          </cell>
          <cell r="E85" t="str">
            <v>INSURANCE</v>
          </cell>
        </row>
        <row r="86">
          <cell r="B86">
            <v>4672</v>
          </cell>
          <cell r="C86" t="str">
            <v>Revenue</v>
          </cell>
          <cell r="D86" t="str">
            <v>ANCILLARIES</v>
          </cell>
          <cell r="E86" t="str">
            <v>OTHER</v>
          </cell>
        </row>
        <row r="87">
          <cell r="B87">
            <v>4673</v>
          </cell>
          <cell r="C87" t="str">
            <v>Revenue</v>
          </cell>
          <cell r="D87" t="str">
            <v>ANCILLARIES</v>
          </cell>
          <cell r="E87" t="str">
            <v>MEDICARE</v>
          </cell>
        </row>
        <row r="88">
          <cell r="B88">
            <v>4675</v>
          </cell>
          <cell r="C88" t="str">
            <v>Revenue</v>
          </cell>
          <cell r="D88" t="str">
            <v>ANCILLARIES</v>
          </cell>
          <cell r="E88" t="str">
            <v>INSURANCE</v>
          </cell>
        </row>
        <row r="89">
          <cell r="B89">
            <v>4676</v>
          </cell>
          <cell r="C89" t="str">
            <v>Revenue</v>
          </cell>
          <cell r="D89" t="str">
            <v>ANCILLARIES</v>
          </cell>
          <cell r="E89" t="str">
            <v>VA</v>
          </cell>
        </row>
        <row r="90">
          <cell r="B90">
            <v>4679</v>
          </cell>
          <cell r="C90" t="str">
            <v>Revenue</v>
          </cell>
          <cell r="D90" t="str">
            <v>ANCILLARIES</v>
          </cell>
          <cell r="E90" t="str">
            <v>VA</v>
          </cell>
        </row>
        <row r="91">
          <cell r="B91">
            <v>4680</v>
          </cell>
          <cell r="C91" t="str">
            <v>Revenue</v>
          </cell>
          <cell r="D91" t="str">
            <v>ANCILLARIES</v>
          </cell>
          <cell r="E91" t="str">
            <v>INSURANCE</v>
          </cell>
        </row>
        <row r="92">
          <cell r="B92">
            <v>4681</v>
          </cell>
          <cell r="C92" t="str">
            <v>Revenue</v>
          </cell>
          <cell r="D92" t="str">
            <v>ANCILLARIES</v>
          </cell>
          <cell r="E92" t="str">
            <v>OTHER</v>
          </cell>
        </row>
        <row r="93">
          <cell r="B93">
            <v>0</v>
          </cell>
          <cell r="C93" t="str">
            <v>Revenue</v>
          </cell>
          <cell r="D93" t="e">
            <v>#N/A</v>
          </cell>
          <cell r="E93" t="e">
            <v>#N/A</v>
          </cell>
        </row>
        <row r="94">
          <cell r="B94">
            <v>4800</v>
          </cell>
          <cell r="C94" t="str">
            <v>Revenue</v>
          </cell>
          <cell r="D94" t="str">
            <v>OTHER</v>
          </cell>
          <cell r="E94" t="str">
            <v>NON OPERATING REVENUE</v>
          </cell>
        </row>
        <row r="95">
          <cell r="B95">
            <v>4999</v>
          </cell>
          <cell r="C95" t="str">
            <v>Revenue</v>
          </cell>
          <cell r="D95" t="str">
            <v>RESIDENT SERVICE</v>
          </cell>
          <cell r="E95" t="str">
            <v>MEDICAID</v>
          </cell>
        </row>
        <row r="96">
          <cell r="B96">
            <v>0</v>
          </cell>
          <cell r="C96" t="str">
            <v>Revenue</v>
          </cell>
          <cell r="D96" t="e">
            <v>#N/A</v>
          </cell>
          <cell r="E96" t="e">
            <v>#N/A</v>
          </cell>
        </row>
        <row r="97">
          <cell r="B97">
            <v>0</v>
          </cell>
          <cell r="C97" t="str">
            <v>Revenue</v>
          </cell>
          <cell r="D97" t="e">
            <v>#N/A</v>
          </cell>
          <cell r="E97" t="e">
            <v>#N/A</v>
          </cell>
        </row>
        <row r="98">
          <cell r="B98">
            <v>0</v>
          </cell>
          <cell r="C98" t="str">
            <v>Revenue</v>
          </cell>
          <cell r="D98" t="e">
            <v>#N/A</v>
          </cell>
          <cell r="E98" t="e">
            <v>#N/A</v>
          </cell>
        </row>
        <row r="99">
          <cell r="B99">
            <v>50</v>
          </cell>
          <cell r="C99" t="str">
            <v>Expense</v>
          </cell>
          <cell r="D99" t="str">
            <v>EMPLOYEE HEALTH &amp; WELFARE</v>
          </cell>
          <cell r="E99" t="str">
            <v>OTHER</v>
          </cell>
        </row>
        <row r="100">
          <cell r="B100">
            <v>5261</v>
          </cell>
          <cell r="C100" t="str">
            <v>Expense</v>
          </cell>
          <cell r="D100" t="str">
            <v>EMPLOYEE HEALTH &amp; WELFARE</v>
          </cell>
          <cell r="E100" t="str">
            <v>PAYROLL TAXES</v>
          </cell>
        </row>
        <row r="101">
          <cell r="B101">
            <v>5262</v>
          </cell>
          <cell r="C101" t="str">
            <v>Expense</v>
          </cell>
          <cell r="D101" t="str">
            <v>EMPLOYEE HEALTH &amp; WELFARE</v>
          </cell>
          <cell r="E101" t="str">
            <v>PAYROLL TAXES</v>
          </cell>
        </row>
        <row r="102">
          <cell r="B102">
            <v>5263</v>
          </cell>
          <cell r="C102" t="str">
            <v>Expense</v>
          </cell>
          <cell r="D102" t="str">
            <v>EMPLOYEE HEALTH &amp; WELFARE</v>
          </cell>
          <cell r="E102" t="str">
            <v>PAYROLL TAXES</v>
          </cell>
        </row>
        <row r="103">
          <cell r="B103">
            <v>5264</v>
          </cell>
          <cell r="C103" t="str">
            <v>Expense</v>
          </cell>
          <cell r="D103" t="str">
            <v>EMPLOYEE HEALTH &amp; WELFARE</v>
          </cell>
          <cell r="E103" t="str">
            <v>HEALTH INSURANCE</v>
          </cell>
        </row>
        <row r="104">
          <cell r="B104">
            <v>5264.1</v>
          </cell>
          <cell r="C104" t="str">
            <v>Expense</v>
          </cell>
          <cell r="D104" t="str">
            <v>EMPLOYEE HEALTH &amp; WELFARE</v>
          </cell>
          <cell r="E104" t="str">
            <v>HEALTH INSURANCE</v>
          </cell>
        </row>
        <row r="105">
          <cell r="B105">
            <v>5264.2</v>
          </cell>
          <cell r="C105" t="str">
            <v>Expense</v>
          </cell>
          <cell r="D105" t="str">
            <v>EMPLOYEE HEALTH &amp; WELFARE</v>
          </cell>
          <cell r="E105" t="str">
            <v>HEALTH INSURANCE</v>
          </cell>
        </row>
        <row r="106">
          <cell r="B106">
            <v>5264.3</v>
          </cell>
          <cell r="C106" t="str">
            <v>Expense</v>
          </cell>
          <cell r="D106" t="str">
            <v>EMPLOYEE HEALTH &amp; WELFARE</v>
          </cell>
          <cell r="E106" t="str">
            <v>HEALTH INSURANCE</v>
          </cell>
        </row>
        <row r="107">
          <cell r="B107">
            <v>5264.4</v>
          </cell>
          <cell r="C107" t="str">
            <v>Expense</v>
          </cell>
          <cell r="D107" t="str">
            <v>EMPLOYEE HEALTH &amp; WELFARE</v>
          </cell>
          <cell r="E107" t="str">
            <v>HEALTH INSURANCE</v>
          </cell>
        </row>
        <row r="108">
          <cell r="B108">
            <v>5264.5</v>
          </cell>
          <cell r="C108" t="str">
            <v>Expense</v>
          </cell>
          <cell r="D108" t="str">
            <v>EMPLOYEE HEALTH &amp; WELFARE</v>
          </cell>
          <cell r="E108" t="str">
            <v>HEALTH INSURANCE</v>
          </cell>
        </row>
        <row r="109">
          <cell r="B109">
            <v>5264.8</v>
          </cell>
          <cell r="C109" t="str">
            <v>Expense</v>
          </cell>
          <cell r="D109" t="str">
            <v>EMPLOYEE HEALTH &amp; WELFARE</v>
          </cell>
          <cell r="E109" t="str">
            <v>HEALTH INSURANCE</v>
          </cell>
        </row>
        <row r="110">
          <cell r="B110">
            <v>5264</v>
          </cell>
          <cell r="C110" t="str">
            <v>Expense</v>
          </cell>
          <cell r="D110" t="str">
            <v>EMPLOYEE HEALTH &amp; WELFARE</v>
          </cell>
          <cell r="E110" t="str">
            <v>HEALTH INSURANCE</v>
          </cell>
        </row>
        <row r="111">
          <cell r="B111">
            <v>0</v>
          </cell>
          <cell r="C111" t="str">
            <v>Expense</v>
          </cell>
          <cell r="D111" t="e">
            <v>#N/A</v>
          </cell>
          <cell r="E111" t="e">
            <v>#N/A</v>
          </cell>
        </row>
        <row r="112">
          <cell r="B112">
            <v>5270</v>
          </cell>
          <cell r="C112" t="str">
            <v>Expense</v>
          </cell>
          <cell r="D112" t="str">
            <v>EMPLOYEE HEALTH &amp; WELFARE</v>
          </cell>
          <cell r="E112" t="str">
            <v>OTHER</v>
          </cell>
        </row>
        <row r="113">
          <cell r="B113">
            <v>5270.1</v>
          </cell>
          <cell r="C113" t="str">
            <v>Expense</v>
          </cell>
          <cell r="D113" t="str">
            <v>EMPLOYEE HEALTH &amp; WELFARE</v>
          </cell>
          <cell r="E113" t="str">
            <v>OTHER</v>
          </cell>
        </row>
        <row r="114">
          <cell r="B114">
            <v>5270</v>
          </cell>
          <cell r="C114" t="str">
            <v>Expense</v>
          </cell>
          <cell r="D114" t="str">
            <v>EMPLOYEE HEALTH &amp; WELFARE</v>
          </cell>
          <cell r="E114" t="str">
            <v>OTHER</v>
          </cell>
        </row>
        <row r="115">
          <cell r="B115">
            <v>0</v>
          </cell>
          <cell r="C115" t="str">
            <v>Expense</v>
          </cell>
          <cell r="D115" t="e">
            <v>#N/A</v>
          </cell>
          <cell r="E115" t="e">
            <v>#N/A</v>
          </cell>
        </row>
        <row r="116">
          <cell r="B116">
            <v>9064</v>
          </cell>
          <cell r="C116" t="str">
            <v>Expense</v>
          </cell>
          <cell r="D116" t="str">
            <v>EMPLOYEE HEALTH &amp; WELFARE</v>
          </cell>
          <cell r="E116" t="str">
            <v>WORKMANS COMP INSURANCE</v>
          </cell>
        </row>
        <row r="117">
          <cell r="B117">
            <v>0</v>
          </cell>
          <cell r="C117" t="str">
            <v>Expense</v>
          </cell>
          <cell r="D117" t="e">
            <v>#N/A</v>
          </cell>
          <cell r="E117" t="e">
            <v>#N/A</v>
          </cell>
        </row>
        <row r="118">
          <cell r="B118">
            <v>5275</v>
          </cell>
          <cell r="C118" t="str">
            <v>Expense</v>
          </cell>
          <cell r="D118" t="str">
            <v>EMPLOYEE HEALTH &amp; WELFARE</v>
          </cell>
          <cell r="E118" t="str">
            <v>EMPLOYEE EXPENSES</v>
          </cell>
        </row>
        <row r="119">
          <cell r="B119">
            <v>55</v>
          </cell>
          <cell r="C119" t="str">
            <v>Expense</v>
          </cell>
          <cell r="D119" t="str">
            <v>NURSING &amp; MEDICAL</v>
          </cell>
          <cell r="E119">
            <v>0</v>
          </cell>
        </row>
        <row r="120">
          <cell r="B120">
            <v>5001</v>
          </cell>
          <cell r="C120" t="str">
            <v>Expense</v>
          </cell>
          <cell r="D120" t="str">
            <v>NURSING &amp; MEDICAL</v>
          </cell>
          <cell r="E120" t="str">
            <v>RN WAGES</v>
          </cell>
        </row>
        <row r="121">
          <cell r="B121">
            <v>5003</v>
          </cell>
          <cell r="C121" t="str">
            <v>Expense</v>
          </cell>
          <cell r="D121" t="str">
            <v>NURSING &amp; MEDICAL</v>
          </cell>
          <cell r="E121" t="str">
            <v>LPN WAGES</v>
          </cell>
        </row>
        <row r="122">
          <cell r="B122">
            <v>5005</v>
          </cell>
          <cell r="C122" t="str">
            <v>Expense</v>
          </cell>
          <cell r="D122" t="str">
            <v>NURSING &amp; MEDICAL</v>
          </cell>
          <cell r="E122" t="str">
            <v>NURSING MANAGER WAGES</v>
          </cell>
        </row>
        <row r="123">
          <cell r="B123">
            <v>5008</v>
          </cell>
          <cell r="C123" t="str">
            <v>Expense</v>
          </cell>
          <cell r="D123" t="str">
            <v>NURSING &amp; MEDICAL</v>
          </cell>
          <cell r="E123" t="str">
            <v>WOUND CARE WAGES</v>
          </cell>
        </row>
        <row r="124">
          <cell r="B124">
            <v>5009</v>
          </cell>
          <cell r="C124" t="str">
            <v>Expense</v>
          </cell>
          <cell r="D124" t="str">
            <v>NURSING &amp; MEDICAL</v>
          </cell>
          <cell r="E124" t="str">
            <v>WOUND CARE WAGES</v>
          </cell>
        </row>
        <row r="125">
          <cell r="B125">
            <v>5010</v>
          </cell>
          <cell r="C125" t="str">
            <v>Expense</v>
          </cell>
          <cell r="D125" t="str">
            <v>NURSING &amp; MEDICAL</v>
          </cell>
          <cell r="E125" t="str">
            <v>WOUND CARE WAGES</v>
          </cell>
        </row>
        <row r="126">
          <cell r="B126">
            <v>5012</v>
          </cell>
          <cell r="C126" t="str">
            <v>Expense</v>
          </cell>
          <cell r="D126" t="str">
            <v>NURSING &amp; MEDICAL</v>
          </cell>
          <cell r="E126" t="str">
            <v>CAREGIVER WAGES</v>
          </cell>
        </row>
        <row r="127">
          <cell r="B127">
            <v>5019</v>
          </cell>
          <cell r="C127" t="str">
            <v>Expense</v>
          </cell>
          <cell r="D127" t="str">
            <v>NURSING &amp; MEDICAL</v>
          </cell>
          <cell r="E127" t="str">
            <v>RESTORATIVE WAGES</v>
          </cell>
        </row>
        <row r="128">
          <cell r="B128">
            <v>5021</v>
          </cell>
          <cell r="C128" t="str">
            <v>Expense</v>
          </cell>
          <cell r="D128" t="str">
            <v>NURSING &amp; MEDICAL</v>
          </cell>
          <cell r="E128" t="str">
            <v>RESTORATIVE WAGES</v>
          </cell>
        </row>
        <row r="129">
          <cell r="B129">
            <v>5027</v>
          </cell>
          <cell r="C129" t="str">
            <v>Expense</v>
          </cell>
          <cell r="D129" t="str">
            <v>NURSING &amp; MEDICAL</v>
          </cell>
          <cell r="E129" t="str">
            <v>NURSE LIASON WAGES</v>
          </cell>
        </row>
        <row r="130">
          <cell r="B130">
            <v>5028</v>
          </cell>
          <cell r="C130" t="str">
            <v>Expense</v>
          </cell>
          <cell r="D130" t="str">
            <v>SOCIAL SERVICES/ACTIVITIES</v>
          </cell>
          <cell r="E130" t="str">
            <v>DEMENTIA UNIT WAGES</v>
          </cell>
        </row>
        <row r="131">
          <cell r="B131">
            <v>5029</v>
          </cell>
          <cell r="C131" t="str">
            <v>Expense</v>
          </cell>
          <cell r="D131" t="str">
            <v>NURSING &amp; MEDICAL</v>
          </cell>
          <cell r="E131" t="str">
            <v>CAREGIVER WAGES</v>
          </cell>
        </row>
        <row r="132">
          <cell r="B132">
            <v>5030</v>
          </cell>
          <cell r="C132" t="str">
            <v>Expense</v>
          </cell>
          <cell r="D132" t="str">
            <v>NURSING &amp; MEDICAL</v>
          </cell>
          <cell r="E132" t="str">
            <v>STAFFING COORDINATOR WAGES</v>
          </cell>
        </row>
        <row r="133">
          <cell r="B133">
            <v>5032</v>
          </cell>
          <cell r="C133" t="str">
            <v>Expense</v>
          </cell>
          <cell r="D133" t="str">
            <v>NURSING &amp; MEDICAL</v>
          </cell>
          <cell r="E133" t="str">
            <v>WARD CLERK WAGES</v>
          </cell>
        </row>
        <row r="134">
          <cell r="B134">
            <v>5033</v>
          </cell>
          <cell r="C134" t="str">
            <v>Expense</v>
          </cell>
          <cell r="D134" t="str">
            <v>NURSING &amp; MEDICAL</v>
          </cell>
          <cell r="E134" t="str">
            <v>CENTRAL SUPPLY CLERK WAGES</v>
          </cell>
        </row>
        <row r="135">
          <cell r="B135">
            <v>5034</v>
          </cell>
          <cell r="C135" t="str">
            <v>Expense</v>
          </cell>
          <cell r="D135" t="str">
            <v>NURSING &amp; MEDICAL</v>
          </cell>
          <cell r="E135" t="str">
            <v>MEDICAL RECORDS WAGES</v>
          </cell>
        </row>
        <row r="136">
          <cell r="B136">
            <v>5035</v>
          </cell>
          <cell r="C136" t="str">
            <v>Expense</v>
          </cell>
          <cell r="D136" t="str">
            <v>NURSING &amp; MEDICAL</v>
          </cell>
          <cell r="E136" t="str">
            <v>MEDICAL RECORDS WAGES</v>
          </cell>
        </row>
        <row r="137">
          <cell r="B137">
            <v>5036</v>
          </cell>
          <cell r="C137" t="str">
            <v>Expense</v>
          </cell>
          <cell r="D137" t="str">
            <v>NURSING &amp; MEDICAL</v>
          </cell>
          <cell r="E137" t="str">
            <v>DIRECTOR OF NURSING WAGES</v>
          </cell>
        </row>
        <row r="138">
          <cell r="B138">
            <v>5037</v>
          </cell>
          <cell r="C138" t="str">
            <v>Expense</v>
          </cell>
          <cell r="D138" t="str">
            <v>NURSING &amp; MEDICAL</v>
          </cell>
          <cell r="E138" t="str">
            <v>ASSISTANT DIRECTOR OF NURSING WAGES</v>
          </cell>
        </row>
        <row r="139">
          <cell r="B139">
            <v>5038</v>
          </cell>
          <cell r="C139" t="str">
            <v>Expense</v>
          </cell>
          <cell r="D139" t="str">
            <v>NURSING &amp; MEDICAL</v>
          </cell>
          <cell r="E139" t="str">
            <v>MDS / CARE PLAN WAGES</v>
          </cell>
        </row>
        <row r="140">
          <cell r="B140">
            <v>5039</v>
          </cell>
          <cell r="C140" t="str">
            <v>Expense</v>
          </cell>
          <cell r="D140" t="str">
            <v>NURSING &amp; MEDICAL</v>
          </cell>
          <cell r="E140" t="str">
            <v>MDS / CARE PLAN WAGES</v>
          </cell>
        </row>
        <row r="141">
          <cell r="B141">
            <v>5202</v>
          </cell>
          <cell r="C141" t="str">
            <v>Expense</v>
          </cell>
          <cell r="D141" t="str">
            <v>NURSING &amp; MEDICAL</v>
          </cell>
          <cell r="E141" t="str">
            <v>DIRECTOR OF NURSING WAGES</v>
          </cell>
        </row>
        <row r="142">
          <cell r="B142">
            <v>5203</v>
          </cell>
          <cell r="C142" t="str">
            <v>Expense</v>
          </cell>
          <cell r="D142" t="str">
            <v>NURSING &amp; MEDICAL</v>
          </cell>
          <cell r="E142" t="str">
            <v>ASSISTANT DIRECTOR OF NURSING WAGES</v>
          </cell>
        </row>
        <row r="143">
          <cell r="B143">
            <v>5207</v>
          </cell>
          <cell r="C143" t="str">
            <v>Expense</v>
          </cell>
          <cell r="D143" t="str">
            <v>NURSING &amp; MEDICAL</v>
          </cell>
          <cell r="E143" t="str">
            <v>NURSE LIASON WAGES</v>
          </cell>
        </row>
        <row r="144">
          <cell r="B144">
            <v>5211</v>
          </cell>
          <cell r="C144" t="str">
            <v>Expense</v>
          </cell>
          <cell r="D144" t="str">
            <v>NURSING &amp; MEDICAL</v>
          </cell>
          <cell r="E144" t="str">
            <v>MDS / CARE PLAN WAGES</v>
          </cell>
        </row>
        <row r="145">
          <cell r="B145">
            <v>5213</v>
          </cell>
          <cell r="C145" t="str">
            <v>Expense</v>
          </cell>
          <cell r="D145" t="str">
            <v>NURSING &amp; MEDICAL</v>
          </cell>
          <cell r="E145" t="str">
            <v>WARD CLERK WAGES</v>
          </cell>
        </row>
        <row r="146">
          <cell r="B146">
            <v>5214</v>
          </cell>
          <cell r="C146" t="str">
            <v>Expense</v>
          </cell>
          <cell r="D146" t="str">
            <v>NURSING &amp; MEDICAL</v>
          </cell>
          <cell r="E146" t="str">
            <v>NURSING MANAGER WAGES</v>
          </cell>
        </row>
        <row r="147">
          <cell r="B147">
            <v>5215</v>
          </cell>
          <cell r="C147" t="str">
            <v>Expense</v>
          </cell>
          <cell r="D147" t="str">
            <v>NURSING &amp; MEDICAL</v>
          </cell>
          <cell r="E147" t="str">
            <v>RN WAGES</v>
          </cell>
        </row>
        <row r="148">
          <cell r="B148">
            <v>5216</v>
          </cell>
          <cell r="C148" t="str">
            <v>Expense</v>
          </cell>
          <cell r="D148" t="str">
            <v>NURSING &amp; MEDICAL</v>
          </cell>
          <cell r="E148" t="str">
            <v>LPN WAGES</v>
          </cell>
        </row>
        <row r="149">
          <cell r="B149">
            <v>5217</v>
          </cell>
          <cell r="C149" t="str">
            <v>Expense</v>
          </cell>
          <cell r="D149" t="str">
            <v>NURSING &amp; MEDICAL</v>
          </cell>
          <cell r="E149" t="str">
            <v>WOUND CARE WAGES</v>
          </cell>
        </row>
        <row r="150">
          <cell r="B150">
            <v>5218</v>
          </cell>
          <cell r="C150" t="str">
            <v>Expense</v>
          </cell>
          <cell r="D150" t="str">
            <v>NURSING &amp; MEDICAL</v>
          </cell>
          <cell r="E150" t="str">
            <v>RESTORATIVE WAGES</v>
          </cell>
        </row>
        <row r="151">
          <cell r="B151">
            <v>5219</v>
          </cell>
          <cell r="C151" t="str">
            <v>Expense</v>
          </cell>
          <cell r="D151" t="str">
            <v>NURSING &amp; MEDICAL</v>
          </cell>
          <cell r="E151" t="str">
            <v>CAREGIVER WAGES</v>
          </cell>
        </row>
        <row r="152">
          <cell r="B152">
            <v>5220</v>
          </cell>
          <cell r="C152" t="str">
            <v>Expense</v>
          </cell>
          <cell r="D152" t="str">
            <v>NURSING &amp; MEDICAL</v>
          </cell>
          <cell r="E152" t="str">
            <v>CAREGIVER WAGES</v>
          </cell>
        </row>
        <row r="153">
          <cell r="B153">
            <v>5223</v>
          </cell>
          <cell r="C153" t="str">
            <v>Expense</v>
          </cell>
          <cell r="D153" t="str">
            <v>NURSING &amp; MEDICAL</v>
          </cell>
          <cell r="E153" t="str">
            <v>POOL / AGENCY WAGES</v>
          </cell>
        </row>
        <row r="154">
          <cell r="B154">
            <v>5228</v>
          </cell>
          <cell r="C154" t="str">
            <v>Expense</v>
          </cell>
          <cell r="D154" t="str">
            <v>NURSING &amp; MEDICAL</v>
          </cell>
          <cell r="E154" t="str">
            <v>ALLOCATED NURSING WAGES</v>
          </cell>
        </row>
        <row r="155">
          <cell r="B155">
            <v>5500</v>
          </cell>
          <cell r="C155" t="str">
            <v>Expense</v>
          </cell>
          <cell r="D155" t="str">
            <v>NURSING &amp; MEDICAL</v>
          </cell>
          <cell r="E155" t="str">
            <v>NURSING &amp; MEDICAL SUPPLIES</v>
          </cell>
        </row>
        <row r="156">
          <cell r="B156">
            <v>5501</v>
          </cell>
          <cell r="C156" t="str">
            <v>Expense</v>
          </cell>
          <cell r="D156" t="str">
            <v>NURSING &amp; MEDICAL</v>
          </cell>
          <cell r="E156" t="str">
            <v>INCONTINENCE SUPPLIES</v>
          </cell>
        </row>
        <row r="157">
          <cell r="B157">
            <v>5502</v>
          </cell>
          <cell r="C157" t="str">
            <v>Expense</v>
          </cell>
          <cell r="D157" t="str">
            <v>NURSING &amp; MEDICAL</v>
          </cell>
          <cell r="E157" t="str">
            <v>G TUBE</v>
          </cell>
        </row>
        <row r="158">
          <cell r="B158">
            <v>5503</v>
          </cell>
          <cell r="C158" t="str">
            <v>Expense</v>
          </cell>
          <cell r="D158" t="str">
            <v>NURSING &amp; MEDICAL</v>
          </cell>
          <cell r="E158" t="str">
            <v>PHARMACY</v>
          </cell>
        </row>
        <row r="159">
          <cell r="B159">
            <v>5504</v>
          </cell>
          <cell r="C159" t="str">
            <v>Expense</v>
          </cell>
          <cell r="D159" t="str">
            <v>NURSING &amp; MEDICAL</v>
          </cell>
          <cell r="E159" t="str">
            <v>NURSING &amp; MEDICAL SUPPLIES</v>
          </cell>
        </row>
        <row r="160">
          <cell r="B160">
            <v>5680</v>
          </cell>
          <cell r="C160" t="str">
            <v>Expense</v>
          </cell>
          <cell r="D160" t="str">
            <v>NURSING &amp; MEDICAL</v>
          </cell>
          <cell r="E160" t="str">
            <v>MEDICAL EQUIPMENT</v>
          </cell>
        </row>
        <row r="161">
          <cell r="B161">
            <v>8250</v>
          </cell>
          <cell r="C161" t="str">
            <v>Expense</v>
          </cell>
          <cell r="D161" t="str">
            <v>NURSING &amp; MEDICAL</v>
          </cell>
          <cell r="E161" t="str">
            <v>MEDICAL DIRECTOR</v>
          </cell>
        </row>
        <row r="162">
          <cell r="B162">
            <v>8300</v>
          </cell>
          <cell r="C162" t="str">
            <v>Expense</v>
          </cell>
          <cell r="D162" t="str">
            <v>NURSING &amp; MEDICAL</v>
          </cell>
          <cell r="E162" t="str">
            <v>MEDICAL DIRECTOR</v>
          </cell>
        </row>
        <row r="163">
          <cell r="B163">
            <v>6</v>
          </cell>
          <cell r="C163" t="str">
            <v>Expense</v>
          </cell>
          <cell r="D163" t="e">
            <v>#N/A</v>
          </cell>
          <cell r="E163" t="e">
            <v>#N/A</v>
          </cell>
        </row>
        <row r="164">
          <cell r="B164">
            <v>5600</v>
          </cell>
          <cell r="C164" t="str">
            <v>Expense</v>
          </cell>
          <cell r="D164" t="str">
            <v>MEDICARE/MCO COSTS</v>
          </cell>
          <cell r="E164" t="str">
            <v>OTHER</v>
          </cell>
        </row>
        <row r="165">
          <cell r="B165">
            <v>5601</v>
          </cell>
          <cell r="C165" t="str">
            <v>Expense</v>
          </cell>
          <cell r="D165" t="str">
            <v>MEDICARE/MCO COSTS</v>
          </cell>
          <cell r="E165" t="str">
            <v>PHARMACY MCO</v>
          </cell>
        </row>
        <row r="166">
          <cell r="B166">
            <v>5602</v>
          </cell>
          <cell r="C166" t="str">
            <v>Expense</v>
          </cell>
          <cell r="D166" t="str">
            <v>MEDICARE/MCO COSTS</v>
          </cell>
          <cell r="E166" t="str">
            <v>PHARMACY MCO</v>
          </cell>
        </row>
        <row r="167">
          <cell r="B167">
            <v>5604</v>
          </cell>
          <cell r="C167" t="str">
            <v>Expense</v>
          </cell>
          <cell r="D167" t="str">
            <v>NURSING &amp; MEDICAL</v>
          </cell>
          <cell r="E167" t="str">
            <v>PHARMACY</v>
          </cell>
        </row>
        <row r="168">
          <cell r="B168">
            <v>5605</v>
          </cell>
          <cell r="C168" t="str">
            <v>Expense</v>
          </cell>
          <cell r="D168" t="str">
            <v>NURSING &amp; MEDICAL</v>
          </cell>
          <cell r="E168" t="str">
            <v>PHARMACY</v>
          </cell>
        </row>
        <row r="169">
          <cell r="B169">
            <v>5606</v>
          </cell>
          <cell r="C169" t="str">
            <v>Expense</v>
          </cell>
          <cell r="D169" t="str">
            <v>NURSING &amp; MEDICAL</v>
          </cell>
          <cell r="E169" t="str">
            <v>PHARMACY</v>
          </cell>
        </row>
        <row r="170">
          <cell r="B170">
            <v>5610</v>
          </cell>
          <cell r="C170" t="str">
            <v>Expense</v>
          </cell>
          <cell r="D170" t="str">
            <v>MEDICARE/MCO COSTS</v>
          </cell>
          <cell r="E170" t="str">
            <v>THERAPY MCO</v>
          </cell>
        </row>
        <row r="171">
          <cell r="B171">
            <v>5611</v>
          </cell>
          <cell r="C171" t="str">
            <v>Expense</v>
          </cell>
          <cell r="D171" t="str">
            <v>MEDICARE/MCO COSTS</v>
          </cell>
          <cell r="E171" t="str">
            <v>THERAPY MCO</v>
          </cell>
        </row>
        <row r="172">
          <cell r="B172">
            <v>5612</v>
          </cell>
          <cell r="C172" t="str">
            <v>Expense</v>
          </cell>
          <cell r="D172" t="str">
            <v>MEDICARE/MCO COSTS</v>
          </cell>
          <cell r="E172" t="str">
            <v>THERAPY MCO</v>
          </cell>
        </row>
        <row r="173">
          <cell r="B173">
            <v>5613</v>
          </cell>
          <cell r="C173" t="str">
            <v>Expense</v>
          </cell>
          <cell r="D173" t="str">
            <v>NURSING &amp; MEDICAL</v>
          </cell>
          <cell r="E173" t="str">
            <v>THERAPY PART B</v>
          </cell>
        </row>
        <row r="174">
          <cell r="B174">
            <v>5614</v>
          </cell>
          <cell r="C174" t="str">
            <v>Expense</v>
          </cell>
          <cell r="D174" t="str">
            <v>NURSING &amp; MEDICAL</v>
          </cell>
          <cell r="E174" t="str">
            <v>THERAPY PART B</v>
          </cell>
        </row>
        <row r="175">
          <cell r="B175">
            <v>5615</v>
          </cell>
          <cell r="C175" t="str">
            <v>Expense</v>
          </cell>
          <cell r="D175" t="str">
            <v>NURSING &amp; MEDICAL</v>
          </cell>
          <cell r="E175" t="str">
            <v>THERAPY PART B</v>
          </cell>
        </row>
        <row r="176">
          <cell r="B176">
            <v>5616</v>
          </cell>
          <cell r="C176" t="str">
            <v>Expense</v>
          </cell>
          <cell r="D176" t="str">
            <v>NURSING &amp; MEDICAL</v>
          </cell>
          <cell r="E176" t="str">
            <v>THERAPY PART B</v>
          </cell>
        </row>
        <row r="177">
          <cell r="B177">
            <v>5620</v>
          </cell>
          <cell r="C177" t="str">
            <v>Expense</v>
          </cell>
          <cell r="D177" t="str">
            <v>MEDICARE/MCO COSTS</v>
          </cell>
          <cell r="E177" t="str">
            <v>THERAPY MCO</v>
          </cell>
        </row>
        <row r="178">
          <cell r="B178">
            <v>5621</v>
          </cell>
          <cell r="C178" t="str">
            <v>Expense</v>
          </cell>
          <cell r="D178" t="str">
            <v>MEDICARE/MCO COSTS</v>
          </cell>
          <cell r="E178" t="str">
            <v>THERAPY MCO</v>
          </cell>
        </row>
        <row r="179">
          <cell r="B179">
            <v>5622</v>
          </cell>
          <cell r="C179" t="str">
            <v>Expense</v>
          </cell>
          <cell r="D179" t="str">
            <v>NURSING &amp; MEDICAL</v>
          </cell>
          <cell r="E179" t="str">
            <v>THERAPY PART B</v>
          </cell>
        </row>
        <row r="180">
          <cell r="B180">
            <v>5623</v>
          </cell>
          <cell r="C180" t="str">
            <v>Expense</v>
          </cell>
          <cell r="D180" t="str">
            <v>NURSING &amp; MEDICAL</v>
          </cell>
          <cell r="E180" t="str">
            <v>THERAPY PART B</v>
          </cell>
        </row>
        <row r="181">
          <cell r="B181">
            <v>5624</v>
          </cell>
          <cell r="C181" t="str">
            <v>Expense</v>
          </cell>
          <cell r="D181" t="str">
            <v>NURSING &amp; MEDICAL</v>
          </cell>
          <cell r="E181" t="str">
            <v>THERAPY PART B</v>
          </cell>
        </row>
        <row r="182">
          <cell r="B182">
            <v>5625</v>
          </cell>
          <cell r="C182" t="str">
            <v>Expense</v>
          </cell>
          <cell r="D182" t="str">
            <v>NURSING &amp; MEDICAL</v>
          </cell>
          <cell r="E182" t="str">
            <v>THERAPY PART B</v>
          </cell>
        </row>
        <row r="183">
          <cell r="B183">
            <v>5626</v>
          </cell>
          <cell r="C183" t="str">
            <v>Expense</v>
          </cell>
          <cell r="D183" t="str">
            <v>NURSING &amp; MEDICAL</v>
          </cell>
          <cell r="E183" t="str">
            <v>THERAPY PART B</v>
          </cell>
        </row>
        <row r="184">
          <cell r="B184">
            <v>5630</v>
          </cell>
          <cell r="C184" t="str">
            <v>Expense</v>
          </cell>
          <cell r="D184" t="str">
            <v>MEDICARE/MCO COSTS</v>
          </cell>
          <cell r="E184" t="str">
            <v>THERAPY MCO</v>
          </cell>
        </row>
        <row r="185">
          <cell r="B185">
            <v>5631</v>
          </cell>
          <cell r="C185" t="str">
            <v>Expense</v>
          </cell>
          <cell r="D185" t="str">
            <v>MEDICARE/MCO COSTS</v>
          </cell>
          <cell r="E185" t="str">
            <v>THERAPY MCO</v>
          </cell>
        </row>
        <row r="186">
          <cell r="B186">
            <v>5632</v>
          </cell>
          <cell r="C186" t="str">
            <v>Expense</v>
          </cell>
          <cell r="D186" t="str">
            <v>NURSING &amp; MEDICAL</v>
          </cell>
          <cell r="E186" t="str">
            <v>THERAPY PART B</v>
          </cell>
        </row>
        <row r="187">
          <cell r="B187">
            <v>5633</v>
          </cell>
          <cell r="C187" t="str">
            <v>Expense</v>
          </cell>
          <cell r="D187" t="str">
            <v>MEDICARE/MCO COSTS</v>
          </cell>
          <cell r="E187" t="str">
            <v>THERAPY MCO</v>
          </cell>
        </row>
        <row r="188">
          <cell r="B188">
            <v>5634</v>
          </cell>
          <cell r="C188" t="str">
            <v>Expense</v>
          </cell>
          <cell r="D188" t="str">
            <v>NURSING &amp; MEDICAL</v>
          </cell>
          <cell r="E188" t="str">
            <v>THERAPY PART B</v>
          </cell>
        </row>
        <row r="189">
          <cell r="B189">
            <v>5635</v>
          </cell>
          <cell r="C189" t="str">
            <v>Expense</v>
          </cell>
          <cell r="D189" t="str">
            <v>NURSING &amp; MEDICAL</v>
          </cell>
          <cell r="E189" t="str">
            <v>THERAPY PART B</v>
          </cell>
        </row>
        <row r="190">
          <cell r="B190">
            <v>5636</v>
          </cell>
          <cell r="C190" t="str">
            <v>Expense</v>
          </cell>
          <cell r="D190" t="str">
            <v>NURSING &amp; MEDICAL</v>
          </cell>
          <cell r="E190" t="str">
            <v>THERAPY PART B</v>
          </cell>
        </row>
        <row r="191">
          <cell r="B191">
            <v>5637</v>
          </cell>
          <cell r="C191" t="str">
            <v>Expense</v>
          </cell>
          <cell r="D191" t="str">
            <v>MEDICARE/MCO COSTS</v>
          </cell>
          <cell r="E191" t="str">
            <v>LAB</v>
          </cell>
        </row>
        <row r="192">
          <cell r="B192">
            <v>5638</v>
          </cell>
          <cell r="C192" t="str">
            <v>Expense</v>
          </cell>
          <cell r="D192" t="str">
            <v>MEDICARE/MCO COSTS</v>
          </cell>
          <cell r="E192" t="str">
            <v xml:space="preserve"> X-RAY</v>
          </cell>
        </row>
        <row r="193">
          <cell r="B193">
            <v>5640</v>
          </cell>
          <cell r="C193" t="str">
            <v>Expense</v>
          </cell>
          <cell r="D193" t="str">
            <v>MEDICARE/MCO COSTS</v>
          </cell>
          <cell r="E193" t="str">
            <v>LAB</v>
          </cell>
        </row>
        <row r="194">
          <cell r="B194">
            <v>5645</v>
          </cell>
          <cell r="C194" t="str">
            <v>Expense</v>
          </cell>
          <cell r="D194" t="str">
            <v>MEDICARE/MCO COSTS</v>
          </cell>
          <cell r="E194" t="str">
            <v>DME RENTAL</v>
          </cell>
        </row>
        <row r="195">
          <cell r="B195">
            <v>5650</v>
          </cell>
          <cell r="C195" t="str">
            <v>Expense</v>
          </cell>
          <cell r="D195" t="str">
            <v>MEDICARE/MCO COSTS</v>
          </cell>
          <cell r="E195" t="str">
            <v>OXYGEN</v>
          </cell>
        </row>
        <row r="196">
          <cell r="B196">
            <v>5651</v>
          </cell>
          <cell r="C196" t="str">
            <v>Expense</v>
          </cell>
          <cell r="D196" t="str">
            <v>MEDICARE/MCO COSTS</v>
          </cell>
          <cell r="E196" t="str">
            <v>OXYGEN</v>
          </cell>
        </row>
        <row r="197">
          <cell r="B197">
            <v>5655</v>
          </cell>
          <cell r="C197" t="str">
            <v>Expense</v>
          </cell>
          <cell r="D197" t="str">
            <v>MEDICARE/MCO COSTS</v>
          </cell>
          <cell r="E197" t="str">
            <v>OTHER</v>
          </cell>
        </row>
        <row r="198">
          <cell r="B198">
            <v>5660</v>
          </cell>
          <cell r="C198" t="str">
            <v>Expense</v>
          </cell>
          <cell r="D198" t="str">
            <v>MEDICARE/MCO COSTS</v>
          </cell>
          <cell r="E198" t="str">
            <v>PATIENT TRANSPORTATION</v>
          </cell>
        </row>
        <row r="199">
          <cell r="B199">
            <v>5670</v>
          </cell>
          <cell r="C199" t="str">
            <v>Expense</v>
          </cell>
          <cell r="D199" t="str">
            <v>NURSING &amp; MEDICAL</v>
          </cell>
          <cell r="E199" t="str">
            <v>THERAPY PART B</v>
          </cell>
        </row>
        <row r="200">
          <cell r="B200">
            <v>0</v>
          </cell>
          <cell r="C200" t="str">
            <v>Expense</v>
          </cell>
          <cell r="D200" t="e">
            <v>#N/A</v>
          </cell>
          <cell r="E200" t="e">
            <v>#N/A</v>
          </cell>
        </row>
        <row r="201">
          <cell r="B201">
            <v>58</v>
          </cell>
          <cell r="C201" t="str">
            <v>Expense</v>
          </cell>
          <cell r="D201" t="str">
            <v>DIETARY</v>
          </cell>
          <cell r="E201" t="str">
            <v>OTHER</v>
          </cell>
        </row>
        <row r="202">
          <cell r="B202">
            <v>5071</v>
          </cell>
          <cell r="C202" t="str">
            <v>Expense</v>
          </cell>
          <cell r="D202" t="str">
            <v>DIETARY</v>
          </cell>
          <cell r="E202" t="str">
            <v>DIETARY/COOKS WAGES</v>
          </cell>
        </row>
        <row r="203">
          <cell r="B203">
            <v>5073</v>
          </cell>
          <cell r="C203" t="str">
            <v>Expense</v>
          </cell>
          <cell r="D203" t="str">
            <v>DIETARY</v>
          </cell>
          <cell r="E203" t="str">
            <v>DIETARY/COOKS WAGES</v>
          </cell>
        </row>
        <row r="204">
          <cell r="B204">
            <v>5074</v>
          </cell>
          <cell r="C204" t="str">
            <v>Expense</v>
          </cell>
          <cell r="D204" t="str">
            <v>DIETARY</v>
          </cell>
          <cell r="E204" t="str">
            <v>DIETARY/COOKS WAGES</v>
          </cell>
        </row>
        <row r="205">
          <cell r="B205">
            <v>5075</v>
          </cell>
          <cell r="C205" t="str">
            <v>Expense</v>
          </cell>
          <cell r="D205" t="str">
            <v>DIETARY</v>
          </cell>
          <cell r="E205" t="str">
            <v>DIETARY/COOKS WAGES</v>
          </cell>
        </row>
        <row r="206">
          <cell r="B206">
            <v>5210</v>
          </cell>
          <cell r="C206" t="str">
            <v>Expense</v>
          </cell>
          <cell r="D206" t="str">
            <v>DIETARY</v>
          </cell>
          <cell r="E206" t="str">
            <v>DIETARY/COOKS WAGES</v>
          </cell>
        </row>
        <row r="207">
          <cell r="B207">
            <v>5301</v>
          </cell>
          <cell r="C207" t="str">
            <v>Expense</v>
          </cell>
          <cell r="D207" t="str">
            <v>DIETARY</v>
          </cell>
          <cell r="E207" t="str">
            <v>FOOD</v>
          </cell>
        </row>
        <row r="208">
          <cell r="B208">
            <v>5303</v>
          </cell>
          <cell r="C208" t="str">
            <v>Expense</v>
          </cell>
          <cell r="D208" t="str">
            <v>DIETARY</v>
          </cell>
          <cell r="E208" t="str">
            <v>FOOD</v>
          </cell>
        </row>
        <row r="209">
          <cell r="B209">
            <v>5305</v>
          </cell>
          <cell r="C209" t="str">
            <v>Expense</v>
          </cell>
          <cell r="D209" t="str">
            <v>DIETARY</v>
          </cell>
          <cell r="E209" t="str">
            <v>SUPPLIES</v>
          </cell>
        </row>
        <row r="210">
          <cell r="B210">
            <v>0</v>
          </cell>
          <cell r="C210" t="str">
            <v>Expense</v>
          </cell>
          <cell r="D210" t="e">
            <v>#N/A</v>
          </cell>
          <cell r="E210" t="e">
            <v>#N/A</v>
          </cell>
        </row>
        <row r="211">
          <cell r="B211">
            <v>60</v>
          </cell>
          <cell r="C211" t="str">
            <v>Expense</v>
          </cell>
          <cell r="D211" t="str">
            <v>SOCIAL SERVICES/ACTIVITIES</v>
          </cell>
          <cell r="E211" t="str">
            <v>OTHER</v>
          </cell>
        </row>
        <row r="212">
          <cell r="B212">
            <v>5055</v>
          </cell>
          <cell r="C212" t="str">
            <v>Expense</v>
          </cell>
          <cell r="D212" t="str">
            <v>SOCIAL SERVICES/ACTIVITIES</v>
          </cell>
          <cell r="E212" t="str">
            <v>SOCIAL SERVICES WAGES</v>
          </cell>
        </row>
        <row r="213">
          <cell r="B213">
            <v>5056</v>
          </cell>
          <cell r="C213" t="str">
            <v>Expense</v>
          </cell>
          <cell r="D213" t="str">
            <v>SOCIAL SERVICES/ACTIVITIES</v>
          </cell>
          <cell r="E213" t="str">
            <v>SOCIAL SERVICES WAGES</v>
          </cell>
        </row>
        <row r="214">
          <cell r="B214">
            <v>5060</v>
          </cell>
          <cell r="C214" t="str">
            <v>Expense</v>
          </cell>
          <cell r="D214" t="str">
            <v>SOCIAL SERVICES/ACTIVITIES</v>
          </cell>
          <cell r="E214" t="str">
            <v>ACTIVITIES WAGES</v>
          </cell>
        </row>
        <row r="215">
          <cell r="B215">
            <v>5062</v>
          </cell>
          <cell r="C215" t="str">
            <v>Expense</v>
          </cell>
          <cell r="D215" t="str">
            <v>SOCIAL SERVICES/ACTIVITIES</v>
          </cell>
          <cell r="E215" t="str">
            <v>ACTIVITIES WAGES</v>
          </cell>
        </row>
        <row r="216">
          <cell r="B216">
            <v>5208</v>
          </cell>
          <cell r="C216" t="str">
            <v>Expense</v>
          </cell>
          <cell r="D216" t="str">
            <v>SOCIAL SERVICES/ACTIVITIES</v>
          </cell>
          <cell r="E216" t="str">
            <v>SOCIAL SERVICES WAGES</v>
          </cell>
        </row>
        <row r="217">
          <cell r="B217">
            <v>5209</v>
          </cell>
          <cell r="C217" t="str">
            <v>Expense</v>
          </cell>
          <cell r="D217" t="str">
            <v>SOCIAL SERVICES/ACTIVITIES</v>
          </cell>
          <cell r="E217" t="str">
            <v>ACTIVITIES WAGES</v>
          </cell>
        </row>
        <row r="218">
          <cell r="B218">
            <v>5212</v>
          </cell>
          <cell r="C218" t="str">
            <v>Expense</v>
          </cell>
          <cell r="D218" t="str">
            <v>SOCIAL SERVICES/ACTIVITIES</v>
          </cell>
          <cell r="E218" t="str">
            <v>ACTIVITIES WAGES</v>
          </cell>
        </row>
        <row r="219">
          <cell r="B219">
            <v>6201</v>
          </cell>
          <cell r="C219" t="str">
            <v>Expense</v>
          </cell>
          <cell r="D219" t="str">
            <v>SOCIAL SERVICES/ACTIVITIES</v>
          </cell>
          <cell r="E219" t="str">
            <v>ACTIVITY PROGRAMS &amp; SUPPLIES</v>
          </cell>
        </row>
        <row r="220">
          <cell r="B220">
            <v>0</v>
          </cell>
          <cell r="C220" t="str">
            <v>Expense</v>
          </cell>
          <cell r="D220" t="e">
            <v>#N/A</v>
          </cell>
          <cell r="E220" t="e">
            <v>#N/A</v>
          </cell>
        </row>
        <row r="221">
          <cell r="B221">
            <v>65</v>
          </cell>
          <cell r="C221" t="str">
            <v>Expense</v>
          </cell>
          <cell r="D221" t="e">
            <v>#N/A</v>
          </cell>
          <cell r="E221" t="e">
            <v>#N/A</v>
          </cell>
        </row>
        <row r="222">
          <cell r="B222">
            <v>5041</v>
          </cell>
          <cell r="C222" t="str">
            <v>Expense</v>
          </cell>
          <cell r="D222" t="str">
            <v>GENERAL &amp; ADMINISTRATIVE</v>
          </cell>
          <cell r="E222" t="str">
            <v>CONCIERGE SERVICE WAGES</v>
          </cell>
        </row>
        <row r="223">
          <cell r="B223">
            <v>5042</v>
          </cell>
          <cell r="C223" t="str">
            <v>Expense</v>
          </cell>
          <cell r="D223" t="str">
            <v>GENERAL &amp; ADMINISTRATIVE</v>
          </cell>
          <cell r="E223" t="str">
            <v>CONCIERGE SERVICE WAGES</v>
          </cell>
        </row>
        <row r="224">
          <cell r="B224">
            <v>6008</v>
          </cell>
          <cell r="C224" t="str">
            <v>Expense</v>
          </cell>
          <cell r="D224" t="str">
            <v>GENERAL &amp; ADMINISTRATIVE</v>
          </cell>
          <cell r="E224" t="str">
            <v>CONCIERGE - RESIDENT EXPENSES</v>
          </cell>
        </row>
        <row r="225">
          <cell r="B225">
            <v>6011</v>
          </cell>
          <cell r="C225" t="str">
            <v>Expense</v>
          </cell>
          <cell r="D225" t="str">
            <v>GENERAL &amp; ADMINISTRATIVE</v>
          </cell>
          <cell r="E225" t="str">
            <v>CONCIERGE - RESIDENT EXPENSES</v>
          </cell>
        </row>
        <row r="226">
          <cell r="B226">
            <v>0</v>
          </cell>
          <cell r="C226" t="str">
            <v>Expense</v>
          </cell>
          <cell r="D226" t="e">
            <v>#N/A</v>
          </cell>
          <cell r="E226" t="e">
            <v>#N/A</v>
          </cell>
        </row>
        <row r="227">
          <cell r="B227">
            <v>68</v>
          </cell>
          <cell r="C227" t="str">
            <v>Expense</v>
          </cell>
          <cell r="D227" t="e">
            <v>#N/A</v>
          </cell>
          <cell r="E227" t="e">
            <v>#N/A</v>
          </cell>
        </row>
        <row r="228">
          <cell r="B228">
            <v>5268</v>
          </cell>
          <cell r="C228" t="str">
            <v>Expense</v>
          </cell>
          <cell r="D228" t="str">
            <v>GENERAL &amp; ADMINISTRATIVE</v>
          </cell>
          <cell r="E228" t="str">
            <v>EMPLOYEE EXPENSES</v>
          </cell>
        </row>
        <row r="229">
          <cell r="B229">
            <v>5269</v>
          </cell>
          <cell r="C229" t="str">
            <v>Expense</v>
          </cell>
          <cell r="D229" t="str">
            <v>GENERAL &amp; ADMINISTRATIVE</v>
          </cell>
          <cell r="E229" t="str">
            <v>EMPLOYEE EXPENSES</v>
          </cell>
        </row>
        <row r="230">
          <cell r="B230">
            <v>6005</v>
          </cell>
          <cell r="C230" t="str">
            <v>Expense</v>
          </cell>
          <cell r="D230" t="str">
            <v>GENERAL &amp; ADMINISTRATIVE</v>
          </cell>
          <cell r="E230" t="str">
            <v>EMPLOYEE EXPENSES</v>
          </cell>
        </row>
        <row r="231">
          <cell r="B231">
            <v>8018</v>
          </cell>
          <cell r="C231" t="str">
            <v>Expense</v>
          </cell>
          <cell r="D231" t="str">
            <v>GENERAL &amp; ADMINISTRATIVE</v>
          </cell>
          <cell r="E231" t="str">
            <v>EMPLOYEE EXPENSES</v>
          </cell>
        </row>
        <row r="232">
          <cell r="B232">
            <v>8073</v>
          </cell>
          <cell r="C232" t="str">
            <v>Expense</v>
          </cell>
          <cell r="D232" t="str">
            <v>GENERAL &amp; ADMINISTRATIVE</v>
          </cell>
          <cell r="E232" t="str">
            <v>EMPLOYEE EXPENSES</v>
          </cell>
        </row>
        <row r="233">
          <cell r="B233">
            <v>0</v>
          </cell>
          <cell r="C233" t="str">
            <v>Expense</v>
          </cell>
          <cell r="D233" t="e">
            <v>#N/A</v>
          </cell>
          <cell r="E233" t="e">
            <v>#N/A</v>
          </cell>
        </row>
        <row r="234">
          <cell r="B234">
            <v>6980</v>
          </cell>
          <cell r="C234" t="str">
            <v>Expense</v>
          </cell>
          <cell r="D234" t="str">
            <v>CAPITAL/FINANCIAL</v>
          </cell>
          <cell r="E234" t="str">
            <v>INTEREST EXPENSE</v>
          </cell>
        </row>
        <row r="235">
          <cell r="B235">
            <v>70</v>
          </cell>
          <cell r="C235" t="str">
            <v>Expense</v>
          </cell>
          <cell r="D235" t="str">
            <v>REPAIR &amp; MAINTENANCE/PLANT</v>
          </cell>
          <cell r="E235" t="str">
            <v>OTHER</v>
          </cell>
        </row>
        <row r="236">
          <cell r="B236">
            <v>5078</v>
          </cell>
          <cell r="C236" t="str">
            <v>Expense</v>
          </cell>
          <cell r="D236" t="str">
            <v>REPAIR &amp; MAINTENANCE/PLANT</v>
          </cell>
          <cell r="E236" t="str">
            <v>MAINTENANCE WAGES</v>
          </cell>
        </row>
        <row r="237">
          <cell r="B237">
            <v>5079</v>
          </cell>
          <cell r="C237" t="str">
            <v>Expense</v>
          </cell>
          <cell r="D237" t="str">
            <v>REPAIR &amp; MAINTENANCE/PLANT</v>
          </cell>
          <cell r="E237" t="str">
            <v>MAINTENANCE WAGES</v>
          </cell>
        </row>
        <row r="238">
          <cell r="B238">
            <v>5221</v>
          </cell>
          <cell r="C238" t="str">
            <v>Expense</v>
          </cell>
          <cell r="D238" t="str">
            <v>REPAIR &amp; MAINTENANCE/PLANT</v>
          </cell>
          <cell r="E238" t="str">
            <v>MAINTENANCE WAGES</v>
          </cell>
        </row>
        <row r="239">
          <cell r="B239">
            <v>5230</v>
          </cell>
          <cell r="C239" t="str">
            <v>Expense</v>
          </cell>
          <cell r="D239" t="str">
            <v>REPAIR &amp; MAINTENANCE/PLANT</v>
          </cell>
          <cell r="E239" t="str">
            <v>ALLOCATED MAINTENANCE WAGES</v>
          </cell>
        </row>
        <row r="240">
          <cell r="B240">
            <v>66</v>
          </cell>
          <cell r="C240" t="str">
            <v>Expense</v>
          </cell>
          <cell r="D240" t="str">
            <v>REPAIR &amp; MAINTENANCE/PLANT</v>
          </cell>
          <cell r="E240" t="str">
            <v>UTILITIES</v>
          </cell>
        </row>
        <row r="241">
          <cell r="B241">
            <v>6616</v>
          </cell>
          <cell r="C241" t="str">
            <v>Expense</v>
          </cell>
          <cell r="D241" t="str">
            <v>REPAIR &amp; MAINTENANCE/PLANT</v>
          </cell>
          <cell r="E241" t="str">
            <v>UTILITIES</v>
          </cell>
        </row>
        <row r="242">
          <cell r="B242">
            <v>6721</v>
          </cell>
          <cell r="C242" t="str">
            <v>Expense</v>
          </cell>
          <cell r="D242" t="str">
            <v>REPAIR &amp; MAINTENANCE/PLANT</v>
          </cell>
          <cell r="E242" t="str">
            <v>UTILITIES</v>
          </cell>
        </row>
        <row r="243">
          <cell r="B243">
            <v>6801</v>
          </cell>
          <cell r="C243" t="str">
            <v>Expense</v>
          </cell>
          <cell r="D243" t="str">
            <v>REPAIR &amp; MAINTENANCE/PLANT</v>
          </cell>
          <cell r="E243" t="str">
            <v>UTILITIES</v>
          </cell>
        </row>
        <row r="244">
          <cell r="B244">
            <v>6806</v>
          </cell>
          <cell r="C244" t="str">
            <v>Expense</v>
          </cell>
          <cell r="D244" t="str">
            <v>REPAIR &amp; MAINTENANCE/PLANT</v>
          </cell>
          <cell r="E244" t="str">
            <v>UTILITIES</v>
          </cell>
        </row>
        <row r="245">
          <cell r="B245">
            <v>6808</v>
          </cell>
          <cell r="C245" t="str">
            <v>Expense</v>
          </cell>
          <cell r="D245" t="str">
            <v>REPAIR &amp; MAINTENANCE/PLANT</v>
          </cell>
          <cell r="E245" t="str">
            <v>UTILITIES</v>
          </cell>
        </row>
        <row r="246">
          <cell r="B246">
            <v>0</v>
          </cell>
          <cell r="C246" t="str">
            <v>Expense</v>
          </cell>
          <cell r="D246" t="e">
            <v>#N/A</v>
          </cell>
          <cell r="E246" t="e">
            <v>#N/A</v>
          </cell>
        </row>
        <row r="247">
          <cell r="B247">
            <v>7025</v>
          </cell>
          <cell r="C247" t="str">
            <v>Expense</v>
          </cell>
          <cell r="D247" t="str">
            <v>REPAIR &amp; MAINTENANCE/PLANT</v>
          </cell>
          <cell r="E247" t="str">
            <v>REPAIRS &amp; MAINTENANCE/SUPPLIES</v>
          </cell>
        </row>
        <row r="248">
          <cell r="B248">
            <v>7027</v>
          </cell>
          <cell r="C248" t="str">
            <v>Expense</v>
          </cell>
          <cell r="D248" t="str">
            <v>REPAIR &amp; MAINTENANCE/PLANT</v>
          </cell>
          <cell r="E248" t="str">
            <v>REPAIRS &amp; MAINTENANCE/SUPPLIES</v>
          </cell>
        </row>
        <row r="249">
          <cell r="B249">
            <v>7040</v>
          </cell>
          <cell r="C249" t="str">
            <v>Expense</v>
          </cell>
          <cell r="D249" t="str">
            <v>HOUSEKEEPING &amp; LAUNDRY</v>
          </cell>
          <cell r="E249" t="str">
            <v>HOUSEKEEPING/LAUNDRY SUPPLIES</v>
          </cell>
        </row>
        <row r="250">
          <cell r="B250">
            <v>7056</v>
          </cell>
          <cell r="C250" t="str">
            <v>Expense</v>
          </cell>
          <cell r="D250" t="str">
            <v>REPAIR &amp; MAINTENANCE/PLANT</v>
          </cell>
          <cell r="E250" t="str">
            <v>REPAIRS &amp; MAINTENANCE/SUPPLIES</v>
          </cell>
        </row>
        <row r="251">
          <cell r="B251">
            <v>7105</v>
          </cell>
          <cell r="C251" t="str">
            <v>Expense</v>
          </cell>
          <cell r="D251" t="str">
            <v>REPAIR &amp; MAINTENANCE/PLANT</v>
          </cell>
          <cell r="E251" t="str">
            <v>CONTRACT SERVICES</v>
          </cell>
        </row>
        <row r="252">
          <cell r="B252">
            <v>7106</v>
          </cell>
          <cell r="C252" t="str">
            <v>Expense</v>
          </cell>
          <cell r="D252" t="str">
            <v>REPAIR &amp; MAINTENANCE/PLANT</v>
          </cell>
          <cell r="E252" t="str">
            <v>REPAIRS &amp; MAINTENANCE/SUPPLIES</v>
          </cell>
        </row>
        <row r="253">
          <cell r="B253">
            <v>7107</v>
          </cell>
          <cell r="C253" t="str">
            <v>Expense</v>
          </cell>
          <cell r="D253" t="str">
            <v>REPAIR &amp; MAINTENANCE/PLANT</v>
          </cell>
          <cell r="E253" t="str">
            <v>REPAIRS &amp; MAINTENANCE/SUPPLIES</v>
          </cell>
        </row>
        <row r="254">
          <cell r="B254">
            <v>7108</v>
          </cell>
          <cell r="C254" t="str">
            <v>Expense</v>
          </cell>
          <cell r="D254" t="str">
            <v>REPAIR &amp; MAINTENANCE/PLANT</v>
          </cell>
          <cell r="E254" t="str">
            <v>REPAIRS &amp; MAINTENANCE/SUPPLIES</v>
          </cell>
        </row>
        <row r="255">
          <cell r="B255">
            <v>7109</v>
          </cell>
          <cell r="C255" t="str">
            <v>Expense</v>
          </cell>
          <cell r="D255" t="str">
            <v>REPAIR &amp; MAINTENANCE/PLANT</v>
          </cell>
          <cell r="E255" t="str">
            <v>REPAIRS &amp; MAINTENANCE/SUPPLIES</v>
          </cell>
        </row>
        <row r="256">
          <cell r="B256">
            <v>7110</v>
          </cell>
          <cell r="C256" t="str">
            <v>Expense</v>
          </cell>
          <cell r="D256" t="str">
            <v>REPAIR &amp; MAINTENANCE/PLANT</v>
          </cell>
          <cell r="E256" t="str">
            <v>REPAIRS &amp; MAINTENANCE/SUPPLIES</v>
          </cell>
        </row>
        <row r="257">
          <cell r="B257">
            <v>7111</v>
          </cell>
          <cell r="C257" t="str">
            <v>Expense</v>
          </cell>
          <cell r="D257" t="str">
            <v>REPAIR &amp; MAINTENANCE/PLANT</v>
          </cell>
          <cell r="E257" t="str">
            <v>REPAIRS &amp; MAINTENANCE/SUPPLIES</v>
          </cell>
        </row>
        <row r="258">
          <cell r="B258">
            <v>7112</v>
          </cell>
          <cell r="C258" t="str">
            <v>Expense</v>
          </cell>
          <cell r="D258" t="str">
            <v>REPAIR &amp; MAINTENANCE/PLANT</v>
          </cell>
          <cell r="E258" t="str">
            <v>REPAIRS &amp; MAINTENANCE/SUPPLIES</v>
          </cell>
        </row>
        <row r="259">
          <cell r="B259">
            <v>7113</v>
          </cell>
          <cell r="C259" t="str">
            <v>Expense</v>
          </cell>
          <cell r="D259" t="str">
            <v>REPAIR &amp; MAINTENANCE/PLANT</v>
          </cell>
          <cell r="E259" t="str">
            <v>REPAIRS &amp; MAINTENANCE/SUPPLIES</v>
          </cell>
        </row>
        <row r="260">
          <cell r="B260">
            <v>7114</v>
          </cell>
          <cell r="C260" t="str">
            <v>Expense</v>
          </cell>
          <cell r="D260" t="str">
            <v>REPAIR &amp; MAINTENANCE/PLANT</v>
          </cell>
          <cell r="E260" t="str">
            <v>REPAIRS &amp; MAINTENANCE/SUPPLIES</v>
          </cell>
        </row>
        <row r="261">
          <cell r="B261">
            <v>7115</v>
          </cell>
          <cell r="C261" t="str">
            <v>Expense</v>
          </cell>
          <cell r="D261" t="str">
            <v>REPAIR &amp; MAINTENANCE/PLANT</v>
          </cell>
          <cell r="E261" t="str">
            <v>CONTRACT SERVICES</v>
          </cell>
        </row>
        <row r="262">
          <cell r="B262">
            <v>7176</v>
          </cell>
          <cell r="C262" t="str">
            <v>Expense</v>
          </cell>
          <cell r="D262" t="str">
            <v>REPAIR &amp; MAINTENANCE/PLANT</v>
          </cell>
          <cell r="E262" t="str">
            <v>REPAIRS &amp; MAINTENANCE/SUPPLIES</v>
          </cell>
        </row>
        <row r="263">
          <cell r="B263">
            <v>7178</v>
          </cell>
          <cell r="C263" t="str">
            <v>Expense</v>
          </cell>
          <cell r="D263" t="str">
            <v>REPAIR &amp; MAINTENANCE/PLANT</v>
          </cell>
          <cell r="E263" t="str">
            <v>REPAIRS &amp; MAINTENANCE/SUPPLIES</v>
          </cell>
        </row>
        <row r="264">
          <cell r="B264">
            <v>8006</v>
          </cell>
          <cell r="C264" t="str">
            <v>Expense</v>
          </cell>
          <cell r="D264" t="str">
            <v>REPAIR &amp; MAINTENANCE/PLANT</v>
          </cell>
          <cell r="E264" t="str">
            <v>REPAIRS &amp; MAINTENANCE/SUPPLIES</v>
          </cell>
        </row>
        <row r="265">
          <cell r="B265">
            <v>0</v>
          </cell>
          <cell r="C265" t="str">
            <v>Expense</v>
          </cell>
          <cell r="D265" t="e">
            <v>#N/A</v>
          </cell>
          <cell r="E265" t="e">
            <v>#N/A</v>
          </cell>
        </row>
        <row r="266">
          <cell r="B266">
            <v>75</v>
          </cell>
          <cell r="C266" t="str">
            <v>Expense</v>
          </cell>
          <cell r="D266" t="str">
            <v>HOUSEKEEPING &amp; LAUNDRY</v>
          </cell>
          <cell r="E266" t="str">
            <v>OTHER</v>
          </cell>
        </row>
        <row r="267">
          <cell r="B267">
            <v>7157</v>
          </cell>
          <cell r="C267" t="str">
            <v>Expense</v>
          </cell>
          <cell r="D267" t="str">
            <v>HOUSEKEEPING &amp; LAUNDRY</v>
          </cell>
          <cell r="E267" t="str">
            <v>HOUSEKEEPING/LAUNDRY SUPPLIES</v>
          </cell>
        </row>
        <row r="268">
          <cell r="B268">
            <v>7510</v>
          </cell>
          <cell r="C268" t="str">
            <v>Expense</v>
          </cell>
          <cell r="D268" t="str">
            <v>HOUSEKEEPING &amp; LAUNDRY</v>
          </cell>
          <cell r="E268" t="str">
            <v>HOUSEKEEPING CONTRACT SVCS</v>
          </cell>
        </row>
        <row r="269">
          <cell r="B269">
            <v>7520</v>
          </cell>
          <cell r="C269" t="str">
            <v>Expense</v>
          </cell>
          <cell r="D269" t="str">
            <v>HOUSEKEEPING &amp; LAUNDRY</v>
          </cell>
          <cell r="E269" t="str">
            <v>LAUNDRY CONTRACT SVCS</v>
          </cell>
        </row>
        <row r="270">
          <cell r="B270">
            <v>0</v>
          </cell>
          <cell r="C270" t="str">
            <v>Expense</v>
          </cell>
          <cell r="D270" t="e">
            <v>#N/A</v>
          </cell>
          <cell r="E270" t="e">
            <v>#N/A</v>
          </cell>
        </row>
        <row r="271">
          <cell r="B271">
            <v>80</v>
          </cell>
          <cell r="C271" t="str">
            <v>Expense</v>
          </cell>
          <cell r="D271" t="str">
            <v>GENERAL &amp; ADMINISTRATIVE</v>
          </cell>
          <cell r="E271" t="str">
            <v>OTHER</v>
          </cell>
        </row>
        <row r="272">
          <cell r="B272">
            <v>5087</v>
          </cell>
          <cell r="C272" t="str">
            <v>Expense</v>
          </cell>
          <cell r="D272" t="str">
            <v>GENERAL &amp; ADMINISTRATIVE</v>
          </cell>
          <cell r="E272" t="str">
            <v>EXECUTIVE DIRECTOR WAGES</v>
          </cell>
        </row>
        <row r="273">
          <cell r="B273">
            <v>5089</v>
          </cell>
          <cell r="C273" t="str">
            <v>Expense</v>
          </cell>
          <cell r="D273" t="str">
            <v>GENERAL &amp; ADMINISTRATIVE</v>
          </cell>
          <cell r="E273" t="str">
            <v>DIRECTOR OF BUSINESS OFFICE WAGES</v>
          </cell>
        </row>
        <row r="274">
          <cell r="B274">
            <v>5091</v>
          </cell>
          <cell r="C274" t="str">
            <v>Expense</v>
          </cell>
          <cell r="D274" t="str">
            <v>GENERAL &amp; ADMINISTRATIVE</v>
          </cell>
          <cell r="E274" t="str">
            <v>OFFICE WAGES</v>
          </cell>
        </row>
        <row r="275">
          <cell r="B275">
            <v>5094</v>
          </cell>
          <cell r="C275" t="str">
            <v>Expense</v>
          </cell>
          <cell r="D275" t="str">
            <v>GENERAL &amp; ADMINISTRATIVE</v>
          </cell>
          <cell r="E275" t="str">
            <v>ADMISSIONS WAGES</v>
          </cell>
        </row>
        <row r="276">
          <cell r="B276">
            <v>5096</v>
          </cell>
          <cell r="C276" t="str">
            <v>Expense</v>
          </cell>
          <cell r="D276" t="str">
            <v>GENERAL &amp; ADMINISTRATIVE</v>
          </cell>
          <cell r="E276" t="str">
            <v>HR/PAYROLL WAGES</v>
          </cell>
        </row>
        <row r="277">
          <cell r="B277">
            <v>5201</v>
          </cell>
          <cell r="C277" t="str">
            <v>Expense</v>
          </cell>
          <cell r="D277" t="str">
            <v>GENERAL &amp; ADMINISTRATIVE</v>
          </cell>
          <cell r="E277" t="str">
            <v>EXECUTIVE DIRECTOR WAGES</v>
          </cell>
        </row>
        <row r="278">
          <cell r="B278">
            <v>5204</v>
          </cell>
          <cell r="C278" t="str">
            <v>Expense</v>
          </cell>
          <cell r="D278" t="str">
            <v>GENERAL &amp; ADMINISTRATIVE</v>
          </cell>
          <cell r="E278" t="str">
            <v>MARKETING - ADVERTISING &amp; PROMOTION</v>
          </cell>
        </row>
        <row r="279">
          <cell r="B279">
            <v>5204.5</v>
          </cell>
          <cell r="C279" t="str">
            <v>Expense</v>
          </cell>
          <cell r="D279" t="str">
            <v>GENERAL &amp; ADMINISTRATIVE</v>
          </cell>
          <cell r="E279" t="str">
            <v>ADMISSIONS WAGES</v>
          </cell>
        </row>
        <row r="280">
          <cell r="B280">
            <v>5205</v>
          </cell>
          <cell r="C280" t="str">
            <v>Expense</v>
          </cell>
          <cell r="D280" t="str">
            <v>NURSING &amp; MEDICAL</v>
          </cell>
          <cell r="E280" t="str">
            <v>MEDICAL RECORDS WAGES</v>
          </cell>
        </row>
        <row r="281">
          <cell r="B281">
            <v>5206</v>
          </cell>
          <cell r="C281" t="str">
            <v>Expense</v>
          </cell>
          <cell r="D281" t="str">
            <v>GENERAL &amp; ADMINISTRATIVE</v>
          </cell>
          <cell r="E281" t="str">
            <v>OFFICE WAGES</v>
          </cell>
        </row>
        <row r="282">
          <cell r="B282">
            <v>5222</v>
          </cell>
          <cell r="C282" t="str">
            <v>Expense</v>
          </cell>
          <cell r="D282" t="str">
            <v>NURSING &amp; MEDICAL</v>
          </cell>
          <cell r="E282" t="str">
            <v>STAFFING COORDINATOR WAGES</v>
          </cell>
        </row>
        <row r="283">
          <cell r="B283">
            <v>5229</v>
          </cell>
          <cell r="C283" t="str">
            <v>Expense</v>
          </cell>
          <cell r="D283" t="str">
            <v>GENERAL &amp; ADMINISTRATIVE</v>
          </cell>
          <cell r="E283" t="str">
            <v>ALLOCATED G&amp;A WAGES</v>
          </cell>
        </row>
        <row r="284">
          <cell r="B284">
            <v>6015</v>
          </cell>
          <cell r="C284" t="str">
            <v>Expense</v>
          </cell>
          <cell r="D284" t="str">
            <v>GENERAL &amp; ADMINISTRATIVE</v>
          </cell>
          <cell r="E284" t="str">
            <v>DUES &amp; SUBSCRIPTIONS</v>
          </cell>
        </row>
        <row r="285">
          <cell r="B285">
            <v>8001</v>
          </cell>
          <cell r="C285" t="str">
            <v>Expense</v>
          </cell>
          <cell r="D285" t="str">
            <v>GENERAL &amp; ADMINISTRATIVE</v>
          </cell>
          <cell r="E285" t="str">
            <v>FINANCIAL CONSULTING FEES</v>
          </cell>
        </row>
        <row r="286">
          <cell r="B286">
            <v>8002</v>
          </cell>
          <cell r="C286" t="str">
            <v>Expense</v>
          </cell>
          <cell r="D286" t="str">
            <v>GENERAL &amp; ADMINISTRATIVE</v>
          </cell>
          <cell r="E286" t="str">
            <v>ACCOUNTING/PROFESSIONAL FEES</v>
          </cell>
        </row>
        <row r="287">
          <cell r="B287">
            <v>8003</v>
          </cell>
          <cell r="C287" t="str">
            <v>Expense</v>
          </cell>
          <cell r="D287" t="str">
            <v>GENERAL &amp; ADMINISTRATIVE</v>
          </cell>
          <cell r="E287" t="str">
            <v>ACCOUNTING/PROFESSIONAL FEES</v>
          </cell>
        </row>
        <row r="288">
          <cell r="B288">
            <v>8004</v>
          </cell>
          <cell r="C288" t="str">
            <v>Expense</v>
          </cell>
          <cell r="D288" t="str">
            <v>GENERAL &amp; ADMINISTRATIVE</v>
          </cell>
          <cell r="E288" t="str">
            <v>ACCOUNTING/PROFESSIONAL FEES</v>
          </cell>
        </row>
        <row r="289">
          <cell r="B289">
            <v>8007</v>
          </cell>
          <cell r="C289" t="str">
            <v>Expense</v>
          </cell>
          <cell r="D289" t="str">
            <v>GENERAL &amp; ADMINISTRATIVE</v>
          </cell>
          <cell r="E289" t="str">
            <v>CABLE TV/INTERNET</v>
          </cell>
        </row>
        <row r="290">
          <cell r="B290">
            <v>8011</v>
          </cell>
          <cell r="C290" t="str">
            <v>Expense</v>
          </cell>
          <cell r="D290" t="str">
            <v>GENERAL &amp; ADMINISTRATIVE</v>
          </cell>
          <cell r="E290" t="str">
            <v>ACCOUNTING/PROFESSIONAL FEES</v>
          </cell>
        </row>
        <row r="291">
          <cell r="B291">
            <v>8012</v>
          </cell>
          <cell r="C291" t="str">
            <v>Expense</v>
          </cell>
          <cell r="D291" t="str">
            <v>GENERAL &amp; ADMINISTRATIVE</v>
          </cell>
          <cell r="E291" t="str">
            <v>OFFICE EXPENSES</v>
          </cell>
        </row>
        <row r="292">
          <cell r="B292">
            <v>8014</v>
          </cell>
          <cell r="C292" t="str">
            <v>Expense</v>
          </cell>
          <cell r="D292" t="str">
            <v>GENERAL &amp; ADMINISTRATIVE</v>
          </cell>
          <cell r="E292" t="str">
            <v>COMPUTER HARDWARE/SOFTWARE</v>
          </cell>
        </row>
        <row r="293">
          <cell r="B293">
            <v>8015</v>
          </cell>
          <cell r="C293" t="str">
            <v>Expense</v>
          </cell>
          <cell r="D293" t="str">
            <v>GENERAL &amp; ADMINISTRATIVE</v>
          </cell>
          <cell r="E293" t="str">
            <v>OFFICE EXPENSES</v>
          </cell>
        </row>
        <row r="294">
          <cell r="B294">
            <v>8016</v>
          </cell>
          <cell r="C294" t="str">
            <v>Expense</v>
          </cell>
          <cell r="D294" t="str">
            <v>GENERAL &amp; ADMINISTRATIVE</v>
          </cell>
          <cell r="E294" t="str">
            <v>EMPLOYEE EXPENSES</v>
          </cell>
        </row>
        <row r="295">
          <cell r="B295">
            <v>8020</v>
          </cell>
          <cell r="C295" t="str">
            <v>Expense</v>
          </cell>
          <cell r="D295" t="str">
            <v>GENERAL &amp; ADMINISTRATIVE</v>
          </cell>
          <cell r="E295" t="str">
            <v>EMPLOYEE EXPENSES</v>
          </cell>
        </row>
        <row r="296">
          <cell r="B296">
            <v>8021</v>
          </cell>
          <cell r="C296" t="str">
            <v>Expense</v>
          </cell>
          <cell r="D296" t="str">
            <v>GENERAL &amp; ADMINISTRATIVE</v>
          </cell>
          <cell r="E296" t="str">
            <v>OFFICE EXPENSES</v>
          </cell>
        </row>
        <row r="297">
          <cell r="B297">
            <v>8023</v>
          </cell>
          <cell r="C297" t="str">
            <v>Expense</v>
          </cell>
          <cell r="D297" t="str">
            <v>GENERAL &amp; ADMINISTRATIVE</v>
          </cell>
          <cell r="E297" t="str">
            <v>TRAVEL</v>
          </cell>
        </row>
        <row r="298">
          <cell r="B298">
            <v>8031</v>
          </cell>
          <cell r="C298" t="str">
            <v>Expense</v>
          </cell>
          <cell r="D298" t="str">
            <v>GENERAL &amp; ADMINISTRATIVE</v>
          </cell>
          <cell r="E298" t="str">
            <v>TELEPHONE/CELL PHONE</v>
          </cell>
        </row>
        <row r="299">
          <cell r="B299">
            <v>8032</v>
          </cell>
          <cell r="C299" t="str">
            <v>Expense</v>
          </cell>
          <cell r="D299" t="str">
            <v>GENERAL &amp; ADMINISTRATIVE</v>
          </cell>
          <cell r="E299" t="str">
            <v>TELEPHONE/CELL PHONE</v>
          </cell>
        </row>
        <row r="300">
          <cell r="B300">
            <v>8041</v>
          </cell>
          <cell r="C300" t="str">
            <v>Expense</v>
          </cell>
          <cell r="D300" t="str">
            <v>GENERAL &amp; ADMINISTRATIVE</v>
          </cell>
          <cell r="E300" t="str">
            <v>OFFICE EXPENSES</v>
          </cell>
        </row>
        <row r="301">
          <cell r="B301">
            <v>8071</v>
          </cell>
          <cell r="C301" t="str">
            <v>Expense</v>
          </cell>
          <cell r="D301" t="str">
            <v>GENERAL &amp; ADMINISTRATIVE</v>
          </cell>
          <cell r="E301" t="str">
            <v>LICENSING &amp; PERMITTING</v>
          </cell>
        </row>
        <row r="302">
          <cell r="B302">
            <v>8072</v>
          </cell>
          <cell r="C302" t="str">
            <v>Expense</v>
          </cell>
          <cell r="D302" t="str">
            <v>GENERAL &amp; ADMINISTRATIVE</v>
          </cell>
          <cell r="E302" t="str">
            <v>OFFICE EXPENSES</v>
          </cell>
        </row>
        <row r="303">
          <cell r="B303">
            <v>81</v>
          </cell>
          <cell r="C303" t="str">
            <v>Expense</v>
          </cell>
          <cell r="D303" t="e">
            <v>#N/A</v>
          </cell>
          <cell r="E303" t="e">
            <v>#N/A</v>
          </cell>
        </row>
        <row r="304">
          <cell r="B304">
            <v>6000</v>
          </cell>
          <cell r="C304" t="str">
            <v>Expense</v>
          </cell>
          <cell r="D304" t="str">
            <v>GENERAL &amp; ADMINISTRATIVE</v>
          </cell>
          <cell r="E304" t="str">
            <v>MARKETING - ADVERTISING &amp; PROMOTION</v>
          </cell>
        </row>
        <row r="305">
          <cell r="B305">
            <v>6001</v>
          </cell>
          <cell r="C305" t="str">
            <v>Expense</v>
          </cell>
          <cell r="D305" t="str">
            <v>GENERAL &amp; ADMINISTRATIVE</v>
          </cell>
          <cell r="E305" t="str">
            <v>MARKETING - ADVERTISING &amp; PROMOTION</v>
          </cell>
        </row>
        <row r="306">
          <cell r="B306">
            <v>6002</v>
          </cell>
          <cell r="C306" t="str">
            <v>Expense</v>
          </cell>
          <cell r="D306" t="str">
            <v>GENERAL &amp; ADMINISTRATIVE</v>
          </cell>
          <cell r="E306" t="str">
            <v>MARKETING - ADVERTISING &amp; PROMOTION</v>
          </cell>
        </row>
        <row r="307">
          <cell r="B307">
            <v>6006</v>
          </cell>
          <cell r="C307" t="str">
            <v>Expense</v>
          </cell>
          <cell r="D307" t="str">
            <v>GENERAL &amp; ADMINISTRATIVE</v>
          </cell>
          <cell r="E307" t="str">
            <v>MARKETING - ADVERTISING &amp; PROMOTION</v>
          </cell>
        </row>
        <row r="308">
          <cell r="B308">
            <v>6100</v>
          </cell>
          <cell r="C308" t="str">
            <v>Expense</v>
          </cell>
          <cell r="D308" t="str">
            <v>GENERAL &amp; ADMINISTRATIVE</v>
          </cell>
          <cell r="E308" t="str">
            <v>MARKETING - MEALS &amp; ENTERTAINMENT</v>
          </cell>
        </row>
        <row r="309">
          <cell r="B309">
            <v>6101</v>
          </cell>
          <cell r="C309" t="str">
            <v>Expense</v>
          </cell>
          <cell r="D309" t="str">
            <v>GENERAL &amp; ADMINISTRATIVE</v>
          </cell>
          <cell r="E309" t="str">
            <v>MARKETING - ADVERTISING &amp; PROMOTION</v>
          </cell>
        </row>
        <row r="310">
          <cell r="B310">
            <v>0</v>
          </cell>
          <cell r="C310" t="e">
            <v>#N/A</v>
          </cell>
          <cell r="D310" t="e">
            <v>#N/A</v>
          </cell>
          <cell r="E310" t="e">
            <v>#N/A</v>
          </cell>
        </row>
        <row r="311">
          <cell r="B311">
            <v>8101</v>
          </cell>
          <cell r="C311" t="str">
            <v>Expense</v>
          </cell>
          <cell r="D311" t="str">
            <v>GENERAL &amp; ADMINISTRATIVE</v>
          </cell>
          <cell r="E311" t="str">
            <v>TRAVEL</v>
          </cell>
        </row>
        <row r="312">
          <cell r="B312">
            <v>8200</v>
          </cell>
          <cell r="C312" t="str">
            <v>Expense</v>
          </cell>
          <cell r="D312" t="str">
            <v>GENERAL &amp; ADMINISTRATIVE</v>
          </cell>
          <cell r="E312" t="str">
            <v>ACCOUNTING/PROFESSIONAL FEES</v>
          </cell>
        </row>
        <row r="313">
          <cell r="B313">
            <v>8400</v>
          </cell>
          <cell r="C313" t="str">
            <v>Expense</v>
          </cell>
          <cell r="D313" t="str">
            <v>GENERAL &amp; ADMINISTRATIVE</v>
          </cell>
          <cell r="E313" t="str">
            <v>DONATIONS</v>
          </cell>
        </row>
        <row r="314">
          <cell r="B314">
            <v>8550</v>
          </cell>
          <cell r="C314" t="str">
            <v>Expense</v>
          </cell>
          <cell r="D314" t="str">
            <v>GENERAL &amp; ADMINISTRATIVE</v>
          </cell>
          <cell r="E314" t="str">
            <v>BAD DEBT</v>
          </cell>
        </row>
        <row r="315">
          <cell r="B315">
            <v>8600</v>
          </cell>
          <cell r="C315" t="str">
            <v>Expense</v>
          </cell>
          <cell r="D315" t="str">
            <v>GENERAL &amp; ADMINISTRATIVE</v>
          </cell>
          <cell r="E315" t="str">
            <v>MEDICAID BED TAX</v>
          </cell>
        </row>
        <row r="316">
          <cell r="B316">
            <v>0</v>
          </cell>
          <cell r="C316" t="str">
            <v>Expense</v>
          </cell>
          <cell r="D316" t="e">
            <v>#N/A</v>
          </cell>
          <cell r="E316" t="e">
            <v>#N/A</v>
          </cell>
        </row>
        <row r="317">
          <cell r="B317">
            <v>90</v>
          </cell>
          <cell r="C317" t="str">
            <v>Expense</v>
          </cell>
          <cell r="D317" t="str">
            <v>RE TAXES/INSURANCE</v>
          </cell>
          <cell r="E317" t="str">
            <v>OTHER</v>
          </cell>
        </row>
        <row r="318">
          <cell r="B318">
            <v>9056</v>
          </cell>
          <cell r="C318" t="str">
            <v>Expense</v>
          </cell>
          <cell r="D318" t="str">
            <v>RE TAXES/INSURANCE</v>
          </cell>
          <cell r="E318" t="str">
            <v>REAL ESTATE TAXES</v>
          </cell>
        </row>
        <row r="319">
          <cell r="B319">
            <v>9060</v>
          </cell>
          <cell r="C319" t="str">
            <v>Expense</v>
          </cell>
          <cell r="D319" t="str">
            <v>RE TAXES/INSURANCE</v>
          </cell>
          <cell r="E319" t="str">
            <v>INSURANCE - GENERAL LIABILITY</v>
          </cell>
        </row>
        <row r="320">
          <cell r="B320">
            <v>9061</v>
          </cell>
          <cell r="C320" t="str">
            <v>Expense</v>
          </cell>
          <cell r="D320" t="str">
            <v>RE TAXES/INSURANCE</v>
          </cell>
          <cell r="E320" t="str">
            <v>INSURANCE - GENERAL LIABILITY</v>
          </cell>
        </row>
        <row r="321">
          <cell r="B321">
            <v>9062</v>
          </cell>
          <cell r="C321" t="str">
            <v>Expense</v>
          </cell>
          <cell r="D321" t="str">
            <v>RE TAXES/INSURANCE</v>
          </cell>
          <cell r="E321" t="str">
            <v>INSURANCE - PROPERTY/FLOOD</v>
          </cell>
        </row>
        <row r="322">
          <cell r="B322">
            <v>90</v>
          </cell>
          <cell r="C322" t="str">
            <v>Expense</v>
          </cell>
          <cell r="D322" t="str">
            <v>RE TAXES/INSURANCE</v>
          </cell>
          <cell r="E322" t="str">
            <v>INSURANCE - GENERAL LIABILITY</v>
          </cell>
        </row>
        <row r="323">
          <cell r="B323">
            <v>0</v>
          </cell>
          <cell r="C323" t="str">
            <v>Expense</v>
          </cell>
          <cell r="D323" t="e">
            <v>#N/A</v>
          </cell>
          <cell r="E323" t="e">
            <v>#N/A</v>
          </cell>
        </row>
        <row r="324">
          <cell r="B324">
            <v>96</v>
          </cell>
          <cell r="C324" t="str">
            <v>Expense</v>
          </cell>
          <cell r="D324" t="str">
            <v>CAPITAL/FINANCIAL</v>
          </cell>
          <cell r="E324" t="str">
            <v>OTHER</v>
          </cell>
        </row>
        <row r="325">
          <cell r="B325">
            <v>6450</v>
          </cell>
          <cell r="C325" t="str">
            <v>Expense</v>
          </cell>
          <cell r="D325" t="str">
            <v>CAPITAL/FINANCIAL</v>
          </cell>
          <cell r="E325" t="str">
            <v>INTEREST EXPENSE</v>
          </cell>
        </row>
        <row r="326">
          <cell r="B326">
            <v>6470</v>
          </cell>
          <cell r="C326" t="str">
            <v>Expense</v>
          </cell>
          <cell r="D326" t="str">
            <v>CAPITAL/FINANCIAL</v>
          </cell>
          <cell r="E326" t="str">
            <v>INTEREST EXPENSE</v>
          </cell>
        </row>
        <row r="327">
          <cell r="B327">
            <v>6500</v>
          </cell>
          <cell r="C327" t="str">
            <v>Expense</v>
          </cell>
          <cell r="D327" t="str">
            <v>CAPITAL/FINANCIAL</v>
          </cell>
          <cell r="E327" t="str">
            <v>RENT EXPENSE</v>
          </cell>
        </row>
        <row r="328">
          <cell r="B328">
            <v>0</v>
          </cell>
          <cell r="C328" t="str">
            <v>Expense</v>
          </cell>
          <cell r="D328" t="e">
            <v>#N/A</v>
          </cell>
          <cell r="E328" t="e">
            <v>#N/A</v>
          </cell>
        </row>
        <row r="329">
          <cell r="B329">
            <v>0</v>
          </cell>
          <cell r="C329" t="str">
            <v>Expense</v>
          </cell>
          <cell r="D329" t="e">
            <v>#N/A</v>
          </cell>
          <cell r="E329" t="e">
            <v>#N/A</v>
          </cell>
        </row>
        <row r="330">
          <cell r="B330">
            <v>0</v>
          </cell>
          <cell r="C330" t="str">
            <v>Expense</v>
          </cell>
          <cell r="D330" t="e">
            <v>#N/A</v>
          </cell>
          <cell r="E330" t="e">
            <v>#N/A</v>
          </cell>
        </row>
        <row r="331">
          <cell r="B331">
            <v>0</v>
          </cell>
          <cell r="C331" t="str">
            <v>Expense</v>
          </cell>
          <cell r="D331" t="e">
            <v>#N/A</v>
          </cell>
          <cell r="E331" t="e">
            <v>#N/A</v>
          </cell>
        </row>
        <row r="332">
          <cell r="B332">
            <v>0</v>
          </cell>
          <cell r="C332" t="str">
            <v>Expense</v>
          </cell>
          <cell r="D332" t="e">
            <v>#N/A</v>
          </cell>
          <cell r="E332" t="e">
            <v>#N/A</v>
          </cell>
        </row>
        <row r="333">
          <cell r="B333">
            <v>0</v>
          </cell>
          <cell r="C333" t="str">
            <v>Expense</v>
          </cell>
          <cell r="D333" t="e">
            <v>#N/A</v>
          </cell>
          <cell r="E333" t="e">
            <v>#N/A</v>
          </cell>
        </row>
        <row r="334">
          <cell r="B334">
            <v>0</v>
          </cell>
          <cell r="C334" t="str">
            <v>Expense</v>
          </cell>
          <cell r="D334" t="e">
            <v>#N/A</v>
          </cell>
          <cell r="E334" t="e">
            <v>#N/A</v>
          </cell>
        </row>
        <row r="335">
          <cell r="B335">
            <v>7702</v>
          </cell>
          <cell r="C335" t="str">
            <v>Expense</v>
          </cell>
          <cell r="D335" t="str">
            <v>NON-RECURRING REPAIRS/EXPENSES</v>
          </cell>
          <cell r="E335" t="str">
            <v>OTHER</v>
          </cell>
        </row>
        <row r="336">
          <cell r="B336">
            <v>7709</v>
          </cell>
          <cell r="C336" t="str">
            <v>Expense</v>
          </cell>
          <cell r="D336" t="str">
            <v>NON-RECURRING REPAIRS/EXPENSES</v>
          </cell>
          <cell r="E336" t="str">
            <v>OTHER</v>
          </cell>
        </row>
        <row r="337">
          <cell r="B337">
            <v>7710</v>
          </cell>
          <cell r="C337" t="str">
            <v>Expense</v>
          </cell>
          <cell r="D337" t="str">
            <v>NON-RECURRING REPAIRS/EXPENSES</v>
          </cell>
          <cell r="E337" t="str">
            <v>OTHER</v>
          </cell>
        </row>
        <row r="338">
          <cell r="B338">
            <v>0</v>
          </cell>
          <cell r="C338" t="str">
            <v>Expense</v>
          </cell>
          <cell r="D338" t="e">
            <v>#N/A</v>
          </cell>
          <cell r="E338" t="e">
            <v>#N/A</v>
          </cell>
        </row>
        <row r="339">
          <cell r="B339">
            <v>0</v>
          </cell>
          <cell r="C339" t="str">
            <v>Expense</v>
          </cell>
          <cell r="D339" t="str">
            <v>NON OPERATING EXPENSES</v>
          </cell>
          <cell r="E339" t="str">
            <v>OTHER</v>
          </cell>
        </row>
        <row r="340">
          <cell r="B340">
            <v>9058</v>
          </cell>
          <cell r="C340" t="str">
            <v>Expense</v>
          </cell>
          <cell r="D340" t="str">
            <v>NON OPERATING EXPENSES</v>
          </cell>
          <cell r="E340" t="str">
            <v>OTHER</v>
          </cell>
        </row>
        <row r="341">
          <cell r="B341">
            <v>9891</v>
          </cell>
          <cell r="C341" t="str">
            <v>Expense</v>
          </cell>
          <cell r="D341" t="str">
            <v>NON OPERATING EXPENSES</v>
          </cell>
          <cell r="E341" t="str">
            <v>OTHER</v>
          </cell>
        </row>
        <row r="342">
          <cell r="B342">
            <v>9895</v>
          </cell>
          <cell r="C342" t="str">
            <v>Expense</v>
          </cell>
          <cell r="D342" t="str">
            <v>NON OPERATING EXPENSES</v>
          </cell>
          <cell r="E342" t="str">
            <v>OTHER</v>
          </cell>
        </row>
        <row r="343">
          <cell r="B343">
            <v>9898</v>
          </cell>
          <cell r="C343" t="str">
            <v>Expense</v>
          </cell>
          <cell r="D343" t="str">
            <v>NON OPERATING EXPENSES</v>
          </cell>
          <cell r="E343" t="str">
            <v>OTHER</v>
          </cell>
        </row>
        <row r="344">
          <cell r="B344">
            <v>0</v>
          </cell>
          <cell r="C344" t="str">
            <v>Expense</v>
          </cell>
          <cell r="D344" t="e">
            <v>#N/A</v>
          </cell>
          <cell r="E344" t="e">
            <v>#N/A</v>
          </cell>
        </row>
        <row r="345">
          <cell r="B345">
            <v>0</v>
          </cell>
          <cell r="C345" t="str">
            <v>Expense</v>
          </cell>
          <cell r="D345" t="e">
            <v>#N/A</v>
          </cell>
          <cell r="E345" t="e">
            <v>#N/A</v>
          </cell>
        </row>
        <row r="346">
          <cell r="B346">
            <v>0</v>
          </cell>
          <cell r="C346" t="str">
            <v>Expense</v>
          </cell>
          <cell r="D346" t="e">
            <v>#N/A</v>
          </cell>
          <cell r="E346" t="e">
            <v>#N/A</v>
          </cell>
        </row>
        <row r="347">
          <cell r="B347">
            <v>0</v>
          </cell>
          <cell r="C347" t="str">
            <v>Expense</v>
          </cell>
          <cell r="D347" t="e">
            <v>#N/A</v>
          </cell>
          <cell r="E347" t="e">
            <v>#N/A</v>
          </cell>
        </row>
        <row r="348">
          <cell r="B348">
            <v>0</v>
          </cell>
          <cell r="C348" t="str">
            <v>Expense</v>
          </cell>
          <cell r="D348" t="e">
            <v>#N/A</v>
          </cell>
          <cell r="E348" t="e">
            <v>#N/A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 Summary"/>
      <sheetName val="Comparison to targets CM"/>
      <sheetName val="Pivot Financials"/>
      <sheetName val="Bridge"/>
      <sheetName val="Data Master"/>
      <sheetName val="P&amp;L (3)"/>
      <sheetName val="REVENUE A (3)"/>
      <sheetName val="REVENUES B (3)"/>
      <sheetName val="P&amp;L"/>
      <sheetName val="REVENUE A"/>
      <sheetName val="REVENUES B"/>
      <sheetName val="SCH. OF EXPENSES"/>
      <sheetName val="SCH. OF COMPENSATION"/>
      <sheetName val="CASH FLOW "/>
      <sheetName val="Pivot Summary"/>
      <sheetName val="Finance Review 1"/>
      <sheetName val="Finance Review 2"/>
      <sheetName val="REVENUES (2)"/>
      <sheetName val="BUDGET ---&gt;"/>
      <sheetName val="Assumptions"/>
      <sheetName val="Proforma"/>
      <sheetName val="Step 1. Direct Staffing Plan"/>
      <sheetName val="Step 2. M2 Ladder"/>
      <sheetName val="Step 3. Indirect Staffing Plan"/>
      <sheetName val="Allocated Exp"/>
      <sheetName val="PPD Budget"/>
    </sheetNames>
    <sheetDataSet>
      <sheetData sheetId="0"/>
      <sheetData sheetId="1"/>
      <sheetData sheetId="2"/>
      <sheetData sheetId="3">
        <row r="2">
          <cell r="B2" t="str">
            <v>Master</v>
          </cell>
          <cell r="C2" t="str">
            <v>Rev/Exp</v>
          </cell>
          <cell r="D2" t="str">
            <v>Group</v>
          </cell>
          <cell r="E2" t="str">
            <v>Subgroup</v>
          </cell>
        </row>
        <row r="3">
          <cell r="B3">
            <v>4001</v>
          </cell>
          <cell r="C3" t="str">
            <v>Revenue</v>
          </cell>
          <cell r="D3" t="str">
            <v>RESIDENT SERVICE</v>
          </cell>
          <cell r="E3" t="str">
            <v>PRIVATE PAY</v>
          </cell>
        </row>
        <row r="4">
          <cell r="B4">
            <v>4003</v>
          </cell>
          <cell r="C4" t="str">
            <v>Revenue</v>
          </cell>
          <cell r="D4" t="str">
            <v>RESIDENT SERVICE</v>
          </cell>
          <cell r="E4" t="str">
            <v>MEDICAID</v>
          </cell>
        </row>
        <row r="5">
          <cell r="B5">
            <v>4003.1</v>
          </cell>
          <cell r="C5" t="str">
            <v>Revenue</v>
          </cell>
          <cell r="D5" t="str">
            <v>RESIDENT SERVICE</v>
          </cell>
          <cell r="E5" t="str">
            <v>MEDICAID</v>
          </cell>
        </row>
        <row r="6">
          <cell r="B6">
            <v>4003</v>
          </cell>
          <cell r="C6" t="str">
            <v>Revenue</v>
          </cell>
          <cell r="D6" t="str">
            <v>RESIDENT SERVICE</v>
          </cell>
          <cell r="E6" t="str">
            <v>MEDICAID</v>
          </cell>
        </row>
        <row r="7">
          <cell r="B7">
            <v>0</v>
          </cell>
          <cell r="C7" t="str">
            <v>Revenue</v>
          </cell>
          <cell r="D7" t="e">
            <v>#N/A</v>
          </cell>
          <cell r="E7" t="e">
            <v>#N/A</v>
          </cell>
        </row>
        <row r="8">
          <cell r="B8">
            <v>4004</v>
          </cell>
          <cell r="C8" t="str">
            <v>Revenue</v>
          </cell>
          <cell r="D8" t="str">
            <v>RESIDENT SERVICE</v>
          </cell>
          <cell r="E8" t="str">
            <v>MEDICAID</v>
          </cell>
        </row>
        <row r="9">
          <cell r="B9">
            <v>4004.1</v>
          </cell>
          <cell r="C9" t="str">
            <v>Revenue</v>
          </cell>
          <cell r="D9" t="str">
            <v>RESIDENT SERVICE</v>
          </cell>
          <cell r="E9" t="str">
            <v>MEDICAID</v>
          </cell>
        </row>
        <row r="10">
          <cell r="B10">
            <v>4004</v>
          </cell>
          <cell r="C10" t="str">
            <v>Revenue</v>
          </cell>
          <cell r="D10" t="str">
            <v>RESIDENT SERVICE</v>
          </cell>
          <cell r="E10" t="str">
            <v>MEDICAID</v>
          </cell>
        </row>
        <row r="11">
          <cell r="B11">
            <v>0</v>
          </cell>
          <cell r="C11" t="str">
            <v>Revenue</v>
          </cell>
          <cell r="D11" t="e">
            <v>#N/A</v>
          </cell>
          <cell r="E11" t="e">
            <v>#N/A</v>
          </cell>
        </row>
        <row r="12">
          <cell r="B12">
            <v>4006</v>
          </cell>
          <cell r="C12" t="str">
            <v>Revenue</v>
          </cell>
          <cell r="D12" t="str">
            <v>RESIDENT SERVICE</v>
          </cell>
          <cell r="E12" t="str">
            <v>MANAGED MEDICAID</v>
          </cell>
        </row>
        <row r="13">
          <cell r="B13">
            <v>4006.1</v>
          </cell>
          <cell r="C13" t="str">
            <v>Revenue</v>
          </cell>
          <cell r="D13" t="str">
            <v>RESIDENT SERVICE</v>
          </cell>
          <cell r="E13" t="str">
            <v>MANAGED MEDICAID</v>
          </cell>
        </row>
        <row r="14">
          <cell r="B14">
            <v>4006</v>
          </cell>
          <cell r="C14" t="str">
            <v>Revenue</v>
          </cell>
          <cell r="D14" t="str">
            <v>RESIDENT SERVICE</v>
          </cell>
          <cell r="E14" t="str">
            <v>MANAGED MEDICAID</v>
          </cell>
        </row>
        <row r="15">
          <cell r="B15">
            <v>0</v>
          </cell>
          <cell r="C15" t="str">
            <v>Revenue</v>
          </cell>
          <cell r="D15" t="e">
            <v>#N/A</v>
          </cell>
          <cell r="E15" t="e">
            <v>#N/A</v>
          </cell>
        </row>
        <row r="16">
          <cell r="B16">
            <v>4008</v>
          </cell>
          <cell r="C16" t="str">
            <v>Revenue</v>
          </cell>
          <cell r="D16" t="str">
            <v>RESIDENT SERVICE</v>
          </cell>
          <cell r="E16" t="str">
            <v>MEDICARE</v>
          </cell>
        </row>
        <row r="17">
          <cell r="B17">
            <v>4008.1</v>
          </cell>
          <cell r="C17" t="str">
            <v>Revenue</v>
          </cell>
          <cell r="D17" t="str">
            <v>RESIDENT SERVICE</v>
          </cell>
          <cell r="E17" t="str">
            <v>MEDICARE</v>
          </cell>
        </row>
        <row r="18">
          <cell r="B18">
            <v>4008</v>
          </cell>
          <cell r="C18" t="str">
            <v>Revenue</v>
          </cell>
          <cell r="D18" t="str">
            <v>RESIDENT SERVICE</v>
          </cell>
          <cell r="E18" t="str">
            <v>MEDICARE</v>
          </cell>
        </row>
        <row r="19">
          <cell r="B19">
            <v>0</v>
          </cell>
          <cell r="C19" t="str">
            <v>Revenue</v>
          </cell>
          <cell r="D19" t="e">
            <v>#N/A</v>
          </cell>
          <cell r="E19" t="e">
            <v>#N/A</v>
          </cell>
        </row>
        <row r="20">
          <cell r="B20">
            <v>4009</v>
          </cell>
          <cell r="C20" t="str">
            <v>Revenue</v>
          </cell>
          <cell r="D20" t="str">
            <v>RESIDENT SERVICE</v>
          </cell>
          <cell r="E20" t="str">
            <v>MANAGED CARE</v>
          </cell>
        </row>
        <row r="21">
          <cell r="B21">
            <v>4009.1</v>
          </cell>
          <cell r="C21" t="str">
            <v>Revenue</v>
          </cell>
          <cell r="D21" t="str">
            <v>RESIDENT SERVICE</v>
          </cell>
          <cell r="E21" t="str">
            <v>MANAGED CARE</v>
          </cell>
        </row>
        <row r="22">
          <cell r="B22">
            <v>4009</v>
          </cell>
          <cell r="C22" t="str">
            <v>Revenue</v>
          </cell>
          <cell r="D22" t="str">
            <v>RESIDENT SERVICE</v>
          </cell>
          <cell r="E22" t="str">
            <v>MANAGED CARE</v>
          </cell>
        </row>
        <row r="23">
          <cell r="B23">
            <v>0</v>
          </cell>
          <cell r="C23" t="str">
            <v>Revenue</v>
          </cell>
          <cell r="D23" t="e">
            <v>#N/A</v>
          </cell>
          <cell r="E23" t="e">
            <v>#N/A</v>
          </cell>
        </row>
        <row r="24">
          <cell r="B24">
            <v>4010</v>
          </cell>
          <cell r="C24" t="str">
            <v>Revenue</v>
          </cell>
          <cell r="D24" t="str">
            <v>RESIDENT SERVICE</v>
          </cell>
          <cell r="E24" t="str">
            <v>MANAGED CARE</v>
          </cell>
        </row>
        <row r="25">
          <cell r="B25">
            <v>4011</v>
          </cell>
          <cell r="C25" t="str">
            <v>Revenue</v>
          </cell>
          <cell r="D25" t="str">
            <v>RESIDENT SERVICE</v>
          </cell>
          <cell r="E25" t="str">
            <v>VA</v>
          </cell>
        </row>
        <row r="26">
          <cell r="B26">
            <v>4011.1</v>
          </cell>
          <cell r="C26" t="str">
            <v>Revenue</v>
          </cell>
          <cell r="D26" t="str">
            <v>RESIDENT SERVICE</v>
          </cell>
          <cell r="E26" t="str">
            <v>VA</v>
          </cell>
        </row>
        <row r="27">
          <cell r="B27">
            <v>4011</v>
          </cell>
          <cell r="C27" t="str">
            <v>Revenue</v>
          </cell>
          <cell r="D27" t="str">
            <v>RESIDENT SERVICE</v>
          </cell>
          <cell r="E27" t="str">
            <v>VA</v>
          </cell>
        </row>
        <row r="28">
          <cell r="B28">
            <v>0</v>
          </cell>
          <cell r="C28" t="str">
            <v>Revenue</v>
          </cell>
          <cell r="D28" t="e">
            <v>#N/A</v>
          </cell>
          <cell r="E28" t="e">
            <v>#N/A</v>
          </cell>
        </row>
        <row r="29">
          <cell r="B29">
            <v>4012</v>
          </cell>
          <cell r="C29" t="str">
            <v>Revenue</v>
          </cell>
          <cell r="D29" t="str">
            <v>RESIDENT SERVICE</v>
          </cell>
          <cell r="E29" t="str">
            <v>HOSPICE MEDICAID</v>
          </cell>
        </row>
        <row r="30">
          <cell r="B30">
            <v>4012.1</v>
          </cell>
          <cell r="C30" t="str">
            <v>Revenue</v>
          </cell>
          <cell r="D30" t="str">
            <v>RESIDENT SERVICE</v>
          </cell>
          <cell r="E30" t="str">
            <v>HOSPICE MEDICAID</v>
          </cell>
        </row>
        <row r="31">
          <cell r="B31">
            <v>4012</v>
          </cell>
          <cell r="C31" t="str">
            <v>Revenue</v>
          </cell>
          <cell r="D31" t="str">
            <v>RESIDENT SERVICE</v>
          </cell>
          <cell r="E31" t="str">
            <v>HOSPICE MEDICAID</v>
          </cell>
        </row>
        <row r="32">
          <cell r="B32">
            <v>0</v>
          </cell>
          <cell r="C32" t="str">
            <v>Revenue</v>
          </cell>
          <cell r="D32" t="e">
            <v>#N/A</v>
          </cell>
          <cell r="E32" t="e">
            <v>#N/A</v>
          </cell>
        </row>
        <row r="33">
          <cell r="B33">
            <v>4015</v>
          </cell>
          <cell r="C33" t="str">
            <v>Revenue</v>
          </cell>
          <cell r="D33" t="str">
            <v>RESIDENT SERVICE</v>
          </cell>
          <cell r="E33" t="str">
            <v>MANAGED CARE</v>
          </cell>
        </row>
        <row r="34">
          <cell r="B34">
            <v>4015.1</v>
          </cell>
          <cell r="C34" t="str">
            <v>Revenue</v>
          </cell>
          <cell r="D34" t="str">
            <v>RESIDENT SERVICE</v>
          </cell>
          <cell r="E34" t="str">
            <v>MANAGED CARE</v>
          </cell>
        </row>
        <row r="35">
          <cell r="B35">
            <v>4015</v>
          </cell>
          <cell r="C35" t="str">
            <v>Revenue</v>
          </cell>
          <cell r="D35" t="str">
            <v>RESIDENT SERVICE</v>
          </cell>
          <cell r="E35" t="str">
            <v>MANAGED CARE</v>
          </cell>
        </row>
        <row r="36">
          <cell r="B36">
            <v>0</v>
          </cell>
          <cell r="C36" t="str">
            <v>Revenue</v>
          </cell>
          <cell r="D36" t="e">
            <v>#N/A</v>
          </cell>
          <cell r="E36" t="e">
            <v>#N/A</v>
          </cell>
        </row>
        <row r="37">
          <cell r="B37">
            <v>4016</v>
          </cell>
          <cell r="C37" t="str">
            <v>Revenue</v>
          </cell>
          <cell r="D37" t="str">
            <v>RESIDENT SERVICE</v>
          </cell>
          <cell r="E37" t="str">
            <v>MANAGED CARE</v>
          </cell>
        </row>
        <row r="38">
          <cell r="B38">
            <v>4016.1</v>
          </cell>
          <cell r="C38" t="str">
            <v>Revenue</v>
          </cell>
          <cell r="D38" t="str">
            <v>RESIDENT SERVICE</v>
          </cell>
          <cell r="E38" t="str">
            <v>MANAGED CARE</v>
          </cell>
        </row>
        <row r="39">
          <cell r="B39">
            <v>4016</v>
          </cell>
          <cell r="C39" t="str">
            <v>Revenue</v>
          </cell>
          <cell r="D39" t="str">
            <v>RESIDENT SERVICE</v>
          </cell>
          <cell r="E39" t="str">
            <v>MANAGED CARE</v>
          </cell>
        </row>
        <row r="40">
          <cell r="B40">
            <v>0</v>
          </cell>
          <cell r="C40" t="str">
            <v>Revenue</v>
          </cell>
          <cell r="D40" t="e">
            <v>#N/A</v>
          </cell>
          <cell r="E40" t="e">
            <v>#N/A</v>
          </cell>
        </row>
        <row r="41">
          <cell r="B41">
            <v>0</v>
          </cell>
          <cell r="C41" t="str">
            <v>Revenue</v>
          </cell>
          <cell r="D41" t="e">
            <v>#N/A</v>
          </cell>
          <cell r="E41" t="e">
            <v>#N/A</v>
          </cell>
        </row>
        <row r="42">
          <cell r="B42">
            <v>4100</v>
          </cell>
          <cell r="C42" t="str">
            <v>Revenue</v>
          </cell>
          <cell r="D42" t="str">
            <v>OTHER</v>
          </cell>
          <cell r="E42" t="str">
            <v>NON OPERATING REVENUE</v>
          </cell>
        </row>
        <row r="43">
          <cell r="B43">
            <v>4250</v>
          </cell>
          <cell r="C43" t="str">
            <v>Revenue</v>
          </cell>
          <cell r="D43" t="str">
            <v>OTHER</v>
          </cell>
          <cell r="E43" t="str">
            <v>NON OPERATING REVENUE</v>
          </cell>
        </row>
        <row r="44">
          <cell r="B44">
            <v>4499</v>
          </cell>
          <cell r="C44" t="str">
            <v>Revenue</v>
          </cell>
          <cell r="D44" t="str">
            <v>ANCILLARIES</v>
          </cell>
          <cell r="E44" t="str">
            <v>OTHER</v>
          </cell>
        </row>
        <row r="45">
          <cell r="B45">
            <v>4103</v>
          </cell>
          <cell r="C45" t="str">
            <v>Revenue</v>
          </cell>
          <cell r="D45" t="str">
            <v>ANCILLARIES</v>
          </cell>
          <cell r="E45" t="str">
            <v>OTHER</v>
          </cell>
        </row>
        <row r="46">
          <cell r="B46">
            <v>4104</v>
          </cell>
          <cell r="C46" t="str">
            <v>Revenue</v>
          </cell>
          <cell r="D46" t="str">
            <v>ANCILLARIES</v>
          </cell>
          <cell r="E46" t="str">
            <v>INSURANCE</v>
          </cell>
        </row>
        <row r="47">
          <cell r="B47">
            <v>4105</v>
          </cell>
          <cell r="C47" t="str">
            <v>Revenue</v>
          </cell>
          <cell r="D47" t="str">
            <v>ANCILLARIES</v>
          </cell>
          <cell r="E47" t="str">
            <v>MEDICARE B</v>
          </cell>
        </row>
        <row r="48">
          <cell r="B48">
            <v>4107</v>
          </cell>
          <cell r="C48" t="str">
            <v>Revenue</v>
          </cell>
          <cell r="D48" t="str">
            <v>ANCILLARIES</v>
          </cell>
          <cell r="E48" t="str">
            <v>INSURANCE</v>
          </cell>
        </row>
        <row r="49">
          <cell r="B49">
            <v>4108</v>
          </cell>
          <cell r="C49" t="str">
            <v>Revenue</v>
          </cell>
          <cell r="D49" t="str">
            <v>ANCILLARIES</v>
          </cell>
          <cell r="E49" t="str">
            <v>MEDICARE</v>
          </cell>
        </row>
        <row r="50">
          <cell r="B50">
            <v>4109</v>
          </cell>
          <cell r="C50" t="str">
            <v>Revenue</v>
          </cell>
          <cell r="D50" t="str">
            <v>ANCILLARIES</v>
          </cell>
          <cell r="E50" t="str">
            <v>VA</v>
          </cell>
        </row>
        <row r="51">
          <cell r="B51">
            <v>4570</v>
          </cell>
          <cell r="C51" t="str">
            <v>Revenue</v>
          </cell>
          <cell r="D51" t="str">
            <v>ANCILLARIES</v>
          </cell>
          <cell r="E51" t="str">
            <v>VA</v>
          </cell>
        </row>
        <row r="52">
          <cell r="B52">
            <v>4590</v>
          </cell>
          <cell r="C52" t="str">
            <v>Revenue</v>
          </cell>
          <cell r="D52" t="str">
            <v>ANCILLARIES</v>
          </cell>
          <cell r="E52" t="str">
            <v>INSURANCE</v>
          </cell>
        </row>
        <row r="53">
          <cell r="B53">
            <v>4603</v>
          </cell>
          <cell r="C53" t="str">
            <v>Revenue</v>
          </cell>
          <cell r="D53" t="str">
            <v>ANCILLARIES</v>
          </cell>
          <cell r="E53" t="str">
            <v>INSURANCE</v>
          </cell>
        </row>
        <row r="54">
          <cell r="B54">
            <v>4604</v>
          </cell>
          <cell r="C54" t="str">
            <v>Revenue</v>
          </cell>
          <cell r="D54" t="str">
            <v>ANCILLARIES</v>
          </cell>
          <cell r="E54" t="str">
            <v>MEDICARE</v>
          </cell>
        </row>
        <row r="55">
          <cell r="B55">
            <v>4605</v>
          </cell>
          <cell r="C55" t="str">
            <v>Revenue</v>
          </cell>
          <cell r="D55" t="str">
            <v>ANCILLARIES</v>
          </cell>
          <cell r="E55" t="str">
            <v>MEDICARE B</v>
          </cell>
        </row>
        <row r="56">
          <cell r="B56">
            <v>4606</v>
          </cell>
          <cell r="C56" t="str">
            <v>Revenue</v>
          </cell>
          <cell r="D56" t="str">
            <v>ANCILLARIES</v>
          </cell>
          <cell r="E56" t="str">
            <v>INSURANCE</v>
          </cell>
        </row>
        <row r="57">
          <cell r="B57">
            <v>4607</v>
          </cell>
          <cell r="C57" t="str">
            <v>Revenue</v>
          </cell>
          <cell r="D57" t="str">
            <v>ANCILLARIES</v>
          </cell>
          <cell r="E57" t="str">
            <v>VA</v>
          </cell>
        </row>
        <row r="58">
          <cell r="B58">
            <v>4609</v>
          </cell>
          <cell r="C58" t="str">
            <v>Revenue</v>
          </cell>
          <cell r="D58" t="str">
            <v>ANCILLARIES</v>
          </cell>
          <cell r="E58" t="str">
            <v>INSURANCE</v>
          </cell>
        </row>
        <row r="59">
          <cell r="B59">
            <v>4609.5</v>
          </cell>
          <cell r="C59" t="str">
            <v>Revenue</v>
          </cell>
          <cell r="D59" t="str">
            <v>ANCILLARIES</v>
          </cell>
          <cell r="E59" t="str">
            <v>INSURANCE</v>
          </cell>
        </row>
        <row r="60">
          <cell r="B60">
            <v>4611</v>
          </cell>
          <cell r="C60" t="str">
            <v>Revenue</v>
          </cell>
          <cell r="D60" t="str">
            <v>ANCILLARIES</v>
          </cell>
          <cell r="E60" t="str">
            <v>OTHER</v>
          </cell>
        </row>
        <row r="61">
          <cell r="B61">
            <v>4613</v>
          </cell>
          <cell r="C61" t="str">
            <v>Revenue</v>
          </cell>
          <cell r="D61" t="str">
            <v>ANCILLARIES</v>
          </cell>
          <cell r="E61" t="str">
            <v>INSURANCE</v>
          </cell>
        </row>
        <row r="62">
          <cell r="B62">
            <v>4614</v>
          </cell>
          <cell r="C62" t="str">
            <v>Revenue</v>
          </cell>
          <cell r="D62" t="str">
            <v>ANCILLARIES</v>
          </cell>
          <cell r="E62" t="str">
            <v>MEDICARE</v>
          </cell>
        </row>
        <row r="63">
          <cell r="B63">
            <v>4615</v>
          </cell>
          <cell r="C63" t="str">
            <v>Revenue</v>
          </cell>
          <cell r="D63" t="str">
            <v>ANCILLARIES</v>
          </cell>
          <cell r="E63" t="str">
            <v>MEDICARE B</v>
          </cell>
        </row>
        <row r="64">
          <cell r="B64">
            <v>4616</v>
          </cell>
          <cell r="C64" t="str">
            <v>Revenue</v>
          </cell>
          <cell r="D64" t="str">
            <v>ANCILLARIES</v>
          </cell>
          <cell r="E64" t="str">
            <v>INSURANCE</v>
          </cell>
        </row>
        <row r="65">
          <cell r="B65">
            <v>4617</v>
          </cell>
          <cell r="C65" t="str">
            <v>Revenue</v>
          </cell>
          <cell r="D65" t="str">
            <v>ANCILLARIES</v>
          </cell>
          <cell r="E65" t="str">
            <v>VA</v>
          </cell>
        </row>
        <row r="66">
          <cell r="B66">
            <v>4619</v>
          </cell>
          <cell r="C66" t="str">
            <v>Revenue</v>
          </cell>
          <cell r="D66" t="str">
            <v>ANCILLARIES</v>
          </cell>
          <cell r="E66" t="str">
            <v>INSURANCE</v>
          </cell>
        </row>
        <row r="67">
          <cell r="B67">
            <v>4619.5</v>
          </cell>
          <cell r="C67" t="str">
            <v>Revenue</v>
          </cell>
          <cell r="D67" t="str">
            <v>ANCILLARIES</v>
          </cell>
          <cell r="E67" t="str">
            <v>INSURANCE</v>
          </cell>
        </row>
        <row r="68">
          <cell r="B68">
            <v>4623</v>
          </cell>
          <cell r="C68" t="str">
            <v>Revenue</v>
          </cell>
          <cell r="D68" t="str">
            <v>ANCILLARIES</v>
          </cell>
          <cell r="E68" t="str">
            <v>INSURANCE</v>
          </cell>
        </row>
        <row r="69">
          <cell r="B69">
            <v>4624</v>
          </cell>
          <cell r="C69" t="str">
            <v>Revenue</v>
          </cell>
          <cell r="D69" t="str">
            <v>ANCILLARIES</v>
          </cell>
          <cell r="E69" t="str">
            <v>MEDICARE</v>
          </cell>
        </row>
        <row r="70">
          <cell r="B70">
            <v>4625</v>
          </cell>
          <cell r="C70" t="str">
            <v>Revenue</v>
          </cell>
          <cell r="D70" t="str">
            <v>ANCILLARIES</v>
          </cell>
          <cell r="E70" t="str">
            <v>MEDICARE B</v>
          </cell>
        </row>
        <row r="71">
          <cell r="B71">
            <v>4627</v>
          </cell>
          <cell r="C71" t="str">
            <v>Revenue</v>
          </cell>
          <cell r="D71" t="str">
            <v>ANCILLARIES</v>
          </cell>
          <cell r="E71" t="str">
            <v>VA</v>
          </cell>
        </row>
        <row r="72">
          <cell r="B72">
            <v>4629</v>
          </cell>
          <cell r="C72" t="str">
            <v>Revenue</v>
          </cell>
          <cell r="D72" t="str">
            <v>ANCILLARIES</v>
          </cell>
          <cell r="E72" t="str">
            <v>INSURANCE</v>
          </cell>
        </row>
        <row r="73">
          <cell r="B73">
            <v>4629.5</v>
          </cell>
          <cell r="C73" t="str">
            <v>Revenue</v>
          </cell>
          <cell r="D73" t="str">
            <v>ANCILLARIES</v>
          </cell>
          <cell r="E73" t="str">
            <v>INSURANCE</v>
          </cell>
        </row>
        <row r="74">
          <cell r="B74">
            <v>4648</v>
          </cell>
          <cell r="C74" t="str">
            <v>Revenue</v>
          </cell>
          <cell r="D74" t="str">
            <v>ANCILLARIES</v>
          </cell>
          <cell r="E74" t="str">
            <v>INSURANCE</v>
          </cell>
        </row>
        <row r="75">
          <cell r="B75">
            <v>4655</v>
          </cell>
          <cell r="C75" t="str">
            <v>Revenue</v>
          </cell>
          <cell r="D75" t="str">
            <v>ANCILLARIES</v>
          </cell>
          <cell r="E75" t="str">
            <v>OTHER</v>
          </cell>
        </row>
        <row r="76">
          <cell r="B76">
            <v>4656</v>
          </cell>
          <cell r="C76" t="str">
            <v>Revenue</v>
          </cell>
          <cell r="D76" t="str">
            <v>ANCILLARIES</v>
          </cell>
          <cell r="E76" t="str">
            <v>MEDICARE</v>
          </cell>
        </row>
        <row r="77">
          <cell r="B77">
            <v>4658</v>
          </cell>
          <cell r="C77" t="str">
            <v>Revenue</v>
          </cell>
          <cell r="D77" t="str">
            <v>ANCILLARIES</v>
          </cell>
          <cell r="E77" t="str">
            <v>INSURANCE</v>
          </cell>
        </row>
        <row r="78">
          <cell r="B78">
            <v>4659</v>
          </cell>
          <cell r="C78" t="str">
            <v>Revenue</v>
          </cell>
          <cell r="D78" t="str">
            <v>ANCILLARIES</v>
          </cell>
          <cell r="E78" t="str">
            <v>INSURANCE</v>
          </cell>
        </row>
        <row r="79">
          <cell r="B79">
            <v>4661</v>
          </cell>
          <cell r="C79" t="str">
            <v>Revenue</v>
          </cell>
          <cell r="D79" t="str">
            <v>ANCILLARIES</v>
          </cell>
          <cell r="E79" t="str">
            <v>MEDICARE</v>
          </cell>
        </row>
        <row r="80">
          <cell r="B80">
            <v>4662</v>
          </cell>
          <cell r="C80" t="str">
            <v>Revenue</v>
          </cell>
          <cell r="D80" t="str">
            <v>ANCILLARIES</v>
          </cell>
          <cell r="E80" t="str">
            <v>INSURANCE</v>
          </cell>
        </row>
        <row r="81">
          <cell r="B81">
            <v>4663</v>
          </cell>
          <cell r="C81" t="str">
            <v>Revenue</v>
          </cell>
          <cell r="D81" t="str">
            <v>ANCILLARIES</v>
          </cell>
          <cell r="E81" t="str">
            <v>INSURANCE</v>
          </cell>
        </row>
        <row r="82">
          <cell r="B82">
            <v>4668</v>
          </cell>
          <cell r="C82" t="str">
            <v>Revenue</v>
          </cell>
          <cell r="D82" t="str">
            <v>ANCILLARIES</v>
          </cell>
          <cell r="E82" t="str">
            <v>OTHER</v>
          </cell>
        </row>
        <row r="83">
          <cell r="B83">
            <v>4669</v>
          </cell>
          <cell r="C83" t="str">
            <v>Revenue</v>
          </cell>
          <cell r="D83" t="str">
            <v>ANCILLARIES</v>
          </cell>
          <cell r="E83" t="str">
            <v>MEDICARE</v>
          </cell>
        </row>
        <row r="84">
          <cell r="B84">
            <v>4671</v>
          </cell>
          <cell r="C84" t="str">
            <v>Revenue</v>
          </cell>
          <cell r="D84" t="str">
            <v>ANCILLARIES</v>
          </cell>
          <cell r="E84" t="str">
            <v>INSURANCE</v>
          </cell>
        </row>
        <row r="85">
          <cell r="B85">
            <v>4672</v>
          </cell>
          <cell r="C85" t="str">
            <v>Revenue</v>
          </cell>
          <cell r="D85" t="str">
            <v>ANCILLARIES</v>
          </cell>
          <cell r="E85" t="str">
            <v>OTHER</v>
          </cell>
        </row>
        <row r="86">
          <cell r="B86">
            <v>4673</v>
          </cell>
          <cell r="C86" t="str">
            <v>Revenue</v>
          </cell>
          <cell r="D86" t="str">
            <v>ANCILLARIES</v>
          </cell>
          <cell r="E86" t="str">
            <v>MEDICARE</v>
          </cell>
        </row>
        <row r="87">
          <cell r="B87">
            <v>4674</v>
          </cell>
          <cell r="C87" t="str">
            <v>Revenue</v>
          </cell>
          <cell r="D87" t="str">
            <v>ANCILLARIES</v>
          </cell>
          <cell r="E87" t="str">
            <v>INSURANCE</v>
          </cell>
        </row>
        <row r="88">
          <cell r="B88">
            <v>4675</v>
          </cell>
          <cell r="C88" t="str">
            <v>Revenue</v>
          </cell>
          <cell r="D88" t="str">
            <v>ANCILLARIES</v>
          </cell>
          <cell r="E88" t="str">
            <v>INSURANCE</v>
          </cell>
        </row>
        <row r="89">
          <cell r="B89">
            <v>4676</v>
          </cell>
          <cell r="C89" t="str">
            <v>Revenue</v>
          </cell>
          <cell r="D89" t="str">
            <v>ANCILLARIES</v>
          </cell>
          <cell r="E89" t="str">
            <v>VA</v>
          </cell>
        </row>
        <row r="90">
          <cell r="B90">
            <v>4679</v>
          </cell>
          <cell r="C90" t="str">
            <v>Revenue</v>
          </cell>
          <cell r="D90" t="str">
            <v>ANCILLARIES</v>
          </cell>
          <cell r="E90" t="str">
            <v>VA</v>
          </cell>
        </row>
        <row r="91">
          <cell r="B91">
            <v>4680</v>
          </cell>
          <cell r="C91" t="str">
            <v>Revenue</v>
          </cell>
          <cell r="D91" t="str">
            <v>ANCILLARIES</v>
          </cell>
          <cell r="E91" t="str">
            <v>INSURANCE</v>
          </cell>
        </row>
        <row r="92">
          <cell r="B92">
            <v>4681</v>
          </cell>
          <cell r="C92" t="str">
            <v>Revenue</v>
          </cell>
          <cell r="D92" t="str">
            <v>ANCILLARIES</v>
          </cell>
          <cell r="E92" t="str">
            <v>OTHER</v>
          </cell>
        </row>
        <row r="93">
          <cell r="B93">
            <v>0</v>
          </cell>
          <cell r="C93" t="str">
            <v>Revenue</v>
          </cell>
          <cell r="D93" t="e">
            <v>#N/A</v>
          </cell>
          <cell r="E93" t="e">
            <v>#N/A</v>
          </cell>
        </row>
        <row r="94">
          <cell r="B94">
            <v>4800</v>
          </cell>
          <cell r="C94" t="str">
            <v>Revenue</v>
          </cell>
          <cell r="D94" t="str">
            <v>OTHER</v>
          </cell>
          <cell r="E94" t="str">
            <v>NON OPERATING REVENUE</v>
          </cell>
        </row>
        <row r="95">
          <cell r="B95">
            <v>4999</v>
          </cell>
          <cell r="C95" t="str">
            <v>Revenue</v>
          </cell>
          <cell r="D95" t="str">
            <v>RESIDENT SERVICE</v>
          </cell>
          <cell r="E95" t="str">
            <v>MEDICAID</v>
          </cell>
        </row>
        <row r="96">
          <cell r="B96">
            <v>0</v>
          </cell>
          <cell r="C96" t="str">
            <v>Revenue</v>
          </cell>
          <cell r="D96" t="e">
            <v>#N/A</v>
          </cell>
          <cell r="E96" t="e">
            <v>#N/A</v>
          </cell>
        </row>
        <row r="97">
          <cell r="B97">
            <v>0</v>
          </cell>
          <cell r="C97" t="str">
            <v>Revenue</v>
          </cell>
          <cell r="D97" t="e">
            <v>#N/A</v>
          </cell>
          <cell r="E97" t="e">
            <v>#N/A</v>
          </cell>
        </row>
        <row r="98">
          <cell r="B98">
            <v>0</v>
          </cell>
          <cell r="C98" t="str">
            <v>Revenue</v>
          </cell>
          <cell r="D98" t="e">
            <v>#N/A</v>
          </cell>
          <cell r="E98" t="e">
            <v>#N/A</v>
          </cell>
        </row>
        <row r="99">
          <cell r="B99">
            <v>50</v>
          </cell>
          <cell r="C99" t="str">
            <v>Expense</v>
          </cell>
          <cell r="D99" t="str">
            <v>EMPLOYEE HEALTH &amp; WELFARE</v>
          </cell>
          <cell r="E99" t="str">
            <v>OTHER</v>
          </cell>
        </row>
        <row r="100">
          <cell r="B100">
            <v>5261</v>
          </cell>
          <cell r="C100" t="str">
            <v>Expense</v>
          </cell>
          <cell r="D100" t="str">
            <v>EMPLOYEE HEALTH &amp; WELFARE</v>
          </cell>
          <cell r="E100" t="str">
            <v>PAYROLL TAXES</v>
          </cell>
        </row>
        <row r="101">
          <cell r="B101">
            <v>5262</v>
          </cell>
          <cell r="C101" t="str">
            <v>Expense</v>
          </cell>
          <cell r="D101" t="str">
            <v>EMPLOYEE HEALTH &amp; WELFARE</v>
          </cell>
          <cell r="E101" t="str">
            <v>PAYROLL TAXES</v>
          </cell>
        </row>
        <row r="102">
          <cell r="B102">
            <v>5263</v>
          </cell>
          <cell r="C102" t="str">
            <v>Expense</v>
          </cell>
          <cell r="D102" t="str">
            <v>EMPLOYEE HEALTH &amp; WELFARE</v>
          </cell>
          <cell r="E102" t="str">
            <v>PAYROLL TAXES</v>
          </cell>
        </row>
        <row r="103">
          <cell r="B103">
            <v>5264</v>
          </cell>
          <cell r="C103" t="str">
            <v>Expense</v>
          </cell>
          <cell r="D103" t="str">
            <v>EMPLOYEE HEALTH &amp; WELFARE</v>
          </cell>
          <cell r="E103" t="str">
            <v>HEALTH INSURANCE</v>
          </cell>
        </row>
        <row r="104">
          <cell r="B104">
            <v>5264.1</v>
          </cell>
          <cell r="C104" t="str">
            <v>Expense</v>
          </cell>
          <cell r="D104" t="str">
            <v>EMPLOYEE HEALTH &amp; WELFARE</v>
          </cell>
          <cell r="E104" t="str">
            <v>HEALTH INSURANCE</v>
          </cell>
        </row>
        <row r="105">
          <cell r="B105">
            <v>5264.2</v>
          </cell>
          <cell r="C105" t="str">
            <v>Expense</v>
          </cell>
          <cell r="D105" t="str">
            <v>EMPLOYEE HEALTH &amp; WELFARE</v>
          </cell>
          <cell r="E105" t="str">
            <v>HEALTH INSURANCE</v>
          </cell>
        </row>
        <row r="106">
          <cell r="B106">
            <v>5264.3</v>
          </cell>
          <cell r="C106" t="str">
            <v>Expense</v>
          </cell>
          <cell r="D106" t="str">
            <v>EMPLOYEE HEALTH &amp; WELFARE</v>
          </cell>
          <cell r="E106" t="str">
            <v>HEALTH INSURANCE</v>
          </cell>
        </row>
        <row r="107">
          <cell r="B107">
            <v>5264.4</v>
          </cell>
          <cell r="C107" t="str">
            <v>Expense</v>
          </cell>
          <cell r="D107" t="str">
            <v>EMPLOYEE HEALTH &amp; WELFARE</v>
          </cell>
          <cell r="E107" t="str">
            <v>HEALTH INSURANCE</v>
          </cell>
        </row>
        <row r="108">
          <cell r="B108">
            <v>5264.5</v>
          </cell>
          <cell r="C108" t="str">
            <v>Expense</v>
          </cell>
          <cell r="D108" t="str">
            <v>EMPLOYEE HEALTH &amp; WELFARE</v>
          </cell>
          <cell r="E108" t="str">
            <v>HEALTH INSURANCE</v>
          </cell>
        </row>
        <row r="109">
          <cell r="B109">
            <v>5264.8</v>
          </cell>
          <cell r="C109" t="str">
            <v>Expense</v>
          </cell>
          <cell r="D109" t="str">
            <v>EMPLOYEE HEALTH &amp; WELFARE</v>
          </cell>
          <cell r="E109" t="str">
            <v>HEALTH INSURANCE</v>
          </cell>
        </row>
        <row r="110">
          <cell r="B110">
            <v>5264</v>
          </cell>
          <cell r="C110" t="str">
            <v>Expense</v>
          </cell>
          <cell r="D110" t="str">
            <v>EMPLOYEE HEALTH &amp; WELFARE</v>
          </cell>
          <cell r="E110" t="str">
            <v>HEALTH INSURANCE</v>
          </cell>
        </row>
        <row r="111">
          <cell r="B111">
            <v>0</v>
          </cell>
          <cell r="C111" t="str">
            <v>Revenue</v>
          </cell>
          <cell r="D111" t="e">
            <v>#N/A</v>
          </cell>
          <cell r="E111" t="e">
            <v>#N/A</v>
          </cell>
        </row>
        <row r="112">
          <cell r="B112">
            <v>5270</v>
          </cell>
          <cell r="C112" t="str">
            <v>Expense</v>
          </cell>
          <cell r="D112" t="str">
            <v>EMPLOYEE HEALTH &amp; WELFARE</v>
          </cell>
          <cell r="E112" t="str">
            <v>OTHER</v>
          </cell>
        </row>
        <row r="113">
          <cell r="B113">
            <v>5270.1</v>
          </cell>
          <cell r="C113" t="str">
            <v>Expense</v>
          </cell>
          <cell r="D113" t="str">
            <v>EMPLOYEE HEALTH &amp; WELFARE</v>
          </cell>
          <cell r="E113" t="str">
            <v>OTHER</v>
          </cell>
        </row>
        <row r="114">
          <cell r="B114">
            <v>5270</v>
          </cell>
          <cell r="C114" t="str">
            <v>Expense</v>
          </cell>
          <cell r="D114" t="str">
            <v>EMPLOYEE HEALTH &amp; WELFARE</v>
          </cell>
          <cell r="E114" t="str">
            <v>OTHER</v>
          </cell>
        </row>
        <row r="115">
          <cell r="B115">
            <v>0</v>
          </cell>
          <cell r="C115" t="str">
            <v>Revenue</v>
          </cell>
          <cell r="D115" t="e">
            <v>#N/A</v>
          </cell>
          <cell r="E115" t="e">
            <v>#N/A</v>
          </cell>
        </row>
        <row r="116">
          <cell r="B116">
            <v>9064</v>
          </cell>
          <cell r="C116" t="str">
            <v>Expense</v>
          </cell>
          <cell r="D116" t="str">
            <v>EMPLOYEE HEALTH &amp; WELFARE</v>
          </cell>
          <cell r="E116" t="str">
            <v>WORKMANS COMP INSURANCE</v>
          </cell>
        </row>
        <row r="117">
          <cell r="B117">
            <v>0</v>
          </cell>
          <cell r="C117" t="str">
            <v>Revenue</v>
          </cell>
          <cell r="D117" t="e">
            <v>#N/A</v>
          </cell>
          <cell r="E117" t="e">
            <v>#N/A</v>
          </cell>
        </row>
        <row r="118">
          <cell r="B118">
            <v>5275</v>
          </cell>
          <cell r="C118" t="str">
            <v>Expense</v>
          </cell>
          <cell r="D118" t="str">
            <v>EMPLOYEE HEALTH &amp; WELFARE</v>
          </cell>
          <cell r="E118" t="str">
            <v>EMPLOYEE EXPENSES</v>
          </cell>
        </row>
        <row r="119">
          <cell r="B119">
            <v>55</v>
          </cell>
          <cell r="C119" t="str">
            <v>Expense</v>
          </cell>
          <cell r="D119" t="str">
            <v>NURSING &amp; MEDICAL</v>
          </cell>
          <cell r="E119">
            <v>0</v>
          </cell>
        </row>
        <row r="120">
          <cell r="B120">
            <v>5001</v>
          </cell>
          <cell r="C120" t="str">
            <v>Expense</v>
          </cell>
          <cell r="D120" t="str">
            <v>NURSING &amp; MEDICAL</v>
          </cell>
          <cell r="E120" t="str">
            <v>RN WAGES</v>
          </cell>
        </row>
        <row r="121">
          <cell r="B121">
            <v>5003</v>
          </cell>
          <cell r="C121" t="str">
            <v>Expense</v>
          </cell>
          <cell r="D121" t="str">
            <v>NURSING &amp; MEDICAL</v>
          </cell>
          <cell r="E121" t="str">
            <v>LPN WAGES</v>
          </cell>
        </row>
        <row r="122">
          <cell r="B122">
            <v>5005</v>
          </cell>
          <cell r="C122" t="str">
            <v>Expense</v>
          </cell>
          <cell r="D122" t="str">
            <v>NURSING &amp; MEDICAL</v>
          </cell>
          <cell r="E122" t="str">
            <v>NURSING MANAGER WAGES</v>
          </cell>
        </row>
        <row r="123">
          <cell r="B123">
            <v>5008</v>
          </cell>
          <cell r="C123" t="str">
            <v>Expense</v>
          </cell>
          <cell r="D123" t="str">
            <v>NURSING &amp; MEDICAL</v>
          </cell>
          <cell r="E123" t="str">
            <v>WOUND CARE WAGES</v>
          </cell>
        </row>
        <row r="124">
          <cell r="B124">
            <v>5009</v>
          </cell>
          <cell r="C124" t="str">
            <v>Expense</v>
          </cell>
          <cell r="D124" t="str">
            <v>NURSING &amp; MEDICAL</v>
          </cell>
          <cell r="E124" t="str">
            <v>WOUND CARE WAGES</v>
          </cell>
        </row>
        <row r="125">
          <cell r="B125">
            <v>5010</v>
          </cell>
          <cell r="C125" t="str">
            <v>Expense</v>
          </cell>
          <cell r="D125" t="str">
            <v>NURSING &amp; MEDICAL</v>
          </cell>
          <cell r="E125" t="str">
            <v>WOUND CARE WAGES</v>
          </cell>
        </row>
        <row r="126">
          <cell r="B126">
            <v>5012</v>
          </cell>
          <cell r="C126" t="str">
            <v>Expense</v>
          </cell>
          <cell r="D126" t="str">
            <v>NURSING &amp; MEDICAL</v>
          </cell>
          <cell r="E126" t="str">
            <v>CAREGIVER WAGES</v>
          </cell>
        </row>
        <row r="127">
          <cell r="B127">
            <v>5019</v>
          </cell>
          <cell r="C127" t="str">
            <v>Expense</v>
          </cell>
          <cell r="D127" t="str">
            <v>NURSING &amp; MEDICAL</v>
          </cell>
          <cell r="E127" t="str">
            <v>RESTORATIVE WAGES</v>
          </cell>
        </row>
        <row r="128">
          <cell r="B128">
            <v>5021</v>
          </cell>
          <cell r="C128" t="str">
            <v>Expense</v>
          </cell>
          <cell r="D128" t="str">
            <v>NURSING &amp; MEDICAL</v>
          </cell>
          <cell r="E128" t="str">
            <v>RESTORATIVE WAGES</v>
          </cell>
        </row>
        <row r="129">
          <cell r="B129">
            <v>5027</v>
          </cell>
          <cell r="C129" t="str">
            <v>Expense</v>
          </cell>
          <cell r="D129" t="str">
            <v>NURSING &amp; MEDICAL</v>
          </cell>
          <cell r="E129" t="str">
            <v>NURSE LIASON WAGES</v>
          </cell>
        </row>
        <row r="130">
          <cell r="B130">
            <v>5028</v>
          </cell>
          <cell r="C130" t="str">
            <v>Expense</v>
          </cell>
          <cell r="D130" t="str">
            <v>SOCIAL SERVICES/ACTIVITIES</v>
          </cell>
          <cell r="E130" t="str">
            <v>DEMENTIA UNIT WAGES</v>
          </cell>
        </row>
        <row r="131">
          <cell r="B131">
            <v>5029</v>
          </cell>
          <cell r="C131" t="str">
            <v>Expense</v>
          </cell>
          <cell r="D131" t="str">
            <v>NURSING &amp; MEDICAL</v>
          </cell>
          <cell r="E131" t="str">
            <v>CAREGIVER WAGES</v>
          </cell>
        </row>
        <row r="132">
          <cell r="B132">
            <v>5030</v>
          </cell>
          <cell r="C132" t="str">
            <v>Expense</v>
          </cell>
          <cell r="D132" t="str">
            <v>NURSING &amp; MEDICAL</v>
          </cell>
          <cell r="E132" t="str">
            <v>STAFFING COORDINATOR WAGES</v>
          </cell>
        </row>
        <row r="133">
          <cell r="B133">
            <v>5032</v>
          </cell>
          <cell r="C133" t="str">
            <v>Expense</v>
          </cell>
          <cell r="D133" t="str">
            <v>NURSING &amp; MEDICAL</v>
          </cell>
          <cell r="E133" t="str">
            <v>WARD CLERK WAGES</v>
          </cell>
        </row>
        <row r="134">
          <cell r="B134">
            <v>5033</v>
          </cell>
          <cell r="C134" t="str">
            <v>Expense</v>
          </cell>
          <cell r="D134" t="str">
            <v>NURSING &amp; MEDICAL</v>
          </cell>
          <cell r="E134" t="str">
            <v>CENTRAL SUPPLY CLERK WAGES</v>
          </cell>
        </row>
        <row r="135">
          <cell r="B135">
            <v>5034</v>
          </cell>
          <cell r="C135" t="str">
            <v>Expense</v>
          </cell>
          <cell r="D135" t="str">
            <v>NURSING &amp; MEDICAL</v>
          </cell>
          <cell r="E135" t="str">
            <v>MEDICAL RECORDS WAGES</v>
          </cell>
        </row>
        <row r="136">
          <cell r="B136">
            <v>5035</v>
          </cell>
          <cell r="C136" t="str">
            <v>Expense</v>
          </cell>
          <cell r="D136" t="str">
            <v>NURSING &amp; MEDICAL</v>
          </cell>
          <cell r="E136" t="str">
            <v>MEDICAL RECORDS WAGES</v>
          </cell>
        </row>
        <row r="137">
          <cell r="B137">
            <v>5036</v>
          </cell>
          <cell r="C137" t="str">
            <v>Expense</v>
          </cell>
          <cell r="D137" t="str">
            <v>NURSING &amp; MEDICAL</v>
          </cell>
          <cell r="E137" t="str">
            <v>DIRECTOR OF NURSING WAGES</v>
          </cell>
        </row>
        <row r="138">
          <cell r="B138">
            <v>5037</v>
          </cell>
          <cell r="C138" t="str">
            <v>Expense</v>
          </cell>
          <cell r="D138" t="str">
            <v>NURSING &amp; MEDICAL</v>
          </cell>
          <cell r="E138" t="str">
            <v>ASSISTANT DIRECTOR OF NURSING WAGES</v>
          </cell>
        </row>
        <row r="139">
          <cell r="B139">
            <v>5038</v>
          </cell>
          <cell r="C139" t="str">
            <v>Expense</v>
          </cell>
          <cell r="D139" t="str">
            <v>NURSING &amp; MEDICAL</v>
          </cell>
          <cell r="E139" t="str">
            <v>MDS / CARE PLAN WAGES</v>
          </cell>
        </row>
        <row r="140">
          <cell r="B140">
            <v>5039</v>
          </cell>
          <cell r="C140" t="str">
            <v>Expense</v>
          </cell>
          <cell r="D140" t="str">
            <v>NURSING &amp; MEDICAL</v>
          </cell>
          <cell r="E140" t="str">
            <v>MDS / CARE PLAN WAGES</v>
          </cell>
        </row>
        <row r="141">
          <cell r="B141">
            <v>5202</v>
          </cell>
          <cell r="C141" t="str">
            <v>Expense</v>
          </cell>
          <cell r="D141" t="str">
            <v>NURSING &amp; MEDICAL</v>
          </cell>
          <cell r="E141" t="str">
            <v>DIRECTOR OF NURSING WAGES</v>
          </cell>
        </row>
        <row r="142">
          <cell r="B142">
            <v>5203</v>
          </cell>
          <cell r="C142" t="str">
            <v>Expense</v>
          </cell>
          <cell r="D142" t="str">
            <v>NURSING &amp; MEDICAL</v>
          </cell>
          <cell r="E142" t="str">
            <v>ASSISTANT DIRECTOR OF NURSING WAGES</v>
          </cell>
        </row>
        <row r="143">
          <cell r="B143">
            <v>5207</v>
          </cell>
          <cell r="C143" t="str">
            <v>Expense</v>
          </cell>
          <cell r="D143" t="str">
            <v>NURSING &amp; MEDICAL</v>
          </cell>
          <cell r="E143" t="str">
            <v>NURSE LIASON WAGES</v>
          </cell>
        </row>
        <row r="144">
          <cell r="B144">
            <v>5211</v>
          </cell>
          <cell r="C144" t="str">
            <v>Expense</v>
          </cell>
          <cell r="D144" t="str">
            <v>NURSING &amp; MEDICAL</v>
          </cell>
          <cell r="E144" t="str">
            <v>MDS / CARE PLAN WAGES</v>
          </cell>
        </row>
        <row r="145">
          <cell r="B145">
            <v>5213</v>
          </cell>
          <cell r="C145" t="str">
            <v>Expense</v>
          </cell>
          <cell r="D145" t="str">
            <v>NURSING &amp; MEDICAL</v>
          </cell>
          <cell r="E145" t="str">
            <v>WARD CLERK WAGES</v>
          </cell>
        </row>
        <row r="146">
          <cell r="B146">
            <v>5214</v>
          </cell>
          <cell r="C146" t="str">
            <v>Expense</v>
          </cell>
          <cell r="D146" t="str">
            <v>NURSING &amp; MEDICAL</v>
          </cell>
          <cell r="E146" t="str">
            <v>NURSING MANAGER WAGES</v>
          </cell>
        </row>
        <row r="147">
          <cell r="B147">
            <v>5215</v>
          </cell>
          <cell r="C147" t="str">
            <v>Expense</v>
          </cell>
          <cell r="D147" t="str">
            <v>NURSING &amp; MEDICAL</v>
          </cell>
          <cell r="E147" t="str">
            <v>RN WAGES</v>
          </cell>
        </row>
        <row r="148">
          <cell r="B148">
            <v>5216</v>
          </cell>
          <cell r="C148" t="str">
            <v>Expense</v>
          </cell>
          <cell r="D148" t="str">
            <v>NURSING &amp; MEDICAL</v>
          </cell>
          <cell r="E148" t="str">
            <v>LPN WAGES</v>
          </cell>
        </row>
        <row r="149">
          <cell r="B149">
            <v>5217</v>
          </cell>
          <cell r="C149" t="str">
            <v>Expense</v>
          </cell>
          <cell r="D149" t="str">
            <v>NURSING &amp; MEDICAL</v>
          </cell>
          <cell r="E149" t="str">
            <v>WOUND CARE WAGES</v>
          </cell>
        </row>
        <row r="150">
          <cell r="B150">
            <v>5218</v>
          </cell>
          <cell r="C150" t="str">
            <v>Expense</v>
          </cell>
          <cell r="D150" t="str">
            <v>NURSING &amp; MEDICAL</v>
          </cell>
          <cell r="E150" t="str">
            <v>RESTORATIVE WAGES</v>
          </cell>
        </row>
        <row r="151">
          <cell r="B151">
            <v>5219</v>
          </cell>
          <cell r="C151" t="str">
            <v>Expense</v>
          </cell>
          <cell r="D151" t="str">
            <v>NURSING &amp; MEDICAL</v>
          </cell>
          <cell r="E151" t="str">
            <v>CAREGIVER WAGES</v>
          </cell>
        </row>
        <row r="152">
          <cell r="B152">
            <v>5220</v>
          </cell>
          <cell r="C152" t="str">
            <v>Expense</v>
          </cell>
          <cell r="D152" t="str">
            <v>NURSING &amp; MEDICAL</v>
          </cell>
          <cell r="E152" t="str">
            <v>CAREGIVER WAGES</v>
          </cell>
        </row>
        <row r="153">
          <cell r="B153">
            <v>5223</v>
          </cell>
          <cell r="C153" t="str">
            <v>Expense</v>
          </cell>
          <cell r="D153" t="str">
            <v>NURSING &amp; MEDICAL</v>
          </cell>
          <cell r="E153" t="str">
            <v>POOL / AGENCY WAGES</v>
          </cell>
        </row>
        <row r="154">
          <cell r="B154">
            <v>5228</v>
          </cell>
          <cell r="C154" t="str">
            <v>Expense</v>
          </cell>
          <cell r="D154" t="str">
            <v>NURSING &amp; MEDICAL</v>
          </cell>
          <cell r="E154" t="str">
            <v>ALLOCATED NURSING WAGES</v>
          </cell>
        </row>
        <row r="155">
          <cell r="B155">
            <v>5500</v>
          </cell>
          <cell r="C155" t="str">
            <v>Expense</v>
          </cell>
          <cell r="D155" t="str">
            <v>NURSING &amp; MEDICAL</v>
          </cell>
          <cell r="E155" t="str">
            <v>NURSING &amp; MEDICAL SUPPLIES</v>
          </cell>
        </row>
        <row r="156">
          <cell r="B156">
            <v>5501</v>
          </cell>
          <cell r="C156" t="str">
            <v>Expense</v>
          </cell>
          <cell r="D156" t="str">
            <v>NURSING &amp; MEDICAL</v>
          </cell>
          <cell r="E156" t="str">
            <v>INCONTINENCE SUPPLIES</v>
          </cell>
        </row>
        <row r="157">
          <cell r="B157">
            <v>5502</v>
          </cell>
          <cell r="C157" t="str">
            <v>Expense</v>
          </cell>
          <cell r="D157" t="str">
            <v>NURSING &amp; MEDICAL</v>
          </cell>
          <cell r="E157" t="str">
            <v>G TUBE</v>
          </cell>
        </row>
        <row r="158">
          <cell r="B158">
            <v>5503</v>
          </cell>
          <cell r="C158" t="str">
            <v>Expense</v>
          </cell>
          <cell r="D158" t="str">
            <v>NURSING &amp; MEDICAL</v>
          </cell>
          <cell r="E158" t="str">
            <v>PHARMACY</v>
          </cell>
        </row>
        <row r="159">
          <cell r="B159">
            <v>5504</v>
          </cell>
          <cell r="C159" t="str">
            <v>Expense</v>
          </cell>
          <cell r="D159" t="str">
            <v>NURSING &amp; MEDICAL</v>
          </cell>
          <cell r="E159" t="str">
            <v>NURSING &amp; MEDICAL SUPPLIES</v>
          </cell>
        </row>
        <row r="160">
          <cell r="B160">
            <v>5680</v>
          </cell>
          <cell r="C160" t="str">
            <v>Expense</v>
          </cell>
          <cell r="D160" t="str">
            <v>NURSING &amp; MEDICAL</v>
          </cell>
          <cell r="E160" t="str">
            <v>MEDICAL EQUIPMENT</v>
          </cell>
        </row>
        <row r="161">
          <cell r="B161">
            <v>8250</v>
          </cell>
          <cell r="C161" t="str">
            <v>Expense</v>
          </cell>
          <cell r="D161" t="str">
            <v>NURSING &amp; MEDICAL</v>
          </cell>
          <cell r="E161" t="str">
            <v>MEDICAL DIRECTOR</v>
          </cell>
        </row>
        <row r="162">
          <cell r="B162">
            <v>8300</v>
          </cell>
          <cell r="C162" t="str">
            <v>Expense</v>
          </cell>
          <cell r="D162" t="str">
            <v>NURSING &amp; MEDICAL</v>
          </cell>
          <cell r="E162" t="str">
            <v>MEDICAL DIRECTOR</v>
          </cell>
        </row>
        <row r="163">
          <cell r="B163">
            <v>0</v>
          </cell>
          <cell r="C163" t="str">
            <v>Revenue</v>
          </cell>
          <cell r="D163" t="e">
            <v>#N/A</v>
          </cell>
          <cell r="E163" t="e">
            <v>#N/A</v>
          </cell>
        </row>
        <row r="164">
          <cell r="B164">
            <v>5600</v>
          </cell>
          <cell r="C164" t="str">
            <v>Expense</v>
          </cell>
          <cell r="D164" t="str">
            <v>MEDICARE/MCO COSTS</v>
          </cell>
          <cell r="E164" t="str">
            <v>OTHER</v>
          </cell>
        </row>
        <row r="165">
          <cell r="B165">
            <v>5601</v>
          </cell>
          <cell r="C165" t="str">
            <v>Expense</v>
          </cell>
          <cell r="D165" t="str">
            <v>MEDICARE/MCO COSTS</v>
          </cell>
          <cell r="E165" t="str">
            <v>PHARMACY MCO</v>
          </cell>
        </row>
        <row r="166">
          <cell r="B166">
            <v>5602</v>
          </cell>
          <cell r="C166" t="str">
            <v>Expense</v>
          </cell>
          <cell r="D166" t="str">
            <v>MEDICARE/MCO COSTS</v>
          </cell>
          <cell r="E166" t="str">
            <v>PHARMACY MCO</v>
          </cell>
        </row>
        <row r="167">
          <cell r="B167">
            <v>5604</v>
          </cell>
          <cell r="C167" t="str">
            <v>Expense</v>
          </cell>
          <cell r="D167" t="str">
            <v>NURSING &amp; MEDICAL</v>
          </cell>
          <cell r="E167" t="str">
            <v>PHARMACY</v>
          </cell>
        </row>
        <row r="168">
          <cell r="B168">
            <v>5605</v>
          </cell>
          <cell r="C168" t="str">
            <v>Expense</v>
          </cell>
          <cell r="D168" t="str">
            <v>NURSING &amp; MEDICAL</v>
          </cell>
          <cell r="E168" t="str">
            <v>PHARMACY</v>
          </cell>
        </row>
        <row r="169">
          <cell r="B169">
            <v>5606</v>
          </cell>
          <cell r="C169" t="str">
            <v>Expense</v>
          </cell>
          <cell r="D169" t="str">
            <v>NURSING &amp; MEDICAL</v>
          </cell>
          <cell r="E169" t="str">
            <v>PHARMACY</v>
          </cell>
        </row>
        <row r="170">
          <cell r="B170">
            <v>5610</v>
          </cell>
          <cell r="C170" t="str">
            <v>Expense</v>
          </cell>
          <cell r="D170" t="str">
            <v>MEDICARE/MCO COSTS</v>
          </cell>
          <cell r="E170" t="str">
            <v>THERAPY MCO</v>
          </cell>
        </row>
        <row r="171">
          <cell r="B171">
            <v>5611</v>
          </cell>
          <cell r="C171" t="str">
            <v>Expense</v>
          </cell>
          <cell r="D171" t="str">
            <v>MEDICARE/MCO COSTS</v>
          </cell>
          <cell r="E171" t="str">
            <v>THERAPY MCO</v>
          </cell>
        </row>
        <row r="172">
          <cell r="B172">
            <v>5612</v>
          </cell>
          <cell r="C172" t="str">
            <v>Expense</v>
          </cell>
          <cell r="D172" t="str">
            <v>MEDICARE/MCO COSTS</v>
          </cell>
          <cell r="E172" t="str">
            <v>THERAPY MCO</v>
          </cell>
        </row>
        <row r="173">
          <cell r="B173">
            <v>5613</v>
          </cell>
          <cell r="C173" t="str">
            <v>Expense</v>
          </cell>
          <cell r="D173" t="str">
            <v>NURSING &amp; MEDICAL</v>
          </cell>
          <cell r="E173" t="str">
            <v>THERAPY PART B</v>
          </cell>
        </row>
        <row r="174">
          <cell r="B174">
            <v>5614</v>
          </cell>
          <cell r="C174" t="str">
            <v>Expense</v>
          </cell>
          <cell r="D174" t="str">
            <v>NURSING &amp; MEDICAL</v>
          </cell>
          <cell r="E174" t="str">
            <v>THERAPY PART B</v>
          </cell>
        </row>
        <row r="175">
          <cell r="B175">
            <v>5615</v>
          </cell>
          <cell r="C175" t="str">
            <v>Expense</v>
          </cell>
          <cell r="D175" t="str">
            <v>NURSING &amp; MEDICAL</v>
          </cell>
          <cell r="E175" t="str">
            <v>THERAPY PART B</v>
          </cell>
        </row>
        <row r="176">
          <cell r="B176">
            <v>5616</v>
          </cell>
          <cell r="C176" t="str">
            <v>Expense</v>
          </cell>
          <cell r="D176" t="str">
            <v>NURSING &amp; MEDICAL</v>
          </cell>
          <cell r="E176" t="str">
            <v>THERAPY PART B</v>
          </cell>
        </row>
        <row r="177">
          <cell r="B177">
            <v>5620</v>
          </cell>
          <cell r="C177" t="str">
            <v>Expense</v>
          </cell>
          <cell r="D177" t="str">
            <v>MEDICARE/MCO COSTS</v>
          </cell>
          <cell r="E177" t="str">
            <v>THERAPY MCO</v>
          </cell>
        </row>
        <row r="178">
          <cell r="B178">
            <v>5621</v>
          </cell>
          <cell r="C178" t="str">
            <v>Expense</v>
          </cell>
          <cell r="D178" t="str">
            <v>MEDICARE/MCO COSTS</v>
          </cell>
          <cell r="E178" t="str">
            <v>THERAPY MCO</v>
          </cell>
        </row>
        <row r="179">
          <cell r="B179">
            <v>5622</v>
          </cell>
          <cell r="C179" t="str">
            <v>Expense</v>
          </cell>
          <cell r="D179" t="str">
            <v>NURSING &amp; MEDICAL</v>
          </cell>
          <cell r="E179" t="str">
            <v>THERAPY PART B</v>
          </cell>
        </row>
        <row r="180">
          <cell r="B180">
            <v>5623</v>
          </cell>
          <cell r="C180" t="str">
            <v>Expense</v>
          </cell>
          <cell r="D180" t="str">
            <v>NURSING &amp; MEDICAL</v>
          </cell>
          <cell r="E180" t="str">
            <v>THERAPY PART B</v>
          </cell>
        </row>
        <row r="181">
          <cell r="B181">
            <v>5624</v>
          </cell>
          <cell r="C181" t="str">
            <v>Expense</v>
          </cell>
          <cell r="D181" t="str">
            <v>NURSING &amp; MEDICAL</v>
          </cell>
          <cell r="E181" t="str">
            <v>THERAPY PART B</v>
          </cell>
        </row>
        <row r="182">
          <cell r="B182">
            <v>5625</v>
          </cell>
          <cell r="C182" t="str">
            <v>Expense</v>
          </cell>
          <cell r="D182" t="str">
            <v>NURSING &amp; MEDICAL</v>
          </cell>
          <cell r="E182" t="str">
            <v>THERAPY PART B</v>
          </cell>
        </row>
        <row r="183">
          <cell r="B183">
            <v>5626</v>
          </cell>
          <cell r="C183" t="str">
            <v>Expense</v>
          </cell>
          <cell r="D183" t="str">
            <v>NURSING &amp; MEDICAL</v>
          </cell>
          <cell r="E183" t="str">
            <v>THERAPY PART B</v>
          </cell>
        </row>
        <row r="184">
          <cell r="B184">
            <v>5630</v>
          </cell>
          <cell r="C184" t="str">
            <v>Expense</v>
          </cell>
          <cell r="D184" t="str">
            <v>MEDICARE/MCO COSTS</v>
          </cell>
          <cell r="E184" t="str">
            <v>THERAPY MCO</v>
          </cell>
        </row>
        <row r="185">
          <cell r="B185">
            <v>5631</v>
          </cell>
          <cell r="C185" t="str">
            <v>Expense</v>
          </cell>
          <cell r="D185" t="str">
            <v>MEDICARE/MCO COSTS</v>
          </cell>
          <cell r="E185" t="str">
            <v>THERAPY MCO</v>
          </cell>
        </row>
        <row r="186">
          <cell r="B186">
            <v>5632</v>
          </cell>
          <cell r="C186" t="str">
            <v>Expense</v>
          </cell>
          <cell r="D186" t="str">
            <v>NURSING &amp; MEDICAL</v>
          </cell>
          <cell r="E186" t="str">
            <v>THERAPY PART B</v>
          </cell>
        </row>
        <row r="187">
          <cell r="B187">
            <v>5633</v>
          </cell>
          <cell r="C187" t="str">
            <v>Expense</v>
          </cell>
          <cell r="D187" t="str">
            <v>MEDICARE/MCO COSTS</v>
          </cell>
          <cell r="E187" t="str">
            <v>THERAPY MCO</v>
          </cell>
        </row>
        <row r="188">
          <cell r="B188">
            <v>5634</v>
          </cell>
          <cell r="C188" t="str">
            <v>Expense</v>
          </cell>
          <cell r="D188" t="str">
            <v>NURSING &amp; MEDICAL</v>
          </cell>
          <cell r="E188" t="str">
            <v>THERAPY PART B</v>
          </cell>
        </row>
        <row r="189">
          <cell r="B189">
            <v>5635</v>
          </cell>
          <cell r="C189" t="str">
            <v>Expense</v>
          </cell>
          <cell r="D189" t="str">
            <v>NURSING &amp; MEDICAL</v>
          </cell>
          <cell r="E189" t="str">
            <v>THERAPY PART B</v>
          </cell>
        </row>
        <row r="190">
          <cell r="B190">
            <v>5636</v>
          </cell>
          <cell r="C190" t="str">
            <v>Expense</v>
          </cell>
          <cell r="D190" t="str">
            <v>NURSING &amp; MEDICAL</v>
          </cell>
          <cell r="E190" t="str">
            <v>THERAPY PART B</v>
          </cell>
        </row>
        <row r="191">
          <cell r="B191">
            <v>5637</v>
          </cell>
          <cell r="C191" t="str">
            <v>Expense</v>
          </cell>
          <cell r="D191" t="str">
            <v>MEDICARE/MCO COSTS</v>
          </cell>
          <cell r="E191" t="str">
            <v>LAB</v>
          </cell>
        </row>
        <row r="192">
          <cell r="B192">
            <v>5638</v>
          </cell>
          <cell r="C192" t="str">
            <v>Expense</v>
          </cell>
          <cell r="D192" t="str">
            <v>MEDICARE/MCO COSTS</v>
          </cell>
          <cell r="E192" t="str">
            <v xml:space="preserve"> X-RAY</v>
          </cell>
        </row>
        <row r="193">
          <cell r="B193">
            <v>5640</v>
          </cell>
          <cell r="C193" t="str">
            <v>Expense</v>
          </cell>
          <cell r="D193" t="str">
            <v>MEDICARE/MCO COSTS</v>
          </cell>
          <cell r="E193" t="str">
            <v>LAB</v>
          </cell>
        </row>
        <row r="194">
          <cell r="B194">
            <v>5645</v>
          </cell>
          <cell r="C194" t="str">
            <v>Expense</v>
          </cell>
          <cell r="D194" t="str">
            <v>MEDICARE/MCO COSTS</v>
          </cell>
          <cell r="E194" t="str">
            <v>DME RENTAL</v>
          </cell>
        </row>
        <row r="195">
          <cell r="B195">
            <v>5650</v>
          </cell>
          <cell r="C195" t="str">
            <v>Expense</v>
          </cell>
          <cell r="D195" t="str">
            <v>MEDICARE/MCO COSTS</v>
          </cell>
          <cell r="E195" t="str">
            <v>OXYGEN</v>
          </cell>
        </row>
        <row r="196">
          <cell r="B196">
            <v>5651</v>
          </cell>
          <cell r="C196" t="str">
            <v>Expense</v>
          </cell>
          <cell r="D196" t="str">
            <v>MEDICARE/MCO COSTS</v>
          </cell>
          <cell r="E196" t="str">
            <v>OXYGEN</v>
          </cell>
        </row>
        <row r="197">
          <cell r="B197">
            <v>5655</v>
          </cell>
          <cell r="C197" t="str">
            <v>Expense</v>
          </cell>
          <cell r="D197" t="str">
            <v>MEDICARE/MCO COSTS</v>
          </cell>
          <cell r="E197" t="str">
            <v>OTHER</v>
          </cell>
        </row>
        <row r="198">
          <cell r="B198">
            <v>5660</v>
          </cell>
          <cell r="C198" t="str">
            <v>Expense</v>
          </cell>
          <cell r="D198" t="str">
            <v>MEDICARE/MCO COSTS</v>
          </cell>
          <cell r="E198" t="str">
            <v>PATIENT TRANSPORTATION</v>
          </cell>
        </row>
        <row r="199">
          <cell r="B199">
            <v>5670</v>
          </cell>
          <cell r="C199" t="str">
            <v>Expense</v>
          </cell>
          <cell r="D199" t="str">
            <v>NURSING &amp; MEDICAL</v>
          </cell>
          <cell r="E199" t="str">
            <v>THERAPY PART B</v>
          </cell>
        </row>
        <row r="200">
          <cell r="B200">
            <v>0</v>
          </cell>
          <cell r="C200" t="str">
            <v>Revenue</v>
          </cell>
          <cell r="D200" t="e">
            <v>#N/A</v>
          </cell>
          <cell r="E200" t="e">
            <v>#N/A</v>
          </cell>
        </row>
        <row r="201">
          <cell r="B201">
            <v>58</v>
          </cell>
          <cell r="C201" t="str">
            <v>Expense</v>
          </cell>
          <cell r="D201" t="str">
            <v>DIETARY</v>
          </cell>
          <cell r="E201" t="str">
            <v>OTHER</v>
          </cell>
        </row>
        <row r="202">
          <cell r="B202">
            <v>5071</v>
          </cell>
          <cell r="C202" t="str">
            <v>Expense</v>
          </cell>
          <cell r="D202" t="str">
            <v>DIETARY</v>
          </cell>
          <cell r="E202" t="str">
            <v>DIETARY/COOKS WAGES</v>
          </cell>
        </row>
        <row r="203">
          <cell r="B203">
            <v>5073</v>
          </cell>
          <cell r="C203" t="str">
            <v>Expense</v>
          </cell>
          <cell r="D203" t="str">
            <v>DIETARY</v>
          </cell>
          <cell r="E203" t="str">
            <v>DIETARY/COOKS WAGES</v>
          </cell>
        </row>
        <row r="204">
          <cell r="B204">
            <v>5074</v>
          </cell>
          <cell r="C204" t="str">
            <v>Expense</v>
          </cell>
          <cell r="D204" t="str">
            <v>DIETARY</v>
          </cell>
          <cell r="E204" t="str">
            <v>DIETARY/COOKS WAGES</v>
          </cell>
        </row>
        <row r="205">
          <cell r="B205">
            <v>5075</v>
          </cell>
          <cell r="C205" t="str">
            <v>Expense</v>
          </cell>
          <cell r="D205" t="str">
            <v>DIETARY</v>
          </cell>
          <cell r="E205" t="str">
            <v>DIETARY/COOKS WAGES</v>
          </cell>
        </row>
        <row r="206">
          <cell r="B206">
            <v>5210</v>
          </cell>
          <cell r="C206" t="str">
            <v>Expense</v>
          </cell>
          <cell r="D206" t="str">
            <v>DIETARY</v>
          </cell>
          <cell r="E206" t="str">
            <v>DIETARY/COOKS WAGES</v>
          </cell>
        </row>
        <row r="207">
          <cell r="B207">
            <v>5301</v>
          </cell>
          <cell r="C207" t="str">
            <v>Expense</v>
          </cell>
          <cell r="D207" t="str">
            <v>DIETARY</v>
          </cell>
          <cell r="E207" t="str">
            <v>FOOD</v>
          </cell>
        </row>
        <row r="208">
          <cell r="B208">
            <v>5303</v>
          </cell>
          <cell r="C208" t="str">
            <v>Expense</v>
          </cell>
          <cell r="D208" t="str">
            <v>DIETARY</v>
          </cell>
          <cell r="E208" t="str">
            <v>FOOD</v>
          </cell>
        </row>
        <row r="209">
          <cell r="B209">
            <v>5305</v>
          </cell>
          <cell r="C209" t="str">
            <v>Expense</v>
          </cell>
          <cell r="D209" t="str">
            <v>DIETARY</v>
          </cell>
          <cell r="E209" t="str">
            <v>SUPPLIES</v>
          </cell>
        </row>
        <row r="210">
          <cell r="B210">
            <v>0</v>
          </cell>
          <cell r="C210" t="str">
            <v>Revenue</v>
          </cell>
          <cell r="D210" t="e">
            <v>#N/A</v>
          </cell>
          <cell r="E210" t="e">
            <v>#N/A</v>
          </cell>
        </row>
        <row r="211">
          <cell r="B211">
            <v>60</v>
          </cell>
          <cell r="C211" t="str">
            <v>Expense</v>
          </cell>
          <cell r="D211" t="str">
            <v>SOCIAL SERVICES/ACTIVITIES</v>
          </cell>
          <cell r="E211" t="str">
            <v>OTHER</v>
          </cell>
        </row>
        <row r="212">
          <cell r="B212">
            <v>5055</v>
          </cell>
          <cell r="C212" t="str">
            <v>Expense</v>
          </cell>
          <cell r="D212" t="str">
            <v>SOCIAL SERVICES/ACTIVITIES</v>
          </cell>
          <cell r="E212" t="str">
            <v>SOCIAL SERVICES WAGES</v>
          </cell>
        </row>
        <row r="213">
          <cell r="B213">
            <v>5056</v>
          </cell>
          <cell r="C213" t="str">
            <v>Expense</v>
          </cell>
          <cell r="D213" t="str">
            <v>SOCIAL SERVICES/ACTIVITIES</v>
          </cell>
          <cell r="E213" t="str">
            <v>SOCIAL SERVICES WAGES</v>
          </cell>
        </row>
        <row r="214">
          <cell r="B214">
            <v>5060</v>
          </cell>
          <cell r="C214" t="str">
            <v>Expense</v>
          </cell>
          <cell r="D214" t="str">
            <v>SOCIAL SERVICES/ACTIVITIES</v>
          </cell>
          <cell r="E214" t="str">
            <v>ACTIVITIES WAGES</v>
          </cell>
        </row>
        <row r="215">
          <cell r="B215">
            <v>5062</v>
          </cell>
          <cell r="C215" t="str">
            <v>Expense</v>
          </cell>
          <cell r="D215" t="str">
            <v>SOCIAL SERVICES/ACTIVITIES</v>
          </cell>
          <cell r="E215" t="str">
            <v>ACTIVITIES WAGES</v>
          </cell>
        </row>
        <row r="216">
          <cell r="B216">
            <v>5208</v>
          </cell>
          <cell r="C216" t="str">
            <v>Expense</v>
          </cell>
          <cell r="D216" t="str">
            <v>SOCIAL SERVICES/ACTIVITIES</v>
          </cell>
          <cell r="E216" t="str">
            <v>SOCIAL SERVICES WAGES</v>
          </cell>
        </row>
        <row r="217">
          <cell r="B217">
            <v>5209</v>
          </cell>
          <cell r="C217" t="str">
            <v>Expense</v>
          </cell>
          <cell r="D217" t="str">
            <v>SOCIAL SERVICES/ACTIVITIES</v>
          </cell>
          <cell r="E217" t="str">
            <v>ACTIVITIES WAGES</v>
          </cell>
        </row>
        <row r="218">
          <cell r="B218">
            <v>5212</v>
          </cell>
          <cell r="C218" t="str">
            <v>Expense</v>
          </cell>
          <cell r="D218" t="str">
            <v>SOCIAL SERVICES/ACTIVITIES</v>
          </cell>
          <cell r="E218" t="str">
            <v>ACTIVITIES WAGES</v>
          </cell>
        </row>
        <row r="219">
          <cell r="B219">
            <v>6201</v>
          </cell>
          <cell r="C219" t="str">
            <v>Expense</v>
          </cell>
          <cell r="D219" t="str">
            <v>SOCIAL SERVICES/ACTIVITIES</v>
          </cell>
          <cell r="E219" t="str">
            <v>ACTIVITY PROGRAMS &amp; SUPPLIES</v>
          </cell>
        </row>
        <row r="220">
          <cell r="B220">
            <v>0</v>
          </cell>
          <cell r="C220" t="str">
            <v>Revenue</v>
          </cell>
          <cell r="D220" t="e">
            <v>#N/A</v>
          </cell>
          <cell r="E220" t="e">
            <v>#N/A</v>
          </cell>
        </row>
        <row r="221">
          <cell r="B221">
            <v>65</v>
          </cell>
          <cell r="C221" t="str">
            <v>Expense</v>
          </cell>
          <cell r="D221" t="e">
            <v>#N/A</v>
          </cell>
          <cell r="E221" t="e">
            <v>#N/A</v>
          </cell>
        </row>
        <row r="222">
          <cell r="B222">
            <v>5041</v>
          </cell>
          <cell r="C222" t="str">
            <v>Expense</v>
          </cell>
          <cell r="D222" t="str">
            <v>GENERAL &amp; ADMINISTRATIVE</v>
          </cell>
          <cell r="E222" t="str">
            <v>CONCIERGE SERVICE WAGES</v>
          </cell>
        </row>
        <row r="223">
          <cell r="B223">
            <v>5042</v>
          </cell>
          <cell r="C223" t="str">
            <v>Expense</v>
          </cell>
          <cell r="D223" t="str">
            <v>GENERAL &amp; ADMINISTRATIVE</v>
          </cell>
          <cell r="E223" t="str">
            <v>CONCIERGE SERVICE WAGES</v>
          </cell>
        </row>
        <row r="224">
          <cell r="B224">
            <v>6008</v>
          </cell>
          <cell r="C224" t="str">
            <v>Expense</v>
          </cell>
          <cell r="D224" t="str">
            <v>GENERAL &amp; ADMINISTRATIVE</v>
          </cell>
          <cell r="E224" t="str">
            <v>CONCIERGE - RESIDENT EXPENSES</v>
          </cell>
        </row>
        <row r="225">
          <cell r="B225">
            <v>6011</v>
          </cell>
          <cell r="C225" t="str">
            <v>Expense</v>
          </cell>
          <cell r="D225" t="str">
            <v>GENERAL &amp; ADMINISTRATIVE</v>
          </cell>
          <cell r="E225" t="str">
            <v>CONCIERGE - RESIDENT EXPENSES</v>
          </cell>
        </row>
        <row r="226">
          <cell r="B226">
            <v>0</v>
          </cell>
          <cell r="C226" t="str">
            <v>Revenue</v>
          </cell>
          <cell r="D226" t="e">
            <v>#N/A</v>
          </cell>
          <cell r="E226" t="e">
            <v>#N/A</v>
          </cell>
        </row>
        <row r="227">
          <cell r="B227">
            <v>68</v>
          </cell>
          <cell r="C227" t="str">
            <v>Expense</v>
          </cell>
          <cell r="D227" t="e">
            <v>#N/A</v>
          </cell>
          <cell r="E227" t="e">
            <v>#N/A</v>
          </cell>
        </row>
        <row r="228">
          <cell r="B228">
            <v>5268</v>
          </cell>
          <cell r="C228" t="str">
            <v>Expense</v>
          </cell>
          <cell r="D228" t="str">
            <v>GENERAL &amp; ADMINISTRATIVE</v>
          </cell>
          <cell r="E228" t="str">
            <v>EMPLOYEE EXPENSES</v>
          </cell>
        </row>
        <row r="229">
          <cell r="B229">
            <v>5269</v>
          </cell>
          <cell r="C229" t="str">
            <v>Expense</v>
          </cell>
          <cell r="D229" t="str">
            <v>GENERAL &amp; ADMINISTRATIVE</v>
          </cell>
          <cell r="E229" t="str">
            <v>EMPLOYEE EXPENSES</v>
          </cell>
        </row>
        <row r="230">
          <cell r="B230">
            <v>6005</v>
          </cell>
          <cell r="C230" t="str">
            <v>Expense</v>
          </cell>
          <cell r="D230" t="str">
            <v>GENERAL &amp; ADMINISTRATIVE</v>
          </cell>
          <cell r="E230" t="str">
            <v>EMPLOYEE EXPENSES</v>
          </cell>
        </row>
        <row r="231">
          <cell r="B231">
            <v>8018</v>
          </cell>
          <cell r="C231" t="str">
            <v>Expense</v>
          </cell>
          <cell r="D231" t="str">
            <v>GENERAL &amp; ADMINISTRATIVE</v>
          </cell>
          <cell r="E231" t="str">
            <v>EMPLOYEE EXPENSES</v>
          </cell>
        </row>
        <row r="232">
          <cell r="B232">
            <v>8073</v>
          </cell>
          <cell r="C232" t="str">
            <v>Expense</v>
          </cell>
          <cell r="D232" t="str">
            <v>GENERAL &amp; ADMINISTRATIVE</v>
          </cell>
          <cell r="E232" t="str">
            <v>EMPLOYEE EXPENSES</v>
          </cell>
        </row>
        <row r="233">
          <cell r="B233">
            <v>0</v>
          </cell>
          <cell r="C233" t="str">
            <v>Revenue</v>
          </cell>
          <cell r="D233" t="e">
            <v>#N/A</v>
          </cell>
          <cell r="E233" t="e">
            <v>#N/A</v>
          </cell>
        </row>
        <row r="234">
          <cell r="B234">
            <v>6980</v>
          </cell>
          <cell r="C234" t="str">
            <v>Expense</v>
          </cell>
          <cell r="D234" t="str">
            <v>CAPITAL/FINANCIAL</v>
          </cell>
          <cell r="E234" t="str">
            <v>INTEREST EXPENSE</v>
          </cell>
        </row>
        <row r="235">
          <cell r="B235">
            <v>70</v>
          </cell>
          <cell r="C235" t="str">
            <v>Expense</v>
          </cell>
          <cell r="D235" t="str">
            <v>REPAIR &amp; MAINTENANCE/PLANT</v>
          </cell>
          <cell r="E235" t="str">
            <v>OTHER</v>
          </cell>
        </row>
        <row r="236">
          <cell r="B236">
            <v>5078</v>
          </cell>
          <cell r="C236" t="str">
            <v>Expense</v>
          </cell>
          <cell r="D236" t="str">
            <v>REPAIR &amp; MAINTENANCE/PLANT</v>
          </cell>
          <cell r="E236" t="str">
            <v>MAINTENANCE WAGES</v>
          </cell>
        </row>
        <row r="237">
          <cell r="B237">
            <v>5079</v>
          </cell>
          <cell r="C237" t="str">
            <v>Expense</v>
          </cell>
          <cell r="D237" t="str">
            <v>REPAIR &amp; MAINTENANCE/PLANT</v>
          </cell>
          <cell r="E237" t="str">
            <v>MAINTENANCE WAGES</v>
          </cell>
        </row>
        <row r="238">
          <cell r="B238">
            <v>5221</v>
          </cell>
          <cell r="C238" t="str">
            <v>Expense</v>
          </cell>
          <cell r="D238" t="str">
            <v>REPAIR &amp; MAINTENANCE/PLANT</v>
          </cell>
          <cell r="E238" t="str">
            <v>MAINTENANCE WAGES</v>
          </cell>
        </row>
        <row r="239">
          <cell r="B239">
            <v>5230</v>
          </cell>
          <cell r="C239" t="str">
            <v>Expense</v>
          </cell>
          <cell r="D239" t="str">
            <v>REPAIR &amp; MAINTENANCE/PLANT</v>
          </cell>
          <cell r="E239" t="str">
            <v>ALLOCATED MAINTENANCE WAGES</v>
          </cell>
        </row>
        <row r="240">
          <cell r="B240">
            <v>66</v>
          </cell>
          <cell r="C240" t="str">
            <v>Expense</v>
          </cell>
          <cell r="D240" t="str">
            <v>REPAIR &amp; MAINTENANCE/PLANT</v>
          </cell>
          <cell r="E240" t="str">
            <v>UTILITIES</v>
          </cell>
        </row>
        <row r="241">
          <cell r="B241">
            <v>6616</v>
          </cell>
          <cell r="C241" t="str">
            <v>Expense</v>
          </cell>
          <cell r="D241" t="str">
            <v>REPAIR &amp; MAINTENANCE/PLANT</v>
          </cell>
          <cell r="E241" t="str">
            <v>UTILITIES</v>
          </cell>
        </row>
        <row r="242">
          <cell r="B242">
            <v>6721</v>
          </cell>
          <cell r="C242" t="str">
            <v>Expense</v>
          </cell>
          <cell r="D242" t="str">
            <v>REPAIR &amp; MAINTENANCE/PLANT</v>
          </cell>
          <cell r="E242" t="str">
            <v>UTILITIES</v>
          </cell>
        </row>
        <row r="243">
          <cell r="B243">
            <v>6801</v>
          </cell>
          <cell r="C243" t="str">
            <v>Expense</v>
          </cell>
          <cell r="D243" t="str">
            <v>REPAIR &amp; MAINTENANCE/PLANT</v>
          </cell>
          <cell r="E243" t="str">
            <v>UTILITIES</v>
          </cell>
        </row>
        <row r="244">
          <cell r="B244">
            <v>6806</v>
          </cell>
          <cell r="C244" t="str">
            <v>Expense</v>
          </cell>
          <cell r="D244" t="str">
            <v>REPAIR &amp; MAINTENANCE/PLANT</v>
          </cell>
          <cell r="E244" t="str">
            <v>UTILITIES</v>
          </cell>
        </row>
        <row r="245">
          <cell r="B245">
            <v>6808</v>
          </cell>
          <cell r="C245" t="str">
            <v>Expense</v>
          </cell>
          <cell r="D245" t="str">
            <v>REPAIR &amp; MAINTENANCE/PLANT</v>
          </cell>
          <cell r="E245" t="str">
            <v>UTILITIES</v>
          </cell>
        </row>
        <row r="246">
          <cell r="B246">
            <v>66</v>
          </cell>
          <cell r="C246" t="str">
            <v>Expense</v>
          </cell>
          <cell r="D246" t="str">
            <v>REPAIR &amp; MAINTENANCE/PLANT</v>
          </cell>
          <cell r="E246" t="str">
            <v>UTILITIES</v>
          </cell>
        </row>
        <row r="247">
          <cell r="B247">
            <v>0</v>
          </cell>
          <cell r="C247" t="str">
            <v>Revenue</v>
          </cell>
          <cell r="D247" t="e">
            <v>#N/A</v>
          </cell>
          <cell r="E247" t="e">
            <v>#N/A</v>
          </cell>
        </row>
        <row r="248">
          <cell r="B248">
            <v>7025</v>
          </cell>
          <cell r="C248" t="str">
            <v>Expense</v>
          </cell>
          <cell r="D248" t="str">
            <v>REPAIR &amp; MAINTENANCE/PLANT</v>
          </cell>
          <cell r="E248" t="str">
            <v>REPAIRS &amp; MAINTENANCE/SUPPLIES</v>
          </cell>
        </row>
        <row r="249">
          <cell r="B249">
            <v>7027</v>
          </cell>
          <cell r="C249" t="str">
            <v>Expense</v>
          </cell>
          <cell r="D249" t="str">
            <v>REPAIR &amp; MAINTENANCE/PLANT</v>
          </cell>
          <cell r="E249" t="str">
            <v>REPAIRS &amp; MAINTENANCE/SUPPLIES</v>
          </cell>
        </row>
        <row r="250">
          <cell r="B250">
            <v>7040</v>
          </cell>
          <cell r="C250" t="str">
            <v>Expense</v>
          </cell>
          <cell r="D250" t="str">
            <v>HOUSEKEEPING &amp; LAUNDRY</v>
          </cell>
          <cell r="E250" t="str">
            <v>HOUSEKEEPING/LAUNDRY SUPPLIES</v>
          </cell>
        </row>
        <row r="251">
          <cell r="B251">
            <v>7056</v>
          </cell>
          <cell r="C251" t="str">
            <v>Expense</v>
          </cell>
          <cell r="D251" t="str">
            <v>REPAIR &amp; MAINTENANCE/PLANT</v>
          </cell>
          <cell r="E251" t="str">
            <v>REPAIRS &amp; MAINTENANCE/SUPPLIES</v>
          </cell>
        </row>
        <row r="252">
          <cell r="B252">
            <v>7105</v>
          </cell>
          <cell r="C252" t="str">
            <v>Expense</v>
          </cell>
          <cell r="D252" t="str">
            <v>REPAIR &amp; MAINTENANCE/PLANT</v>
          </cell>
          <cell r="E252" t="str">
            <v>CONTRACT SERVICES</v>
          </cell>
        </row>
        <row r="253">
          <cell r="B253">
            <v>7106</v>
          </cell>
          <cell r="C253" t="str">
            <v>Expense</v>
          </cell>
          <cell r="D253" t="str">
            <v>REPAIR &amp; MAINTENANCE/PLANT</v>
          </cell>
          <cell r="E253" t="str">
            <v>REPAIRS &amp; MAINTENANCE/SUPPLIES</v>
          </cell>
        </row>
        <row r="254">
          <cell r="B254">
            <v>7107</v>
          </cell>
          <cell r="C254" t="str">
            <v>Expense</v>
          </cell>
          <cell r="D254" t="str">
            <v>REPAIR &amp; MAINTENANCE/PLANT</v>
          </cell>
          <cell r="E254" t="str">
            <v>REPAIRS &amp; MAINTENANCE/SUPPLIES</v>
          </cell>
        </row>
        <row r="255">
          <cell r="B255">
            <v>7108</v>
          </cell>
          <cell r="C255" t="str">
            <v>Expense</v>
          </cell>
          <cell r="D255" t="str">
            <v>REPAIR &amp; MAINTENANCE/PLANT</v>
          </cell>
          <cell r="E255" t="str">
            <v>REPAIRS &amp; MAINTENANCE/SUPPLIES</v>
          </cell>
        </row>
        <row r="256">
          <cell r="B256">
            <v>7109</v>
          </cell>
          <cell r="C256" t="str">
            <v>Expense</v>
          </cell>
          <cell r="D256" t="str">
            <v>REPAIR &amp; MAINTENANCE/PLANT</v>
          </cell>
          <cell r="E256" t="str">
            <v>REPAIRS &amp; MAINTENANCE/SUPPLIES</v>
          </cell>
        </row>
        <row r="257">
          <cell r="B257">
            <v>7110</v>
          </cell>
          <cell r="C257" t="str">
            <v>Expense</v>
          </cell>
          <cell r="D257" t="str">
            <v>REPAIR &amp; MAINTENANCE/PLANT</v>
          </cell>
          <cell r="E257" t="str">
            <v>REPAIRS &amp; MAINTENANCE/SUPPLIES</v>
          </cell>
        </row>
        <row r="258">
          <cell r="B258">
            <v>7111</v>
          </cell>
          <cell r="C258" t="str">
            <v>Expense</v>
          </cell>
          <cell r="D258" t="str">
            <v>REPAIR &amp; MAINTENANCE/PLANT</v>
          </cell>
          <cell r="E258" t="str">
            <v>REPAIRS &amp; MAINTENANCE/SUPPLIES</v>
          </cell>
        </row>
        <row r="259">
          <cell r="B259">
            <v>7112</v>
          </cell>
          <cell r="C259" t="str">
            <v>Expense</v>
          </cell>
          <cell r="D259" t="str">
            <v>REPAIR &amp; MAINTENANCE/PLANT</v>
          </cell>
          <cell r="E259" t="str">
            <v>REPAIRS &amp; MAINTENANCE/SUPPLIES</v>
          </cell>
        </row>
        <row r="260">
          <cell r="B260">
            <v>7113</v>
          </cell>
          <cell r="C260" t="str">
            <v>Expense</v>
          </cell>
          <cell r="D260" t="str">
            <v>REPAIR &amp; MAINTENANCE/PLANT</v>
          </cell>
          <cell r="E260" t="str">
            <v>REPAIRS &amp; MAINTENANCE/SUPPLIES</v>
          </cell>
        </row>
        <row r="261">
          <cell r="B261">
            <v>7114</v>
          </cell>
          <cell r="C261" t="str">
            <v>Expense</v>
          </cell>
          <cell r="D261" t="str">
            <v>REPAIR &amp; MAINTENANCE/PLANT</v>
          </cell>
          <cell r="E261" t="str">
            <v>REPAIRS &amp; MAINTENANCE/SUPPLIES</v>
          </cell>
        </row>
        <row r="262">
          <cell r="B262">
            <v>7115</v>
          </cell>
          <cell r="C262" t="str">
            <v>Expense</v>
          </cell>
          <cell r="D262" t="str">
            <v>REPAIR &amp; MAINTENANCE/PLANT</v>
          </cell>
          <cell r="E262" t="str">
            <v>CONTRACT SERVICES</v>
          </cell>
        </row>
        <row r="263">
          <cell r="B263">
            <v>7176</v>
          </cell>
          <cell r="C263" t="str">
            <v>Expense</v>
          </cell>
          <cell r="D263" t="str">
            <v>REPAIR &amp; MAINTENANCE/PLANT</v>
          </cell>
          <cell r="E263" t="str">
            <v>REPAIRS &amp; MAINTENANCE/SUPPLIES</v>
          </cell>
        </row>
        <row r="264">
          <cell r="B264">
            <v>7178</v>
          </cell>
          <cell r="C264" t="str">
            <v>Expense</v>
          </cell>
          <cell r="D264" t="str">
            <v>REPAIR &amp; MAINTENANCE/PLANT</v>
          </cell>
          <cell r="E264" t="str">
            <v>REPAIRS &amp; MAINTENANCE/SUPPLIES</v>
          </cell>
        </row>
        <row r="265">
          <cell r="B265">
            <v>8006</v>
          </cell>
          <cell r="C265" t="str">
            <v>Expense</v>
          </cell>
          <cell r="D265" t="str">
            <v>REPAIR &amp; MAINTENANCE/PLANT</v>
          </cell>
          <cell r="E265" t="str">
            <v>REPAIRS &amp; MAINTENANCE/SUPPLIES</v>
          </cell>
        </row>
        <row r="266">
          <cell r="B266">
            <v>0</v>
          </cell>
          <cell r="C266" t="str">
            <v>Revenue</v>
          </cell>
          <cell r="D266" t="e">
            <v>#N/A</v>
          </cell>
          <cell r="E266" t="e">
            <v>#N/A</v>
          </cell>
        </row>
        <row r="267">
          <cell r="B267">
            <v>75</v>
          </cell>
          <cell r="C267" t="str">
            <v>Expense</v>
          </cell>
          <cell r="D267" t="str">
            <v>HOUSEKEEPING &amp; LAUNDRY</v>
          </cell>
          <cell r="E267" t="str">
            <v>OTHER</v>
          </cell>
        </row>
        <row r="268">
          <cell r="B268">
            <v>7157</v>
          </cell>
          <cell r="C268" t="str">
            <v>Expense</v>
          </cell>
          <cell r="D268" t="str">
            <v>HOUSEKEEPING &amp; LAUNDRY</v>
          </cell>
          <cell r="E268" t="str">
            <v>HOUSEKEEPING/LAUNDRY SUPPLIES</v>
          </cell>
        </row>
        <row r="269">
          <cell r="B269">
            <v>7510</v>
          </cell>
          <cell r="C269" t="str">
            <v>Expense</v>
          </cell>
          <cell r="D269" t="str">
            <v>HOUSEKEEPING &amp; LAUNDRY</v>
          </cell>
          <cell r="E269" t="str">
            <v>HOUSEKEEPING CONTRACT SVCS</v>
          </cell>
        </row>
        <row r="270">
          <cell r="B270">
            <v>7520</v>
          </cell>
          <cell r="C270" t="str">
            <v>Expense</v>
          </cell>
          <cell r="D270" t="str">
            <v>HOUSEKEEPING &amp; LAUNDRY</v>
          </cell>
          <cell r="E270" t="str">
            <v>LAUNDRY CONTRACT SVCS</v>
          </cell>
        </row>
        <row r="271">
          <cell r="B271">
            <v>0</v>
          </cell>
          <cell r="C271" t="str">
            <v>Revenue</v>
          </cell>
          <cell r="D271" t="e">
            <v>#N/A</v>
          </cell>
          <cell r="E271" t="e">
            <v>#N/A</v>
          </cell>
        </row>
        <row r="272">
          <cell r="B272">
            <v>80</v>
          </cell>
          <cell r="C272" t="str">
            <v>Expense</v>
          </cell>
          <cell r="D272" t="str">
            <v>GENERAL &amp; ADMINISTRATIVE</v>
          </cell>
          <cell r="E272" t="str">
            <v>OTHER</v>
          </cell>
        </row>
        <row r="273">
          <cell r="B273">
            <v>5087</v>
          </cell>
          <cell r="C273" t="str">
            <v>Expense</v>
          </cell>
          <cell r="D273" t="str">
            <v>GENERAL &amp; ADMINISTRATIVE</v>
          </cell>
          <cell r="E273" t="str">
            <v>EXECUTIVE DIRECTOR WAGES</v>
          </cell>
        </row>
        <row r="274">
          <cell r="B274">
            <v>5089</v>
          </cell>
          <cell r="C274" t="str">
            <v>Expense</v>
          </cell>
          <cell r="D274" t="str">
            <v>GENERAL &amp; ADMINISTRATIVE</v>
          </cell>
          <cell r="E274" t="str">
            <v>DIRECTOR OF BUSINESS OFFICE WAGES</v>
          </cell>
        </row>
        <row r="275">
          <cell r="B275">
            <v>5091</v>
          </cell>
          <cell r="C275" t="str">
            <v>Expense</v>
          </cell>
          <cell r="D275" t="str">
            <v>GENERAL &amp; ADMINISTRATIVE</v>
          </cell>
          <cell r="E275" t="str">
            <v>OFFICE WAGES</v>
          </cell>
        </row>
        <row r="276">
          <cell r="B276">
            <v>5094</v>
          </cell>
          <cell r="C276" t="str">
            <v>Expense</v>
          </cell>
          <cell r="D276" t="str">
            <v>GENERAL &amp; ADMINISTRATIVE</v>
          </cell>
          <cell r="E276" t="str">
            <v>ADMISSIONS WAGES</v>
          </cell>
        </row>
        <row r="277">
          <cell r="B277">
            <v>5096</v>
          </cell>
          <cell r="C277" t="str">
            <v>Expense</v>
          </cell>
          <cell r="D277" t="str">
            <v>GENERAL &amp; ADMINISTRATIVE</v>
          </cell>
          <cell r="E277" t="str">
            <v>HR/PAYROLL WAGES</v>
          </cell>
        </row>
        <row r="278">
          <cell r="B278">
            <v>5201</v>
          </cell>
          <cell r="C278" t="str">
            <v>Expense</v>
          </cell>
          <cell r="D278" t="str">
            <v>GENERAL &amp; ADMINISTRATIVE</v>
          </cell>
          <cell r="E278" t="str">
            <v>EXECUTIVE DIRECTOR WAGES</v>
          </cell>
        </row>
        <row r="279">
          <cell r="B279">
            <v>5204</v>
          </cell>
          <cell r="C279" t="str">
            <v>Expense</v>
          </cell>
          <cell r="D279" t="str">
            <v>GENERAL &amp; ADMINISTRATIVE</v>
          </cell>
          <cell r="E279" t="str">
            <v>MARKETING - ADVERTISING &amp; PROMOTION</v>
          </cell>
        </row>
        <row r="280">
          <cell r="B280">
            <v>5204.5</v>
          </cell>
          <cell r="C280" t="str">
            <v>Expense</v>
          </cell>
          <cell r="D280" t="str">
            <v>GENERAL &amp; ADMINISTRATIVE</v>
          </cell>
          <cell r="E280" t="str">
            <v>ADMISSIONS WAGES</v>
          </cell>
        </row>
        <row r="281">
          <cell r="B281">
            <v>5205</v>
          </cell>
          <cell r="C281" t="str">
            <v>Expense</v>
          </cell>
          <cell r="D281" t="str">
            <v>NURSING &amp; MEDICAL</v>
          </cell>
          <cell r="E281" t="str">
            <v>MEDICAL RECORDS WAGES</v>
          </cell>
        </row>
        <row r="282">
          <cell r="B282">
            <v>5206</v>
          </cell>
          <cell r="C282" t="str">
            <v>Expense</v>
          </cell>
          <cell r="D282" t="str">
            <v>GENERAL &amp; ADMINISTRATIVE</v>
          </cell>
          <cell r="E282" t="str">
            <v>OFFICE WAGES</v>
          </cell>
        </row>
        <row r="283">
          <cell r="B283">
            <v>5222</v>
          </cell>
          <cell r="C283" t="str">
            <v>Expense</v>
          </cell>
          <cell r="D283" t="str">
            <v>NURSING &amp; MEDICAL</v>
          </cell>
          <cell r="E283" t="str">
            <v>STAFFING COORDINATOR WAGES</v>
          </cell>
        </row>
        <row r="284">
          <cell r="B284">
            <v>5229</v>
          </cell>
          <cell r="C284" t="str">
            <v>Expense</v>
          </cell>
          <cell r="D284" t="str">
            <v>GENERAL &amp; ADMINISTRATIVE</v>
          </cell>
          <cell r="E284" t="str">
            <v>ALLOCATED G&amp;A WAGES</v>
          </cell>
        </row>
        <row r="285">
          <cell r="B285">
            <v>6015</v>
          </cell>
          <cell r="C285" t="str">
            <v>Expense</v>
          </cell>
          <cell r="D285" t="str">
            <v>GENERAL &amp; ADMINISTRATIVE</v>
          </cell>
          <cell r="E285" t="str">
            <v>DUES &amp; SUBSCRIPTIONS</v>
          </cell>
        </row>
        <row r="286">
          <cell r="B286">
            <v>8001</v>
          </cell>
          <cell r="C286" t="str">
            <v>Expense</v>
          </cell>
          <cell r="D286" t="str">
            <v>GENERAL &amp; ADMINISTRATIVE</v>
          </cell>
          <cell r="E286" t="str">
            <v>FINANCIAL CONSULTING FEES</v>
          </cell>
        </row>
        <row r="287">
          <cell r="B287">
            <v>8002</v>
          </cell>
          <cell r="C287" t="str">
            <v>Expense</v>
          </cell>
          <cell r="D287" t="str">
            <v>GENERAL &amp; ADMINISTRATIVE</v>
          </cell>
          <cell r="E287" t="str">
            <v>ACCOUNTING/PROFESSIONAL FEES</v>
          </cell>
        </row>
        <row r="288">
          <cell r="B288">
            <v>8003</v>
          </cell>
          <cell r="C288" t="str">
            <v>Expense</v>
          </cell>
          <cell r="D288" t="str">
            <v>GENERAL &amp; ADMINISTRATIVE</v>
          </cell>
          <cell r="E288" t="str">
            <v>ACCOUNTING/PROFESSIONAL FEES</v>
          </cell>
        </row>
        <row r="289">
          <cell r="B289">
            <v>8004</v>
          </cell>
          <cell r="C289" t="str">
            <v>Expense</v>
          </cell>
          <cell r="D289" t="str">
            <v>GENERAL &amp; ADMINISTRATIVE</v>
          </cell>
          <cell r="E289" t="str">
            <v>ACCOUNTING/PROFESSIONAL FEES</v>
          </cell>
        </row>
        <row r="290">
          <cell r="B290">
            <v>8007</v>
          </cell>
          <cell r="C290" t="str">
            <v>Expense</v>
          </cell>
          <cell r="D290" t="str">
            <v>GENERAL &amp; ADMINISTRATIVE</v>
          </cell>
          <cell r="E290" t="str">
            <v>CABLE TV/INTERNET</v>
          </cell>
        </row>
        <row r="291">
          <cell r="B291">
            <v>8011</v>
          </cell>
          <cell r="C291" t="str">
            <v>Expense</v>
          </cell>
          <cell r="D291" t="str">
            <v>GENERAL &amp; ADMINISTRATIVE</v>
          </cell>
          <cell r="E291" t="str">
            <v>ACCOUNTING/PROFESSIONAL FEES</v>
          </cell>
        </row>
        <row r="292">
          <cell r="B292">
            <v>8012</v>
          </cell>
          <cell r="C292" t="str">
            <v>Expense</v>
          </cell>
          <cell r="D292" t="str">
            <v>GENERAL &amp; ADMINISTRATIVE</v>
          </cell>
          <cell r="E292" t="str">
            <v>OFFICE EXPENSES</v>
          </cell>
        </row>
        <row r="293">
          <cell r="B293">
            <v>8014</v>
          </cell>
          <cell r="C293" t="str">
            <v>Expense</v>
          </cell>
          <cell r="D293" t="str">
            <v>GENERAL &amp; ADMINISTRATIVE</v>
          </cell>
          <cell r="E293" t="str">
            <v>COMPUTER HARDWARE/SOFTWARE</v>
          </cell>
        </row>
        <row r="294">
          <cell r="B294">
            <v>8015</v>
          </cell>
          <cell r="C294" t="str">
            <v>Expense</v>
          </cell>
          <cell r="D294" t="str">
            <v>GENERAL &amp; ADMINISTRATIVE</v>
          </cell>
          <cell r="E294" t="str">
            <v>OFFICE EXPENSES</v>
          </cell>
        </row>
        <row r="295">
          <cell r="B295">
            <v>8016</v>
          </cell>
          <cell r="C295" t="str">
            <v>Expense</v>
          </cell>
          <cell r="D295" t="str">
            <v>GENERAL &amp; ADMINISTRATIVE</v>
          </cell>
          <cell r="E295" t="str">
            <v>EMPLOYEE EXPENSES</v>
          </cell>
        </row>
        <row r="296">
          <cell r="B296">
            <v>8020</v>
          </cell>
          <cell r="C296" t="str">
            <v>Expense</v>
          </cell>
          <cell r="D296" t="str">
            <v>GENERAL &amp; ADMINISTRATIVE</v>
          </cell>
          <cell r="E296" t="str">
            <v>EMPLOYEE EXPENSES</v>
          </cell>
        </row>
        <row r="297">
          <cell r="B297">
            <v>8021</v>
          </cell>
          <cell r="C297" t="str">
            <v>Expense</v>
          </cell>
          <cell r="D297" t="str">
            <v>GENERAL &amp; ADMINISTRATIVE</v>
          </cell>
          <cell r="E297" t="str">
            <v>OFFICE EXPENSES</v>
          </cell>
        </row>
        <row r="298">
          <cell r="B298">
            <v>8023</v>
          </cell>
          <cell r="C298" t="str">
            <v>Expense</v>
          </cell>
          <cell r="D298" t="str">
            <v>GENERAL &amp; ADMINISTRATIVE</v>
          </cell>
          <cell r="E298" t="str">
            <v>TRAVEL</v>
          </cell>
        </row>
        <row r="299">
          <cell r="B299">
            <v>8031</v>
          </cell>
          <cell r="C299" t="str">
            <v>Expense</v>
          </cell>
          <cell r="D299" t="str">
            <v>GENERAL &amp; ADMINISTRATIVE</v>
          </cell>
          <cell r="E299" t="str">
            <v>TELEPHONE/CELL PHONE</v>
          </cell>
        </row>
        <row r="300">
          <cell r="B300">
            <v>8032</v>
          </cell>
          <cell r="C300" t="str">
            <v>Expense</v>
          </cell>
          <cell r="D300" t="str">
            <v>GENERAL &amp; ADMINISTRATIVE</v>
          </cell>
          <cell r="E300" t="str">
            <v>TELEPHONE/CELL PHONE</v>
          </cell>
        </row>
        <row r="301">
          <cell r="B301">
            <v>8041</v>
          </cell>
          <cell r="C301" t="str">
            <v>Expense</v>
          </cell>
          <cell r="D301" t="str">
            <v>GENERAL &amp; ADMINISTRATIVE</v>
          </cell>
          <cell r="E301" t="str">
            <v>OFFICE EXPENSES</v>
          </cell>
        </row>
        <row r="302">
          <cell r="B302">
            <v>8071</v>
          </cell>
          <cell r="C302" t="str">
            <v>Expense</v>
          </cell>
          <cell r="D302" t="str">
            <v>GENERAL &amp; ADMINISTRATIVE</v>
          </cell>
          <cell r="E302" t="str">
            <v>LICENSING &amp; PERMITTING</v>
          </cell>
        </row>
        <row r="303">
          <cell r="B303">
            <v>8072</v>
          </cell>
          <cell r="C303" t="str">
            <v>Expense</v>
          </cell>
          <cell r="D303" t="str">
            <v>GENERAL &amp; ADMINISTRATIVE</v>
          </cell>
          <cell r="E303" t="str">
            <v>OFFICE EXPENSES</v>
          </cell>
        </row>
        <row r="304">
          <cell r="B304">
            <v>81</v>
          </cell>
          <cell r="C304" t="str">
            <v>Expense</v>
          </cell>
          <cell r="D304" t="e">
            <v>#N/A</v>
          </cell>
          <cell r="E304" t="e">
            <v>#N/A</v>
          </cell>
        </row>
        <row r="305">
          <cell r="B305">
            <v>6000</v>
          </cell>
          <cell r="C305" t="str">
            <v>Expense</v>
          </cell>
          <cell r="D305" t="str">
            <v>GENERAL &amp; ADMINISTRATIVE</v>
          </cell>
          <cell r="E305" t="str">
            <v>MARKETING - ADVERTISING &amp; PROMOTION</v>
          </cell>
        </row>
        <row r="306">
          <cell r="B306">
            <v>6001</v>
          </cell>
          <cell r="C306" t="str">
            <v>Expense</v>
          </cell>
          <cell r="D306" t="str">
            <v>GENERAL &amp; ADMINISTRATIVE</v>
          </cell>
          <cell r="E306" t="str">
            <v>MARKETING - ADVERTISING &amp; PROMOTION</v>
          </cell>
        </row>
        <row r="307">
          <cell r="B307">
            <v>6002</v>
          </cell>
          <cell r="C307" t="str">
            <v>Expense</v>
          </cell>
          <cell r="D307" t="str">
            <v>GENERAL &amp; ADMINISTRATIVE</v>
          </cell>
          <cell r="E307" t="str">
            <v>MARKETING - ADVERTISING &amp; PROMOTION</v>
          </cell>
        </row>
        <row r="308">
          <cell r="B308">
            <v>6006</v>
          </cell>
          <cell r="C308" t="str">
            <v>Expense</v>
          </cell>
          <cell r="D308" t="str">
            <v>GENERAL &amp; ADMINISTRATIVE</v>
          </cell>
          <cell r="E308" t="str">
            <v>MARKETING - ADVERTISING &amp; PROMOTION</v>
          </cell>
        </row>
        <row r="309">
          <cell r="B309">
            <v>6100</v>
          </cell>
          <cell r="C309" t="str">
            <v>Expense</v>
          </cell>
          <cell r="D309" t="str">
            <v>GENERAL &amp; ADMINISTRATIVE</v>
          </cell>
          <cell r="E309" t="str">
            <v>MARKETING - MEALS &amp; ENTERTAINMENT</v>
          </cell>
        </row>
        <row r="310">
          <cell r="B310">
            <v>6101</v>
          </cell>
          <cell r="C310" t="str">
            <v>Expense</v>
          </cell>
          <cell r="D310" t="str">
            <v>GENERAL &amp; ADMINISTRATIVE</v>
          </cell>
          <cell r="E310" t="str">
            <v>MARKETING - ADVERTISING &amp; PROMOTION</v>
          </cell>
        </row>
        <row r="311">
          <cell r="B311">
            <v>0</v>
          </cell>
          <cell r="C311" t="str">
            <v>Revenue</v>
          </cell>
          <cell r="D311" t="e">
            <v>#N/A</v>
          </cell>
          <cell r="E311" t="e">
            <v>#N/A</v>
          </cell>
        </row>
        <row r="312">
          <cell r="B312">
            <v>8101</v>
          </cell>
          <cell r="C312" t="str">
            <v>Expense</v>
          </cell>
          <cell r="D312" t="str">
            <v>GENERAL &amp; ADMINISTRATIVE</v>
          </cell>
          <cell r="E312" t="str">
            <v>TRAVEL</v>
          </cell>
        </row>
        <row r="313">
          <cell r="B313">
            <v>8200</v>
          </cell>
          <cell r="C313" t="str">
            <v>Expense</v>
          </cell>
          <cell r="D313" t="str">
            <v>GENERAL &amp; ADMINISTRATIVE</v>
          </cell>
          <cell r="E313" t="str">
            <v>ACCOUNTING/PROFESSIONAL FEES</v>
          </cell>
        </row>
        <row r="314">
          <cell r="B314">
            <v>8400</v>
          </cell>
          <cell r="C314" t="str">
            <v>Expense</v>
          </cell>
          <cell r="D314" t="str">
            <v>GENERAL &amp; ADMINISTRATIVE</v>
          </cell>
          <cell r="E314" t="str">
            <v>DONATIONS</v>
          </cell>
        </row>
        <row r="315">
          <cell r="B315">
            <v>8550</v>
          </cell>
          <cell r="C315" t="str">
            <v>Expense</v>
          </cell>
          <cell r="D315" t="str">
            <v>GENERAL &amp; ADMINISTRATIVE</v>
          </cell>
          <cell r="E315" t="str">
            <v>BAD DEBT</v>
          </cell>
        </row>
        <row r="316">
          <cell r="B316">
            <v>8600</v>
          </cell>
          <cell r="C316" t="str">
            <v>Expense</v>
          </cell>
          <cell r="D316" t="str">
            <v>GENERAL &amp; ADMINISTRATIVE</v>
          </cell>
          <cell r="E316" t="str">
            <v>MEDICAID BED TAX</v>
          </cell>
        </row>
        <row r="317">
          <cell r="B317">
            <v>0</v>
          </cell>
          <cell r="C317" t="str">
            <v>Revenue</v>
          </cell>
          <cell r="D317" t="e">
            <v>#N/A</v>
          </cell>
          <cell r="E317" t="e">
            <v>#N/A</v>
          </cell>
        </row>
        <row r="318">
          <cell r="B318">
            <v>90</v>
          </cell>
          <cell r="C318" t="str">
            <v>Expense</v>
          </cell>
          <cell r="D318" t="str">
            <v>RE TAXES/INSURANCE</v>
          </cell>
          <cell r="E318" t="str">
            <v>OTHER</v>
          </cell>
        </row>
        <row r="319">
          <cell r="B319">
            <v>9056</v>
          </cell>
          <cell r="C319" t="str">
            <v>Expense</v>
          </cell>
          <cell r="D319" t="str">
            <v>RE TAXES/INSURANCE</v>
          </cell>
          <cell r="E319" t="str">
            <v>REAL ESTATE TAXES</v>
          </cell>
        </row>
        <row r="320">
          <cell r="B320">
            <v>9060</v>
          </cell>
          <cell r="C320" t="str">
            <v>Expense</v>
          </cell>
          <cell r="D320" t="str">
            <v>RE TAXES/INSURANCE</v>
          </cell>
          <cell r="E320" t="str">
            <v>INSURANCE - GENERAL LIABILITY</v>
          </cell>
        </row>
        <row r="321">
          <cell r="B321">
            <v>9061</v>
          </cell>
          <cell r="C321" t="str">
            <v>Expense</v>
          </cell>
          <cell r="D321" t="str">
            <v>RE TAXES/INSURANCE</v>
          </cell>
          <cell r="E321" t="str">
            <v>INSURANCE - GENERAL LIABILITY</v>
          </cell>
        </row>
        <row r="322">
          <cell r="B322">
            <v>9062</v>
          </cell>
          <cell r="C322" t="str">
            <v>Expense</v>
          </cell>
          <cell r="D322" t="str">
            <v>RE TAXES/INSURANCE</v>
          </cell>
          <cell r="E322" t="str">
            <v>INSURANCE - PROPERTY/FLOOD</v>
          </cell>
        </row>
        <row r="323">
          <cell r="B323">
            <v>90</v>
          </cell>
          <cell r="C323" t="str">
            <v>Expense</v>
          </cell>
          <cell r="D323" t="str">
            <v>RE TAXES/INSURANCE</v>
          </cell>
          <cell r="E323" t="str">
            <v>OTHER</v>
          </cell>
        </row>
        <row r="324">
          <cell r="B324">
            <v>0</v>
          </cell>
          <cell r="C324" t="str">
            <v>Revenue</v>
          </cell>
          <cell r="D324" t="e">
            <v>#N/A</v>
          </cell>
          <cell r="E324" t="e">
            <v>#N/A</v>
          </cell>
        </row>
        <row r="325">
          <cell r="B325">
            <v>96</v>
          </cell>
          <cell r="C325" t="str">
            <v>Expense</v>
          </cell>
          <cell r="D325" t="str">
            <v>CAPITAL/FINANCIAL</v>
          </cell>
          <cell r="E325" t="str">
            <v>OTHER</v>
          </cell>
        </row>
        <row r="326">
          <cell r="B326">
            <v>6450</v>
          </cell>
          <cell r="C326" t="str">
            <v>Expense</v>
          </cell>
          <cell r="D326" t="str">
            <v>CAPITAL/FINANCIAL</v>
          </cell>
          <cell r="E326" t="str">
            <v>INTEREST EXPENSE</v>
          </cell>
        </row>
        <row r="327">
          <cell r="B327">
            <v>6470</v>
          </cell>
          <cell r="C327" t="str">
            <v>Expense</v>
          </cell>
          <cell r="D327" t="str">
            <v>CAPITAL/FINANCIAL</v>
          </cell>
          <cell r="E327" t="str">
            <v>INTEREST EXPENSE</v>
          </cell>
        </row>
        <row r="328">
          <cell r="B328">
            <v>6500</v>
          </cell>
          <cell r="C328" t="str">
            <v>Expense</v>
          </cell>
          <cell r="D328" t="str">
            <v>CAPITAL/FINANCIAL</v>
          </cell>
          <cell r="E328" t="str">
            <v>RENT EXPENSE</v>
          </cell>
        </row>
        <row r="329">
          <cell r="B329">
            <v>0</v>
          </cell>
          <cell r="C329" t="str">
            <v>Revenue</v>
          </cell>
          <cell r="D329" t="e">
            <v>#N/A</v>
          </cell>
          <cell r="E329" t="e">
            <v>#N/A</v>
          </cell>
        </row>
        <row r="330">
          <cell r="B330">
            <v>0</v>
          </cell>
          <cell r="C330" t="str">
            <v>Revenue</v>
          </cell>
          <cell r="D330" t="e">
            <v>#N/A</v>
          </cell>
          <cell r="E330" t="e">
            <v>#N/A</v>
          </cell>
        </row>
        <row r="331">
          <cell r="B331">
            <v>0</v>
          </cell>
          <cell r="C331" t="str">
            <v>Revenue</v>
          </cell>
          <cell r="D331" t="e">
            <v>#N/A</v>
          </cell>
          <cell r="E331" t="e">
            <v>#N/A</v>
          </cell>
        </row>
        <row r="332">
          <cell r="B332">
            <v>0</v>
          </cell>
          <cell r="C332" t="str">
            <v>Revenue</v>
          </cell>
          <cell r="D332" t="e">
            <v>#N/A</v>
          </cell>
          <cell r="E332" t="e">
            <v>#N/A</v>
          </cell>
        </row>
        <row r="333">
          <cell r="B333">
            <v>0</v>
          </cell>
          <cell r="C333" t="str">
            <v>Revenue</v>
          </cell>
          <cell r="D333" t="e">
            <v>#N/A</v>
          </cell>
          <cell r="E333" t="e">
            <v>#N/A</v>
          </cell>
        </row>
        <row r="334">
          <cell r="B334">
            <v>0</v>
          </cell>
          <cell r="C334" t="str">
            <v>Revenue</v>
          </cell>
          <cell r="D334" t="e">
            <v>#N/A</v>
          </cell>
          <cell r="E334" t="e">
            <v>#N/A</v>
          </cell>
        </row>
        <row r="335">
          <cell r="B335">
            <v>0</v>
          </cell>
          <cell r="C335" t="str">
            <v>Revenue</v>
          </cell>
          <cell r="D335" t="e">
            <v>#N/A</v>
          </cell>
          <cell r="E335" t="e">
            <v>#N/A</v>
          </cell>
        </row>
        <row r="336">
          <cell r="B336">
            <v>7702</v>
          </cell>
          <cell r="C336" t="str">
            <v>Expense</v>
          </cell>
          <cell r="D336" t="str">
            <v>NON-RECURRING REPAIRS/EXPENSES</v>
          </cell>
          <cell r="E336" t="str">
            <v>OTHER</v>
          </cell>
        </row>
        <row r="337">
          <cell r="B337">
            <v>7709</v>
          </cell>
          <cell r="C337" t="str">
            <v>Expense</v>
          </cell>
          <cell r="D337" t="str">
            <v>NON-RECURRING REPAIRS/EXPENSES</v>
          </cell>
          <cell r="E337" t="str">
            <v>OTHER</v>
          </cell>
        </row>
        <row r="338">
          <cell r="B338">
            <v>7710</v>
          </cell>
          <cell r="C338" t="str">
            <v>Expense</v>
          </cell>
          <cell r="D338" t="str">
            <v>NON-RECURRING REPAIRS/EXPENSES</v>
          </cell>
          <cell r="E338" t="str">
            <v>OTHER</v>
          </cell>
        </row>
        <row r="339">
          <cell r="B339">
            <v>0</v>
          </cell>
          <cell r="C339" t="str">
            <v>Revenue</v>
          </cell>
          <cell r="D339" t="e">
            <v>#N/A</v>
          </cell>
          <cell r="E339" t="e">
            <v>#N/A</v>
          </cell>
        </row>
        <row r="340">
          <cell r="B340">
            <v>0</v>
          </cell>
          <cell r="C340" t="str">
            <v>Revenue</v>
          </cell>
          <cell r="D340" t="e">
            <v>#N/A</v>
          </cell>
          <cell r="E340" t="e">
            <v>#N/A</v>
          </cell>
        </row>
        <row r="341">
          <cell r="B341">
            <v>9058</v>
          </cell>
          <cell r="C341" t="str">
            <v>Expense</v>
          </cell>
          <cell r="D341" t="str">
            <v>NON OPERATING EXPENSES</v>
          </cell>
          <cell r="E341" t="str">
            <v>OTHER</v>
          </cell>
        </row>
        <row r="342">
          <cell r="B342">
            <v>9891</v>
          </cell>
          <cell r="C342" t="str">
            <v>Expense</v>
          </cell>
          <cell r="D342" t="str">
            <v>NON OPERATING EXPENSES</v>
          </cell>
          <cell r="E342" t="str">
            <v>OTHER</v>
          </cell>
        </row>
        <row r="343">
          <cell r="B343">
            <v>9895</v>
          </cell>
          <cell r="C343" t="str">
            <v>Expense</v>
          </cell>
          <cell r="D343" t="str">
            <v>NON OPERATING EXPENSES</v>
          </cell>
          <cell r="E343" t="str">
            <v>OTHER</v>
          </cell>
        </row>
        <row r="344">
          <cell r="B344">
            <v>9898</v>
          </cell>
          <cell r="C344" t="str">
            <v>Expense</v>
          </cell>
          <cell r="D344" t="str">
            <v>NON OPERATING EXPENSES</v>
          </cell>
          <cell r="E344" t="str">
            <v>OTHER</v>
          </cell>
        </row>
        <row r="345">
          <cell r="B345">
            <v>0</v>
          </cell>
          <cell r="C345" t="str">
            <v>Revenue</v>
          </cell>
          <cell r="D345" t="e">
            <v>#N/A</v>
          </cell>
          <cell r="E345" t="e">
            <v>#N/A</v>
          </cell>
        </row>
        <row r="346">
          <cell r="B346">
            <v>0</v>
          </cell>
          <cell r="C346" t="str">
            <v>Revenue</v>
          </cell>
          <cell r="D346" t="e">
            <v>#N/A</v>
          </cell>
          <cell r="E346" t="e">
            <v>#N/A</v>
          </cell>
        </row>
        <row r="347">
          <cell r="B347">
            <v>0</v>
          </cell>
          <cell r="C347" t="str">
            <v>Revenue</v>
          </cell>
          <cell r="D347" t="e">
            <v>#N/A</v>
          </cell>
          <cell r="E347" t="e">
            <v>#N/A</v>
          </cell>
        </row>
        <row r="348">
          <cell r="B348">
            <v>0</v>
          </cell>
          <cell r="C348" t="str">
            <v>Expense</v>
          </cell>
          <cell r="D348" t="e">
            <v>#N/A</v>
          </cell>
          <cell r="E348" t="e">
            <v>#N/A</v>
          </cell>
        </row>
        <row r="349">
          <cell r="B349">
            <v>0</v>
          </cell>
          <cell r="C349" t="str">
            <v>Expense</v>
          </cell>
          <cell r="D349" t="e">
            <v>#N/A</v>
          </cell>
          <cell r="E349" t="e">
            <v>#N/A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287E8-F94D-4058-A43F-3FEE6C46F24B}">
  <dimension ref="A1:DZ3"/>
  <sheetViews>
    <sheetView workbookViewId="0"/>
  </sheetViews>
  <sheetFormatPr defaultRowHeight="14.4" x14ac:dyDescent="0.3"/>
  <cols>
    <col min="1" max="130" width="20.6640625" customWidth="1"/>
  </cols>
  <sheetData>
    <row r="1" spans="1:130" x14ac:dyDescent="0.3">
      <c r="B1">
        <v>4</v>
      </c>
    </row>
    <row r="3" spans="1:130" ht="28.8" x14ac:dyDescent="0.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204E1-5626-412A-9914-E5909EE2793F}">
  <dimension ref="A1:JL10002"/>
  <sheetViews>
    <sheetView workbookViewId="0"/>
  </sheetViews>
  <sheetFormatPr defaultRowHeight="14.4" x14ac:dyDescent="0.3"/>
  <cols>
    <col min="1" max="220" width="20.6640625" customWidth="1"/>
    <col min="221" max="221" width="20.6640625" style="2" customWidth="1"/>
    <col min="222" max="223" width="20.6640625" customWidth="1"/>
  </cols>
  <sheetData>
    <row r="1" spans="1:272" x14ac:dyDescent="0.3">
      <c r="D1">
        <v>4</v>
      </c>
    </row>
    <row r="2" spans="1:272" x14ac:dyDescent="0.3">
      <c r="JK2">
        <v>271</v>
      </c>
      <c r="JL2">
        <v>4</v>
      </c>
    </row>
    <row r="3" spans="1:272" ht="28.8" x14ac:dyDescent="0.3">
      <c r="A3" s="1" t="s">
        <v>2</v>
      </c>
      <c r="B3" s="1" t="s">
        <v>54</v>
      </c>
      <c r="C3" s="1" t="s">
        <v>5</v>
      </c>
      <c r="D3" s="1" t="s">
        <v>55</v>
      </c>
      <c r="E3" s="1" t="s">
        <v>56</v>
      </c>
      <c r="F3" s="1" t="s">
        <v>57</v>
      </c>
      <c r="G3" s="1" t="s">
        <v>58</v>
      </c>
      <c r="H3" s="1" t="s">
        <v>59</v>
      </c>
      <c r="I3" s="1" t="s">
        <v>60</v>
      </c>
      <c r="J3" s="1" t="s">
        <v>61</v>
      </c>
      <c r="K3" s="1" t="s">
        <v>62</v>
      </c>
      <c r="L3" s="1" t="s">
        <v>63</v>
      </c>
      <c r="M3" s="1" t="s">
        <v>64</v>
      </c>
      <c r="N3" s="1" t="s">
        <v>65</v>
      </c>
      <c r="O3" s="1" t="s">
        <v>66</v>
      </c>
      <c r="P3" s="1" t="s">
        <v>67</v>
      </c>
      <c r="Q3" s="1" t="s">
        <v>68</v>
      </c>
      <c r="R3" s="1" t="s">
        <v>69</v>
      </c>
      <c r="S3" s="1" t="s">
        <v>70</v>
      </c>
      <c r="T3" s="1" t="s">
        <v>71</v>
      </c>
      <c r="U3" s="1" t="s">
        <v>72</v>
      </c>
      <c r="V3" s="1" t="s">
        <v>73</v>
      </c>
      <c r="W3" s="1" t="s">
        <v>74</v>
      </c>
      <c r="X3" s="1" t="s">
        <v>75</v>
      </c>
      <c r="Y3" s="1" t="s">
        <v>76</v>
      </c>
      <c r="Z3" s="1" t="s">
        <v>77</v>
      </c>
      <c r="AA3" s="1" t="s">
        <v>78</v>
      </c>
      <c r="AB3" s="1" t="s">
        <v>79</v>
      </c>
      <c r="AC3" s="1" t="s">
        <v>80</v>
      </c>
      <c r="AD3" s="1" t="s">
        <v>81</v>
      </c>
      <c r="AE3" s="1" t="s">
        <v>82</v>
      </c>
      <c r="AF3" s="1" t="s">
        <v>83</v>
      </c>
      <c r="AG3" s="1" t="s">
        <v>84</v>
      </c>
      <c r="AH3" s="1" t="s">
        <v>85</v>
      </c>
      <c r="AI3" s="1" t="s">
        <v>86</v>
      </c>
      <c r="AJ3" s="1" t="s">
        <v>87</v>
      </c>
      <c r="AK3" s="1" t="s">
        <v>88</v>
      </c>
      <c r="AL3" s="1" t="s">
        <v>89</v>
      </c>
      <c r="AM3" s="1" t="s">
        <v>90</v>
      </c>
      <c r="AN3" s="1" t="s">
        <v>91</v>
      </c>
      <c r="AO3" s="1" t="s">
        <v>92</v>
      </c>
      <c r="AP3" s="1" t="s">
        <v>93</v>
      </c>
      <c r="AQ3" s="1" t="s">
        <v>94</v>
      </c>
      <c r="AR3" s="1" t="s">
        <v>95</v>
      </c>
      <c r="AS3" s="1" t="s">
        <v>96</v>
      </c>
      <c r="AT3" s="1" t="s">
        <v>97</v>
      </c>
      <c r="AU3" s="1" t="s">
        <v>98</v>
      </c>
      <c r="AV3" s="1" t="s">
        <v>99</v>
      </c>
      <c r="AW3" s="1" t="s">
        <v>100</v>
      </c>
      <c r="AX3" s="1" t="s">
        <v>101</v>
      </c>
      <c r="AY3" s="1" t="s">
        <v>102</v>
      </c>
      <c r="AZ3" s="1" t="s">
        <v>103</v>
      </c>
      <c r="BA3" s="1" t="s">
        <v>104</v>
      </c>
      <c r="BB3" s="1" t="s">
        <v>105</v>
      </c>
      <c r="BC3" s="1" t="s">
        <v>106</v>
      </c>
      <c r="BD3" s="1" t="s">
        <v>107</v>
      </c>
      <c r="BE3" s="1" t="s">
        <v>108</v>
      </c>
      <c r="BF3" s="1" t="s">
        <v>109</v>
      </c>
      <c r="BG3" s="1" t="s">
        <v>110</v>
      </c>
      <c r="BH3" s="1" t="s">
        <v>111</v>
      </c>
      <c r="BI3" s="1" t="s">
        <v>112</v>
      </c>
      <c r="BJ3" s="1" t="s">
        <v>113</v>
      </c>
      <c r="BK3" s="1" t="s">
        <v>114</v>
      </c>
      <c r="BL3" s="1" t="s">
        <v>115</v>
      </c>
      <c r="BM3" s="1" t="s">
        <v>116</v>
      </c>
      <c r="BN3" s="1" t="s">
        <v>117</v>
      </c>
      <c r="BO3" s="1" t="s">
        <v>118</v>
      </c>
      <c r="BP3" s="1" t="s">
        <v>119</v>
      </c>
      <c r="BQ3" s="1" t="s">
        <v>120</v>
      </c>
      <c r="BR3" s="1" t="s">
        <v>121</v>
      </c>
      <c r="BS3" s="1" t="s">
        <v>122</v>
      </c>
      <c r="BT3" s="1" t="s">
        <v>123</v>
      </c>
      <c r="BU3" s="1" t="s">
        <v>124</v>
      </c>
      <c r="BV3" s="1" t="s">
        <v>125</v>
      </c>
      <c r="BW3" s="1" t="s">
        <v>126</v>
      </c>
      <c r="BX3" s="1" t="s">
        <v>127</v>
      </c>
      <c r="BY3" s="1" t="s">
        <v>128</v>
      </c>
      <c r="BZ3" s="1" t="s">
        <v>129</v>
      </c>
      <c r="CA3" s="1" t="s">
        <v>130</v>
      </c>
      <c r="CB3" s="1" t="s">
        <v>131</v>
      </c>
      <c r="CC3" s="1" t="s">
        <v>132</v>
      </c>
      <c r="CD3" s="1" t="s">
        <v>133</v>
      </c>
      <c r="CE3" s="1" t="s">
        <v>134</v>
      </c>
      <c r="CF3" s="1" t="s">
        <v>135</v>
      </c>
      <c r="CG3" s="1" t="s">
        <v>136</v>
      </c>
      <c r="CH3" s="1" t="s">
        <v>137</v>
      </c>
      <c r="CI3" s="1" t="s">
        <v>138</v>
      </c>
      <c r="CJ3" s="1" t="s">
        <v>139</v>
      </c>
      <c r="CK3" s="1" t="s">
        <v>140</v>
      </c>
      <c r="CL3" s="1" t="s">
        <v>141</v>
      </c>
      <c r="CM3" s="1" t="s">
        <v>142</v>
      </c>
      <c r="CN3" s="1" t="s">
        <v>143</v>
      </c>
      <c r="CO3" s="1" t="s">
        <v>144</v>
      </c>
      <c r="CP3" s="1" t="s">
        <v>145</v>
      </c>
      <c r="CQ3" s="1" t="s">
        <v>146</v>
      </c>
      <c r="CR3" s="1" t="s">
        <v>147</v>
      </c>
      <c r="CS3" s="1" t="s">
        <v>148</v>
      </c>
      <c r="CT3" s="1" t="s">
        <v>149</v>
      </c>
      <c r="CU3" s="1" t="s">
        <v>150</v>
      </c>
      <c r="CV3" s="1" t="s">
        <v>151</v>
      </c>
      <c r="CW3" s="1" t="s">
        <v>152</v>
      </c>
      <c r="CX3" s="1" t="s">
        <v>153</v>
      </c>
      <c r="CY3" s="1" t="s">
        <v>154</v>
      </c>
      <c r="CZ3" s="1" t="s">
        <v>155</v>
      </c>
      <c r="DA3" s="1" t="s">
        <v>156</v>
      </c>
      <c r="DB3" s="1" t="s">
        <v>157</v>
      </c>
      <c r="DC3" s="1" t="s">
        <v>158</v>
      </c>
      <c r="DD3" s="1" t="s">
        <v>159</v>
      </c>
      <c r="DE3" s="1" t="s">
        <v>160</v>
      </c>
      <c r="DF3" s="1" t="s">
        <v>161</v>
      </c>
      <c r="DG3" s="1" t="s">
        <v>162</v>
      </c>
      <c r="DH3" s="1" t="s">
        <v>163</v>
      </c>
      <c r="DI3" s="1" t="s">
        <v>164</v>
      </c>
      <c r="DJ3" s="1" t="s">
        <v>165</v>
      </c>
      <c r="DK3" s="1" t="s">
        <v>166</v>
      </c>
      <c r="DL3" s="1" t="s">
        <v>167</v>
      </c>
      <c r="DM3" s="1" t="s">
        <v>168</v>
      </c>
      <c r="DN3" s="1" t="s">
        <v>169</v>
      </c>
      <c r="DO3" s="1" t="s">
        <v>170</v>
      </c>
      <c r="DP3" s="1" t="s">
        <v>171</v>
      </c>
      <c r="DQ3" s="1" t="s">
        <v>172</v>
      </c>
      <c r="DR3" s="1" t="s">
        <v>173</v>
      </c>
      <c r="DS3" s="1" t="s">
        <v>174</v>
      </c>
      <c r="DT3" s="1" t="s">
        <v>175</v>
      </c>
      <c r="DU3" s="1" t="s">
        <v>176</v>
      </c>
      <c r="DV3" s="1" t="s">
        <v>177</v>
      </c>
      <c r="DW3" s="1" t="s">
        <v>178</v>
      </c>
      <c r="DX3" s="1" t="s">
        <v>179</v>
      </c>
      <c r="DY3" s="1" t="s">
        <v>180</v>
      </c>
      <c r="DZ3" s="1" t="s">
        <v>181</v>
      </c>
      <c r="EA3" s="1" t="s">
        <v>182</v>
      </c>
      <c r="EB3" s="1" t="s">
        <v>183</v>
      </c>
      <c r="EC3" s="1" t="s">
        <v>184</v>
      </c>
      <c r="ED3" s="1" t="s">
        <v>185</v>
      </c>
      <c r="EE3" s="1" t="s">
        <v>186</v>
      </c>
      <c r="EF3" s="1" t="s">
        <v>187</v>
      </c>
      <c r="EG3" s="1" t="s">
        <v>188</v>
      </c>
      <c r="EH3" s="1" t="s">
        <v>189</v>
      </c>
      <c r="EI3" s="1" t="s">
        <v>190</v>
      </c>
      <c r="EJ3" s="1" t="s">
        <v>191</v>
      </c>
      <c r="EK3" s="1" t="s">
        <v>192</v>
      </c>
      <c r="EL3" s="1" t="s">
        <v>193</v>
      </c>
      <c r="EM3" s="1" t="s">
        <v>194</v>
      </c>
      <c r="EN3" s="1" t="s">
        <v>195</v>
      </c>
      <c r="EO3" s="1" t="s">
        <v>196</v>
      </c>
      <c r="EP3" s="1" t="s">
        <v>197</v>
      </c>
      <c r="EQ3" s="1" t="s">
        <v>198</v>
      </c>
      <c r="ER3" s="1" t="s">
        <v>199</v>
      </c>
      <c r="ES3" s="1" t="s">
        <v>200</v>
      </c>
      <c r="ET3" s="1" t="s">
        <v>201</v>
      </c>
      <c r="EU3" s="1" t="s">
        <v>202</v>
      </c>
      <c r="EV3" s="1" t="s">
        <v>203</v>
      </c>
      <c r="EW3" s="1" t="s">
        <v>204</v>
      </c>
      <c r="EX3" s="1" t="s">
        <v>205</v>
      </c>
      <c r="EY3" s="1" t="s">
        <v>206</v>
      </c>
      <c r="EZ3" s="1" t="s">
        <v>207</v>
      </c>
      <c r="FA3" s="1" t="s">
        <v>208</v>
      </c>
      <c r="FB3" s="1" t="s">
        <v>209</v>
      </c>
      <c r="FC3" s="1" t="s">
        <v>210</v>
      </c>
      <c r="FD3" s="1" t="s">
        <v>211</v>
      </c>
      <c r="FE3" s="1" t="s">
        <v>212</v>
      </c>
      <c r="FF3" s="1" t="s">
        <v>213</v>
      </c>
      <c r="FG3" s="1" t="s">
        <v>214</v>
      </c>
      <c r="FH3" s="1" t="s">
        <v>215</v>
      </c>
      <c r="FI3" s="1" t="s">
        <v>216</v>
      </c>
      <c r="FJ3" s="1" t="s">
        <v>217</v>
      </c>
      <c r="FK3" s="1" t="s">
        <v>218</v>
      </c>
      <c r="FL3" s="1" t="s">
        <v>219</v>
      </c>
      <c r="FM3" s="1" t="s">
        <v>220</v>
      </c>
      <c r="FN3" s="1" t="s">
        <v>221</v>
      </c>
      <c r="FO3" s="1" t="s">
        <v>222</v>
      </c>
      <c r="FP3" s="1" t="s">
        <v>223</v>
      </c>
      <c r="FQ3" s="1" t="s">
        <v>224</v>
      </c>
      <c r="FR3" s="1" t="s">
        <v>225</v>
      </c>
      <c r="FS3" s="1" t="s">
        <v>226</v>
      </c>
      <c r="FT3" s="1" t="s">
        <v>227</v>
      </c>
      <c r="FU3" s="1" t="s">
        <v>228</v>
      </c>
      <c r="FV3" s="1" t="s">
        <v>229</v>
      </c>
      <c r="FW3" s="1" t="s">
        <v>230</v>
      </c>
      <c r="FX3" s="1" t="s">
        <v>231</v>
      </c>
      <c r="FY3" s="1" t="s">
        <v>232</v>
      </c>
      <c r="FZ3" s="1" t="s">
        <v>233</v>
      </c>
      <c r="GA3" s="1" t="s">
        <v>234</v>
      </c>
      <c r="GB3" s="1" t="s">
        <v>235</v>
      </c>
      <c r="GC3" s="1" t="s">
        <v>236</v>
      </c>
      <c r="GD3" s="1" t="s">
        <v>237</v>
      </c>
      <c r="GE3" s="1" t="s">
        <v>238</v>
      </c>
      <c r="GF3" s="1" t="s">
        <v>239</v>
      </c>
      <c r="GG3" s="1" t="s">
        <v>240</v>
      </c>
      <c r="GH3" s="1" t="s">
        <v>241</v>
      </c>
      <c r="GI3" s="1" t="s">
        <v>242</v>
      </c>
      <c r="GJ3" s="1" t="s">
        <v>243</v>
      </c>
      <c r="GK3" s="1" t="s">
        <v>244</v>
      </c>
      <c r="GL3" s="1" t="s">
        <v>245</v>
      </c>
      <c r="GM3" s="1" t="s">
        <v>246</v>
      </c>
      <c r="GN3" s="1" t="s">
        <v>247</v>
      </c>
      <c r="GO3" s="1" t="s">
        <v>248</v>
      </c>
      <c r="GP3" s="1" t="s">
        <v>249</v>
      </c>
      <c r="GQ3" s="1" t="s">
        <v>250</v>
      </c>
      <c r="GR3" s="1" t="s">
        <v>251</v>
      </c>
      <c r="GS3" s="1" t="s">
        <v>252</v>
      </c>
      <c r="GT3" s="1" t="s">
        <v>253</v>
      </c>
      <c r="GU3" s="1" t="s">
        <v>254</v>
      </c>
      <c r="GV3" s="1" t="s">
        <v>255</v>
      </c>
      <c r="GW3" s="1" t="s">
        <v>256</v>
      </c>
      <c r="GX3" s="1" t="s">
        <v>257</v>
      </c>
      <c r="GY3" s="1" t="s">
        <v>258</v>
      </c>
      <c r="GZ3" s="1" t="s">
        <v>259</v>
      </c>
      <c r="HA3" s="1" t="s">
        <v>260</v>
      </c>
      <c r="HB3" s="1" t="s">
        <v>261</v>
      </c>
      <c r="HC3" s="1" t="s">
        <v>262</v>
      </c>
      <c r="HD3" s="1" t="s">
        <v>263</v>
      </c>
      <c r="HE3" s="1" t="s">
        <v>264</v>
      </c>
      <c r="HF3" s="1" t="s">
        <v>265</v>
      </c>
      <c r="HG3" s="1" t="s">
        <v>266</v>
      </c>
      <c r="HH3" s="1" t="s">
        <v>267</v>
      </c>
      <c r="HI3" s="1" t="s">
        <v>268</v>
      </c>
      <c r="HJ3" s="1" t="s">
        <v>269</v>
      </c>
      <c r="HK3" s="1"/>
      <c r="HL3" s="1" t="s">
        <v>270</v>
      </c>
      <c r="HM3" s="3"/>
      <c r="HN3" s="1" t="s">
        <v>52</v>
      </c>
      <c r="HO3" s="1" t="s">
        <v>53</v>
      </c>
      <c r="HP3" t="s">
        <v>271</v>
      </c>
      <c r="JK3" s="1" t="s">
        <v>272</v>
      </c>
      <c r="JL3" s="1" t="s">
        <v>273</v>
      </c>
    </row>
    <row r="10001" spans="271:272" x14ac:dyDescent="0.3">
      <c r="JK10001">
        <v>271</v>
      </c>
      <c r="JL10001">
        <v>10003</v>
      </c>
    </row>
    <row r="10002" spans="271:272" ht="43.2" x14ac:dyDescent="0.3">
      <c r="JK10002" s="1" t="s">
        <v>274</v>
      </c>
      <c r="JL10002" s="1" t="s">
        <v>275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259FE-B6B1-4834-BABB-1452CF0B55BB}">
  <dimension ref="A1:DS2834"/>
  <sheetViews>
    <sheetView tabSelected="1" workbookViewId="0">
      <pane xSplit="18" ySplit="33" topLeftCell="S34" activePane="bottomRight" state="frozen"/>
      <selection pane="topRight" activeCell="Q1" sqref="Q1"/>
      <selection pane="bottomLeft" activeCell="A18" sqref="A18"/>
      <selection pane="bottomRight" activeCell="E88" sqref="E88"/>
    </sheetView>
  </sheetViews>
  <sheetFormatPr defaultRowHeight="12" x14ac:dyDescent="0.25"/>
  <cols>
    <col min="1" max="1" width="1.44140625" style="75" customWidth="1"/>
    <col min="2" max="2" width="45.88671875" style="5" customWidth="1"/>
    <col min="3" max="3" width="6.6640625" style="5" customWidth="1"/>
    <col min="4" max="4" width="7.109375" style="5" customWidth="1"/>
    <col min="5" max="5" width="7.88671875" style="6" customWidth="1"/>
    <col min="6" max="6" width="10.6640625" style="5" customWidth="1"/>
    <col min="7" max="10" width="10.6640625" style="8" customWidth="1"/>
    <col min="11" max="11" width="14.5546875" style="6" customWidth="1"/>
    <col min="12" max="12" width="4.88671875" style="76" customWidth="1"/>
    <col min="13" max="13" width="1.77734375" style="76" customWidth="1"/>
    <col min="14" max="14" width="35.6640625" style="10" customWidth="1"/>
    <col min="15" max="15" width="2.33203125" style="10" customWidth="1"/>
    <col min="16" max="16" width="10.77734375" style="70" customWidth="1"/>
    <col min="17" max="17" width="2.33203125" style="10" customWidth="1"/>
    <col min="18" max="18" width="10.77734375" style="10" customWidth="1"/>
    <col min="19" max="19" width="2.33203125" style="10" customWidth="1"/>
    <col min="20" max="20" width="10.77734375" style="10" customWidth="1"/>
    <col min="21" max="21" width="2.33203125" style="10" customWidth="1"/>
    <col min="22" max="22" width="9.77734375" style="10" customWidth="1"/>
    <col min="23" max="23" width="2.33203125" style="10" customWidth="1"/>
    <col min="24" max="24" width="9.77734375" style="10" customWidth="1"/>
    <col min="25" max="25" width="2.33203125" style="10" customWidth="1"/>
    <col min="26" max="26" width="9.77734375" style="10" customWidth="1"/>
    <col min="27" max="27" width="2.33203125" style="10" customWidth="1"/>
    <col min="28" max="28" width="9.77734375" style="6" hidden="1" customWidth="1"/>
    <col min="29" max="29" width="2.33203125" style="6" hidden="1" customWidth="1"/>
    <col min="30" max="30" width="9.77734375" style="14" hidden="1" customWidth="1"/>
    <col min="31" max="31" width="2.21875" style="14" hidden="1" customWidth="1"/>
    <col min="32" max="32" width="9.77734375" style="14" hidden="1" customWidth="1"/>
    <col min="33" max="33" width="2.21875" style="14" hidden="1" customWidth="1"/>
    <col min="34" max="34" width="9.77734375" style="14" hidden="1" customWidth="1"/>
    <col min="35" max="35" width="1.88671875" style="14" hidden="1" customWidth="1"/>
    <col min="36" max="36" width="9.77734375" style="14" hidden="1" customWidth="1"/>
    <col min="37" max="37" width="2" style="14" hidden="1" customWidth="1"/>
    <col min="38" max="38" width="9.77734375" style="14" hidden="1" customWidth="1"/>
    <col min="39" max="39" width="2" style="14" hidden="1" customWidth="1"/>
    <col min="40" max="51" width="9.6640625" style="25" customWidth="1"/>
    <col min="52" max="52" width="1.21875" style="10" hidden="1" customWidth="1"/>
    <col min="53" max="16384" width="8.88671875" style="10"/>
  </cols>
  <sheetData>
    <row r="1" spans="1:123" s="6" customFormat="1" hidden="1" x14ac:dyDescent="0.25">
      <c r="A1" s="4"/>
      <c r="B1" s="5"/>
      <c r="C1" s="5"/>
      <c r="D1" s="5" t="s">
        <v>276</v>
      </c>
      <c r="E1" s="6" t="s">
        <v>277</v>
      </c>
      <c r="F1" s="7" t="s">
        <v>278</v>
      </c>
      <c r="G1" s="6" t="s">
        <v>279</v>
      </c>
      <c r="H1" s="6" t="s">
        <v>280</v>
      </c>
      <c r="I1" s="6" t="s">
        <v>281</v>
      </c>
      <c r="J1" s="8" t="s">
        <v>282</v>
      </c>
      <c r="K1" s="6" t="s">
        <v>283</v>
      </c>
      <c r="L1" s="9"/>
      <c r="M1" s="9"/>
      <c r="N1" s="9" t="s">
        <v>284</v>
      </c>
      <c r="O1" s="10"/>
      <c r="P1" s="11">
        <f>COLUMN()-COLUMN($K1)+1</f>
        <v>6</v>
      </c>
      <c r="Q1" s="10"/>
      <c r="R1" s="12">
        <f>COLUMN()-COLUMN($K1)+1</f>
        <v>8</v>
      </c>
      <c r="S1" s="10"/>
      <c r="T1" s="12">
        <f>COLUMN()-COLUMN($K1)+1</f>
        <v>10</v>
      </c>
      <c r="U1" s="10"/>
      <c r="V1" s="12">
        <f>COLUMN()-COLUMN($K1)+1</f>
        <v>12</v>
      </c>
      <c r="W1" s="10"/>
      <c r="X1" s="12">
        <f>COLUMN()-COLUMN($K1)+1</f>
        <v>14</v>
      </c>
      <c r="Y1" s="10"/>
      <c r="Z1" s="12">
        <f>COLUMN()-COLUMN($K1)+1</f>
        <v>16</v>
      </c>
      <c r="AA1" s="10"/>
      <c r="AB1" s="12">
        <f>COLUMN()-COLUMN($K1)+1</f>
        <v>18</v>
      </c>
      <c r="AD1" s="13"/>
      <c r="AE1" s="13"/>
      <c r="AF1" s="13"/>
      <c r="AG1" s="13"/>
      <c r="AH1" s="13"/>
      <c r="AI1" s="14"/>
      <c r="AJ1" s="13"/>
      <c r="AK1" s="14"/>
      <c r="AL1" s="13"/>
      <c r="AM1" s="14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</row>
    <row r="2" spans="1:123" s="6" customFormat="1" hidden="1" x14ac:dyDescent="0.25">
      <c r="A2" s="4"/>
      <c r="B2" s="5"/>
      <c r="C2" s="5"/>
      <c r="D2" s="5"/>
      <c r="F2" s="7"/>
      <c r="J2" s="8"/>
      <c r="L2" s="9"/>
      <c r="M2" s="9"/>
      <c r="N2" s="9" t="s">
        <v>285</v>
      </c>
      <c r="O2" s="10"/>
      <c r="P2" s="11"/>
      <c r="Q2" s="10"/>
      <c r="R2" s="12"/>
      <c r="S2" s="10"/>
      <c r="T2" s="12"/>
      <c r="U2" s="10"/>
      <c r="V2" s="12"/>
      <c r="W2" s="10"/>
      <c r="X2" s="12"/>
      <c r="Y2" s="10"/>
      <c r="Z2" s="12"/>
      <c r="AA2" s="10"/>
      <c r="AB2" s="12"/>
      <c r="AD2" s="13">
        <v>9</v>
      </c>
      <c r="AE2" s="13"/>
      <c r="AF2" s="13">
        <v>9</v>
      </c>
      <c r="AG2" s="13"/>
      <c r="AH2" s="13">
        <v>9</v>
      </c>
      <c r="AI2" s="14"/>
      <c r="AJ2" s="13">
        <v>9</v>
      </c>
      <c r="AK2" s="14"/>
      <c r="AL2" s="13">
        <v>9</v>
      </c>
      <c r="AM2" s="14"/>
      <c r="AN2" s="13">
        <v>10</v>
      </c>
      <c r="AO2" s="13">
        <v>11</v>
      </c>
      <c r="AP2" s="13">
        <v>12</v>
      </c>
      <c r="AQ2" s="13">
        <v>1</v>
      </c>
      <c r="AR2" s="13">
        <v>2</v>
      </c>
      <c r="AS2" s="13">
        <v>3</v>
      </c>
      <c r="AT2" s="13">
        <v>4</v>
      </c>
      <c r="AU2" s="13">
        <v>5</v>
      </c>
      <c r="AV2" s="13">
        <v>6</v>
      </c>
      <c r="AW2" s="13">
        <v>7</v>
      </c>
      <c r="AX2" s="13">
        <v>8</v>
      </c>
      <c r="AY2" s="13">
        <v>9</v>
      </c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</row>
    <row r="3" spans="1:123" s="6" customFormat="1" hidden="1" x14ac:dyDescent="0.25">
      <c r="A3" s="4"/>
      <c r="B3" s="5"/>
      <c r="C3" s="5"/>
      <c r="D3" s="5"/>
      <c r="F3" s="5" t="str">
        <f>RIGHT(K3,6)</f>
        <v>xppd01</v>
      </c>
      <c r="G3" s="8"/>
      <c r="H3" s="8"/>
      <c r="I3" s="8"/>
      <c r="J3" s="8"/>
      <c r="K3" s="6" t="s">
        <v>286</v>
      </c>
      <c r="L3" s="15"/>
      <c r="M3" s="15"/>
      <c r="N3" s="6" t="s">
        <v>287</v>
      </c>
      <c r="O3" s="10"/>
      <c r="P3" s="8"/>
      <c r="Q3" s="10"/>
      <c r="S3" s="10"/>
      <c r="T3" s="16">
        <f>AD3</f>
        <v>92</v>
      </c>
      <c r="U3" s="10"/>
      <c r="V3" s="16">
        <f>AF3</f>
        <v>273</v>
      </c>
      <c r="W3" s="10"/>
      <c r="X3" s="16">
        <f>AH3</f>
        <v>365</v>
      </c>
      <c r="Y3" s="10"/>
      <c r="Z3" s="16">
        <f>AJ3</f>
        <v>365</v>
      </c>
      <c r="AA3" s="10"/>
      <c r="AB3" s="16">
        <f>AN3</f>
        <v>365</v>
      </c>
      <c r="AD3" s="14">
        <f>IF(AD2=11,91,IF(AD2=6,91,92))</f>
        <v>92</v>
      </c>
      <c r="AE3" s="17"/>
      <c r="AF3" s="14">
        <f>AJ5-DATE(YEAR(AJ5),1,0)</f>
        <v>273</v>
      </c>
      <c r="AG3" s="17"/>
      <c r="AH3" s="14">
        <v>365</v>
      </c>
      <c r="AI3" s="14"/>
      <c r="AJ3" s="14">
        <v>365</v>
      </c>
      <c r="AK3" s="14"/>
      <c r="AL3" s="14">
        <v>365</v>
      </c>
      <c r="AM3" s="14"/>
      <c r="AN3" s="14">
        <v>365</v>
      </c>
      <c r="AO3" s="14">
        <v>365</v>
      </c>
      <c r="AP3" s="14">
        <v>365</v>
      </c>
      <c r="AQ3" s="14">
        <v>365</v>
      </c>
      <c r="AR3" s="14">
        <v>365</v>
      </c>
      <c r="AS3" s="14">
        <v>365</v>
      </c>
      <c r="AT3" s="14">
        <v>365</v>
      </c>
      <c r="AU3" s="14">
        <v>365</v>
      </c>
      <c r="AV3" s="14">
        <v>365</v>
      </c>
      <c r="AW3" s="14">
        <v>365</v>
      </c>
      <c r="AX3" s="14">
        <v>365</v>
      </c>
      <c r="AY3" s="14">
        <v>365</v>
      </c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</row>
    <row r="4" spans="1:123" s="6" customFormat="1" hidden="1" x14ac:dyDescent="0.25">
      <c r="A4" s="4"/>
      <c r="B4" s="5"/>
      <c r="C4" s="5"/>
      <c r="D4" s="5"/>
      <c r="F4" s="5">
        <v>1</v>
      </c>
      <c r="G4" s="8"/>
      <c r="H4" s="8"/>
      <c r="I4" s="8"/>
      <c r="J4" s="8"/>
      <c r="K4" s="6">
        <v>1</v>
      </c>
      <c r="L4" s="15"/>
      <c r="M4" s="15"/>
      <c r="O4" s="10"/>
      <c r="P4" s="8"/>
      <c r="Q4" s="10"/>
      <c r="S4" s="10"/>
      <c r="U4" s="10"/>
      <c r="W4" s="10"/>
      <c r="Y4" s="10"/>
      <c r="AA4" s="10"/>
      <c r="AD4" s="17"/>
      <c r="AE4" s="17"/>
      <c r="AF4" s="17"/>
      <c r="AG4" s="17"/>
      <c r="AH4" s="17"/>
      <c r="AI4" s="14"/>
      <c r="AJ4" s="17"/>
      <c r="AK4" s="14"/>
      <c r="AL4" s="17"/>
      <c r="AM4" s="14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</row>
    <row r="5" spans="1:123" s="6" customFormat="1" hidden="1" x14ac:dyDescent="0.25">
      <c r="A5" s="4"/>
      <c r="B5" s="5"/>
      <c r="C5" s="5"/>
      <c r="D5" s="5" t="s">
        <v>288</v>
      </c>
      <c r="E5" s="6">
        <f>E6+1</f>
        <v>2020</v>
      </c>
      <c r="F5" s="7"/>
      <c r="G5" s="8"/>
      <c r="H5" s="8"/>
      <c r="I5" s="8"/>
      <c r="J5" s="8"/>
      <c r="L5" s="15"/>
      <c r="M5" s="15"/>
      <c r="N5" s="6" t="s">
        <v>289</v>
      </c>
      <c r="O5" s="10"/>
      <c r="P5" s="8"/>
      <c r="Q5" s="10"/>
      <c r="S5" s="10"/>
      <c r="T5" s="6">
        <v>201909</v>
      </c>
      <c r="U5" s="10"/>
      <c r="V5" s="6">
        <v>201909</v>
      </c>
      <c r="W5" s="10"/>
      <c r="Y5" s="10"/>
      <c r="AA5" s="10"/>
      <c r="AD5" s="18">
        <v>43738</v>
      </c>
      <c r="AE5" s="18"/>
      <c r="AF5" s="18">
        <v>43738</v>
      </c>
      <c r="AG5" s="18"/>
      <c r="AH5" s="18">
        <v>43738</v>
      </c>
      <c r="AI5" s="14"/>
      <c r="AJ5" s="18">
        <v>43738</v>
      </c>
      <c r="AK5" s="14"/>
      <c r="AL5" s="18">
        <v>43738</v>
      </c>
      <c r="AM5" s="14"/>
      <c r="AN5" s="18">
        <v>43404</v>
      </c>
      <c r="AO5" s="18">
        <v>43434</v>
      </c>
      <c r="AP5" s="18">
        <v>43465</v>
      </c>
      <c r="AQ5" s="18">
        <v>43496</v>
      </c>
      <c r="AR5" s="18">
        <v>43524</v>
      </c>
      <c r="AS5" s="18">
        <v>43555</v>
      </c>
      <c r="AT5" s="18">
        <v>43585</v>
      </c>
      <c r="AU5" s="18">
        <v>43616</v>
      </c>
      <c r="AV5" s="18">
        <v>43646</v>
      </c>
      <c r="AW5" s="18">
        <v>43677</v>
      </c>
      <c r="AX5" s="18">
        <v>43708</v>
      </c>
      <c r="AY5" s="18">
        <v>43738</v>
      </c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</row>
    <row r="6" spans="1:123" s="24" customFormat="1" hidden="1" x14ac:dyDescent="0.25">
      <c r="A6" s="19"/>
      <c r="B6" s="5"/>
      <c r="C6" s="5"/>
      <c r="D6" s="5" t="s">
        <v>290</v>
      </c>
      <c r="E6" s="6">
        <v>2019</v>
      </c>
      <c r="F6" s="7"/>
      <c r="G6" s="20" t="s">
        <v>291</v>
      </c>
      <c r="H6" s="20" t="s">
        <v>291</v>
      </c>
      <c r="I6" s="20" t="s">
        <v>291</v>
      </c>
      <c r="J6" s="20" t="s">
        <v>291</v>
      </c>
      <c r="K6" s="21" t="s">
        <v>291</v>
      </c>
      <c r="L6" s="15"/>
      <c r="M6" s="15"/>
      <c r="N6" s="6" t="s">
        <v>292</v>
      </c>
      <c r="O6" s="10"/>
      <c r="P6" s="8"/>
      <c r="Q6" s="10"/>
      <c r="R6" s="6"/>
      <c r="S6" s="10"/>
      <c r="T6" s="16">
        <v>3</v>
      </c>
      <c r="U6" s="10"/>
      <c r="V6" s="16">
        <f>AF2</f>
        <v>9</v>
      </c>
      <c r="W6" s="10"/>
      <c r="X6" s="16">
        <v>12</v>
      </c>
      <c r="Y6" s="10"/>
      <c r="Z6" s="16">
        <v>12</v>
      </c>
      <c r="AA6" s="10"/>
      <c r="AB6" s="16">
        <v>12</v>
      </c>
      <c r="AC6" s="6"/>
      <c r="AD6" s="22"/>
      <c r="AE6" s="22"/>
      <c r="AF6" s="22"/>
      <c r="AG6" s="22"/>
      <c r="AH6" s="22"/>
      <c r="AI6" s="23"/>
      <c r="AJ6" s="22"/>
      <c r="AK6" s="23"/>
      <c r="AL6" s="22"/>
      <c r="AM6" s="23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</row>
    <row r="7" spans="1:123" s="24" customFormat="1" hidden="1" x14ac:dyDescent="0.25">
      <c r="A7" s="19"/>
      <c r="B7" s="5"/>
      <c r="C7" s="5"/>
      <c r="D7" s="5"/>
      <c r="E7" s="6"/>
      <c r="F7" s="7"/>
      <c r="G7" s="20" t="s">
        <v>291</v>
      </c>
      <c r="H7" s="20" t="s">
        <v>291</v>
      </c>
      <c r="I7" s="20" t="s">
        <v>291</v>
      </c>
      <c r="J7" s="20" t="s">
        <v>291</v>
      </c>
      <c r="K7" s="21" t="s">
        <v>291</v>
      </c>
      <c r="L7" s="15"/>
      <c r="M7" s="15"/>
      <c r="N7" s="6" t="s">
        <v>293</v>
      </c>
      <c r="O7" s="10"/>
      <c r="P7" s="8"/>
      <c r="Q7" s="10"/>
      <c r="R7" s="6">
        <f>2019+1</f>
        <v>2020</v>
      </c>
      <c r="S7" s="10"/>
      <c r="T7" s="6">
        <v>2019</v>
      </c>
      <c r="U7" s="10"/>
      <c r="V7" s="6">
        <v>2019</v>
      </c>
      <c r="W7" s="10"/>
      <c r="X7" s="6">
        <f>2019-1</f>
        <v>2018</v>
      </c>
      <c r="Y7" s="10"/>
      <c r="Z7" s="6">
        <v>2019</v>
      </c>
      <c r="AA7" s="10"/>
      <c r="AB7" s="6">
        <f>2019+1</f>
        <v>2020</v>
      </c>
      <c r="AC7" s="6"/>
      <c r="AD7" s="14">
        <v>2019</v>
      </c>
      <c r="AE7" s="25"/>
      <c r="AF7" s="14">
        <v>2019</v>
      </c>
      <c r="AG7" s="25"/>
      <c r="AH7" s="14">
        <f>2019-1</f>
        <v>2018</v>
      </c>
      <c r="AI7" s="25"/>
      <c r="AJ7" s="14">
        <v>2019</v>
      </c>
      <c r="AK7" s="25"/>
      <c r="AL7" s="14">
        <f>2019+1</f>
        <v>2020</v>
      </c>
      <c r="AM7" s="23"/>
      <c r="AN7" s="6">
        <v>2018</v>
      </c>
      <c r="AO7" s="6">
        <v>2018</v>
      </c>
      <c r="AP7" s="6">
        <v>2018</v>
      </c>
      <c r="AQ7" s="6">
        <v>2019</v>
      </c>
      <c r="AR7" s="6">
        <v>2019</v>
      </c>
      <c r="AS7" s="6">
        <v>2019</v>
      </c>
      <c r="AT7" s="6">
        <v>2019</v>
      </c>
      <c r="AU7" s="6">
        <v>2019</v>
      </c>
      <c r="AV7" s="6">
        <v>2019</v>
      </c>
      <c r="AW7" s="6">
        <v>2019</v>
      </c>
      <c r="AX7" s="6">
        <v>2019</v>
      </c>
      <c r="AY7" s="6">
        <v>2019</v>
      </c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</row>
    <row r="8" spans="1:123" s="24" customFormat="1" hidden="1" x14ac:dyDescent="0.25">
      <c r="A8" s="19"/>
      <c r="B8" s="5"/>
      <c r="C8" s="5"/>
      <c r="D8" s="5"/>
      <c r="E8" s="6"/>
      <c r="F8" s="7"/>
      <c r="G8" s="20" t="s">
        <v>291</v>
      </c>
      <c r="H8" s="20" t="s">
        <v>291</v>
      </c>
      <c r="I8" s="20" t="s">
        <v>291</v>
      </c>
      <c r="J8" s="20" t="s">
        <v>291</v>
      </c>
      <c r="K8" s="21" t="s">
        <v>291</v>
      </c>
      <c r="L8" s="15"/>
      <c r="M8" s="15"/>
      <c r="N8" s="6" t="s">
        <v>294</v>
      </c>
      <c r="O8" s="10"/>
      <c r="P8" s="26">
        <v>43738</v>
      </c>
      <c r="Q8" s="27"/>
      <c r="R8" s="28">
        <f>$P8</f>
        <v>43738</v>
      </c>
      <c r="S8" s="10"/>
      <c r="T8" s="28">
        <f>$P8</f>
        <v>43738</v>
      </c>
      <c r="U8" s="10"/>
      <c r="V8" s="28">
        <f>$P8</f>
        <v>43738</v>
      </c>
      <c r="W8" s="10"/>
      <c r="X8" s="6"/>
      <c r="Y8" s="10"/>
      <c r="Z8" s="6"/>
      <c r="AA8" s="10"/>
      <c r="AB8" s="6"/>
      <c r="AC8" s="6"/>
      <c r="AD8" s="28">
        <f>$P8</f>
        <v>43738</v>
      </c>
      <c r="AE8" s="25"/>
      <c r="AF8" s="28">
        <f>$P8</f>
        <v>43738</v>
      </c>
      <c r="AG8" s="25"/>
      <c r="AH8" s="14"/>
      <c r="AI8" s="25"/>
      <c r="AJ8" s="14"/>
      <c r="AK8" s="25"/>
      <c r="AL8" s="14"/>
      <c r="AM8" s="23"/>
      <c r="AN8" s="28">
        <v>43404</v>
      </c>
      <c r="AO8" s="28">
        <v>43434</v>
      </c>
      <c r="AP8" s="28">
        <v>43465</v>
      </c>
      <c r="AQ8" s="28">
        <v>43496</v>
      </c>
      <c r="AR8" s="28">
        <v>43524</v>
      </c>
      <c r="AS8" s="28">
        <v>43555</v>
      </c>
      <c r="AT8" s="28">
        <v>43585</v>
      </c>
      <c r="AU8" s="28">
        <v>43616</v>
      </c>
      <c r="AV8" s="28">
        <v>43646</v>
      </c>
      <c r="AW8" s="28">
        <v>43677</v>
      </c>
      <c r="AX8" s="28">
        <v>43708</v>
      </c>
      <c r="AY8" s="28">
        <v>43738</v>
      </c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</row>
    <row r="9" spans="1:123" s="24" customFormat="1" hidden="1" x14ac:dyDescent="0.25">
      <c r="A9" s="19"/>
      <c r="B9" s="5"/>
      <c r="C9" s="5"/>
      <c r="D9" s="5"/>
      <c r="E9" s="6"/>
      <c r="F9" s="7"/>
      <c r="G9" s="20" t="s">
        <v>291</v>
      </c>
      <c r="H9" s="20" t="s">
        <v>291</v>
      </c>
      <c r="I9" s="20" t="s">
        <v>291</v>
      </c>
      <c r="J9" s="20" t="s">
        <v>291</v>
      </c>
      <c r="K9" s="21" t="s">
        <v>295</v>
      </c>
      <c r="L9" s="15"/>
      <c r="M9" s="15"/>
      <c r="N9" s="6" t="s">
        <v>296</v>
      </c>
      <c r="O9" s="10"/>
      <c r="P9" s="8"/>
      <c r="Q9" s="10"/>
      <c r="S9" s="10"/>
      <c r="T9" s="16">
        <f>AD9/T$6</f>
        <v>124922.66666666667</v>
      </c>
      <c r="U9" s="10"/>
      <c r="V9" s="16">
        <f>AF9/V$6</f>
        <v>124808.44444444444</v>
      </c>
      <c r="W9" s="10"/>
      <c r="X9" s="16">
        <f>AH9/X$6</f>
        <v>100144.91666666667</v>
      </c>
      <c r="Y9" s="10"/>
      <c r="Z9" s="16">
        <f>AJ9/Z$6</f>
        <v>124334.91666666667</v>
      </c>
      <c r="AA9" s="10"/>
      <c r="AB9" s="16">
        <f>AL9/AB$6</f>
        <v>0</v>
      </c>
      <c r="AC9" s="6"/>
      <c r="AD9" s="22">
        <v>374768</v>
      </c>
      <c r="AE9" s="22"/>
      <c r="AF9" s="22">
        <v>1123276</v>
      </c>
      <c r="AG9" s="22"/>
      <c r="AH9" s="22">
        <v>1201739</v>
      </c>
      <c r="AI9" s="23"/>
      <c r="AJ9" s="22">
        <v>1492019</v>
      </c>
      <c r="AK9" s="23"/>
      <c r="AL9" s="22">
        <v>0</v>
      </c>
      <c r="AM9" s="23"/>
      <c r="AN9" s="22"/>
      <c r="AO9" s="22"/>
      <c r="AP9" s="22"/>
      <c r="AQ9" s="22">
        <v>130281</v>
      </c>
      <c r="AR9" s="22">
        <v>114962</v>
      </c>
      <c r="AS9" s="22">
        <v>131417</v>
      </c>
      <c r="AT9" s="22">
        <v>122308</v>
      </c>
      <c r="AU9" s="22">
        <v>127021</v>
      </c>
      <c r="AV9" s="22">
        <v>122519</v>
      </c>
      <c r="AW9" s="22">
        <v>125790</v>
      </c>
      <c r="AX9" s="22">
        <v>126146</v>
      </c>
      <c r="AY9" s="22">
        <v>122832</v>
      </c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</row>
    <row r="10" spans="1:123" s="24" customFormat="1" hidden="1" x14ac:dyDescent="0.25">
      <c r="A10" s="19"/>
      <c r="B10" s="5"/>
      <c r="C10" s="5"/>
      <c r="D10" s="5"/>
      <c r="E10" s="6"/>
      <c r="F10" s="7"/>
      <c r="G10" s="20" t="s">
        <v>291</v>
      </c>
      <c r="H10" s="20" t="s">
        <v>291</v>
      </c>
      <c r="I10" s="20" t="s">
        <v>291</v>
      </c>
      <c r="J10" s="20" t="s">
        <v>291</v>
      </c>
      <c r="K10" s="21" t="s">
        <v>297</v>
      </c>
      <c r="L10" s="15"/>
      <c r="M10" s="15"/>
      <c r="N10" s="6" t="s">
        <v>298</v>
      </c>
      <c r="O10" s="10"/>
      <c r="P10" s="8"/>
      <c r="Q10" s="10"/>
      <c r="R10" s="6"/>
      <c r="S10" s="10"/>
      <c r="T10" s="16">
        <f>AD10/T$6</f>
        <v>17382.666666666668</v>
      </c>
      <c r="U10" s="10"/>
      <c r="V10" s="16">
        <f>AF10/V$6</f>
        <v>18518.555555555555</v>
      </c>
      <c r="W10" s="10"/>
      <c r="X10" s="16">
        <f>AH10/X$6</f>
        <v>16011.75</v>
      </c>
      <c r="Y10" s="10"/>
      <c r="Z10" s="16">
        <f>AJ10/Z$6</f>
        <v>20108.833333333332</v>
      </c>
      <c r="AA10" s="10"/>
      <c r="AB10" s="16">
        <f>AL10/AB$6</f>
        <v>0</v>
      </c>
      <c r="AC10" s="6"/>
      <c r="AD10" s="22">
        <v>52148</v>
      </c>
      <c r="AE10" s="22"/>
      <c r="AF10" s="22">
        <v>166667</v>
      </c>
      <c r="AG10" s="22"/>
      <c r="AH10" s="22">
        <v>192141</v>
      </c>
      <c r="AI10" s="23"/>
      <c r="AJ10" s="22">
        <v>241306</v>
      </c>
      <c r="AK10" s="23"/>
      <c r="AL10" s="22">
        <v>0</v>
      </c>
      <c r="AM10" s="23"/>
      <c r="AN10" s="22">
        <v>17964</v>
      </c>
      <c r="AO10" s="22">
        <v>17504</v>
      </c>
      <c r="AP10" s="22">
        <v>18497</v>
      </c>
      <c r="AQ10" s="22">
        <v>20455</v>
      </c>
      <c r="AR10" s="22">
        <v>17797</v>
      </c>
      <c r="AS10" s="22">
        <v>21026</v>
      </c>
      <c r="AT10" s="22">
        <v>18759</v>
      </c>
      <c r="AU10" s="22">
        <v>19050</v>
      </c>
      <c r="AV10" s="22">
        <v>17432</v>
      </c>
      <c r="AW10" s="22">
        <v>17877</v>
      </c>
      <c r="AX10" s="22">
        <v>17356</v>
      </c>
      <c r="AY10" s="22">
        <v>16915</v>
      </c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</row>
    <row r="11" spans="1:123" s="24" customFormat="1" hidden="1" x14ac:dyDescent="0.25">
      <c r="A11" s="19"/>
      <c r="B11" s="5"/>
      <c r="C11" s="5"/>
      <c r="D11" s="5"/>
      <c r="E11" s="6"/>
      <c r="F11" s="7"/>
      <c r="G11" s="20" t="s">
        <v>291</v>
      </c>
      <c r="H11" s="20" t="s">
        <v>291</v>
      </c>
      <c r="I11" s="20" t="s">
        <v>291</v>
      </c>
      <c r="J11" s="20" t="s">
        <v>291</v>
      </c>
      <c r="K11" s="21" t="s">
        <v>299</v>
      </c>
      <c r="L11" s="15"/>
      <c r="M11" s="15"/>
      <c r="N11" s="6" t="s">
        <v>300</v>
      </c>
      <c r="O11" s="10"/>
      <c r="P11" s="8"/>
      <c r="Q11" s="10"/>
      <c r="R11" s="6"/>
      <c r="S11" s="10"/>
      <c r="T11" s="16">
        <f>AD11</f>
        <v>3617450.79</v>
      </c>
      <c r="U11" s="10"/>
      <c r="V11" s="16">
        <f>AF11</f>
        <v>10348640.93</v>
      </c>
      <c r="W11" s="10"/>
      <c r="X11" s="16">
        <f>AH11</f>
        <v>10225277.51</v>
      </c>
      <c r="Y11" s="10"/>
      <c r="Z11" s="16">
        <f>AJ11</f>
        <v>10037246.168172</v>
      </c>
      <c r="AA11" s="10"/>
      <c r="AB11" s="16">
        <f>AL11</f>
        <v>0</v>
      </c>
      <c r="AC11" s="6"/>
      <c r="AD11" s="29">
        <v>3617450.79</v>
      </c>
      <c r="AE11" s="22"/>
      <c r="AF11" s="29">
        <v>10348640.93</v>
      </c>
      <c r="AG11" s="22"/>
      <c r="AH11" s="29">
        <v>10225277.51</v>
      </c>
      <c r="AI11" s="23"/>
      <c r="AJ11" s="29">
        <v>10037246.168172</v>
      </c>
      <c r="AK11" s="23"/>
      <c r="AL11" s="29">
        <v>0</v>
      </c>
      <c r="AM11" s="23"/>
      <c r="AN11" s="29">
        <v>1160380.95</v>
      </c>
      <c r="AO11" s="29">
        <v>1084742.92</v>
      </c>
      <c r="AP11" s="29">
        <v>1051378.54</v>
      </c>
      <c r="AQ11" s="29">
        <v>1210267.3600000001</v>
      </c>
      <c r="AR11" s="29">
        <v>1029822.18</v>
      </c>
      <c r="AS11" s="29">
        <v>1117183.6000000001</v>
      </c>
      <c r="AT11" s="29">
        <v>1124751.3700000001</v>
      </c>
      <c r="AU11" s="29">
        <v>1144974.67</v>
      </c>
      <c r="AV11" s="29">
        <v>1104190.96</v>
      </c>
      <c r="AW11" s="29">
        <v>1143443.8799999999</v>
      </c>
      <c r="AX11" s="29">
        <v>1236033.75</v>
      </c>
      <c r="AY11" s="29">
        <v>1237973.1599999999</v>
      </c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</row>
    <row r="12" spans="1:123" s="24" customFormat="1" hidden="1" x14ac:dyDescent="0.25">
      <c r="A12" s="19"/>
      <c r="B12" s="5"/>
      <c r="C12" s="5"/>
      <c r="D12" s="5"/>
      <c r="E12" s="6"/>
      <c r="F12" s="7"/>
      <c r="G12" s="20" t="s">
        <v>291</v>
      </c>
      <c r="H12" s="20" t="s">
        <v>291</v>
      </c>
      <c r="I12" s="20" t="s">
        <v>291</v>
      </c>
      <c r="J12" s="20" t="s">
        <v>291</v>
      </c>
      <c r="K12" s="21" t="s">
        <v>301</v>
      </c>
      <c r="L12" s="15"/>
      <c r="M12" s="15"/>
      <c r="N12" s="6" t="s">
        <v>302</v>
      </c>
      <c r="O12" s="10"/>
      <c r="P12" s="8"/>
      <c r="Q12" s="10"/>
      <c r="R12" s="6"/>
      <c r="S12" s="10"/>
      <c r="T12" s="16">
        <f>AD12</f>
        <v>110839429.47</v>
      </c>
      <c r="U12" s="10"/>
      <c r="V12" s="16">
        <f>AF12</f>
        <v>333353652.88</v>
      </c>
      <c r="W12" s="10"/>
      <c r="X12" s="16">
        <f>AH12</f>
        <v>362619164.18000001</v>
      </c>
      <c r="Y12" s="10"/>
      <c r="Z12" s="16">
        <f>AJ12</f>
        <v>421891882.61606801</v>
      </c>
      <c r="AA12" s="10"/>
      <c r="AB12" s="16">
        <f>AL12</f>
        <v>0</v>
      </c>
      <c r="AC12" s="6"/>
      <c r="AD12" s="29">
        <v>110839429.47</v>
      </c>
      <c r="AE12" s="22"/>
      <c r="AF12" s="29">
        <v>333353652.88</v>
      </c>
      <c r="AG12" s="22"/>
      <c r="AH12" s="29">
        <v>362619164.18000001</v>
      </c>
      <c r="AI12" s="23"/>
      <c r="AJ12" s="29">
        <v>421891882.61606801</v>
      </c>
      <c r="AK12" s="23"/>
      <c r="AL12" s="29">
        <v>0</v>
      </c>
      <c r="AM12" s="23"/>
      <c r="AN12" s="29">
        <v>36901200.280000001</v>
      </c>
      <c r="AO12" s="29">
        <v>35689082.649999999</v>
      </c>
      <c r="AP12" s="29">
        <v>37202374.710000001</v>
      </c>
      <c r="AQ12" s="29">
        <v>39317109.509999998</v>
      </c>
      <c r="AR12" s="29">
        <v>34958097.719999999</v>
      </c>
      <c r="AS12" s="29">
        <v>37758827.560000002</v>
      </c>
      <c r="AT12" s="29">
        <v>36540474.07</v>
      </c>
      <c r="AU12" s="29">
        <v>37772397.280000001</v>
      </c>
      <c r="AV12" s="29">
        <v>36167317.270000003</v>
      </c>
      <c r="AW12" s="29">
        <v>37187181.869999997</v>
      </c>
      <c r="AX12" s="29">
        <v>37318094.640000001</v>
      </c>
      <c r="AY12" s="29">
        <v>36334152.960000001</v>
      </c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</row>
    <row r="13" spans="1:123" s="24" customFormat="1" hidden="1" x14ac:dyDescent="0.25">
      <c r="A13" s="19"/>
      <c r="B13" s="5"/>
      <c r="C13" s="5"/>
      <c r="D13" s="5"/>
      <c r="E13" s="6"/>
      <c r="F13" s="7"/>
      <c r="G13" s="20" t="s">
        <v>291</v>
      </c>
      <c r="H13" s="20" t="s">
        <v>291</v>
      </c>
      <c r="I13" s="20" t="s">
        <v>291</v>
      </c>
      <c r="J13" s="20" t="s">
        <v>291</v>
      </c>
      <c r="K13" s="21" t="s">
        <v>303</v>
      </c>
      <c r="L13" s="15"/>
      <c r="M13" s="15"/>
      <c r="N13" s="6" t="s">
        <v>304</v>
      </c>
      <c r="O13" s="10"/>
      <c r="P13" s="8"/>
      <c r="Q13" s="10"/>
      <c r="R13" s="6"/>
      <c r="S13" s="10"/>
      <c r="T13" s="16">
        <f>AD13</f>
        <v>48407900.079999998</v>
      </c>
      <c r="U13" s="10"/>
      <c r="V13" s="16">
        <f>AF13</f>
        <v>142872603.03999999</v>
      </c>
      <c r="W13" s="10"/>
      <c r="X13" s="16">
        <f>AH13</f>
        <v>153904116.25</v>
      </c>
      <c r="Y13" s="10"/>
      <c r="Z13" s="16">
        <f>AJ13</f>
        <v>181042689.81683299</v>
      </c>
      <c r="AA13" s="10"/>
      <c r="AB13" s="16">
        <f>AL13</f>
        <v>0</v>
      </c>
      <c r="AC13" s="6"/>
      <c r="AD13" s="29">
        <v>48407900.079999998</v>
      </c>
      <c r="AE13" s="22"/>
      <c r="AF13" s="29">
        <v>142872603.03999999</v>
      </c>
      <c r="AG13" s="22"/>
      <c r="AH13" s="29">
        <v>153904116.25</v>
      </c>
      <c r="AI13" s="23"/>
      <c r="AJ13" s="29">
        <v>181042689.81683299</v>
      </c>
      <c r="AK13" s="23"/>
      <c r="AL13" s="29">
        <v>0</v>
      </c>
      <c r="AM13" s="23"/>
      <c r="AN13" s="29">
        <v>15547712.85</v>
      </c>
      <c r="AO13" s="29">
        <v>15895516.43</v>
      </c>
      <c r="AP13" s="29">
        <v>16342088.109999999</v>
      </c>
      <c r="AQ13" s="29">
        <v>16599373.390000001</v>
      </c>
      <c r="AR13" s="29">
        <v>14619101.32</v>
      </c>
      <c r="AS13" s="29">
        <v>15776268.6</v>
      </c>
      <c r="AT13" s="29">
        <v>15768636.6</v>
      </c>
      <c r="AU13" s="29">
        <v>15898963.289999999</v>
      </c>
      <c r="AV13" s="29">
        <v>15802359.76</v>
      </c>
      <c r="AW13" s="29">
        <v>16052624.029999999</v>
      </c>
      <c r="AX13" s="29">
        <v>15965651.15</v>
      </c>
      <c r="AY13" s="29">
        <v>16389624.9</v>
      </c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</row>
    <row r="14" spans="1:123" s="24" customFormat="1" hidden="1" x14ac:dyDescent="0.25">
      <c r="A14" s="19"/>
      <c r="B14" s="5"/>
      <c r="C14" s="5"/>
      <c r="D14" s="5"/>
      <c r="E14" s="6"/>
      <c r="F14" s="7"/>
      <c r="G14" s="20" t="s">
        <v>291</v>
      </c>
      <c r="H14" s="20" t="s">
        <v>291</v>
      </c>
      <c r="I14" s="20" t="s">
        <v>291</v>
      </c>
      <c r="J14" s="20" t="s">
        <v>291</v>
      </c>
      <c r="K14" s="21" t="s">
        <v>305</v>
      </c>
      <c r="L14" s="15"/>
      <c r="M14" s="15"/>
      <c r="N14" s="6" t="s">
        <v>306</v>
      </c>
      <c r="O14" s="10"/>
      <c r="P14" s="8"/>
      <c r="Q14" s="10"/>
      <c r="R14" s="6"/>
      <c r="S14" s="10"/>
      <c r="T14" s="16">
        <f>AD14</f>
        <v>49670291.219999999</v>
      </c>
      <c r="U14" s="10"/>
      <c r="V14" s="16">
        <f>AF14</f>
        <v>146235610.75999999</v>
      </c>
      <c r="W14" s="10"/>
      <c r="X14" s="16">
        <f>AH14</f>
        <v>156312988.09</v>
      </c>
      <c r="Y14" s="10"/>
      <c r="Z14" s="16">
        <f>AJ14</f>
        <v>186564089.17657301</v>
      </c>
      <c r="AA14" s="10"/>
      <c r="AB14" s="16">
        <f>AL14</f>
        <v>0</v>
      </c>
      <c r="AC14" s="6"/>
      <c r="AD14" s="29">
        <v>49670291.219999999</v>
      </c>
      <c r="AE14" s="22"/>
      <c r="AF14" s="29">
        <v>146235610.75999999</v>
      </c>
      <c r="AG14" s="22"/>
      <c r="AH14" s="29">
        <v>156312988.09</v>
      </c>
      <c r="AI14" s="23"/>
      <c r="AJ14" s="29">
        <v>186564089.17657301</v>
      </c>
      <c r="AK14" s="23"/>
      <c r="AL14" s="29">
        <v>0</v>
      </c>
      <c r="AM14" s="23"/>
      <c r="AN14" s="29">
        <v>15727194.33</v>
      </c>
      <c r="AO14" s="29">
        <v>16024917.66</v>
      </c>
      <c r="AP14" s="29">
        <v>16553587.41</v>
      </c>
      <c r="AQ14" s="29">
        <v>16962894.34</v>
      </c>
      <c r="AR14" s="29">
        <v>14985195.49</v>
      </c>
      <c r="AS14" s="29">
        <v>16108932.35</v>
      </c>
      <c r="AT14" s="29">
        <v>16109763.640000001</v>
      </c>
      <c r="AU14" s="29">
        <v>16236085.9</v>
      </c>
      <c r="AV14" s="29">
        <v>16162447.82</v>
      </c>
      <c r="AW14" s="29">
        <v>16406127.949999999</v>
      </c>
      <c r="AX14" s="29">
        <v>16392192.779999999</v>
      </c>
      <c r="AY14" s="29">
        <v>16871970.489999998</v>
      </c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</row>
    <row r="15" spans="1:123" s="24" customFormat="1" hidden="1" x14ac:dyDescent="0.25">
      <c r="A15" s="19"/>
      <c r="B15" s="5"/>
      <c r="C15" s="5"/>
      <c r="D15" s="5"/>
      <c r="E15" s="6"/>
      <c r="F15" s="7"/>
      <c r="G15" s="20" t="s">
        <v>291</v>
      </c>
      <c r="H15" s="20" t="s">
        <v>291</v>
      </c>
      <c r="I15" s="20" t="s">
        <v>291</v>
      </c>
      <c r="J15" s="20" t="s">
        <v>291</v>
      </c>
      <c r="K15" s="21" t="s">
        <v>307</v>
      </c>
      <c r="L15" s="15"/>
      <c r="M15" s="15"/>
      <c r="N15" s="6" t="s">
        <v>308</v>
      </c>
      <c r="O15" s="10"/>
      <c r="P15" s="8"/>
      <c r="Q15" s="10"/>
      <c r="R15" s="6"/>
      <c r="S15" s="10"/>
      <c r="T15" s="16">
        <f>AD15</f>
        <v>32607</v>
      </c>
      <c r="U15" s="10"/>
      <c r="V15" s="16">
        <f>AF15</f>
        <v>107700</v>
      </c>
      <c r="W15" s="10"/>
      <c r="X15" s="16">
        <f>AH15</f>
        <v>132906</v>
      </c>
      <c r="Y15" s="10"/>
      <c r="Z15" s="16">
        <f>AJ15</f>
        <v>166674</v>
      </c>
      <c r="AA15" s="10"/>
      <c r="AB15" s="16">
        <f>AL15</f>
        <v>0</v>
      </c>
      <c r="AC15" s="6"/>
      <c r="AD15" s="29">
        <v>32607</v>
      </c>
      <c r="AE15" s="22"/>
      <c r="AF15" s="29">
        <v>107700</v>
      </c>
      <c r="AG15" s="22"/>
      <c r="AH15" s="29">
        <v>132906</v>
      </c>
      <c r="AI15" s="23"/>
      <c r="AJ15" s="29">
        <v>166674</v>
      </c>
      <c r="AK15" s="23"/>
      <c r="AL15" s="29">
        <v>0</v>
      </c>
      <c r="AM15" s="23"/>
      <c r="AN15" s="29">
        <v>12736</v>
      </c>
      <c r="AO15" s="29">
        <v>11973</v>
      </c>
      <c r="AP15" s="29">
        <v>12565</v>
      </c>
      <c r="AQ15" s="29">
        <v>13165</v>
      </c>
      <c r="AR15" s="29">
        <v>11522</v>
      </c>
      <c r="AS15" s="29">
        <v>13723</v>
      </c>
      <c r="AT15" s="29">
        <v>12827</v>
      </c>
      <c r="AU15" s="29">
        <v>12667</v>
      </c>
      <c r="AV15" s="29">
        <v>11189</v>
      </c>
      <c r="AW15" s="29">
        <v>11221</v>
      </c>
      <c r="AX15" s="29">
        <v>10879</v>
      </c>
      <c r="AY15" s="29">
        <v>10507</v>
      </c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</row>
    <row r="16" spans="1:123" s="24" customFormat="1" hidden="1" x14ac:dyDescent="0.25">
      <c r="A16" s="19"/>
      <c r="B16" s="5"/>
      <c r="C16" s="5"/>
      <c r="D16" s="5"/>
      <c r="E16" s="6"/>
      <c r="F16" s="7"/>
      <c r="G16" s="20" t="s">
        <v>291</v>
      </c>
      <c r="H16" s="20" t="s">
        <v>291</v>
      </c>
      <c r="I16" s="20" t="s">
        <v>291</v>
      </c>
      <c r="J16" s="20" t="s">
        <v>291</v>
      </c>
      <c r="K16" s="21" t="s">
        <v>309</v>
      </c>
      <c r="L16" s="15"/>
      <c r="M16" s="15"/>
      <c r="N16" s="6" t="s">
        <v>310</v>
      </c>
      <c r="O16" s="10"/>
      <c r="P16" s="8"/>
      <c r="Q16" s="10"/>
      <c r="R16" s="6"/>
      <c r="S16" s="10"/>
      <c r="T16" s="16">
        <f>AD16</f>
        <v>7167</v>
      </c>
      <c r="U16" s="10"/>
      <c r="V16" s="16">
        <f>AF16</f>
        <v>27569</v>
      </c>
      <c r="W16" s="10"/>
      <c r="X16" s="16">
        <f>AH16</f>
        <v>35347</v>
      </c>
      <c r="Y16" s="10"/>
      <c r="Z16" s="16">
        <f>AJ16</f>
        <v>51610</v>
      </c>
      <c r="AA16" s="10"/>
      <c r="AB16" s="16">
        <f>AL16</f>
        <v>0</v>
      </c>
      <c r="AC16" s="6"/>
      <c r="AD16" s="29">
        <v>7167</v>
      </c>
      <c r="AE16" s="22"/>
      <c r="AF16" s="29">
        <v>27569</v>
      </c>
      <c r="AG16" s="22"/>
      <c r="AH16" s="29">
        <v>35347</v>
      </c>
      <c r="AI16" s="23"/>
      <c r="AJ16" s="29">
        <v>51610</v>
      </c>
      <c r="AK16" s="23"/>
      <c r="AL16" s="29">
        <v>0</v>
      </c>
      <c r="AM16" s="23"/>
      <c r="AN16" s="29">
        <v>3120</v>
      </c>
      <c r="AO16" s="29">
        <v>2922</v>
      </c>
      <c r="AP16" s="29">
        <v>3328</v>
      </c>
      <c r="AQ16" s="29">
        <v>4592</v>
      </c>
      <c r="AR16" s="29">
        <v>3807</v>
      </c>
      <c r="AS16" s="29">
        <v>4004</v>
      </c>
      <c r="AT16" s="29">
        <v>2786</v>
      </c>
      <c r="AU16" s="29">
        <v>2832</v>
      </c>
      <c r="AV16" s="29">
        <v>2381</v>
      </c>
      <c r="AW16" s="29">
        <v>2210</v>
      </c>
      <c r="AX16" s="29">
        <v>2331</v>
      </c>
      <c r="AY16" s="29">
        <v>2626</v>
      </c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</row>
    <row r="17" spans="1:123" s="24" customFormat="1" hidden="1" x14ac:dyDescent="0.25">
      <c r="A17" s="19"/>
      <c r="B17" s="5"/>
      <c r="C17" s="5"/>
      <c r="D17" s="5"/>
      <c r="E17" s="6"/>
      <c r="F17" s="7"/>
      <c r="G17" s="20" t="s">
        <v>291</v>
      </c>
      <c r="H17" s="20" t="s">
        <v>291</v>
      </c>
      <c r="I17" s="20" t="s">
        <v>291</v>
      </c>
      <c r="J17" s="20" t="s">
        <v>291</v>
      </c>
      <c r="K17" s="21" t="s">
        <v>311</v>
      </c>
      <c r="L17" s="15"/>
      <c r="M17" s="15"/>
      <c r="N17" s="6" t="s">
        <v>312</v>
      </c>
      <c r="O17" s="10"/>
      <c r="P17" s="8"/>
      <c r="Q17" s="10"/>
      <c r="R17" s="6"/>
      <c r="S17" s="10"/>
      <c r="T17" s="16">
        <f>AD17</f>
        <v>12374</v>
      </c>
      <c r="U17" s="10"/>
      <c r="V17" s="16">
        <f>AF17</f>
        <v>31398</v>
      </c>
      <c r="W17" s="10"/>
      <c r="X17" s="16">
        <f>AH17</f>
        <v>23888</v>
      </c>
      <c r="Y17" s="10"/>
      <c r="Z17" s="16">
        <f>AJ17</f>
        <v>23022</v>
      </c>
      <c r="AA17" s="10"/>
      <c r="AB17" s="16">
        <f>AL17</f>
        <v>0</v>
      </c>
      <c r="AC17" s="6"/>
      <c r="AD17" s="29">
        <v>12374</v>
      </c>
      <c r="AE17" s="22"/>
      <c r="AF17" s="29">
        <v>31398</v>
      </c>
      <c r="AG17" s="22"/>
      <c r="AH17" s="29">
        <v>23888</v>
      </c>
      <c r="AI17" s="23"/>
      <c r="AJ17" s="29">
        <v>23022</v>
      </c>
      <c r="AK17" s="23"/>
      <c r="AL17" s="29">
        <v>0</v>
      </c>
      <c r="AM17" s="23"/>
      <c r="AN17" s="29">
        <v>2108</v>
      </c>
      <c r="AO17" s="29">
        <v>2609</v>
      </c>
      <c r="AP17" s="29">
        <v>2604</v>
      </c>
      <c r="AQ17" s="29">
        <v>2698</v>
      </c>
      <c r="AR17" s="29">
        <v>2468</v>
      </c>
      <c r="AS17" s="29">
        <v>3299</v>
      </c>
      <c r="AT17" s="29">
        <v>3146</v>
      </c>
      <c r="AU17" s="29">
        <v>3551</v>
      </c>
      <c r="AV17" s="29">
        <v>3862</v>
      </c>
      <c r="AW17" s="29">
        <v>4446</v>
      </c>
      <c r="AX17" s="29">
        <v>4146</v>
      </c>
      <c r="AY17" s="29">
        <v>3782</v>
      </c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</row>
    <row r="18" spans="1:123" s="24" customFormat="1" hidden="1" x14ac:dyDescent="0.25">
      <c r="A18" s="19"/>
      <c r="B18" s="5"/>
      <c r="C18" s="5"/>
      <c r="D18" s="5"/>
      <c r="E18" s="6"/>
      <c r="F18" s="7"/>
      <c r="G18" s="20" t="s">
        <v>291</v>
      </c>
      <c r="H18" s="20" t="s">
        <v>291</v>
      </c>
      <c r="I18" s="20" t="s">
        <v>291</v>
      </c>
      <c r="J18" s="20" t="s">
        <v>291</v>
      </c>
      <c r="K18" s="21" t="s">
        <v>313</v>
      </c>
      <c r="L18" s="15"/>
      <c r="M18" s="15"/>
      <c r="N18" s="6" t="s">
        <v>314</v>
      </c>
      <c r="O18" s="10"/>
      <c r="P18" s="8"/>
      <c r="Q18" s="10"/>
      <c r="R18" s="6"/>
      <c r="S18" s="10"/>
      <c r="T18" s="16">
        <f>AD18</f>
        <v>52148</v>
      </c>
      <c r="U18" s="10"/>
      <c r="V18" s="16">
        <f>AF18</f>
        <v>166667</v>
      </c>
      <c r="W18" s="10"/>
      <c r="X18" s="16">
        <f>AH18</f>
        <v>192141</v>
      </c>
      <c r="Y18" s="10"/>
      <c r="Z18" s="16">
        <f>AJ18</f>
        <v>241306</v>
      </c>
      <c r="AA18" s="10"/>
      <c r="AB18" s="16">
        <f>AL18</f>
        <v>0</v>
      </c>
      <c r="AC18" s="6"/>
      <c r="AD18" s="29">
        <v>52148</v>
      </c>
      <c r="AE18" s="22"/>
      <c r="AF18" s="29">
        <v>166667</v>
      </c>
      <c r="AG18" s="22"/>
      <c r="AH18" s="29">
        <v>192141</v>
      </c>
      <c r="AI18" s="23"/>
      <c r="AJ18" s="29">
        <v>241306</v>
      </c>
      <c r="AK18" s="23"/>
      <c r="AL18" s="29">
        <v>0</v>
      </c>
      <c r="AM18" s="23"/>
      <c r="AN18" s="29">
        <v>17964</v>
      </c>
      <c r="AO18" s="29">
        <v>17504</v>
      </c>
      <c r="AP18" s="29">
        <v>18497</v>
      </c>
      <c r="AQ18" s="29">
        <v>20455</v>
      </c>
      <c r="AR18" s="29">
        <v>17797</v>
      </c>
      <c r="AS18" s="29">
        <v>21026</v>
      </c>
      <c r="AT18" s="29">
        <v>18759</v>
      </c>
      <c r="AU18" s="29">
        <v>19050</v>
      </c>
      <c r="AV18" s="29">
        <v>17432</v>
      </c>
      <c r="AW18" s="29">
        <v>17877</v>
      </c>
      <c r="AX18" s="29">
        <v>17356</v>
      </c>
      <c r="AY18" s="29">
        <v>16915</v>
      </c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</row>
    <row r="19" spans="1:123" s="24" customFormat="1" hidden="1" x14ac:dyDescent="0.25">
      <c r="A19" s="19"/>
      <c r="B19" s="5"/>
      <c r="C19" s="5"/>
      <c r="D19" s="5"/>
      <c r="E19" s="6"/>
      <c r="F19" s="7"/>
      <c r="G19" s="20" t="s">
        <v>291</v>
      </c>
      <c r="H19" s="20" t="s">
        <v>291</v>
      </c>
      <c r="I19" s="20" t="s">
        <v>291</v>
      </c>
      <c r="J19" s="20" t="s">
        <v>291</v>
      </c>
      <c r="K19" s="21" t="s">
        <v>315</v>
      </c>
      <c r="L19" s="15"/>
      <c r="M19" s="15"/>
      <c r="N19" s="6" t="s">
        <v>316</v>
      </c>
      <c r="O19" s="10"/>
      <c r="P19" s="8"/>
      <c r="Q19" s="10"/>
      <c r="R19" s="6"/>
      <c r="S19" s="10"/>
      <c r="T19" s="16">
        <f>AD19</f>
        <v>18056</v>
      </c>
      <c r="U19" s="10"/>
      <c r="V19" s="16">
        <f>AF19</f>
        <v>55208</v>
      </c>
      <c r="W19" s="10"/>
      <c r="X19" s="16">
        <f>AH19</f>
        <v>61363</v>
      </c>
      <c r="Y19" s="10"/>
      <c r="Z19" s="16">
        <f>AJ19</f>
        <v>67164</v>
      </c>
      <c r="AA19" s="10"/>
      <c r="AB19" s="16">
        <f>AL19</f>
        <v>0</v>
      </c>
      <c r="AC19" s="6"/>
      <c r="AD19" s="29">
        <v>18056</v>
      </c>
      <c r="AE19" s="22"/>
      <c r="AF19" s="29">
        <v>55208</v>
      </c>
      <c r="AG19" s="22"/>
      <c r="AH19" s="29">
        <v>61363</v>
      </c>
      <c r="AI19" s="23"/>
      <c r="AJ19" s="29">
        <v>67164</v>
      </c>
      <c r="AK19" s="23"/>
      <c r="AL19" s="29">
        <v>0</v>
      </c>
      <c r="AM19" s="23"/>
      <c r="AN19" s="29">
        <v>5769</v>
      </c>
      <c r="AO19" s="29">
        <v>5549</v>
      </c>
      <c r="AP19" s="29">
        <v>5952</v>
      </c>
      <c r="AQ19" s="29">
        <v>6486</v>
      </c>
      <c r="AR19" s="29">
        <v>5681</v>
      </c>
      <c r="AS19" s="29">
        <v>6695</v>
      </c>
      <c r="AT19" s="29">
        <v>6061</v>
      </c>
      <c r="AU19" s="29">
        <v>6243</v>
      </c>
      <c r="AV19" s="29">
        <v>5986</v>
      </c>
      <c r="AW19" s="29">
        <v>6242</v>
      </c>
      <c r="AX19" s="29">
        <v>5997</v>
      </c>
      <c r="AY19" s="29">
        <v>5817</v>
      </c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</row>
    <row r="20" spans="1:123" s="24" customFormat="1" hidden="1" x14ac:dyDescent="0.25">
      <c r="A20" s="19"/>
      <c r="B20" s="5"/>
      <c r="C20" s="5"/>
      <c r="D20" s="5"/>
      <c r="E20" s="6"/>
      <c r="F20" s="7"/>
      <c r="G20" s="20" t="s">
        <v>291</v>
      </c>
      <c r="H20" s="20" t="s">
        <v>291</v>
      </c>
      <c r="I20" s="20" t="s">
        <v>291</v>
      </c>
      <c r="J20" s="20" t="s">
        <v>291</v>
      </c>
      <c r="K20" s="21" t="s">
        <v>317</v>
      </c>
      <c r="L20" s="15"/>
      <c r="M20" s="15"/>
      <c r="N20" s="6" t="s">
        <v>318</v>
      </c>
      <c r="O20" s="10"/>
      <c r="P20" s="8"/>
      <c r="Q20" s="10"/>
      <c r="R20" s="6"/>
      <c r="S20" s="10"/>
      <c r="T20" s="16">
        <f>AD20</f>
        <v>807</v>
      </c>
      <c r="U20" s="10"/>
      <c r="V20" s="16">
        <f>AF20</f>
        <v>2352</v>
      </c>
      <c r="W20" s="10"/>
      <c r="X20" s="16">
        <f>AH20</f>
        <v>4693</v>
      </c>
      <c r="Y20" s="10"/>
      <c r="Z20" s="16">
        <f>AJ20</f>
        <v>3195</v>
      </c>
      <c r="AA20" s="10"/>
      <c r="AB20" s="16">
        <f>AL20</f>
        <v>0</v>
      </c>
      <c r="AC20" s="6"/>
      <c r="AD20" s="29">
        <v>807</v>
      </c>
      <c r="AE20" s="22"/>
      <c r="AF20" s="29">
        <v>2352</v>
      </c>
      <c r="AG20" s="22"/>
      <c r="AH20" s="29">
        <v>4693</v>
      </c>
      <c r="AI20" s="23"/>
      <c r="AJ20" s="29">
        <v>3195</v>
      </c>
      <c r="AK20" s="23"/>
      <c r="AL20" s="29">
        <v>0</v>
      </c>
      <c r="AM20" s="23"/>
      <c r="AN20" s="29">
        <v>526</v>
      </c>
      <c r="AO20" s="29">
        <v>462</v>
      </c>
      <c r="AP20" s="29">
        <v>277</v>
      </c>
      <c r="AQ20" s="29">
        <v>253</v>
      </c>
      <c r="AR20" s="29">
        <v>226</v>
      </c>
      <c r="AS20" s="29">
        <v>264</v>
      </c>
      <c r="AT20" s="29">
        <v>271</v>
      </c>
      <c r="AU20" s="29">
        <v>262</v>
      </c>
      <c r="AV20" s="29">
        <v>269</v>
      </c>
      <c r="AW20" s="29">
        <v>284</v>
      </c>
      <c r="AX20" s="29">
        <v>285</v>
      </c>
      <c r="AY20" s="29">
        <v>238</v>
      </c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</row>
    <row r="21" spans="1:123" s="24" customFormat="1" hidden="1" x14ac:dyDescent="0.25">
      <c r="A21" s="19"/>
      <c r="B21" s="5"/>
      <c r="C21" s="5"/>
      <c r="D21" s="5"/>
      <c r="E21" s="6"/>
      <c r="F21" s="7"/>
      <c r="G21" s="20" t="s">
        <v>291</v>
      </c>
      <c r="H21" s="20" t="s">
        <v>291</v>
      </c>
      <c r="I21" s="20" t="s">
        <v>291</v>
      </c>
      <c r="J21" s="20" t="s">
        <v>291</v>
      </c>
      <c r="K21" s="21" t="s">
        <v>319</v>
      </c>
      <c r="L21" s="15"/>
      <c r="M21" s="15"/>
      <c r="N21" s="6" t="s">
        <v>320</v>
      </c>
      <c r="O21" s="10"/>
      <c r="P21" s="8"/>
      <c r="Q21" s="10"/>
      <c r="R21" s="6"/>
      <c r="S21" s="10"/>
      <c r="T21" s="16">
        <f>AD21</f>
        <v>222727</v>
      </c>
      <c r="U21" s="10"/>
      <c r="V21" s="16">
        <f>AF21</f>
        <v>667320</v>
      </c>
      <c r="W21" s="10"/>
      <c r="X21" s="16">
        <f>AH21</f>
        <v>704939</v>
      </c>
      <c r="Y21" s="10"/>
      <c r="Z21" s="16">
        <f>AJ21</f>
        <v>895788</v>
      </c>
      <c r="AA21" s="10"/>
      <c r="AB21" s="16">
        <f>AL21</f>
        <v>0</v>
      </c>
      <c r="AC21" s="6"/>
      <c r="AD21" s="29">
        <v>222727</v>
      </c>
      <c r="AE21" s="22"/>
      <c r="AF21" s="29">
        <v>667320</v>
      </c>
      <c r="AG21" s="22"/>
      <c r="AH21" s="29">
        <v>704939</v>
      </c>
      <c r="AI21" s="23"/>
      <c r="AJ21" s="29">
        <v>895788</v>
      </c>
      <c r="AK21" s="23"/>
      <c r="AL21" s="29">
        <v>0</v>
      </c>
      <c r="AM21" s="23"/>
      <c r="AN21" s="29">
        <v>73896</v>
      </c>
      <c r="AO21" s="29">
        <v>71798</v>
      </c>
      <c r="AP21" s="29">
        <v>74930</v>
      </c>
      <c r="AQ21" s="29">
        <v>77082</v>
      </c>
      <c r="AR21" s="29">
        <v>68535</v>
      </c>
      <c r="AS21" s="29">
        <v>76849</v>
      </c>
      <c r="AT21" s="29">
        <v>73291</v>
      </c>
      <c r="AU21" s="29">
        <v>76017</v>
      </c>
      <c r="AV21" s="29">
        <v>72819</v>
      </c>
      <c r="AW21" s="29">
        <v>74953</v>
      </c>
      <c r="AX21" s="29">
        <v>75446</v>
      </c>
      <c r="AY21" s="29">
        <v>72328</v>
      </c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</row>
    <row r="22" spans="1:123" s="24" customFormat="1" hidden="1" x14ac:dyDescent="0.25">
      <c r="A22" s="19"/>
      <c r="B22" s="5"/>
      <c r="C22" s="5"/>
      <c r="D22" s="5"/>
      <c r="E22" s="6"/>
      <c r="F22" s="7"/>
      <c r="G22" s="20" t="s">
        <v>291</v>
      </c>
      <c r="H22" s="20" t="s">
        <v>291</v>
      </c>
      <c r="I22" s="20" t="s">
        <v>291</v>
      </c>
      <c r="J22" s="20" t="s">
        <v>291</v>
      </c>
      <c r="K22" s="21" t="s">
        <v>321</v>
      </c>
      <c r="L22" s="15"/>
      <c r="M22" s="15"/>
      <c r="N22" s="6" t="s">
        <v>322</v>
      </c>
      <c r="O22" s="10"/>
      <c r="P22" s="8"/>
      <c r="Q22" s="10"/>
      <c r="R22" s="6"/>
      <c r="S22" s="10"/>
      <c r="T22" s="16">
        <f>AD22</f>
        <v>59942</v>
      </c>
      <c r="U22" s="10"/>
      <c r="V22" s="16">
        <f>AF22</f>
        <v>170977</v>
      </c>
      <c r="W22" s="10"/>
      <c r="X22" s="16">
        <f>AH22</f>
        <v>171203</v>
      </c>
      <c r="Y22" s="10"/>
      <c r="Z22" s="16">
        <f>AJ22</f>
        <v>202925</v>
      </c>
      <c r="AA22" s="10"/>
      <c r="AB22" s="16">
        <f>AL22</f>
        <v>0</v>
      </c>
      <c r="AC22" s="6"/>
      <c r="AD22" s="29">
        <v>59942</v>
      </c>
      <c r="AE22" s="22"/>
      <c r="AF22" s="29">
        <v>170977</v>
      </c>
      <c r="AG22" s="22"/>
      <c r="AH22" s="29">
        <v>171203</v>
      </c>
      <c r="AI22" s="23"/>
      <c r="AJ22" s="29">
        <v>202925</v>
      </c>
      <c r="AK22" s="23"/>
      <c r="AL22" s="29">
        <v>0</v>
      </c>
      <c r="AM22" s="23"/>
      <c r="AN22" s="29">
        <v>18596</v>
      </c>
      <c r="AO22" s="29">
        <v>17390</v>
      </c>
      <c r="AP22" s="29">
        <v>18390</v>
      </c>
      <c r="AQ22" s="29">
        <v>19471</v>
      </c>
      <c r="AR22" s="29">
        <v>16723</v>
      </c>
      <c r="AS22" s="29">
        <v>19850</v>
      </c>
      <c r="AT22" s="29">
        <v>17334</v>
      </c>
      <c r="AU22" s="29">
        <v>18397</v>
      </c>
      <c r="AV22" s="29">
        <v>19260</v>
      </c>
      <c r="AW22" s="29">
        <v>19328</v>
      </c>
      <c r="AX22" s="29">
        <v>19956</v>
      </c>
      <c r="AY22" s="29">
        <v>20658</v>
      </c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</row>
    <row r="23" spans="1:123" s="24" customFormat="1" hidden="1" x14ac:dyDescent="0.25">
      <c r="A23" s="19"/>
      <c r="B23" s="5"/>
      <c r="C23" s="5"/>
      <c r="D23" s="5"/>
      <c r="E23" s="6"/>
      <c r="F23" s="7"/>
      <c r="G23" s="20" t="s">
        <v>291</v>
      </c>
      <c r="H23" s="20" t="s">
        <v>291</v>
      </c>
      <c r="I23" s="20" t="s">
        <v>291</v>
      </c>
      <c r="J23" s="20" t="s">
        <v>291</v>
      </c>
      <c r="K23" s="21" t="s">
        <v>323</v>
      </c>
      <c r="L23" s="15"/>
      <c r="M23" s="15"/>
      <c r="N23" s="6" t="s">
        <v>324</v>
      </c>
      <c r="O23" s="10"/>
      <c r="P23" s="8"/>
      <c r="Q23" s="10"/>
      <c r="R23" s="6"/>
      <c r="S23" s="10"/>
      <c r="T23" s="16">
        <f>AD23</f>
        <v>3741</v>
      </c>
      <c r="U23" s="10"/>
      <c r="V23" s="16">
        <f>AF23</f>
        <v>10928</v>
      </c>
      <c r="W23" s="10"/>
      <c r="X23" s="16">
        <f>AH23</f>
        <v>13445</v>
      </c>
      <c r="Y23" s="10"/>
      <c r="Z23" s="16">
        <f>AJ23</f>
        <v>13870</v>
      </c>
      <c r="AA23" s="10"/>
      <c r="AB23" s="16">
        <f>AL23</f>
        <v>0</v>
      </c>
      <c r="AC23" s="6"/>
      <c r="AD23" s="29">
        <v>3741</v>
      </c>
      <c r="AE23" s="22"/>
      <c r="AF23" s="29">
        <v>10928</v>
      </c>
      <c r="AG23" s="22"/>
      <c r="AH23" s="29">
        <v>13445</v>
      </c>
      <c r="AI23" s="23"/>
      <c r="AJ23" s="29">
        <v>13870</v>
      </c>
      <c r="AK23" s="23"/>
      <c r="AL23" s="29">
        <v>0</v>
      </c>
      <c r="AM23" s="23"/>
      <c r="AN23" s="29">
        <v>1123</v>
      </c>
      <c r="AO23" s="29">
        <v>1174</v>
      </c>
      <c r="AP23" s="29">
        <v>1220</v>
      </c>
      <c r="AQ23" s="29">
        <v>1216</v>
      </c>
      <c r="AR23" s="29">
        <v>1081</v>
      </c>
      <c r="AS23" s="29">
        <v>1207</v>
      </c>
      <c r="AT23" s="29">
        <v>1203</v>
      </c>
      <c r="AU23" s="29">
        <v>1316</v>
      </c>
      <c r="AV23" s="29">
        <v>1164</v>
      </c>
      <c r="AW23" s="29">
        <v>1271</v>
      </c>
      <c r="AX23" s="29">
        <v>1298</v>
      </c>
      <c r="AY23" s="29">
        <v>1172</v>
      </c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</row>
    <row r="24" spans="1:123" s="24" customFormat="1" hidden="1" x14ac:dyDescent="0.25">
      <c r="A24" s="19"/>
      <c r="B24" s="5"/>
      <c r="C24" s="5"/>
      <c r="D24" s="5"/>
      <c r="E24" s="6"/>
      <c r="F24" s="7"/>
      <c r="G24" s="20" t="s">
        <v>291</v>
      </c>
      <c r="H24" s="20" t="s">
        <v>291</v>
      </c>
      <c r="I24" s="20" t="s">
        <v>291</v>
      </c>
      <c r="J24" s="20" t="s">
        <v>291</v>
      </c>
      <c r="K24" s="21" t="s">
        <v>325</v>
      </c>
      <c r="L24" s="15"/>
      <c r="M24" s="15"/>
      <c r="N24" s="6" t="s">
        <v>326</v>
      </c>
      <c r="O24" s="10"/>
      <c r="P24" s="8"/>
      <c r="Q24" s="10"/>
      <c r="R24" s="6"/>
      <c r="S24" s="10"/>
      <c r="T24" s="16">
        <f>AD24</f>
        <v>18154</v>
      </c>
      <c r="U24" s="10"/>
      <c r="V24" s="16">
        <f>AF24</f>
        <v>52176</v>
      </c>
      <c r="W24" s="10"/>
      <c r="X24" s="16">
        <f>AH24</f>
        <v>58648</v>
      </c>
      <c r="Y24" s="10"/>
      <c r="Z24" s="16">
        <f>AJ24</f>
        <v>70966</v>
      </c>
      <c r="AA24" s="10"/>
      <c r="AB24" s="16">
        <f>AL24</f>
        <v>0</v>
      </c>
      <c r="AC24" s="6"/>
      <c r="AD24" s="29">
        <v>18154</v>
      </c>
      <c r="AE24" s="22"/>
      <c r="AF24" s="29">
        <v>52176</v>
      </c>
      <c r="AG24" s="22"/>
      <c r="AH24" s="29">
        <v>58648</v>
      </c>
      <c r="AI24" s="23"/>
      <c r="AJ24" s="29">
        <v>70966</v>
      </c>
      <c r="AK24" s="23"/>
      <c r="AL24" s="29">
        <v>0</v>
      </c>
      <c r="AM24" s="23"/>
      <c r="AN24" s="29">
        <v>5494</v>
      </c>
      <c r="AO24" s="29">
        <v>5418</v>
      </c>
      <c r="AP24" s="29">
        <v>5421</v>
      </c>
      <c r="AQ24" s="29">
        <v>5571</v>
      </c>
      <c r="AR24" s="29">
        <v>5145</v>
      </c>
      <c r="AS24" s="29">
        <v>5790</v>
      </c>
      <c r="AT24" s="29">
        <v>5660</v>
      </c>
      <c r="AU24" s="29">
        <v>5998</v>
      </c>
      <c r="AV24" s="29">
        <v>5858</v>
      </c>
      <c r="AW24" s="29">
        <v>6119</v>
      </c>
      <c r="AX24" s="29">
        <v>6093</v>
      </c>
      <c r="AY24" s="29">
        <v>5942</v>
      </c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</row>
    <row r="25" spans="1:123" s="24" customFormat="1" hidden="1" x14ac:dyDescent="0.25">
      <c r="A25" s="19"/>
      <c r="B25" s="5"/>
      <c r="C25" s="5"/>
      <c r="D25" s="5"/>
      <c r="E25" s="6"/>
      <c r="F25" s="7"/>
      <c r="G25" s="20" t="s">
        <v>291</v>
      </c>
      <c r="H25" s="20" t="s">
        <v>291</v>
      </c>
      <c r="I25" s="20" t="s">
        <v>291</v>
      </c>
      <c r="J25" s="20" t="s">
        <v>291</v>
      </c>
      <c r="K25" s="21" t="s">
        <v>327</v>
      </c>
      <c r="L25" s="15"/>
      <c r="M25" s="15"/>
      <c r="N25" s="6" t="s">
        <v>328</v>
      </c>
      <c r="O25" s="10"/>
      <c r="P25" s="8"/>
      <c r="Q25" s="10"/>
      <c r="R25" s="6"/>
      <c r="S25" s="10"/>
      <c r="T25" s="16">
        <f>AD25</f>
        <v>374768</v>
      </c>
      <c r="U25" s="10"/>
      <c r="V25" s="16">
        <f>AF25</f>
        <v>1123276</v>
      </c>
      <c r="W25" s="10"/>
      <c r="X25" s="16">
        <f>AH25</f>
        <v>1201739</v>
      </c>
      <c r="Y25" s="10"/>
      <c r="Z25" s="16">
        <f>AJ25</f>
        <v>1492019</v>
      </c>
      <c r="AA25" s="10"/>
      <c r="AB25" s="16">
        <f>AL25</f>
        <v>0</v>
      </c>
      <c r="AC25" s="6"/>
      <c r="AD25" s="29">
        <v>374768</v>
      </c>
      <c r="AE25" s="22"/>
      <c r="AF25" s="29">
        <v>1123276</v>
      </c>
      <c r="AG25" s="22"/>
      <c r="AH25" s="29">
        <v>1201739</v>
      </c>
      <c r="AI25" s="23"/>
      <c r="AJ25" s="29">
        <v>1492019</v>
      </c>
      <c r="AK25" s="23"/>
      <c r="AL25" s="29">
        <v>0</v>
      </c>
      <c r="AM25" s="23"/>
      <c r="AN25" s="29">
        <v>122842</v>
      </c>
      <c r="AO25" s="29">
        <v>118833</v>
      </c>
      <c r="AP25" s="29">
        <v>124410</v>
      </c>
      <c r="AQ25" s="29">
        <v>130281</v>
      </c>
      <c r="AR25" s="29">
        <v>114962</v>
      </c>
      <c r="AS25" s="29">
        <v>131417</v>
      </c>
      <c r="AT25" s="29">
        <v>122308</v>
      </c>
      <c r="AU25" s="29">
        <v>127021</v>
      </c>
      <c r="AV25" s="29">
        <v>122519</v>
      </c>
      <c r="AW25" s="29">
        <v>125790</v>
      </c>
      <c r="AX25" s="29">
        <v>126146</v>
      </c>
      <c r="AY25" s="29">
        <v>122832</v>
      </c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</row>
    <row r="26" spans="1:123" s="24" customFormat="1" hidden="1" x14ac:dyDescent="0.25">
      <c r="A26" s="19"/>
      <c r="B26" s="5"/>
      <c r="C26" s="5"/>
      <c r="D26" s="5"/>
      <c r="E26" s="6"/>
      <c r="F26" s="7"/>
      <c r="G26" s="20" t="s">
        <v>291</v>
      </c>
      <c r="H26" s="20" t="s">
        <v>291</v>
      </c>
      <c r="I26" s="20" t="s">
        <v>291</v>
      </c>
      <c r="J26" s="20" t="s">
        <v>291</v>
      </c>
      <c r="K26" s="21" t="s">
        <v>329</v>
      </c>
      <c r="L26" s="15"/>
      <c r="M26" s="15"/>
      <c r="N26" s="6" t="s">
        <v>320</v>
      </c>
      <c r="O26" s="10"/>
      <c r="P26" s="8"/>
      <c r="Q26" s="10"/>
      <c r="R26" s="6"/>
      <c r="S26" s="10"/>
      <c r="T26" s="16">
        <f>AD26</f>
        <v>222727</v>
      </c>
      <c r="U26" s="10"/>
      <c r="V26" s="16">
        <f>AF26</f>
        <v>667320</v>
      </c>
      <c r="W26" s="10"/>
      <c r="X26" s="16">
        <f>AH26</f>
        <v>704939</v>
      </c>
      <c r="Y26" s="10"/>
      <c r="Z26" s="16">
        <f>AJ26</f>
        <v>895788</v>
      </c>
      <c r="AA26" s="10"/>
      <c r="AB26" s="16">
        <f>AL26</f>
        <v>0</v>
      </c>
      <c r="AC26" s="6"/>
      <c r="AD26" s="29">
        <v>222727</v>
      </c>
      <c r="AE26" s="22"/>
      <c r="AF26" s="29">
        <v>667320</v>
      </c>
      <c r="AG26" s="22"/>
      <c r="AH26" s="29">
        <v>704939</v>
      </c>
      <c r="AI26" s="23"/>
      <c r="AJ26" s="29">
        <v>895788</v>
      </c>
      <c r="AK26" s="23"/>
      <c r="AL26" s="29">
        <v>0</v>
      </c>
      <c r="AM26" s="23"/>
      <c r="AN26" s="29">
        <v>73896</v>
      </c>
      <c r="AO26" s="29">
        <v>71798</v>
      </c>
      <c r="AP26" s="29">
        <v>74930</v>
      </c>
      <c r="AQ26" s="29">
        <v>77082</v>
      </c>
      <c r="AR26" s="29">
        <v>68535</v>
      </c>
      <c r="AS26" s="29">
        <v>76849</v>
      </c>
      <c r="AT26" s="29">
        <v>73291</v>
      </c>
      <c r="AU26" s="29">
        <v>76017</v>
      </c>
      <c r="AV26" s="29">
        <v>72819</v>
      </c>
      <c r="AW26" s="29">
        <v>74953</v>
      </c>
      <c r="AX26" s="29">
        <v>75446</v>
      </c>
      <c r="AY26" s="29">
        <v>72328</v>
      </c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</row>
    <row r="27" spans="1:123" s="24" customFormat="1" hidden="1" x14ac:dyDescent="0.25">
      <c r="A27" s="19"/>
      <c r="B27" s="5"/>
      <c r="C27" s="5"/>
      <c r="D27" s="5"/>
      <c r="E27" s="6"/>
      <c r="F27" s="7"/>
      <c r="G27" s="20" t="s">
        <v>291</v>
      </c>
      <c r="H27" s="20" t="s">
        <v>291</v>
      </c>
      <c r="I27" s="20" t="s">
        <v>291</v>
      </c>
      <c r="J27" s="20" t="s">
        <v>291</v>
      </c>
      <c r="K27" s="21" t="s">
        <v>330</v>
      </c>
      <c r="L27" s="15"/>
      <c r="M27" s="15"/>
      <c r="N27" s="6" t="s">
        <v>331</v>
      </c>
      <c r="O27" s="10"/>
      <c r="P27" s="8"/>
      <c r="Q27" s="10"/>
      <c r="R27" s="6"/>
      <c r="S27" s="10"/>
      <c r="T27" s="16">
        <f>AD27</f>
        <v>0</v>
      </c>
      <c r="U27" s="10"/>
      <c r="V27" s="16">
        <f>AF27</f>
        <v>0</v>
      </c>
      <c r="W27" s="10"/>
      <c r="X27" s="16">
        <f>AH27</f>
        <v>0</v>
      </c>
      <c r="Y27" s="10"/>
      <c r="Z27" s="16">
        <f>AJ27</f>
        <v>0</v>
      </c>
      <c r="AA27" s="10"/>
      <c r="AB27" s="16">
        <f>AL27</f>
        <v>0</v>
      </c>
      <c r="AC27" s="6"/>
      <c r="AD27" s="29">
        <v>0</v>
      </c>
      <c r="AE27" s="22"/>
      <c r="AF27" s="29">
        <v>0</v>
      </c>
      <c r="AG27" s="22"/>
      <c r="AH27" s="29">
        <v>0</v>
      </c>
      <c r="AI27" s="23"/>
      <c r="AJ27" s="29">
        <v>0</v>
      </c>
      <c r="AK27" s="23"/>
      <c r="AL27" s="29">
        <v>0</v>
      </c>
      <c r="AM27" s="23"/>
      <c r="AN27" s="29">
        <v>0</v>
      </c>
      <c r="AO27" s="29">
        <v>0</v>
      </c>
      <c r="AP27" s="29">
        <v>0</v>
      </c>
      <c r="AQ27" s="29">
        <v>0</v>
      </c>
      <c r="AR27" s="29">
        <v>0</v>
      </c>
      <c r="AS27" s="29">
        <v>0</v>
      </c>
      <c r="AT27" s="29">
        <v>0</v>
      </c>
      <c r="AU27" s="29">
        <v>0</v>
      </c>
      <c r="AV27" s="29">
        <v>0</v>
      </c>
      <c r="AW27" s="29">
        <v>0</v>
      </c>
      <c r="AX27" s="29">
        <v>0</v>
      </c>
      <c r="AY27" s="29">
        <v>0</v>
      </c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</row>
    <row r="28" spans="1:123" s="40" customFormat="1" ht="21" x14ac:dyDescent="0.4">
      <c r="A28" s="30"/>
      <c r="B28" s="31"/>
      <c r="C28" s="31"/>
      <c r="D28" s="31"/>
      <c r="E28" s="32"/>
      <c r="F28" s="7"/>
      <c r="G28" s="20" t="s">
        <v>291</v>
      </c>
      <c r="H28" s="20" t="s">
        <v>291</v>
      </c>
      <c r="I28" s="20" t="s">
        <v>291</v>
      </c>
      <c r="J28" s="20" t="s">
        <v>291</v>
      </c>
      <c r="K28" s="21" t="s">
        <v>291</v>
      </c>
      <c r="L28" s="33"/>
      <c r="M28" s="34" t="s">
        <v>332</v>
      </c>
      <c r="N28" s="35"/>
      <c r="O28" s="36"/>
      <c r="P28" s="37"/>
      <c r="Q28" s="36"/>
      <c r="R28" s="10"/>
      <c r="S28" s="38"/>
      <c r="T28" s="10"/>
      <c r="U28" s="10"/>
      <c r="V28" s="39"/>
      <c r="W28" s="10"/>
      <c r="X28" s="10"/>
      <c r="Y28" s="10"/>
      <c r="Z28" s="10"/>
      <c r="AA28" s="10"/>
      <c r="AB28" s="6"/>
      <c r="AC28" s="6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</row>
    <row r="29" spans="1:123" s="40" customFormat="1" ht="21" x14ac:dyDescent="0.4">
      <c r="A29" s="30"/>
      <c r="B29" s="31"/>
      <c r="C29" s="31"/>
      <c r="D29" s="31"/>
      <c r="E29" s="32"/>
      <c r="F29" s="7"/>
      <c r="G29" s="20" t="s">
        <v>291</v>
      </c>
      <c r="H29" s="20" t="s">
        <v>291</v>
      </c>
      <c r="I29" s="20" t="s">
        <v>291</v>
      </c>
      <c r="J29" s="20" t="s">
        <v>291</v>
      </c>
      <c r="K29" s="21" t="s">
        <v>291</v>
      </c>
      <c r="L29" s="33"/>
      <c r="M29" s="41" t="s">
        <v>333</v>
      </c>
      <c r="N29" s="42"/>
      <c r="O29" s="36"/>
      <c r="P29" s="37"/>
      <c r="Q29" s="36"/>
      <c r="R29" s="10"/>
      <c r="S29" s="38"/>
      <c r="T29" s="10"/>
      <c r="U29" s="10"/>
      <c r="V29" s="39"/>
      <c r="W29" s="10"/>
      <c r="X29" s="10"/>
      <c r="Y29" s="10"/>
      <c r="Z29" s="10"/>
      <c r="AA29" s="10"/>
      <c r="AB29" s="6"/>
      <c r="AC29" s="6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</row>
    <row r="30" spans="1:123" s="40" customFormat="1" ht="14.4" x14ac:dyDescent="0.3">
      <c r="A30" s="30"/>
      <c r="B30" s="31"/>
      <c r="C30" s="31"/>
      <c r="D30" s="31"/>
      <c r="E30" s="32"/>
      <c r="F30" s="7"/>
      <c r="G30" s="20" t="s">
        <v>291</v>
      </c>
      <c r="H30" s="20" t="s">
        <v>291</v>
      </c>
      <c r="I30" s="20" t="s">
        <v>291</v>
      </c>
      <c r="J30" s="20" t="s">
        <v>291</v>
      </c>
      <c r="K30" s="21" t="s">
        <v>291</v>
      </c>
      <c r="L30" s="43" t="s">
        <v>291</v>
      </c>
      <c r="M30" s="44" t="s">
        <v>334</v>
      </c>
      <c r="N30" s="42" t="s">
        <v>335</v>
      </c>
      <c r="O30" s="45"/>
      <c r="Q30" s="45"/>
      <c r="R30" s="10"/>
      <c r="S30" s="38"/>
      <c r="U30" s="10"/>
      <c r="V30" s="39"/>
      <c r="W30" s="10"/>
      <c r="X30" s="10"/>
      <c r="Y30" s="10"/>
      <c r="Z30" s="46"/>
      <c r="AA30" s="46"/>
      <c r="AB30" s="47"/>
      <c r="AC30" s="47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6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</row>
    <row r="31" spans="1:123" s="67" customFormat="1" ht="13.95" customHeight="1" x14ac:dyDescent="0.25">
      <c r="A31" s="50"/>
      <c r="B31" s="51"/>
      <c r="C31" s="51"/>
      <c r="D31" s="51"/>
      <c r="E31" s="52"/>
      <c r="F31" s="51"/>
      <c r="G31" s="52"/>
      <c r="H31" s="52"/>
      <c r="I31" s="52"/>
      <c r="J31" s="52"/>
      <c r="K31" s="53"/>
      <c r="L31" s="54"/>
      <c r="M31" s="54"/>
      <c r="N31" s="55"/>
      <c r="O31" s="45"/>
      <c r="P31" s="56" t="s">
        <v>336</v>
      </c>
      <c r="Q31" s="45"/>
      <c r="R31" s="57" t="s">
        <v>337</v>
      </c>
      <c r="S31" s="58"/>
      <c r="T31" s="59" t="str">
        <f>T$7&amp;" "&amp;TEXT(T$8,"MMM")</f>
        <v>2019 Sep</v>
      </c>
      <c r="U31" s="60"/>
      <c r="V31" s="59" t="str">
        <f>V$7&amp;" "&amp;TEXT(V$8,"MMM")</f>
        <v>2019 Sep</v>
      </c>
      <c r="W31" s="60"/>
      <c r="X31" s="59">
        <f>X$7</f>
        <v>2018</v>
      </c>
      <c r="Y31" s="60"/>
      <c r="Z31" s="59">
        <f>Z$7</f>
        <v>2019</v>
      </c>
      <c r="AA31" s="61"/>
      <c r="AB31" s="62">
        <f>AB$7</f>
        <v>2020</v>
      </c>
      <c r="AC31" s="63"/>
      <c r="AD31" s="64" t="str">
        <f>AD$7&amp;" "&amp;TEXT(AD$8,"MMM")</f>
        <v>2019 Sep</v>
      </c>
      <c r="AE31" s="13"/>
      <c r="AF31" s="64" t="str">
        <f>AF$7&amp;" "&amp;TEXT(AF$8,"MMM")</f>
        <v>2019 Sep</v>
      </c>
      <c r="AG31" s="13"/>
      <c r="AH31" s="64">
        <f>AH$7</f>
        <v>2018</v>
      </c>
      <c r="AI31" s="13"/>
      <c r="AJ31" s="64">
        <f>AJ$7</f>
        <v>2019</v>
      </c>
      <c r="AK31" s="65"/>
      <c r="AL31" s="64">
        <f>AL$7</f>
        <v>2020</v>
      </c>
      <c r="AM31" s="65"/>
      <c r="AN31" s="66" t="s">
        <v>338</v>
      </c>
      <c r="AO31" s="66"/>
      <c r="AP31" s="66"/>
      <c r="AQ31" s="66"/>
      <c r="AR31" s="66"/>
      <c r="AS31" s="66"/>
      <c r="AT31" s="66"/>
      <c r="AU31" s="66"/>
      <c r="AV31" s="66"/>
      <c r="AW31" s="66"/>
      <c r="AX31" s="66"/>
      <c r="AY31" s="66"/>
      <c r="AZ31" s="66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</row>
    <row r="32" spans="1:123" s="67" customFormat="1" ht="13.95" customHeight="1" x14ac:dyDescent="0.25">
      <c r="A32" s="50"/>
      <c r="B32" s="51"/>
      <c r="C32" s="51" t="s">
        <v>293</v>
      </c>
      <c r="D32" s="51" t="s">
        <v>276</v>
      </c>
      <c r="E32" s="52"/>
      <c r="F32" s="51" t="s">
        <v>278</v>
      </c>
      <c r="G32" s="52" t="s">
        <v>279</v>
      </c>
      <c r="H32" s="52" t="s">
        <v>280</v>
      </c>
      <c r="I32" s="52" t="s">
        <v>281</v>
      </c>
      <c r="J32" s="52" t="s">
        <v>282</v>
      </c>
      <c r="K32" s="53" t="s">
        <v>283</v>
      </c>
      <c r="L32" s="68" t="s">
        <v>276</v>
      </c>
      <c r="M32" s="68"/>
      <c r="N32" s="55" t="s">
        <v>339</v>
      </c>
      <c r="O32" s="45"/>
      <c r="P32" s="56"/>
      <c r="Q32" s="45"/>
      <c r="R32" s="57"/>
      <c r="S32" s="58"/>
      <c r="T32" s="69" t="s">
        <v>340</v>
      </c>
      <c r="U32" s="70"/>
      <c r="V32" s="69" t="s">
        <v>341</v>
      </c>
      <c r="W32" s="70"/>
      <c r="X32" s="69" t="s">
        <v>342</v>
      </c>
      <c r="Y32" s="70"/>
      <c r="Z32" s="69" t="s">
        <v>343</v>
      </c>
      <c r="AA32" s="58"/>
      <c r="AB32" s="71" t="s">
        <v>343</v>
      </c>
      <c r="AC32" s="72"/>
      <c r="AD32" s="64" t="s">
        <v>344</v>
      </c>
      <c r="AE32" s="13"/>
      <c r="AF32" s="64" t="s">
        <v>345</v>
      </c>
      <c r="AG32" s="13"/>
      <c r="AH32" s="64" t="s">
        <v>346</v>
      </c>
      <c r="AI32" s="13"/>
      <c r="AJ32" s="64" t="s">
        <v>347</v>
      </c>
      <c r="AK32" s="65"/>
      <c r="AL32" s="64" t="s">
        <v>347</v>
      </c>
      <c r="AM32" s="65"/>
      <c r="AN32" s="73" t="str">
        <f>TEXT(AN$8,"YYYY MMM")</f>
        <v>2018 Oct</v>
      </c>
      <c r="AO32" s="73" t="str">
        <f>TEXT(AO$8,"YYYY MMM")</f>
        <v>2018 Nov</v>
      </c>
      <c r="AP32" s="73" t="str">
        <f>TEXT(AP$8,"YYYY MMM")</f>
        <v>2018 Dec</v>
      </c>
      <c r="AQ32" s="73" t="str">
        <f>TEXT(AQ$8,"YYYY MMM")</f>
        <v>2019 Jan</v>
      </c>
      <c r="AR32" s="73" t="str">
        <f>TEXT(AR$8,"YYYY MMM")</f>
        <v>2019 Feb</v>
      </c>
      <c r="AS32" s="73" t="str">
        <f>TEXT(AS$8,"YYYY MMM")</f>
        <v>2019 Mar</v>
      </c>
      <c r="AT32" s="73" t="str">
        <f>TEXT(AT$8,"YYYY MMM")</f>
        <v>2019 Apr</v>
      </c>
      <c r="AU32" s="73" t="str">
        <f>TEXT(AU$8,"YYYY MMM")</f>
        <v>2019 May</v>
      </c>
      <c r="AV32" s="73" t="str">
        <f>TEXT(AV$8,"YYYY MMM")</f>
        <v>2019 Jun</v>
      </c>
      <c r="AW32" s="73" t="str">
        <f>TEXT(AW$8,"YYYY MMM")</f>
        <v>2019 Jul</v>
      </c>
      <c r="AX32" s="73" t="str">
        <f>TEXT(AX$8,"YYYY MMM")</f>
        <v>2019 Aug</v>
      </c>
      <c r="AY32" s="73" t="str">
        <f>TEXT(AY$8,"YYYY MMM")</f>
        <v>2019 Sep</v>
      </c>
      <c r="AZ32" s="74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/>
      <c r="DK32" s="10"/>
      <c r="DL32" s="10"/>
      <c r="DM32" s="10"/>
      <c r="DN32" s="10"/>
      <c r="DO32" s="10"/>
      <c r="DP32" s="10"/>
      <c r="DQ32" s="10"/>
      <c r="DR32" s="10"/>
      <c r="DS32" s="10"/>
    </row>
    <row r="33" spans="1:123" x14ac:dyDescent="0.25">
      <c r="S33" s="58"/>
      <c r="U33" s="46"/>
      <c r="W33" s="46"/>
      <c r="AA33" s="58"/>
      <c r="AC33" s="72"/>
      <c r="AK33" s="65"/>
      <c r="AM33" s="65"/>
      <c r="AZ33" s="58"/>
    </row>
    <row r="34" spans="1:123" ht="10.95" customHeight="1" x14ac:dyDescent="0.25">
      <c r="A34" s="75" t="s">
        <v>348</v>
      </c>
      <c r="S34" s="58"/>
      <c r="AA34" s="58"/>
      <c r="AC34" s="72"/>
      <c r="AK34" s="65"/>
      <c r="AM34" s="65"/>
      <c r="AZ34" s="58"/>
    </row>
    <row r="35" spans="1:123" ht="22.8" customHeight="1" x14ac:dyDescent="0.35">
      <c r="A35" s="75" t="s">
        <v>348</v>
      </c>
      <c r="K35" s="6">
        <v>1001</v>
      </c>
      <c r="L35" s="77">
        <v>1001</v>
      </c>
      <c r="M35" s="77"/>
      <c r="N35" s="78" t="s">
        <v>349</v>
      </c>
      <c r="O35" s="79"/>
      <c r="S35" s="58"/>
      <c r="AA35" s="58"/>
      <c r="AC35" s="72"/>
      <c r="AK35" s="65"/>
      <c r="AM35" s="65"/>
      <c r="AZ35" s="58"/>
    </row>
    <row r="36" spans="1:123" x14ac:dyDescent="0.25">
      <c r="A36" s="75" t="s">
        <v>348</v>
      </c>
    </row>
    <row r="37" spans="1:123" s="86" customFormat="1" ht="15" customHeight="1" x14ac:dyDescent="0.25">
      <c r="A37" s="75" t="s">
        <v>348</v>
      </c>
      <c r="B37" s="80"/>
      <c r="C37" s="80"/>
      <c r="D37" s="80"/>
      <c r="E37" s="81"/>
      <c r="F37" s="82"/>
      <c r="G37" s="81"/>
      <c r="H37" s="81"/>
      <c r="I37" s="81"/>
      <c r="J37" s="81"/>
      <c r="K37" s="81"/>
      <c r="L37" s="83">
        <f>L38</f>
        <v>1001</v>
      </c>
      <c r="M37" s="84" t="s">
        <v>350</v>
      </c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81"/>
      <c r="AC37" s="81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85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84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</row>
    <row r="38" spans="1:123" s="25" customFormat="1" ht="10.95" customHeight="1" x14ac:dyDescent="0.25">
      <c r="A38" s="87" t="s">
        <v>348</v>
      </c>
      <c r="B38" s="88"/>
      <c r="C38" s="88"/>
      <c r="D38" s="88"/>
      <c r="E38" s="89"/>
      <c r="F38" s="90"/>
      <c r="G38" s="13"/>
      <c r="H38" s="13"/>
      <c r="I38" s="13"/>
      <c r="J38" s="13"/>
      <c r="K38" s="14" t="s">
        <v>295</v>
      </c>
      <c r="L38" s="91">
        <v>1001</v>
      </c>
      <c r="M38" s="92"/>
      <c r="N38" s="25" t="str">
        <f>TRIM("    TOTAL DAYS")</f>
        <v>TOTAL DAYS</v>
      </c>
      <c r="P38" s="70"/>
      <c r="Q38" s="10"/>
      <c r="R38" s="85"/>
      <c r="S38" s="93"/>
      <c r="T38" s="25">
        <f>AD38/T$6</f>
        <v>0</v>
      </c>
      <c r="V38" s="25">
        <f>AF38/V$6</f>
        <v>0</v>
      </c>
      <c r="X38" s="25">
        <f>AH38/X$6</f>
        <v>0</v>
      </c>
      <c r="Z38" s="25">
        <f>AJ38/Z$6</f>
        <v>0</v>
      </c>
      <c r="AA38" s="93"/>
      <c r="AB38" s="14">
        <f>AL38/AB$6</f>
        <v>0</v>
      </c>
      <c r="AC38" s="65"/>
      <c r="AD38" s="14"/>
      <c r="AE38" s="14"/>
      <c r="AF38" s="14"/>
      <c r="AG38" s="14"/>
      <c r="AH38" s="14"/>
      <c r="AI38" s="14"/>
      <c r="AJ38" s="14"/>
      <c r="AK38" s="65"/>
      <c r="AL38" s="14"/>
      <c r="AM38" s="65"/>
      <c r="AZ38" s="93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</row>
    <row r="39" spans="1:123" s="25" customFormat="1" ht="10.95" customHeight="1" x14ac:dyDescent="0.25">
      <c r="A39" s="87" t="s">
        <v>348</v>
      </c>
      <c r="B39" s="88"/>
      <c r="C39" s="88"/>
      <c r="D39" s="88"/>
      <c r="E39" s="89"/>
      <c r="F39" s="90"/>
      <c r="G39" s="13"/>
      <c r="H39" s="13"/>
      <c r="I39" s="13"/>
      <c r="J39" s="13"/>
      <c r="K39" s="14" t="s">
        <v>299</v>
      </c>
      <c r="L39" s="91">
        <v>1001</v>
      </c>
      <c r="M39" s="92"/>
      <c r="N39" s="25" t="str">
        <f>TRIM("      TOTAL ANCILLARIES")</f>
        <v>TOTAL ANCILLARIES</v>
      </c>
      <c r="P39" s="70"/>
      <c r="Q39" s="10"/>
      <c r="R39" s="85"/>
      <c r="S39" s="93"/>
      <c r="T39" s="25">
        <f>AD39/T$6</f>
        <v>0</v>
      </c>
      <c r="V39" s="25">
        <f>AF39/V$6</f>
        <v>0</v>
      </c>
      <c r="X39" s="25">
        <f>AH39/X$6</f>
        <v>0</v>
      </c>
      <c r="Z39" s="25">
        <f>AJ39/Z$6</f>
        <v>0</v>
      </c>
      <c r="AA39" s="93"/>
      <c r="AB39" s="14">
        <f>AL39/AB$6</f>
        <v>0</v>
      </c>
      <c r="AC39" s="65"/>
      <c r="AD39" s="14"/>
      <c r="AE39" s="14"/>
      <c r="AF39" s="14"/>
      <c r="AG39" s="14"/>
      <c r="AH39" s="14"/>
      <c r="AI39" s="14"/>
      <c r="AJ39" s="14"/>
      <c r="AK39" s="65"/>
      <c r="AL39" s="14"/>
      <c r="AM39" s="65"/>
      <c r="AZ39" s="93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</row>
    <row r="40" spans="1:123" s="25" customFormat="1" ht="10.95" customHeight="1" x14ac:dyDescent="0.25">
      <c r="A40" s="87" t="s">
        <v>348</v>
      </c>
      <c r="B40" s="88"/>
      <c r="C40" s="88"/>
      <c r="D40" s="88"/>
      <c r="E40" s="89"/>
      <c r="F40" s="90"/>
      <c r="G40" s="13"/>
      <c r="H40" s="13"/>
      <c r="I40" s="13"/>
      <c r="J40" s="13"/>
      <c r="K40" s="14" t="s">
        <v>301</v>
      </c>
      <c r="L40" s="91">
        <v>1001</v>
      </c>
      <c r="M40" s="92"/>
      <c r="N40" s="25" t="str">
        <f>TRIM("TOTAL REVENUE")</f>
        <v>TOTAL REVENUE</v>
      </c>
      <c r="P40" s="70"/>
      <c r="Q40" s="10"/>
      <c r="R40" s="85"/>
      <c r="S40" s="93"/>
      <c r="T40" s="25">
        <f>AD40/T$6</f>
        <v>1905658.8566666667</v>
      </c>
      <c r="V40" s="25">
        <f>AF40/V$6</f>
        <v>1939226.6644444445</v>
      </c>
      <c r="X40" s="25">
        <f>AH40/X$6</f>
        <v>1705200.8358333334</v>
      </c>
      <c r="Z40" s="25">
        <f>AJ40/Z$6</f>
        <v>0</v>
      </c>
      <c r="AA40" s="93"/>
      <c r="AB40" s="14">
        <f>AL40/AB$6</f>
        <v>0</v>
      </c>
      <c r="AC40" s="65"/>
      <c r="AD40" s="14">
        <v>5716976.5700000003</v>
      </c>
      <c r="AE40" s="14"/>
      <c r="AF40" s="14">
        <v>17453039.98</v>
      </c>
      <c r="AG40" s="14"/>
      <c r="AH40" s="14">
        <v>20462410.030000001</v>
      </c>
      <c r="AI40" s="14"/>
      <c r="AJ40" s="14"/>
      <c r="AK40" s="65"/>
      <c r="AL40" s="14"/>
      <c r="AM40" s="65"/>
      <c r="AN40" s="25">
        <v>2024365.16</v>
      </c>
      <c r="AO40" s="25">
        <v>2237328.39</v>
      </c>
      <c r="AP40" s="25">
        <v>2090706.62</v>
      </c>
      <c r="AQ40" s="25">
        <v>2134400.0299999998</v>
      </c>
      <c r="AR40" s="25">
        <v>2054886.73</v>
      </c>
      <c r="AS40" s="25">
        <v>1727520.69</v>
      </c>
      <c r="AT40" s="25">
        <v>1952524.22</v>
      </c>
      <c r="AU40" s="25">
        <v>1962097.19</v>
      </c>
      <c r="AV40" s="25">
        <v>1904634.55</v>
      </c>
      <c r="AW40" s="25">
        <v>1917721.79</v>
      </c>
      <c r="AX40" s="25">
        <v>1942475.93</v>
      </c>
      <c r="AY40" s="25">
        <v>1856778.85</v>
      </c>
      <c r="AZ40" s="93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</row>
    <row r="41" spans="1:123" s="25" customFormat="1" ht="10.95" customHeight="1" x14ac:dyDescent="0.25">
      <c r="A41" s="87" t="s">
        <v>348</v>
      </c>
      <c r="B41" s="88"/>
      <c r="C41" s="88"/>
      <c r="D41" s="88"/>
      <c r="E41" s="89"/>
      <c r="F41" s="90"/>
      <c r="G41" s="13"/>
      <c r="H41" s="13"/>
      <c r="I41" s="13"/>
      <c r="J41" s="13"/>
      <c r="K41" s="14" t="s">
        <v>303</v>
      </c>
      <c r="L41" s="91">
        <v>1001</v>
      </c>
      <c r="M41" s="92"/>
      <c r="N41" s="25" t="str">
        <f>TRIM("      TOTAL EMPLOYEE WAGES")</f>
        <v>TOTAL EMPLOYEE WAGES</v>
      </c>
      <c r="P41" s="70"/>
      <c r="Q41" s="10"/>
      <c r="R41" s="85"/>
      <c r="S41" s="93"/>
      <c r="T41" s="25">
        <f>AD41/T$6</f>
        <v>312312.56666666665</v>
      </c>
      <c r="V41" s="25">
        <f>AF41/V$6</f>
        <v>332666.60555555555</v>
      </c>
      <c r="X41" s="25">
        <f>AH41/X$6</f>
        <v>328827.80833333335</v>
      </c>
      <c r="Z41" s="25">
        <f>AJ41/Z$6</f>
        <v>0</v>
      </c>
      <c r="AA41" s="93"/>
      <c r="AB41" s="14">
        <f>AL41/AB$6</f>
        <v>0</v>
      </c>
      <c r="AC41" s="65"/>
      <c r="AD41" s="14">
        <v>936937.7</v>
      </c>
      <c r="AE41" s="14"/>
      <c r="AF41" s="14">
        <v>2993999.45</v>
      </c>
      <c r="AG41" s="14"/>
      <c r="AH41" s="14">
        <v>3945933.7</v>
      </c>
      <c r="AI41" s="14"/>
      <c r="AJ41" s="14"/>
      <c r="AK41" s="65"/>
      <c r="AL41" s="14"/>
      <c r="AM41" s="65"/>
      <c r="AN41" s="25">
        <v>364148.53</v>
      </c>
      <c r="AO41" s="25">
        <v>396372.05</v>
      </c>
      <c r="AP41" s="25">
        <v>447076.24</v>
      </c>
      <c r="AQ41" s="25">
        <v>433291.16</v>
      </c>
      <c r="AR41" s="25">
        <v>415874.86</v>
      </c>
      <c r="AS41" s="25">
        <v>176093.21</v>
      </c>
      <c r="AT41" s="25">
        <v>356453.34</v>
      </c>
      <c r="AU41" s="25">
        <v>310102.52</v>
      </c>
      <c r="AV41" s="25">
        <v>365246.66</v>
      </c>
      <c r="AW41" s="25">
        <v>307498.51</v>
      </c>
      <c r="AX41" s="25">
        <v>327714.75</v>
      </c>
      <c r="AY41" s="25">
        <v>301724.44</v>
      </c>
      <c r="AZ41" s="93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</row>
    <row r="42" spans="1:123" s="25" customFormat="1" ht="10.95" customHeight="1" x14ac:dyDescent="0.25">
      <c r="A42" s="87" t="s">
        <v>348</v>
      </c>
      <c r="B42" s="88"/>
      <c r="C42" s="88"/>
      <c r="D42" s="88"/>
      <c r="E42" s="89"/>
      <c r="F42" s="90"/>
      <c r="G42" s="13"/>
      <c r="H42" s="13"/>
      <c r="I42" s="13"/>
      <c r="J42" s="13"/>
      <c r="K42" s="14" t="s">
        <v>305</v>
      </c>
      <c r="L42" s="91">
        <v>1001</v>
      </c>
      <c r="M42" s="92"/>
      <c r="N42" s="25" t="str">
        <f>TRIM("TOTAL COMPENSATION")</f>
        <v>TOTAL COMPENSATION</v>
      </c>
      <c r="P42" s="70"/>
      <c r="Q42" s="10"/>
      <c r="R42" s="85"/>
      <c r="S42" s="93"/>
      <c r="T42" s="25">
        <f>AD42/T$6</f>
        <v>313297.18</v>
      </c>
      <c r="V42" s="25">
        <f>AF42/V$6</f>
        <v>332994.81</v>
      </c>
      <c r="X42" s="25">
        <f>AH42/X$6</f>
        <v>328827.80833333335</v>
      </c>
      <c r="Z42" s="25">
        <f>AJ42/Z$6</f>
        <v>0</v>
      </c>
      <c r="AA42" s="93"/>
      <c r="AB42" s="14">
        <f>AL42/AB$6</f>
        <v>0</v>
      </c>
      <c r="AC42" s="65"/>
      <c r="AD42" s="14">
        <v>939891.54</v>
      </c>
      <c r="AE42" s="14"/>
      <c r="AF42" s="14">
        <v>2996953.29</v>
      </c>
      <c r="AG42" s="14"/>
      <c r="AH42" s="14">
        <v>3945933.7</v>
      </c>
      <c r="AI42" s="14"/>
      <c r="AJ42" s="14"/>
      <c r="AK42" s="65"/>
      <c r="AL42" s="14"/>
      <c r="AM42" s="65"/>
      <c r="AN42" s="25">
        <v>364148.53</v>
      </c>
      <c r="AO42" s="25">
        <v>396372.05</v>
      </c>
      <c r="AP42" s="25">
        <v>447076.24</v>
      </c>
      <c r="AQ42" s="25">
        <v>433291.16</v>
      </c>
      <c r="AR42" s="25">
        <v>415874.86</v>
      </c>
      <c r="AS42" s="25">
        <v>176093.21</v>
      </c>
      <c r="AT42" s="25">
        <v>356453.34</v>
      </c>
      <c r="AU42" s="25">
        <v>310102.52</v>
      </c>
      <c r="AV42" s="25">
        <v>365246.66</v>
      </c>
      <c r="AW42" s="25">
        <v>307498.51</v>
      </c>
      <c r="AX42" s="25">
        <v>327714.75</v>
      </c>
      <c r="AY42" s="25">
        <v>304678.28000000003</v>
      </c>
      <c r="AZ42" s="93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</row>
    <row r="43" spans="1:123" x14ac:dyDescent="0.25">
      <c r="A43" s="75" t="s">
        <v>348</v>
      </c>
      <c r="L43" s="94"/>
    </row>
    <row r="44" spans="1:123" s="86" customFormat="1" ht="15" customHeight="1" x14ac:dyDescent="0.25">
      <c r="A44" s="75" t="s">
        <v>348</v>
      </c>
      <c r="B44" s="80"/>
      <c r="C44" s="80"/>
      <c r="D44" s="80"/>
      <c r="E44" s="81"/>
      <c r="F44" s="82"/>
      <c r="G44" s="81"/>
      <c r="H44" s="81"/>
      <c r="I44" s="81"/>
      <c r="J44" s="81"/>
      <c r="K44" s="81"/>
      <c r="L44" s="83">
        <f>L45</f>
        <v>1001</v>
      </c>
      <c r="M44" s="84" t="s">
        <v>351</v>
      </c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84"/>
      <c r="Y44" s="84"/>
      <c r="Z44" s="84"/>
      <c r="AA44" s="84"/>
      <c r="AB44" s="81"/>
      <c r="AC44" s="81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85"/>
      <c r="AO44" s="85"/>
      <c r="AP44" s="85"/>
      <c r="AQ44" s="85"/>
      <c r="AR44" s="85"/>
      <c r="AS44" s="85"/>
      <c r="AT44" s="85"/>
      <c r="AU44" s="85"/>
      <c r="AV44" s="85"/>
      <c r="AW44" s="85"/>
      <c r="AX44" s="85"/>
      <c r="AY44" s="85"/>
      <c r="AZ44" s="84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</row>
    <row r="45" spans="1:123" s="101" customFormat="1" ht="10.95" customHeight="1" x14ac:dyDescent="0.25">
      <c r="A45" s="75" t="s">
        <v>348</v>
      </c>
      <c r="B45" s="95" t="str">
        <f>IF(E45&gt;0,"Bud02 " &amp; C45 &amp;","&amp;D45&amp;",'"&amp;E45&amp;"',"&amp;1*R45)</f>
        <v>Bud02 2020,1001,'xpr003',0</v>
      </c>
      <c r="C45" s="96">
        <f>$E$5</f>
        <v>2020</v>
      </c>
      <c r="D45" s="96">
        <v>1001</v>
      </c>
      <c r="E45" s="97" t="str">
        <f>K45</f>
        <v>xpr003</v>
      </c>
      <c r="F45" s="90"/>
      <c r="G45" s="98">
        <f>IF(""="",1,SUBSTITUTE(SUBSTITUTE("","xxp","xpp"),"xppm13","xppm08"))</f>
        <v>1</v>
      </c>
      <c r="H45" s="98">
        <f>IF(""="",1,"")</f>
        <v>1</v>
      </c>
      <c r="I45" s="98">
        <f>IF(""="",1,IF(LEFT("",1)&lt;&gt;"E","",1))</f>
        <v>1</v>
      </c>
      <c r="J45" s="98">
        <f>IF(""="",1,IF(LEFT("",1)="E","",1))</f>
        <v>1</v>
      </c>
      <c r="K45" s="99" t="s">
        <v>352</v>
      </c>
      <c r="L45" s="91">
        <v>1001</v>
      </c>
      <c r="M45" s="100" t="str">
        <f>IF(LEFT($G45,4)="xppm","*","")</f>
        <v/>
      </c>
      <c r="N45" s="101" t="str">
        <f>UPPER(TRIM("        NON_PRODUCTIVE RATE (NON-EXEMPT)"))</f>
        <v>NON_PRODUCTIVE RATE (NON-EXEMPT)</v>
      </c>
      <c r="P45" s="102"/>
      <c r="R45" s="103">
        <f>IFERROR(IF(1*AB45&gt;0,AB45,Z45),Z45)</f>
        <v>0</v>
      </c>
      <c r="S45" s="104"/>
      <c r="T45" s="105">
        <f>IFERROR(IF(LEFT($G45,4)="xppm",AD45/VLOOKUP($G45,$K$11:$Z$28,T$1,0),IF(LEFT($J45,1)="E",AD45/VLOOKUP($J45,$K$11:$Z$28,T$1,0),AD45/T$6)),"")</f>
        <v>0</v>
      </c>
      <c r="U45" s="105"/>
      <c r="V45" s="105">
        <f>IFERROR(IF(LEFT($G45,4)="xppm",AF45/VLOOKUP($G45,$K$11:$Z$28,V$1,0),IF(LEFT($J45,1)="E",AF45/VLOOKUP($J45,$K$11:$Z$28,V$1,0),AF45/V$6)),"")</f>
        <v>0</v>
      </c>
      <c r="W45" s="105"/>
      <c r="X45" s="105">
        <f>IFERROR(IF(LEFT($G45,4)="xppm",AH45/VLOOKUP($G45,$K$11:$Z$28,X$1,0),IF(LEFT($J45,1)="E",AH45/VLOOKUP($J45,$K$11:$Z$28,X$1,0),AH45/X$6)),"")</f>
        <v>0</v>
      </c>
      <c r="Y45" s="105"/>
      <c r="Z45" s="105">
        <f>IFERROR(IF(LEFT($G45,4)="xppm",AJ45/VLOOKUP($G45,$K$11:$Z$28,Z$1,0),IF(LEFT($J45,1)="E",AJ45/VLOOKUP($J45,$K$11:$Z$28,Z$1,0),AJ45/Z$6)),"")</f>
        <v>0</v>
      </c>
      <c r="AA45" s="104"/>
      <c r="AB45" s="106">
        <f>IFERROR(IF(LEFT($G45,4)="xppm",AL45/VLOOKUP($G45,$K$11:$Z$28,AB$1,0),IF(LEFT($J45,1)="E",AL45/VLOOKUP($J45,$K$11:$AB$28,AB$1,0),AL45/AB$6)),"")</f>
        <v>0</v>
      </c>
      <c r="AC45" s="107"/>
      <c r="AD45" s="106"/>
      <c r="AE45" s="106"/>
      <c r="AF45" s="106"/>
      <c r="AG45" s="106"/>
      <c r="AH45" s="106"/>
      <c r="AI45" s="106"/>
      <c r="AJ45" s="106"/>
      <c r="AK45" s="107"/>
      <c r="AL45" s="106"/>
      <c r="AM45" s="107"/>
      <c r="AN45" s="105"/>
      <c r="AO45" s="105"/>
      <c r="AP45" s="105"/>
      <c r="AQ45" s="105"/>
      <c r="AR45" s="105"/>
      <c r="AS45" s="105"/>
      <c r="AT45" s="105"/>
      <c r="AU45" s="105"/>
      <c r="AV45" s="105"/>
      <c r="AW45" s="105"/>
      <c r="AX45" s="105"/>
      <c r="AY45" s="105"/>
      <c r="AZ45" s="108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</row>
    <row r="46" spans="1:123" s="101" customFormat="1" ht="10.95" customHeight="1" x14ac:dyDescent="0.25">
      <c r="A46" s="75" t="s">
        <v>348</v>
      </c>
      <c r="B46" s="95" t="str">
        <f>IF(E46&gt;0,"Bud02 " &amp; C46 &amp;","&amp;D46&amp;",'"&amp;E46&amp;"',"&amp;1*R46)</f>
        <v>Bud02 2020,1001,'xpr007',0</v>
      </c>
      <c r="C46" s="96">
        <f>$E$5</f>
        <v>2020</v>
      </c>
      <c r="D46" s="96">
        <v>1001</v>
      </c>
      <c r="E46" s="97" t="str">
        <f>K46</f>
        <v>xpr007</v>
      </c>
      <c r="F46" s="90"/>
      <c r="G46" s="98">
        <f>IF(""="",1,SUBSTITUTE(SUBSTITUTE("","xxp","xpp"),"xppm13","xppm08"))</f>
        <v>1</v>
      </c>
      <c r="H46" s="98">
        <f>IF(""="",1,"")</f>
        <v>1</v>
      </c>
      <c r="I46" s="98">
        <f>IF(""="",1,IF(LEFT("",1)&lt;&gt;"E","",1))</f>
        <v>1</v>
      </c>
      <c r="J46" s="98">
        <f>IF(""="",1,IF(LEFT("",1)="E","",1))</f>
        <v>1</v>
      </c>
      <c r="K46" s="99" t="s">
        <v>353</v>
      </c>
      <c r="L46" s="91">
        <v>1001</v>
      </c>
      <c r="M46" s="100" t="str">
        <f>IF(LEFT($G46,4)="xppm","*","")</f>
        <v/>
      </c>
      <c r="N46" s="101" t="str">
        <f>UPPER(TRIM("        NON_PRODUCTIVE RATE (EXEMPT)"))</f>
        <v>NON_PRODUCTIVE RATE (EXEMPT)</v>
      </c>
      <c r="P46" s="102"/>
      <c r="R46" s="103">
        <f>IFERROR(IF(1*AB46&gt;0,AB46,Z46),Z46)</f>
        <v>0</v>
      </c>
      <c r="S46" s="104"/>
      <c r="T46" s="105">
        <f>IFERROR(IF(LEFT($G46,4)="xppm",AD46/VLOOKUP($G46,$K$11:$Z$28,T$1,0),IF(LEFT($J46,1)="E",AD46/VLOOKUP($J46,$K$11:$Z$28,T$1,0),AD46/T$6)),"")</f>
        <v>0</v>
      </c>
      <c r="U46" s="105"/>
      <c r="V46" s="105">
        <f>IFERROR(IF(LEFT($G46,4)="xppm",AF46/VLOOKUP($G46,$K$11:$Z$28,V$1,0),IF(LEFT($J46,1)="E",AF46/VLOOKUP($J46,$K$11:$Z$28,V$1,0),AF46/V$6)),"")</f>
        <v>0</v>
      </c>
      <c r="W46" s="105"/>
      <c r="X46" s="105">
        <f>IFERROR(IF(LEFT($G46,4)="xppm",AH46/VLOOKUP($G46,$K$11:$Z$28,X$1,0),IF(LEFT($J46,1)="E",AH46/VLOOKUP($J46,$K$11:$Z$28,X$1,0),AH46/X$6)),"")</f>
        <v>0</v>
      </c>
      <c r="Y46" s="105"/>
      <c r="Z46" s="105">
        <f>IFERROR(IF(LEFT($G46,4)="xppm",AJ46/VLOOKUP($G46,$K$11:$Z$28,Z$1,0),IF(LEFT($J46,1)="E",AJ46/VLOOKUP($J46,$K$11:$Z$28,Z$1,0),AJ46/Z$6)),"")</f>
        <v>0</v>
      </c>
      <c r="AA46" s="104"/>
      <c r="AB46" s="106">
        <f>IFERROR(IF(LEFT($G46,4)="xppm",AL46/VLOOKUP($G46,$K$11:$Z$28,AB$1,0),IF(LEFT($J46,1)="E",AL46/VLOOKUP($J46,$K$11:$AB$28,AB$1,0),AL46/AB$6)),"")</f>
        <v>0</v>
      </c>
      <c r="AC46" s="107"/>
      <c r="AD46" s="106"/>
      <c r="AE46" s="106"/>
      <c r="AF46" s="106"/>
      <c r="AG46" s="106"/>
      <c r="AH46" s="106"/>
      <c r="AI46" s="106"/>
      <c r="AJ46" s="106"/>
      <c r="AK46" s="107"/>
      <c r="AL46" s="106"/>
      <c r="AM46" s="107"/>
      <c r="AN46" s="105"/>
      <c r="AO46" s="105"/>
      <c r="AP46" s="105"/>
      <c r="AQ46" s="105"/>
      <c r="AR46" s="105"/>
      <c r="AS46" s="105"/>
      <c r="AT46" s="105"/>
      <c r="AU46" s="105"/>
      <c r="AV46" s="105"/>
      <c r="AW46" s="105"/>
      <c r="AX46" s="105"/>
      <c r="AY46" s="105"/>
      <c r="AZ46" s="108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</row>
    <row r="47" spans="1:123" x14ac:dyDescent="0.25">
      <c r="A47" s="75" t="s">
        <v>348</v>
      </c>
      <c r="L47" s="94"/>
    </row>
    <row r="48" spans="1:123" s="86" customFormat="1" ht="15" customHeight="1" x14ac:dyDescent="0.25">
      <c r="A48" s="75" t="s">
        <v>348</v>
      </c>
      <c r="B48" s="80"/>
      <c r="C48" s="80"/>
      <c r="D48" s="80"/>
      <c r="E48" s="81"/>
      <c r="F48" s="82"/>
      <c r="G48" s="81"/>
      <c r="H48" s="81"/>
      <c r="I48" s="81"/>
      <c r="J48" s="81"/>
      <c r="K48" s="81"/>
      <c r="L48" s="83">
        <f>L49</f>
        <v>1001</v>
      </c>
      <c r="M48" s="84" t="s">
        <v>354</v>
      </c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1"/>
      <c r="AC48" s="81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85"/>
      <c r="AO48" s="85"/>
      <c r="AP48" s="85"/>
      <c r="AQ48" s="85"/>
      <c r="AR48" s="85"/>
      <c r="AS48" s="85"/>
      <c r="AT48" s="85"/>
      <c r="AU48" s="85"/>
      <c r="AV48" s="85"/>
      <c r="AW48" s="85"/>
      <c r="AX48" s="85"/>
      <c r="AY48" s="85"/>
      <c r="AZ48" s="84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</row>
    <row r="49" spans="1:123" s="101" customFormat="1" ht="10.95" customHeight="1" x14ac:dyDescent="0.25">
      <c r="A49" s="75" t="s">
        <v>348</v>
      </c>
      <c r="B49" s="95" t="str">
        <f>IF(E49&gt;0,"Bud02 " &amp; C49 &amp;","&amp;D49&amp;",'"&amp;E49&amp;"',"&amp;1*R49)</f>
        <v>Bud02 2020,1001,'xpr005',0.00457084924684382</v>
      </c>
      <c r="C49" s="96">
        <f>$E$5</f>
        <v>2020</v>
      </c>
      <c r="D49" s="96">
        <v>1001</v>
      </c>
      <c r="E49" s="97" t="str">
        <f>IF(LEFT(H49,1) = "x",H49,F49)</f>
        <v>xpr005</v>
      </c>
      <c r="F49" s="90">
        <v>500000</v>
      </c>
      <c r="G49" s="98">
        <f>IF(""="",1,SUBSTITUTE(SUBSTITUTE("","xxp","xpp"),"xppm13","xppm08"))</f>
        <v>1</v>
      </c>
      <c r="H49" s="98" t="str">
        <f>IF("xpr005"="",1,"xpr005")</f>
        <v>xpr005</v>
      </c>
      <c r="I49" s="98">
        <f>IF("Ew57z"="",1,IF(LEFT("Ew57z",1)&lt;&gt;"E","Ew57z",1))</f>
        <v>1</v>
      </c>
      <c r="J49" s="98" t="str">
        <f>IF("Ew57z"="",1,IF(LEFT("Ew57z",1)="E","Ew57z",1))</f>
        <v>Ew57z</v>
      </c>
      <c r="K49" s="99" t="s">
        <v>355</v>
      </c>
      <c r="L49" s="91">
        <v>1001</v>
      </c>
      <c r="M49" s="100" t="str">
        <f>IF(LEFT($G49,4)="xppm","*","")</f>
        <v/>
      </c>
      <c r="N49" s="101" t="str">
        <f>UPPER(TRIM("          PAYROLL TAXES"))</f>
        <v>PAYROLL TAXES</v>
      </c>
      <c r="P49" s="102" t="s">
        <v>356</v>
      </c>
      <c r="R49" s="109">
        <f>IFERROR(IF(1*AB49&gt;0,AB49,V49),V49)</f>
        <v>4.5708492468438198E-3</v>
      </c>
      <c r="S49" s="108"/>
      <c r="T49" s="101">
        <f>IFERROR(IF(LEFT($G49,4)="xppm",AD49/VLOOKUP($G49,$K$11:$Z$28,T$1,0),IF(LEFT($J49,1)="E",AD49/VLOOKUP($J49,$K$11:$Z$28,T$1,0),AD49/T$6)),"")</f>
        <v>3.5478242129109933E-3</v>
      </c>
      <c r="V49" s="101">
        <f>IFERROR(IF(LEFT($G49,4)="xppm",AF49/VLOOKUP($G49,$K$11:$Z$28,V$1,0),IF(LEFT($J49,1)="E",AF49/VLOOKUP($J49,$K$11:$Z$28,V$1,0),AF49/V$6)),"")</f>
        <v>4.5708492468438198E-3</v>
      </c>
      <c r="X49" s="101">
        <f>IFERROR(IF(LEFT($G49,4)="xppm",AH49/VLOOKUP($G49,$K$11:$Z$28,X$1,0),IF(LEFT($J49,1)="E",AH49/VLOOKUP($J49,$K$11:$Z$28,X$1,0),AH49/X$6)),"")</f>
        <v>4.074459899314097E-3</v>
      </c>
      <c r="Z49" s="101">
        <f>IFERROR(IF(LEFT($G49,4)="xppm",AJ49/VLOOKUP($G49,$K$11:$Z$28,Z$1,0),IF(LEFT($J49,1)="E",AJ49/VLOOKUP($J49,$K$11:$Z$28,Z$1,0),AJ49/Z$6)),"")</f>
        <v>0</v>
      </c>
      <c r="AA49" s="108"/>
      <c r="AB49" s="99" t="str">
        <f>IFERROR(IF(LEFT($G49,4)="xppm",AL49/VLOOKUP($G49,$K$11:$Z$28,AB$1,0),IF(LEFT($J49,1)="E",AL49/VLOOKUP($J49,$K$11:$AB$28,AB$1,0),AL49/AB$6)),"")</f>
        <v/>
      </c>
      <c r="AC49" s="110"/>
      <c r="AD49" s="14">
        <v>171742.72</v>
      </c>
      <c r="AE49" s="14"/>
      <c r="AF49" s="14">
        <v>653049.13</v>
      </c>
      <c r="AG49" s="14"/>
      <c r="AH49" s="14">
        <v>627076.15</v>
      </c>
      <c r="AI49" s="14"/>
      <c r="AJ49" s="14"/>
      <c r="AK49" s="65"/>
      <c r="AL49" s="14"/>
      <c r="AM49" s="65"/>
      <c r="AN49" s="25">
        <v>40189.29</v>
      </c>
      <c r="AO49" s="25">
        <v>38261.82</v>
      </c>
      <c r="AP49" s="25">
        <v>126564.91</v>
      </c>
      <c r="AQ49" s="25">
        <v>96738.64</v>
      </c>
      <c r="AR49" s="25">
        <v>74342.36</v>
      </c>
      <c r="AS49" s="25">
        <v>104731.02</v>
      </c>
      <c r="AT49" s="25">
        <v>70780.95</v>
      </c>
      <c r="AU49" s="25">
        <v>70074.509999999995</v>
      </c>
      <c r="AV49" s="25">
        <v>64638.93</v>
      </c>
      <c r="AW49" s="25">
        <v>61275.21</v>
      </c>
      <c r="AX49" s="25">
        <v>55551.45</v>
      </c>
      <c r="AY49" s="25">
        <v>54916.06</v>
      </c>
      <c r="AZ49" s="108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</row>
    <row r="50" spans="1:123" s="101" customFormat="1" ht="10.95" customHeight="1" x14ac:dyDescent="0.25">
      <c r="A50" s="75" t="s">
        <v>348</v>
      </c>
      <c r="B50" s="95" t="str">
        <f t="shared" ref="B50:B52" si="0">IF(E50&gt;0,"Bud02 " &amp; C50 &amp;","&amp;D50&amp;",'"&amp;E50&amp;"',"&amp;1*R50)</f>
        <v>Bud02 2020,1001,'xpr002',0.00300967785967211</v>
      </c>
      <c r="C50" s="96">
        <f t="shared" ref="C50:C52" si="1">$E$5</f>
        <v>2020</v>
      </c>
      <c r="D50" s="96">
        <v>1001</v>
      </c>
      <c r="E50" s="97" t="str">
        <f>IF(LEFT(H50,1) = "x",H50,F50)</f>
        <v>xpr002</v>
      </c>
      <c r="F50" s="90">
        <v>501100</v>
      </c>
      <c r="G50" s="98">
        <f>IF(""="",1,SUBSTITUTE(SUBSTITUTE("","xxp","xpp"),"xppm13","xppm08"))</f>
        <v>1</v>
      </c>
      <c r="H50" s="98" t="str">
        <f>IF("xpr002"="",1,"xpr002")</f>
        <v>xpr002</v>
      </c>
      <c r="I50" s="98">
        <f>IF("Ewz"="",1,IF(LEFT("Ewz",1)&lt;&gt;"E","Ewz",1))</f>
        <v>1</v>
      </c>
      <c r="J50" s="98" t="str">
        <f>IF("Ewz"="",1,IF(LEFT("Ewz",1)="E","Ewz",1))</f>
        <v>Ewz</v>
      </c>
      <c r="K50" s="99" t="s">
        <v>357</v>
      </c>
      <c r="L50" s="91">
        <v>1001</v>
      </c>
      <c r="M50" s="100" t="str">
        <f>IF(LEFT($G50,4)="xppm","*","")</f>
        <v/>
      </c>
      <c r="N50" s="101" t="str">
        <f>UPPER(TRIM("          HEALTH INSURANCE"))</f>
        <v>HEALTH INSURANCE</v>
      </c>
      <c r="P50" s="102" t="s">
        <v>356</v>
      </c>
      <c r="R50" s="109">
        <f>IFERROR(IF(1*AB50&gt;0,AB50,V50),V50)</f>
        <v>3.0096778596721062E-3</v>
      </c>
      <c r="S50" s="108"/>
      <c r="T50" s="101">
        <f>IFERROR(IF(LEFT($G50,4)="xppm",AD50/VLOOKUP($G50,$K$11:$Z$28,T$1,0),IF(LEFT($J50,1)="E",AD50/VLOOKUP($J50,$K$11:$Z$28,T$1,0),AD50/T$6)),"")</f>
        <v>2.8622727289900518E-3</v>
      </c>
      <c r="V50" s="101">
        <f>IFERROR(IF(LEFT($G50,4)="xppm",AF50/VLOOKUP($G50,$K$11:$Z$28,V$1,0),IF(LEFT($J50,1)="E",AF50/VLOOKUP($J50,$K$11:$Z$28,V$1,0),AF50/V$6)),"")</f>
        <v>3.0096778596721062E-3</v>
      </c>
      <c r="X50" s="101">
        <f>IFERROR(IF(LEFT($G50,4)="xppm",AH50/VLOOKUP($G50,$K$11:$Z$28,X$1,0),IF(LEFT($J50,1)="E",AH50/VLOOKUP($J50,$K$11:$Z$28,X$1,0),AH50/X$6)),"")</f>
        <v>3.0207344621173381E-3</v>
      </c>
      <c r="Z50" s="101">
        <f>IFERROR(IF(LEFT($G50,4)="xppm",AJ50/VLOOKUP($G50,$K$11:$Z$28,Z$1,0),IF(LEFT($J50,1)="E",AJ50/VLOOKUP($J50,$K$11:$Z$28,Z$1,0),AJ50/Z$6)),"")</f>
        <v>0</v>
      </c>
      <c r="AA50" s="108"/>
      <c r="AB50" s="99" t="str">
        <f>IFERROR(IF(LEFT($G50,4)="xppm",AL50/VLOOKUP($G50,$K$11:$Z$28,AB$1,0),IF(LEFT($J50,1)="E",AL50/VLOOKUP($J50,$K$11:$AB$28,AB$1,0),AL50/AB$6)),"")</f>
        <v/>
      </c>
      <c r="AC50" s="110"/>
      <c r="AD50" s="14">
        <v>142169.92000000001</v>
      </c>
      <c r="AE50" s="14"/>
      <c r="AF50" s="14">
        <v>440122.08</v>
      </c>
      <c r="AG50" s="14"/>
      <c r="AH50" s="14">
        <v>472180.03</v>
      </c>
      <c r="AI50" s="14"/>
      <c r="AJ50" s="14">
        <v>0</v>
      </c>
      <c r="AK50" s="65"/>
      <c r="AL50" s="14">
        <v>0</v>
      </c>
      <c r="AM50" s="65"/>
      <c r="AN50" s="25">
        <v>23058.52</v>
      </c>
      <c r="AO50" s="25">
        <v>97964.69</v>
      </c>
      <c r="AP50" s="25">
        <v>144087.5</v>
      </c>
      <c r="AQ50" s="25">
        <v>36487.919999999998</v>
      </c>
      <c r="AR50" s="25">
        <v>54623.51</v>
      </c>
      <c r="AS50" s="25">
        <v>51484.61</v>
      </c>
      <c r="AT50" s="25">
        <v>50394.33</v>
      </c>
      <c r="AU50" s="25">
        <v>48818.2</v>
      </c>
      <c r="AV50" s="25">
        <v>56143.59</v>
      </c>
      <c r="AW50" s="25">
        <v>45540.07</v>
      </c>
      <c r="AX50" s="25">
        <v>47841.78</v>
      </c>
      <c r="AY50" s="25">
        <v>48788.07</v>
      </c>
      <c r="AZ50" s="108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</row>
    <row r="51" spans="1:123" s="101" customFormat="1" ht="10.95" customHeight="1" x14ac:dyDescent="0.25">
      <c r="A51" s="75" t="s">
        <v>348</v>
      </c>
      <c r="B51" s="95" t="str">
        <f t="shared" si="0"/>
        <v>Bud02 2020,1001,'xpr006',0.000257809980784191</v>
      </c>
      <c r="C51" s="96">
        <f t="shared" si="1"/>
        <v>2020</v>
      </c>
      <c r="D51" s="96">
        <v>1001</v>
      </c>
      <c r="E51" s="97" t="str">
        <f>IF(LEFT(H51,1) = "x",H51,F51)</f>
        <v>xpr006</v>
      </c>
      <c r="F51" s="90">
        <v>503000</v>
      </c>
      <c r="G51" s="98">
        <f>IF(""="",1,SUBSTITUTE(SUBSTITUTE("","xxp","xpp"),"xppm13","xppm08"))</f>
        <v>1</v>
      </c>
      <c r="H51" s="98" t="str">
        <f>IF("xpr006"="",1,"xpr006")</f>
        <v>xpr006</v>
      </c>
      <c r="I51" s="98">
        <f>IF("Ewz"="",1,IF(LEFT("Ewz",1)&lt;&gt;"E","Ewz",1))</f>
        <v>1</v>
      </c>
      <c r="J51" s="98" t="str">
        <f>IF("Ewz"="",1,IF(LEFT("Ewz",1)="E","Ewz",1))</f>
        <v>Ewz</v>
      </c>
      <c r="K51" s="99" t="s">
        <v>358</v>
      </c>
      <c r="L51" s="91">
        <v>1001</v>
      </c>
      <c r="M51" s="100" t="str">
        <f>IF(LEFT($G51,4)="xppm","*","")</f>
        <v/>
      </c>
      <c r="N51" s="101" t="str">
        <f>UPPER(TRIM("          WORKMANS COMP INSURANCE"))</f>
        <v>WORKMANS COMP INSURANCE</v>
      </c>
      <c r="P51" s="102" t="s">
        <v>359</v>
      </c>
      <c r="R51" s="109">
        <f>IFERROR(IF(1*AB51&gt;0,AB51,V51),V51)</f>
        <v>2.578099807841908E-4</v>
      </c>
      <c r="S51" s="108"/>
      <c r="T51" s="101">
        <f>IFERROR(IF(LEFT($G51,4)="xppm",AD51/VLOOKUP($G51,$K$11:$Z$28,T$1,0),IF(LEFT($J51,1)="E",AD51/VLOOKUP($J51,$K$11:$Z$28,T$1,0),AD51/T$6)),"")</f>
        <v>2.5300838169718307E-4</v>
      </c>
      <c r="V51" s="101">
        <f>IFERROR(IF(LEFT($G51,4)="xppm",AF51/VLOOKUP($G51,$K$11:$Z$28,V$1,0),IF(LEFT($J51,1)="E",AF51/VLOOKUP($J51,$K$11:$Z$28,V$1,0),AF51/V$6)),"")</f>
        <v>2.578099807841908E-4</v>
      </c>
      <c r="X51" s="101">
        <f>IFERROR(IF(LEFT($G51,4)="xppm",AH51/VLOOKUP($G51,$K$11:$Z$28,X$1,0),IF(LEFT($J51,1)="E",AH51/VLOOKUP($J51,$K$11:$Z$28,X$1,0),AH51/X$6)),"")</f>
        <v>1.6043119836952507E-4</v>
      </c>
      <c r="Z51" s="101">
        <f>IFERROR(IF(LEFT($G51,4)="xppm",AJ51/VLOOKUP($G51,$K$11:$Z$28,Z$1,0),IF(LEFT($J51,1)="E",AJ51/VLOOKUP($J51,$K$11:$Z$28,Z$1,0),AJ51/Z$6)),"")</f>
        <v>0</v>
      </c>
      <c r="AA51" s="108"/>
      <c r="AB51" s="99" t="str">
        <f>IFERROR(IF(LEFT($G51,4)="xppm",AL51/VLOOKUP($G51,$K$11:$Z$28,AB$1,0),IF(LEFT($J51,1)="E",AL51/VLOOKUP($J51,$K$11:$AB$28,AB$1,0),AL51/AB$6)),"")</f>
        <v/>
      </c>
      <c r="AC51" s="110"/>
      <c r="AD51" s="14">
        <v>12567</v>
      </c>
      <c r="AE51" s="14"/>
      <c r="AF51" s="14">
        <v>37701</v>
      </c>
      <c r="AG51" s="14"/>
      <c r="AH51" s="14">
        <v>25077.48</v>
      </c>
      <c r="AI51" s="14"/>
      <c r="AJ51" s="14"/>
      <c r="AK51" s="65"/>
      <c r="AL51" s="14"/>
      <c r="AM51" s="65"/>
      <c r="AN51" s="25">
        <v>2451</v>
      </c>
      <c r="AO51" s="25">
        <v>2451</v>
      </c>
      <c r="AP51" s="25">
        <v>2451</v>
      </c>
      <c r="AQ51" s="25">
        <v>4189</v>
      </c>
      <c r="AR51" s="25">
        <v>4189</v>
      </c>
      <c r="AS51" s="25">
        <v>4189</v>
      </c>
      <c r="AT51" s="25">
        <v>4189</v>
      </c>
      <c r="AU51" s="25">
        <v>4189</v>
      </c>
      <c r="AV51" s="25">
        <v>4189</v>
      </c>
      <c r="AW51" s="25">
        <v>4189</v>
      </c>
      <c r="AX51" s="25">
        <v>4189</v>
      </c>
      <c r="AY51" s="25">
        <v>4189</v>
      </c>
      <c r="AZ51" s="108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</row>
    <row r="52" spans="1:123" s="101" customFormat="1" ht="10.95" customHeight="1" x14ac:dyDescent="0.25">
      <c r="A52" s="75" t="s">
        <v>348</v>
      </c>
      <c r="B52" s="95" t="str">
        <f t="shared" si="0"/>
        <v>Bud02 2020,1001,'xpr004',0.000115647412501702</v>
      </c>
      <c r="C52" s="96">
        <f t="shared" si="1"/>
        <v>2020</v>
      </c>
      <c r="D52" s="96">
        <v>1001</v>
      </c>
      <c r="E52" s="97" t="str">
        <f>IF(LEFT(H52,1) = "x",H52,F52)</f>
        <v>xpr004</v>
      </c>
      <c r="F52" s="90">
        <v>501500</v>
      </c>
      <c r="G52" s="98">
        <f>IF(""="",1,SUBSTITUTE(SUBSTITUTE("","xxp","xpp"),"xppm13","xppm08"))</f>
        <v>1</v>
      </c>
      <c r="H52" s="98" t="str">
        <f>IF("xpr004"="",1,"xpr004")</f>
        <v>xpr004</v>
      </c>
      <c r="I52" s="98">
        <f>IF("Ewz"="",1,IF(LEFT("Ewz",1)&lt;&gt;"E","Ewz",1))</f>
        <v>1</v>
      </c>
      <c r="J52" s="98" t="str">
        <f>IF("Ewz"="",1,IF(LEFT("Ewz",1)="E","Ewz",1))</f>
        <v>Ewz</v>
      </c>
      <c r="K52" s="99" t="s">
        <v>360</v>
      </c>
      <c r="L52" s="91">
        <v>1001</v>
      </c>
      <c r="M52" s="100" t="str">
        <f>IF(LEFT($G52,4)="xppm","*","")</f>
        <v/>
      </c>
      <c r="N52" s="101" t="str">
        <f>UPPER(TRIM("          OTHER"))</f>
        <v>OTHER</v>
      </c>
      <c r="P52" s="102" t="s">
        <v>356</v>
      </c>
      <c r="R52" s="109">
        <f>IFERROR(IF(1*AB52&gt;0,AB52,V52),V52)</f>
        <v>1.1564741250170166E-4</v>
      </c>
      <c r="S52" s="108"/>
      <c r="T52" s="101">
        <f>IFERROR(IF(LEFT($G52,4)="xppm",AD52/VLOOKUP($G52,$K$11:$Z$28,T$1,0),IF(LEFT($J52,1)="E",AD52/VLOOKUP($J52,$K$11:$Z$28,T$1,0),AD52/T$6)),"")</f>
        <v>1.2336348045273248E-4</v>
      </c>
      <c r="V52" s="101">
        <f>IFERROR(IF(LEFT($G52,4)="xppm",AF52/VLOOKUP($G52,$K$11:$Z$28,V$1,0),IF(LEFT($J52,1)="E",AF52/VLOOKUP($J52,$K$11:$Z$28,V$1,0),AF52/V$6)),"")</f>
        <v>1.1564741250170166E-4</v>
      </c>
      <c r="X52" s="101">
        <f>IFERROR(IF(LEFT($G52,4)="xppm",AH52/VLOOKUP($G52,$K$11:$Z$28,X$1,0),IF(LEFT($J52,1)="E",AH52/VLOOKUP($J52,$K$11:$Z$28,X$1,0),AH52/X$6)),"")</f>
        <v>1.3870043855547667E-4</v>
      </c>
      <c r="Z52" s="101">
        <f>IFERROR(IF(LEFT($G52,4)="xppm",AJ52/VLOOKUP($G52,$K$11:$Z$28,Z$1,0),IF(LEFT($J52,1)="E",AJ52/VLOOKUP($J52,$K$11:$Z$28,Z$1,0),AJ52/Z$6)),"")</f>
        <v>0</v>
      </c>
      <c r="AA52" s="108"/>
      <c r="AB52" s="99" t="str">
        <f>IFERROR(IF(LEFT($G52,4)="xppm",AL52/VLOOKUP($G52,$K$11:$Z$28,AB$1,0),IF(LEFT($J52,1)="E",AL52/VLOOKUP($J52,$K$11:$AB$28,AB$1,0),AL52/AB$6)),"")</f>
        <v/>
      </c>
      <c r="AC52" s="110"/>
      <c r="AD52" s="14">
        <v>6127.5</v>
      </c>
      <c r="AE52" s="14"/>
      <c r="AF52" s="14">
        <v>16911.77</v>
      </c>
      <c r="AG52" s="14"/>
      <c r="AH52" s="14">
        <v>21680.68</v>
      </c>
      <c r="AI52" s="14"/>
      <c r="AJ52" s="14"/>
      <c r="AK52" s="65"/>
      <c r="AL52" s="14"/>
      <c r="AM52" s="65"/>
      <c r="AN52" s="25">
        <v>2027.47</v>
      </c>
      <c r="AO52" s="25">
        <v>1587.58</v>
      </c>
      <c r="AP52" s="25">
        <v>1156.8599999999999</v>
      </c>
      <c r="AQ52" s="25">
        <v>2253.91</v>
      </c>
      <c r="AR52" s="25">
        <v>1795.12</v>
      </c>
      <c r="AS52" s="25">
        <v>1470.12</v>
      </c>
      <c r="AT52" s="25">
        <v>1470.12</v>
      </c>
      <c r="AU52" s="25">
        <v>1794.76</v>
      </c>
      <c r="AV52" s="25">
        <v>2000.24</v>
      </c>
      <c r="AW52" s="25">
        <v>2212</v>
      </c>
      <c r="AX52" s="25">
        <v>1959.35</v>
      </c>
      <c r="AY52" s="25">
        <v>1956.15</v>
      </c>
      <c r="AZ52" s="108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</row>
    <row r="53" spans="1:123" ht="4.05" customHeight="1" x14ac:dyDescent="0.25">
      <c r="A53" s="75" t="s">
        <v>348</v>
      </c>
      <c r="E53" s="111"/>
      <c r="F53" s="112"/>
      <c r="T53" s="25"/>
      <c r="U53" s="25"/>
      <c r="V53" s="25"/>
      <c r="W53" s="25"/>
      <c r="X53" s="25"/>
      <c r="Y53" s="25"/>
      <c r="Z53" s="25"/>
      <c r="AA53" s="25"/>
      <c r="AB53" s="14"/>
      <c r="AC53" s="14"/>
    </row>
    <row r="54" spans="1:123" s="86" customFormat="1" ht="15" customHeight="1" x14ac:dyDescent="0.25">
      <c r="A54" s="75" t="s">
        <v>348</v>
      </c>
      <c r="B54" s="80"/>
      <c r="C54" s="80"/>
      <c r="D54" s="80"/>
      <c r="E54" s="81"/>
      <c r="F54" s="82"/>
      <c r="G54" s="81"/>
      <c r="H54" s="81"/>
      <c r="I54" s="81"/>
      <c r="J54" s="81"/>
      <c r="K54" s="81"/>
      <c r="L54" s="83">
        <f>L55</f>
        <v>1001</v>
      </c>
      <c r="M54" s="84" t="s">
        <v>361</v>
      </c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1"/>
      <c r="AC54" s="81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85"/>
      <c r="AO54" s="85"/>
      <c r="AP54" s="85"/>
      <c r="AQ54" s="85"/>
      <c r="AR54" s="85"/>
      <c r="AS54" s="85"/>
      <c r="AT54" s="85"/>
      <c r="AU54" s="85"/>
      <c r="AV54" s="85"/>
      <c r="AW54" s="85"/>
      <c r="AX54" s="85"/>
      <c r="AY54" s="85"/>
      <c r="AZ54" s="84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</row>
    <row r="55" spans="1:123" s="101" customFormat="1" ht="10.95" customHeight="1" x14ac:dyDescent="0.25">
      <c r="A55" s="75" t="s">
        <v>348</v>
      </c>
      <c r="B55" s="95" t="str">
        <f t="shared" ref="B55" si="2">IF(E55&gt;0,"Bud02 " &amp; C55 &amp;","&amp;D55&amp;",'"&amp;E55&amp;"',"&amp;1*R55)</f>
        <v>Bud02 2020,1001,'xhnm06',0</v>
      </c>
      <c r="C55" s="96">
        <f t="shared" ref="C55" si="3">$E$5</f>
        <v>2020</v>
      </c>
      <c r="D55" s="96">
        <v>1001</v>
      </c>
      <c r="E55" s="97" t="str">
        <f>IF(LEFT(H55,1) = "x",H55,F55)</f>
        <v>xhnm06</v>
      </c>
      <c r="F55" s="90">
        <v>506500</v>
      </c>
      <c r="G55" s="98">
        <f>IF(""="",1,SUBSTITUTE(SUBSTITUTE("","xxp","xpp"),"xppm13","xppm08"))</f>
        <v>1</v>
      </c>
      <c r="H55" s="98" t="str">
        <f>IF("xhnm06"="",1,"xhnm06")</f>
        <v>xhnm06</v>
      </c>
      <c r="I55" s="98">
        <f>IF("E120z"="",1,IF(LEFT("E120z",1)&lt;&gt;"E","E120z",1))</f>
        <v>1</v>
      </c>
      <c r="J55" s="98" t="str">
        <f>IF("E120z"="",1,IF(LEFT("E120z",1)="E","E120z",1))</f>
        <v>E120z</v>
      </c>
      <c r="K55" s="99" t="s">
        <v>362</v>
      </c>
      <c r="L55" s="91">
        <v>1001</v>
      </c>
      <c r="M55" s="100" t="str">
        <f>IF(LEFT($G55,4)="xppm","*","")</f>
        <v/>
      </c>
      <c r="N55" s="101" t="str">
        <f>UPPER(TRIM("          HOUSE THERAPY - MEDICARE B"))</f>
        <v>HOUSE THERAPY - MEDICARE B</v>
      </c>
      <c r="P55" s="102" t="s">
        <v>356</v>
      </c>
      <c r="R55" s="109">
        <f>IFERROR(IF(1*AB55&gt;0,AB55,V55),V55)</f>
        <v>0</v>
      </c>
      <c r="S55" s="108"/>
      <c r="T55" s="101">
        <f>IFERROR(IF(LEFT($G55,4)="xppm",AD55/VLOOKUP($G55,$K$11:$Z$28,T$1,0),IF(LEFT($J55,1)="E",AD55/VLOOKUP($J55,$K$11:$Z$28,T$1,0),AD55/T$6)),"")</f>
        <v>0</v>
      </c>
      <c r="V55" s="101">
        <f>IFERROR(IF(LEFT($G55,4)="xppm",AF55/VLOOKUP($G55,$K$11:$Z$28,V$1,0),IF(LEFT($J55,1)="E",AF55/VLOOKUP($J55,$K$11:$Z$28,V$1,0),AF55/V$6)),"")</f>
        <v>0</v>
      </c>
      <c r="X55" s="101">
        <f>IFERROR(IF(LEFT($G55,4)="xppm",AH55/VLOOKUP($G55,$K$11:$Z$28,X$1,0),IF(LEFT($J55,1)="E",AH55/VLOOKUP($J55,$K$11:$Z$28,X$1,0),AH55/X$6)),"")</f>
        <v>0</v>
      </c>
      <c r="Z55" s="101">
        <f>IFERROR(IF(LEFT($G55,4)="xppm",AJ55/VLOOKUP($G55,$K$11:$Z$28,Z$1,0),IF(LEFT($J55,1)="E",AJ55/VLOOKUP($J55,$K$11:$Z$28,Z$1,0),AJ55/Z$6)),"")</f>
        <v>0</v>
      </c>
      <c r="AA55" s="108"/>
      <c r="AB55" s="99" t="str">
        <f>IFERROR(IF(LEFT($G55,4)="xppm",AL55/VLOOKUP($G55,$K$11:$Z$28,AB$1,0),IF(LEFT($J55,1)="E",AL55/VLOOKUP($J55,$K$11:$AB$28,AB$1,0),AL55/AB$6)),"")</f>
        <v/>
      </c>
      <c r="AC55" s="110"/>
      <c r="AD55" s="14"/>
      <c r="AE55" s="14"/>
      <c r="AF55" s="14"/>
      <c r="AG55" s="14"/>
      <c r="AH55" s="14"/>
      <c r="AI55" s="14"/>
      <c r="AJ55" s="14"/>
      <c r="AK55" s="65"/>
      <c r="AL55" s="14"/>
      <c r="AM55" s="6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108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</row>
    <row r="56" spans="1:123" s="101" customFormat="1" ht="10.95" customHeight="1" x14ac:dyDescent="0.25">
      <c r="A56" s="75" t="s">
        <v>348</v>
      </c>
      <c r="B56" s="95" t="str">
        <f>IF(E56&gt;0,"Bud02 " &amp; C56 &amp;","&amp;D56&amp;",'"&amp;E56&amp;"',"&amp;1*R56)</f>
        <v>Bud02 2020,1001,'508100',0</v>
      </c>
      <c r="C56" s="96">
        <f>$E$5</f>
        <v>2020</v>
      </c>
      <c r="D56" s="96">
        <v>1001</v>
      </c>
      <c r="E56" s="97">
        <f>IF(LEFT(H56,1) = "x",H56,F56)</f>
        <v>508100</v>
      </c>
      <c r="F56" s="90">
        <v>508100</v>
      </c>
      <c r="G56" s="98">
        <f>IF(""="",1,SUBSTITUTE(SUBSTITUTE("","xxp","xpp"),"xppm13","xppm08"))</f>
        <v>1</v>
      </c>
      <c r="H56" s="98">
        <f>IF(""="",1,"")</f>
        <v>1</v>
      </c>
      <c r="I56" s="98">
        <f>IF(""="",1,IF(LEFT("",1)&lt;&gt;"E","",1))</f>
        <v>1</v>
      </c>
      <c r="J56" s="98">
        <f>IF(""="",1,IF(LEFT("",1)="E","",1))</f>
        <v>1</v>
      </c>
      <c r="K56" s="99" t="s">
        <v>363</v>
      </c>
      <c r="L56" s="91">
        <v>1001</v>
      </c>
      <c r="M56" s="100" t="str">
        <f>IF(LEFT($G56,4)="xppm","*","")</f>
        <v/>
      </c>
      <c r="N56" s="101" t="str">
        <f>UPPER(TRIM("          HOUSE THERAPY - REHAB SUPPLIES"))</f>
        <v>HOUSE THERAPY - REHAB SUPPLIES</v>
      </c>
      <c r="P56" s="102" t="s">
        <v>356</v>
      </c>
      <c r="R56" s="109">
        <f>IFERROR(IF(1*AB56&gt;0,AB56,V56),V56)</f>
        <v>0</v>
      </c>
      <c r="S56" s="108"/>
      <c r="T56" s="101">
        <f>IFERROR(IF(LEFT($G56,4)="xppm",AD56/VLOOKUP($G56,$K$11:$Z$28,T$1,0),IF(LEFT($J56,1)="E",AD56/VLOOKUP($J56,$K$11:$Z$28,T$1,0),AD56/T$6)),"")</f>
        <v>0</v>
      </c>
      <c r="V56" s="101">
        <f>IFERROR(IF(LEFT($G56,4)="xppm",AF56/VLOOKUP($G56,$K$11:$Z$28,V$1,0),IF(LEFT($J56,1)="E",AF56/VLOOKUP($J56,$K$11:$Z$28,V$1,0),AF56/V$6)),"")</f>
        <v>0</v>
      </c>
      <c r="X56" s="101">
        <f>IFERROR(IF(LEFT($G56,4)="xppm",AH56/VLOOKUP($G56,$K$11:$Z$28,X$1,0),IF(LEFT($J56,1)="E",AH56/VLOOKUP($J56,$K$11:$Z$28,X$1,0),AH56/X$6)),"")</f>
        <v>0</v>
      </c>
      <c r="Z56" s="101">
        <f>IFERROR(IF(LEFT($G56,4)="xppm",AJ56/VLOOKUP($G56,$K$11:$Z$28,Z$1,0),IF(LEFT($J56,1)="E",AJ56/VLOOKUP($J56,$K$11:$Z$28,Z$1,0),AJ56/Z$6)),"")</f>
        <v>0</v>
      </c>
      <c r="AA56" s="108"/>
      <c r="AB56" s="99">
        <f>IFERROR(IF(LEFT($G56,4)="xppm",AL56/VLOOKUP($G56,$K$11:$Z$28,AB$1,0),IF(LEFT($J56,1)="E",AL56/VLOOKUP($J56,$K$11:$AB$28,AB$1,0),AL56/AB$6)),"")</f>
        <v>0</v>
      </c>
      <c r="AC56" s="110"/>
      <c r="AD56" s="14">
        <v>0</v>
      </c>
      <c r="AE56" s="14"/>
      <c r="AF56" s="14">
        <v>0</v>
      </c>
      <c r="AG56" s="14"/>
      <c r="AH56" s="14"/>
      <c r="AI56" s="14"/>
      <c r="AJ56" s="14"/>
      <c r="AK56" s="65"/>
      <c r="AL56" s="14"/>
      <c r="AM56" s="65"/>
      <c r="AN56" s="25"/>
      <c r="AO56" s="25"/>
      <c r="AP56" s="25"/>
      <c r="AQ56" s="25">
        <v>0</v>
      </c>
      <c r="AR56" s="25">
        <v>0</v>
      </c>
      <c r="AS56" s="25">
        <v>0</v>
      </c>
      <c r="AT56" s="25">
        <v>0</v>
      </c>
      <c r="AU56" s="25">
        <v>0</v>
      </c>
      <c r="AV56" s="25">
        <v>0</v>
      </c>
      <c r="AW56" s="25">
        <v>0</v>
      </c>
      <c r="AX56" s="25">
        <v>0</v>
      </c>
      <c r="AY56" s="25">
        <v>0</v>
      </c>
      <c r="AZ56" s="108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</row>
    <row r="57" spans="1:123" ht="4.05" customHeight="1" x14ac:dyDescent="0.25">
      <c r="A57" s="75" t="s">
        <v>348</v>
      </c>
      <c r="E57" s="111"/>
      <c r="F57" s="112"/>
      <c r="T57" s="25"/>
      <c r="U57" s="25"/>
      <c r="V57" s="25"/>
      <c r="W57" s="25"/>
      <c r="X57" s="25"/>
      <c r="Y57" s="25"/>
      <c r="Z57" s="25"/>
      <c r="AA57" s="25"/>
      <c r="AB57" s="14"/>
      <c r="AC57" s="14"/>
    </row>
    <row r="58" spans="1:123" s="86" customFormat="1" ht="15" customHeight="1" x14ac:dyDescent="0.25">
      <c r="A58" s="75" t="s">
        <v>348</v>
      </c>
      <c r="B58" s="80"/>
      <c r="C58" s="80"/>
      <c r="D58" s="80"/>
      <c r="E58" s="81"/>
      <c r="F58" s="82"/>
      <c r="G58" s="81"/>
      <c r="H58" s="81"/>
      <c r="I58" s="81"/>
      <c r="J58" s="81"/>
      <c r="K58" s="81"/>
      <c r="L58" s="83">
        <f>L59</f>
        <v>1001</v>
      </c>
      <c r="M58" s="84" t="s">
        <v>364</v>
      </c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1"/>
      <c r="AC58" s="81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85"/>
      <c r="AO58" s="85"/>
      <c r="AP58" s="85"/>
      <c r="AQ58" s="85"/>
      <c r="AR58" s="85"/>
      <c r="AS58" s="85"/>
      <c r="AT58" s="85"/>
      <c r="AU58" s="85"/>
      <c r="AV58" s="85"/>
      <c r="AW58" s="85"/>
      <c r="AX58" s="85"/>
      <c r="AY58" s="85"/>
      <c r="AZ58" s="84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</row>
    <row r="59" spans="1:123" s="101" customFormat="1" ht="10.95" customHeight="1" x14ac:dyDescent="0.25">
      <c r="A59" s="75" t="s">
        <v>348</v>
      </c>
      <c r="B59" s="95" t="str">
        <f t="shared" ref="B59" si="4">IF(E59&gt;0,"Bud02 " &amp; C59 &amp;","&amp;D59&amp;",'"&amp;E59&amp;"',"&amp;1*R59)</f>
        <v>Bud02 2020,1001,'xdit02',0</v>
      </c>
      <c r="C59" s="96">
        <f t="shared" ref="C59" si="5">$E$5</f>
        <v>2020</v>
      </c>
      <c r="D59" s="96">
        <v>1001</v>
      </c>
      <c r="E59" s="97" t="str">
        <f>IF(LEFT(H59,1) = "x",H59,F59)</f>
        <v>xdit02</v>
      </c>
      <c r="F59" s="90">
        <v>530400</v>
      </c>
      <c r="G59" s="98" t="str">
        <f>IF("xppm02"="",1,SUBSTITUTE(SUBSTITUTE("xppm02","xxp","xpp"),"xppm13","xppm08"))</f>
        <v>xppm02</v>
      </c>
      <c r="H59" s="98" t="str">
        <f>IF("xdit02"="",1,"xdit02")</f>
        <v>xdit02</v>
      </c>
      <c r="I59" s="98">
        <f>IF(""="",1,IF(LEFT("",1)&lt;&gt;"E","",1))</f>
        <v>1</v>
      </c>
      <c r="J59" s="98">
        <f>IF(""="",1,IF(LEFT("",1)="E","",1))</f>
        <v>1</v>
      </c>
      <c r="K59" s="99" t="s">
        <v>365</v>
      </c>
      <c r="L59" s="91">
        <v>1001</v>
      </c>
      <c r="M59" s="100" t="str">
        <f>IF(LEFT($G59,4)="xppm","*","")</f>
        <v>*</v>
      </c>
      <c r="N59" s="101" t="str">
        <f>UPPER(TRIM("          DIETARY CONTRACT SERVICES"))</f>
        <v>DIETARY CONTRACT SERVICES</v>
      </c>
      <c r="P59" s="102" t="s">
        <v>366</v>
      </c>
      <c r="R59" s="109">
        <f>IFERROR(IF(1*AB59&gt;0,AB59,V59),V59)</f>
        <v>0</v>
      </c>
      <c r="S59" s="108"/>
      <c r="T59" s="101">
        <f>IFERROR(IF(LEFT($G59,4)="xppm",AD59/VLOOKUP($G59,$K$11:$Z$28,T$1,0),IF(LEFT($J59,1)="E",AD59/VLOOKUP($J59,$K$11:$Z$28,T$1,0),AD59/T$6)),"")</f>
        <v>0</v>
      </c>
      <c r="V59" s="101">
        <f>IFERROR(IF(LEFT($G59,4)="xppm",AF59/VLOOKUP($G59,$K$11:$Z$28,V$1,0),IF(LEFT($J59,1)="E",AF59/VLOOKUP($J59,$K$11:$Z$28,V$1,0),AF59/V$6)),"")</f>
        <v>0</v>
      </c>
      <c r="X59" s="101">
        <f>IFERROR(IF(LEFT($G59,4)="xppm",AH59/VLOOKUP($G59,$K$11:$Z$28,X$1,0),IF(LEFT($J59,1)="E",AH59/VLOOKUP($J59,$K$11:$Z$28,X$1,0),AH59/X$6)),"")</f>
        <v>0</v>
      </c>
      <c r="Z59" s="101">
        <f>IFERROR(IF(LEFT($G59,4)="xppm",AJ59/VLOOKUP($G59,$K$11:$Z$28,Z$1,0),IF(LEFT($J59,1)="E",AJ59/VLOOKUP($J59,$K$11:$Z$28,Z$1,0),AJ59/Z$6)),"")</f>
        <v>0</v>
      </c>
      <c r="AA59" s="108"/>
      <c r="AB59" s="99" t="str">
        <f>IFERROR(IF(LEFT($G59,4)="xppm",AL59/VLOOKUP($G59,$K$11:$Z$28,AB$1,0),IF(LEFT($J59,1)="E",AL59/VLOOKUP($J59,$K$11:$AB$28,AB$1,0),AL59/AB$6)),"")</f>
        <v/>
      </c>
      <c r="AC59" s="110"/>
      <c r="AD59" s="14"/>
      <c r="AE59" s="14"/>
      <c r="AF59" s="14"/>
      <c r="AG59" s="14"/>
      <c r="AH59" s="14"/>
      <c r="AI59" s="14"/>
      <c r="AJ59" s="14"/>
      <c r="AK59" s="65"/>
      <c r="AL59" s="14"/>
      <c r="AM59" s="6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108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</row>
    <row r="60" spans="1:123" ht="4.05" customHeight="1" x14ac:dyDescent="0.25">
      <c r="A60" s="75" t="s">
        <v>348</v>
      </c>
      <c r="E60" s="111"/>
      <c r="F60" s="112"/>
      <c r="T60" s="25"/>
      <c r="U60" s="25"/>
      <c r="V60" s="25"/>
      <c r="W60" s="25"/>
      <c r="X60" s="25"/>
      <c r="Y60" s="25"/>
      <c r="Z60" s="25"/>
      <c r="AA60" s="25"/>
      <c r="AB60" s="14"/>
      <c r="AC60" s="14"/>
    </row>
    <row r="61" spans="1:123" s="86" customFormat="1" ht="15" customHeight="1" x14ac:dyDescent="0.25">
      <c r="A61" s="75" t="s">
        <v>348</v>
      </c>
      <c r="B61" s="80"/>
      <c r="C61" s="80"/>
      <c r="D61" s="80"/>
      <c r="E61" s="81"/>
      <c r="F61" s="82"/>
      <c r="G61" s="81"/>
      <c r="H61" s="81"/>
      <c r="I61" s="81"/>
      <c r="J61" s="81"/>
      <c r="K61" s="81"/>
      <c r="L61" s="83">
        <f>L62</f>
        <v>1001</v>
      </c>
      <c r="M61" s="84" t="s">
        <v>367</v>
      </c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84"/>
      <c r="Y61" s="84"/>
      <c r="Z61" s="84"/>
      <c r="AA61" s="84"/>
      <c r="AB61" s="81"/>
      <c r="AC61" s="81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85"/>
      <c r="AO61" s="85"/>
      <c r="AP61" s="85"/>
      <c r="AQ61" s="85"/>
      <c r="AR61" s="85"/>
      <c r="AS61" s="85"/>
      <c r="AT61" s="85"/>
      <c r="AU61" s="85"/>
      <c r="AV61" s="85"/>
      <c r="AW61" s="85"/>
      <c r="AX61" s="85"/>
      <c r="AY61" s="85"/>
      <c r="AZ61" s="84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</row>
    <row r="62" spans="1:123" s="101" customFormat="1" ht="10.95" customHeight="1" x14ac:dyDescent="0.25">
      <c r="A62" s="75" t="s">
        <v>348</v>
      </c>
      <c r="B62" s="95" t="str">
        <f t="shared" ref="B62:B64" si="6">IF(E62&gt;0,"Bud02 " &amp; C62 &amp;","&amp;D62&amp;",'"&amp;E62&amp;"',"&amp;1*R62)</f>
        <v>Bud02 2020,1001,'533000',4386.08444444444</v>
      </c>
      <c r="C62" s="96">
        <f t="shared" ref="C62:C64" si="7">$E$5</f>
        <v>2020</v>
      </c>
      <c r="D62" s="96">
        <v>1001</v>
      </c>
      <c r="E62" s="97">
        <f>IF(LEFT(H62,1) = "x",H62,F62)</f>
        <v>533000</v>
      </c>
      <c r="F62" s="90">
        <v>533000</v>
      </c>
      <c r="G62" s="98">
        <f>IF(""="",1,SUBSTITUTE(SUBSTITUTE("","xxp","xpp"),"xppm13","xppm08"))</f>
        <v>1</v>
      </c>
      <c r="H62" s="98">
        <f>IF(""="",1,"")</f>
        <v>1</v>
      </c>
      <c r="I62" s="98">
        <f>IF(""="",1,IF(LEFT("",1)&lt;&gt;"E","",1))</f>
        <v>1</v>
      </c>
      <c r="J62" s="98">
        <f>IF(""="",1,IF(LEFT("",1)="E","",1))</f>
        <v>1</v>
      </c>
      <c r="K62" s="99" t="s">
        <v>368</v>
      </c>
      <c r="L62" s="91">
        <v>1001</v>
      </c>
      <c r="M62" s="100" t="str">
        <f>IF(LEFT($G62,4)="xppm","*","")</f>
        <v/>
      </c>
      <c r="N62" s="101" t="str">
        <f>UPPER(TRIM("          UTILITIES"))</f>
        <v>UTILITIES</v>
      </c>
      <c r="P62" s="102" t="s">
        <v>356</v>
      </c>
      <c r="R62" s="109">
        <f>IFERROR(IF(1*AB62&gt;0,AB62,V62),V62)</f>
        <v>4386.0844444444447</v>
      </c>
      <c r="S62" s="108"/>
      <c r="T62" s="101">
        <f>IFERROR(IF(LEFT($G62,4)="xppm",AD62/VLOOKUP($G62,$K$11:$Z$28,T$1,0),IF(LEFT($J62,1)="E",AD62/VLOOKUP($J62,$K$11:$Z$28,T$1,0),AD62/T$6)),"")</f>
        <v>5260.1066666666666</v>
      </c>
      <c r="V62" s="101">
        <f>IFERROR(IF(LEFT($G62,4)="xppm",AF62/VLOOKUP($G62,$K$11:$Z$28,V$1,0),IF(LEFT($J62,1)="E",AF62/VLOOKUP($J62,$K$11:$Z$28,V$1,0),AF62/V$6)),"")</f>
        <v>4386.0844444444447</v>
      </c>
      <c r="X62" s="101">
        <f>IFERROR(IF(LEFT($G62,4)="xppm",AH62/VLOOKUP($G62,$K$11:$Z$28,X$1,0),IF(LEFT($J62,1)="E",AH62/VLOOKUP($J62,$K$11:$Z$28,X$1,0),AH62/X$6)),"")</f>
        <v>4144.1191666666664</v>
      </c>
      <c r="Z62" s="101">
        <f>IFERROR(IF(LEFT($G62,4)="xppm",AJ62/VLOOKUP($G62,$K$11:$Z$28,Z$1,0),IF(LEFT($J62,1)="E",AJ62/VLOOKUP($J62,$K$11:$Z$28,Z$1,0),AJ62/Z$6)),"")</f>
        <v>0</v>
      </c>
      <c r="AA62" s="108"/>
      <c r="AB62" s="99">
        <f>IFERROR(IF(LEFT($G62,4)="xppm",AL62/VLOOKUP($G62,$K$11:$Z$28,AB$1,0),IF(LEFT($J62,1)="E",AL62/VLOOKUP($J62,$K$11:$AB$28,AB$1,0),AL62/AB$6)),"")</f>
        <v>0</v>
      </c>
      <c r="AC62" s="110"/>
      <c r="AD62" s="14">
        <v>15780.32</v>
      </c>
      <c r="AE62" s="14"/>
      <c r="AF62" s="14">
        <v>39474.76</v>
      </c>
      <c r="AG62" s="14"/>
      <c r="AH62" s="14">
        <v>49729.43</v>
      </c>
      <c r="AI62" s="14"/>
      <c r="AJ62" s="14"/>
      <c r="AK62" s="65"/>
      <c r="AL62" s="14"/>
      <c r="AM62" s="65"/>
      <c r="AN62" s="25">
        <v>4015.61</v>
      </c>
      <c r="AO62" s="25">
        <v>3811.95</v>
      </c>
      <c r="AP62" s="25">
        <v>4551.3999999999996</v>
      </c>
      <c r="AQ62" s="25">
        <v>3568.39</v>
      </c>
      <c r="AR62" s="25">
        <v>4735.47</v>
      </c>
      <c r="AS62" s="25">
        <v>5229.4799999999996</v>
      </c>
      <c r="AT62" s="25">
        <v>2917.52</v>
      </c>
      <c r="AU62" s="25">
        <v>3523.03</v>
      </c>
      <c r="AV62" s="25">
        <v>3720.55</v>
      </c>
      <c r="AW62" s="25">
        <v>7538.46</v>
      </c>
      <c r="AX62" s="25">
        <v>2459.09</v>
      </c>
      <c r="AY62" s="25">
        <v>5782.77</v>
      </c>
      <c r="AZ62" s="108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</row>
    <row r="63" spans="1:123" s="101" customFormat="1" ht="10.95" customHeight="1" x14ac:dyDescent="0.25">
      <c r="A63" s="75" t="s">
        <v>348</v>
      </c>
      <c r="B63" s="95" t="str">
        <f t="shared" si="6"/>
        <v>Bud02 2020,1001,'536000',1298.29111111111</v>
      </c>
      <c r="C63" s="96">
        <f t="shared" si="7"/>
        <v>2020</v>
      </c>
      <c r="D63" s="96">
        <v>1001</v>
      </c>
      <c r="E63" s="97">
        <f>IF(LEFT(H63,1) = "x",H63,F63)</f>
        <v>536000</v>
      </c>
      <c r="F63" s="90">
        <v>536000</v>
      </c>
      <c r="G63" s="98">
        <f>IF(""="",1,SUBSTITUTE(SUBSTITUTE("","xxp","xpp"),"xppm13","xppm08"))</f>
        <v>1</v>
      </c>
      <c r="H63" s="98">
        <f>IF(""="",1,"")</f>
        <v>1</v>
      </c>
      <c r="I63" s="98">
        <f>IF(""="",1,IF(LEFT("",1)&lt;&gt;"E","",1))</f>
        <v>1</v>
      </c>
      <c r="J63" s="98">
        <f>IF(""="",1,IF(LEFT("",1)="E","",1))</f>
        <v>1</v>
      </c>
      <c r="K63" s="99" t="s">
        <v>369</v>
      </c>
      <c r="L63" s="91">
        <v>1001</v>
      </c>
      <c r="M63" s="100" t="str">
        <f>IF(LEFT($G63,4)="xppm","*","")</f>
        <v/>
      </c>
      <c r="N63" s="101" t="str">
        <f>UPPER(TRIM("          REPAIRS &amp; MAINTENANCE/SUPPLIES"))</f>
        <v>REPAIRS &amp; MAINTENANCE/SUPPLIES</v>
      </c>
      <c r="P63" s="102" t="s">
        <v>370</v>
      </c>
      <c r="R63" s="109">
        <f>IFERROR(IF(1*AB63&gt;0,AB63,V63),V63)</f>
        <v>1298.2911111111111</v>
      </c>
      <c r="S63" s="108"/>
      <c r="T63" s="101">
        <f>IFERROR(IF(LEFT($G63,4)="xppm",AD63/VLOOKUP($G63,$K$11:$Z$28,T$1,0),IF(LEFT($J63,1)="E",AD63/VLOOKUP($J63,$K$11:$Z$28,T$1,0),AD63/T$6)),"")</f>
        <v>400.40333333333336</v>
      </c>
      <c r="V63" s="101">
        <f>IFERROR(IF(LEFT($G63,4)="xppm",AF63/VLOOKUP($G63,$K$11:$Z$28,V$1,0),IF(LEFT($J63,1)="E",AF63/VLOOKUP($J63,$K$11:$Z$28,V$1,0),AF63/V$6)),"")</f>
        <v>1298.2911111111111</v>
      </c>
      <c r="X63" s="101">
        <f>IFERROR(IF(LEFT($G63,4)="xppm",AH63/VLOOKUP($G63,$K$11:$Z$28,X$1,0),IF(LEFT($J63,1)="E",AH63/VLOOKUP($J63,$K$11:$Z$28,X$1,0),AH63/X$6)),"")</f>
        <v>1729.9016666666666</v>
      </c>
      <c r="Z63" s="101">
        <f>IFERROR(IF(LEFT($G63,4)="xppm",AJ63/VLOOKUP($G63,$K$11:$Z$28,Z$1,0),IF(LEFT($J63,1)="E",AJ63/VLOOKUP($J63,$K$11:$Z$28,Z$1,0),AJ63/Z$6)),"")</f>
        <v>172.85</v>
      </c>
      <c r="AA63" s="108"/>
      <c r="AB63" s="99">
        <f>IFERROR(IF(LEFT($G63,4)="xppm",AL63/VLOOKUP($G63,$K$11:$Z$28,AB$1,0),IF(LEFT($J63,1)="E",AL63/VLOOKUP($J63,$K$11:$AB$28,AB$1,0),AL63/AB$6)),"")</f>
        <v>0</v>
      </c>
      <c r="AC63" s="110"/>
      <c r="AD63" s="14">
        <v>1201.21</v>
      </c>
      <c r="AE63" s="14"/>
      <c r="AF63" s="14">
        <v>11684.62</v>
      </c>
      <c r="AG63" s="14"/>
      <c r="AH63" s="14">
        <v>20758.82</v>
      </c>
      <c r="AI63" s="14"/>
      <c r="AJ63" s="14">
        <v>2074.1999999999998</v>
      </c>
      <c r="AK63" s="65"/>
      <c r="AL63" s="14">
        <v>0</v>
      </c>
      <c r="AM63" s="65"/>
      <c r="AN63" s="25">
        <v>2664.14</v>
      </c>
      <c r="AO63" s="25">
        <v>690.03</v>
      </c>
      <c r="AP63" s="25">
        <v>6553.83</v>
      </c>
      <c r="AQ63" s="25">
        <v>2537.4299999999998</v>
      </c>
      <c r="AR63" s="25">
        <v>1472.02</v>
      </c>
      <c r="AS63" s="25">
        <v>1323.68</v>
      </c>
      <c r="AT63" s="25">
        <v>1870.94</v>
      </c>
      <c r="AU63" s="25">
        <v>1829.63</v>
      </c>
      <c r="AV63" s="25">
        <v>1449.71</v>
      </c>
      <c r="AW63" s="25">
        <v>416.2</v>
      </c>
      <c r="AX63" s="25">
        <v>176.67</v>
      </c>
      <c r="AY63" s="25">
        <v>608.34</v>
      </c>
      <c r="AZ63" s="108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</row>
    <row r="64" spans="1:123" s="101" customFormat="1" ht="10.95" customHeight="1" x14ac:dyDescent="0.25">
      <c r="A64" s="75" t="s">
        <v>348</v>
      </c>
      <c r="B64" s="95" t="str">
        <f t="shared" si="6"/>
        <v>Bud02 2020,1001,'534000',995.308888888889</v>
      </c>
      <c r="C64" s="96">
        <f t="shared" si="7"/>
        <v>2020</v>
      </c>
      <c r="D64" s="96">
        <v>1001</v>
      </c>
      <c r="E64" s="97">
        <f>IF(LEFT(H64,1) = "x",H64,F64)</f>
        <v>534000</v>
      </c>
      <c r="F64" s="90">
        <v>534000</v>
      </c>
      <c r="G64" s="98">
        <f>IF(""="",1,SUBSTITUTE(SUBSTITUTE("","xxp","xpp"),"xppm13","xppm08"))</f>
        <v>1</v>
      </c>
      <c r="H64" s="98">
        <f>IF(""="",1,"")</f>
        <v>1</v>
      </c>
      <c r="I64" s="98">
        <f>IF(""="",1,IF(LEFT("",1)&lt;&gt;"E","",1))</f>
        <v>1</v>
      </c>
      <c r="J64" s="98">
        <f>IF(""="",1,IF(LEFT("",1)="E","",1))</f>
        <v>1</v>
      </c>
      <c r="K64" s="99" t="s">
        <v>371</v>
      </c>
      <c r="L64" s="91">
        <v>1001</v>
      </c>
      <c r="M64" s="100" t="str">
        <f>IF(LEFT($G64,4)="xppm","*","")</f>
        <v/>
      </c>
      <c r="N64" s="101" t="str">
        <f>UPPER(TRIM("          CONTRACT SERVICES"))</f>
        <v>CONTRACT SERVICES</v>
      </c>
      <c r="P64" s="102" t="s">
        <v>370</v>
      </c>
      <c r="R64" s="109">
        <f>IFERROR(IF(1*AB64&gt;0,AB64,V64),V64)</f>
        <v>995.30888888888899</v>
      </c>
      <c r="S64" s="108"/>
      <c r="T64" s="101">
        <f>IFERROR(IF(LEFT($G64,4)="xppm",AD64/VLOOKUP($G64,$K$11:$Z$28,T$1,0),IF(LEFT($J64,1)="E",AD64/VLOOKUP($J64,$K$11:$Z$28,T$1,0),AD64/T$6)),"")</f>
        <v>1045.67</v>
      </c>
      <c r="V64" s="101">
        <f>IFERROR(IF(LEFT($G64,4)="xppm",AF64/VLOOKUP($G64,$K$11:$Z$28,V$1,0),IF(LEFT($J64,1)="E",AF64/VLOOKUP($J64,$K$11:$Z$28,V$1,0),AF64/V$6)),"")</f>
        <v>995.30888888888899</v>
      </c>
      <c r="X64" s="101">
        <f>IFERROR(IF(LEFT($G64,4)="xppm",AH64/VLOOKUP($G64,$K$11:$Z$28,X$1,0),IF(LEFT($J64,1)="E",AH64/VLOOKUP($J64,$K$11:$Z$28,X$1,0),AH64/X$6)),"")</f>
        <v>1921.28</v>
      </c>
      <c r="Z64" s="101">
        <f>IFERROR(IF(LEFT($G64,4)="xppm",AJ64/VLOOKUP($G64,$K$11:$Z$28,Z$1,0),IF(LEFT($J64,1)="E",AJ64/VLOOKUP($J64,$K$11:$Z$28,Z$1,0),AJ64/Z$6)),"")</f>
        <v>11.823333333333332</v>
      </c>
      <c r="AA64" s="108"/>
      <c r="AB64" s="99">
        <f>IFERROR(IF(LEFT($G64,4)="xppm",AL64/VLOOKUP($G64,$K$11:$Z$28,AB$1,0),IF(LEFT($J64,1)="E",AL64/VLOOKUP($J64,$K$11:$AB$28,AB$1,0),AL64/AB$6)),"")</f>
        <v>0</v>
      </c>
      <c r="AC64" s="110"/>
      <c r="AD64" s="14">
        <v>3137.01</v>
      </c>
      <c r="AE64" s="14"/>
      <c r="AF64" s="14">
        <v>8957.7800000000007</v>
      </c>
      <c r="AG64" s="14"/>
      <c r="AH64" s="14">
        <v>23055.360000000001</v>
      </c>
      <c r="AI64" s="14"/>
      <c r="AJ64" s="14">
        <v>141.88</v>
      </c>
      <c r="AK64" s="65"/>
      <c r="AL64" s="14">
        <v>0</v>
      </c>
      <c r="AM64" s="65"/>
      <c r="AN64" s="25">
        <v>1986.67</v>
      </c>
      <c r="AO64" s="25">
        <v>3106.67</v>
      </c>
      <c r="AP64" s="25">
        <v>3438.48</v>
      </c>
      <c r="AQ64" s="25">
        <v>6426.96</v>
      </c>
      <c r="AR64" s="25">
        <v>113.96</v>
      </c>
      <c r="AS64" s="25">
        <v>-3999.04</v>
      </c>
      <c r="AT64" s="25">
        <v>368.96</v>
      </c>
      <c r="AU64" s="25">
        <v>1807.38</v>
      </c>
      <c r="AV64" s="25">
        <v>1102.55</v>
      </c>
      <c r="AW64" s="25">
        <v>1166.71</v>
      </c>
      <c r="AX64" s="25">
        <v>1009.63</v>
      </c>
      <c r="AY64" s="25">
        <v>960.67</v>
      </c>
      <c r="AZ64" s="108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</row>
    <row r="65" spans="1:123" ht="4.05" customHeight="1" x14ac:dyDescent="0.25">
      <c r="A65" s="75" t="s">
        <v>348</v>
      </c>
      <c r="E65" s="111"/>
      <c r="F65" s="112"/>
      <c r="T65" s="25"/>
      <c r="U65" s="25"/>
      <c r="V65" s="25"/>
      <c r="W65" s="25"/>
      <c r="X65" s="25"/>
      <c r="Y65" s="25"/>
      <c r="Z65" s="25"/>
      <c r="AA65" s="25"/>
      <c r="AB65" s="14"/>
      <c r="AC65" s="14"/>
    </row>
    <row r="66" spans="1:123" s="86" customFormat="1" ht="15" customHeight="1" x14ac:dyDescent="0.25">
      <c r="A66" s="75" t="s">
        <v>348</v>
      </c>
      <c r="B66" s="80"/>
      <c r="C66" s="80"/>
      <c r="D66" s="80"/>
      <c r="E66" s="81"/>
      <c r="F66" s="82"/>
      <c r="G66" s="81"/>
      <c r="H66" s="81"/>
      <c r="I66" s="81"/>
      <c r="J66" s="81"/>
      <c r="K66" s="81"/>
      <c r="L66" s="83">
        <f>L67</f>
        <v>1001</v>
      </c>
      <c r="M66" s="84" t="s">
        <v>372</v>
      </c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84"/>
      <c r="Y66" s="84"/>
      <c r="Z66" s="84"/>
      <c r="AA66" s="84"/>
      <c r="AB66" s="81"/>
      <c r="AC66" s="81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85"/>
      <c r="AO66" s="85"/>
      <c r="AP66" s="85"/>
      <c r="AQ66" s="85"/>
      <c r="AR66" s="85"/>
      <c r="AS66" s="85"/>
      <c r="AT66" s="85"/>
      <c r="AU66" s="85"/>
      <c r="AV66" s="85"/>
      <c r="AW66" s="85"/>
      <c r="AX66" s="85"/>
      <c r="AY66" s="85"/>
      <c r="AZ66" s="84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</row>
    <row r="67" spans="1:123" s="101" customFormat="1" ht="10.95" customHeight="1" x14ac:dyDescent="0.25">
      <c r="A67" s="75" t="s">
        <v>348</v>
      </c>
      <c r="B67" s="95" t="str">
        <f t="shared" ref="B67:B78" si="8">IF(E67&gt;0,"Bud02 " &amp; C67 &amp;","&amp;D67&amp;",'"&amp;E67&amp;"',"&amp;1*R67)</f>
        <v>Bud02 2020,1001,'542500',653.261111111111</v>
      </c>
      <c r="C67" s="96">
        <f t="shared" ref="C67:C78" si="9">$E$5</f>
        <v>2020</v>
      </c>
      <c r="D67" s="96">
        <v>1001</v>
      </c>
      <c r="E67" s="97">
        <f>IF(LEFT(H67,1) = "x",H67,F67)</f>
        <v>542500</v>
      </c>
      <c r="F67" s="90">
        <v>542500</v>
      </c>
      <c r="G67" s="98">
        <f>IF(""="",1,SUBSTITUTE(SUBSTITUTE("","xxp","xpp"),"xppm13","xppm08"))</f>
        <v>1</v>
      </c>
      <c r="H67" s="98">
        <f>IF(""="",1,"")</f>
        <v>1</v>
      </c>
      <c r="I67" s="98">
        <f>IF(""="",1,IF(LEFT("",1)&lt;&gt;"E","",1))</f>
        <v>1</v>
      </c>
      <c r="J67" s="98">
        <f>IF(""="",1,IF(LEFT("",1)="E","",1))</f>
        <v>1</v>
      </c>
      <c r="K67" s="99" t="s">
        <v>373</v>
      </c>
      <c r="L67" s="91">
        <v>1001</v>
      </c>
      <c r="M67" s="100" t="str">
        <f>IF(LEFT($G67,4)="xppm","*","")</f>
        <v/>
      </c>
      <c r="N67" s="101" t="str">
        <f>UPPER(TRIM("          MARKETING - ADVERTISING &amp; PROMOTION"))</f>
        <v>MARKETING - ADVERTISING &amp; PROMOTION</v>
      </c>
      <c r="P67" s="102" t="s">
        <v>374</v>
      </c>
      <c r="R67" s="109">
        <f>IFERROR(IF(1*AB67&gt;0,AB67,V67),V67)</f>
        <v>653.26111111111118</v>
      </c>
      <c r="S67" s="108"/>
      <c r="T67" s="101">
        <f>IFERROR(IF(LEFT($G67,4)="xppm",AD67/VLOOKUP($G67,$K$11:$Z$28,T$1,0),IF(LEFT($J67,1)="E",AD67/VLOOKUP($J67,$K$11:$Z$28,T$1,0),AD67/T$6)),"")</f>
        <v>990.48</v>
      </c>
      <c r="V67" s="101">
        <f>IFERROR(IF(LEFT($G67,4)="xppm",AF67/VLOOKUP($G67,$K$11:$Z$28,V$1,0),IF(LEFT($J67,1)="E",AF67/VLOOKUP($J67,$K$11:$Z$28,V$1,0),AF67/V$6)),"")</f>
        <v>653.26111111111118</v>
      </c>
      <c r="X67" s="101">
        <f>IFERROR(IF(LEFT($G67,4)="xppm",AH67/VLOOKUP($G67,$K$11:$Z$28,X$1,0),IF(LEFT($J67,1)="E",AH67/VLOOKUP($J67,$K$11:$Z$28,X$1,0),AH67/X$6)),"")</f>
        <v>1004.7166666666667</v>
      </c>
      <c r="Z67" s="101">
        <f>IFERROR(IF(LEFT($G67,4)="xppm",AJ67/VLOOKUP($G67,$K$11:$Z$28,Z$1,0),IF(LEFT($J67,1)="E",AJ67/VLOOKUP($J67,$K$11:$Z$28,Z$1,0),AJ67/Z$6)),"")</f>
        <v>179.15166666666667</v>
      </c>
      <c r="AA67" s="108"/>
      <c r="AB67" s="99">
        <f>IFERROR(IF(LEFT($G67,4)="xppm",AL67/VLOOKUP($G67,$K$11:$Z$28,AB$1,0),IF(LEFT($J67,1)="E",AL67/VLOOKUP($J67,$K$11:$AB$28,AB$1,0),AL67/AB$6)),"")</f>
        <v>0</v>
      </c>
      <c r="AC67" s="110"/>
      <c r="AD67" s="14">
        <v>2971.44</v>
      </c>
      <c r="AE67" s="14"/>
      <c r="AF67" s="14">
        <v>5879.35</v>
      </c>
      <c r="AG67" s="14"/>
      <c r="AH67" s="14">
        <v>12056.6</v>
      </c>
      <c r="AI67" s="14"/>
      <c r="AJ67" s="14">
        <v>2149.8200000000002</v>
      </c>
      <c r="AK67" s="65"/>
      <c r="AL67" s="14">
        <v>0</v>
      </c>
      <c r="AM67" s="65"/>
      <c r="AN67" s="25">
        <v>636.05999999999995</v>
      </c>
      <c r="AO67" s="25">
        <v>4173.7700000000004</v>
      </c>
      <c r="AP67" s="25">
        <v>1308.1300000000001</v>
      </c>
      <c r="AQ67" s="25">
        <v>248.59</v>
      </c>
      <c r="AR67" s="25">
        <v>239.41</v>
      </c>
      <c r="AS67" s="25">
        <v>499.03</v>
      </c>
      <c r="AT67" s="25">
        <v>702.11</v>
      </c>
      <c r="AU67" s="25">
        <v>517.08000000000004</v>
      </c>
      <c r="AV67" s="25">
        <v>701.69</v>
      </c>
      <c r="AW67" s="25">
        <v>302.51</v>
      </c>
      <c r="AX67" s="25">
        <v>2578.14</v>
      </c>
      <c r="AY67" s="25">
        <v>90.79</v>
      </c>
      <c r="AZ67" s="108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/>
      <c r="DC67" s="10"/>
      <c r="DD67" s="10"/>
      <c r="DE67" s="10"/>
      <c r="DF67" s="10"/>
      <c r="DG67" s="10"/>
      <c r="DH67" s="10"/>
      <c r="DI67" s="10"/>
      <c r="DJ67" s="10"/>
      <c r="DK67" s="10"/>
      <c r="DL67" s="10"/>
      <c r="DM67" s="10"/>
      <c r="DN67" s="10"/>
      <c r="DO67" s="10"/>
      <c r="DP67" s="10"/>
      <c r="DQ67" s="10"/>
      <c r="DR67" s="10"/>
      <c r="DS67" s="10"/>
    </row>
    <row r="68" spans="1:123" s="101" customFormat="1" ht="10.95" customHeight="1" x14ac:dyDescent="0.25">
      <c r="A68" s="75" t="s">
        <v>348</v>
      </c>
      <c r="B68" s="95" t="str">
        <f t="shared" si="8"/>
        <v>Bud02 2020,1001,'543200',0</v>
      </c>
      <c r="C68" s="96">
        <f t="shared" si="9"/>
        <v>2020</v>
      </c>
      <c r="D68" s="96">
        <v>1001</v>
      </c>
      <c r="E68" s="97">
        <f>IF(LEFT(H68,1) = "x",H68,F68)</f>
        <v>543200</v>
      </c>
      <c r="F68" s="90">
        <v>543200</v>
      </c>
      <c r="G68" s="98">
        <f>IF(""="",1,SUBSTITUTE(SUBSTITUTE("","xxp","xpp"),"xppm13","xppm08"))</f>
        <v>1</v>
      </c>
      <c r="H68" s="98">
        <f>IF(""="",1,"")</f>
        <v>1</v>
      </c>
      <c r="I68" s="98">
        <f>IF(""="",1,IF(LEFT("",1)&lt;&gt;"E","",1))</f>
        <v>1</v>
      </c>
      <c r="J68" s="98">
        <f>IF(""="",1,IF(LEFT("",1)="E","",1))</f>
        <v>1</v>
      </c>
      <c r="K68" s="99" t="s">
        <v>375</v>
      </c>
      <c r="L68" s="91">
        <v>1001</v>
      </c>
      <c r="M68" s="100" t="str">
        <f>IF(LEFT($G68,4)="xppm","*","")</f>
        <v/>
      </c>
      <c r="N68" s="101" t="str">
        <f>UPPER(TRIM("          CONCIERGE - RESIDENT EXPENSES"))</f>
        <v>CONCIERGE - RESIDENT EXPENSES</v>
      </c>
      <c r="P68" s="102" t="s">
        <v>376</v>
      </c>
      <c r="R68" s="109">
        <f>IFERROR(IF(1*AB68&gt;0,AB68,V68),V68)</f>
        <v>0</v>
      </c>
      <c r="S68" s="108"/>
      <c r="T68" s="101">
        <f>IFERROR(IF(LEFT($G68,4)="xppm",AD68/VLOOKUP($G68,$K$11:$Z$28,T$1,0),IF(LEFT($J68,1)="E",AD68/VLOOKUP($J68,$K$11:$Z$28,T$1,0),AD68/T$6)),"")</f>
        <v>0</v>
      </c>
      <c r="V68" s="101">
        <f>IFERROR(IF(LEFT($G68,4)="xppm",AF68/VLOOKUP($G68,$K$11:$Z$28,V$1,0),IF(LEFT($J68,1)="E",AF68/VLOOKUP($J68,$K$11:$Z$28,V$1,0),AF68/V$6)),"")</f>
        <v>0</v>
      </c>
      <c r="X68" s="101">
        <f>IFERROR(IF(LEFT($G68,4)="xppm",AH68/VLOOKUP($G68,$K$11:$Z$28,X$1,0),IF(LEFT($J68,1)="E",AH68/VLOOKUP($J68,$K$11:$Z$28,X$1,0),AH68/X$6)),"")</f>
        <v>0</v>
      </c>
      <c r="Z68" s="101">
        <f>IFERROR(IF(LEFT($G68,4)="xppm",AJ68/VLOOKUP($G68,$K$11:$Z$28,Z$1,0),IF(LEFT($J68,1)="E",AJ68/VLOOKUP($J68,$K$11:$Z$28,Z$1,0),AJ68/Z$6)),"")</f>
        <v>0</v>
      </c>
      <c r="AA68" s="108"/>
      <c r="AB68" s="99">
        <f>IFERROR(IF(LEFT($G68,4)="xppm",AL68/VLOOKUP($G68,$K$11:$Z$28,AB$1,0),IF(LEFT($J68,1)="E",AL68/VLOOKUP($J68,$K$11:$AB$28,AB$1,0),AL68/AB$6)),"")</f>
        <v>0</v>
      </c>
      <c r="AC68" s="110"/>
      <c r="AD68" s="14">
        <v>0</v>
      </c>
      <c r="AE68" s="14"/>
      <c r="AF68" s="14">
        <v>0</v>
      </c>
      <c r="AG68" s="14"/>
      <c r="AH68" s="14">
        <v>0</v>
      </c>
      <c r="AI68" s="14"/>
      <c r="AJ68" s="14">
        <v>0</v>
      </c>
      <c r="AK68" s="65"/>
      <c r="AL68" s="14">
        <v>0</v>
      </c>
      <c r="AM68" s="65"/>
      <c r="AN68" s="25">
        <v>0</v>
      </c>
      <c r="AO68" s="25">
        <v>0</v>
      </c>
      <c r="AP68" s="25">
        <v>0</v>
      </c>
      <c r="AQ68" s="25">
        <v>0</v>
      </c>
      <c r="AR68" s="25">
        <v>0</v>
      </c>
      <c r="AS68" s="25">
        <v>0</v>
      </c>
      <c r="AT68" s="25">
        <v>0</v>
      </c>
      <c r="AU68" s="25">
        <v>0</v>
      </c>
      <c r="AV68" s="25">
        <v>0</v>
      </c>
      <c r="AW68" s="25">
        <v>0</v>
      </c>
      <c r="AX68" s="25">
        <v>0</v>
      </c>
      <c r="AY68" s="25">
        <v>0</v>
      </c>
      <c r="AZ68" s="108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/>
      <c r="DE68" s="10"/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</row>
    <row r="69" spans="1:123" s="101" customFormat="1" ht="10.95" customHeight="1" x14ac:dyDescent="0.25">
      <c r="A69" s="75" t="s">
        <v>348</v>
      </c>
      <c r="B69" s="95" t="str">
        <f t="shared" si="8"/>
        <v>Bud02 2020,1001,'xga002',0.00263315122668231</v>
      </c>
      <c r="C69" s="96">
        <f t="shared" si="9"/>
        <v>2020</v>
      </c>
      <c r="D69" s="96">
        <v>1001</v>
      </c>
      <c r="E69" s="97" t="str">
        <f>IF(LEFT(H69,1) = "x",H69,F69)</f>
        <v>xga002</v>
      </c>
      <c r="F69" s="90">
        <v>546000</v>
      </c>
      <c r="G69" s="98">
        <f>IF(""="",1,SUBSTITUTE(SUBSTITUTE("","xxp","xpp"),"xppm13","xppm08"))</f>
        <v>1</v>
      </c>
      <c r="H69" s="98" t="str">
        <f>IF("xga002"="",1,"xga002")</f>
        <v>xga002</v>
      </c>
      <c r="I69" s="98">
        <f>IF("E1z"="",1,IF(LEFT("E1z",1)&lt;&gt;"E","E1z",1))</f>
        <v>1</v>
      </c>
      <c r="J69" s="98" t="str">
        <f>IF("E1z"="",1,IF(LEFT("E1z",1)="E","E1z",1))</f>
        <v>E1z</v>
      </c>
      <c r="K69" s="99" t="s">
        <v>377</v>
      </c>
      <c r="L69" s="91">
        <v>1001</v>
      </c>
      <c r="M69" s="100" t="str">
        <f>IF(LEFT($G69,4)="xppm","*","")</f>
        <v/>
      </c>
      <c r="N69" s="101" t="str">
        <f>UPPER(TRIM("          FINANCIAL CONSULTING FEES"))</f>
        <v>FINANCIAL CONSULTING FEES</v>
      </c>
      <c r="P69" s="102" t="s">
        <v>356</v>
      </c>
      <c r="R69" s="109">
        <f>IFERROR(IF(1*AB69&gt;0,AB69,V69),V69)</f>
        <v>2.6331512266823068E-3</v>
      </c>
      <c r="S69" s="108"/>
      <c r="T69" s="101">
        <f>IFERROR(IF(LEFT($G69,4)="xppm",AD69/VLOOKUP($G69,$K$11:$Z$28,T$1,0),IF(LEFT($J69,1)="E",AD69/VLOOKUP($J69,$K$11:$Z$28,T$1,0),AD69/T$6)),"")</f>
        <v>2.1780454947699038E-3</v>
      </c>
      <c r="V69" s="101">
        <f>IFERROR(IF(LEFT($G69,4)="xppm",AF69/VLOOKUP($G69,$K$11:$Z$28,V$1,0),IF(LEFT($J69,1)="E",AF69/VLOOKUP($J69,$K$11:$Z$28,V$1,0),AF69/V$6)),"")</f>
        <v>2.6331512266823068E-3</v>
      </c>
      <c r="X69" s="101">
        <f>IFERROR(IF(LEFT($G69,4)="xppm",AH69/VLOOKUP($G69,$K$11:$Z$28,X$1,0),IF(LEFT($J69,1)="E",AH69/VLOOKUP($J69,$K$11:$Z$28,X$1,0),AH69/X$6)),"")</f>
        <v>3.4597029167969004E-3</v>
      </c>
      <c r="Z69" s="101">
        <f>IFERROR(IF(LEFT($G69,4)="xppm",AJ69/VLOOKUP($G69,$K$11:$Z$28,Z$1,0),IF(LEFT($J69,1)="E",AJ69/VLOOKUP($J69,$K$11:$Z$28,Z$1,0),AJ69/Z$6)),"")</f>
        <v>0</v>
      </c>
      <c r="AA69" s="108"/>
      <c r="AB69" s="99" t="str">
        <f>IFERROR(IF(LEFT($G69,4)="xppm",AL69/VLOOKUP($G69,$K$11:$Z$28,AB$1,0),IF(LEFT($J69,1)="E",AL69/VLOOKUP($J69,$K$11:$AB$28,AB$1,0),AL69/AB$6)),"")</f>
        <v/>
      </c>
      <c r="AC69" s="110"/>
      <c r="AD69" s="14">
        <v>241413.32</v>
      </c>
      <c r="AE69" s="14"/>
      <c r="AF69" s="14">
        <v>877770.58</v>
      </c>
      <c r="AG69" s="14"/>
      <c r="AH69" s="14">
        <v>1254554.58</v>
      </c>
      <c r="AI69" s="14"/>
      <c r="AJ69" s="14"/>
      <c r="AK69" s="65"/>
      <c r="AL69" s="14"/>
      <c r="AM69" s="65"/>
      <c r="AN69" s="25">
        <v>118235.66</v>
      </c>
      <c r="AO69" s="25">
        <v>117301.48</v>
      </c>
      <c r="AP69" s="25">
        <v>122593.35</v>
      </c>
      <c r="AQ69" s="25">
        <v>129236.64</v>
      </c>
      <c r="AR69" s="25">
        <v>92173.01</v>
      </c>
      <c r="AS69" s="25">
        <v>105698.7</v>
      </c>
      <c r="AT69" s="25">
        <v>103575.3</v>
      </c>
      <c r="AU69" s="25">
        <v>104073.66</v>
      </c>
      <c r="AV69" s="25">
        <v>101599.95</v>
      </c>
      <c r="AW69" s="25">
        <v>76885.59</v>
      </c>
      <c r="AX69" s="25">
        <v>88433.31</v>
      </c>
      <c r="AY69" s="25">
        <v>76094.42</v>
      </c>
      <c r="AZ69" s="108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/>
      <c r="DQ69" s="10"/>
      <c r="DR69" s="10"/>
      <c r="DS69" s="10"/>
    </row>
    <row r="70" spans="1:123" s="101" customFormat="1" ht="10.95" customHeight="1" x14ac:dyDescent="0.25">
      <c r="A70" s="75" t="s">
        <v>348</v>
      </c>
      <c r="B70" s="95" t="str">
        <f t="shared" si="8"/>
        <v>Bud02 2020,1001,'505300',24986.5077777778</v>
      </c>
      <c r="C70" s="96">
        <f t="shared" si="9"/>
        <v>2020</v>
      </c>
      <c r="D70" s="96">
        <v>1001</v>
      </c>
      <c r="E70" s="97">
        <f>IF(LEFT(H70,1) = "x",H70,F70)</f>
        <v>505300</v>
      </c>
      <c r="F70" s="90">
        <v>505300</v>
      </c>
      <c r="G70" s="98">
        <f>IF(""="",1,SUBSTITUTE(SUBSTITUTE("","xxp","xpp"),"xppm13","xppm08"))</f>
        <v>1</v>
      </c>
      <c r="H70" s="98">
        <f>IF(""="",1,"")</f>
        <v>1</v>
      </c>
      <c r="I70" s="98">
        <f>IF(""="",1,IF(LEFT("",1)&lt;&gt;"E","",1))</f>
        <v>1</v>
      </c>
      <c r="J70" s="98">
        <f>IF(""="",1,IF(LEFT("",1)="E","",1))</f>
        <v>1</v>
      </c>
      <c r="K70" s="99" t="s">
        <v>378</v>
      </c>
      <c r="L70" s="91">
        <v>1001</v>
      </c>
      <c r="M70" s="100" t="str">
        <f>IF(LEFT($G70,4)="xppm","*","")</f>
        <v/>
      </c>
      <c r="N70" s="101" t="str">
        <f>UPPER(TRIM("          PROFESSIONAL FEES"))</f>
        <v>PROFESSIONAL FEES</v>
      </c>
      <c r="P70" s="102" t="s">
        <v>356</v>
      </c>
      <c r="R70" s="109">
        <f>IFERROR(IF(1*AB70&gt;0,AB70,V70),V70)</f>
        <v>24986.507777777777</v>
      </c>
      <c r="S70" s="108"/>
      <c r="T70" s="101">
        <f>IFERROR(IF(LEFT($G70,4)="xppm",AD70/VLOOKUP($G70,$K$11:$Z$28,T$1,0),IF(LEFT($J70,1)="E",AD70/VLOOKUP($J70,$K$11:$Z$28,T$1,0),AD70/T$6)),"")</f>
        <v>36098.826666666668</v>
      </c>
      <c r="V70" s="101">
        <f>IFERROR(IF(LEFT($G70,4)="xppm",AF70/VLOOKUP($G70,$K$11:$Z$28,V$1,0),IF(LEFT($J70,1)="E",AF70/VLOOKUP($J70,$K$11:$Z$28,V$1,0),AF70/V$6)),"")</f>
        <v>24986.507777777777</v>
      </c>
      <c r="X70" s="101">
        <f>IFERROR(IF(LEFT($G70,4)="xppm",AH70/VLOOKUP($G70,$K$11:$Z$28,X$1,0),IF(LEFT($J70,1)="E",AH70/VLOOKUP($J70,$K$11:$Z$28,X$1,0),AH70/X$6)),"")</f>
        <v>19543.194166666664</v>
      </c>
      <c r="Z70" s="101">
        <f>IFERROR(IF(LEFT($G70,4)="xppm",AJ70/VLOOKUP($G70,$K$11:$Z$28,Z$1,0),IF(LEFT($J70,1)="E",AJ70/VLOOKUP($J70,$K$11:$Z$28,Z$1,0),AJ70/Z$6)),"")</f>
        <v>74.17583333333333</v>
      </c>
      <c r="AA70" s="108"/>
      <c r="AB70" s="99">
        <f>IFERROR(IF(LEFT($G70,4)="xppm",AL70/VLOOKUP($G70,$K$11:$Z$28,AB$1,0),IF(LEFT($J70,1)="E",AL70/VLOOKUP($J70,$K$11:$AB$28,AB$1,0),AL70/AB$6)),"")</f>
        <v>0</v>
      </c>
      <c r="AC70" s="110"/>
      <c r="AD70" s="14">
        <v>108296.48</v>
      </c>
      <c r="AE70" s="14"/>
      <c r="AF70" s="14">
        <v>224878.57</v>
      </c>
      <c r="AG70" s="14"/>
      <c r="AH70" s="14">
        <v>234518.33</v>
      </c>
      <c r="AI70" s="14"/>
      <c r="AJ70" s="14">
        <v>890.11</v>
      </c>
      <c r="AK70" s="65"/>
      <c r="AL70" s="14">
        <v>0</v>
      </c>
      <c r="AM70" s="65"/>
      <c r="AN70" s="25">
        <v>34558.230000000003</v>
      </c>
      <c r="AO70" s="25">
        <v>54223.65</v>
      </c>
      <c r="AP70" s="25">
        <v>39362.699999999997</v>
      </c>
      <c r="AQ70" s="25">
        <v>34635.51</v>
      </c>
      <c r="AR70" s="25">
        <v>-17992.580000000002</v>
      </c>
      <c r="AS70" s="25">
        <v>-6040.38</v>
      </c>
      <c r="AT70" s="25">
        <v>16182.6</v>
      </c>
      <c r="AU70" s="25">
        <v>2553.15</v>
      </c>
      <c r="AV70" s="25">
        <v>87243.79</v>
      </c>
      <c r="AW70" s="25">
        <v>30388.86</v>
      </c>
      <c r="AX70" s="25">
        <v>16851.060000000001</v>
      </c>
      <c r="AY70" s="25">
        <v>61056.56</v>
      </c>
      <c r="AZ70" s="108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/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</row>
    <row r="71" spans="1:123" s="101" customFormat="1" ht="10.95" customHeight="1" x14ac:dyDescent="0.25">
      <c r="A71" s="75" t="s">
        <v>348</v>
      </c>
      <c r="B71" s="95" t="str">
        <f t="shared" si="8"/>
        <v>Bud02 2020,1001,'548000',1312.79111111111</v>
      </c>
      <c r="C71" s="96">
        <f t="shared" si="9"/>
        <v>2020</v>
      </c>
      <c r="D71" s="96">
        <v>1001</v>
      </c>
      <c r="E71" s="97">
        <f>IF(LEFT(H71,1) = "x",H71,F71)</f>
        <v>548000</v>
      </c>
      <c r="F71" s="90">
        <v>548000</v>
      </c>
      <c r="G71" s="98">
        <f>IF(""="",1,SUBSTITUTE(SUBSTITUTE("","xxp","xpp"),"xppm13","xppm08"))</f>
        <v>1</v>
      </c>
      <c r="H71" s="98">
        <f>IF(""="",1,"")</f>
        <v>1</v>
      </c>
      <c r="I71" s="98">
        <f>IF(""="",1,IF(LEFT("",1)&lt;&gt;"E","",1))</f>
        <v>1</v>
      </c>
      <c r="J71" s="98">
        <f>IF(""="",1,IF(LEFT("",1)="E","",1))</f>
        <v>1</v>
      </c>
      <c r="K71" s="99" t="s">
        <v>379</v>
      </c>
      <c r="L71" s="91">
        <v>1001</v>
      </c>
      <c r="M71" s="100" t="str">
        <f>IF(LEFT($G71,4)="xppm","*","")</f>
        <v/>
      </c>
      <c r="N71" s="101" t="str">
        <f>UPPER(TRIM("          CABLE TV/INTERNET"))</f>
        <v>CABLE TV/INTERNET</v>
      </c>
      <c r="P71" s="102" t="s">
        <v>370</v>
      </c>
      <c r="R71" s="109">
        <f>IFERROR(IF(1*AB71&gt;0,AB71,V71),V71)</f>
        <v>1312.7911111111111</v>
      </c>
      <c r="S71" s="108"/>
      <c r="T71" s="101">
        <f>IFERROR(IF(LEFT($G71,4)="xppm",AD71/VLOOKUP($G71,$K$11:$Z$28,T$1,0),IF(LEFT($J71,1)="E",AD71/VLOOKUP($J71,$K$11:$Z$28,T$1,0),AD71/T$6)),"")</f>
        <v>1709.4133333333332</v>
      </c>
      <c r="V71" s="101">
        <f>IFERROR(IF(LEFT($G71,4)="xppm",AF71/VLOOKUP($G71,$K$11:$Z$28,V$1,0),IF(LEFT($J71,1)="E",AF71/VLOOKUP($J71,$K$11:$Z$28,V$1,0),AF71/V$6)),"")</f>
        <v>1312.7911111111111</v>
      </c>
      <c r="X71" s="101">
        <f>IFERROR(IF(LEFT($G71,4)="xppm",AH71/VLOOKUP($G71,$K$11:$Z$28,X$1,0),IF(LEFT($J71,1)="E",AH71/VLOOKUP($J71,$K$11:$Z$28,X$1,0),AH71/X$6)),"")</f>
        <v>1155.4791666666667</v>
      </c>
      <c r="Z71" s="101">
        <f>IFERROR(IF(LEFT($G71,4)="xppm",AJ71/VLOOKUP($G71,$K$11:$Z$28,Z$1,0),IF(LEFT($J71,1)="E",AJ71/VLOOKUP($J71,$K$11:$Z$28,Z$1,0),AJ71/Z$6)),"")</f>
        <v>0</v>
      </c>
      <c r="AA71" s="108"/>
      <c r="AB71" s="99">
        <f>IFERROR(IF(LEFT($G71,4)="xppm",AL71/VLOOKUP($G71,$K$11:$Z$28,AB$1,0),IF(LEFT($J71,1)="E",AL71/VLOOKUP($J71,$K$11:$AB$28,AB$1,0),AL71/AB$6)),"")</f>
        <v>0</v>
      </c>
      <c r="AC71" s="110"/>
      <c r="AD71" s="14">
        <v>5128.24</v>
      </c>
      <c r="AE71" s="14"/>
      <c r="AF71" s="14">
        <v>11815.12</v>
      </c>
      <c r="AG71" s="14"/>
      <c r="AH71" s="14">
        <v>13865.75</v>
      </c>
      <c r="AI71" s="14"/>
      <c r="AJ71" s="14"/>
      <c r="AK71" s="65"/>
      <c r="AL71" s="14"/>
      <c r="AM71" s="65"/>
      <c r="AN71" s="25">
        <v>1054.0899999999999</v>
      </c>
      <c r="AO71" s="25">
        <v>1163.24</v>
      </c>
      <c r="AP71" s="25">
        <v>1163.24</v>
      </c>
      <c r="AQ71" s="25">
        <v>1163.24</v>
      </c>
      <c r="AR71" s="25">
        <v>1104.5899999999999</v>
      </c>
      <c r="AS71" s="25">
        <v>1104.5899999999999</v>
      </c>
      <c r="AT71" s="25">
        <v>1104.5899999999999</v>
      </c>
      <c r="AU71" s="25">
        <v>1105.28</v>
      </c>
      <c r="AV71" s="25">
        <v>1104.5899999999999</v>
      </c>
      <c r="AW71" s="25">
        <v>1740.44</v>
      </c>
      <c r="AX71" s="25">
        <v>1805.58</v>
      </c>
      <c r="AY71" s="25">
        <v>1582.22</v>
      </c>
      <c r="AZ71" s="108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</row>
    <row r="72" spans="1:123" s="101" customFormat="1" ht="10.95" customHeight="1" x14ac:dyDescent="0.25">
      <c r="A72" s="75" t="s">
        <v>348</v>
      </c>
      <c r="B72" s="95" t="str">
        <f t="shared" si="8"/>
        <v>Bud02 2020,1001,'549000',6313.63888888889</v>
      </c>
      <c r="C72" s="96">
        <f t="shared" si="9"/>
        <v>2020</v>
      </c>
      <c r="D72" s="96">
        <v>1001</v>
      </c>
      <c r="E72" s="97">
        <f>IF(LEFT(H72,1) = "x",H72,F72)</f>
        <v>549000</v>
      </c>
      <c r="F72" s="90">
        <v>549000</v>
      </c>
      <c r="G72" s="98">
        <f>IF(""="",1,SUBSTITUTE(SUBSTITUTE("","xxp","xpp"),"xppm13","xppm08"))</f>
        <v>1</v>
      </c>
      <c r="H72" s="98">
        <f>IF(""="",1,"")</f>
        <v>1</v>
      </c>
      <c r="I72" s="98">
        <f>IF(""="",1,IF(LEFT("",1)&lt;&gt;"E","",1))</f>
        <v>1</v>
      </c>
      <c r="J72" s="98">
        <f>IF(""="",1,IF(LEFT("",1)="E","",1))</f>
        <v>1</v>
      </c>
      <c r="K72" s="99" t="s">
        <v>380</v>
      </c>
      <c r="L72" s="91">
        <v>1001</v>
      </c>
      <c r="M72" s="100" t="str">
        <f>IF(LEFT($G72,4)="xppm","*","")</f>
        <v/>
      </c>
      <c r="N72" s="101" t="str">
        <f>UPPER(TRIM("          COMPUTER HARDWARE/SOFTWARE"))</f>
        <v>COMPUTER HARDWARE/SOFTWARE</v>
      </c>
      <c r="P72" s="102" t="s">
        <v>370</v>
      </c>
      <c r="R72" s="109">
        <f>IFERROR(IF(1*AB72&gt;0,AB72,V72),V72)</f>
        <v>6313.6388888888887</v>
      </c>
      <c r="S72" s="108"/>
      <c r="T72" s="101">
        <f>IFERROR(IF(LEFT($G72,4)="xppm",AD72/VLOOKUP($G72,$K$11:$Z$28,T$1,0),IF(LEFT($J72,1)="E",AD72/VLOOKUP($J72,$K$11:$Z$28,T$1,0),AD72/T$6)),"")</f>
        <v>10833.653333333334</v>
      </c>
      <c r="V72" s="101">
        <f>IFERROR(IF(LEFT($G72,4)="xppm",AF72/VLOOKUP($G72,$K$11:$Z$28,V$1,0),IF(LEFT($J72,1)="E",AF72/VLOOKUP($J72,$K$11:$Z$28,V$1,0),AF72/V$6)),"")</f>
        <v>6313.6388888888887</v>
      </c>
      <c r="X72" s="101">
        <f>IFERROR(IF(LEFT($G72,4)="xppm",AH72/VLOOKUP($G72,$K$11:$Z$28,X$1,0),IF(LEFT($J72,1)="E",AH72/VLOOKUP($J72,$K$11:$Z$28,X$1,0),AH72/X$6)),"")</f>
        <v>-9484.8216666666667</v>
      </c>
      <c r="Z72" s="101">
        <f>IFERROR(IF(LEFT($G72,4)="xppm",AJ72/VLOOKUP($G72,$K$11:$Z$28,Z$1,0),IF(LEFT($J72,1)="E",AJ72/VLOOKUP($J72,$K$11:$Z$28,Z$1,0),AJ72/Z$6)),"")</f>
        <v>604.44083333333333</v>
      </c>
      <c r="AA72" s="108"/>
      <c r="AB72" s="99">
        <f>IFERROR(IF(LEFT($G72,4)="xppm",AL72/VLOOKUP($G72,$K$11:$Z$28,AB$1,0),IF(LEFT($J72,1)="E",AL72/VLOOKUP($J72,$K$11:$AB$28,AB$1,0),AL72/AB$6)),"")</f>
        <v>0</v>
      </c>
      <c r="AC72" s="110"/>
      <c r="AD72" s="14">
        <v>32500.959999999999</v>
      </c>
      <c r="AE72" s="14"/>
      <c r="AF72" s="14">
        <v>56822.75</v>
      </c>
      <c r="AG72" s="14"/>
      <c r="AH72" s="14">
        <v>-113817.86</v>
      </c>
      <c r="AI72" s="14"/>
      <c r="AJ72" s="14">
        <v>7253.29</v>
      </c>
      <c r="AK72" s="65"/>
      <c r="AL72" s="14">
        <v>0</v>
      </c>
      <c r="AM72" s="65"/>
      <c r="AN72" s="25">
        <v>-13430.1</v>
      </c>
      <c r="AO72" s="25">
        <v>-13511.35</v>
      </c>
      <c r="AP72" s="25">
        <v>58344.800000000003</v>
      </c>
      <c r="AQ72" s="25">
        <v>-15484.8</v>
      </c>
      <c r="AR72" s="25">
        <v>-15150.13</v>
      </c>
      <c r="AS72" s="25">
        <v>-2285.9699999999998</v>
      </c>
      <c r="AT72" s="25">
        <v>41760.800000000003</v>
      </c>
      <c r="AU72" s="25">
        <v>8846.86</v>
      </c>
      <c r="AV72" s="25">
        <v>6635.03</v>
      </c>
      <c r="AW72" s="25">
        <v>25078.37</v>
      </c>
      <c r="AX72" s="25">
        <v>9716</v>
      </c>
      <c r="AY72" s="25">
        <v>-2293.41</v>
      </c>
      <c r="AZ72" s="108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  <c r="DA72" s="10"/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</row>
    <row r="73" spans="1:123" s="101" customFormat="1" ht="10.95" customHeight="1" x14ac:dyDescent="0.25">
      <c r="A73" s="75" t="s">
        <v>348</v>
      </c>
      <c r="B73" s="95" t="str">
        <f t="shared" si="8"/>
        <v>Bud02 2020,1001,'550000',13940.6222222222</v>
      </c>
      <c r="C73" s="96">
        <f t="shared" si="9"/>
        <v>2020</v>
      </c>
      <c r="D73" s="96">
        <v>1001</v>
      </c>
      <c r="E73" s="97">
        <f>IF(LEFT(H73,1) = "x",H73,F73)</f>
        <v>550000</v>
      </c>
      <c r="F73" s="90">
        <v>550000</v>
      </c>
      <c r="G73" s="98">
        <f>IF(""="",1,SUBSTITUTE(SUBSTITUTE("","xxp","xpp"),"xppm13","xppm08"))</f>
        <v>1</v>
      </c>
      <c r="H73" s="98">
        <f>IF(""="",1,"")</f>
        <v>1</v>
      </c>
      <c r="I73" s="98">
        <f>IF(""="",1,IF(LEFT("",1)&lt;&gt;"E","",1))</f>
        <v>1</v>
      </c>
      <c r="J73" s="98">
        <f>IF(""="",1,IF(LEFT("",1)="E","",1))</f>
        <v>1</v>
      </c>
      <c r="K73" s="99" t="s">
        <v>381</v>
      </c>
      <c r="L73" s="91">
        <v>1001</v>
      </c>
      <c r="M73" s="100" t="str">
        <f>IF(LEFT($G73,4)="xppm","*","")</f>
        <v/>
      </c>
      <c r="N73" s="101" t="str">
        <f>UPPER(TRIM("          EMPLOYEE EXPENSES"))</f>
        <v>EMPLOYEE EXPENSES</v>
      </c>
      <c r="P73" s="102" t="s">
        <v>382</v>
      </c>
      <c r="R73" s="109">
        <f>IFERROR(IF(1*AB73&gt;0,AB73,V73),V73)</f>
        <v>13940.622222222222</v>
      </c>
      <c r="S73" s="108"/>
      <c r="T73" s="101">
        <f>IFERROR(IF(LEFT($G73,4)="xppm",AD73/VLOOKUP($G73,$K$11:$Z$28,T$1,0),IF(LEFT($J73,1)="E",AD73/VLOOKUP($J73,$K$11:$Z$28,T$1,0),AD73/T$6)),"")</f>
        <v>21339.856666666667</v>
      </c>
      <c r="V73" s="101">
        <f>IFERROR(IF(LEFT($G73,4)="xppm",AF73/VLOOKUP($G73,$K$11:$Z$28,V$1,0),IF(LEFT($J73,1)="E",AF73/VLOOKUP($J73,$K$11:$Z$28,V$1,0),AF73/V$6)),"")</f>
        <v>13940.622222222222</v>
      </c>
      <c r="X73" s="101">
        <f>IFERROR(IF(LEFT($G73,4)="xppm",AH73/VLOOKUP($G73,$K$11:$Z$28,X$1,0),IF(LEFT($J73,1)="E",AH73/VLOOKUP($J73,$K$11:$Z$28,X$1,0),AH73/X$6)),"")</f>
        <v>18469.353333333333</v>
      </c>
      <c r="Z73" s="101">
        <f>IFERROR(IF(LEFT($G73,4)="xppm",AJ73/VLOOKUP($G73,$K$11:$Z$28,Z$1,0),IF(LEFT($J73,1)="E",AJ73/VLOOKUP($J73,$K$11:$Z$28,Z$1,0),AJ73/Z$6)),"")</f>
        <v>2968.3199999999997</v>
      </c>
      <c r="AA73" s="108"/>
      <c r="AB73" s="99">
        <f>IFERROR(IF(LEFT($G73,4)="xppm",AL73/VLOOKUP($G73,$K$11:$Z$28,AB$1,0),IF(LEFT($J73,1)="E",AL73/VLOOKUP($J73,$K$11:$AB$28,AB$1,0),AL73/AB$6)),"")</f>
        <v>0</v>
      </c>
      <c r="AC73" s="110"/>
      <c r="AD73" s="14">
        <v>64019.57</v>
      </c>
      <c r="AE73" s="14"/>
      <c r="AF73" s="14">
        <v>125465.60000000001</v>
      </c>
      <c r="AG73" s="14"/>
      <c r="AH73" s="14">
        <v>221632.24</v>
      </c>
      <c r="AI73" s="14"/>
      <c r="AJ73" s="14">
        <v>35619.839999999997</v>
      </c>
      <c r="AK73" s="65"/>
      <c r="AL73" s="14">
        <v>0</v>
      </c>
      <c r="AM73" s="65"/>
      <c r="AN73" s="25">
        <v>4869.6899999999996</v>
      </c>
      <c r="AO73" s="25">
        <v>4488.1400000000003</v>
      </c>
      <c r="AP73" s="25">
        <v>44620.58</v>
      </c>
      <c r="AQ73" s="25">
        <v>16269.8</v>
      </c>
      <c r="AR73" s="25">
        <v>2930.02</v>
      </c>
      <c r="AS73" s="25">
        <v>9231.74</v>
      </c>
      <c r="AT73" s="25">
        <v>12345.3</v>
      </c>
      <c r="AU73" s="25">
        <v>3186.76</v>
      </c>
      <c r="AV73" s="25">
        <v>17482.41</v>
      </c>
      <c r="AW73" s="25">
        <v>51204.84</v>
      </c>
      <c r="AX73" s="25">
        <v>7824.33</v>
      </c>
      <c r="AY73" s="25">
        <v>4990.3999999999996</v>
      </c>
      <c r="AZ73" s="108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</row>
    <row r="74" spans="1:123" s="101" customFormat="1" ht="10.95" customHeight="1" x14ac:dyDescent="0.25">
      <c r="A74" s="75" t="s">
        <v>348</v>
      </c>
      <c r="B74" s="95" t="str">
        <f t="shared" si="8"/>
        <v>Bud02 2020,1001,'552000',14346.4766666667</v>
      </c>
      <c r="C74" s="96">
        <f t="shared" si="9"/>
        <v>2020</v>
      </c>
      <c r="D74" s="96">
        <v>1001</v>
      </c>
      <c r="E74" s="97">
        <f>IF(LEFT(H74,1) = "x",H74,F74)</f>
        <v>552000</v>
      </c>
      <c r="F74" s="90">
        <v>552000</v>
      </c>
      <c r="G74" s="98">
        <f>IF(""="",1,SUBSTITUTE(SUBSTITUTE("","xxp","xpp"),"xppm13","xppm08"))</f>
        <v>1</v>
      </c>
      <c r="H74" s="98">
        <f>IF(""="",1,"")</f>
        <v>1</v>
      </c>
      <c r="I74" s="98">
        <f>IF(""="",1,IF(LEFT("",1)&lt;&gt;"E","",1))</f>
        <v>1</v>
      </c>
      <c r="J74" s="98">
        <f>IF(""="",1,IF(LEFT("",1)="E","",1))</f>
        <v>1</v>
      </c>
      <c r="K74" s="99" t="s">
        <v>383</v>
      </c>
      <c r="L74" s="91">
        <v>1001</v>
      </c>
      <c r="M74" s="100" t="str">
        <f>IF(LEFT($G74,4)="xppm","*","")</f>
        <v/>
      </c>
      <c r="N74" s="101" t="str">
        <f>UPPER(TRIM("          OFFICE EXPENSES"))</f>
        <v>OFFICE EXPENSES</v>
      </c>
      <c r="P74" s="102" t="s">
        <v>370</v>
      </c>
      <c r="R74" s="109">
        <f>IFERROR(IF(1*AB74&gt;0,AB74,V74),V74)</f>
        <v>14346.476666666666</v>
      </c>
      <c r="S74" s="108"/>
      <c r="T74" s="101">
        <f>IFERROR(IF(LEFT($G74,4)="xppm",AD74/VLOOKUP($G74,$K$11:$Z$28,T$1,0),IF(LEFT($J74,1)="E",AD74/VLOOKUP($J74,$K$11:$Z$28,T$1,0),AD74/T$6)),"")</f>
        <v>14767.646666666667</v>
      </c>
      <c r="V74" s="101">
        <f>IFERROR(IF(LEFT($G74,4)="xppm",AF74/VLOOKUP($G74,$K$11:$Z$28,V$1,0),IF(LEFT($J74,1)="E",AF74/VLOOKUP($J74,$K$11:$Z$28,V$1,0),AF74/V$6)),"")</f>
        <v>14346.476666666666</v>
      </c>
      <c r="X74" s="101">
        <f>IFERROR(IF(LEFT($G74,4)="xppm",AH74/VLOOKUP($G74,$K$11:$Z$28,X$1,0),IF(LEFT($J74,1)="E",AH74/VLOOKUP($J74,$K$11:$Z$28,X$1,0),AH74/X$6)),"")</f>
        <v>12238.378333333334</v>
      </c>
      <c r="Z74" s="101">
        <f>IFERROR(IF(LEFT($G74,4)="xppm",AJ74/VLOOKUP($G74,$K$11:$Z$28,Z$1,0),IF(LEFT($J74,1)="E",AJ74/VLOOKUP($J74,$K$11:$Z$28,Z$1,0),AJ74/Z$6)),"")</f>
        <v>1034.0208333333333</v>
      </c>
      <c r="AA74" s="108"/>
      <c r="AB74" s="99">
        <f>IFERROR(IF(LEFT($G74,4)="xppm",AL74/VLOOKUP($G74,$K$11:$Z$28,AB$1,0),IF(LEFT($J74,1)="E",AL74/VLOOKUP($J74,$K$11:$AB$28,AB$1,0),AL74/AB$6)),"")</f>
        <v>0</v>
      </c>
      <c r="AC74" s="110"/>
      <c r="AD74" s="14">
        <v>44302.94</v>
      </c>
      <c r="AE74" s="14"/>
      <c r="AF74" s="14">
        <v>129118.29</v>
      </c>
      <c r="AG74" s="14"/>
      <c r="AH74" s="14">
        <v>146860.54</v>
      </c>
      <c r="AI74" s="14"/>
      <c r="AJ74" s="14">
        <v>12408.25</v>
      </c>
      <c r="AK74" s="65"/>
      <c r="AL74" s="14">
        <v>0</v>
      </c>
      <c r="AM74" s="65"/>
      <c r="AN74" s="25">
        <v>15681.03</v>
      </c>
      <c r="AO74" s="25">
        <v>10747.56</v>
      </c>
      <c r="AP74" s="25">
        <v>15175.56</v>
      </c>
      <c r="AQ74" s="25">
        <v>14719.66</v>
      </c>
      <c r="AR74" s="25">
        <v>20729.669999999998</v>
      </c>
      <c r="AS74" s="25">
        <v>10431.290000000001</v>
      </c>
      <c r="AT74" s="25">
        <v>7551.55</v>
      </c>
      <c r="AU74" s="25">
        <v>18887.86</v>
      </c>
      <c r="AV74" s="25">
        <v>12495.32</v>
      </c>
      <c r="AW74" s="25">
        <v>11622.54</v>
      </c>
      <c r="AX74" s="25">
        <v>13870.19</v>
      </c>
      <c r="AY74" s="25">
        <v>18810.21</v>
      </c>
      <c r="AZ74" s="108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</row>
    <row r="75" spans="1:123" s="101" customFormat="1" ht="10.95" customHeight="1" x14ac:dyDescent="0.25">
      <c r="A75" s="75" t="s">
        <v>348</v>
      </c>
      <c r="B75" s="95" t="str">
        <f t="shared" si="8"/>
        <v>Bud02 2020,1001,'553500',651.42</v>
      </c>
      <c r="C75" s="96">
        <f t="shared" si="9"/>
        <v>2020</v>
      </c>
      <c r="D75" s="96">
        <v>1001</v>
      </c>
      <c r="E75" s="97">
        <f>IF(LEFT(H75,1) = "x",H75,F75)</f>
        <v>553500</v>
      </c>
      <c r="F75" s="90">
        <v>553500</v>
      </c>
      <c r="G75" s="98">
        <f>IF(""="",1,SUBSTITUTE(SUBSTITUTE("","xxp","xpp"),"xppm13","xppm08"))</f>
        <v>1</v>
      </c>
      <c r="H75" s="98">
        <f>IF(""="",1,"")</f>
        <v>1</v>
      </c>
      <c r="I75" s="98">
        <f>IF(""="",1,IF(LEFT("",1)&lt;&gt;"E","",1))</f>
        <v>1</v>
      </c>
      <c r="J75" s="98">
        <f>IF(""="",1,IF(LEFT("",1)="E","",1))</f>
        <v>1</v>
      </c>
      <c r="K75" s="99" t="s">
        <v>384</v>
      </c>
      <c r="L75" s="91">
        <v>1001</v>
      </c>
      <c r="M75" s="100" t="str">
        <f>IF(LEFT($G75,4)="xppm","*","")</f>
        <v/>
      </c>
      <c r="N75" s="101" t="str">
        <f>UPPER(TRIM("          TELEPHONE/CELL PHONE"))</f>
        <v>TELEPHONE/CELL PHONE</v>
      </c>
      <c r="P75" s="102" t="s">
        <v>370</v>
      </c>
      <c r="R75" s="109">
        <f>IFERROR(IF(1*AB75&gt;0,AB75,V75),V75)</f>
        <v>651.41999999999996</v>
      </c>
      <c r="S75" s="108"/>
      <c r="T75" s="101">
        <f>IFERROR(IF(LEFT($G75,4)="xppm",AD75/VLOOKUP($G75,$K$11:$Z$28,T$1,0),IF(LEFT($J75,1)="E",AD75/VLOOKUP($J75,$K$11:$Z$28,T$1,0),AD75/T$6)),"")</f>
        <v>675.48666666666668</v>
      </c>
      <c r="V75" s="101">
        <f>IFERROR(IF(LEFT($G75,4)="xppm",AF75/VLOOKUP($G75,$K$11:$Z$28,V$1,0),IF(LEFT($J75,1)="E",AF75/VLOOKUP($J75,$K$11:$Z$28,V$1,0),AF75/V$6)),"")</f>
        <v>651.41999999999996</v>
      </c>
      <c r="X75" s="101">
        <f>IFERROR(IF(LEFT($G75,4)="xppm",AH75/VLOOKUP($G75,$K$11:$Z$28,X$1,0),IF(LEFT($J75,1)="E",AH75/VLOOKUP($J75,$K$11:$Z$28,X$1,0),AH75/X$6)),"")</f>
        <v>1335.5158333333334</v>
      </c>
      <c r="Z75" s="101">
        <f>IFERROR(IF(LEFT($G75,4)="xppm",AJ75/VLOOKUP($G75,$K$11:$Z$28,Z$1,0),IF(LEFT($J75,1)="E",AJ75/VLOOKUP($J75,$K$11:$Z$28,Z$1,0),AJ75/Z$6)),"")</f>
        <v>0.16500000000000001</v>
      </c>
      <c r="AA75" s="108"/>
      <c r="AB75" s="99">
        <f>IFERROR(IF(LEFT($G75,4)="xppm",AL75/VLOOKUP($G75,$K$11:$Z$28,AB$1,0),IF(LEFT($J75,1)="E",AL75/VLOOKUP($J75,$K$11:$AB$28,AB$1,0),AL75/AB$6)),"")</f>
        <v>0</v>
      </c>
      <c r="AC75" s="110"/>
      <c r="AD75" s="14">
        <v>2026.46</v>
      </c>
      <c r="AE75" s="14"/>
      <c r="AF75" s="14">
        <v>5862.78</v>
      </c>
      <c r="AG75" s="14"/>
      <c r="AH75" s="14">
        <v>16026.19</v>
      </c>
      <c r="AI75" s="14"/>
      <c r="AJ75" s="14">
        <v>1.98</v>
      </c>
      <c r="AK75" s="65"/>
      <c r="AL75" s="14">
        <v>0</v>
      </c>
      <c r="AM75" s="65"/>
      <c r="AN75" s="25">
        <v>1408.26</v>
      </c>
      <c r="AO75" s="25">
        <v>1592.92</v>
      </c>
      <c r="AP75" s="25">
        <v>1413.52</v>
      </c>
      <c r="AQ75" s="25">
        <v>1540.28</v>
      </c>
      <c r="AR75" s="25">
        <v>-235.16</v>
      </c>
      <c r="AS75" s="25">
        <v>560.91</v>
      </c>
      <c r="AT75" s="25">
        <v>647.69000000000005</v>
      </c>
      <c r="AU75" s="25">
        <v>555.6</v>
      </c>
      <c r="AV75" s="25">
        <v>767</v>
      </c>
      <c r="AW75" s="25">
        <v>589.51</v>
      </c>
      <c r="AX75" s="25">
        <v>635.29999999999995</v>
      </c>
      <c r="AY75" s="25">
        <v>801.65</v>
      </c>
      <c r="AZ75" s="108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</row>
    <row r="76" spans="1:123" s="101" customFormat="1" ht="10.95" customHeight="1" x14ac:dyDescent="0.25">
      <c r="A76" s="75" t="s">
        <v>348</v>
      </c>
      <c r="B76" s="95" t="str">
        <f t="shared" si="8"/>
        <v>Bud02 2020,1001,'555000',0</v>
      </c>
      <c r="C76" s="96">
        <f t="shared" si="9"/>
        <v>2020</v>
      </c>
      <c r="D76" s="96">
        <v>1001</v>
      </c>
      <c r="E76" s="97">
        <f>IF(LEFT(H76,1) = "x",H76,F76)</f>
        <v>555000</v>
      </c>
      <c r="F76" s="90">
        <v>555000</v>
      </c>
      <c r="G76" s="98">
        <f>IF(""="",1,SUBSTITUTE(SUBSTITUTE("","xxp","xpp"),"xppm13","xppm08"))</f>
        <v>1</v>
      </c>
      <c r="H76" s="98">
        <f>IF(""="",1,"")</f>
        <v>1</v>
      </c>
      <c r="I76" s="98">
        <f>IF(""="",1,IF(LEFT("",1)&lt;&gt;"E","",1))</f>
        <v>1</v>
      </c>
      <c r="J76" s="98">
        <f>IF(""="",1,IF(LEFT("",1)="E","",1))</f>
        <v>1</v>
      </c>
      <c r="K76" s="99" t="s">
        <v>385</v>
      </c>
      <c r="L76" s="91">
        <v>1001</v>
      </c>
      <c r="M76" s="100" t="str">
        <f>IF(LEFT($G76,4)="xppm","*","")</f>
        <v/>
      </c>
      <c r="N76" s="101" t="str">
        <f>UPPER(TRIM("          DONATIONS"))</f>
        <v>DONATIONS</v>
      </c>
      <c r="P76" s="102" t="s">
        <v>386</v>
      </c>
      <c r="R76" s="109">
        <f>IFERROR(IF(1*AB76&gt;0,AB76,V76),V76)</f>
        <v>0</v>
      </c>
      <c r="S76" s="108"/>
      <c r="T76" s="101">
        <f>IFERROR(IF(LEFT($G76,4)="xppm",AD76/VLOOKUP($G76,$K$11:$Z$28,T$1,0),IF(LEFT($J76,1)="E",AD76/VLOOKUP($J76,$K$11:$Z$28,T$1,0),AD76/T$6)),"")</f>
        <v>0</v>
      </c>
      <c r="V76" s="101">
        <f>IFERROR(IF(LEFT($G76,4)="xppm",AF76/VLOOKUP($G76,$K$11:$Z$28,V$1,0),IF(LEFT($J76,1)="E",AF76/VLOOKUP($J76,$K$11:$Z$28,V$1,0),AF76/V$6)),"")</f>
        <v>0</v>
      </c>
      <c r="X76" s="101">
        <f>IFERROR(IF(LEFT($G76,4)="xppm",AH76/VLOOKUP($G76,$K$11:$Z$28,X$1,0),IF(LEFT($J76,1)="E",AH76/VLOOKUP($J76,$K$11:$Z$28,X$1,0),AH76/X$6)),"")</f>
        <v>16.666666666666668</v>
      </c>
      <c r="Z76" s="101">
        <f>IFERROR(IF(LEFT($G76,4)="xppm",AJ76/VLOOKUP($G76,$K$11:$Z$28,Z$1,0),IF(LEFT($J76,1)="E",AJ76/VLOOKUP($J76,$K$11:$Z$28,Z$1,0),AJ76/Z$6)),"")</f>
        <v>0</v>
      </c>
      <c r="AA76" s="108"/>
      <c r="AB76" s="99">
        <f>IFERROR(IF(LEFT($G76,4)="xppm",AL76/VLOOKUP($G76,$K$11:$Z$28,AB$1,0),IF(LEFT($J76,1)="E",AL76/VLOOKUP($J76,$K$11:$AB$28,AB$1,0),AL76/AB$6)),"")</f>
        <v>0</v>
      </c>
      <c r="AC76" s="110"/>
      <c r="AD76" s="14">
        <v>0</v>
      </c>
      <c r="AE76" s="14"/>
      <c r="AF76" s="14">
        <v>0</v>
      </c>
      <c r="AG76" s="14"/>
      <c r="AH76" s="14">
        <v>200</v>
      </c>
      <c r="AI76" s="14"/>
      <c r="AJ76" s="14"/>
      <c r="AK76" s="65"/>
      <c r="AL76" s="14"/>
      <c r="AM76" s="65"/>
      <c r="AN76" s="25">
        <v>0</v>
      </c>
      <c r="AO76" s="25">
        <v>0</v>
      </c>
      <c r="AP76" s="25">
        <v>0</v>
      </c>
      <c r="AQ76" s="25">
        <v>0</v>
      </c>
      <c r="AR76" s="25">
        <v>0</v>
      </c>
      <c r="AS76" s="25">
        <v>0</v>
      </c>
      <c r="AT76" s="25">
        <v>0</v>
      </c>
      <c r="AU76" s="25">
        <v>0</v>
      </c>
      <c r="AV76" s="25">
        <v>0</v>
      </c>
      <c r="AW76" s="25">
        <v>0</v>
      </c>
      <c r="AX76" s="25">
        <v>0</v>
      </c>
      <c r="AY76" s="25">
        <v>0</v>
      </c>
      <c r="AZ76" s="108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</row>
    <row r="77" spans="1:123" s="101" customFormat="1" ht="10.95" customHeight="1" x14ac:dyDescent="0.25">
      <c r="A77" s="75" t="s">
        <v>348</v>
      </c>
      <c r="B77" s="95" t="str">
        <f t="shared" si="8"/>
        <v>Bud02 2020,1001,'xga001',0</v>
      </c>
      <c r="C77" s="96">
        <f t="shared" si="9"/>
        <v>2020</v>
      </c>
      <c r="D77" s="96">
        <v>1001</v>
      </c>
      <c r="E77" s="97" t="str">
        <f>IF(LEFT(H77,1) = "x",H77,F77)</f>
        <v>xga001</v>
      </c>
      <c r="F77" s="90">
        <v>555500</v>
      </c>
      <c r="G77" s="98">
        <f>IF(""="",1,SUBSTITUTE(SUBSTITUTE("","xxp","xpp"),"xppm13","xppm08"))</f>
        <v>1</v>
      </c>
      <c r="H77" s="98" t="str">
        <f>IF("xga001"="",1,"xga001")</f>
        <v>xga001</v>
      </c>
      <c r="I77" s="98">
        <f>IF("E1z"="",1,IF(LEFT("E1z",1)&lt;&gt;"E","E1z",1))</f>
        <v>1</v>
      </c>
      <c r="J77" s="98" t="str">
        <f>IF("E1z"="",1,IF(LEFT("E1z",1)="E","E1z",1))</f>
        <v>E1z</v>
      </c>
      <c r="K77" s="99" t="s">
        <v>387</v>
      </c>
      <c r="L77" s="91">
        <v>1001</v>
      </c>
      <c r="M77" s="100" t="str">
        <f>IF(LEFT($G77,4)="xppm","*","")</f>
        <v/>
      </c>
      <c r="N77" s="101" t="str">
        <f>UPPER(TRIM("          BAD DEBT"))</f>
        <v>BAD DEBT</v>
      </c>
      <c r="P77" s="102" t="s">
        <v>388</v>
      </c>
      <c r="R77" s="109">
        <f>IFERROR(IF(1*AB77&gt;0,AB77,V77),V77)</f>
        <v>0</v>
      </c>
      <c r="S77" s="108"/>
      <c r="T77" s="101">
        <f>IFERROR(IF(LEFT($G77,4)="xppm",AD77/VLOOKUP($G77,$K$11:$Z$28,T$1,0),IF(LEFT($J77,1)="E",AD77/VLOOKUP($J77,$K$11:$Z$28,T$1,0),AD77/T$6)),"")</f>
        <v>0</v>
      </c>
      <c r="V77" s="101">
        <f>IFERROR(IF(LEFT($G77,4)="xppm",AF77/VLOOKUP($G77,$K$11:$Z$28,V$1,0),IF(LEFT($J77,1)="E",AF77/VLOOKUP($J77,$K$11:$Z$28,V$1,0),AF77/V$6)),"")</f>
        <v>0</v>
      </c>
      <c r="X77" s="101">
        <f>IFERROR(IF(LEFT($G77,4)="xppm",AH77/VLOOKUP($G77,$K$11:$Z$28,X$1,0),IF(LEFT($J77,1)="E",AH77/VLOOKUP($J77,$K$11:$Z$28,X$1,0),AH77/X$6)),"")</f>
        <v>0</v>
      </c>
      <c r="Z77" s="101">
        <f>IFERROR(IF(LEFT($G77,4)="xppm",AJ77/VLOOKUP($G77,$K$11:$Z$28,Z$1,0),IF(LEFT($J77,1)="E",AJ77/VLOOKUP($J77,$K$11:$Z$28,Z$1,0),AJ77/Z$6)),"")</f>
        <v>0</v>
      </c>
      <c r="AA77" s="108"/>
      <c r="AB77" s="99" t="str">
        <f>IFERROR(IF(LEFT($G77,4)="xppm",AL77/VLOOKUP($G77,$K$11:$Z$28,AB$1,0),IF(LEFT($J77,1)="E",AL77/VLOOKUP($J77,$K$11:$AB$28,AB$1,0),AL77/AB$6)),"")</f>
        <v/>
      </c>
      <c r="AC77" s="110"/>
      <c r="AD77" s="14"/>
      <c r="AE77" s="14"/>
      <c r="AF77" s="14"/>
      <c r="AG77" s="14"/>
      <c r="AH77" s="14"/>
      <c r="AI77" s="14"/>
      <c r="AJ77" s="14"/>
      <c r="AK77" s="65"/>
      <c r="AL77" s="14"/>
      <c r="AM77" s="6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108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</row>
    <row r="78" spans="1:123" s="101" customFormat="1" ht="10.95" customHeight="1" x14ac:dyDescent="0.25">
      <c r="A78" s="75" t="s">
        <v>348</v>
      </c>
      <c r="B78" s="95" t="str">
        <f t="shared" si="8"/>
        <v>Bud02 2020,1001,'556000',0</v>
      </c>
      <c r="C78" s="96">
        <f t="shared" si="9"/>
        <v>2020</v>
      </c>
      <c r="D78" s="96">
        <v>1001</v>
      </c>
      <c r="E78" s="97">
        <f>IF(LEFT(H78,1) = "x",H78,F78)</f>
        <v>556000</v>
      </c>
      <c r="F78" s="90">
        <v>556000</v>
      </c>
      <c r="G78" s="98">
        <f>IF(""="",1,SUBSTITUTE(SUBSTITUTE("","xxp","xpp"),"xppm13","xppm08"))</f>
        <v>1</v>
      </c>
      <c r="H78" s="98">
        <f>IF(""="",1,"")</f>
        <v>1</v>
      </c>
      <c r="I78" s="98">
        <f>IF(""="",1,IF(LEFT("",1)&lt;&gt;"E","",1))</f>
        <v>1</v>
      </c>
      <c r="J78" s="98">
        <f>IF(""="",1,IF(LEFT("",1)="E","",1))</f>
        <v>1</v>
      </c>
      <c r="K78" s="99" t="s">
        <v>389</v>
      </c>
      <c r="L78" s="91">
        <v>1001</v>
      </c>
      <c r="M78" s="100" t="str">
        <f>IF(LEFT($G78,4)="xppm","*","")</f>
        <v/>
      </c>
      <c r="N78" s="101" t="str">
        <f>UPPER(TRIM("          MEDICAID BED TAX"))</f>
        <v>MEDICAID BED TAX</v>
      </c>
      <c r="P78" s="102" t="s">
        <v>356</v>
      </c>
      <c r="R78" s="109">
        <f>IFERROR(IF(1*AB78&gt;0,AB78,V78),V78)</f>
        <v>0</v>
      </c>
      <c r="S78" s="108"/>
      <c r="T78" s="101">
        <f>IFERROR(IF(LEFT($G78,4)="xppm",AD78/VLOOKUP($G78,$K$11:$Z$28,T$1,0),IF(LEFT($J78,1)="E",AD78/VLOOKUP($J78,$K$11:$Z$28,T$1,0),AD78/T$6)),"")</f>
        <v>0</v>
      </c>
      <c r="V78" s="101">
        <f>IFERROR(IF(LEFT($G78,4)="xppm",AF78/VLOOKUP($G78,$K$11:$Z$28,V$1,0),IF(LEFT($J78,1)="E",AF78/VLOOKUP($J78,$K$11:$Z$28,V$1,0),AF78/V$6)),"")</f>
        <v>0</v>
      </c>
      <c r="X78" s="101">
        <f>IFERROR(IF(LEFT($G78,4)="xppm",AH78/VLOOKUP($G78,$K$11:$Z$28,X$1,0),IF(LEFT($J78,1)="E",AH78/VLOOKUP($J78,$K$11:$Z$28,X$1,0),AH78/X$6)),"")</f>
        <v>0</v>
      </c>
      <c r="Z78" s="101">
        <f>IFERROR(IF(LEFT($G78,4)="xppm",AJ78/VLOOKUP($G78,$K$11:$Z$28,Z$1,0),IF(LEFT($J78,1)="E",AJ78/VLOOKUP($J78,$K$11:$Z$28,Z$1,0),AJ78/Z$6)),"")</f>
        <v>0</v>
      </c>
      <c r="AA78" s="108"/>
      <c r="AB78" s="99">
        <f>IFERROR(IF(LEFT($G78,4)="xppm",AL78/VLOOKUP($G78,$K$11:$Z$28,AB$1,0),IF(LEFT($J78,1)="E",AL78/VLOOKUP($J78,$K$11:$AB$28,AB$1,0),AL78/AB$6)),"")</f>
        <v>0</v>
      </c>
      <c r="AC78" s="110"/>
      <c r="AD78" s="14"/>
      <c r="AE78" s="14"/>
      <c r="AF78" s="14"/>
      <c r="AG78" s="14"/>
      <c r="AH78" s="14"/>
      <c r="AI78" s="14"/>
      <c r="AJ78" s="14"/>
      <c r="AK78" s="65"/>
      <c r="AL78" s="14"/>
      <c r="AM78" s="6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108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</row>
    <row r="79" spans="1:123" ht="4.05" customHeight="1" x14ac:dyDescent="0.25">
      <c r="A79" s="75" t="s">
        <v>348</v>
      </c>
      <c r="E79" s="111"/>
      <c r="F79" s="112"/>
      <c r="T79" s="25"/>
      <c r="U79" s="25"/>
      <c r="V79" s="25"/>
      <c r="W79" s="25"/>
      <c r="X79" s="25"/>
      <c r="Y79" s="25"/>
      <c r="Z79" s="25"/>
      <c r="AA79" s="25"/>
      <c r="AB79" s="14"/>
      <c r="AC79" s="14"/>
    </row>
    <row r="80" spans="1:123" s="86" customFormat="1" ht="15" customHeight="1" x14ac:dyDescent="0.25">
      <c r="A80" s="75" t="s">
        <v>348</v>
      </c>
      <c r="B80" s="80"/>
      <c r="C80" s="80"/>
      <c r="D80" s="80"/>
      <c r="E80" s="81"/>
      <c r="F80" s="82"/>
      <c r="G80" s="81"/>
      <c r="H80" s="81"/>
      <c r="I80" s="81"/>
      <c r="J80" s="81"/>
      <c r="K80" s="81"/>
      <c r="L80" s="83">
        <f>L81</f>
        <v>1001</v>
      </c>
      <c r="M80" s="84" t="s">
        <v>390</v>
      </c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  <c r="AA80" s="84"/>
      <c r="AB80" s="81"/>
      <c r="AC80" s="81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85"/>
      <c r="AO80" s="85"/>
      <c r="AP80" s="85"/>
      <c r="AQ80" s="85"/>
      <c r="AR80" s="85"/>
      <c r="AS80" s="85"/>
      <c r="AT80" s="85"/>
      <c r="AU80" s="85"/>
      <c r="AV80" s="85"/>
      <c r="AW80" s="85"/>
      <c r="AX80" s="85"/>
      <c r="AY80" s="85"/>
      <c r="AZ80" s="84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</row>
    <row r="81" spans="1:123" s="101" customFormat="1" ht="10.95" customHeight="1" x14ac:dyDescent="0.25">
      <c r="A81" s="75" t="s">
        <v>348</v>
      </c>
      <c r="B81" s="95" t="str">
        <f t="shared" ref="B81:B83" si="10">IF(E81&gt;0,"Bud02 " &amp; C81 &amp;","&amp;D81&amp;",'"&amp;E81&amp;"',"&amp;1*R81)</f>
        <v>Bud02 2020,1001,'557500',0</v>
      </c>
      <c r="C81" s="96">
        <f t="shared" ref="C81:C83" si="11">$E$5</f>
        <v>2020</v>
      </c>
      <c r="D81" s="96">
        <v>1001</v>
      </c>
      <c r="E81" s="97">
        <f>IF(LEFT(H81,1) = "x",H81,F81)</f>
        <v>557500</v>
      </c>
      <c r="F81" s="90">
        <v>557500</v>
      </c>
      <c r="G81" s="98">
        <f>IF(""="",1,SUBSTITUTE(SUBSTITUTE("","xxp","xpp"),"xppm13","xppm08"))</f>
        <v>1</v>
      </c>
      <c r="H81" s="98">
        <f>IF(""="",1,"")</f>
        <v>1</v>
      </c>
      <c r="I81" s="98">
        <f>IF(""="",1,IF(LEFT("",1)&lt;&gt;"E","",1))</f>
        <v>1</v>
      </c>
      <c r="J81" s="98">
        <f>IF(""="",1,IF(LEFT("",1)="E","",1))</f>
        <v>1</v>
      </c>
      <c r="K81" s="99" t="s">
        <v>391</v>
      </c>
      <c r="L81" s="91">
        <v>1001</v>
      </c>
      <c r="M81" s="100" t="str">
        <f>IF(LEFT($G81,4)="xppm","*","")</f>
        <v/>
      </c>
      <c r="N81" s="101" t="str">
        <f>UPPER(TRIM("          REAL ESTATE TAXES"))</f>
        <v>REAL ESTATE TAXES</v>
      </c>
      <c r="P81" s="102" t="s">
        <v>356</v>
      </c>
      <c r="R81" s="109">
        <f>IFERROR(IF(1*AB81&gt;0,AB81,V81),V81)</f>
        <v>0</v>
      </c>
      <c r="S81" s="108"/>
      <c r="T81" s="101">
        <f>IFERROR(IF(LEFT($G81,4)="xppm",AD81/VLOOKUP($G81,$K$11:$Z$28,T$1,0),IF(LEFT($J81,1)="E",AD81/VLOOKUP($J81,$K$11:$Z$28,T$1,0),AD81/T$6)),"")</f>
        <v>0</v>
      </c>
      <c r="V81" s="101">
        <f>IFERROR(IF(LEFT($G81,4)="xppm",AF81/VLOOKUP($G81,$K$11:$Z$28,V$1,0),IF(LEFT($J81,1)="E",AF81/VLOOKUP($J81,$K$11:$Z$28,V$1,0),AF81/V$6)),"")</f>
        <v>0</v>
      </c>
      <c r="X81" s="101">
        <f>IFERROR(IF(LEFT($G81,4)="xppm",AH81/VLOOKUP($G81,$K$11:$Z$28,X$1,0),IF(LEFT($J81,1)="E",AH81/VLOOKUP($J81,$K$11:$Z$28,X$1,0),AH81/X$6)),"")</f>
        <v>0</v>
      </c>
      <c r="Z81" s="101">
        <f>IFERROR(IF(LEFT($G81,4)="xppm",AJ81/VLOOKUP($G81,$K$11:$Z$28,Z$1,0),IF(LEFT($J81,1)="E",AJ81/VLOOKUP($J81,$K$11:$Z$28,Z$1,0),AJ81/Z$6)),"")</f>
        <v>0</v>
      </c>
      <c r="AA81" s="108"/>
      <c r="AB81" s="99">
        <f>IFERROR(IF(LEFT($G81,4)="xppm",AL81/VLOOKUP($G81,$K$11:$Z$28,AB$1,0),IF(LEFT($J81,1)="E",AL81/VLOOKUP($J81,$K$11:$AB$28,AB$1,0),AL81/AB$6)),"")</f>
        <v>0</v>
      </c>
      <c r="AC81" s="110"/>
      <c r="AD81" s="14"/>
      <c r="AE81" s="14"/>
      <c r="AF81" s="14"/>
      <c r="AG81" s="14"/>
      <c r="AH81" s="14"/>
      <c r="AI81" s="14"/>
      <c r="AJ81" s="14"/>
      <c r="AK81" s="65"/>
      <c r="AL81" s="14"/>
      <c r="AM81" s="6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108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</row>
    <row r="82" spans="1:123" s="101" customFormat="1" ht="10.95" customHeight="1" x14ac:dyDescent="0.25">
      <c r="A82" s="75" t="s">
        <v>348</v>
      </c>
      <c r="B82" s="95" t="str">
        <f t="shared" si="10"/>
        <v>Bud02 2020,1001,'558000',2883.65</v>
      </c>
      <c r="C82" s="96">
        <f t="shared" si="11"/>
        <v>2020</v>
      </c>
      <c r="D82" s="96">
        <v>1001</v>
      </c>
      <c r="E82" s="97">
        <f>IF(LEFT(H82,1) = "x",H82,F82)</f>
        <v>558000</v>
      </c>
      <c r="F82" s="90">
        <v>558000</v>
      </c>
      <c r="G82" s="98">
        <f>IF(""="",1,SUBSTITUTE(SUBSTITUTE("","xxp","xpp"),"xppm13","xppm08"))</f>
        <v>1</v>
      </c>
      <c r="H82" s="98">
        <f>IF(""="",1,"")</f>
        <v>1</v>
      </c>
      <c r="I82" s="98">
        <f>IF(""="",1,IF(LEFT("",1)&lt;&gt;"E","",1))</f>
        <v>1</v>
      </c>
      <c r="J82" s="98">
        <f>IF(""="",1,IF(LEFT("",1)="E","",1))</f>
        <v>1</v>
      </c>
      <c r="K82" s="99" t="s">
        <v>392</v>
      </c>
      <c r="L82" s="91">
        <v>1001</v>
      </c>
      <c r="M82" s="100" t="str">
        <f>IF(LEFT($G82,4)="xppm","*","")</f>
        <v/>
      </c>
      <c r="N82" s="101" t="str">
        <f>UPPER(TRIM("          INSURANCE - GENERAL LIABILITY"))</f>
        <v>INSURANCE - GENERAL LIABILITY</v>
      </c>
      <c r="P82" s="102" t="s">
        <v>359</v>
      </c>
      <c r="R82" s="109">
        <f>IFERROR(IF(1*AB82&gt;0,AB82,V82),V82)</f>
        <v>2883.6499999999996</v>
      </c>
      <c r="S82" s="108"/>
      <c r="T82" s="101">
        <f>IFERROR(IF(LEFT($G82,4)="xppm",AD82/VLOOKUP($G82,$K$11:$Z$28,T$1,0),IF(LEFT($J82,1)="E",AD82/VLOOKUP($J82,$K$11:$Z$28,T$1,0),AD82/T$6)),"")</f>
        <v>2827.72</v>
      </c>
      <c r="V82" s="101">
        <f>IFERROR(IF(LEFT($G82,4)="xppm",AF82/VLOOKUP($G82,$K$11:$Z$28,V$1,0),IF(LEFT($J82,1)="E",AF82/VLOOKUP($J82,$K$11:$Z$28,V$1,0),AF82/V$6)),"")</f>
        <v>2883.6499999999996</v>
      </c>
      <c r="X82" s="101">
        <f>IFERROR(IF(LEFT($G82,4)="xppm",AH82/VLOOKUP($G82,$K$11:$Z$28,X$1,0),IF(LEFT($J82,1)="E",AH82/VLOOKUP($J82,$K$11:$Z$28,X$1,0),AH82/X$6)),"")</f>
        <v>1723.3358333333333</v>
      </c>
      <c r="Z82" s="101">
        <f>IFERROR(IF(LEFT($G82,4)="xppm",AJ82/VLOOKUP($G82,$K$11:$Z$28,Z$1,0),IF(LEFT($J82,1)="E",AJ82/VLOOKUP($J82,$K$11:$Z$28,Z$1,0),AJ82/Z$6)),"")</f>
        <v>0</v>
      </c>
      <c r="AA82" s="108"/>
      <c r="AB82" s="99">
        <f>IFERROR(IF(LEFT($G82,4)="xppm",AL82/VLOOKUP($G82,$K$11:$Z$28,AB$1,0),IF(LEFT($J82,1)="E",AL82/VLOOKUP($J82,$K$11:$AB$28,AB$1,0),AL82/AB$6)),"")</f>
        <v>0</v>
      </c>
      <c r="AC82" s="110"/>
      <c r="AD82" s="14">
        <v>8483.16</v>
      </c>
      <c r="AE82" s="14"/>
      <c r="AF82" s="14">
        <v>25952.85</v>
      </c>
      <c r="AG82" s="14"/>
      <c r="AH82" s="14">
        <v>20680.03</v>
      </c>
      <c r="AI82" s="14"/>
      <c r="AJ82" s="14">
        <v>0</v>
      </c>
      <c r="AK82" s="65"/>
      <c r="AL82" s="14">
        <v>0</v>
      </c>
      <c r="AM82" s="65"/>
      <c r="AN82" s="25">
        <v>1679.01</v>
      </c>
      <c r="AO82" s="25">
        <v>2508.7800000000002</v>
      </c>
      <c r="AP82" s="25">
        <v>2508.79</v>
      </c>
      <c r="AQ82" s="25">
        <v>2508.79</v>
      </c>
      <c r="AR82" s="25">
        <v>2508.8000000000002</v>
      </c>
      <c r="AS82" s="25">
        <v>2501.8000000000002</v>
      </c>
      <c r="AT82" s="25">
        <v>3595.04</v>
      </c>
      <c r="AU82" s="25">
        <v>3588.2</v>
      </c>
      <c r="AV82" s="25">
        <v>2767.06</v>
      </c>
      <c r="AW82" s="25">
        <v>2767.06</v>
      </c>
      <c r="AX82" s="25">
        <v>3375.86</v>
      </c>
      <c r="AY82" s="25">
        <v>2340.2399999999998</v>
      </c>
      <c r="AZ82" s="108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  <c r="DA82" s="10"/>
      <c r="DB82" s="10"/>
      <c r="DC82" s="10"/>
      <c r="DD82" s="10"/>
      <c r="DE82" s="10"/>
      <c r="DF82" s="10"/>
      <c r="DG82" s="10"/>
      <c r="DH82" s="10"/>
      <c r="DI82" s="10"/>
      <c r="DJ82" s="10"/>
      <c r="DK82" s="10"/>
      <c r="DL82" s="10"/>
      <c r="DM82" s="10"/>
      <c r="DN82" s="10"/>
      <c r="DO82" s="10"/>
      <c r="DP82" s="10"/>
      <c r="DQ82" s="10"/>
      <c r="DR82" s="10"/>
      <c r="DS82" s="10"/>
    </row>
    <row r="83" spans="1:123" s="101" customFormat="1" ht="10.95" customHeight="1" x14ac:dyDescent="0.25">
      <c r="A83" s="75" t="s">
        <v>348</v>
      </c>
      <c r="B83" s="95" t="str">
        <f t="shared" si="10"/>
        <v>Bud02 2020,1001,'558200',0</v>
      </c>
      <c r="C83" s="96">
        <f t="shared" si="11"/>
        <v>2020</v>
      </c>
      <c r="D83" s="96">
        <v>1001</v>
      </c>
      <c r="E83" s="97">
        <f>IF(LEFT(H83,1) = "x",H83,F83)</f>
        <v>558200</v>
      </c>
      <c r="F83" s="90">
        <v>558200</v>
      </c>
      <c r="G83" s="98">
        <f>IF(""="",1,SUBSTITUTE(SUBSTITUTE("","xxp","xpp"),"xppm13","xppm08"))</f>
        <v>1</v>
      </c>
      <c r="H83" s="98">
        <f>IF(""="",1,"")</f>
        <v>1</v>
      </c>
      <c r="I83" s="98">
        <f>IF(""="",1,IF(LEFT("",1)&lt;&gt;"E","",1))</f>
        <v>1</v>
      </c>
      <c r="J83" s="98">
        <f>IF(""="",1,IF(LEFT("",1)="E","",1))</f>
        <v>1</v>
      </c>
      <c r="K83" s="99" t="s">
        <v>393</v>
      </c>
      <c r="L83" s="91">
        <v>1001</v>
      </c>
      <c r="M83" s="100" t="str">
        <f>IF(LEFT($G83,4)="xppm","*","")</f>
        <v/>
      </c>
      <c r="N83" s="101" t="str">
        <f>UPPER(TRIM("          INSURANCE - PROPERTY/FLOOD"))</f>
        <v>INSURANCE - PROPERTY/FLOOD</v>
      </c>
      <c r="P83" s="102" t="s">
        <v>359</v>
      </c>
      <c r="R83" s="109">
        <f>IFERROR(IF(1*AB83&gt;0,AB83,V83),V83)</f>
        <v>0</v>
      </c>
      <c r="S83" s="108"/>
      <c r="T83" s="101">
        <f>IFERROR(IF(LEFT($G83,4)="xppm",AD83/VLOOKUP($G83,$K$11:$Z$28,T$1,0),IF(LEFT($J83,1)="E",AD83/VLOOKUP($J83,$K$11:$Z$28,T$1,0),AD83/T$6)),"")</f>
        <v>0</v>
      </c>
      <c r="V83" s="101">
        <f>IFERROR(IF(LEFT($G83,4)="xppm",AF83/VLOOKUP($G83,$K$11:$Z$28,V$1,0),IF(LEFT($J83,1)="E",AF83/VLOOKUP($J83,$K$11:$Z$28,V$1,0),AF83/V$6)),"")</f>
        <v>0</v>
      </c>
      <c r="X83" s="101">
        <f>IFERROR(IF(LEFT($G83,4)="xppm",AH83/VLOOKUP($G83,$K$11:$Z$28,X$1,0),IF(LEFT($J83,1)="E",AH83/VLOOKUP($J83,$K$11:$Z$28,X$1,0),AH83/X$6)),"")</f>
        <v>0</v>
      </c>
      <c r="Z83" s="101">
        <f>IFERROR(IF(LEFT($G83,4)="xppm",AJ83/VLOOKUP($G83,$K$11:$Z$28,Z$1,0),IF(LEFT($J83,1)="E",AJ83/VLOOKUP($J83,$K$11:$Z$28,Z$1,0),AJ83/Z$6)),"")</f>
        <v>0</v>
      </c>
      <c r="AA83" s="108"/>
      <c r="AB83" s="99">
        <f>IFERROR(IF(LEFT($G83,4)="xppm",AL83/VLOOKUP($G83,$K$11:$Z$28,AB$1,0),IF(LEFT($J83,1)="E",AL83/VLOOKUP($J83,$K$11:$AB$28,AB$1,0),AL83/AB$6)),"")</f>
        <v>0</v>
      </c>
      <c r="AC83" s="110"/>
      <c r="AD83" s="14">
        <v>0</v>
      </c>
      <c r="AE83" s="14"/>
      <c r="AF83" s="14">
        <v>0</v>
      </c>
      <c r="AG83" s="14"/>
      <c r="AH83" s="14"/>
      <c r="AI83" s="14"/>
      <c r="AJ83" s="14"/>
      <c r="AK83" s="65"/>
      <c r="AL83" s="14"/>
      <c r="AM83" s="65"/>
      <c r="AN83" s="25"/>
      <c r="AO83" s="25"/>
      <c r="AP83" s="25"/>
      <c r="AQ83" s="25">
        <v>0</v>
      </c>
      <c r="AR83" s="25">
        <v>0</v>
      </c>
      <c r="AS83" s="25">
        <v>0</v>
      </c>
      <c r="AT83" s="25">
        <v>0</v>
      </c>
      <c r="AU83" s="25">
        <v>0</v>
      </c>
      <c r="AV83" s="25">
        <v>0</v>
      </c>
      <c r="AW83" s="25">
        <v>0</v>
      </c>
      <c r="AX83" s="25">
        <v>0</v>
      </c>
      <c r="AY83" s="25">
        <v>0</v>
      </c>
      <c r="AZ83" s="108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</row>
    <row r="84" spans="1:123" ht="4.05" customHeight="1" x14ac:dyDescent="0.25">
      <c r="A84" s="75" t="s">
        <v>348</v>
      </c>
      <c r="E84" s="111"/>
      <c r="F84" s="112"/>
      <c r="T84" s="25"/>
      <c r="U84" s="25"/>
      <c r="V84" s="25"/>
      <c r="W84" s="25"/>
      <c r="X84" s="25"/>
      <c r="Y84" s="25"/>
      <c r="Z84" s="25"/>
      <c r="AA84" s="25"/>
      <c r="AB84" s="14"/>
      <c r="AC84" s="14"/>
    </row>
    <row r="85" spans="1:123" s="86" customFormat="1" ht="15" customHeight="1" x14ac:dyDescent="0.25">
      <c r="A85" s="75" t="s">
        <v>348</v>
      </c>
      <c r="B85" s="80"/>
      <c r="C85" s="80"/>
      <c r="D85" s="80"/>
      <c r="E85" s="81"/>
      <c r="F85" s="82"/>
      <c r="G85" s="81"/>
      <c r="H85" s="81"/>
      <c r="I85" s="81"/>
      <c r="J85" s="81"/>
      <c r="K85" s="81"/>
      <c r="L85" s="83">
        <f>L86</f>
        <v>1001</v>
      </c>
      <c r="M85" s="84" t="s">
        <v>394</v>
      </c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84"/>
      <c r="Y85" s="84"/>
      <c r="Z85" s="84"/>
      <c r="AA85" s="84"/>
      <c r="AB85" s="81"/>
      <c r="AC85" s="81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85"/>
      <c r="AO85" s="85"/>
      <c r="AP85" s="85"/>
      <c r="AQ85" s="85"/>
      <c r="AR85" s="85"/>
      <c r="AS85" s="85"/>
      <c r="AT85" s="85"/>
      <c r="AU85" s="85"/>
      <c r="AV85" s="85"/>
      <c r="AW85" s="85"/>
      <c r="AX85" s="85"/>
      <c r="AY85" s="85"/>
      <c r="AZ85" s="84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</row>
    <row r="86" spans="1:123" s="101" customFormat="1" ht="10.95" customHeight="1" x14ac:dyDescent="0.25">
      <c r="A86" s="75" t="s">
        <v>348</v>
      </c>
      <c r="B86" s="95" t="str">
        <f t="shared" ref="B86:B88" si="12">IF(E86&gt;0,"Bud02 " &amp; C86 &amp;","&amp;D86&amp;",'"&amp;E86&amp;"',"&amp;1*R86)</f>
        <v>Bud02 2020,1001,'560000',897.317777777778</v>
      </c>
      <c r="C86" s="96">
        <f t="shared" ref="C86:C89" si="13">$E$5</f>
        <v>2020</v>
      </c>
      <c r="D86" s="96">
        <v>1001</v>
      </c>
      <c r="E86" s="97">
        <f>IF(LEFT(H86,1) = "x",H86,F86)</f>
        <v>560000</v>
      </c>
      <c r="F86" s="90">
        <v>560000</v>
      </c>
      <c r="G86" s="98">
        <f>IF(""="",1,SUBSTITUTE(SUBSTITUTE("","xxp","xpp"),"xppm13","xppm08"))</f>
        <v>1</v>
      </c>
      <c r="H86" s="98">
        <f>IF(""="",1,"")</f>
        <v>1</v>
      </c>
      <c r="I86" s="98">
        <f>IF(""="",1,IF(LEFT("",1)&lt;&gt;"E","",1))</f>
        <v>1</v>
      </c>
      <c r="J86" s="98">
        <f>IF(""="",1,IF(LEFT("",1)="E","",1))</f>
        <v>1</v>
      </c>
      <c r="K86" s="99" t="s">
        <v>395</v>
      </c>
      <c r="L86" s="91">
        <v>1001</v>
      </c>
      <c r="M86" s="100" t="str">
        <f>IF(LEFT($G86,4)="xppm","*","")</f>
        <v/>
      </c>
      <c r="N86" s="101" t="str">
        <f>UPPER(TRIM("          INTEREST EXPENSE"))</f>
        <v>INTEREST EXPENSE</v>
      </c>
      <c r="P86" s="102" t="s">
        <v>356</v>
      </c>
      <c r="R86" s="109">
        <f>IFERROR(IF(1*AB86&gt;0,AB86,V86),V86)</f>
        <v>897.31777777777779</v>
      </c>
      <c r="S86" s="108"/>
      <c r="T86" s="101">
        <f>IFERROR(IF(LEFT($G86,4)="xppm",AD86/VLOOKUP($G86,$K$11:$Z$28,T$1,0),IF(LEFT($J86,1)="E",AD86/VLOOKUP($J86,$K$11:$Z$28,T$1,0),AD86/T$6)),"")</f>
        <v>1112.8833333333334</v>
      </c>
      <c r="V86" s="101">
        <f>IFERROR(IF(LEFT($G86,4)="xppm",AF86/VLOOKUP($G86,$K$11:$Z$28,V$1,0),IF(LEFT($J86,1)="E",AF86/VLOOKUP($J86,$K$11:$Z$28,V$1,0),AF86/V$6)),"")</f>
        <v>897.31777777777779</v>
      </c>
      <c r="X86" s="101">
        <f>IFERROR(IF(LEFT($G86,4)="xppm",AH86/VLOOKUP($G86,$K$11:$Z$28,X$1,0),IF(LEFT($J86,1)="E",AH86/VLOOKUP($J86,$K$11:$Z$28,X$1,0),AH86/X$6)),"")</f>
        <v>1295.5766666666666</v>
      </c>
      <c r="Z86" s="101">
        <f>IFERROR(IF(LEFT($G86,4)="xppm",AJ86/VLOOKUP($G86,$K$11:$Z$28,Z$1,0),IF(LEFT($J86,1)="E",AJ86/VLOOKUP($J86,$K$11:$Z$28,Z$1,0),AJ86/Z$6)),"")</f>
        <v>0</v>
      </c>
      <c r="AA86" s="108"/>
      <c r="AB86" s="99">
        <f>IFERROR(IF(LEFT($G86,4)="xppm",AL86/VLOOKUP($G86,$K$11:$Z$28,AB$1,0),IF(LEFT($J86,1)="E",AL86/VLOOKUP($J86,$K$11:$AB$28,AB$1,0),AL86/AB$6)),"")</f>
        <v>0</v>
      </c>
      <c r="AC86" s="110"/>
      <c r="AD86" s="14">
        <v>3338.65</v>
      </c>
      <c r="AE86" s="14"/>
      <c r="AF86" s="14">
        <v>8075.86</v>
      </c>
      <c r="AG86" s="14"/>
      <c r="AH86" s="14">
        <v>15546.92</v>
      </c>
      <c r="AI86" s="14"/>
      <c r="AJ86" s="14"/>
      <c r="AK86" s="65"/>
      <c r="AL86" s="14"/>
      <c r="AM86" s="65"/>
      <c r="AN86" s="25">
        <v>1052.8</v>
      </c>
      <c r="AO86" s="25">
        <v>1142</v>
      </c>
      <c r="AP86" s="25">
        <v>1096.6600000000001</v>
      </c>
      <c r="AQ86" s="25">
        <v>1133.22</v>
      </c>
      <c r="AR86" s="25">
        <v>580.32000000000005</v>
      </c>
      <c r="AS86" s="25">
        <v>516.70000000000005</v>
      </c>
      <c r="AT86" s="25">
        <v>739.16</v>
      </c>
      <c r="AU86" s="25">
        <v>810.12</v>
      </c>
      <c r="AV86" s="25">
        <v>957.69</v>
      </c>
      <c r="AW86" s="25">
        <v>1029.81</v>
      </c>
      <c r="AX86" s="25">
        <v>1178.55</v>
      </c>
      <c r="AY86" s="25">
        <v>1130.29</v>
      </c>
      <c r="AZ86" s="108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</row>
    <row r="87" spans="1:123" s="101" customFormat="1" ht="10.95" customHeight="1" x14ac:dyDescent="0.25">
      <c r="A87" s="75" t="s">
        <v>348</v>
      </c>
      <c r="B87" s="95" t="str">
        <f t="shared" si="12"/>
        <v>Bud02 2020,1001,'560500',31412.2055555556</v>
      </c>
      <c r="C87" s="96">
        <f t="shared" si="13"/>
        <v>2020</v>
      </c>
      <c r="D87" s="96">
        <v>1001</v>
      </c>
      <c r="E87" s="97">
        <f>IF(LEFT(H87,1) = "x",H87,F87)</f>
        <v>560500</v>
      </c>
      <c r="F87" s="90">
        <v>560500</v>
      </c>
      <c r="G87" s="98">
        <f>IF(""="",1,SUBSTITUTE(SUBSTITUTE("","xxp","xpp"),"xppm13","xppm08"))</f>
        <v>1</v>
      </c>
      <c r="H87" s="98">
        <f>IF(""="",1,"")</f>
        <v>1</v>
      </c>
      <c r="I87" s="98">
        <f>IF(""="",1,IF(LEFT("",1)&lt;&gt;"E","",1))</f>
        <v>1</v>
      </c>
      <c r="J87" s="98">
        <f>IF(""="",1,IF(LEFT("",1)="E","",1))</f>
        <v>1</v>
      </c>
      <c r="K87" s="99" t="s">
        <v>396</v>
      </c>
      <c r="L87" s="91">
        <v>1001</v>
      </c>
      <c r="M87" s="100" t="str">
        <f>IF(LEFT($G87,4)="xppm","*","")</f>
        <v/>
      </c>
      <c r="N87" s="101" t="str">
        <f>UPPER(TRIM("          RENT EXPENSE"))</f>
        <v>RENT EXPENSE</v>
      </c>
      <c r="P87" s="102" t="s">
        <v>356</v>
      </c>
      <c r="R87" s="109">
        <f>IFERROR(IF(1*AB87&gt;0,AB87,V87),V87)</f>
        <v>31412.205555555553</v>
      </c>
      <c r="S87" s="108"/>
      <c r="T87" s="101">
        <f>IFERROR(IF(LEFT($G87,4)="xppm",AD87/VLOOKUP($G87,$K$11:$Z$28,T$1,0),IF(LEFT($J87,1)="E",AD87/VLOOKUP($J87,$K$11:$Z$28,T$1,0),AD87/T$6)),"")</f>
        <v>59716.950000000004</v>
      </c>
      <c r="V87" s="101">
        <f>IFERROR(IF(LEFT($G87,4)="xppm",AF87/VLOOKUP($G87,$K$11:$Z$28,V$1,0),IF(LEFT($J87,1)="E",AF87/VLOOKUP($J87,$K$11:$Z$28,V$1,0),AF87/V$6)),"")</f>
        <v>31412.205555555553</v>
      </c>
      <c r="X87" s="101">
        <f>IFERROR(IF(LEFT($G87,4)="xppm",AH87/VLOOKUP($G87,$K$11:$Z$28,X$1,0),IF(LEFT($J87,1)="E",AH87/VLOOKUP($J87,$K$11:$Z$28,X$1,0),AH87/X$6)),"")</f>
        <v>16513.5</v>
      </c>
      <c r="Z87" s="101">
        <f>IFERROR(IF(LEFT($G87,4)="xppm",AJ87/VLOOKUP($G87,$K$11:$Z$28,Z$1,0),IF(LEFT($J87,1)="E",AJ87/VLOOKUP($J87,$K$11:$Z$28,Z$1,0),AJ87/Z$6)),"")</f>
        <v>0</v>
      </c>
      <c r="AA87" s="108"/>
      <c r="AB87" s="99">
        <f>IFERROR(IF(LEFT($G87,4)="xppm",AL87/VLOOKUP($G87,$K$11:$Z$28,AB$1,0),IF(LEFT($J87,1)="E",AL87/VLOOKUP($J87,$K$11:$AB$28,AB$1,0),AL87/AB$6)),"")</f>
        <v>0</v>
      </c>
      <c r="AC87" s="110"/>
      <c r="AD87" s="14">
        <v>179150.85</v>
      </c>
      <c r="AE87" s="14"/>
      <c r="AF87" s="14">
        <v>282709.84999999998</v>
      </c>
      <c r="AG87" s="14"/>
      <c r="AH87" s="14">
        <v>198162</v>
      </c>
      <c r="AI87" s="14"/>
      <c r="AJ87" s="14"/>
      <c r="AK87" s="65"/>
      <c r="AL87" s="14"/>
      <c r="AM87" s="65"/>
      <c r="AN87" s="25">
        <v>16513.5</v>
      </c>
      <c r="AO87" s="25">
        <v>16513.5</v>
      </c>
      <c r="AP87" s="25">
        <v>16513.5</v>
      </c>
      <c r="AQ87" s="25">
        <v>16513.5</v>
      </c>
      <c r="AR87" s="25">
        <v>16513.5</v>
      </c>
      <c r="AS87" s="25">
        <v>16513.5</v>
      </c>
      <c r="AT87" s="25">
        <v>16513.5</v>
      </c>
      <c r="AU87" s="25">
        <v>16513.5</v>
      </c>
      <c r="AV87" s="25">
        <v>20991.5</v>
      </c>
      <c r="AW87" s="25">
        <v>37794</v>
      </c>
      <c r="AX87" s="25">
        <v>81639.899999999994</v>
      </c>
      <c r="AY87" s="25">
        <v>59716.95</v>
      </c>
      <c r="AZ87" s="108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  <c r="DA87" s="10"/>
      <c r="DB87" s="10"/>
      <c r="DC87" s="10"/>
      <c r="DD87" s="10"/>
      <c r="DE87" s="10"/>
      <c r="DF87" s="10"/>
      <c r="DG87" s="10"/>
      <c r="DH87" s="10"/>
      <c r="DI87" s="10"/>
      <c r="DJ87" s="10"/>
      <c r="DK87" s="10"/>
      <c r="DL87" s="10"/>
      <c r="DM87" s="10"/>
      <c r="DN87" s="10"/>
      <c r="DO87" s="10"/>
      <c r="DP87" s="10"/>
      <c r="DQ87" s="10"/>
      <c r="DR87" s="10"/>
      <c r="DS87" s="10"/>
    </row>
    <row r="88" spans="1:123" s="101" customFormat="1" ht="10.95" customHeight="1" x14ac:dyDescent="0.25">
      <c r="A88" s="75" t="s">
        <v>348</v>
      </c>
      <c r="B88" s="95" t="b">
        <f>IF(E88&gt;"1","Bud02 " &amp; C88 &amp;","&amp;D88&amp;",'"&amp;E88&amp;"',"&amp;1*R88)</f>
        <v>0</v>
      </c>
      <c r="C88" s="96">
        <f t="shared" si="13"/>
        <v>2020</v>
      </c>
      <c r="D88" s="96">
        <v>1001</v>
      </c>
      <c r="E88" s="97">
        <f>IF(LEFT(H88,1) = "x",H88,F88)</f>
        <v>0</v>
      </c>
      <c r="F88" s="90"/>
      <c r="G88" s="98">
        <f>IF(""="",1,SUBSTITUTE(SUBSTITUTE("","xxp","xpp"),"xppm13","xppm08"))</f>
        <v>1</v>
      </c>
      <c r="H88" s="98">
        <f>IF(""="",1,"")</f>
        <v>1</v>
      </c>
      <c r="I88" s="98">
        <f>IF(""="",1,IF(LEFT("",1)&lt;&gt;"E","",1))</f>
        <v>1</v>
      </c>
      <c r="J88" s="98">
        <f>IF(""="",1,IF(LEFT("",1)="E","",1))</f>
        <v>1</v>
      </c>
      <c r="K88" s="99" t="s">
        <v>397</v>
      </c>
      <c r="L88" s="91">
        <v>1001</v>
      </c>
      <c r="M88" s="100" t="str">
        <f>IF(LEFT($G88,4)="xppm","*","")</f>
        <v/>
      </c>
      <c r="N88" s="101" t="str">
        <f>UPPER(TRIM("          NON-RECURRING MISC. EXPENSE"))</f>
        <v>NON-RECURRING MISC. EXPENSE</v>
      </c>
      <c r="P88" s="102" t="s">
        <v>356</v>
      </c>
      <c r="R88" s="109">
        <f>IFERROR(IF(1*AB88&gt;0,AB88,V88),V88)</f>
        <v>0</v>
      </c>
      <c r="S88" s="108"/>
      <c r="T88" s="101">
        <f>IFERROR(IF(LEFT($G88,4)="xppm",AD88/VLOOKUP($G88,$K$11:$Z$28,T$1,0),IF(LEFT($J88,1)="E",AD88/VLOOKUP($J88,$K$11:$Z$28,T$1,0),AD88/T$6)),"")</f>
        <v>0</v>
      </c>
      <c r="V88" s="101">
        <f>IFERROR(IF(LEFT($G88,4)="xppm",AF88/VLOOKUP($G88,$K$11:$Z$28,V$1,0),IF(LEFT($J88,1)="E",AF88/VLOOKUP($J88,$K$11:$Z$28,V$1,0),AF88/V$6)),"")</f>
        <v>0</v>
      </c>
      <c r="X88" s="101">
        <f>IFERROR(IF(LEFT($G88,4)="xppm",AH88/VLOOKUP($G88,$K$11:$Z$28,X$1,0),IF(LEFT($J88,1)="E",AH88/VLOOKUP($J88,$K$11:$Z$28,X$1,0),AH88/X$6)),"")</f>
        <v>0</v>
      </c>
      <c r="Z88" s="101">
        <f>IFERROR(IF(LEFT($G88,4)="xppm",AJ88/VLOOKUP($G88,$K$11:$Z$28,Z$1,0),IF(LEFT($J88,1)="E",AJ88/VLOOKUP($J88,$K$11:$Z$28,Z$1,0),AJ88/Z$6)),"")</f>
        <v>0</v>
      </c>
      <c r="AA88" s="108"/>
      <c r="AB88" s="99">
        <f>IFERROR(IF(LEFT($G88,4)="xppm",AL88/VLOOKUP($G88,$K$11:$Z$28,AB$1,0),IF(LEFT($J88,1)="E",AL88/VLOOKUP($J88,$K$11:$AB$28,AB$1,0),AL88/AB$6)),"")</f>
        <v>0</v>
      </c>
      <c r="AC88" s="110"/>
      <c r="AD88" s="14"/>
      <c r="AE88" s="14"/>
      <c r="AF88" s="14"/>
      <c r="AG88" s="14"/>
      <c r="AH88" s="14"/>
      <c r="AI88" s="14"/>
      <c r="AJ88" s="14"/>
      <c r="AK88" s="65"/>
      <c r="AL88" s="14"/>
      <c r="AM88" s="6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108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/>
      <c r="DJ88" s="10"/>
      <c r="DK88" s="10"/>
      <c r="DL88" s="10"/>
      <c r="DM88" s="10"/>
      <c r="DN88" s="10"/>
      <c r="DO88" s="10"/>
      <c r="DP88" s="10"/>
      <c r="DQ88" s="10"/>
      <c r="DR88" s="10"/>
      <c r="DS88" s="10"/>
    </row>
    <row r="89" spans="1:123" ht="4.05" customHeight="1" x14ac:dyDescent="0.25">
      <c r="A89" s="75" t="s">
        <v>348</v>
      </c>
      <c r="E89" s="111"/>
      <c r="F89" s="112"/>
      <c r="T89" s="25"/>
      <c r="U89" s="25"/>
      <c r="V89" s="25"/>
      <c r="W89" s="25"/>
      <c r="X89" s="25"/>
      <c r="Y89" s="25"/>
      <c r="Z89" s="25"/>
      <c r="AA89" s="25"/>
      <c r="AB89" s="14"/>
      <c r="AC89" s="14"/>
    </row>
    <row r="90" spans="1:123" s="5" customFormat="1" x14ac:dyDescent="0.25">
      <c r="A90" s="75" t="s">
        <v>348</v>
      </c>
      <c r="E90" s="6"/>
      <c r="G90" s="8"/>
      <c r="H90" s="8"/>
      <c r="I90" s="8"/>
      <c r="J90" s="8"/>
      <c r="K90" s="6"/>
      <c r="L90" s="76"/>
      <c r="M90" s="76"/>
      <c r="N90" s="10"/>
      <c r="O90" s="10"/>
      <c r="P90" s="7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6"/>
      <c r="AC90" s="6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</row>
    <row r="91" spans="1:123" ht="22.8" customHeight="1" x14ac:dyDescent="0.35">
      <c r="A91" s="75" t="s">
        <v>348</v>
      </c>
      <c r="K91" s="6">
        <v>1002</v>
      </c>
      <c r="L91" s="77">
        <v>1002</v>
      </c>
      <c r="M91" s="77"/>
      <c r="N91" s="78" t="s">
        <v>398</v>
      </c>
      <c r="O91" s="79"/>
      <c r="S91" s="58"/>
      <c r="AA91" s="58"/>
      <c r="AC91" s="72"/>
      <c r="AK91" s="65"/>
      <c r="AM91" s="65"/>
      <c r="AZ91" s="58"/>
    </row>
    <row r="92" spans="1:123" x14ac:dyDescent="0.25">
      <c r="A92" s="75" t="s">
        <v>348</v>
      </c>
    </row>
    <row r="93" spans="1:123" s="86" customFormat="1" ht="15" customHeight="1" x14ac:dyDescent="0.25">
      <c r="A93" s="75" t="s">
        <v>348</v>
      </c>
      <c r="B93" s="80"/>
      <c r="C93" s="80"/>
      <c r="D93" s="80"/>
      <c r="E93" s="81"/>
      <c r="F93" s="82"/>
      <c r="G93" s="81"/>
      <c r="H93" s="81"/>
      <c r="I93" s="81"/>
      <c r="J93" s="81"/>
      <c r="K93" s="81"/>
      <c r="L93" s="83">
        <f>L94</f>
        <v>1002</v>
      </c>
      <c r="M93" s="84" t="s">
        <v>350</v>
      </c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84"/>
      <c r="Y93" s="84"/>
      <c r="Z93" s="84"/>
      <c r="AA93" s="84"/>
      <c r="AB93" s="81"/>
      <c r="AC93" s="81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85"/>
      <c r="AO93" s="85"/>
      <c r="AP93" s="85"/>
      <c r="AQ93" s="85"/>
      <c r="AR93" s="85"/>
      <c r="AS93" s="85"/>
      <c r="AT93" s="85"/>
      <c r="AU93" s="85"/>
      <c r="AV93" s="85"/>
      <c r="AW93" s="85"/>
      <c r="AX93" s="85"/>
      <c r="AY93" s="85"/>
      <c r="AZ93" s="84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</row>
    <row r="94" spans="1:123" s="25" customFormat="1" ht="10.95" customHeight="1" x14ac:dyDescent="0.25">
      <c r="A94" s="87" t="s">
        <v>348</v>
      </c>
      <c r="B94" s="88"/>
      <c r="C94" s="88"/>
      <c r="D94" s="88"/>
      <c r="E94" s="89"/>
      <c r="F94" s="90"/>
      <c r="G94" s="13"/>
      <c r="H94" s="13"/>
      <c r="I94" s="13"/>
      <c r="J94" s="13"/>
      <c r="K94" s="14" t="s">
        <v>295</v>
      </c>
      <c r="L94" s="91">
        <v>1002</v>
      </c>
      <c r="M94" s="92"/>
      <c r="N94" s="25" t="str">
        <f>TRIM("    TOTAL DAYS")</f>
        <v>TOTAL DAYS</v>
      </c>
      <c r="P94" s="70"/>
      <c r="Q94" s="10"/>
      <c r="R94" s="85"/>
      <c r="S94" s="93"/>
      <c r="T94" s="25">
        <f>AD94/T$6</f>
        <v>0</v>
      </c>
      <c r="V94" s="25">
        <f>AF94/V$6</f>
        <v>0</v>
      </c>
      <c r="X94" s="25">
        <f>AH94/X$6</f>
        <v>0</v>
      </c>
      <c r="Z94" s="25">
        <f>AJ94/Z$6</f>
        <v>0</v>
      </c>
      <c r="AA94" s="93"/>
      <c r="AB94" s="14">
        <f>AL94/AB$6</f>
        <v>0</v>
      </c>
      <c r="AC94" s="65"/>
      <c r="AD94" s="14"/>
      <c r="AE94" s="14"/>
      <c r="AF94" s="14"/>
      <c r="AG94" s="14"/>
      <c r="AH94" s="14"/>
      <c r="AI94" s="14"/>
      <c r="AJ94" s="14"/>
      <c r="AK94" s="65"/>
      <c r="AL94" s="14"/>
      <c r="AM94" s="65"/>
      <c r="AZ94" s="93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</row>
    <row r="95" spans="1:123" s="25" customFormat="1" ht="10.95" customHeight="1" x14ac:dyDescent="0.25">
      <c r="A95" s="87" t="s">
        <v>348</v>
      </c>
      <c r="B95" s="88"/>
      <c r="C95" s="88"/>
      <c r="D95" s="88"/>
      <c r="E95" s="89"/>
      <c r="F95" s="90"/>
      <c r="G95" s="13"/>
      <c r="H95" s="13"/>
      <c r="I95" s="13"/>
      <c r="J95" s="13"/>
      <c r="K95" s="14" t="s">
        <v>299</v>
      </c>
      <c r="L95" s="91">
        <v>1002</v>
      </c>
      <c r="M95" s="92"/>
      <c r="N95" s="25" t="str">
        <f>TRIM("      TOTAL ANCILLARIES")</f>
        <v>TOTAL ANCILLARIES</v>
      </c>
      <c r="P95" s="70"/>
      <c r="Q95" s="10"/>
      <c r="R95" s="85"/>
      <c r="S95" s="93"/>
      <c r="T95" s="25">
        <f>AD95/T$6</f>
        <v>0</v>
      </c>
      <c r="V95" s="25">
        <f>AF95/V$6</f>
        <v>0</v>
      </c>
      <c r="X95" s="25">
        <f>AH95/X$6</f>
        <v>0</v>
      </c>
      <c r="Z95" s="25">
        <f>AJ95/Z$6</f>
        <v>0</v>
      </c>
      <c r="AA95" s="93"/>
      <c r="AB95" s="14">
        <f>AL95/AB$6</f>
        <v>0</v>
      </c>
      <c r="AC95" s="65"/>
      <c r="AD95" s="14"/>
      <c r="AE95" s="14"/>
      <c r="AF95" s="14"/>
      <c r="AG95" s="14"/>
      <c r="AH95" s="14"/>
      <c r="AI95" s="14"/>
      <c r="AJ95" s="14"/>
      <c r="AK95" s="65"/>
      <c r="AL95" s="14"/>
      <c r="AM95" s="65"/>
      <c r="AZ95" s="93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</row>
    <row r="96" spans="1:123" s="25" customFormat="1" ht="10.95" customHeight="1" x14ac:dyDescent="0.25">
      <c r="A96" s="87" t="s">
        <v>348</v>
      </c>
      <c r="B96" s="88"/>
      <c r="C96" s="88"/>
      <c r="D96" s="88"/>
      <c r="E96" s="89"/>
      <c r="F96" s="90"/>
      <c r="G96" s="13"/>
      <c r="H96" s="13"/>
      <c r="I96" s="13"/>
      <c r="J96" s="13"/>
      <c r="K96" s="14" t="s">
        <v>301</v>
      </c>
      <c r="L96" s="91">
        <v>1002</v>
      </c>
      <c r="M96" s="92"/>
      <c r="N96" s="25" t="str">
        <f>TRIM("TOTAL REVENUE")</f>
        <v>TOTAL REVENUE</v>
      </c>
      <c r="P96" s="70"/>
      <c r="Q96" s="10"/>
      <c r="R96" s="85"/>
      <c r="S96" s="93"/>
      <c r="T96" s="25">
        <f>AD96/T$6</f>
        <v>305715.27</v>
      </c>
      <c r="V96" s="25">
        <f>AF96/V$6</f>
        <v>297869.71555555554</v>
      </c>
      <c r="X96" s="25">
        <f>AH96/X$6</f>
        <v>301542.60249999998</v>
      </c>
      <c r="Z96" s="25">
        <f>AJ96/Z$6</f>
        <v>0</v>
      </c>
      <c r="AA96" s="93"/>
      <c r="AB96" s="14">
        <f>AL96/AB$6</f>
        <v>0</v>
      </c>
      <c r="AC96" s="65"/>
      <c r="AD96" s="14">
        <v>917145.81</v>
      </c>
      <c r="AE96" s="14"/>
      <c r="AF96" s="14">
        <v>2680827.44</v>
      </c>
      <c r="AG96" s="14"/>
      <c r="AH96" s="14">
        <v>3618511.23</v>
      </c>
      <c r="AI96" s="14"/>
      <c r="AJ96" s="14"/>
      <c r="AK96" s="65"/>
      <c r="AL96" s="14"/>
      <c r="AM96" s="65"/>
      <c r="AN96" s="25">
        <v>312774.03000000003</v>
      </c>
      <c r="AO96" s="25">
        <v>301927.81</v>
      </c>
      <c r="AP96" s="25">
        <v>319024.42</v>
      </c>
      <c r="AQ96" s="25">
        <v>333187.28999999998</v>
      </c>
      <c r="AR96" s="25">
        <v>309889.34000000003</v>
      </c>
      <c r="AS96" s="25">
        <v>229425.68</v>
      </c>
      <c r="AT96" s="25">
        <v>304144.09000000003</v>
      </c>
      <c r="AU96" s="25">
        <v>295620.37</v>
      </c>
      <c r="AV96" s="25">
        <v>291414.86</v>
      </c>
      <c r="AW96" s="25">
        <v>286911.14</v>
      </c>
      <c r="AX96" s="25">
        <v>317078.67</v>
      </c>
      <c r="AY96" s="25">
        <v>313156</v>
      </c>
      <c r="AZ96" s="93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</row>
    <row r="97" spans="1:123" s="25" customFormat="1" ht="10.95" customHeight="1" x14ac:dyDescent="0.25">
      <c r="A97" s="87" t="s">
        <v>348</v>
      </c>
      <c r="B97" s="88"/>
      <c r="C97" s="88"/>
      <c r="D97" s="88"/>
      <c r="E97" s="89"/>
      <c r="F97" s="90"/>
      <c r="G97" s="13"/>
      <c r="H97" s="13"/>
      <c r="I97" s="13"/>
      <c r="J97" s="13"/>
      <c r="K97" s="14" t="s">
        <v>303</v>
      </c>
      <c r="L97" s="91">
        <v>1002</v>
      </c>
      <c r="M97" s="92"/>
      <c r="N97" s="25" t="str">
        <f>TRIM("      TOTAL EMPLOYEE WAGES")</f>
        <v>TOTAL EMPLOYEE WAGES</v>
      </c>
      <c r="P97" s="70"/>
      <c r="Q97" s="10"/>
      <c r="R97" s="85"/>
      <c r="S97" s="93"/>
      <c r="T97" s="25">
        <f>AD97/T$6</f>
        <v>46117.863333333335</v>
      </c>
      <c r="V97" s="25">
        <f>AF97/V$6</f>
        <v>34033.949999999997</v>
      </c>
      <c r="X97" s="25">
        <f>AH97/X$6</f>
        <v>44863.603333333333</v>
      </c>
      <c r="Z97" s="25">
        <f>AJ97/Z$6</f>
        <v>0</v>
      </c>
      <c r="AA97" s="93"/>
      <c r="AB97" s="14">
        <f>AL97/AB$6</f>
        <v>0</v>
      </c>
      <c r="AC97" s="65"/>
      <c r="AD97" s="14">
        <v>138353.59</v>
      </c>
      <c r="AE97" s="14"/>
      <c r="AF97" s="14">
        <v>306305.55</v>
      </c>
      <c r="AG97" s="14"/>
      <c r="AH97" s="14">
        <v>538363.24</v>
      </c>
      <c r="AI97" s="14"/>
      <c r="AJ97" s="14"/>
      <c r="AK97" s="65"/>
      <c r="AL97" s="14"/>
      <c r="AM97" s="65"/>
      <c r="AN97" s="25">
        <v>43971.82</v>
      </c>
      <c r="AO97" s="25">
        <v>48023.15</v>
      </c>
      <c r="AP97" s="25">
        <v>58263.78</v>
      </c>
      <c r="AQ97" s="25">
        <v>48092.09</v>
      </c>
      <c r="AR97" s="25">
        <v>55980.63</v>
      </c>
      <c r="AS97" s="25">
        <v>-38417.35</v>
      </c>
      <c r="AT97" s="25">
        <v>41406.85</v>
      </c>
      <c r="AU97" s="25">
        <v>26493.3</v>
      </c>
      <c r="AV97" s="25">
        <v>34396.44</v>
      </c>
      <c r="AW97" s="25">
        <v>34370.839999999997</v>
      </c>
      <c r="AX97" s="25">
        <v>50463.4</v>
      </c>
      <c r="AY97" s="25">
        <v>53519.35</v>
      </c>
      <c r="AZ97" s="93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</row>
    <row r="98" spans="1:123" s="25" customFormat="1" ht="10.95" customHeight="1" x14ac:dyDescent="0.25">
      <c r="A98" s="87" t="s">
        <v>348</v>
      </c>
      <c r="B98" s="88"/>
      <c r="C98" s="88"/>
      <c r="D98" s="88"/>
      <c r="E98" s="89"/>
      <c r="F98" s="90"/>
      <c r="G98" s="13"/>
      <c r="H98" s="13"/>
      <c r="I98" s="13"/>
      <c r="J98" s="13"/>
      <c r="K98" s="14" t="s">
        <v>305</v>
      </c>
      <c r="L98" s="91">
        <v>1002</v>
      </c>
      <c r="M98" s="92"/>
      <c r="N98" s="25" t="str">
        <f>TRIM("TOTAL COMPENSATION")</f>
        <v>TOTAL COMPENSATION</v>
      </c>
      <c r="P98" s="70"/>
      <c r="Q98" s="10"/>
      <c r="R98" s="85"/>
      <c r="S98" s="93"/>
      <c r="T98" s="25">
        <f>AD98/T$6</f>
        <v>46117.863333333335</v>
      </c>
      <c r="V98" s="25">
        <f>AF98/V$6</f>
        <v>34033.949999999997</v>
      </c>
      <c r="X98" s="25">
        <f>AH98/X$6</f>
        <v>44863.603333333333</v>
      </c>
      <c r="Z98" s="25">
        <f>AJ98/Z$6</f>
        <v>0</v>
      </c>
      <c r="AA98" s="93"/>
      <c r="AB98" s="14">
        <f>AL98/AB$6</f>
        <v>0</v>
      </c>
      <c r="AC98" s="65"/>
      <c r="AD98" s="14">
        <v>138353.59</v>
      </c>
      <c r="AE98" s="14"/>
      <c r="AF98" s="14">
        <v>306305.55</v>
      </c>
      <c r="AG98" s="14"/>
      <c r="AH98" s="14">
        <v>538363.24</v>
      </c>
      <c r="AI98" s="14"/>
      <c r="AJ98" s="14"/>
      <c r="AK98" s="65"/>
      <c r="AL98" s="14"/>
      <c r="AM98" s="65"/>
      <c r="AN98" s="25">
        <v>43971.82</v>
      </c>
      <c r="AO98" s="25">
        <v>48023.15</v>
      </c>
      <c r="AP98" s="25">
        <v>58263.78</v>
      </c>
      <c r="AQ98" s="25">
        <v>48092.09</v>
      </c>
      <c r="AR98" s="25">
        <v>55980.63</v>
      </c>
      <c r="AS98" s="25">
        <v>-38417.35</v>
      </c>
      <c r="AT98" s="25">
        <v>41406.85</v>
      </c>
      <c r="AU98" s="25">
        <v>26493.3</v>
      </c>
      <c r="AV98" s="25">
        <v>34396.44</v>
      </c>
      <c r="AW98" s="25">
        <v>34370.839999999997</v>
      </c>
      <c r="AX98" s="25">
        <v>50463.4</v>
      </c>
      <c r="AY98" s="25">
        <v>53519.35</v>
      </c>
      <c r="AZ98" s="93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</row>
    <row r="99" spans="1:123" x14ac:dyDescent="0.25">
      <c r="A99" s="75" t="s">
        <v>348</v>
      </c>
      <c r="L99" s="94"/>
    </row>
    <row r="100" spans="1:123" s="86" customFormat="1" ht="15" customHeight="1" x14ac:dyDescent="0.25">
      <c r="A100" s="75" t="s">
        <v>348</v>
      </c>
      <c r="B100" s="80"/>
      <c r="C100" s="80"/>
      <c r="D100" s="80"/>
      <c r="E100" s="81"/>
      <c r="F100" s="82"/>
      <c r="G100" s="81"/>
      <c r="H100" s="81"/>
      <c r="I100" s="81"/>
      <c r="J100" s="81"/>
      <c r="K100" s="81"/>
      <c r="L100" s="83">
        <f>L101</f>
        <v>1002</v>
      </c>
      <c r="M100" s="84" t="s">
        <v>351</v>
      </c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1"/>
      <c r="AC100" s="81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85"/>
      <c r="AO100" s="85"/>
      <c r="AP100" s="85"/>
      <c r="AQ100" s="85"/>
      <c r="AR100" s="85"/>
      <c r="AS100" s="85"/>
      <c r="AT100" s="85"/>
      <c r="AU100" s="85"/>
      <c r="AV100" s="85"/>
      <c r="AW100" s="85"/>
      <c r="AX100" s="85"/>
      <c r="AY100" s="85"/>
      <c r="AZ100" s="84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</row>
    <row r="101" spans="1:123" s="101" customFormat="1" ht="10.95" customHeight="1" x14ac:dyDescent="0.25">
      <c r="A101" s="75" t="s">
        <v>348</v>
      </c>
      <c r="B101" s="95" t="str">
        <f t="shared" ref="B101" si="14">IF(E101&gt;0,"Bud02 " &amp; C101 &amp;","&amp;D101&amp;",'"&amp;E101&amp;"',"&amp;1*R101)</f>
        <v>Bud02 2020,1002,'xpr003',0</v>
      </c>
      <c r="C101" s="96">
        <f t="shared" ref="C101" si="15">$E$5</f>
        <v>2020</v>
      </c>
      <c r="D101" s="96">
        <v>1002</v>
      </c>
      <c r="E101" s="97" t="str">
        <f>K101</f>
        <v>xpr003</v>
      </c>
      <c r="F101" s="90"/>
      <c r="G101" s="98">
        <f>IF(""="",1,SUBSTITUTE(SUBSTITUTE("","xxp","xpp"),"xppm13","xppm08"))</f>
        <v>1</v>
      </c>
      <c r="H101" s="98">
        <f>IF(""="",1,"")</f>
        <v>1</v>
      </c>
      <c r="I101" s="98">
        <f>IF(""="",1,IF(LEFT("",1)&lt;&gt;"E","",1))</f>
        <v>1</v>
      </c>
      <c r="J101" s="98">
        <f>IF(""="",1,IF(LEFT("",1)="E","",1))</f>
        <v>1</v>
      </c>
      <c r="K101" s="99" t="s">
        <v>352</v>
      </c>
      <c r="L101" s="91">
        <v>1002</v>
      </c>
      <c r="M101" s="100" t="str">
        <f>IF(LEFT($G101,4)="xppm","*","")</f>
        <v/>
      </c>
      <c r="N101" s="101" t="str">
        <f>UPPER(TRIM("        NON_PRODUCTIVE RATE (NON-EXEMPT)"))</f>
        <v>NON_PRODUCTIVE RATE (NON-EXEMPT)</v>
      </c>
      <c r="P101" s="102"/>
      <c r="R101" s="103">
        <f>IFERROR(IF(1*AB101&gt;0,AB101,Z101),Z101)</f>
        <v>0</v>
      </c>
      <c r="S101" s="104"/>
      <c r="T101" s="105">
        <f>IFERROR(IF(LEFT($G101,4)="xppm",AD101/VLOOKUP($G101,$K$11:$Z$28,T$1,0),IF(LEFT($J101,1)="E",AD101/VLOOKUP($J101,$K$11:$Z$28,T$1,0),AD101/T$6)),"")</f>
        <v>0</v>
      </c>
      <c r="U101" s="105"/>
      <c r="V101" s="105">
        <f>IFERROR(IF(LEFT($G101,4)="xppm",AF101/VLOOKUP($G101,$K$11:$Z$28,V$1,0),IF(LEFT($J101,1)="E",AF101/VLOOKUP($J101,$K$11:$Z$28,V$1,0),AF101/V$6)),"")</f>
        <v>0</v>
      </c>
      <c r="W101" s="105"/>
      <c r="X101" s="105">
        <f>IFERROR(IF(LEFT($G101,4)="xppm",AH101/VLOOKUP($G101,$K$11:$Z$28,X$1,0),IF(LEFT($J101,1)="E",AH101/VLOOKUP($J101,$K$11:$Z$28,X$1,0),AH101/X$6)),"")</f>
        <v>0</v>
      </c>
      <c r="Y101" s="105"/>
      <c r="Z101" s="105">
        <f>IFERROR(IF(LEFT($G101,4)="xppm",AJ101/VLOOKUP($G101,$K$11:$Z$28,Z$1,0),IF(LEFT($J101,1)="E",AJ101/VLOOKUP($J101,$K$11:$Z$28,Z$1,0),AJ101/Z$6)),"")</f>
        <v>0</v>
      </c>
      <c r="AA101" s="104"/>
      <c r="AB101" s="106">
        <f>IFERROR(IF(LEFT($G101,4)="xppm",AL101/VLOOKUP($G101,$K$11:$Z$28,AB$1,0),IF(LEFT($J101,1)="E",AL101/VLOOKUP($J101,$K$11:$AB$28,AB$1,0),AL101/AB$6)),"")</f>
        <v>0</v>
      </c>
      <c r="AC101" s="107"/>
      <c r="AD101" s="106"/>
      <c r="AE101" s="106"/>
      <c r="AF101" s="106"/>
      <c r="AG101" s="106"/>
      <c r="AH101" s="106"/>
      <c r="AI101" s="106"/>
      <c r="AJ101" s="106"/>
      <c r="AK101" s="107"/>
      <c r="AL101" s="106"/>
      <c r="AM101" s="107"/>
      <c r="AN101" s="105"/>
      <c r="AO101" s="105"/>
      <c r="AP101" s="105"/>
      <c r="AQ101" s="105"/>
      <c r="AR101" s="105"/>
      <c r="AS101" s="105"/>
      <c r="AT101" s="105"/>
      <c r="AU101" s="105"/>
      <c r="AV101" s="105"/>
      <c r="AW101" s="105"/>
      <c r="AX101" s="105"/>
      <c r="AY101" s="105"/>
      <c r="AZ101" s="108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</row>
    <row r="102" spans="1:123" s="101" customFormat="1" ht="10.95" customHeight="1" x14ac:dyDescent="0.25">
      <c r="A102" s="75" t="s">
        <v>348</v>
      </c>
      <c r="B102" s="95" t="str">
        <f>IF(E102&gt;0,"Bud02 " &amp; C102 &amp;","&amp;D102&amp;",'"&amp;E102&amp;"',"&amp;1*R102)</f>
        <v>Bud02 2020,1002,'xpr007',0</v>
      </c>
      <c r="C102" s="96">
        <f>$E$5</f>
        <v>2020</v>
      </c>
      <c r="D102" s="96">
        <v>1002</v>
      </c>
      <c r="E102" s="97" t="str">
        <f>K102</f>
        <v>xpr007</v>
      </c>
      <c r="F102" s="90"/>
      <c r="G102" s="98">
        <f>IF(""="",1,SUBSTITUTE(SUBSTITUTE("","xxp","xpp"),"xppm13","xppm08"))</f>
        <v>1</v>
      </c>
      <c r="H102" s="98">
        <f>IF(""="",1,"")</f>
        <v>1</v>
      </c>
      <c r="I102" s="98">
        <f>IF(""="",1,IF(LEFT("",1)&lt;&gt;"E","",1))</f>
        <v>1</v>
      </c>
      <c r="J102" s="98">
        <f>IF(""="",1,IF(LEFT("",1)="E","",1))</f>
        <v>1</v>
      </c>
      <c r="K102" s="99" t="s">
        <v>353</v>
      </c>
      <c r="L102" s="91">
        <v>1002</v>
      </c>
      <c r="M102" s="100" t="str">
        <f>IF(LEFT($G102,4)="xppm","*","")</f>
        <v/>
      </c>
      <c r="N102" s="101" t="str">
        <f>UPPER(TRIM("        NON_PRODUCTIVE RATE (EXEMPT)"))</f>
        <v>NON_PRODUCTIVE RATE (EXEMPT)</v>
      </c>
      <c r="P102" s="102"/>
      <c r="R102" s="103">
        <f>IFERROR(IF(1*AB102&gt;0,AB102,Z102),Z102)</f>
        <v>0</v>
      </c>
      <c r="S102" s="104"/>
      <c r="T102" s="105">
        <f>IFERROR(IF(LEFT($G102,4)="xppm",AD102/VLOOKUP($G102,$K$11:$Z$28,T$1,0),IF(LEFT($J102,1)="E",AD102/VLOOKUP($J102,$K$11:$Z$28,T$1,0),AD102/T$6)),"")</f>
        <v>0</v>
      </c>
      <c r="U102" s="105"/>
      <c r="V102" s="105">
        <f>IFERROR(IF(LEFT($G102,4)="xppm",AF102/VLOOKUP($G102,$K$11:$Z$28,V$1,0),IF(LEFT($J102,1)="E",AF102/VLOOKUP($J102,$K$11:$Z$28,V$1,0),AF102/V$6)),"")</f>
        <v>0</v>
      </c>
      <c r="W102" s="105"/>
      <c r="X102" s="105">
        <f>IFERROR(IF(LEFT($G102,4)="xppm",AH102/VLOOKUP($G102,$K$11:$Z$28,X$1,0),IF(LEFT($J102,1)="E",AH102/VLOOKUP($J102,$K$11:$Z$28,X$1,0),AH102/X$6)),"")</f>
        <v>0</v>
      </c>
      <c r="Y102" s="105"/>
      <c r="Z102" s="105">
        <f>IFERROR(IF(LEFT($G102,4)="xppm",AJ102/VLOOKUP($G102,$K$11:$Z$28,Z$1,0),IF(LEFT($J102,1)="E",AJ102/VLOOKUP($J102,$K$11:$Z$28,Z$1,0),AJ102/Z$6)),"")</f>
        <v>0</v>
      </c>
      <c r="AA102" s="104"/>
      <c r="AB102" s="106">
        <f>IFERROR(IF(LEFT($G102,4)="xppm",AL102/VLOOKUP($G102,$K$11:$Z$28,AB$1,0),IF(LEFT($J102,1)="E",AL102/VLOOKUP($J102,$K$11:$AB$28,AB$1,0),AL102/AB$6)),"")</f>
        <v>0</v>
      </c>
      <c r="AC102" s="107"/>
      <c r="AD102" s="106"/>
      <c r="AE102" s="106"/>
      <c r="AF102" s="106"/>
      <c r="AG102" s="106"/>
      <c r="AH102" s="106"/>
      <c r="AI102" s="106"/>
      <c r="AJ102" s="106"/>
      <c r="AK102" s="107"/>
      <c r="AL102" s="106"/>
      <c r="AM102" s="107"/>
      <c r="AN102" s="105"/>
      <c r="AO102" s="105"/>
      <c r="AP102" s="105"/>
      <c r="AQ102" s="105"/>
      <c r="AR102" s="105"/>
      <c r="AS102" s="105"/>
      <c r="AT102" s="105"/>
      <c r="AU102" s="105"/>
      <c r="AV102" s="105"/>
      <c r="AW102" s="105"/>
      <c r="AX102" s="105"/>
      <c r="AY102" s="105"/>
      <c r="AZ102" s="108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</row>
    <row r="103" spans="1:123" x14ac:dyDescent="0.25">
      <c r="A103" s="75" t="s">
        <v>348</v>
      </c>
      <c r="L103" s="94"/>
    </row>
    <row r="104" spans="1:123" s="86" customFormat="1" ht="15" customHeight="1" x14ac:dyDescent="0.25">
      <c r="A104" s="75" t="s">
        <v>348</v>
      </c>
      <c r="B104" s="80"/>
      <c r="C104" s="80"/>
      <c r="D104" s="80"/>
      <c r="E104" s="81"/>
      <c r="F104" s="82"/>
      <c r="G104" s="81"/>
      <c r="H104" s="81"/>
      <c r="I104" s="81"/>
      <c r="J104" s="81"/>
      <c r="K104" s="81"/>
      <c r="L104" s="83">
        <f>L105</f>
        <v>1002</v>
      </c>
      <c r="M104" s="84" t="s">
        <v>354</v>
      </c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81"/>
      <c r="AC104" s="81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85"/>
      <c r="AO104" s="85"/>
      <c r="AP104" s="85"/>
      <c r="AQ104" s="85"/>
      <c r="AR104" s="85"/>
      <c r="AS104" s="85"/>
      <c r="AT104" s="85"/>
      <c r="AU104" s="85"/>
      <c r="AV104" s="85"/>
      <c r="AW104" s="85"/>
      <c r="AX104" s="85"/>
      <c r="AY104" s="85"/>
      <c r="AZ104" s="84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</row>
    <row r="105" spans="1:123" s="101" customFormat="1" ht="10.95" customHeight="1" x14ac:dyDescent="0.25">
      <c r="A105" s="75" t="s">
        <v>348</v>
      </c>
      <c r="B105" s="95" t="str">
        <f t="shared" ref="B105:B108" si="16">IF(E105&gt;0,"Bud02 " &amp; C105 &amp;","&amp;D105&amp;",'"&amp;E105&amp;"',"&amp;1*R105)</f>
        <v>Bud02 2020,1002,'xpr005',0.000395859519576091</v>
      </c>
      <c r="C105" s="96">
        <f t="shared" ref="C105:C108" si="17">$E$5</f>
        <v>2020</v>
      </c>
      <c r="D105" s="96">
        <v>1002</v>
      </c>
      <c r="E105" s="97" t="str">
        <f>IF(LEFT(H105,1) = "x",H105,F105)</f>
        <v>xpr005</v>
      </c>
      <c r="F105" s="90">
        <v>500000</v>
      </c>
      <c r="G105" s="98">
        <f>IF(""="",1,SUBSTITUTE(SUBSTITUTE("","xxp","xpp"),"xppm13","xppm08"))</f>
        <v>1</v>
      </c>
      <c r="H105" s="98" t="str">
        <f>IF("xpr005"="",1,"xpr005")</f>
        <v>xpr005</v>
      </c>
      <c r="I105" s="98">
        <f>IF("Ew57z"="",1,IF(LEFT("Ew57z",1)&lt;&gt;"E","Ew57z",1))</f>
        <v>1</v>
      </c>
      <c r="J105" s="98" t="str">
        <f>IF("Ew57z"="",1,IF(LEFT("Ew57z",1)="E","Ew57z",1))</f>
        <v>Ew57z</v>
      </c>
      <c r="K105" s="99" t="s">
        <v>355</v>
      </c>
      <c r="L105" s="91">
        <v>1002</v>
      </c>
      <c r="M105" s="100" t="str">
        <f>IF(LEFT($G105,4)="xppm","*","")</f>
        <v/>
      </c>
      <c r="N105" s="101" t="str">
        <f>UPPER(TRIM("          PAYROLL TAXES"))</f>
        <v>PAYROLL TAXES</v>
      </c>
      <c r="P105" s="102" t="s">
        <v>356</v>
      </c>
      <c r="R105" s="109">
        <f>IFERROR(IF(1*AB105&gt;0,AB105,V105),V105)</f>
        <v>3.9585951957609133E-4</v>
      </c>
      <c r="S105" s="108"/>
      <c r="T105" s="101">
        <f>IFERROR(IF(LEFT($G105,4)="xppm",AD105/VLOOKUP($G105,$K$11:$Z$28,T$1,0),IF(LEFT($J105,1)="E",AD105/VLOOKUP($J105,$K$11:$Z$28,T$1,0),AD105/T$6)),"")</f>
        <v>3.4321670579683615E-4</v>
      </c>
      <c r="V105" s="101">
        <f>IFERROR(IF(LEFT($G105,4)="xppm",AF105/VLOOKUP($G105,$K$11:$Z$28,V$1,0),IF(LEFT($J105,1)="E",AF105/VLOOKUP($J105,$K$11:$Z$28,V$1,0),AF105/V$6)),"")</f>
        <v>3.9585951957609133E-4</v>
      </c>
      <c r="X105" s="101">
        <f>IFERROR(IF(LEFT($G105,4)="xppm",AH105/VLOOKUP($G105,$K$11:$Z$28,X$1,0),IF(LEFT($J105,1)="E",AH105/VLOOKUP($J105,$K$11:$Z$28,X$1,0),AH105/X$6)),"")</f>
        <v>8.0164197687597588E-5</v>
      </c>
      <c r="Z105" s="101">
        <f>IFERROR(IF(LEFT($G105,4)="xppm",AJ105/VLOOKUP($G105,$K$11:$Z$28,Z$1,0),IF(LEFT($J105,1)="E",AJ105/VLOOKUP($J105,$K$11:$Z$28,Z$1,0),AJ105/Z$6)),"")</f>
        <v>0</v>
      </c>
      <c r="AA105" s="108"/>
      <c r="AB105" s="99" t="str">
        <f>IFERROR(IF(LEFT($G105,4)="xppm",AL105/VLOOKUP($G105,$K$11:$Z$28,AB$1,0),IF(LEFT($J105,1)="E",AL105/VLOOKUP($J105,$K$11:$AB$28,AB$1,0),AL105/AB$6)),"")</f>
        <v/>
      </c>
      <c r="AC105" s="110"/>
      <c r="AD105" s="14">
        <v>16614.400000000001</v>
      </c>
      <c r="AE105" s="14"/>
      <c r="AF105" s="14">
        <v>56557.48</v>
      </c>
      <c r="AG105" s="14"/>
      <c r="AH105" s="14">
        <v>12337.6</v>
      </c>
      <c r="AI105" s="14"/>
      <c r="AJ105" s="14"/>
      <c r="AK105" s="65"/>
      <c r="AL105" s="14"/>
      <c r="AM105" s="65"/>
      <c r="AN105" s="25">
        <v>258.93</v>
      </c>
      <c r="AO105" s="25">
        <v>264.70999999999998</v>
      </c>
      <c r="AP105" s="25">
        <v>1047.5</v>
      </c>
      <c r="AQ105" s="25">
        <v>1805.1</v>
      </c>
      <c r="AR105" s="25">
        <v>2034.32</v>
      </c>
      <c r="AS105" s="25">
        <v>13852.81</v>
      </c>
      <c r="AT105" s="25">
        <v>6708.81</v>
      </c>
      <c r="AU105" s="25">
        <v>8593.1299999999992</v>
      </c>
      <c r="AV105" s="25">
        <v>6948.91</v>
      </c>
      <c r="AW105" s="25">
        <v>5463.87</v>
      </c>
      <c r="AX105" s="25">
        <v>5614.73</v>
      </c>
      <c r="AY105" s="25">
        <v>5535.8</v>
      </c>
      <c r="AZ105" s="108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</row>
    <row r="106" spans="1:123" s="101" customFormat="1" ht="10.95" customHeight="1" x14ac:dyDescent="0.25">
      <c r="A106" s="75" t="s">
        <v>348</v>
      </c>
      <c r="B106" s="95" t="str">
        <f t="shared" si="16"/>
        <v>Bud02 2020,1002,'xpr002',0.000382491581286572</v>
      </c>
      <c r="C106" s="96">
        <f t="shared" si="17"/>
        <v>2020</v>
      </c>
      <c r="D106" s="96">
        <v>1002</v>
      </c>
      <c r="E106" s="97" t="str">
        <f>IF(LEFT(H106,1) = "x",H106,F106)</f>
        <v>xpr002</v>
      </c>
      <c r="F106" s="90">
        <v>501100</v>
      </c>
      <c r="G106" s="98">
        <f>IF(""="",1,SUBSTITUTE(SUBSTITUTE("","xxp","xpp"),"xppm13","xppm08"))</f>
        <v>1</v>
      </c>
      <c r="H106" s="98" t="str">
        <f>IF("xpr002"="",1,"xpr002")</f>
        <v>xpr002</v>
      </c>
      <c r="I106" s="98">
        <f>IF("Ewz"="",1,IF(LEFT("Ewz",1)&lt;&gt;"E","Ewz",1))</f>
        <v>1</v>
      </c>
      <c r="J106" s="98" t="str">
        <f>IF("Ewz"="",1,IF(LEFT("Ewz",1)="E","Ewz",1))</f>
        <v>Ewz</v>
      </c>
      <c r="K106" s="99" t="s">
        <v>357</v>
      </c>
      <c r="L106" s="91">
        <v>1002</v>
      </c>
      <c r="M106" s="100" t="str">
        <f>IF(LEFT($G106,4)="xppm","*","")</f>
        <v/>
      </c>
      <c r="N106" s="101" t="str">
        <f>UPPER(TRIM("          HEALTH INSURANCE"))</f>
        <v>HEALTH INSURANCE</v>
      </c>
      <c r="P106" s="102" t="s">
        <v>356</v>
      </c>
      <c r="R106" s="109">
        <f>IFERROR(IF(1*AB106&gt;0,AB106,V106),V106)</f>
        <v>3.8249158128657171E-4</v>
      </c>
      <c r="S106" s="108"/>
      <c r="T106" s="101">
        <f>IFERROR(IF(LEFT($G106,4)="xppm",AD106/VLOOKUP($G106,$K$11:$Z$28,T$1,0),IF(LEFT($J106,1)="E",AD106/VLOOKUP($J106,$K$11:$Z$28,T$1,0),AD106/T$6)),"")</f>
        <v>4.0641134779318089E-4</v>
      </c>
      <c r="V106" s="101">
        <f>IFERROR(IF(LEFT($G106,4)="xppm",AF106/VLOOKUP($G106,$K$11:$Z$28,V$1,0),IF(LEFT($J106,1)="E",AF106/VLOOKUP($J106,$K$11:$Z$28,V$1,0),AF106/V$6)),"")</f>
        <v>3.8249158128657171E-4</v>
      </c>
      <c r="X106" s="101">
        <f>IFERROR(IF(LEFT($G106,4)="xppm",AH106/VLOOKUP($G106,$K$11:$Z$28,X$1,0),IF(LEFT($J106,1)="E",AH106/VLOOKUP($J106,$K$11:$Z$28,X$1,0),AH106/X$6)),"")</f>
        <v>2.5589006063251696E-4</v>
      </c>
      <c r="Z106" s="101">
        <f>IFERROR(IF(LEFT($G106,4)="xppm",AJ106/VLOOKUP($G106,$K$11:$Z$28,Z$1,0),IF(LEFT($J106,1)="E",AJ106/VLOOKUP($J106,$K$11:$Z$28,Z$1,0),AJ106/Z$6)),"")</f>
        <v>0</v>
      </c>
      <c r="AA106" s="108"/>
      <c r="AB106" s="99" t="str">
        <f>IFERROR(IF(LEFT($G106,4)="xppm",AL106/VLOOKUP($G106,$K$11:$Z$28,AB$1,0),IF(LEFT($J106,1)="E",AL106/VLOOKUP($J106,$K$11:$AB$28,AB$1,0),AL106/AB$6)),"")</f>
        <v/>
      </c>
      <c r="AC106" s="110"/>
      <c r="AD106" s="14">
        <v>20186.57</v>
      </c>
      <c r="AE106" s="14"/>
      <c r="AF106" s="14">
        <v>55933.89</v>
      </c>
      <c r="AG106" s="14"/>
      <c r="AH106" s="14">
        <v>39998.94</v>
      </c>
      <c r="AI106" s="14"/>
      <c r="AJ106" s="14"/>
      <c r="AK106" s="65"/>
      <c r="AL106" s="14"/>
      <c r="AM106" s="65"/>
      <c r="AN106" s="25">
        <v>1267.03</v>
      </c>
      <c r="AO106" s="25">
        <v>15013.85</v>
      </c>
      <c r="AP106" s="25">
        <v>14759.53</v>
      </c>
      <c r="AQ106" s="25">
        <v>3348.5</v>
      </c>
      <c r="AR106" s="25">
        <v>2287.42</v>
      </c>
      <c r="AS106" s="25">
        <v>6281.79</v>
      </c>
      <c r="AT106" s="25">
        <v>4225.38</v>
      </c>
      <c r="AU106" s="25">
        <v>10088.950000000001</v>
      </c>
      <c r="AV106" s="25">
        <v>9515.2800000000007</v>
      </c>
      <c r="AW106" s="25">
        <v>7676.86</v>
      </c>
      <c r="AX106" s="25">
        <v>5316.28</v>
      </c>
      <c r="AY106" s="25">
        <v>7193.43</v>
      </c>
      <c r="AZ106" s="108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</row>
    <row r="107" spans="1:123" s="101" customFormat="1" ht="10.95" customHeight="1" x14ac:dyDescent="0.25">
      <c r="A107" s="75" t="s">
        <v>348</v>
      </c>
      <c r="B107" s="95" t="str">
        <f t="shared" si="16"/>
        <v>Bud02 2020,1002,'xpr006',1.54682569330693E-05</v>
      </c>
      <c r="C107" s="96">
        <f t="shared" si="17"/>
        <v>2020</v>
      </c>
      <c r="D107" s="96">
        <v>1002</v>
      </c>
      <c r="E107" s="97" t="str">
        <f>IF(LEFT(H107,1) = "x",H107,F107)</f>
        <v>xpr006</v>
      </c>
      <c r="F107" s="90">
        <v>503000</v>
      </c>
      <c r="G107" s="98">
        <f>IF(""="",1,SUBSTITUTE(SUBSTITUTE("","xxp","xpp"),"xppm13","xppm08"))</f>
        <v>1</v>
      </c>
      <c r="H107" s="98" t="str">
        <f>IF("xpr006"="",1,"xpr006")</f>
        <v>xpr006</v>
      </c>
      <c r="I107" s="98">
        <f>IF("Ewz"="",1,IF(LEFT("Ewz",1)&lt;&gt;"E","Ewz",1))</f>
        <v>1</v>
      </c>
      <c r="J107" s="98" t="str">
        <f>IF("Ewz"="",1,IF(LEFT("Ewz",1)="E","Ewz",1))</f>
        <v>Ewz</v>
      </c>
      <c r="K107" s="99" t="s">
        <v>358</v>
      </c>
      <c r="L107" s="91">
        <v>1002</v>
      </c>
      <c r="M107" s="100" t="str">
        <f>IF(LEFT($G107,4)="xppm","*","")</f>
        <v/>
      </c>
      <c r="N107" s="101" t="str">
        <f>UPPER(TRIM("          WORKMANS COMP INSURANCE"))</f>
        <v>WORKMANS COMP INSURANCE</v>
      </c>
      <c r="P107" s="102" t="s">
        <v>359</v>
      </c>
      <c r="R107" s="109">
        <f>IFERROR(IF(1*AB107&gt;0,AB107,V107),V107)</f>
        <v>1.5468256933069348E-5</v>
      </c>
      <c r="S107" s="108"/>
      <c r="T107" s="101">
        <f>IFERROR(IF(LEFT($G107,4)="xppm",AD107/VLOOKUP($G107,$K$11:$Z$28,T$1,0),IF(LEFT($J107,1)="E",AD107/VLOOKUP($J107,$K$11:$Z$28,T$1,0),AD107/T$6)),"")</f>
        <v>1.5179898919062548E-5</v>
      </c>
      <c r="V107" s="101">
        <f>IFERROR(IF(LEFT($G107,4)="xppm",AF107/VLOOKUP($G107,$K$11:$Z$28,V$1,0),IF(LEFT($J107,1)="E",AF107/VLOOKUP($J107,$K$11:$Z$28,V$1,0),AF107/V$6)),"")</f>
        <v>1.5468256933069348E-5</v>
      </c>
      <c r="X107" s="101">
        <f>IFERROR(IF(LEFT($G107,4)="xppm",AH107/VLOOKUP($G107,$K$11:$Z$28,X$1,0),IF(LEFT($J107,1)="E",AH107/VLOOKUP($J107,$K$11:$Z$28,X$1,0),AH107/X$6)),"")</f>
        <v>9.7717407789590923E-6</v>
      </c>
      <c r="Z107" s="101">
        <f>IFERROR(IF(LEFT($G107,4)="xppm",AJ107/VLOOKUP($G107,$K$11:$Z$28,Z$1,0),IF(LEFT($J107,1)="E",AJ107/VLOOKUP($J107,$K$11:$Z$28,Z$1,0),AJ107/Z$6)),"")</f>
        <v>0</v>
      </c>
      <c r="AA107" s="108"/>
      <c r="AB107" s="99" t="str">
        <f>IFERROR(IF(LEFT($G107,4)="xppm",AL107/VLOOKUP($G107,$K$11:$Z$28,AB$1,0),IF(LEFT($J107,1)="E",AL107/VLOOKUP($J107,$K$11:$AB$28,AB$1,0),AL107/AB$6)),"")</f>
        <v/>
      </c>
      <c r="AC107" s="110"/>
      <c r="AD107" s="14">
        <v>753.99</v>
      </c>
      <c r="AE107" s="14"/>
      <c r="AF107" s="14">
        <v>2262.0100000000002</v>
      </c>
      <c r="AG107" s="14"/>
      <c r="AH107" s="14">
        <v>1527.45</v>
      </c>
      <c r="AI107" s="14"/>
      <c r="AJ107" s="14"/>
      <c r="AK107" s="65"/>
      <c r="AL107" s="14"/>
      <c r="AM107" s="65"/>
      <c r="AN107" s="25">
        <v>264.48</v>
      </c>
      <c r="AO107" s="25">
        <v>264.48</v>
      </c>
      <c r="AP107" s="25">
        <v>205.05</v>
      </c>
      <c r="AQ107" s="25">
        <v>251.37</v>
      </c>
      <c r="AR107" s="25">
        <v>251.33</v>
      </c>
      <c r="AS107" s="25">
        <v>251.33</v>
      </c>
      <c r="AT107" s="25">
        <v>251.33</v>
      </c>
      <c r="AU107" s="25">
        <v>251.33</v>
      </c>
      <c r="AV107" s="25">
        <v>251.33</v>
      </c>
      <c r="AW107" s="25">
        <v>251.33</v>
      </c>
      <c r="AX107" s="25">
        <v>251.33</v>
      </c>
      <c r="AY107" s="25">
        <v>251.33</v>
      </c>
      <c r="AZ107" s="108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</row>
    <row r="108" spans="1:123" s="101" customFormat="1" ht="10.95" customHeight="1" x14ac:dyDescent="0.25">
      <c r="A108" s="75" t="s">
        <v>348</v>
      </c>
      <c r="B108" s="95" t="str">
        <f t="shared" si="16"/>
        <v>Bud02 2020,1002,'xpr004',3.86882509027516E-06</v>
      </c>
      <c r="C108" s="96">
        <f t="shared" si="17"/>
        <v>2020</v>
      </c>
      <c r="D108" s="96">
        <v>1002</v>
      </c>
      <c r="E108" s="97" t="str">
        <f>IF(LEFT(H108,1) = "x",H108,F108)</f>
        <v>xpr004</v>
      </c>
      <c r="F108" s="90">
        <v>501500</v>
      </c>
      <c r="G108" s="98">
        <f>IF(""="",1,SUBSTITUTE(SUBSTITUTE("","xxp","xpp"),"xppm13","xppm08"))</f>
        <v>1</v>
      </c>
      <c r="H108" s="98" t="str">
        <f>IF("xpr004"="",1,"xpr004")</f>
        <v>xpr004</v>
      </c>
      <c r="I108" s="98">
        <f>IF("Ewz"="",1,IF(LEFT("Ewz",1)&lt;&gt;"E","Ewz",1))</f>
        <v>1</v>
      </c>
      <c r="J108" s="98" t="str">
        <f>IF("Ewz"="",1,IF(LEFT("Ewz",1)="E","Ewz",1))</f>
        <v>Ewz</v>
      </c>
      <c r="K108" s="99" t="s">
        <v>360</v>
      </c>
      <c r="L108" s="91">
        <v>1002</v>
      </c>
      <c r="M108" s="100" t="str">
        <f>IF(LEFT($G108,4)="xppm","*","")</f>
        <v/>
      </c>
      <c r="N108" s="101" t="str">
        <f>UPPER(TRIM("          OTHER"))</f>
        <v>OTHER</v>
      </c>
      <c r="P108" s="102" t="s">
        <v>356</v>
      </c>
      <c r="R108" s="109">
        <f>IFERROR(IF(1*AB108&gt;0,AB108,V108),V108)</f>
        <v>3.8688250902751589E-6</v>
      </c>
      <c r="S108" s="108"/>
      <c r="T108" s="101">
        <f>IFERROR(IF(LEFT($G108,4)="xppm",AD108/VLOOKUP($G108,$K$11:$Z$28,T$1,0),IF(LEFT($J108,1)="E",AD108/VLOOKUP($J108,$K$11:$Z$28,T$1,0),AD108/T$6)),"")</f>
        <v>1.1390309702315452E-5</v>
      </c>
      <c r="V108" s="101">
        <f>IFERROR(IF(LEFT($G108,4)="xppm",AF108/VLOOKUP($G108,$K$11:$Z$28,V$1,0),IF(LEFT($J108,1)="E",AF108/VLOOKUP($J108,$K$11:$Z$28,V$1,0),AF108/V$6)),"")</f>
        <v>3.8688250902751589E-6</v>
      </c>
      <c r="X108" s="101">
        <f>IFERROR(IF(LEFT($G108,4)="xppm",AH108/VLOOKUP($G108,$K$11:$Z$28,X$1,0),IF(LEFT($J108,1)="E",AH108/VLOOKUP($J108,$K$11:$Z$28,X$1,0),AH108/X$6)),"")</f>
        <v>-1.0166077812325186E-5</v>
      </c>
      <c r="Z108" s="101">
        <f>IFERROR(IF(LEFT($G108,4)="xppm",AJ108/VLOOKUP($G108,$K$11:$Z$28,Z$1,0),IF(LEFT($J108,1)="E",AJ108/VLOOKUP($J108,$K$11:$Z$28,Z$1,0),AJ108/Z$6)),"")</f>
        <v>0</v>
      </c>
      <c r="AA108" s="108"/>
      <c r="AB108" s="99" t="str">
        <f>IFERROR(IF(LEFT($G108,4)="xppm",AL108/VLOOKUP($G108,$K$11:$Z$28,AB$1,0),IF(LEFT($J108,1)="E",AL108/VLOOKUP($J108,$K$11:$AB$28,AB$1,0),AL108/AB$6)),"")</f>
        <v/>
      </c>
      <c r="AC108" s="110"/>
      <c r="AD108" s="14">
        <v>565.76</v>
      </c>
      <c r="AE108" s="14"/>
      <c r="AF108" s="14">
        <v>565.76</v>
      </c>
      <c r="AG108" s="14"/>
      <c r="AH108" s="14">
        <v>-1589.09</v>
      </c>
      <c r="AI108" s="14"/>
      <c r="AJ108" s="14"/>
      <c r="AK108" s="65"/>
      <c r="AL108" s="14"/>
      <c r="AM108" s="65"/>
      <c r="AN108" s="25">
        <v>-1171.3499999999999</v>
      </c>
      <c r="AO108" s="25">
        <v>-1171.3499999999999</v>
      </c>
      <c r="AP108" s="25">
        <v>-1084.1099999999999</v>
      </c>
      <c r="AQ108" s="25">
        <v>0</v>
      </c>
      <c r="AR108" s="25">
        <v>0</v>
      </c>
      <c r="AS108" s="25">
        <v>0</v>
      </c>
      <c r="AT108" s="25">
        <v>0</v>
      </c>
      <c r="AU108" s="25">
        <v>0</v>
      </c>
      <c r="AV108" s="25">
        <v>0</v>
      </c>
      <c r="AW108" s="25">
        <v>281.27999999999997</v>
      </c>
      <c r="AX108" s="25">
        <v>143.84</v>
      </c>
      <c r="AY108" s="25">
        <v>140.63999999999999</v>
      </c>
      <c r="AZ108" s="108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</row>
    <row r="109" spans="1:123" ht="4.05" customHeight="1" x14ac:dyDescent="0.25">
      <c r="A109" s="75" t="s">
        <v>348</v>
      </c>
      <c r="E109" s="111"/>
      <c r="F109" s="112"/>
      <c r="T109" s="25"/>
      <c r="U109" s="25"/>
      <c r="V109" s="25"/>
      <c r="W109" s="25"/>
      <c r="X109" s="25"/>
      <c r="Y109" s="25"/>
      <c r="Z109" s="25"/>
      <c r="AA109" s="25"/>
      <c r="AB109" s="14"/>
      <c r="AC109" s="14"/>
    </row>
    <row r="110" spans="1:123" s="86" customFormat="1" ht="15" customHeight="1" x14ac:dyDescent="0.25">
      <c r="A110" s="75" t="s">
        <v>348</v>
      </c>
      <c r="B110" s="80"/>
      <c r="C110" s="80"/>
      <c r="D110" s="80"/>
      <c r="E110" s="81"/>
      <c r="F110" s="82"/>
      <c r="G110" s="81"/>
      <c r="H110" s="81"/>
      <c r="I110" s="81"/>
      <c r="J110" s="81"/>
      <c r="K110" s="81"/>
      <c r="L110" s="83">
        <f>L111</f>
        <v>1002</v>
      </c>
      <c r="M110" s="84" t="s">
        <v>361</v>
      </c>
      <c r="N110" s="84"/>
      <c r="O110" s="84"/>
      <c r="P110" s="84"/>
      <c r="Q110" s="84"/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1"/>
      <c r="AC110" s="81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85"/>
      <c r="AO110" s="85"/>
      <c r="AP110" s="85"/>
      <c r="AQ110" s="85"/>
      <c r="AR110" s="85"/>
      <c r="AS110" s="85"/>
      <c r="AT110" s="85"/>
      <c r="AU110" s="85"/>
      <c r="AV110" s="85"/>
      <c r="AW110" s="85"/>
      <c r="AX110" s="85"/>
      <c r="AY110" s="85"/>
      <c r="AZ110" s="84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/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</row>
    <row r="111" spans="1:123" s="101" customFormat="1" ht="10.95" customHeight="1" x14ac:dyDescent="0.25">
      <c r="A111" s="75" t="s">
        <v>348</v>
      </c>
      <c r="B111" s="95" t="str">
        <f t="shared" ref="B111" si="18">IF(E111&gt;0,"Bud02 " &amp; C111 &amp;","&amp;D111&amp;",'"&amp;E111&amp;"',"&amp;1*R111)</f>
        <v>Bud02 2020,1002,'xhnm06',0</v>
      </c>
      <c r="C111" s="96">
        <f t="shared" ref="C111" si="19">$E$5</f>
        <v>2020</v>
      </c>
      <c r="D111" s="96">
        <v>1002</v>
      </c>
      <c r="E111" s="97" t="str">
        <f>IF(LEFT(H111,1) = "x",H111,F111)</f>
        <v>xhnm06</v>
      </c>
      <c r="F111" s="90">
        <v>506500</v>
      </c>
      <c r="G111" s="98">
        <f>IF(""="",1,SUBSTITUTE(SUBSTITUTE("","xxp","xpp"),"xppm13","xppm08"))</f>
        <v>1</v>
      </c>
      <c r="H111" s="98" t="str">
        <f>IF("xhnm06"="",1,"xhnm06")</f>
        <v>xhnm06</v>
      </c>
      <c r="I111" s="98">
        <f>IF("E120z"="",1,IF(LEFT("E120z",1)&lt;&gt;"E","E120z",1))</f>
        <v>1</v>
      </c>
      <c r="J111" s="98" t="str">
        <f>IF("E120z"="",1,IF(LEFT("E120z",1)="E","E120z",1))</f>
        <v>E120z</v>
      </c>
      <c r="K111" s="99" t="s">
        <v>362</v>
      </c>
      <c r="L111" s="91">
        <v>1002</v>
      </c>
      <c r="M111" s="100" t="str">
        <f>IF(LEFT($G111,4)="xppm","*","")</f>
        <v/>
      </c>
      <c r="N111" s="101" t="str">
        <f>UPPER(TRIM("          HOUSE THERAPY - MEDICARE B"))</f>
        <v>HOUSE THERAPY - MEDICARE B</v>
      </c>
      <c r="P111" s="102" t="s">
        <v>356</v>
      </c>
      <c r="R111" s="109">
        <f>IFERROR(IF(1*AB111&gt;0,AB111,V111),V111)</f>
        <v>0</v>
      </c>
      <c r="S111" s="108"/>
      <c r="T111" s="101">
        <f>IFERROR(IF(LEFT($G111,4)="xppm",AD111/VLOOKUP($G111,$K$11:$Z$28,T$1,0),IF(LEFT($J111,1)="E",AD111/VLOOKUP($J111,$K$11:$Z$28,T$1,0),AD111/T$6)),"")</f>
        <v>0</v>
      </c>
      <c r="V111" s="101">
        <f>IFERROR(IF(LEFT($G111,4)="xppm",AF111/VLOOKUP($G111,$K$11:$Z$28,V$1,0),IF(LEFT($J111,1)="E",AF111/VLOOKUP($J111,$K$11:$Z$28,V$1,0),AF111/V$6)),"")</f>
        <v>0</v>
      </c>
      <c r="X111" s="101">
        <f>IFERROR(IF(LEFT($G111,4)="xppm",AH111/VLOOKUP($G111,$K$11:$Z$28,X$1,0),IF(LEFT($J111,1)="E",AH111/VLOOKUP($J111,$K$11:$Z$28,X$1,0),AH111/X$6)),"")</f>
        <v>0</v>
      </c>
      <c r="Z111" s="101">
        <f>IFERROR(IF(LEFT($G111,4)="xppm",AJ111/VLOOKUP($G111,$K$11:$Z$28,Z$1,0),IF(LEFT($J111,1)="E",AJ111/VLOOKUP($J111,$K$11:$Z$28,Z$1,0),AJ111/Z$6)),"")</f>
        <v>0</v>
      </c>
      <c r="AA111" s="108"/>
      <c r="AB111" s="99" t="str">
        <f>IFERROR(IF(LEFT($G111,4)="xppm",AL111/VLOOKUP($G111,$K$11:$Z$28,AB$1,0),IF(LEFT($J111,1)="E",AL111/VLOOKUP($J111,$K$11:$AB$28,AB$1,0),AL111/AB$6)),"")</f>
        <v/>
      </c>
      <c r="AC111" s="110"/>
      <c r="AD111" s="14"/>
      <c r="AE111" s="14"/>
      <c r="AF111" s="14"/>
      <c r="AG111" s="14"/>
      <c r="AH111" s="14"/>
      <c r="AI111" s="14"/>
      <c r="AJ111" s="14"/>
      <c r="AK111" s="65"/>
      <c r="AL111" s="14"/>
      <c r="AM111" s="6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108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</row>
    <row r="112" spans="1:123" s="101" customFormat="1" ht="10.95" customHeight="1" x14ac:dyDescent="0.25">
      <c r="A112" s="75" t="s">
        <v>348</v>
      </c>
      <c r="B112" s="95" t="str">
        <f>IF(E112&gt;0,"Bud02 " &amp; C112 &amp;","&amp;D112&amp;",'"&amp;E112&amp;"',"&amp;1*R112)</f>
        <v>Bud02 2020,1002,'508100',0</v>
      </c>
      <c r="C112" s="96">
        <f>$E$5</f>
        <v>2020</v>
      </c>
      <c r="D112" s="96">
        <v>1002</v>
      </c>
      <c r="E112" s="97">
        <f>IF(LEFT(H112,1) = "x",H112,F112)</f>
        <v>508100</v>
      </c>
      <c r="F112" s="90">
        <v>508100</v>
      </c>
      <c r="G112" s="98">
        <f>IF(""="",1,SUBSTITUTE(SUBSTITUTE("","xxp","xpp"),"xppm13","xppm08"))</f>
        <v>1</v>
      </c>
      <c r="H112" s="98">
        <f>IF(""="",1,"")</f>
        <v>1</v>
      </c>
      <c r="I112" s="98">
        <f>IF(""="",1,IF(LEFT("",1)&lt;&gt;"E","",1))</f>
        <v>1</v>
      </c>
      <c r="J112" s="98">
        <f>IF(""="",1,IF(LEFT("",1)="E","",1))</f>
        <v>1</v>
      </c>
      <c r="K112" s="99" t="s">
        <v>363</v>
      </c>
      <c r="L112" s="91">
        <v>1002</v>
      </c>
      <c r="M112" s="100" t="str">
        <f>IF(LEFT($G112,4)="xppm","*","")</f>
        <v/>
      </c>
      <c r="N112" s="101" t="str">
        <f>UPPER(TRIM("          HOUSE THERAPY - REHAB SUPPLIES"))</f>
        <v>HOUSE THERAPY - REHAB SUPPLIES</v>
      </c>
      <c r="P112" s="102" t="s">
        <v>356</v>
      </c>
      <c r="R112" s="109">
        <f>IFERROR(IF(1*AB112&gt;0,AB112,V112),V112)</f>
        <v>0</v>
      </c>
      <c r="S112" s="108"/>
      <c r="T112" s="101">
        <f>IFERROR(IF(LEFT($G112,4)="xppm",AD112/VLOOKUP($G112,$K$11:$Z$28,T$1,0),IF(LEFT($J112,1)="E",AD112/VLOOKUP($J112,$K$11:$Z$28,T$1,0),AD112/T$6)),"")</f>
        <v>0</v>
      </c>
      <c r="V112" s="101">
        <f>IFERROR(IF(LEFT($G112,4)="xppm",AF112/VLOOKUP($G112,$K$11:$Z$28,V$1,0),IF(LEFT($J112,1)="E",AF112/VLOOKUP($J112,$K$11:$Z$28,V$1,0),AF112/V$6)),"")</f>
        <v>0</v>
      </c>
      <c r="X112" s="101">
        <f>IFERROR(IF(LEFT($G112,4)="xppm",AH112/VLOOKUP($G112,$K$11:$Z$28,X$1,0),IF(LEFT($J112,1)="E",AH112/VLOOKUP($J112,$K$11:$Z$28,X$1,0),AH112/X$6)),"")</f>
        <v>0</v>
      </c>
      <c r="Z112" s="101">
        <f>IFERROR(IF(LEFT($G112,4)="xppm",AJ112/VLOOKUP($G112,$K$11:$Z$28,Z$1,0),IF(LEFT($J112,1)="E",AJ112/VLOOKUP($J112,$K$11:$Z$28,Z$1,0),AJ112/Z$6)),"")</f>
        <v>0</v>
      </c>
      <c r="AA112" s="108"/>
      <c r="AB112" s="99">
        <f>IFERROR(IF(LEFT($G112,4)="xppm",AL112/VLOOKUP($G112,$K$11:$Z$28,AB$1,0),IF(LEFT($J112,1)="E",AL112/VLOOKUP($J112,$K$11:$AB$28,AB$1,0),AL112/AB$6)),"")</f>
        <v>0</v>
      </c>
      <c r="AC112" s="110"/>
      <c r="AD112" s="14"/>
      <c r="AE112" s="14"/>
      <c r="AF112" s="14"/>
      <c r="AG112" s="14"/>
      <c r="AH112" s="14"/>
      <c r="AI112" s="14"/>
      <c r="AJ112" s="14"/>
      <c r="AK112" s="65"/>
      <c r="AL112" s="14"/>
      <c r="AM112" s="6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108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</row>
    <row r="113" spans="1:123" ht="4.05" customHeight="1" x14ac:dyDescent="0.25">
      <c r="A113" s="75" t="s">
        <v>348</v>
      </c>
      <c r="E113" s="111"/>
      <c r="F113" s="112"/>
      <c r="T113" s="25"/>
      <c r="U113" s="25"/>
      <c r="V113" s="25"/>
      <c r="W113" s="25"/>
      <c r="X113" s="25"/>
      <c r="Y113" s="25"/>
      <c r="Z113" s="25"/>
      <c r="AA113" s="25"/>
      <c r="AB113" s="14"/>
      <c r="AC113" s="14"/>
    </row>
    <row r="114" spans="1:123" s="86" customFormat="1" ht="15" customHeight="1" x14ac:dyDescent="0.25">
      <c r="A114" s="75" t="s">
        <v>348</v>
      </c>
      <c r="B114" s="80"/>
      <c r="C114" s="80"/>
      <c r="D114" s="80"/>
      <c r="E114" s="81"/>
      <c r="F114" s="82"/>
      <c r="G114" s="81"/>
      <c r="H114" s="81"/>
      <c r="I114" s="81"/>
      <c r="J114" s="81"/>
      <c r="K114" s="81"/>
      <c r="L114" s="83">
        <f>L115</f>
        <v>1002</v>
      </c>
      <c r="M114" s="84" t="s">
        <v>364</v>
      </c>
      <c r="N114" s="84"/>
      <c r="O114" s="84"/>
      <c r="P114" s="84"/>
      <c r="Q114" s="84"/>
      <c r="R114" s="84"/>
      <c r="S114" s="84"/>
      <c r="T114" s="84"/>
      <c r="U114" s="84"/>
      <c r="V114" s="84"/>
      <c r="W114" s="84"/>
      <c r="X114" s="84"/>
      <c r="Y114" s="84"/>
      <c r="Z114" s="84"/>
      <c r="AA114" s="84"/>
      <c r="AB114" s="81"/>
      <c r="AC114" s="81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85"/>
      <c r="AO114" s="85"/>
      <c r="AP114" s="85"/>
      <c r="AQ114" s="85"/>
      <c r="AR114" s="85"/>
      <c r="AS114" s="85"/>
      <c r="AT114" s="85"/>
      <c r="AU114" s="85"/>
      <c r="AV114" s="85"/>
      <c r="AW114" s="85"/>
      <c r="AX114" s="85"/>
      <c r="AY114" s="85"/>
      <c r="AZ114" s="84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</row>
    <row r="115" spans="1:123" s="101" customFormat="1" ht="10.95" customHeight="1" x14ac:dyDescent="0.25">
      <c r="A115" s="75" t="s">
        <v>348</v>
      </c>
      <c r="B115" s="95" t="str">
        <f t="shared" ref="B115" si="20">IF(E115&gt;0,"Bud02 " &amp; C115 &amp;","&amp;D115&amp;",'"&amp;E115&amp;"',"&amp;1*R115)</f>
        <v>Bud02 2020,1002,'xdit02',0</v>
      </c>
      <c r="C115" s="96">
        <f t="shared" ref="C115" si="21">$E$5</f>
        <v>2020</v>
      </c>
      <c r="D115" s="96">
        <v>1002</v>
      </c>
      <c r="E115" s="97" t="str">
        <f>IF(LEFT(H115,1) = "x",H115,F115)</f>
        <v>xdit02</v>
      </c>
      <c r="F115" s="90">
        <v>530400</v>
      </c>
      <c r="G115" s="98" t="str">
        <f>IF("xppm02"="",1,SUBSTITUTE(SUBSTITUTE("xppm02","xxp","xpp"),"xppm13","xppm08"))</f>
        <v>xppm02</v>
      </c>
      <c r="H115" s="98" t="str">
        <f>IF("xdit02"="",1,"xdit02")</f>
        <v>xdit02</v>
      </c>
      <c r="I115" s="98">
        <f>IF(""="",1,IF(LEFT("",1)&lt;&gt;"E","",1))</f>
        <v>1</v>
      </c>
      <c r="J115" s="98">
        <f>IF(""="",1,IF(LEFT("",1)="E","",1))</f>
        <v>1</v>
      </c>
      <c r="K115" s="99" t="s">
        <v>365</v>
      </c>
      <c r="L115" s="91">
        <v>1002</v>
      </c>
      <c r="M115" s="100" t="str">
        <f>IF(LEFT($G115,4)="xppm","*","")</f>
        <v>*</v>
      </c>
      <c r="N115" s="101" t="str">
        <f>UPPER(TRIM("          DIETARY CONTRACT SERVICES"))</f>
        <v>DIETARY CONTRACT SERVICES</v>
      </c>
      <c r="P115" s="102" t="s">
        <v>366</v>
      </c>
      <c r="R115" s="109">
        <f>IFERROR(IF(1*AB115&gt;0,AB115,V115),V115)</f>
        <v>0</v>
      </c>
      <c r="S115" s="108"/>
      <c r="T115" s="101">
        <f>IFERROR(IF(LEFT($G115,4)="xppm",AD115/VLOOKUP($G115,$K$11:$Z$28,T$1,0),IF(LEFT($J115,1)="E",AD115/VLOOKUP($J115,$K$11:$Z$28,T$1,0),AD115/T$6)),"")</f>
        <v>0</v>
      </c>
      <c r="V115" s="101">
        <f>IFERROR(IF(LEFT($G115,4)="xppm",AF115/VLOOKUP($G115,$K$11:$Z$28,V$1,0),IF(LEFT($J115,1)="E",AF115/VLOOKUP($J115,$K$11:$Z$28,V$1,0),AF115/V$6)),"")</f>
        <v>0</v>
      </c>
      <c r="X115" s="101">
        <f>IFERROR(IF(LEFT($G115,4)="xppm",AH115/VLOOKUP($G115,$K$11:$Z$28,X$1,0),IF(LEFT($J115,1)="E",AH115/VLOOKUP($J115,$K$11:$Z$28,X$1,0),AH115/X$6)),"")</f>
        <v>0</v>
      </c>
      <c r="Z115" s="101">
        <f>IFERROR(IF(LEFT($G115,4)="xppm",AJ115/VLOOKUP($G115,$K$11:$Z$28,Z$1,0),IF(LEFT($J115,1)="E",AJ115/VLOOKUP($J115,$K$11:$Z$28,Z$1,0),AJ115/Z$6)),"")</f>
        <v>0</v>
      </c>
      <c r="AA115" s="108"/>
      <c r="AB115" s="99" t="str">
        <f>IFERROR(IF(LEFT($G115,4)="xppm",AL115/VLOOKUP($G115,$K$11:$Z$28,AB$1,0),IF(LEFT($J115,1)="E",AL115/VLOOKUP($J115,$K$11:$AB$28,AB$1,0),AL115/AB$6)),"")</f>
        <v/>
      </c>
      <c r="AC115" s="110"/>
      <c r="AD115" s="14"/>
      <c r="AE115" s="14"/>
      <c r="AF115" s="14"/>
      <c r="AG115" s="14"/>
      <c r="AH115" s="14"/>
      <c r="AI115" s="14"/>
      <c r="AJ115" s="14"/>
      <c r="AK115" s="65"/>
      <c r="AL115" s="14"/>
      <c r="AM115" s="6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108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</row>
    <row r="116" spans="1:123" ht="4.05" customHeight="1" x14ac:dyDescent="0.25">
      <c r="A116" s="75" t="s">
        <v>348</v>
      </c>
      <c r="E116" s="111"/>
      <c r="F116" s="112"/>
      <c r="T116" s="25"/>
      <c r="U116" s="25"/>
      <c r="V116" s="25"/>
      <c r="W116" s="25"/>
      <c r="X116" s="25"/>
      <c r="Y116" s="25"/>
      <c r="Z116" s="25"/>
      <c r="AA116" s="25"/>
      <c r="AB116" s="14"/>
      <c r="AC116" s="14"/>
    </row>
    <row r="117" spans="1:123" s="86" customFormat="1" ht="15" customHeight="1" x14ac:dyDescent="0.25">
      <c r="A117" s="75" t="s">
        <v>348</v>
      </c>
      <c r="B117" s="80"/>
      <c r="C117" s="80"/>
      <c r="D117" s="80"/>
      <c r="E117" s="81"/>
      <c r="F117" s="82"/>
      <c r="G117" s="81"/>
      <c r="H117" s="81"/>
      <c r="I117" s="81"/>
      <c r="J117" s="81"/>
      <c r="K117" s="81"/>
      <c r="L117" s="83">
        <f>L118</f>
        <v>1002</v>
      </c>
      <c r="M117" s="84" t="s">
        <v>367</v>
      </c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  <c r="AA117" s="84"/>
      <c r="AB117" s="81"/>
      <c r="AC117" s="81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85"/>
      <c r="AO117" s="85"/>
      <c r="AP117" s="85"/>
      <c r="AQ117" s="85"/>
      <c r="AR117" s="85"/>
      <c r="AS117" s="85"/>
      <c r="AT117" s="85"/>
      <c r="AU117" s="85"/>
      <c r="AV117" s="85"/>
      <c r="AW117" s="85"/>
      <c r="AX117" s="85"/>
      <c r="AY117" s="85"/>
      <c r="AZ117" s="84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</row>
    <row r="118" spans="1:123" s="101" customFormat="1" ht="10.95" customHeight="1" x14ac:dyDescent="0.25">
      <c r="A118" s="75" t="s">
        <v>348</v>
      </c>
      <c r="B118" s="95" t="str">
        <f t="shared" ref="B118:B120" si="22">IF(E118&gt;0,"Bud02 " &amp; C118 &amp;","&amp;D118&amp;",'"&amp;E118&amp;"',"&amp;1*R118)</f>
        <v>Bud02 2020,1002,'533000',0</v>
      </c>
      <c r="C118" s="96">
        <f t="shared" ref="C118:C120" si="23">$E$5</f>
        <v>2020</v>
      </c>
      <c r="D118" s="96">
        <v>1002</v>
      </c>
      <c r="E118" s="97">
        <f>IF(LEFT(H118,1) = "x",H118,F118)</f>
        <v>533000</v>
      </c>
      <c r="F118" s="90">
        <v>533000</v>
      </c>
      <c r="G118" s="98">
        <f>IF(""="",1,SUBSTITUTE(SUBSTITUTE("","xxp","xpp"),"xppm13","xppm08"))</f>
        <v>1</v>
      </c>
      <c r="H118" s="98">
        <f>IF(""="",1,"")</f>
        <v>1</v>
      </c>
      <c r="I118" s="98">
        <f>IF(""="",1,IF(LEFT("",1)&lt;&gt;"E","",1))</f>
        <v>1</v>
      </c>
      <c r="J118" s="98">
        <f>IF(""="",1,IF(LEFT("",1)="E","",1))</f>
        <v>1</v>
      </c>
      <c r="K118" s="99" t="s">
        <v>368</v>
      </c>
      <c r="L118" s="91">
        <v>1002</v>
      </c>
      <c r="M118" s="100" t="str">
        <f>IF(LEFT($G118,4)="xppm","*","")</f>
        <v/>
      </c>
      <c r="N118" s="101" t="str">
        <f>UPPER(TRIM("          UTILITIES"))</f>
        <v>UTILITIES</v>
      </c>
      <c r="P118" s="102" t="s">
        <v>356</v>
      </c>
      <c r="R118" s="109">
        <f>IFERROR(IF(1*AB118&gt;0,AB118,V118),V118)</f>
        <v>0</v>
      </c>
      <c r="S118" s="108"/>
      <c r="T118" s="101">
        <f>IFERROR(IF(LEFT($G118,4)="xppm",AD118/VLOOKUP($G118,$K$11:$Z$28,T$1,0),IF(LEFT($J118,1)="E",AD118/VLOOKUP($J118,$K$11:$Z$28,T$1,0),AD118/T$6)),"")</f>
        <v>0</v>
      </c>
      <c r="V118" s="101">
        <f>IFERROR(IF(LEFT($G118,4)="xppm",AF118/VLOOKUP($G118,$K$11:$Z$28,V$1,0),IF(LEFT($J118,1)="E",AF118/VLOOKUP($J118,$K$11:$Z$28,V$1,0),AF118/V$6)),"")</f>
        <v>0</v>
      </c>
      <c r="X118" s="101">
        <f>IFERROR(IF(LEFT($G118,4)="xppm",AH118/VLOOKUP($G118,$K$11:$Z$28,X$1,0),IF(LEFT($J118,1)="E",AH118/VLOOKUP($J118,$K$11:$Z$28,X$1,0),AH118/X$6)),"")</f>
        <v>0</v>
      </c>
      <c r="Z118" s="101">
        <f>IFERROR(IF(LEFT($G118,4)="xppm",AJ118/VLOOKUP($G118,$K$11:$Z$28,Z$1,0),IF(LEFT($J118,1)="E",AJ118/VLOOKUP($J118,$K$11:$Z$28,Z$1,0),AJ118/Z$6)),"")</f>
        <v>0</v>
      </c>
      <c r="AA118" s="108"/>
      <c r="AB118" s="99">
        <f>IFERROR(IF(LEFT($G118,4)="xppm",AL118/VLOOKUP($G118,$K$11:$Z$28,AB$1,0),IF(LEFT($J118,1)="E",AL118/VLOOKUP($J118,$K$11:$AB$28,AB$1,0),AL118/AB$6)),"")</f>
        <v>0</v>
      </c>
      <c r="AC118" s="110"/>
      <c r="AD118" s="14"/>
      <c r="AE118" s="14"/>
      <c r="AF118" s="14"/>
      <c r="AG118" s="14"/>
      <c r="AH118" s="14"/>
      <c r="AI118" s="14"/>
      <c r="AJ118" s="14"/>
      <c r="AK118" s="65"/>
      <c r="AL118" s="14"/>
      <c r="AM118" s="6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108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</row>
    <row r="119" spans="1:123" s="101" customFormat="1" ht="10.95" customHeight="1" x14ac:dyDescent="0.25">
      <c r="A119" s="75" t="s">
        <v>348</v>
      </c>
      <c r="B119" s="95" t="str">
        <f t="shared" si="22"/>
        <v>Bud02 2020,1002,'536000',429.883333333333</v>
      </c>
      <c r="C119" s="96">
        <f t="shared" si="23"/>
        <v>2020</v>
      </c>
      <c r="D119" s="96">
        <v>1002</v>
      </c>
      <c r="E119" s="97">
        <f>IF(LEFT(H119,1) = "x",H119,F119)</f>
        <v>536000</v>
      </c>
      <c r="F119" s="90">
        <v>536000</v>
      </c>
      <c r="G119" s="98">
        <f>IF(""="",1,SUBSTITUTE(SUBSTITUTE("","xxp","xpp"),"xppm13","xppm08"))</f>
        <v>1</v>
      </c>
      <c r="H119" s="98">
        <f>IF(""="",1,"")</f>
        <v>1</v>
      </c>
      <c r="I119" s="98">
        <f>IF(""="",1,IF(LEFT("",1)&lt;&gt;"E","",1))</f>
        <v>1</v>
      </c>
      <c r="J119" s="98">
        <f>IF(""="",1,IF(LEFT("",1)="E","",1))</f>
        <v>1</v>
      </c>
      <c r="K119" s="99" t="s">
        <v>369</v>
      </c>
      <c r="L119" s="91">
        <v>1002</v>
      </c>
      <c r="M119" s="100" t="str">
        <f>IF(LEFT($G119,4)="xppm","*","")</f>
        <v/>
      </c>
      <c r="N119" s="101" t="str">
        <f>UPPER(TRIM("          REPAIRS &amp; MAINTENANCE/SUPPLIES"))</f>
        <v>REPAIRS &amp; MAINTENANCE/SUPPLIES</v>
      </c>
      <c r="P119" s="102" t="s">
        <v>370</v>
      </c>
      <c r="R119" s="109">
        <f>IFERROR(IF(1*AB119&gt;0,AB119,V119),V119)</f>
        <v>429.88333333333333</v>
      </c>
      <c r="S119" s="108"/>
      <c r="T119" s="101">
        <f>IFERROR(IF(LEFT($G119,4)="xppm",AD119/VLOOKUP($G119,$K$11:$Z$28,T$1,0),IF(LEFT($J119,1)="E",AD119/VLOOKUP($J119,$K$11:$Z$28,T$1,0),AD119/T$6)),"")</f>
        <v>0</v>
      </c>
      <c r="V119" s="101">
        <f>IFERROR(IF(LEFT($G119,4)="xppm",AF119/VLOOKUP($G119,$K$11:$Z$28,V$1,0),IF(LEFT($J119,1)="E",AF119/VLOOKUP($J119,$K$11:$Z$28,V$1,0),AF119/V$6)),"")</f>
        <v>429.88333333333333</v>
      </c>
      <c r="X119" s="101">
        <f>IFERROR(IF(LEFT($G119,4)="xppm",AH119/VLOOKUP($G119,$K$11:$Z$28,X$1,0),IF(LEFT($J119,1)="E",AH119/VLOOKUP($J119,$K$11:$Z$28,X$1,0),AH119/X$6)),"")</f>
        <v>0</v>
      </c>
      <c r="Z119" s="101">
        <f>IFERROR(IF(LEFT($G119,4)="xppm",AJ119/VLOOKUP($G119,$K$11:$Z$28,Z$1,0),IF(LEFT($J119,1)="E",AJ119/VLOOKUP($J119,$K$11:$Z$28,Z$1,0),AJ119/Z$6)),"")</f>
        <v>0</v>
      </c>
      <c r="AA119" s="108"/>
      <c r="AB119" s="99">
        <f>IFERROR(IF(LEFT($G119,4)="xppm",AL119/VLOOKUP($G119,$K$11:$Z$28,AB$1,0),IF(LEFT($J119,1)="E",AL119/VLOOKUP($J119,$K$11:$AB$28,AB$1,0),AL119/AB$6)),"")</f>
        <v>0</v>
      </c>
      <c r="AC119" s="110"/>
      <c r="AD119" s="14">
        <v>0</v>
      </c>
      <c r="AE119" s="14"/>
      <c r="AF119" s="14">
        <v>3868.95</v>
      </c>
      <c r="AG119" s="14"/>
      <c r="AH119" s="14"/>
      <c r="AI119" s="14"/>
      <c r="AJ119" s="14"/>
      <c r="AK119" s="65"/>
      <c r="AL119" s="14"/>
      <c r="AM119" s="65"/>
      <c r="AN119" s="25"/>
      <c r="AO119" s="25"/>
      <c r="AP119" s="25"/>
      <c r="AQ119" s="25">
        <v>0</v>
      </c>
      <c r="AR119" s="25">
        <v>1800.97</v>
      </c>
      <c r="AS119" s="25">
        <v>1027.53</v>
      </c>
      <c r="AT119" s="25">
        <v>0</v>
      </c>
      <c r="AU119" s="25">
        <v>325.56</v>
      </c>
      <c r="AV119" s="25">
        <v>714.89</v>
      </c>
      <c r="AW119" s="25">
        <v>0</v>
      </c>
      <c r="AX119" s="25">
        <v>0</v>
      </c>
      <c r="AY119" s="25">
        <v>0</v>
      </c>
      <c r="AZ119" s="108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</row>
    <row r="120" spans="1:123" s="101" customFormat="1" ht="10.95" customHeight="1" x14ac:dyDescent="0.25">
      <c r="A120" s="75" t="s">
        <v>348</v>
      </c>
      <c r="B120" s="95" t="str">
        <f t="shared" si="22"/>
        <v>Bud02 2020,1002,'534000',14.4444444444444</v>
      </c>
      <c r="C120" s="96">
        <f t="shared" si="23"/>
        <v>2020</v>
      </c>
      <c r="D120" s="96">
        <v>1002</v>
      </c>
      <c r="E120" s="97">
        <f>IF(LEFT(H120,1) = "x",H120,F120)</f>
        <v>534000</v>
      </c>
      <c r="F120" s="90">
        <v>534000</v>
      </c>
      <c r="G120" s="98">
        <f>IF(""="",1,SUBSTITUTE(SUBSTITUTE("","xxp","xpp"),"xppm13","xppm08"))</f>
        <v>1</v>
      </c>
      <c r="H120" s="98">
        <f>IF(""="",1,"")</f>
        <v>1</v>
      </c>
      <c r="I120" s="98">
        <f>IF(""="",1,IF(LEFT("",1)&lt;&gt;"E","",1))</f>
        <v>1</v>
      </c>
      <c r="J120" s="98">
        <f>IF(""="",1,IF(LEFT("",1)="E","",1))</f>
        <v>1</v>
      </c>
      <c r="K120" s="99" t="s">
        <v>371</v>
      </c>
      <c r="L120" s="91">
        <v>1002</v>
      </c>
      <c r="M120" s="100" t="str">
        <f>IF(LEFT($G120,4)="xppm","*","")</f>
        <v/>
      </c>
      <c r="N120" s="101" t="str">
        <f>UPPER(TRIM("          CONTRACT SERVICES"))</f>
        <v>CONTRACT SERVICES</v>
      </c>
      <c r="P120" s="102" t="s">
        <v>370</v>
      </c>
      <c r="R120" s="109">
        <f>IFERROR(IF(1*AB120&gt;0,AB120,V120),V120)</f>
        <v>14.444444444444445</v>
      </c>
      <c r="S120" s="108"/>
      <c r="T120" s="101">
        <f>IFERROR(IF(LEFT($G120,4)="xppm",AD120/VLOOKUP($G120,$K$11:$Z$28,T$1,0),IF(LEFT($J120,1)="E",AD120/VLOOKUP($J120,$K$11:$Z$28,T$1,0),AD120/T$6)),"")</f>
        <v>43.333333333333336</v>
      </c>
      <c r="V120" s="101">
        <f>IFERROR(IF(LEFT($G120,4)="xppm",AF120/VLOOKUP($G120,$K$11:$Z$28,V$1,0),IF(LEFT($J120,1)="E",AF120/VLOOKUP($J120,$K$11:$Z$28,V$1,0),AF120/V$6)),"")</f>
        <v>14.444444444444445</v>
      </c>
      <c r="X120" s="101">
        <f>IFERROR(IF(LEFT($G120,4)="xppm",AH120/VLOOKUP($G120,$K$11:$Z$28,X$1,0),IF(LEFT($J120,1)="E",AH120/VLOOKUP($J120,$K$11:$Z$28,X$1,0),AH120/X$6)),"")</f>
        <v>0</v>
      </c>
      <c r="Z120" s="101">
        <f>IFERROR(IF(LEFT($G120,4)="xppm",AJ120/VLOOKUP($G120,$K$11:$Z$28,Z$1,0),IF(LEFT($J120,1)="E",AJ120/VLOOKUP($J120,$K$11:$Z$28,Z$1,0),AJ120/Z$6)),"")</f>
        <v>0</v>
      </c>
      <c r="AA120" s="108"/>
      <c r="AB120" s="99">
        <f>IFERROR(IF(LEFT($G120,4)="xppm",AL120/VLOOKUP($G120,$K$11:$Z$28,AB$1,0),IF(LEFT($J120,1)="E",AL120/VLOOKUP($J120,$K$11:$AB$28,AB$1,0),AL120/AB$6)),"")</f>
        <v>0</v>
      </c>
      <c r="AC120" s="110"/>
      <c r="AD120" s="14">
        <v>130</v>
      </c>
      <c r="AE120" s="14"/>
      <c r="AF120" s="14">
        <v>130</v>
      </c>
      <c r="AG120" s="14"/>
      <c r="AH120" s="14"/>
      <c r="AI120" s="14"/>
      <c r="AJ120" s="14"/>
      <c r="AK120" s="65"/>
      <c r="AL120" s="14"/>
      <c r="AM120" s="65"/>
      <c r="AN120" s="25"/>
      <c r="AO120" s="25"/>
      <c r="AP120" s="25"/>
      <c r="AQ120" s="25">
        <v>0</v>
      </c>
      <c r="AR120" s="25">
        <v>0</v>
      </c>
      <c r="AS120" s="25">
        <v>0</v>
      </c>
      <c r="AT120" s="25">
        <v>0</v>
      </c>
      <c r="AU120" s="25">
        <v>0</v>
      </c>
      <c r="AV120" s="25">
        <v>0</v>
      </c>
      <c r="AW120" s="25">
        <v>0</v>
      </c>
      <c r="AX120" s="25">
        <v>130</v>
      </c>
      <c r="AY120" s="25">
        <v>0</v>
      </c>
      <c r="AZ120" s="108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</row>
    <row r="121" spans="1:123" ht="4.05" customHeight="1" x14ac:dyDescent="0.25">
      <c r="A121" s="75" t="s">
        <v>348</v>
      </c>
      <c r="E121" s="111"/>
      <c r="F121" s="112"/>
      <c r="T121" s="25"/>
      <c r="U121" s="25"/>
      <c r="V121" s="25"/>
      <c r="W121" s="25"/>
      <c r="X121" s="25"/>
      <c r="Y121" s="25"/>
      <c r="Z121" s="25"/>
      <c r="AA121" s="25"/>
      <c r="AB121" s="14"/>
      <c r="AC121" s="14"/>
    </row>
    <row r="122" spans="1:123" s="86" customFormat="1" ht="15" customHeight="1" x14ac:dyDescent="0.25">
      <c r="A122" s="75" t="s">
        <v>348</v>
      </c>
      <c r="B122" s="80"/>
      <c r="C122" s="80"/>
      <c r="D122" s="80"/>
      <c r="E122" s="81"/>
      <c r="F122" s="82"/>
      <c r="G122" s="81"/>
      <c r="H122" s="81"/>
      <c r="I122" s="81"/>
      <c r="J122" s="81"/>
      <c r="K122" s="81"/>
      <c r="L122" s="83">
        <f>L123</f>
        <v>1002</v>
      </c>
      <c r="M122" s="84" t="s">
        <v>372</v>
      </c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1"/>
      <c r="AC122" s="81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85"/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4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</row>
    <row r="123" spans="1:123" s="101" customFormat="1" ht="10.95" customHeight="1" x14ac:dyDescent="0.25">
      <c r="A123" s="75" t="s">
        <v>348</v>
      </c>
      <c r="B123" s="95" t="str">
        <f t="shared" ref="B123:B134" si="24">IF(E123&gt;0,"Bud02 " &amp; C123 &amp;","&amp;D123&amp;",'"&amp;E123&amp;"',"&amp;1*R123)</f>
        <v>Bud02 2020,1002,'542500',0</v>
      </c>
      <c r="C123" s="96">
        <f t="shared" ref="C123:C134" si="25">$E$5</f>
        <v>2020</v>
      </c>
      <c r="D123" s="96">
        <v>1002</v>
      </c>
      <c r="E123" s="97">
        <f>IF(LEFT(H123,1) = "x",H123,F123)</f>
        <v>542500</v>
      </c>
      <c r="F123" s="90">
        <v>542500</v>
      </c>
      <c r="G123" s="98">
        <f>IF(""="",1,SUBSTITUTE(SUBSTITUTE("","xxp","xpp"),"xppm13","xppm08"))</f>
        <v>1</v>
      </c>
      <c r="H123" s="98">
        <f>IF(""="",1,"")</f>
        <v>1</v>
      </c>
      <c r="I123" s="98">
        <f>IF(""="",1,IF(LEFT("",1)&lt;&gt;"E","",1))</f>
        <v>1</v>
      </c>
      <c r="J123" s="98">
        <f>IF(""="",1,IF(LEFT("",1)="E","",1))</f>
        <v>1</v>
      </c>
      <c r="K123" s="99" t="s">
        <v>373</v>
      </c>
      <c r="L123" s="91">
        <v>1002</v>
      </c>
      <c r="M123" s="100" t="str">
        <f>IF(LEFT($G123,4)="xppm","*","")</f>
        <v/>
      </c>
      <c r="N123" s="101" t="str">
        <f>UPPER(TRIM("          MARKETING - ADVERTISING &amp; PROMOTION"))</f>
        <v>MARKETING - ADVERTISING &amp; PROMOTION</v>
      </c>
      <c r="P123" s="102" t="s">
        <v>374</v>
      </c>
      <c r="R123" s="109">
        <f>IFERROR(IF(1*AB123&gt;0,AB123,V123),V123)</f>
        <v>0</v>
      </c>
      <c r="S123" s="108"/>
      <c r="T123" s="101">
        <f>IFERROR(IF(LEFT($G123,4)="xppm",AD123/VLOOKUP($G123,$K$11:$Z$28,T$1,0),IF(LEFT($J123,1)="E",AD123/VLOOKUP($J123,$K$11:$Z$28,T$1,0),AD123/T$6)),"")</f>
        <v>0</v>
      </c>
      <c r="V123" s="101">
        <f>IFERROR(IF(LEFT($G123,4)="xppm",AF123/VLOOKUP($G123,$K$11:$Z$28,V$1,0),IF(LEFT($J123,1)="E",AF123/VLOOKUP($J123,$K$11:$Z$28,V$1,0),AF123/V$6)),"")</f>
        <v>0</v>
      </c>
      <c r="X123" s="101">
        <f>IFERROR(IF(LEFT($G123,4)="xppm",AH123/VLOOKUP($G123,$K$11:$Z$28,X$1,0),IF(LEFT($J123,1)="E",AH123/VLOOKUP($J123,$K$11:$Z$28,X$1,0),AH123/X$6)),"")</f>
        <v>75.75333333333333</v>
      </c>
      <c r="Z123" s="101">
        <f>IFERROR(IF(LEFT($G123,4)="xppm",AJ123/VLOOKUP($G123,$K$11:$Z$28,Z$1,0),IF(LEFT($J123,1)="E",AJ123/VLOOKUP($J123,$K$11:$Z$28,Z$1,0),AJ123/Z$6)),"")</f>
        <v>0</v>
      </c>
      <c r="AA123" s="108"/>
      <c r="AB123" s="99">
        <f>IFERROR(IF(LEFT($G123,4)="xppm",AL123/VLOOKUP($G123,$K$11:$Z$28,AB$1,0),IF(LEFT($J123,1)="E",AL123/VLOOKUP($J123,$K$11:$AB$28,AB$1,0),AL123/AB$6)),"")</f>
        <v>0</v>
      </c>
      <c r="AC123" s="110"/>
      <c r="AD123" s="14">
        <v>0</v>
      </c>
      <c r="AE123" s="14"/>
      <c r="AF123" s="14">
        <v>0</v>
      </c>
      <c r="AG123" s="14"/>
      <c r="AH123" s="14">
        <v>909.04</v>
      </c>
      <c r="AI123" s="14"/>
      <c r="AJ123" s="14"/>
      <c r="AK123" s="65"/>
      <c r="AL123" s="14"/>
      <c r="AM123" s="65"/>
      <c r="AN123" s="25">
        <v>0</v>
      </c>
      <c r="AO123" s="25">
        <v>0</v>
      </c>
      <c r="AP123" s="25">
        <v>0</v>
      </c>
      <c r="AQ123" s="25">
        <v>0</v>
      </c>
      <c r="AR123" s="25">
        <v>0</v>
      </c>
      <c r="AS123" s="25">
        <v>0</v>
      </c>
      <c r="AT123" s="25">
        <v>0</v>
      </c>
      <c r="AU123" s="25">
        <v>0</v>
      </c>
      <c r="AV123" s="25">
        <v>0</v>
      </c>
      <c r="AW123" s="25">
        <v>0</v>
      </c>
      <c r="AX123" s="25">
        <v>0</v>
      </c>
      <c r="AY123" s="25">
        <v>0</v>
      </c>
      <c r="AZ123" s="108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</row>
    <row r="124" spans="1:123" s="101" customFormat="1" ht="10.95" customHeight="1" x14ac:dyDescent="0.25">
      <c r="A124" s="75" t="s">
        <v>348</v>
      </c>
      <c r="B124" s="95" t="str">
        <f t="shared" si="24"/>
        <v>Bud02 2020,1002,'543200',0</v>
      </c>
      <c r="C124" s="96">
        <f t="shared" si="25"/>
        <v>2020</v>
      </c>
      <c r="D124" s="96">
        <v>1002</v>
      </c>
      <c r="E124" s="97">
        <f>IF(LEFT(H124,1) = "x",H124,F124)</f>
        <v>543200</v>
      </c>
      <c r="F124" s="90">
        <v>543200</v>
      </c>
      <c r="G124" s="98">
        <f>IF(""="",1,SUBSTITUTE(SUBSTITUTE("","xxp","xpp"),"xppm13","xppm08"))</f>
        <v>1</v>
      </c>
      <c r="H124" s="98">
        <f>IF(""="",1,"")</f>
        <v>1</v>
      </c>
      <c r="I124" s="98">
        <f>IF(""="",1,IF(LEFT("",1)&lt;&gt;"E","",1))</f>
        <v>1</v>
      </c>
      <c r="J124" s="98">
        <f>IF(""="",1,IF(LEFT("",1)="E","",1))</f>
        <v>1</v>
      </c>
      <c r="K124" s="99" t="s">
        <v>375</v>
      </c>
      <c r="L124" s="91">
        <v>1002</v>
      </c>
      <c r="M124" s="100" t="str">
        <f>IF(LEFT($G124,4)="xppm","*","")</f>
        <v/>
      </c>
      <c r="N124" s="101" t="str">
        <f>UPPER(TRIM("          CONCIERGE - RESIDENT EXPENSES"))</f>
        <v>CONCIERGE - RESIDENT EXPENSES</v>
      </c>
      <c r="P124" s="102" t="s">
        <v>376</v>
      </c>
      <c r="R124" s="109">
        <f>IFERROR(IF(1*AB124&gt;0,AB124,V124),V124)</f>
        <v>0</v>
      </c>
      <c r="S124" s="108"/>
      <c r="T124" s="101">
        <f>IFERROR(IF(LEFT($G124,4)="xppm",AD124/VLOOKUP($G124,$K$11:$Z$28,T$1,0),IF(LEFT($J124,1)="E",AD124/VLOOKUP($J124,$K$11:$Z$28,T$1,0),AD124/T$6)),"")</f>
        <v>0</v>
      </c>
      <c r="V124" s="101">
        <f>IFERROR(IF(LEFT($G124,4)="xppm",AF124/VLOOKUP($G124,$K$11:$Z$28,V$1,0),IF(LEFT($J124,1)="E",AF124/VLOOKUP($J124,$K$11:$Z$28,V$1,0),AF124/V$6)),"")</f>
        <v>0</v>
      </c>
      <c r="X124" s="101">
        <f>IFERROR(IF(LEFT($G124,4)="xppm",AH124/VLOOKUP($G124,$K$11:$Z$28,X$1,0),IF(LEFT($J124,1)="E",AH124/VLOOKUP($J124,$K$11:$Z$28,X$1,0),AH124/X$6)),"")</f>
        <v>0</v>
      </c>
      <c r="Z124" s="101">
        <f>IFERROR(IF(LEFT($G124,4)="xppm",AJ124/VLOOKUP($G124,$K$11:$Z$28,Z$1,0),IF(LEFT($J124,1)="E",AJ124/VLOOKUP($J124,$K$11:$Z$28,Z$1,0),AJ124/Z$6)),"")</f>
        <v>0</v>
      </c>
      <c r="AA124" s="108"/>
      <c r="AB124" s="99">
        <f>IFERROR(IF(LEFT($G124,4)="xppm",AL124/VLOOKUP($G124,$K$11:$Z$28,AB$1,0),IF(LEFT($J124,1)="E",AL124/VLOOKUP($J124,$K$11:$AB$28,AB$1,0),AL124/AB$6)),"")</f>
        <v>0</v>
      </c>
      <c r="AC124" s="110"/>
      <c r="AD124" s="14"/>
      <c r="AE124" s="14"/>
      <c r="AF124" s="14"/>
      <c r="AG124" s="14"/>
      <c r="AH124" s="14"/>
      <c r="AI124" s="14"/>
      <c r="AJ124" s="14"/>
      <c r="AK124" s="65"/>
      <c r="AL124" s="14"/>
      <c r="AM124" s="6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108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</row>
    <row r="125" spans="1:123" s="101" customFormat="1" ht="10.95" customHeight="1" x14ac:dyDescent="0.25">
      <c r="A125" s="75" t="s">
        <v>348</v>
      </c>
      <c r="B125" s="95" t="str">
        <f t="shared" si="24"/>
        <v>Bud02 2020,1002,'xga002',0.0050862345600585</v>
      </c>
      <c r="C125" s="96">
        <f t="shared" si="25"/>
        <v>2020</v>
      </c>
      <c r="D125" s="96">
        <v>1002</v>
      </c>
      <c r="E125" s="97" t="str">
        <f>IF(LEFT(H125,1) = "x",H125,F125)</f>
        <v>xga002</v>
      </c>
      <c r="F125" s="90">
        <v>546000</v>
      </c>
      <c r="G125" s="98">
        <f>IF(""="",1,SUBSTITUTE(SUBSTITUTE("","xxp","xpp"),"xppm13","xppm08"))</f>
        <v>1</v>
      </c>
      <c r="H125" s="98" t="str">
        <f>IF("xga002"="",1,"xga002")</f>
        <v>xga002</v>
      </c>
      <c r="I125" s="98">
        <f>IF("E1z"="",1,IF(LEFT("E1z",1)&lt;&gt;"E","E1z",1))</f>
        <v>1</v>
      </c>
      <c r="J125" s="98" t="str">
        <f>IF("E1z"="",1,IF(LEFT("E1z",1)="E","E1z",1))</f>
        <v>E1z</v>
      </c>
      <c r="K125" s="99" t="s">
        <v>377</v>
      </c>
      <c r="L125" s="91">
        <v>1002</v>
      </c>
      <c r="M125" s="100" t="str">
        <f>IF(LEFT($G125,4)="xppm","*","")</f>
        <v/>
      </c>
      <c r="N125" s="101" t="str">
        <f>UPPER(TRIM("          FINANCIAL CONSULTING FEES"))</f>
        <v>FINANCIAL CONSULTING FEES</v>
      </c>
      <c r="P125" s="102" t="s">
        <v>356</v>
      </c>
      <c r="R125" s="109">
        <f>IFERROR(IF(1*AB125&gt;0,AB125,V125),V125)</f>
        <v>5.0862345600584981E-3</v>
      </c>
      <c r="S125" s="108"/>
      <c r="T125" s="101">
        <f>IFERROR(IF(LEFT($G125,4)="xppm",AD125/VLOOKUP($G125,$K$11:$Z$28,T$1,0),IF(LEFT($J125,1)="E",AD125/VLOOKUP($J125,$K$11:$Z$28,T$1,0),AD125/T$6)),"")</f>
        <v>5.088101975052506E-3</v>
      </c>
      <c r="V125" s="101">
        <f>IFERROR(IF(LEFT($G125,4)="xppm",AF125/VLOOKUP($G125,$K$11:$Z$28,V$1,0),IF(LEFT($J125,1)="E",AF125/VLOOKUP($J125,$K$11:$Z$28,V$1,0),AF125/V$6)),"")</f>
        <v>5.0862345600584981E-3</v>
      </c>
      <c r="X125" s="101">
        <f>IFERROR(IF(LEFT($G125,4)="xppm",AH125/VLOOKUP($G125,$K$11:$Z$28,X$1,0),IF(LEFT($J125,1)="E",AH125/VLOOKUP($J125,$K$11:$Z$28,X$1,0),AH125/X$6)),"")</f>
        <v>7.622650960134922E-3</v>
      </c>
      <c r="Z125" s="101">
        <f>IFERROR(IF(LEFT($G125,4)="xppm",AJ125/VLOOKUP($G125,$K$11:$Z$28,Z$1,0),IF(LEFT($J125,1)="E",AJ125/VLOOKUP($J125,$K$11:$Z$28,Z$1,0),AJ125/Z$6)),"")</f>
        <v>0</v>
      </c>
      <c r="AA125" s="108"/>
      <c r="AB125" s="99" t="str">
        <f>IFERROR(IF(LEFT($G125,4)="xppm",AL125/VLOOKUP($G125,$K$11:$Z$28,AB$1,0),IF(LEFT($J125,1)="E",AL125/VLOOKUP($J125,$K$11:$AB$28,AB$1,0),AL125/AB$6)),"")</f>
        <v/>
      </c>
      <c r="AC125" s="110"/>
      <c r="AD125" s="14">
        <v>563962.31999999995</v>
      </c>
      <c r="AE125" s="14"/>
      <c r="AF125" s="14">
        <v>1695514.87</v>
      </c>
      <c r="AG125" s="14"/>
      <c r="AH125" s="14">
        <v>2764119.32</v>
      </c>
      <c r="AI125" s="14"/>
      <c r="AJ125" s="14"/>
      <c r="AK125" s="65"/>
      <c r="AL125" s="14"/>
      <c r="AM125" s="65"/>
      <c r="AN125" s="25">
        <v>246305.12</v>
      </c>
      <c r="AO125" s="25">
        <v>216301.16</v>
      </c>
      <c r="AP125" s="25">
        <v>219079.53</v>
      </c>
      <c r="AQ125" s="25">
        <v>256349.59</v>
      </c>
      <c r="AR125" s="25">
        <v>220351.37</v>
      </c>
      <c r="AS125" s="25">
        <v>85139.87</v>
      </c>
      <c r="AT125" s="25">
        <v>190927.48</v>
      </c>
      <c r="AU125" s="25">
        <v>199728.24</v>
      </c>
      <c r="AV125" s="25">
        <v>179056</v>
      </c>
      <c r="AW125" s="25">
        <v>180958.44</v>
      </c>
      <c r="AX125" s="25">
        <v>195225.92</v>
      </c>
      <c r="AY125" s="25">
        <v>187777.96</v>
      </c>
      <c r="AZ125" s="108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</row>
    <row r="126" spans="1:123" s="101" customFormat="1" ht="10.95" customHeight="1" x14ac:dyDescent="0.25">
      <c r="A126" s="75" t="s">
        <v>348</v>
      </c>
      <c r="B126" s="95" t="str">
        <f t="shared" si="24"/>
        <v>Bud02 2020,1002,'505300',0.00111111111111111</v>
      </c>
      <c r="C126" s="96">
        <f t="shared" si="25"/>
        <v>2020</v>
      </c>
      <c r="D126" s="96">
        <v>1002</v>
      </c>
      <c r="E126" s="97">
        <f>IF(LEFT(H126,1) = "x",H126,F126)</f>
        <v>505300</v>
      </c>
      <c r="F126" s="90">
        <v>505300</v>
      </c>
      <c r="G126" s="98">
        <f>IF(""="",1,SUBSTITUTE(SUBSTITUTE("","xxp","xpp"),"xppm13","xppm08"))</f>
        <v>1</v>
      </c>
      <c r="H126" s="98">
        <f>IF(""="",1,"")</f>
        <v>1</v>
      </c>
      <c r="I126" s="98">
        <f>IF(""="",1,IF(LEFT("",1)&lt;&gt;"E","",1))</f>
        <v>1</v>
      </c>
      <c r="J126" s="98">
        <f>IF(""="",1,IF(LEFT("",1)="E","",1))</f>
        <v>1</v>
      </c>
      <c r="K126" s="99" t="s">
        <v>378</v>
      </c>
      <c r="L126" s="91">
        <v>1002</v>
      </c>
      <c r="M126" s="100" t="str">
        <f>IF(LEFT($G126,4)="xppm","*","")</f>
        <v/>
      </c>
      <c r="N126" s="101" t="str">
        <f>UPPER(TRIM("          PROFESSIONAL FEES"))</f>
        <v>PROFESSIONAL FEES</v>
      </c>
      <c r="P126" s="102" t="s">
        <v>356</v>
      </c>
      <c r="R126" s="109">
        <f>IFERROR(IF(1*AB126&gt;0,AB126,V126),V126)</f>
        <v>1.1111111111111111E-3</v>
      </c>
      <c r="S126" s="108"/>
      <c r="T126" s="101">
        <f>IFERROR(IF(LEFT($G126,4)="xppm",AD126/VLOOKUP($G126,$K$11:$Z$28,T$1,0),IF(LEFT($J126,1)="E",AD126/VLOOKUP($J126,$K$11:$Z$28,T$1,0),AD126/T$6)),"")</f>
        <v>3.3333333333333335E-3</v>
      </c>
      <c r="V126" s="101">
        <f>IFERROR(IF(LEFT($G126,4)="xppm",AF126/VLOOKUP($G126,$K$11:$Z$28,V$1,0),IF(LEFT($J126,1)="E",AF126/VLOOKUP($J126,$K$11:$Z$28,V$1,0),AF126/V$6)),"")</f>
        <v>1.1111111111111111E-3</v>
      </c>
      <c r="X126" s="101">
        <f>IFERROR(IF(LEFT($G126,4)="xppm",AH126/VLOOKUP($G126,$K$11:$Z$28,X$1,0),IF(LEFT($J126,1)="E",AH126/VLOOKUP($J126,$K$11:$Z$28,X$1,0),AH126/X$6)),"")</f>
        <v>3136.2016666666664</v>
      </c>
      <c r="Z126" s="101">
        <f>IFERROR(IF(LEFT($G126,4)="xppm",AJ126/VLOOKUP($G126,$K$11:$Z$28,Z$1,0),IF(LEFT($J126,1)="E",AJ126/VLOOKUP($J126,$K$11:$Z$28,Z$1,0),AJ126/Z$6)),"")</f>
        <v>9.8166666666666664</v>
      </c>
      <c r="AA126" s="108"/>
      <c r="AB126" s="99">
        <f>IFERROR(IF(LEFT($G126,4)="xppm",AL126/VLOOKUP($G126,$K$11:$Z$28,AB$1,0),IF(LEFT($J126,1)="E",AL126/VLOOKUP($J126,$K$11:$AB$28,AB$1,0),AL126/AB$6)),"")</f>
        <v>0</v>
      </c>
      <c r="AC126" s="110"/>
      <c r="AD126" s="14">
        <v>0.01</v>
      </c>
      <c r="AE126" s="14"/>
      <c r="AF126" s="14">
        <v>0.01</v>
      </c>
      <c r="AG126" s="14"/>
      <c r="AH126" s="14">
        <v>37634.42</v>
      </c>
      <c r="AI126" s="14"/>
      <c r="AJ126" s="14">
        <v>117.8</v>
      </c>
      <c r="AK126" s="65"/>
      <c r="AL126" s="14">
        <v>0</v>
      </c>
      <c r="AM126" s="65"/>
      <c r="AN126" s="25">
        <v>3022.52</v>
      </c>
      <c r="AO126" s="25">
        <v>3343.74</v>
      </c>
      <c r="AP126" s="25">
        <v>2850.05</v>
      </c>
      <c r="AQ126" s="25">
        <v>2516.39</v>
      </c>
      <c r="AR126" s="25">
        <v>3635.38</v>
      </c>
      <c r="AS126" s="25">
        <v>3326.02</v>
      </c>
      <c r="AT126" s="25">
        <v>3128.11</v>
      </c>
      <c r="AU126" s="25">
        <v>-12605.9</v>
      </c>
      <c r="AV126" s="25">
        <v>0</v>
      </c>
      <c r="AW126" s="25">
        <v>0</v>
      </c>
      <c r="AX126" s="25">
        <v>117.8</v>
      </c>
      <c r="AY126" s="25">
        <v>-117.79</v>
      </c>
      <c r="AZ126" s="108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</row>
    <row r="127" spans="1:123" s="101" customFormat="1" ht="10.95" customHeight="1" x14ac:dyDescent="0.25">
      <c r="A127" s="75" t="s">
        <v>348</v>
      </c>
      <c r="B127" s="95" t="str">
        <f t="shared" si="24"/>
        <v>Bud02 2020,1002,'548000',0</v>
      </c>
      <c r="C127" s="96">
        <f t="shared" si="25"/>
        <v>2020</v>
      </c>
      <c r="D127" s="96">
        <v>1002</v>
      </c>
      <c r="E127" s="97">
        <f>IF(LEFT(H127,1) = "x",H127,F127)</f>
        <v>548000</v>
      </c>
      <c r="F127" s="90">
        <v>548000</v>
      </c>
      <c r="G127" s="98">
        <f>IF(""="",1,SUBSTITUTE(SUBSTITUTE("","xxp","xpp"),"xppm13","xppm08"))</f>
        <v>1</v>
      </c>
      <c r="H127" s="98">
        <f>IF(""="",1,"")</f>
        <v>1</v>
      </c>
      <c r="I127" s="98">
        <f>IF(""="",1,IF(LEFT("",1)&lt;&gt;"E","",1))</f>
        <v>1</v>
      </c>
      <c r="J127" s="98">
        <f>IF(""="",1,IF(LEFT("",1)="E","",1))</f>
        <v>1</v>
      </c>
      <c r="K127" s="99" t="s">
        <v>379</v>
      </c>
      <c r="L127" s="91">
        <v>1002</v>
      </c>
      <c r="M127" s="100" t="str">
        <f>IF(LEFT($G127,4)="xppm","*","")</f>
        <v/>
      </c>
      <c r="N127" s="101" t="str">
        <f>UPPER(TRIM("          CABLE TV/INTERNET"))</f>
        <v>CABLE TV/INTERNET</v>
      </c>
      <c r="P127" s="102" t="s">
        <v>370</v>
      </c>
      <c r="R127" s="109">
        <f>IFERROR(IF(1*AB127&gt;0,AB127,V127),V127)</f>
        <v>0</v>
      </c>
      <c r="S127" s="108"/>
      <c r="T127" s="101">
        <f>IFERROR(IF(LEFT($G127,4)="xppm",AD127/VLOOKUP($G127,$K$11:$Z$28,T$1,0),IF(LEFT($J127,1)="E",AD127/VLOOKUP($J127,$K$11:$Z$28,T$1,0),AD127/T$6)),"")</f>
        <v>0</v>
      </c>
      <c r="V127" s="101">
        <f>IFERROR(IF(LEFT($G127,4)="xppm",AF127/VLOOKUP($G127,$K$11:$Z$28,V$1,0),IF(LEFT($J127,1)="E",AF127/VLOOKUP($J127,$K$11:$Z$28,V$1,0),AF127/V$6)),"")</f>
        <v>0</v>
      </c>
      <c r="X127" s="101">
        <f>IFERROR(IF(LEFT($G127,4)="xppm",AH127/VLOOKUP($G127,$K$11:$Z$28,X$1,0),IF(LEFT($J127,1)="E",AH127/VLOOKUP($J127,$K$11:$Z$28,X$1,0),AH127/X$6)),"")</f>
        <v>0</v>
      </c>
      <c r="Z127" s="101">
        <f>IFERROR(IF(LEFT($G127,4)="xppm",AJ127/VLOOKUP($G127,$K$11:$Z$28,Z$1,0),IF(LEFT($J127,1)="E",AJ127/VLOOKUP($J127,$K$11:$Z$28,Z$1,0),AJ127/Z$6)),"")</f>
        <v>0</v>
      </c>
      <c r="AA127" s="108"/>
      <c r="AB127" s="99">
        <f>IFERROR(IF(LEFT($G127,4)="xppm",AL127/VLOOKUP($G127,$K$11:$Z$28,AB$1,0),IF(LEFT($J127,1)="E",AL127/VLOOKUP($J127,$K$11:$AB$28,AB$1,0),AL127/AB$6)),"")</f>
        <v>0</v>
      </c>
      <c r="AC127" s="110"/>
      <c r="AD127" s="14">
        <v>0</v>
      </c>
      <c r="AE127" s="14"/>
      <c r="AF127" s="14">
        <v>0</v>
      </c>
      <c r="AG127" s="14"/>
      <c r="AH127" s="14">
        <v>0</v>
      </c>
      <c r="AI127" s="14"/>
      <c r="AJ127" s="14"/>
      <c r="AK127" s="65"/>
      <c r="AL127" s="14"/>
      <c r="AM127" s="65"/>
      <c r="AN127" s="25">
        <v>0</v>
      </c>
      <c r="AO127" s="25">
        <v>999</v>
      </c>
      <c r="AP127" s="25">
        <v>-999</v>
      </c>
      <c r="AQ127" s="25">
        <v>0</v>
      </c>
      <c r="AR127" s="25">
        <v>0</v>
      </c>
      <c r="AS127" s="25">
        <v>0</v>
      </c>
      <c r="AT127" s="25">
        <v>0</v>
      </c>
      <c r="AU127" s="25">
        <v>0</v>
      </c>
      <c r="AV127" s="25">
        <v>0</v>
      </c>
      <c r="AW127" s="25">
        <v>0</v>
      </c>
      <c r="AX127" s="25">
        <v>0</v>
      </c>
      <c r="AY127" s="25">
        <v>0</v>
      </c>
      <c r="AZ127" s="108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</row>
    <row r="128" spans="1:123" s="101" customFormat="1" ht="10.95" customHeight="1" x14ac:dyDescent="0.25">
      <c r="A128" s="75" t="s">
        <v>348</v>
      </c>
      <c r="B128" s="95" t="str">
        <f t="shared" si="24"/>
        <v>Bud02 2020,1002,'549000',4.02555555555556</v>
      </c>
      <c r="C128" s="96">
        <f t="shared" si="25"/>
        <v>2020</v>
      </c>
      <c r="D128" s="96">
        <v>1002</v>
      </c>
      <c r="E128" s="97">
        <f>IF(LEFT(H128,1) = "x",H128,F128)</f>
        <v>549000</v>
      </c>
      <c r="F128" s="90">
        <v>549000</v>
      </c>
      <c r="G128" s="98">
        <f>IF(""="",1,SUBSTITUTE(SUBSTITUTE("","xxp","xpp"),"xppm13","xppm08"))</f>
        <v>1</v>
      </c>
      <c r="H128" s="98">
        <f>IF(""="",1,"")</f>
        <v>1</v>
      </c>
      <c r="I128" s="98">
        <f>IF(""="",1,IF(LEFT("",1)&lt;&gt;"E","",1))</f>
        <v>1</v>
      </c>
      <c r="J128" s="98">
        <f>IF(""="",1,IF(LEFT("",1)="E","",1))</f>
        <v>1</v>
      </c>
      <c r="K128" s="99" t="s">
        <v>380</v>
      </c>
      <c r="L128" s="91">
        <v>1002</v>
      </c>
      <c r="M128" s="100" t="str">
        <f>IF(LEFT($G128,4)="xppm","*","")</f>
        <v/>
      </c>
      <c r="N128" s="101" t="str">
        <f>UPPER(TRIM("          COMPUTER HARDWARE/SOFTWARE"))</f>
        <v>COMPUTER HARDWARE/SOFTWARE</v>
      </c>
      <c r="P128" s="102" t="s">
        <v>370</v>
      </c>
      <c r="R128" s="109">
        <f>IFERROR(IF(1*AB128&gt;0,AB128,V128),V128)</f>
        <v>4.0255555555555551</v>
      </c>
      <c r="S128" s="108"/>
      <c r="T128" s="101">
        <f>IFERROR(IF(LEFT($G128,4)="xppm",AD128/VLOOKUP($G128,$K$11:$Z$28,T$1,0),IF(LEFT($J128,1)="E",AD128/VLOOKUP($J128,$K$11:$Z$28,T$1,0),AD128/T$6)),"")</f>
        <v>2.5033333333333334</v>
      </c>
      <c r="V128" s="101">
        <f>IFERROR(IF(LEFT($G128,4)="xppm",AF128/VLOOKUP($G128,$K$11:$Z$28,V$1,0),IF(LEFT($J128,1)="E",AF128/VLOOKUP($J128,$K$11:$Z$28,V$1,0),AF128/V$6)),"")</f>
        <v>4.0255555555555551</v>
      </c>
      <c r="X128" s="101">
        <f>IFERROR(IF(LEFT($G128,4)="xppm",AH128/VLOOKUP($G128,$K$11:$Z$28,X$1,0),IF(LEFT($J128,1)="E",AH128/VLOOKUP($J128,$K$11:$Z$28,X$1,0),AH128/X$6)),"")</f>
        <v>16.84</v>
      </c>
      <c r="Z128" s="101">
        <f>IFERROR(IF(LEFT($G128,4)="xppm",AJ128/VLOOKUP($G128,$K$11:$Z$28,Z$1,0),IF(LEFT($J128,1)="E",AJ128/VLOOKUP($J128,$K$11:$Z$28,Z$1,0),AJ128/Z$6)),"")</f>
        <v>69.774999999999991</v>
      </c>
      <c r="AA128" s="108"/>
      <c r="AB128" s="99">
        <f>IFERROR(IF(LEFT($G128,4)="xppm",AL128/VLOOKUP($G128,$K$11:$Z$28,AB$1,0),IF(LEFT($J128,1)="E",AL128/VLOOKUP($J128,$K$11:$AB$28,AB$1,0),AL128/AB$6)),"")</f>
        <v>0</v>
      </c>
      <c r="AC128" s="110"/>
      <c r="AD128" s="14">
        <v>7.51</v>
      </c>
      <c r="AE128" s="14"/>
      <c r="AF128" s="14">
        <v>36.229999999999997</v>
      </c>
      <c r="AG128" s="14"/>
      <c r="AH128" s="14">
        <v>202.08</v>
      </c>
      <c r="AI128" s="14"/>
      <c r="AJ128" s="14">
        <v>837.3</v>
      </c>
      <c r="AK128" s="65"/>
      <c r="AL128" s="14">
        <v>0</v>
      </c>
      <c r="AM128" s="65"/>
      <c r="AN128" s="25">
        <v>0</v>
      </c>
      <c r="AO128" s="25">
        <v>0</v>
      </c>
      <c r="AP128" s="25">
        <v>0</v>
      </c>
      <c r="AQ128" s="25">
        <v>0</v>
      </c>
      <c r="AR128" s="25">
        <v>28.72</v>
      </c>
      <c r="AS128" s="25">
        <v>0</v>
      </c>
      <c r="AT128" s="25">
        <v>0</v>
      </c>
      <c r="AU128" s="25">
        <v>0</v>
      </c>
      <c r="AV128" s="25">
        <v>0</v>
      </c>
      <c r="AW128" s="25">
        <v>7.51</v>
      </c>
      <c r="AX128" s="25">
        <v>0</v>
      </c>
      <c r="AY128" s="25">
        <v>0</v>
      </c>
      <c r="AZ128" s="108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</row>
    <row r="129" spans="1:123" s="101" customFormat="1" ht="10.95" customHeight="1" x14ac:dyDescent="0.25">
      <c r="A129" s="75" t="s">
        <v>348</v>
      </c>
      <c r="B129" s="95" t="str">
        <f t="shared" si="24"/>
        <v>Bud02 2020,1002,'550000',60.2733333333333</v>
      </c>
      <c r="C129" s="96">
        <f t="shared" si="25"/>
        <v>2020</v>
      </c>
      <c r="D129" s="96">
        <v>1002</v>
      </c>
      <c r="E129" s="97">
        <f>IF(LEFT(H129,1) = "x",H129,F129)</f>
        <v>550000</v>
      </c>
      <c r="F129" s="90">
        <v>550000</v>
      </c>
      <c r="G129" s="98">
        <f>IF(""="",1,SUBSTITUTE(SUBSTITUTE("","xxp","xpp"),"xppm13","xppm08"))</f>
        <v>1</v>
      </c>
      <c r="H129" s="98">
        <f>IF(""="",1,"")</f>
        <v>1</v>
      </c>
      <c r="I129" s="98">
        <f>IF(""="",1,IF(LEFT("",1)&lt;&gt;"E","",1))</f>
        <v>1</v>
      </c>
      <c r="J129" s="98">
        <f>IF(""="",1,IF(LEFT("",1)="E","",1))</f>
        <v>1</v>
      </c>
      <c r="K129" s="99" t="s">
        <v>381</v>
      </c>
      <c r="L129" s="91">
        <v>1002</v>
      </c>
      <c r="M129" s="100" t="str">
        <f>IF(LEFT($G129,4)="xppm","*","")</f>
        <v/>
      </c>
      <c r="N129" s="101" t="str">
        <f>UPPER(TRIM("          EMPLOYEE EXPENSES"))</f>
        <v>EMPLOYEE EXPENSES</v>
      </c>
      <c r="P129" s="102" t="s">
        <v>382</v>
      </c>
      <c r="R129" s="109">
        <f>IFERROR(IF(1*AB129&gt;0,AB129,V129),V129)</f>
        <v>60.273333333333341</v>
      </c>
      <c r="S129" s="108"/>
      <c r="T129" s="101">
        <f>IFERROR(IF(LEFT($G129,4)="xppm",AD129/VLOOKUP($G129,$K$11:$Z$28,T$1,0),IF(LEFT($J129,1)="E",AD129/VLOOKUP($J129,$K$11:$Z$28,T$1,0),AD129/T$6)),"")</f>
        <v>76.58</v>
      </c>
      <c r="V129" s="101">
        <f>IFERROR(IF(LEFT($G129,4)="xppm",AF129/VLOOKUP($G129,$K$11:$Z$28,V$1,0),IF(LEFT($J129,1)="E",AF129/VLOOKUP($J129,$K$11:$Z$28,V$1,0),AF129/V$6)),"")</f>
        <v>60.273333333333341</v>
      </c>
      <c r="X129" s="101">
        <f>IFERROR(IF(LEFT($G129,4)="xppm",AH129/VLOOKUP($G129,$K$11:$Z$28,X$1,0),IF(LEFT($J129,1)="E",AH129/VLOOKUP($J129,$K$11:$Z$28,X$1,0),AH129/X$6)),"")</f>
        <v>174.41249999999999</v>
      </c>
      <c r="Z129" s="101">
        <f>IFERROR(IF(LEFT($G129,4)="xppm",AJ129/VLOOKUP($G129,$K$11:$Z$28,Z$1,0),IF(LEFT($J129,1)="E",AJ129/VLOOKUP($J129,$K$11:$Z$28,Z$1,0),AJ129/Z$6)),"")</f>
        <v>5.8358333333333334</v>
      </c>
      <c r="AA129" s="108"/>
      <c r="AB129" s="99">
        <f>IFERROR(IF(LEFT($G129,4)="xppm",AL129/VLOOKUP($G129,$K$11:$Z$28,AB$1,0),IF(LEFT($J129,1)="E",AL129/VLOOKUP($J129,$K$11:$AB$28,AB$1,0),AL129/AB$6)),"")</f>
        <v>0</v>
      </c>
      <c r="AC129" s="110"/>
      <c r="AD129" s="14">
        <v>229.74</v>
      </c>
      <c r="AE129" s="14"/>
      <c r="AF129" s="14">
        <v>542.46</v>
      </c>
      <c r="AG129" s="14"/>
      <c r="AH129" s="14">
        <v>2092.9499999999998</v>
      </c>
      <c r="AI129" s="14"/>
      <c r="AJ129" s="14">
        <v>70.03</v>
      </c>
      <c r="AK129" s="65"/>
      <c r="AL129" s="14">
        <v>0</v>
      </c>
      <c r="AM129" s="65"/>
      <c r="AN129" s="25">
        <v>42.75</v>
      </c>
      <c r="AO129" s="25">
        <v>60.95</v>
      </c>
      <c r="AP129" s="25">
        <v>1091.45</v>
      </c>
      <c r="AQ129" s="25">
        <v>73.349999999999994</v>
      </c>
      <c r="AR129" s="25">
        <v>42.75</v>
      </c>
      <c r="AS129" s="25">
        <v>42.75</v>
      </c>
      <c r="AT129" s="25">
        <v>59.23</v>
      </c>
      <c r="AU129" s="25">
        <v>42.75</v>
      </c>
      <c r="AV129" s="25">
        <v>51.89</v>
      </c>
      <c r="AW129" s="25">
        <v>71.56</v>
      </c>
      <c r="AX129" s="25">
        <v>182.46</v>
      </c>
      <c r="AY129" s="25">
        <v>-24.28</v>
      </c>
      <c r="AZ129" s="108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</row>
    <row r="130" spans="1:123" s="101" customFormat="1" ht="10.95" customHeight="1" x14ac:dyDescent="0.25">
      <c r="A130" s="75" t="s">
        <v>348</v>
      </c>
      <c r="B130" s="95" t="str">
        <f t="shared" si="24"/>
        <v>Bud02 2020,1002,'552000',366.458888888889</v>
      </c>
      <c r="C130" s="96">
        <f t="shared" si="25"/>
        <v>2020</v>
      </c>
      <c r="D130" s="96">
        <v>1002</v>
      </c>
      <c r="E130" s="97">
        <f>IF(LEFT(H130,1) = "x",H130,F130)</f>
        <v>552000</v>
      </c>
      <c r="F130" s="90">
        <v>552000</v>
      </c>
      <c r="G130" s="98">
        <f>IF(""="",1,SUBSTITUTE(SUBSTITUTE("","xxp","xpp"),"xppm13","xppm08"))</f>
        <v>1</v>
      </c>
      <c r="H130" s="98">
        <f>IF(""="",1,"")</f>
        <v>1</v>
      </c>
      <c r="I130" s="98">
        <f>IF(""="",1,IF(LEFT("",1)&lt;&gt;"E","",1))</f>
        <v>1</v>
      </c>
      <c r="J130" s="98">
        <f>IF(""="",1,IF(LEFT("",1)="E","",1))</f>
        <v>1</v>
      </c>
      <c r="K130" s="99" t="s">
        <v>383</v>
      </c>
      <c r="L130" s="91">
        <v>1002</v>
      </c>
      <c r="M130" s="100" t="str">
        <f>IF(LEFT($G130,4)="xppm","*","")</f>
        <v/>
      </c>
      <c r="N130" s="101" t="str">
        <f>UPPER(TRIM("          OFFICE EXPENSES"))</f>
        <v>OFFICE EXPENSES</v>
      </c>
      <c r="P130" s="102" t="s">
        <v>370</v>
      </c>
      <c r="R130" s="109">
        <f>IFERROR(IF(1*AB130&gt;0,AB130,V130),V130)</f>
        <v>366.45888888888891</v>
      </c>
      <c r="S130" s="108"/>
      <c r="T130" s="101">
        <f>IFERROR(IF(LEFT($G130,4)="xppm",AD130/VLOOKUP($G130,$K$11:$Z$28,T$1,0),IF(LEFT($J130,1)="E",AD130/VLOOKUP($J130,$K$11:$Z$28,T$1,0),AD130/T$6)),"")</f>
        <v>226.24333333333334</v>
      </c>
      <c r="V130" s="101">
        <f>IFERROR(IF(LEFT($G130,4)="xppm",AF130/VLOOKUP($G130,$K$11:$Z$28,V$1,0),IF(LEFT($J130,1)="E",AF130/VLOOKUP($J130,$K$11:$Z$28,V$1,0),AF130/V$6)),"")</f>
        <v>366.45888888888891</v>
      </c>
      <c r="X130" s="101">
        <f>IFERROR(IF(LEFT($G130,4)="xppm",AH130/VLOOKUP($G130,$K$11:$Z$28,X$1,0),IF(LEFT($J130,1)="E",AH130/VLOOKUP($J130,$K$11:$Z$28,X$1,0),AH130/X$6)),"")</f>
        <v>773.22249999999997</v>
      </c>
      <c r="Z130" s="101">
        <f>IFERROR(IF(LEFT($G130,4)="xppm",AJ130/VLOOKUP($G130,$K$11:$Z$28,Z$1,0),IF(LEFT($J130,1)="E",AJ130/VLOOKUP($J130,$K$11:$Z$28,Z$1,0),AJ130/Z$6)),"")</f>
        <v>0</v>
      </c>
      <c r="AA130" s="108"/>
      <c r="AB130" s="99">
        <f>IFERROR(IF(LEFT($G130,4)="xppm",AL130/VLOOKUP($G130,$K$11:$Z$28,AB$1,0),IF(LEFT($J130,1)="E",AL130/VLOOKUP($J130,$K$11:$AB$28,AB$1,0),AL130/AB$6)),"")</f>
        <v>0</v>
      </c>
      <c r="AC130" s="110"/>
      <c r="AD130" s="14">
        <v>678.73</v>
      </c>
      <c r="AE130" s="14"/>
      <c r="AF130" s="14">
        <v>3298.13</v>
      </c>
      <c r="AG130" s="14"/>
      <c r="AH130" s="14">
        <v>9278.67</v>
      </c>
      <c r="AI130" s="14"/>
      <c r="AJ130" s="14"/>
      <c r="AK130" s="65"/>
      <c r="AL130" s="14"/>
      <c r="AM130" s="65"/>
      <c r="AN130" s="25">
        <v>219.86</v>
      </c>
      <c r="AO130" s="25">
        <v>37.36</v>
      </c>
      <c r="AP130" s="25">
        <v>645.86</v>
      </c>
      <c r="AQ130" s="25">
        <v>311.52</v>
      </c>
      <c r="AR130" s="25">
        <v>560.41999999999996</v>
      </c>
      <c r="AS130" s="25">
        <v>696.57</v>
      </c>
      <c r="AT130" s="25">
        <v>14.51</v>
      </c>
      <c r="AU130" s="25">
        <v>675.07</v>
      </c>
      <c r="AV130" s="25">
        <v>361.31</v>
      </c>
      <c r="AW130" s="25">
        <v>74.87</v>
      </c>
      <c r="AX130" s="25">
        <v>215.51</v>
      </c>
      <c r="AY130" s="25">
        <v>388.35</v>
      </c>
      <c r="AZ130" s="108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</row>
    <row r="131" spans="1:123" s="101" customFormat="1" ht="10.95" customHeight="1" x14ac:dyDescent="0.25">
      <c r="A131" s="75" t="s">
        <v>348</v>
      </c>
      <c r="B131" s="95" t="str">
        <f t="shared" si="24"/>
        <v>Bud02 2020,1002,'553500',0</v>
      </c>
      <c r="C131" s="96">
        <f t="shared" si="25"/>
        <v>2020</v>
      </c>
      <c r="D131" s="96">
        <v>1002</v>
      </c>
      <c r="E131" s="97">
        <f>IF(LEFT(H131,1) = "x",H131,F131)</f>
        <v>553500</v>
      </c>
      <c r="F131" s="90">
        <v>553500</v>
      </c>
      <c r="G131" s="98">
        <f>IF(""="",1,SUBSTITUTE(SUBSTITUTE("","xxp","xpp"),"xppm13","xppm08"))</f>
        <v>1</v>
      </c>
      <c r="H131" s="98">
        <f>IF(""="",1,"")</f>
        <v>1</v>
      </c>
      <c r="I131" s="98">
        <f>IF(""="",1,IF(LEFT("",1)&lt;&gt;"E","",1))</f>
        <v>1</v>
      </c>
      <c r="J131" s="98">
        <f>IF(""="",1,IF(LEFT("",1)="E","",1))</f>
        <v>1</v>
      </c>
      <c r="K131" s="99" t="s">
        <v>384</v>
      </c>
      <c r="L131" s="91">
        <v>1002</v>
      </c>
      <c r="M131" s="100" t="str">
        <f>IF(LEFT($G131,4)="xppm","*","")</f>
        <v/>
      </c>
      <c r="N131" s="101" t="str">
        <f>UPPER(TRIM("          TELEPHONE/CELL PHONE"))</f>
        <v>TELEPHONE/CELL PHONE</v>
      </c>
      <c r="P131" s="102" t="s">
        <v>370</v>
      </c>
      <c r="R131" s="109">
        <f>IFERROR(IF(1*AB131&gt;0,AB131,V131),V131)</f>
        <v>0</v>
      </c>
      <c r="S131" s="108"/>
      <c r="T131" s="101">
        <f>IFERROR(IF(LEFT($G131,4)="xppm",AD131/VLOOKUP($G131,$K$11:$Z$28,T$1,0),IF(LEFT($J131,1)="E",AD131/VLOOKUP($J131,$K$11:$Z$28,T$1,0),AD131/T$6)),"")</f>
        <v>0</v>
      </c>
      <c r="V131" s="101">
        <f>IFERROR(IF(LEFT($G131,4)="xppm",AF131/VLOOKUP($G131,$K$11:$Z$28,V$1,0),IF(LEFT($J131,1)="E",AF131/VLOOKUP($J131,$K$11:$Z$28,V$1,0),AF131/V$6)),"")</f>
        <v>0</v>
      </c>
      <c r="X131" s="101">
        <f>IFERROR(IF(LEFT($G131,4)="xppm",AH131/VLOOKUP($G131,$K$11:$Z$28,X$1,0),IF(LEFT($J131,1)="E",AH131/VLOOKUP($J131,$K$11:$Z$28,X$1,0),AH131/X$6)),"")</f>
        <v>0</v>
      </c>
      <c r="Z131" s="101">
        <f>IFERROR(IF(LEFT($G131,4)="xppm",AJ131/VLOOKUP($G131,$K$11:$Z$28,Z$1,0),IF(LEFT($J131,1)="E",AJ131/VLOOKUP($J131,$K$11:$Z$28,Z$1,0),AJ131/Z$6)),"")</f>
        <v>0</v>
      </c>
      <c r="AA131" s="108"/>
      <c r="AB131" s="99">
        <f>IFERROR(IF(LEFT($G131,4)="xppm",AL131/VLOOKUP($G131,$K$11:$Z$28,AB$1,0),IF(LEFT($J131,1)="E",AL131/VLOOKUP($J131,$K$11:$AB$28,AB$1,0),AL131/AB$6)),"")</f>
        <v>0</v>
      </c>
      <c r="AC131" s="110"/>
      <c r="AD131" s="14">
        <v>0</v>
      </c>
      <c r="AE131" s="14"/>
      <c r="AF131" s="14">
        <v>0</v>
      </c>
      <c r="AG131" s="14"/>
      <c r="AH131" s="14">
        <v>0</v>
      </c>
      <c r="AI131" s="14"/>
      <c r="AJ131" s="14"/>
      <c r="AK131" s="65"/>
      <c r="AL131" s="14"/>
      <c r="AM131" s="65"/>
      <c r="AN131" s="25">
        <v>0</v>
      </c>
      <c r="AO131" s="25">
        <v>436.61</v>
      </c>
      <c r="AP131" s="25">
        <v>-436.61</v>
      </c>
      <c r="AQ131" s="25">
        <v>0</v>
      </c>
      <c r="AR131" s="25">
        <v>0</v>
      </c>
      <c r="AS131" s="25">
        <v>0</v>
      </c>
      <c r="AT131" s="25">
        <v>0</v>
      </c>
      <c r="AU131" s="25">
        <v>0</v>
      </c>
      <c r="AV131" s="25">
        <v>0</v>
      </c>
      <c r="AW131" s="25">
        <v>0</v>
      </c>
      <c r="AX131" s="25">
        <v>0</v>
      </c>
      <c r="AY131" s="25">
        <v>0</v>
      </c>
      <c r="AZ131" s="108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</row>
    <row r="132" spans="1:123" s="101" customFormat="1" ht="10.95" customHeight="1" x14ac:dyDescent="0.25">
      <c r="A132" s="75" t="s">
        <v>348</v>
      </c>
      <c r="B132" s="95" t="str">
        <f t="shared" si="24"/>
        <v>Bud02 2020,1002,'555000',0</v>
      </c>
      <c r="C132" s="96">
        <f t="shared" si="25"/>
        <v>2020</v>
      </c>
      <c r="D132" s="96">
        <v>1002</v>
      </c>
      <c r="E132" s="97">
        <f>IF(LEFT(H132,1) = "x",H132,F132)</f>
        <v>555000</v>
      </c>
      <c r="F132" s="90">
        <v>555000</v>
      </c>
      <c r="G132" s="98">
        <f>IF(""="",1,SUBSTITUTE(SUBSTITUTE("","xxp","xpp"),"xppm13","xppm08"))</f>
        <v>1</v>
      </c>
      <c r="H132" s="98">
        <f>IF(""="",1,"")</f>
        <v>1</v>
      </c>
      <c r="I132" s="98">
        <f>IF(""="",1,IF(LEFT("",1)&lt;&gt;"E","",1))</f>
        <v>1</v>
      </c>
      <c r="J132" s="98">
        <f>IF(""="",1,IF(LEFT("",1)="E","",1))</f>
        <v>1</v>
      </c>
      <c r="K132" s="99" t="s">
        <v>385</v>
      </c>
      <c r="L132" s="91">
        <v>1002</v>
      </c>
      <c r="M132" s="100" t="str">
        <f>IF(LEFT($G132,4)="xppm","*","")</f>
        <v/>
      </c>
      <c r="N132" s="101" t="str">
        <f>UPPER(TRIM("          DONATIONS"))</f>
        <v>DONATIONS</v>
      </c>
      <c r="P132" s="102" t="s">
        <v>386</v>
      </c>
      <c r="R132" s="109">
        <f>IFERROR(IF(1*AB132&gt;0,AB132,V132),V132)</f>
        <v>0</v>
      </c>
      <c r="S132" s="108"/>
      <c r="T132" s="101">
        <f>IFERROR(IF(LEFT($G132,4)="xppm",AD132/VLOOKUP($G132,$K$11:$Z$28,T$1,0),IF(LEFT($J132,1)="E",AD132/VLOOKUP($J132,$K$11:$Z$28,T$1,0),AD132/T$6)),"")</f>
        <v>0</v>
      </c>
      <c r="V132" s="101">
        <f>IFERROR(IF(LEFT($G132,4)="xppm",AF132/VLOOKUP($G132,$K$11:$Z$28,V$1,0),IF(LEFT($J132,1)="E",AF132/VLOOKUP($J132,$K$11:$Z$28,V$1,0),AF132/V$6)),"")</f>
        <v>0</v>
      </c>
      <c r="X132" s="101">
        <f>IFERROR(IF(LEFT($G132,4)="xppm",AH132/VLOOKUP($G132,$K$11:$Z$28,X$1,0),IF(LEFT($J132,1)="E",AH132/VLOOKUP($J132,$K$11:$Z$28,X$1,0),AH132/X$6)),"")</f>
        <v>0</v>
      </c>
      <c r="Z132" s="101">
        <f>IFERROR(IF(LEFT($G132,4)="xppm",AJ132/VLOOKUP($G132,$K$11:$Z$28,Z$1,0),IF(LEFT($J132,1)="E",AJ132/VLOOKUP($J132,$K$11:$Z$28,Z$1,0),AJ132/Z$6)),"")</f>
        <v>0</v>
      </c>
      <c r="AA132" s="108"/>
      <c r="AB132" s="99">
        <f>IFERROR(IF(LEFT($G132,4)="xppm",AL132/VLOOKUP($G132,$K$11:$Z$28,AB$1,0),IF(LEFT($J132,1)="E",AL132/VLOOKUP($J132,$K$11:$AB$28,AB$1,0),AL132/AB$6)),"")</f>
        <v>0</v>
      </c>
      <c r="AC132" s="110"/>
      <c r="AD132" s="14"/>
      <c r="AE132" s="14"/>
      <c r="AF132" s="14"/>
      <c r="AG132" s="14"/>
      <c r="AH132" s="14"/>
      <c r="AI132" s="14"/>
      <c r="AJ132" s="14"/>
      <c r="AK132" s="65"/>
      <c r="AL132" s="14"/>
      <c r="AM132" s="6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108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</row>
    <row r="133" spans="1:123" s="101" customFormat="1" ht="10.95" customHeight="1" x14ac:dyDescent="0.25">
      <c r="A133" s="75" t="s">
        <v>348</v>
      </c>
      <c r="B133" s="95" t="str">
        <f t="shared" si="24"/>
        <v>Bud02 2020,1002,'xga001',0</v>
      </c>
      <c r="C133" s="96">
        <f t="shared" si="25"/>
        <v>2020</v>
      </c>
      <c r="D133" s="96">
        <v>1002</v>
      </c>
      <c r="E133" s="97" t="str">
        <f>IF(LEFT(H133,1) = "x",H133,F133)</f>
        <v>xga001</v>
      </c>
      <c r="F133" s="90">
        <v>555500</v>
      </c>
      <c r="G133" s="98">
        <f>IF(""="",1,SUBSTITUTE(SUBSTITUTE("","xxp","xpp"),"xppm13","xppm08"))</f>
        <v>1</v>
      </c>
      <c r="H133" s="98" t="str">
        <f>IF("xga001"="",1,"xga001")</f>
        <v>xga001</v>
      </c>
      <c r="I133" s="98">
        <f>IF("E1z"="",1,IF(LEFT("E1z",1)&lt;&gt;"E","E1z",1))</f>
        <v>1</v>
      </c>
      <c r="J133" s="98" t="str">
        <f>IF("E1z"="",1,IF(LEFT("E1z",1)="E","E1z",1))</f>
        <v>E1z</v>
      </c>
      <c r="K133" s="99" t="s">
        <v>387</v>
      </c>
      <c r="L133" s="91">
        <v>1002</v>
      </c>
      <c r="M133" s="100" t="str">
        <f>IF(LEFT($G133,4)="xppm","*","")</f>
        <v/>
      </c>
      <c r="N133" s="101" t="str">
        <f>UPPER(TRIM("          BAD DEBT"))</f>
        <v>BAD DEBT</v>
      </c>
      <c r="P133" s="102" t="s">
        <v>388</v>
      </c>
      <c r="R133" s="109">
        <f>IFERROR(IF(1*AB133&gt;0,AB133,V133),V133)</f>
        <v>0</v>
      </c>
      <c r="S133" s="108"/>
      <c r="T133" s="101">
        <f>IFERROR(IF(LEFT($G133,4)="xppm",AD133/VLOOKUP($G133,$K$11:$Z$28,T$1,0),IF(LEFT($J133,1)="E",AD133/VLOOKUP($J133,$K$11:$Z$28,T$1,0),AD133/T$6)),"")</f>
        <v>0</v>
      </c>
      <c r="V133" s="101">
        <f>IFERROR(IF(LEFT($G133,4)="xppm",AF133/VLOOKUP($G133,$K$11:$Z$28,V$1,0),IF(LEFT($J133,1)="E",AF133/VLOOKUP($J133,$K$11:$Z$28,V$1,0),AF133/V$6)),"")</f>
        <v>0</v>
      </c>
      <c r="X133" s="101">
        <f>IFERROR(IF(LEFT($G133,4)="xppm",AH133/VLOOKUP($G133,$K$11:$Z$28,X$1,0),IF(LEFT($J133,1)="E",AH133/VLOOKUP($J133,$K$11:$Z$28,X$1,0),AH133/X$6)),"")</f>
        <v>0</v>
      </c>
      <c r="Z133" s="101">
        <f>IFERROR(IF(LEFT($G133,4)="xppm",AJ133/VLOOKUP($G133,$K$11:$Z$28,Z$1,0),IF(LEFT($J133,1)="E",AJ133/VLOOKUP($J133,$K$11:$Z$28,Z$1,0),AJ133/Z$6)),"")</f>
        <v>0</v>
      </c>
      <c r="AA133" s="108"/>
      <c r="AB133" s="99" t="str">
        <f>IFERROR(IF(LEFT($G133,4)="xppm",AL133/VLOOKUP($G133,$K$11:$Z$28,AB$1,0),IF(LEFT($J133,1)="E",AL133/VLOOKUP($J133,$K$11:$AB$28,AB$1,0),AL133/AB$6)),"")</f>
        <v/>
      </c>
      <c r="AC133" s="110"/>
      <c r="AD133" s="14"/>
      <c r="AE133" s="14"/>
      <c r="AF133" s="14"/>
      <c r="AG133" s="14"/>
      <c r="AH133" s="14"/>
      <c r="AI133" s="14"/>
      <c r="AJ133" s="14"/>
      <c r="AK133" s="65"/>
      <c r="AL133" s="14"/>
      <c r="AM133" s="6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108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</row>
    <row r="134" spans="1:123" s="101" customFormat="1" ht="10.95" customHeight="1" x14ac:dyDescent="0.25">
      <c r="A134" s="75" t="s">
        <v>348</v>
      </c>
      <c r="B134" s="95" t="str">
        <f t="shared" si="24"/>
        <v>Bud02 2020,1002,'556000',0</v>
      </c>
      <c r="C134" s="96">
        <f t="shared" si="25"/>
        <v>2020</v>
      </c>
      <c r="D134" s="96">
        <v>1002</v>
      </c>
      <c r="E134" s="97">
        <f>IF(LEFT(H134,1) = "x",H134,F134)</f>
        <v>556000</v>
      </c>
      <c r="F134" s="90">
        <v>556000</v>
      </c>
      <c r="G134" s="98">
        <f>IF(""="",1,SUBSTITUTE(SUBSTITUTE("","xxp","xpp"),"xppm13","xppm08"))</f>
        <v>1</v>
      </c>
      <c r="H134" s="98">
        <f>IF(""="",1,"")</f>
        <v>1</v>
      </c>
      <c r="I134" s="98">
        <f>IF(""="",1,IF(LEFT("",1)&lt;&gt;"E","",1))</f>
        <v>1</v>
      </c>
      <c r="J134" s="98">
        <f>IF(""="",1,IF(LEFT("",1)="E","",1))</f>
        <v>1</v>
      </c>
      <c r="K134" s="99" t="s">
        <v>389</v>
      </c>
      <c r="L134" s="91">
        <v>1002</v>
      </c>
      <c r="M134" s="100" t="str">
        <f>IF(LEFT($G134,4)="xppm","*","")</f>
        <v/>
      </c>
      <c r="N134" s="101" t="str">
        <f>UPPER(TRIM("          MEDICAID BED TAX"))</f>
        <v>MEDICAID BED TAX</v>
      </c>
      <c r="P134" s="102" t="s">
        <v>356</v>
      </c>
      <c r="R134" s="109">
        <f>IFERROR(IF(1*AB134&gt;0,AB134,V134),V134)</f>
        <v>0</v>
      </c>
      <c r="S134" s="108"/>
      <c r="T134" s="101">
        <f>IFERROR(IF(LEFT($G134,4)="xppm",AD134/VLOOKUP($G134,$K$11:$Z$28,T$1,0),IF(LEFT($J134,1)="E",AD134/VLOOKUP($J134,$K$11:$Z$28,T$1,0),AD134/T$6)),"")</f>
        <v>0</v>
      </c>
      <c r="V134" s="101">
        <f>IFERROR(IF(LEFT($G134,4)="xppm",AF134/VLOOKUP($G134,$K$11:$Z$28,V$1,0),IF(LEFT($J134,1)="E",AF134/VLOOKUP($J134,$K$11:$Z$28,V$1,0),AF134/V$6)),"")</f>
        <v>0</v>
      </c>
      <c r="X134" s="101">
        <f>IFERROR(IF(LEFT($G134,4)="xppm",AH134/VLOOKUP($G134,$K$11:$Z$28,X$1,0),IF(LEFT($J134,1)="E",AH134/VLOOKUP($J134,$K$11:$Z$28,X$1,0),AH134/X$6)),"")</f>
        <v>0</v>
      </c>
      <c r="Z134" s="101">
        <f>IFERROR(IF(LEFT($G134,4)="xppm",AJ134/VLOOKUP($G134,$K$11:$Z$28,Z$1,0),IF(LEFT($J134,1)="E",AJ134/VLOOKUP($J134,$K$11:$Z$28,Z$1,0),AJ134/Z$6)),"")</f>
        <v>0</v>
      </c>
      <c r="AA134" s="108"/>
      <c r="AB134" s="99">
        <f>IFERROR(IF(LEFT($G134,4)="xppm",AL134/VLOOKUP($G134,$K$11:$Z$28,AB$1,0),IF(LEFT($J134,1)="E",AL134/VLOOKUP($J134,$K$11:$AB$28,AB$1,0),AL134/AB$6)),"")</f>
        <v>0</v>
      </c>
      <c r="AC134" s="110"/>
      <c r="AD134" s="14"/>
      <c r="AE134" s="14"/>
      <c r="AF134" s="14"/>
      <c r="AG134" s="14"/>
      <c r="AH134" s="14"/>
      <c r="AI134" s="14"/>
      <c r="AJ134" s="14"/>
      <c r="AK134" s="65"/>
      <c r="AL134" s="14"/>
      <c r="AM134" s="6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108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</row>
    <row r="135" spans="1:123" ht="4.05" customHeight="1" x14ac:dyDescent="0.25">
      <c r="A135" s="75" t="s">
        <v>348</v>
      </c>
      <c r="E135" s="111"/>
      <c r="F135" s="112"/>
      <c r="T135" s="25"/>
      <c r="U135" s="25"/>
      <c r="V135" s="25"/>
      <c r="W135" s="25"/>
      <c r="X135" s="25"/>
      <c r="Y135" s="25"/>
      <c r="Z135" s="25"/>
      <c r="AA135" s="25"/>
      <c r="AB135" s="14"/>
      <c r="AC135" s="14"/>
    </row>
    <row r="136" spans="1:123" s="86" customFormat="1" ht="15" customHeight="1" x14ac:dyDescent="0.25">
      <c r="A136" s="75" t="s">
        <v>348</v>
      </c>
      <c r="B136" s="80"/>
      <c r="C136" s="80"/>
      <c r="D136" s="80"/>
      <c r="E136" s="81"/>
      <c r="F136" s="82"/>
      <c r="G136" s="81"/>
      <c r="H136" s="81"/>
      <c r="I136" s="81"/>
      <c r="J136" s="81"/>
      <c r="K136" s="81"/>
      <c r="L136" s="83">
        <f>L137</f>
        <v>1002</v>
      </c>
      <c r="M136" s="84" t="s">
        <v>390</v>
      </c>
      <c r="N136" s="84"/>
      <c r="O136" s="84"/>
      <c r="P136" s="84"/>
      <c r="Q136" s="84"/>
      <c r="R136" s="84"/>
      <c r="S136" s="84"/>
      <c r="T136" s="84"/>
      <c r="U136" s="84"/>
      <c r="V136" s="84"/>
      <c r="W136" s="84"/>
      <c r="X136" s="84"/>
      <c r="Y136" s="84"/>
      <c r="Z136" s="84"/>
      <c r="AA136" s="84"/>
      <c r="AB136" s="81"/>
      <c r="AC136" s="81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85"/>
      <c r="AO136" s="85"/>
      <c r="AP136" s="85"/>
      <c r="AQ136" s="85"/>
      <c r="AR136" s="85"/>
      <c r="AS136" s="85"/>
      <c r="AT136" s="85"/>
      <c r="AU136" s="85"/>
      <c r="AV136" s="85"/>
      <c r="AW136" s="85"/>
      <c r="AX136" s="85"/>
      <c r="AY136" s="85"/>
      <c r="AZ136" s="84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</row>
    <row r="137" spans="1:123" s="101" customFormat="1" ht="10.95" customHeight="1" x14ac:dyDescent="0.25">
      <c r="A137" s="75" t="s">
        <v>348</v>
      </c>
      <c r="B137" s="95" t="str">
        <f t="shared" ref="B137:B139" si="26">IF(E137&gt;0,"Bud02 " &amp; C137 &amp;","&amp;D137&amp;",'"&amp;E137&amp;"',"&amp;1*R137)</f>
        <v>Bud02 2020,1002,'557500',0</v>
      </c>
      <c r="C137" s="96">
        <f t="shared" ref="C137:C139" si="27">$E$5</f>
        <v>2020</v>
      </c>
      <c r="D137" s="96">
        <v>1002</v>
      </c>
      <c r="E137" s="97">
        <f>IF(LEFT(H137,1) = "x",H137,F137)</f>
        <v>557500</v>
      </c>
      <c r="F137" s="90">
        <v>557500</v>
      </c>
      <c r="G137" s="98">
        <f>IF(""="",1,SUBSTITUTE(SUBSTITUTE("","xxp","xpp"),"xppm13","xppm08"))</f>
        <v>1</v>
      </c>
      <c r="H137" s="98">
        <f>IF(""="",1,"")</f>
        <v>1</v>
      </c>
      <c r="I137" s="98">
        <f>IF(""="",1,IF(LEFT("",1)&lt;&gt;"E","",1))</f>
        <v>1</v>
      </c>
      <c r="J137" s="98">
        <f>IF(""="",1,IF(LEFT("",1)="E","",1))</f>
        <v>1</v>
      </c>
      <c r="K137" s="99" t="s">
        <v>391</v>
      </c>
      <c r="L137" s="91">
        <v>1002</v>
      </c>
      <c r="M137" s="100" t="str">
        <f>IF(LEFT($G137,4)="xppm","*","")</f>
        <v/>
      </c>
      <c r="N137" s="101" t="str">
        <f>UPPER(TRIM("          REAL ESTATE TAXES"))</f>
        <v>REAL ESTATE TAXES</v>
      </c>
      <c r="P137" s="102" t="s">
        <v>356</v>
      </c>
      <c r="R137" s="109">
        <f>IFERROR(IF(1*AB137&gt;0,AB137,V137),V137)</f>
        <v>0</v>
      </c>
      <c r="S137" s="108"/>
      <c r="T137" s="101">
        <f>IFERROR(IF(LEFT($G137,4)="xppm",AD137/VLOOKUP($G137,$K$11:$Z$28,T$1,0),IF(LEFT($J137,1)="E",AD137/VLOOKUP($J137,$K$11:$Z$28,T$1,0),AD137/T$6)),"")</f>
        <v>0</v>
      </c>
      <c r="V137" s="101">
        <f>IFERROR(IF(LEFT($G137,4)="xppm",AF137/VLOOKUP($G137,$K$11:$Z$28,V$1,0),IF(LEFT($J137,1)="E",AF137/VLOOKUP($J137,$K$11:$Z$28,V$1,0),AF137/V$6)),"")</f>
        <v>0</v>
      </c>
      <c r="X137" s="101">
        <f>IFERROR(IF(LEFT($G137,4)="xppm",AH137/VLOOKUP($G137,$K$11:$Z$28,X$1,0),IF(LEFT($J137,1)="E",AH137/VLOOKUP($J137,$K$11:$Z$28,X$1,0),AH137/X$6)),"")</f>
        <v>0</v>
      </c>
      <c r="Z137" s="101">
        <f>IFERROR(IF(LEFT($G137,4)="xppm",AJ137/VLOOKUP($G137,$K$11:$Z$28,Z$1,0),IF(LEFT($J137,1)="E",AJ137/VLOOKUP($J137,$K$11:$Z$28,Z$1,0),AJ137/Z$6)),"")</f>
        <v>0</v>
      </c>
      <c r="AA137" s="108"/>
      <c r="AB137" s="99">
        <f>IFERROR(IF(LEFT($G137,4)="xppm",AL137/VLOOKUP($G137,$K$11:$Z$28,AB$1,0),IF(LEFT($J137,1)="E",AL137/VLOOKUP($J137,$K$11:$AB$28,AB$1,0),AL137/AB$6)),"")</f>
        <v>0</v>
      </c>
      <c r="AC137" s="110"/>
      <c r="AD137" s="14"/>
      <c r="AE137" s="14"/>
      <c r="AF137" s="14"/>
      <c r="AG137" s="14"/>
      <c r="AH137" s="14"/>
      <c r="AI137" s="14"/>
      <c r="AJ137" s="14"/>
      <c r="AK137" s="65"/>
      <c r="AL137" s="14"/>
      <c r="AM137" s="6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108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/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</row>
    <row r="138" spans="1:123" s="101" customFormat="1" ht="10.95" customHeight="1" x14ac:dyDescent="0.25">
      <c r="A138" s="75" t="s">
        <v>348</v>
      </c>
      <c r="B138" s="95" t="str">
        <f t="shared" si="26"/>
        <v>Bud02 2020,1002,'558000',0</v>
      </c>
      <c r="C138" s="96">
        <f t="shared" si="27"/>
        <v>2020</v>
      </c>
      <c r="D138" s="96">
        <v>1002</v>
      </c>
      <c r="E138" s="97">
        <f>IF(LEFT(H138,1) = "x",H138,F138)</f>
        <v>558000</v>
      </c>
      <c r="F138" s="90">
        <v>558000</v>
      </c>
      <c r="G138" s="98">
        <f>IF(""="",1,SUBSTITUTE(SUBSTITUTE("","xxp","xpp"),"xppm13","xppm08"))</f>
        <v>1</v>
      </c>
      <c r="H138" s="98">
        <f>IF(""="",1,"")</f>
        <v>1</v>
      </c>
      <c r="I138" s="98">
        <f>IF(""="",1,IF(LEFT("",1)&lt;&gt;"E","",1))</f>
        <v>1</v>
      </c>
      <c r="J138" s="98">
        <f>IF(""="",1,IF(LEFT("",1)="E","",1))</f>
        <v>1</v>
      </c>
      <c r="K138" s="99" t="s">
        <v>392</v>
      </c>
      <c r="L138" s="91">
        <v>1002</v>
      </c>
      <c r="M138" s="100" t="str">
        <f>IF(LEFT($G138,4)="xppm","*","")</f>
        <v/>
      </c>
      <c r="N138" s="101" t="str">
        <f>UPPER(TRIM("          INSURANCE - GENERAL LIABILITY"))</f>
        <v>INSURANCE - GENERAL LIABILITY</v>
      </c>
      <c r="P138" s="102" t="s">
        <v>359</v>
      </c>
      <c r="R138" s="109">
        <f>IFERROR(IF(1*AB138&gt;0,AB138,V138),V138)</f>
        <v>0</v>
      </c>
      <c r="S138" s="108"/>
      <c r="T138" s="101">
        <f>IFERROR(IF(LEFT($G138,4)="xppm",AD138/VLOOKUP($G138,$K$11:$Z$28,T$1,0),IF(LEFT($J138,1)="E",AD138/VLOOKUP($J138,$K$11:$Z$28,T$1,0),AD138/T$6)),"")</f>
        <v>0</v>
      </c>
      <c r="V138" s="101">
        <f>IFERROR(IF(LEFT($G138,4)="xppm",AF138/VLOOKUP($G138,$K$11:$Z$28,V$1,0),IF(LEFT($J138,1)="E",AF138/VLOOKUP($J138,$K$11:$Z$28,V$1,0),AF138/V$6)),"")</f>
        <v>0</v>
      </c>
      <c r="X138" s="101">
        <f>IFERROR(IF(LEFT($G138,4)="xppm",AH138/VLOOKUP($G138,$K$11:$Z$28,X$1,0),IF(LEFT($J138,1)="E",AH138/VLOOKUP($J138,$K$11:$Z$28,X$1,0),AH138/X$6)),"")</f>
        <v>0</v>
      </c>
      <c r="Z138" s="101">
        <f>IFERROR(IF(LEFT($G138,4)="xppm",AJ138/VLOOKUP($G138,$K$11:$Z$28,Z$1,0),IF(LEFT($J138,1)="E",AJ138/VLOOKUP($J138,$K$11:$Z$28,Z$1,0),AJ138/Z$6)),"")</f>
        <v>0</v>
      </c>
      <c r="AA138" s="108"/>
      <c r="AB138" s="99">
        <f>IFERROR(IF(LEFT($G138,4)="xppm",AL138/VLOOKUP($G138,$K$11:$Z$28,AB$1,0),IF(LEFT($J138,1)="E",AL138/VLOOKUP($J138,$K$11:$AB$28,AB$1,0),AL138/AB$6)),"")</f>
        <v>0</v>
      </c>
      <c r="AC138" s="110"/>
      <c r="AD138" s="14"/>
      <c r="AE138" s="14"/>
      <c r="AF138" s="14"/>
      <c r="AG138" s="14"/>
      <c r="AH138" s="14"/>
      <c r="AI138" s="14"/>
      <c r="AJ138" s="14"/>
      <c r="AK138" s="65"/>
      <c r="AL138" s="14"/>
      <c r="AM138" s="6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108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</row>
    <row r="139" spans="1:123" s="101" customFormat="1" ht="10.95" customHeight="1" x14ac:dyDescent="0.25">
      <c r="A139" s="75" t="s">
        <v>348</v>
      </c>
      <c r="B139" s="95" t="str">
        <f t="shared" si="26"/>
        <v>Bud02 2020,1002,'558200',0</v>
      </c>
      <c r="C139" s="96">
        <f t="shared" si="27"/>
        <v>2020</v>
      </c>
      <c r="D139" s="96">
        <v>1002</v>
      </c>
      <c r="E139" s="97">
        <f>IF(LEFT(H139,1) = "x",H139,F139)</f>
        <v>558200</v>
      </c>
      <c r="F139" s="90">
        <v>558200</v>
      </c>
      <c r="G139" s="98">
        <f>IF(""="",1,SUBSTITUTE(SUBSTITUTE("","xxp","xpp"),"xppm13","xppm08"))</f>
        <v>1</v>
      </c>
      <c r="H139" s="98">
        <f>IF(""="",1,"")</f>
        <v>1</v>
      </c>
      <c r="I139" s="98">
        <f>IF(""="",1,IF(LEFT("",1)&lt;&gt;"E","",1))</f>
        <v>1</v>
      </c>
      <c r="J139" s="98">
        <f>IF(""="",1,IF(LEFT("",1)="E","",1))</f>
        <v>1</v>
      </c>
      <c r="K139" s="99" t="s">
        <v>393</v>
      </c>
      <c r="L139" s="91">
        <v>1002</v>
      </c>
      <c r="M139" s="100" t="str">
        <f>IF(LEFT($G139,4)="xppm","*","")</f>
        <v/>
      </c>
      <c r="N139" s="101" t="str">
        <f>UPPER(TRIM("          INSURANCE - PROPERTY/FLOOD"))</f>
        <v>INSURANCE - PROPERTY/FLOOD</v>
      </c>
      <c r="P139" s="102" t="s">
        <v>359</v>
      </c>
      <c r="R139" s="109">
        <f>IFERROR(IF(1*AB139&gt;0,AB139,V139),V139)</f>
        <v>0</v>
      </c>
      <c r="S139" s="108"/>
      <c r="T139" s="101">
        <f>IFERROR(IF(LEFT($G139,4)="xppm",AD139/VLOOKUP($G139,$K$11:$Z$28,T$1,0),IF(LEFT($J139,1)="E",AD139/VLOOKUP($J139,$K$11:$Z$28,T$1,0),AD139/T$6)),"")</f>
        <v>0</v>
      </c>
      <c r="V139" s="101">
        <f>IFERROR(IF(LEFT($G139,4)="xppm",AF139/VLOOKUP($G139,$K$11:$Z$28,V$1,0),IF(LEFT($J139,1)="E",AF139/VLOOKUP($J139,$K$11:$Z$28,V$1,0),AF139/V$6)),"")</f>
        <v>0</v>
      </c>
      <c r="X139" s="101">
        <f>IFERROR(IF(LEFT($G139,4)="xppm",AH139/VLOOKUP($G139,$K$11:$Z$28,X$1,0),IF(LEFT($J139,1)="E",AH139/VLOOKUP($J139,$K$11:$Z$28,X$1,0),AH139/X$6)),"")</f>
        <v>0</v>
      </c>
      <c r="Z139" s="101">
        <f>IFERROR(IF(LEFT($G139,4)="xppm",AJ139/VLOOKUP($G139,$K$11:$Z$28,Z$1,0),IF(LEFT($J139,1)="E",AJ139/VLOOKUP($J139,$K$11:$Z$28,Z$1,0),AJ139/Z$6)),"")</f>
        <v>0</v>
      </c>
      <c r="AA139" s="108"/>
      <c r="AB139" s="99">
        <f>IFERROR(IF(LEFT($G139,4)="xppm",AL139/VLOOKUP($G139,$K$11:$Z$28,AB$1,0),IF(LEFT($J139,1)="E",AL139/VLOOKUP($J139,$K$11:$AB$28,AB$1,0),AL139/AB$6)),"")</f>
        <v>0</v>
      </c>
      <c r="AC139" s="110"/>
      <c r="AD139" s="14"/>
      <c r="AE139" s="14"/>
      <c r="AF139" s="14"/>
      <c r="AG139" s="14"/>
      <c r="AH139" s="14"/>
      <c r="AI139" s="14"/>
      <c r="AJ139" s="14"/>
      <c r="AK139" s="65"/>
      <c r="AL139" s="14"/>
      <c r="AM139" s="6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108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/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</row>
    <row r="140" spans="1:123" ht="4.05" customHeight="1" x14ac:dyDescent="0.25">
      <c r="A140" s="75" t="s">
        <v>348</v>
      </c>
      <c r="E140" s="111"/>
      <c r="F140" s="112"/>
      <c r="T140" s="25"/>
      <c r="U140" s="25"/>
      <c r="V140" s="25"/>
      <c r="W140" s="25"/>
      <c r="X140" s="25"/>
      <c r="Y140" s="25"/>
      <c r="Z140" s="25"/>
      <c r="AA140" s="25"/>
      <c r="AB140" s="14"/>
      <c r="AC140" s="14"/>
    </row>
    <row r="141" spans="1:123" s="86" customFormat="1" ht="15" customHeight="1" x14ac:dyDescent="0.25">
      <c r="A141" s="75" t="s">
        <v>348</v>
      </c>
      <c r="B141" s="80"/>
      <c r="C141" s="80"/>
      <c r="D141" s="80"/>
      <c r="E141" s="81"/>
      <c r="F141" s="82"/>
      <c r="G141" s="81"/>
      <c r="H141" s="81"/>
      <c r="I141" s="81"/>
      <c r="J141" s="81"/>
      <c r="K141" s="81"/>
      <c r="L141" s="83">
        <f>L142</f>
        <v>1002</v>
      </c>
      <c r="M141" s="84" t="s">
        <v>394</v>
      </c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  <c r="AA141" s="84"/>
      <c r="AB141" s="81"/>
      <c r="AC141" s="81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4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10"/>
      <c r="CS141" s="10"/>
      <c r="CT141" s="10"/>
      <c r="CU141" s="10"/>
      <c r="CV141" s="10"/>
      <c r="CW141" s="10"/>
      <c r="CX141" s="10"/>
      <c r="CY141" s="10"/>
      <c r="CZ141" s="10"/>
      <c r="DA141" s="10"/>
      <c r="DB141" s="10"/>
      <c r="DC141" s="10"/>
      <c r="DD141" s="10"/>
      <c r="DE141" s="10"/>
      <c r="DF141" s="10"/>
      <c r="DG141" s="10"/>
      <c r="DH141" s="10"/>
      <c r="DI141" s="10"/>
      <c r="DJ141" s="10"/>
      <c r="DK141" s="10"/>
      <c r="DL141" s="10"/>
      <c r="DM141" s="10"/>
      <c r="DN141" s="10"/>
      <c r="DO141" s="10"/>
      <c r="DP141" s="10"/>
      <c r="DQ141" s="10"/>
      <c r="DR141" s="10"/>
      <c r="DS141" s="10"/>
    </row>
    <row r="142" spans="1:123" s="101" customFormat="1" ht="10.95" customHeight="1" x14ac:dyDescent="0.25">
      <c r="A142" s="75" t="s">
        <v>348</v>
      </c>
      <c r="B142" s="95" t="str">
        <f t="shared" ref="B142:B144" si="28">IF(E142&gt;0,"Bud02 " &amp; C142 &amp;","&amp;D142&amp;",'"&amp;E142&amp;"',"&amp;1*R142)</f>
        <v>Bud02 2020,1002,'560000',0</v>
      </c>
      <c r="C142" s="96">
        <f t="shared" ref="C142:C145" si="29">$E$5</f>
        <v>2020</v>
      </c>
      <c r="D142" s="96">
        <v>1002</v>
      </c>
      <c r="E142" s="97">
        <f>IF(LEFT(H142,1) = "x",H142,F142)</f>
        <v>560000</v>
      </c>
      <c r="F142" s="90">
        <v>560000</v>
      </c>
      <c r="G142" s="98">
        <f>IF(""="",1,SUBSTITUTE(SUBSTITUTE("","xxp","xpp"),"xppm13","xppm08"))</f>
        <v>1</v>
      </c>
      <c r="H142" s="98">
        <f>IF(""="",1,"")</f>
        <v>1</v>
      </c>
      <c r="I142" s="98">
        <f>IF(""="",1,IF(LEFT("",1)&lt;&gt;"E","",1))</f>
        <v>1</v>
      </c>
      <c r="J142" s="98">
        <f>IF(""="",1,IF(LEFT("",1)="E","",1))</f>
        <v>1</v>
      </c>
      <c r="K142" s="99" t="s">
        <v>395</v>
      </c>
      <c r="L142" s="91">
        <v>1002</v>
      </c>
      <c r="M142" s="100" t="str">
        <f>IF(LEFT($G142,4)="xppm","*","")</f>
        <v/>
      </c>
      <c r="N142" s="101" t="str">
        <f>UPPER(TRIM("          INTEREST EXPENSE"))</f>
        <v>INTEREST EXPENSE</v>
      </c>
      <c r="P142" s="102" t="s">
        <v>356</v>
      </c>
      <c r="R142" s="109">
        <f>IFERROR(IF(1*AB142&gt;0,AB142,V142),V142)</f>
        <v>0</v>
      </c>
      <c r="S142" s="108"/>
      <c r="T142" s="101">
        <f>IFERROR(IF(LEFT($G142,4)="xppm",AD142/VLOOKUP($G142,$K$11:$Z$28,T$1,0),IF(LEFT($J142,1)="E",AD142/VLOOKUP($J142,$K$11:$Z$28,T$1,0),AD142/T$6)),"")</f>
        <v>0</v>
      </c>
      <c r="V142" s="101">
        <f>IFERROR(IF(LEFT($G142,4)="xppm",AF142/VLOOKUP($G142,$K$11:$Z$28,V$1,0),IF(LEFT($J142,1)="E",AF142/VLOOKUP($J142,$K$11:$Z$28,V$1,0),AF142/V$6)),"")</f>
        <v>0</v>
      </c>
      <c r="X142" s="101">
        <f>IFERROR(IF(LEFT($G142,4)="xppm",AH142/VLOOKUP($G142,$K$11:$Z$28,X$1,0),IF(LEFT($J142,1)="E",AH142/VLOOKUP($J142,$K$11:$Z$28,X$1,0),AH142/X$6)),"")</f>
        <v>0</v>
      </c>
      <c r="Z142" s="101">
        <f>IFERROR(IF(LEFT($G142,4)="xppm",AJ142/VLOOKUP($G142,$K$11:$Z$28,Z$1,0),IF(LEFT($J142,1)="E",AJ142/VLOOKUP($J142,$K$11:$Z$28,Z$1,0),AJ142/Z$6)),"")</f>
        <v>0</v>
      </c>
      <c r="AA142" s="108"/>
      <c r="AB142" s="99">
        <f>IFERROR(IF(LEFT($G142,4)="xppm",AL142/VLOOKUP($G142,$K$11:$Z$28,AB$1,0),IF(LEFT($J142,1)="E",AL142/VLOOKUP($J142,$K$11:$AB$28,AB$1,0),AL142/AB$6)),"")</f>
        <v>0</v>
      </c>
      <c r="AC142" s="110"/>
      <c r="AD142" s="14"/>
      <c r="AE142" s="14"/>
      <c r="AF142" s="14"/>
      <c r="AG142" s="14"/>
      <c r="AH142" s="14"/>
      <c r="AI142" s="14"/>
      <c r="AJ142" s="14"/>
      <c r="AK142" s="65"/>
      <c r="AL142" s="14"/>
      <c r="AM142" s="6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108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10"/>
      <c r="CS142" s="10"/>
      <c r="CT142" s="10"/>
      <c r="CU142" s="10"/>
      <c r="CV142" s="10"/>
      <c r="CW142" s="10"/>
      <c r="CX142" s="10"/>
      <c r="CY142" s="10"/>
      <c r="CZ142" s="10"/>
      <c r="DA142" s="10"/>
      <c r="DB142" s="10"/>
      <c r="DC142" s="10"/>
      <c r="DD142" s="10"/>
      <c r="DE142" s="10"/>
      <c r="DF142" s="10"/>
      <c r="DG142" s="10"/>
      <c r="DH142" s="10"/>
      <c r="DI142" s="10"/>
      <c r="DJ142" s="10"/>
      <c r="DK142" s="10"/>
      <c r="DL142" s="10"/>
      <c r="DM142" s="10"/>
      <c r="DN142" s="10"/>
      <c r="DO142" s="10"/>
      <c r="DP142" s="10"/>
      <c r="DQ142" s="10"/>
      <c r="DR142" s="10"/>
      <c r="DS142" s="10"/>
    </row>
    <row r="143" spans="1:123" s="101" customFormat="1" ht="10.95" customHeight="1" x14ac:dyDescent="0.25">
      <c r="A143" s="75" t="s">
        <v>348</v>
      </c>
      <c r="B143" s="95" t="str">
        <f t="shared" si="28"/>
        <v>Bud02 2020,1002,'560500',0</v>
      </c>
      <c r="C143" s="96">
        <f t="shared" si="29"/>
        <v>2020</v>
      </c>
      <c r="D143" s="96">
        <v>1002</v>
      </c>
      <c r="E143" s="97">
        <f>IF(LEFT(H143,1) = "x",H143,F143)</f>
        <v>560500</v>
      </c>
      <c r="F143" s="90">
        <v>560500</v>
      </c>
      <c r="G143" s="98">
        <f>IF(""="",1,SUBSTITUTE(SUBSTITUTE("","xxp","xpp"),"xppm13","xppm08"))</f>
        <v>1</v>
      </c>
      <c r="H143" s="98">
        <f>IF(""="",1,"")</f>
        <v>1</v>
      </c>
      <c r="I143" s="98">
        <f>IF(""="",1,IF(LEFT("",1)&lt;&gt;"E","",1))</f>
        <v>1</v>
      </c>
      <c r="J143" s="98">
        <f>IF(""="",1,IF(LEFT("",1)="E","",1))</f>
        <v>1</v>
      </c>
      <c r="K143" s="99" t="s">
        <v>396</v>
      </c>
      <c r="L143" s="91">
        <v>1002</v>
      </c>
      <c r="M143" s="100" t="str">
        <f>IF(LEFT($G143,4)="xppm","*","")</f>
        <v/>
      </c>
      <c r="N143" s="101" t="str">
        <f>UPPER(TRIM("          RENT EXPENSE"))</f>
        <v>RENT EXPENSE</v>
      </c>
      <c r="P143" s="102" t="s">
        <v>356</v>
      </c>
      <c r="R143" s="109">
        <f>IFERROR(IF(1*AB143&gt;0,AB143,V143),V143)</f>
        <v>0</v>
      </c>
      <c r="S143" s="108"/>
      <c r="T143" s="101">
        <f>IFERROR(IF(LEFT($G143,4)="xppm",AD143/VLOOKUP($G143,$K$11:$Z$28,T$1,0),IF(LEFT($J143,1)="E",AD143/VLOOKUP($J143,$K$11:$Z$28,T$1,0),AD143/T$6)),"")</f>
        <v>0</v>
      </c>
      <c r="V143" s="101">
        <f>IFERROR(IF(LEFT($G143,4)="xppm",AF143/VLOOKUP($G143,$K$11:$Z$28,V$1,0),IF(LEFT($J143,1)="E",AF143/VLOOKUP($J143,$K$11:$Z$28,V$1,0),AF143/V$6)),"")</f>
        <v>0</v>
      </c>
      <c r="X143" s="101">
        <f>IFERROR(IF(LEFT($G143,4)="xppm",AH143/VLOOKUP($G143,$K$11:$Z$28,X$1,0),IF(LEFT($J143,1)="E",AH143/VLOOKUP($J143,$K$11:$Z$28,X$1,0),AH143/X$6)),"")</f>
        <v>0</v>
      </c>
      <c r="Z143" s="101">
        <f>IFERROR(IF(LEFT($G143,4)="xppm",AJ143/VLOOKUP($G143,$K$11:$Z$28,Z$1,0),IF(LEFT($J143,1)="E",AJ143/VLOOKUP($J143,$K$11:$Z$28,Z$1,0),AJ143/Z$6)),"")</f>
        <v>0</v>
      </c>
      <c r="AA143" s="108"/>
      <c r="AB143" s="99">
        <f>IFERROR(IF(LEFT($G143,4)="xppm",AL143/VLOOKUP($G143,$K$11:$Z$28,AB$1,0),IF(LEFT($J143,1)="E",AL143/VLOOKUP($J143,$K$11:$AB$28,AB$1,0),AL143/AB$6)),"")</f>
        <v>0</v>
      </c>
      <c r="AC143" s="110"/>
      <c r="AD143" s="14"/>
      <c r="AE143" s="14"/>
      <c r="AF143" s="14"/>
      <c r="AG143" s="14"/>
      <c r="AH143" s="14"/>
      <c r="AI143" s="14"/>
      <c r="AJ143" s="14"/>
      <c r="AK143" s="65"/>
      <c r="AL143" s="14"/>
      <c r="AM143" s="6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108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</row>
    <row r="144" spans="1:123" s="101" customFormat="1" ht="10.95" customHeight="1" x14ac:dyDescent="0.25">
      <c r="A144" s="75" t="s">
        <v>348</v>
      </c>
      <c r="B144" s="95" t="b">
        <f t="shared" si="28"/>
        <v>0</v>
      </c>
      <c r="C144" s="96">
        <f t="shared" si="29"/>
        <v>2020</v>
      </c>
      <c r="D144" s="96">
        <v>1002</v>
      </c>
      <c r="E144" s="97">
        <f>IF(LEFT(H144,1) = "x",H144,F144)</f>
        <v>0</v>
      </c>
      <c r="F144" s="90"/>
      <c r="G144" s="98">
        <f>IF(""="",1,SUBSTITUTE(SUBSTITUTE("","xxp","xpp"),"xppm13","xppm08"))</f>
        <v>1</v>
      </c>
      <c r="H144" s="98">
        <f>IF(""="",1,"")</f>
        <v>1</v>
      </c>
      <c r="I144" s="98">
        <f>IF(""="",1,IF(LEFT("",1)&lt;&gt;"E","",1))</f>
        <v>1</v>
      </c>
      <c r="J144" s="98">
        <f>IF(""="",1,IF(LEFT("",1)="E","",1))</f>
        <v>1</v>
      </c>
      <c r="K144" s="99" t="s">
        <v>397</v>
      </c>
      <c r="L144" s="91">
        <v>1002</v>
      </c>
      <c r="M144" s="100" t="str">
        <f>IF(LEFT($G144,4)="xppm","*","")</f>
        <v/>
      </c>
      <c r="N144" s="101" t="str">
        <f>UPPER(TRIM("          NON-RECURRING MISC. EXPENSE"))</f>
        <v>NON-RECURRING MISC. EXPENSE</v>
      </c>
      <c r="P144" s="102" t="s">
        <v>356</v>
      </c>
      <c r="R144" s="109">
        <f>IFERROR(IF(1*AB144&gt;0,AB144,V144),V144)</f>
        <v>0</v>
      </c>
      <c r="S144" s="108"/>
      <c r="T144" s="101">
        <f>IFERROR(IF(LEFT($G144,4)="xppm",AD144/VLOOKUP($G144,$K$11:$Z$28,T$1,0),IF(LEFT($J144,1)="E",AD144/VLOOKUP($J144,$K$11:$Z$28,T$1,0),AD144/T$6)),"")</f>
        <v>0</v>
      </c>
      <c r="V144" s="101">
        <f>IFERROR(IF(LEFT($G144,4)="xppm",AF144/VLOOKUP($G144,$K$11:$Z$28,V$1,0),IF(LEFT($J144,1)="E",AF144/VLOOKUP($J144,$K$11:$Z$28,V$1,0),AF144/V$6)),"")</f>
        <v>0</v>
      </c>
      <c r="X144" s="101">
        <f>IFERROR(IF(LEFT($G144,4)="xppm",AH144/VLOOKUP($G144,$K$11:$Z$28,X$1,0),IF(LEFT($J144,1)="E",AH144/VLOOKUP($J144,$K$11:$Z$28,X$1,0),AH144/X$6)),"")</f>
        <v>0</v>
      </c>
      <c r="Z144" s="101">
        <f>IFERROR(IF(LEFT($G144,4)="xppm",AJ144/VLOOKUP($G144,$K$11:$Z$28,Z$1,0),IF(LEFT($J144,1)="E",AJ144/VLOOKUP($J144,$K$11:$Z$28,Z$1,0),AJ144/Z$6)),"")</f>
        <v>0</v>
      </c>
      <c r="AA144" s="108"/>
      <c r="AB144" s="99">
        <f>IFERROR(IF(LEFT($G144,4)="xppm",AL144/VLOOKUP($G144,$K$11:$Z$28,AB$1,0),IF(LEFT($J144,1)="E",AL144/VLOOKUP($J144,$K$11:$AB$28,AB$1,0),AL144/AB$6)),"")</f>
        <v>0</v>
      </c>
      <c r="AC144" s="110"/>
      <c r="AD144" s="14"/>
      <c r="AE144" s="14"/>
      <c r="AF144" s="14"/>
      <c r="AG144" s="14"/>
      <c r="AH144" s="14"/>
      <c r="AI144" s="14"/>
      <c r="AJ144" s="14"/>
      <c r="AK144" s="65"/>
      <c r="AL144" s="14"/>
      <c r="AM144" s="6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108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</row>
    <row r="145" spans="1:123" ht="4.05" customHeight="1" x14ac:dyDescent="0.25">
      <c r="A145" s="75" t="s">
        <v>348</v>
      </c>
      <c r="E145" s="111"/>
      <c r="F145" s="112"/>
      <c r="T145" s="25"/>
      <c r="U145" s="25"/>
      <c r="V145" s="25"/>
      <c r="W145" s="25"/>
      <c r="X145" s="25"/>
      <c r="Y145" s="25"/>
      <c r="Z145" s="25"/>
      <c r="AA145" s="25"/>
      <c r="AB145" s="14"/>
      <c r="AC145" s="14"/>
    </row>
    <row r="146" spans="1:123" s="5" customFormat="1" x14ac:dyDescent="0.25">
      <c r="A146" s="75" t="s">
        <v>348</v>
      </c>
      <c r="E146" s="6"/>
      <c r="G146" s="8"/>
      <c r="H146" s="8"/>
      <c r="I146" s="8"/>
      <c r="J146" s="8"/>
      <c r="K146" s="6"/>
      <c r="L146" s="76"/>
      <c r="M146" s="76"/>
      <c r="N146" s="10"/>
      <c r="O146" s="10"/>
      <c r="P146" s="7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6"/>
      <c r="AC146" s="6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10"/>
      <c r="CS146" s="10"/>
      <c r="CT146" s="10"/>
      <c r="CU146" s="10"/>
      <c r="CV146" s="10"/>
      <c r="CW146" s="10"/>
      <c r="CX146" s="10"/>
      <c r="CY146" s="10"/>
      <c r="CZ146" s="10"/>
      <c r="DA146" s="10"/>
      <c r="DB146" s="10"/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/>
      <c r="DR146" s="10"/>
      <c r="DS146" s="10"/>
    </row>
    <row r="147" spans="1:123" ht="22.8" customHeight="1" x14ac:dyDescent="0.35">
      <c r="A147" s="75" t="s">
        <v>348</v>
      </c>
      <c r="K147" s="6">
        <v>1003</v>
      </c>
      <c r="L147" s="77">
        <v>1003</v>
      </c>
      <c r="M147" s="77"/>
      <c r="N147" s="78" t="s">
        <v>399</v>
      </c>
      <c r="O147" s="79"/>
      <c r="S147" s="58"/>
      <c r="AA147" s="58"/>
      <c r="AC147" s="72"/>
      <c r="AK147" s="65"/>
      <c r="AM147" s="65"/>
      <c r="AZ147" s="58"/>
    </row>
    <row r="148" spans="1:123" x14ac:dyDescent="0.25">
      <c r="A148" s="75" t="s">
        <v>348</v>
      </c>
    </row>
    <row r="149" spans="1:123" s="86" customFormat="1" ht="15" customHeight="1" x14ac:dyDescent="0.25">
      <c r="A149" s="75" t="s">
        <v>348</v>
      </c>
      <c r="B149" s="80"/>
      <c r="C149" s="80"/>
      <c r="D149" s="80"/>
      <c r="E149" s="81"/>
      <c r="F149" s="82"/>
      <c r="G149" s="81"/>
      <c r="H149" s="81"/>
      <c r="I149" s="81"/>
      <c r="J149" s="81"/>
      <c r="K149" s="81"/>
      <c r="L149" s="83">
        <f>L150</f>
        <v>1003</v>
      </c>
      <c r="M149" s="84" t="s">
        <v>350</v>
      </c>
      <c r="N149" s="84"/>
      <c r="O149" s="84"/>
      <c r="P149" s="84"/>
      <c r="Q149" s="84"/>
      <c r="R149" s="84"/>
      <c r="S149" s="84"/>
      <c r="T149" s="84"/>
      <c r="U149" s="84"/>
      <c r="V149" s="84"/>
      <c r="W149" s="84"/>
      <c r="X149" s="84"/>
      <c r="Y149" s="84"/>
      <c r="Z149" s="84"/>
      <c r="AA149" s="84"/>
      <c r="AB149" s="81"/>
      <c r="AC149" s="81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85"/>
      <c r="AO149" s="85"/>
      <c r="AP149" s="85"/>
      <c r="AQ149" s="85"/>
      <c r="AR149" s="85"/>
      <c r="AS149" s="85"/>
      <c r="AT149" s="85"/>
      <c r="AU149" s="85"/>
      <c r="AV149" s="85"/>
      <c r="AW149" s="85"/>
      <c r="AX149" s="85"/>
      <c r="AY149" s="85"/>
      <c r="AZ149" s="84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</row>
    <row r="150" spans="1:123" s="25" customFormat="1" ht="10.95" customHeight="1" x14ac:dyDescent="0.25">
      <c r="A150" s="87" t="s">
        <v>348</v>
      </c>
      <c r="B150" s="88"/>
      <c r="C150" s="88"/>
      <c r="D150" s="88"/>
      <c r="E150" s="89"/>
      <c r="F150" s="90"/>
      <c r="G150" s="13"/>
      <c r="H150" s="13"/>
      <c r="I150" s="13"/>
      <c r="J150" s="13"/>
      <c r="K150" s="14" t="s">
        <v>295</v>
      </c>
      <c r="L150" s="91">
        <v>1003</v>
      </c>
      <c r="M150" s="92"/>
      <c r="N150" s="25" t="str">
        <f>TRIM("    TOTAL DAYS")</f>
        <v>TOTAL DAYS</v>
      </c>
      <c r="P150" s="70"/>
      <c r="Q150" s="10"/>
      <c r="R150" s="85"/>
      <c r="S150" s="93"/>
      <c r="T150" s="25">
        <f>AD150/T$6</f>
        <v>0</v>
      </c>
      <c r="V150" s="25">
        <f>AF150/V$6</f>
        <v>0</v>
      </c>
      <c r="X150" s="25">
        <f>AH150/X$6</f>
        <v>0</v>
      </c>
      <c r="Z150" s="25">
        <f>AJ150/Z$6</f>
        <v>0</v>
      </c>
      <c r="AA150" s="93"/>
      <c r="AB150" s="14">
        <f>AL150/AB$6</f>
        <v>0</v>
      </c>
      <c r="AC150" s="65"/>
      <c r="AD150" s="14"/>
      <c r="AE150" s="14"/>
      <c r="AF150" s="14"/>
      <c r="AG150" s="14"/>
      <c r="AH150" s="14"/>
      <c r="AI150" s="14"/>
      <c r="AJ150" s="14"/>
      <c r="AK150" s="65"/>
      <c r="AL150" s="14"/>
      <c r="AM150" s="65"/>
      <c r="AZ150" s="93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</row>
    <row r="151" spans="1:123" s="25" customFormat="1" ht="10.95" customHeight="1" x14ac:dyDescent="0.25">
      <c r="A151" s="87" t="s">
        <v>348</v>
      </c>
      <c r="B151" s="88"/>
      <c r="C151" s="88"/>
      <c r="D151" s="88"/>
      <c r="E151" s="89"/>
      <c r="F151" s="90"/>
      <c r="G151" s="13"/>
      <c r="H151" s="13"/>
      <c r="I151" s="13"/>
      <c r="J151" s="13"/>
      <c r="K151" s="14" t="s">
        <v>299</v>
      </c>
      <c r="L151" s="91">
        <v>1003</v>
      </c>
      <c r="M151" s="92"/>
      <c r="N151" s="25" t="str">
        <f>TRIM("      TOTAL ANCILLARIES")</f>
        <v>TOTAL ANCILLARIES</v>
      </c>
      <c r="P151" s="70"/>
      <c r="Q151" s="10"/>
      <c r="R151" s="85"/>
      <c r="S151" s="93"/>
      <c r="T151" s="25">
        <f>AD151/T$6</f>
        <v>0</v>
      </c>
      <c r="V151" s="25">
        <f>AF151/V$6</f>
        <v>0</v>
      </c>
      <c r="X151" s="25">
        <f>AH151/X$6</f>
        <v>0</v>
      </c>
      <c r="Z151" s="25">
        <f>AJ151/Z$6</f>
        <v>0</v>
      </c>
      <c r="AA151" s="93"/>
      <c r="AB151" s="14">
        <f>AL151/AB$6</f>
        <v>0</v>
      </c>
      <c r="AC151" s="65"/>
      <c r="AD151" s="14"/>
      <c r="AE151" s="14"/>
      <c r="AF151" s="14"/>
      <c r="AG151" s="14"/>
      <c r="AH151" s="14"/>
      <c r="AI151" s="14"/>
      <c r="AJ151" s="14"/>
      <c r="AK151" s="65"/>
      <c r="AL151" s="14"/>
      <c r="AM151" s="65"/>
      <c r="AZ151" s="93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/>
      <c r="CZ151" s="10"/>
      <c r="DA151" s="10"/>
      <c r="DB151" s="10"/>
      <c r="DC151" s="10"/>
      <c r="DD151" s="10"/>
      <c r="DE151" s="10"/>
      <c r="DF151" s="10"/>
      <c r="DG151" s="10"/>
      <c r="DH151" s="10"/>
      <c r="DI151" s="10"/>
      <c r="DJ151" s="10"/>
      <c r="DK151" s="10"/>
      <c r="DL151" s="10"/>
      <c r="DM151" s="10"/>
      <c r="DN151" s="10"/>
      <c r="DO151" s="10"/>
      <c r="DP151" s="10"/>
      <c r="DQ151" s="10"/>
      <c r="DR151" s="10"/>
      <c r="DS151" s="10"/>
    </row>
    <row r="152" spans="1:123" s="25" customFormat="1" ht="10.95" customHeight="1" x14ac:dyDescent="0.25">
      <c r="A152" s="87" t="s">
        <v>348</v>
      </c>
      <c r="B152" s="88"/>
      <c r="C152" s="88"/>
      <c r="D152" s="88"/>
      <c r="E152" s="89"/>
      <c r="F152" s="90"/>
      <c r="G152" s="13"/>
      <c r="H152" s="13"/>
      <c r="I152" s="13"/>
      <c r="J152" s="13"/>
      <c r="K152" s="14" t="s">
        <v>301</v>
      </c>
      <c r="L152" s="91">
        <v>1003</v>
      </c>
      <c r="M152" s="92"/>
      <c r="N152" s="25" t="str">
        <f>TRIM("TOTAL REVENUE")</f>
        <v>TOTAL REVENUE</v>
      </c>
      <c r="P152" s="70"/>
      <c r="Q152" s="10"/>
      <c r="R152" s="85"/>
      <c r="S152" s="93"/>
      <c r="T152" s="25">
        <f>AD152/T$6</f>
        <v>0</v>
      </c>
      <c r="V152" s="25">
        <f>AF152/V$6</f>
        <v>0</v>
      </c>
      <c r="X152" s="25">
        <f>AH152/X$6</f>
        <v>0</v>
      </c>
      <c r="Z152" s="25">
        <f>AJ152/Z$6</f>
        <v>0</v>
      </c>
      <c r="AA152" s="93"/>
      <c r="AB152" s="14">
        <f>AL152/AB$6</f>
        <v>0</v>
      </c>
      <c r="AC152" s="65"/>
      <c r="AD152" s="14"/>
      <c r="AE152" s="14"/>
      <c r="AF152" s="14"/>
      <c r="AG152" s="14"/>
      <c r="AH152" s="14"/>
      <c r="AI152" s="14"/>
      <c r="AJ152" s="14"/>
      <c r="AK152" s="65"/>
      <c r="AL152" s="14"/>
      <c r="AM152" s="65"/>
      <c r="AZ152" s="93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</row>
    <row r="153" spans="1:123" s="25" customFormat="1" ht="10.95" customHeight="1" x14ac:dyDescent="0.25">
      <c r="A153" s="87" t="s">
        <v>348</v>
      </c>
      <c r="B153" s="88"/>
      <c r="C153" s="88"/>
      <c r="D153" s="88"/>
      <c r="E153" s="89"/>
      <c r="F153" s="90"/>
      <c r="G153" s="13"/>
      <c r="H153" s="13"/>
      <c r="I153" s="13"/>
      <c r="J153" s="13"/>
      <c r="K153" s="14" t="s">
        <v>303</v>
      </c>
      <c r="L153" s="91">
        <v>1003</v>
      </c>
      <c r="M153" s="92"/>
      <c r="N153" s="25" t="str">
        <f>TRIM("      TOTAL EMPLOYEE WAGES")</f>
        <v>TOTAL EMPLOYEE WAGES</v>
      </c>
      <c r="P153" s="70"/>
      <c r="Q153" s="10"/>
      <c r="R153" s="85"/>
      <c r="S153" s="93"/>
      <c r="T153" s="25">
        <f>AD153/T$6</f>
        <v>0</v>
      </c>
      <c r="V153" s="25">
        <f>AF153/V$6</f>
        <v>0</v>
      </c>
      <c r="X153" s="25">
        <f>AH153/X$6</f>
        <v>0</v>
      </c>
      <c r="Z153" s="25">
        <f>AJ153/Z$6</f>
        <v>0</v>
      </c>
      <c r="AA153" s="93"/>
      <c r="AB153" s="14">
        <f>AL153/AB$6</f>
        <v>0</v>
      </c>
      <c r="AC153" s="65"/>
      <c r="AD153" s="14"/>
      <c r="AE153" s="14"/>
      <c r="AF153" s="14"/>
      <c r="AG153" s="14"/>
      <c r="AH153" s="14"/>
      <c r="AI153" s="14"/>
      <c r="AJ153" s="14"/>
      <c r="AK153" s="65"/>
      <c r="AL153" s="14"/>
      <c r="AM153" s="65"/>
      <c r="AZ153" s="93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</row>
    <row r="154" spans="1:123" s="25" customFormat="1" ht="10.95" customHeight="1" x14ac:dyDescent="0.25">
      <c r="A154" s="87" t="s">
        <v>348</v>
      </c>
      <c r="B154" s="88"/>
      <c r="C154" s="88"/>
      <c r="D154" s="88"/>
      <c r="E154" s="89"/>
      <c r="F154" s="90"/>
      <c r="G154" s="13"/>
      <c r="H154" s="13"/>
      <c r="I154" s="13"/>
      <c r="J154" s="13"/>
      <c r="K154" s="14" t="s">
        <v>305</v>
      </c>
      <c r="L154" s="91">
        <v>1003</v>
      </c>
      <c r="M154" s="92"/>
      <c r="N154" s="25" t="str">
        <f>TRIM("TOTAL COMPENSATION")</f>
        <v>TOTAL COMPENSATION</v>
      </c>
      <c r="P154" s="70"/>
      <c r="Q154" s="10"/>
      <c r="R154" s="85"/>
      <c r="S154" s="93"/>
      <c r="T154" s="25">
        <f>AD154/T$6</f>
        <v>0</v>
      </c>
      <c r="V154" s="25">
        <f>AF154/V$6</f>
        <v>0</v>
      </c>
      <c r="X154" s="25">
        <f>AH154/X$6</f>
        <v>0</v>
      </c>
      <c r="Z154" s="25">
        <f>AJ154/Z$6</f>
        <v>0</v>
      </c>
      <c r="AA154" s="93"/>
      <c r="AB154" s="14">
        <f>AL154/AB$6</f>
        <v>0</v>
      </c>
      <c r="AC154" s="65"/>
      <c r="AD154" s="14"/>
      <c r="AE154" s="14"/>
      <c r="AF154" s="14"/>
      <c r="AG154" s="14"/>
      <c r="AH154" s="14"/>
      <c r="AI154" s="14"/>
      <c r="AJ154" s="14"/>
      <c r="AK154" s="65"/>
      <c r="AL154" s="14"/>
      <c r="AM154" s="65"/>
      <c r="AZ154" s="93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/>
      <c r="DL154" s="10"/>
      <c r="DM154" s="10"/>
      <c r="DN154" s="10"/>
      <c r="DO154" s="10"/>
      <c r="DP154" s="10"/>
      <c r="DQ154" s="10"/>
      <c r="DR154" s="10"/>
      <c r="DS154" s="10"/>
    </row>
    <row r="155" spans="1:123" x14ac:dyDescent="0.25">
      <c r="A155" s="75" t="s">
        <v>348</v>
      </c>
      <c r="L155" s="94"/>
    </row>
    <row r="156" spans="1:123" s="86" customFormat="1" ht="15" customHeight="1" x14ac:dyDescent="0.25">
      <c r="A156" s="75" t="s">
        <v>348</v>
      </c>
      <c r="B156" s="80"/>
      <c r="C156" s="80"/>
      <c r="D156" s="80"/>
      <c r="E156" s="81"/>
      <c r="F156" s="82"/>
      <c r="G156" s="81"/>
      <c r="H156" s="81"/>
      <c r="I156" s="81"/>
      <c r="J156" s="81"/>
      <c r="K156" s="81"/>
      <c r="L156" s="83">
        <f>L157</f>
        <v>1003</v>
      </c>
      <c r="M156" s="84" t="s">
        <v>351</v>
      </c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  <c r="AA156" s="84"/>
      <c r="AB156" s="81"/>
      <c r="AC156" s="81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85"/>
      <c r="AO156" s="85"/>
      <c r="AP156" s="85"/>
      <c r="AQ156" s="85"/>
      <c r="AR156" s="85"/>
      <c r="AS156" s="85"/>
      <c r="AT156" s="85"/>
      <c r="AU156" s="85"/>
      <c r="AV156" s="85"/>
      <c r="AW156" s="85"/>
      <c r="AX156" s="85"/>
      <c r="AY156" s="85"/>
      <c r="AZ156" s="84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</row>
    <row r="157" spans="1:123" s="101" customFormat="1" ht="10.95" customHeight="1" x14ac:dyDescent="0.25">
      <c r="A157" s="75" t="s">
        <v>348</v>
      </c>
      <c r="B157" s="95" t="str">
        <f t="shared" ref="B157" si="30">IF(E157&gt;0,"Bud02 " &amp; C157 &amp;","&amp;D157&amp;",'"&amp;E157&amp;"',"&amp;1*R157)</f>
        <v>Bud02 2020,1003,'xpr003',0</v>
      </c>
      <c r="C157" s="96">
        <f t="shared" ref="C157" si="31">$E$5</f>
        <v>2020</v>
      </c>
      <c r="D157" s="96">
        <v>1003</v>
      </c>
      <c r="E157" s="97" t="str">
        <f>K157</f>
        <v>xpr003</v>
      </c>
      <c r="F157" s="90"/>
      <c r="G157" s="98">
        <f>IF(""="",1,SUBSTITUTE(SUBSTITUTE("","xxp","xpp"),"xppm13","xppm08"))</f>
        <v>1</v>
      </c>
      <c r="H157" s="98">
        <f>IF(""="",1,"")</f>
        <v>1</v>
      </c>
      <c r="I157" s="98">
        <f>IF(""="",1,IF(LEFT("",1)&lt;&gt;"E","",1))</f>
        <v>1</v>
      </c>
      <c r="J157" s="98">
        <f>IF(""="",1,IF(LEFT("",1)="E","",1))</f>
        <v>1</v>
      </c>
      <c r="K157" s="99" t="s">
        <v>352</v>
      </c>
      <c r="L157" s="91">
        <v>1003</v>
      </c>
      <c r="M157" s="100" t="str">
        <f>IF(LEFT($G157,4)="xppm","*","")</f>
        <v/>
      </c>
      <c r="N157" s="101" t="str">
        <f>UPPER(TRIM("        NON_PRODUCTIVE RATE (NON-EXEMPT)"))</f>
        <v>NON_PRODUCTIVE RATE (NON-EXEMPT)</v>
      </c>
      <c r="P157" s="102"/>
      <c r="R157" s="103">
        <f>IFERROR(IF(1*AB157&gt;0,AB157,Z157),Z157)</f>
        <v>0</v>
      </c>
      <c r="S157" s="104"/>
      <c r="T157" s="105">
        <f>IFERROR(IF(LEFT($G157,4)="xppm",AD157/VLOOKUP($G157,$K$11:$Z$28,T$1,0),IF(LEFT($J157,1)="E",AD157/VLOOKUP($J157,$K$11:$Z$28,T$1,0),AD157/T$6)),"")</f>
        <v>0</v>
      </c>
      <c r="U157" s="105"/>
      <c r="V157" s="105">
        <f>IFERROR(IF(LEFT($G157,4)="xppm",AF157/VLOOKUP($G157,$K$11:$Z$28,V$1,0),IF(LEFT($J157,1)="E",AF157/VLOOKUP($J157,$K$11:$Z$28,V$1,0),AF157/V$6)),"")</f>
        <v>0</v>
      </c>
      <c r="W157" s="105"/>
      <c r="X157" s="105">
        <f>IFERROR(IF(LEFT($G157,4)="xppm",AH157/VLOOKUP($G157,$K$11:$Z$28,X$1,0),IF(LEFT($J157,1)="E",AH157/VLOOKUP($J157,$K$11:$Z$28,X$1,0),AH157/X$6)),"")</f>
        <v>0</v>
      </c>
      <c r="Y157" s="105"/>
      <c r="Z157" s="105">
        <f>IFERROR(IF(LEFT($G157,4)="xppm",AJ157/VLOOKUP($G157,$K$11:$Z$28,Z$1,0),IF(LEFT($J157,1)="E",AJ157/VLOOKUP($J157,$K$11:$Z$28,Z$1,0),AJ157/Z$6)),"")</f>
        <v>0</v>
      </c>
      <c r="AA157" s="104"/>
      <c r="AB157" s="106">
        <f>IFERROR(IF(LEFT($G157,4)="xppm",AL157/VLOOKUP($G157,$K$11:$Z$28,AB$1,0),IF(LEFT($J157,1)="E",AL157/VLOOKUP($J157,$K$11:$AB$28,AB$1,0),AL157/AB$6)),"")</f>
        <v>0</v>
      </c>
      <c r="AC157" s="107"/>
      <c r="AD157" s="106"/>
      <c r="AE157" s="106"/>
      <c r="AF157" s="106"/>
      <c r="AG157" s="106"/>
      <c r="AH157" s="106"/>
      <c r="AI157" s="106"/>
      <c r="AJ157" s="106"/>
      <c r="AK157" s="107"/>
      <c r="AL157" s="106"/>
      <c r="AM157" s="107"/>
      <c r="AN157" s="105"/>
      <c r="AO157" s="105"/>
      <c r="AP157" s="105"/>
      <c r="AQ157" s="105"/>
      <c r="AR157" s="105"/>
      <c r="AS157" s="105"/>
      <c r="AT157" s="105"/>
      <c r="AU157" s="105"/>
      <c r="AV157" s="105"/>
      <c r="AW157" s="105"/>
      <c r="AX157" s="105"/>
      <c r="AY157" s="105"/>
      <c r="AZ157" s="108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</row>
    <row r="158" spans="1:123" s="101" customFormat="1" ht="10.95" customHeight="1" x14ac:dyDescent="0.25">
      <c r="A158" s="75" t="s">
        <v>348</v>
      </c>
      <c r="B158" s="95" t="str">
        <f>IF(E158&gt;0,"Bud02 " &amp; C158 &amp;","&amp;D158&amp;",'"&amp;E158&amp;"',"&amp;1*R158)</f>
        <v>Bud02 2020,1003,'xpr007',0</v>
      </c>
      <c r="C158" s="96">
        <f>$E$5</f>
        <v>2020</v>
      </c>
      <c r="D158" s="96">
        <v>1003</v>
      </c>
      <c r="E158" s="97" t="str">
        <f>K158</f>
        <v>xpr007</v>
      </c>
      <c r="F158" s="90"/>
      <c r="G158" s="98">
        <f>IF(""="",1,SUBSTITUTE(SUBSTITUTE("","xxp","xpp"),"xppm13","xppm08"))</f>
        <v>1</v>
      </c>
      <c r="H158" s="98">
        <f>IF(""="",1,"")</f>
        <v>1</v>
      </c>
      <c r="I158" s="98">
        <f>IF(""="",1,IF(LEFT("",1)&lt;&gt;"E","",1))</f>
        <v>1</v>
      </c>
      <c r="J158" s="98">
        <f>IF(""="",1,IF(LEFT("",1)="E","",1))</f>
        <v>1</v>
      </c>
      <c r="K158" s="99" t="s">
        <v>353</v>
      </c>
      <c r="L158" s="91">
        <v>1003</v>
      </c>
      <c r="M158" s="100" t="str">
        <f>IF(LEFT($G158,4)="xppm","*","")</f>
        <v/>
      </c>
      <c r="N158" s="101" t="str">
        <f>UPPER(TRIM("        NON_PRODUCTIVE RATE (EXEMPT)"))</f>
        <v>NON_PRODUCTIVE RATE (EXEMPT)</v>
      </c>
      <c r="P158" s="102"/>
      <c r="R158" s="103">
        <f>IFERROR(IF(1*AB158&gt;0,AB158,Z158),Z158)</f>
        <v>0</v>
      </c>
      <c r="S158" s="104"/>
      <c r="T158" s="105">
        <f>IFERROR(IF(LEFT($G158,4)="xppm",AD158/VLOOKUP($G158,$K$11:$Z$28,T$1,0),IF(LEFT($J158,1)="E",AD158/VLOOKUP($J158,$K$11:$Z$28,T$1,0),AD158/T$6)),"")</f>
        <v>0</v>
      </c>
      <c r="U158" s="105"/>
      <c r="V158" s="105">
        <f>IFERROR(IF(LEFT($G158,4)="xppm",AF158/VLOOKUP($G158,$K$11:$Z$28,V$1,0),IF(LEFT($J158,1)="E",AF158/VLOOKUP($J158,$K$11:$Z$28,V$1,0),AF158/V$6)),"")</f>
        <v>0</v>
      </c>
      <c r="W158" s="105"/>
      <c r="X158" s="105">
        <f>IFERROR(IF(LEFT($G158,4)="xppm",AH158/VLOOKUP($G158,$K$11:$Z$28,X$1,0),IF(LEFT($J158,1)="E",AH158/VLOOKUP($J158,$K$11:$Z$28,X$1,0),AH158/X$6)),"")</f>
        <v>0</v>
      </c>
      <c r="Y158" s="105"/>
      <c r="Z158" s="105">
        <f>IFERROR(IF(LEFT($G158,4)="xppm",AJ158/VLOOKUP($G158,$K$11:$Z$28,Z$1,0),IF(LEFT($J158,1)="E",AJ158/VLOOKUP($J158,$K$11:$Z$28,Z$1,0),AJ158/Z$6)),"")</f>
        <v>0</v>
      </c>
      <c r="AA158" s="104"/>
      <c r="AB158" s="106">
        <f>IFERROR(IF(LEFT($G158,4)="xppm",AL158/VLOOKUP($G158,$K$11:$Z$28,AB$1,0),IF(LEFT($J158,1)="E",AL158/VLOOKUP($J158,$K$11:$AB$28,AB$1,0),AL158/AB$6)),"")</f>
        <v>0</v>
      </c>
      <c r="AC158" s="107"/>
      <c r="AD158" s="106"/>
      <c r="AE158" s="106"/>
      <c r="AF158" s="106"/>
      <c r="AG158" s="106"/>
      <c r="AH158" s="106"/>
      <c r="AI158" s="106"/>
      <c r="AJ158" s="106"/>
      <c r="AK158" s="107"/>
      <c r="AL158" s="106"/>
      <c r="AM158" s="107"/>
      <c r="AN158" s="105"/>
      <c r="AO158" s="105"/>
      <c r="AP158" s="105"/>
      <c r="AQ158" s="105"/>
      <c r="AR158" s="105"/>
      <c r="AS158" s="105"/>
      <c r="AT158" s="105"/>
      <c r="AU158" s="105"/>
      <c r="AV158" s="105"/>
      <c r="AW158" s="105"/>
      <c r="AX158" s="105"/>
      <c r="AY158" s="105"/>
      <c r="AZ158" s="108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</row>
    <row r="159" spans="1:123" x14ac:dyDescent="0.25">
      <c r="A159" s="75" t="s">
        <v>348</v>
      </c>
      <c r="L159" s="94"/>
    </row>
    <row r="160" spans="1:123" s="86" customFormat="1" ht="15" customHeight="1" x14ac:dyDescent="0.25">
      <c r="A160" s="75" t="s">
        <v>348</v>
      </c>
      <c r="B160" s="80"/>
      <c r="C160" s="80"/>
      <c r="D160" s="80"/>
      <c r="E160" s="81"/>
      <c r="F160" s="82"/>
      <c r="G160" s="81"/>
      <c r="H160" s="81"/>
      <c r="I160" s="81"/>
      <c r="J160" s="81"/>
      <c r="K160" s="81"/>
      <c r="L160" s="83">
        <f>L161</f>
        <v>1003</v>
      </c>
      <c r="M160" s="84" t="s">
        <v>354</v>
      </c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1"/>
      <c r="AC160" s="81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85"/>
      <c r="AO160" s="85"/>
      <c r="AP160" s="85"/>
      <c r="AQ160" s="85"/>
      <c r="AR160" s="85"/>
      <c r="AS160" s="85"/>
      <c r="AT160" s="85"/>
      <c r="AU160" s="85"/>
      <c r="AV160" s="85"/>
      <c r="AW160" s="85"/>
      <c r="AX160" s="85"/>
      <c r="AY160" s="85"/>
      <c r="AZ160" s="84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/>
      <c r="DQ160" s="10"/>
      <c r="DR160" s="10"/>
      <c r="DS160" s="10"/>
    </row>
    <row r="161" spans="1:123" s="101" customFormat="1" ht="10.95" customHeight="1" x14ac:dyDescent="0.25">
      <c r="A161" s="75" t="s">
        <v>348</v>
      </c>
      <c r="B161" s="95" t="str">
        <f t="shared" ref="B161:B164" si="32">IF(E161&gt;0,"Bud02 " &amp; C161 &amp;","&amp;D161&amp;",'"&amp;E161&amp;"',"&amp;1*R161)</f>
        <v>Bud02 2020,1003,'xpr005',0</v>
      </c>
      <c r="C161" s="96">
        <f t="shared" ref="C161:C164" si="33">$E$5</f>
        <v>2020</v>
      </c>
      <c r="D161" s="96">
        <v>1003</v>
      </c>
      <c r="E161" s="97" t="str">
        <f>IF(LEFT(H161,1) = "x",H161,F161)</f>
        <v>xpr005</v>
      </c>
      <c r="F161" s="90">
        <v>500000</v>
      </c>
      <c r="G161" s="98">
        <f>IF(""="",1,SUBSTITUTE(SUBSTITUTE("","xxp","xpp"),"xppm13","xppm08"))</f>
        <v>1</v>
      </c>
      <c r="H161" s="98" t="str">
        <f>IF("xpr005"="",1,"xpr005")</f>
        <v>xpr005</v>
      </c>
      <c r="I161" s="98">
        <f>IF("Ew57z"="",1,IF(LEFT("Ew57z",1)&lt;&gt;"E","Ew57z",1))</f>
        <v>1</v>
      </c>
      <c r="J161" s="98" t="str">
        <f>IF("Ew57z"="",1,IF(LEFT("Ew57z",1)="E","Ew57z",1))</f>
        <v>Ew57z</v>
      </c>
      <c r="K161" s="99" t="s">
        <v>355</v>
      </c>
      <c r="L161" s="91">
        <v>1003</v>
      </c>
      <c r="M161" s="100" t="str">
        <f>IF(LEFT($G161,4)="xppm","*","")</f>
        <v/>
      </c>
      <c r="N161" s="101" t="str">
        <f>UPPER(TRIM("          PAYROLL TAXES"))</f>
        <v>PAYROLL TAXES</v>
      </c>
      <c r="P161" s="102" t="s">
        <v>356</v>
      </c>
      <c r="R161" s="109">
        <f>IFERROR(IF(1*AB161&gt;0,AB161,V161),V161)</f>
        <v>0</v>
      </c>
      <c r="S161" s="108"/>
      <c r="T161" s="101">
        <f>IFERROR(IF(LEFT($G161,4)="xppm",AD161/VLOOKUP($G161,$K$11:$Z$28,T$1,0),IF(LEFT($J161,1)="E",AD161/VLOOKUP($J161,$K$11:$Z$28,T$1,0),AD161/T$6)),"")</f>
        <v>0</v>
      </c>
      <c r="V161" s="101">
        <f>IFERROR(IF(LEFT($G161,4)="xppm",AF161/VLOOKUP($G161,$K$11:$Z$28,V$1,0),IF(LEFT($J161,1)="E",AF161/VLOOKUP($J161,$K$11:$Z$28,V$1,0),AF161/V$6)),"")</f>
        <v>0</v>
      </c>
      <c r="X161" s="101">
        <f>IFERROR(IF(LEFT($G161,4)="xppm",AH161/VLOOKUP($G161,$K$11:$Z$28,X$1,0),IF(LEFT($J161,1)="E",AH161/VLOOKUP($J161,$K$11:$Z$28,X$1,0),AH161/X$6)),"")</f>
        <v>0</v>
      </c>
      <c r="Z161" s="101">
        <f>IFERROR(IF(LEFT($G161,4)="xppm",AJ161/VLOOKUP($G161,$K$11:$Z$28,Z$1,0),IF(LEFT($J161,1)="E",AJ161/VLOOKUP($J161,$K$11:$Z$28,Z$1,0),AJ161/Z$6)),"")</f>
        <v>0</v>
      </c>
      <c r="AA161" s="108"/>
      <c r="AB161" s="99" t="str">
        <f>IFERROR(IF(LEFT($G161,4)="xppm",AL161/VLOOKUP($G161,$K$11:$Z$28,AB$1,0),IF(LEFT($J161,1)="E",AL161/VLOOKUP($J161,$K$11:$AB$28,AB$1,0),AL161/AB$6)),"")</f>
        <v/>
      </c>
      <c r="AC161" s="110"/>
      <c r="AD161" s="14"/>
      <c r="AE161" s="14"/>
      <c r="AF161" s="14"/>
      <c r="AG161" s="14"/>
      <c r="AH161" s="14"/>
      <c r="AI161" s="14"/>
      <c r="AJ161" s="14"/>
      <c r="AK161" s="65"/>
      <c r="AL161" s="14"/>
      <c r="AM161" s="6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108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</row>
    <row r="162" spans="1:123" s="101" customFormat="1" ht="10.95" customHeight="1" x14ac:dyDescent="0.25">
      <c r="A162" s="75" t="s">
        <v>348</v>
      </c>
      <c r="B162" s="95" t="str">
        <f t="shared" si="32"/>
        <v>Bud02 2020,1003,'xpr002',0</v>
      </c>
      <c r="C162" s="96">
        <f t="shared" si="33"/>
        <v>2020</v>
      </c>
      <c r="D162" s="96">
        <v>1003</v>
      </c>
      <c r="E162" s="97" t="str">
        <f>IF(LEFT(H162,1) = "x",H162,F162)</f>
        <v>xpr002</v>
      </c>
      <c r="F162" s="90">
        <v>501100</v>
      </c>
      <c r="G162" s="98">
        <f>IF(""="",1,SUBSTITUTE(SUBSTITUTE("","xxp","xpp"),"xppm13","xppm08"))</f>
        <v>1</v>
      </c>
      <c r="H162" s="98" t="str">
        <f>IF("xpr002"="",1,"xpr002")</f>
        <v>xpr002</v>
      </c>
      <c r="I162" s="98">
        <f>IF("Ewz"="",1,IF(LEFT("Ewz",1)&lt;&gt;"E","Ewz",1))</f>
        <v>1</v>
      </c>
      <c r="J162" s="98" t="str">
        <f>IF("Ewz"="",1,IF(LEFT("Ewz",1)="E","Ewz",1))</f>
        <v>Ewz</v>
      </c>
      <c r="K162" s="99" t="s">
        <v>357</v>
      </c>
      <c r="L162" s="91">
        <v>1003</v>
      </c>
      <c r="M162" s="100" t="str">
        <f>IF(LEFT($G162,4)="xppm","*","")</f>
        <v/>
      </c>
      <c r="N162" s="101" t="str">
        <f>UPPER(TRIM("          HEALTH INSURANCE"))</f>
        <v>HEALTH INSURANCE</v>
      </c>
      <c r="P162" s="102" t="s">
        <v>356</v>
      </c>
      <c r="R162" s="109">
        <f>IFERROR(IF(1*AB162&gt;0,AB162,V162),V162)</f>
        <v>0</v>
      </c>
      <c r="S162" s="108"/>
      <c r="T162" s="101">
        <f>IFERROR(IF(LEFT($G162,4)="xppm",AD162/VLOOKUP($G162,$K$11:$Z$28,T$1,0),IF(LEFT($J162,1)="E",AD162/VLOOKUP($J162,$K$11:$Z$28,T$1,0),AD162/T$6)),"")</f>
        <v>0</v>
      </c>
      <c r="V162" s="101">
        <f>IFERROR(IF(LEFT($G162,4)="xppm",AF162/VLOOKUP($G162,$K$11:$Z$28,V$1,0),IF(LEFT($J162,1)="E",AF162/VLOOKUP($J162,$K$11:$Z$28,V$1,0),AF162/V$6)),"")</f>
        <v>0</v>
      </c>
      <c r="X162" s="101">
        <f>IFERROR(IF(LEFT($G162,4)="xppm",AH162/VLOOKUP($G162,$K$11:$Z$28,X$1,0),IF(LEFT($J162,1)="E",AH162/VLOOKUP($J162,$K$11:$Z$28,X$1,0),AH162/X$6)),"")</f>
        <v>7.1317170352993659E-6</v>
      </c>
      <c r="Z162" s="101">
        <f>IFERROR(IF(LEFT($G162,4)="xppm",AJ162/VLOOKUP($G162,$K$11:$Z$28,Z$1,0),IF(LEFT($J162,1)="E",AJ162/VLOOKUP($J162,$K$11:$Z$28,Z$1,0),AJ162/Z$6)),"")</f>
        <v>0</v>
      </c>
      <c r="AA162" s="108"/>
      <c r="AB162" s="99" t="str">
        <f>IFERROR(IF(LEFT($G162,4)="xppm",AL162/VLOOKUP($G162,$K$11:$Z$28,AB$1,0),IF(LEFT($J162,1)="E",AL162/VLOOKUP($J162,$K$11:$AB$28,AB$1,0),AL162/AB$6)),"")</f>
        <v/>
      </c>
      <c r="AC162" s="110"/>
      <c r="AD162" s="14">
        <v>0</v>
      </c>
      <c r="AE162" s="14"/>
      <c r="AF162" s="14">
        <v>0</v>
      </c>
      <c r="AG162" s="14"/>
      <c r="AH162" s="14">
        <v>1114.78</v>
      </c>
      <c r="AI162" s="14"/>
      <c r="AJ162" s="14"/>
      <c r="AK162" s="65"/>
      <c r="AL162" s="14"/>
      <c r="AM162" s="65"/>
      <c r="AN162" s="25">
        <v>0</v>
      </c>
      <c r="AO162" s="25">
        <v>-17104.150000000001</v>
      </c>
      <c r="AP162" s="25">
        <v>0</v>
      </c>
      <c r="AQ162" s="25">
        <v>0</v>
      </c>
      <c r="AR162" s="25">
        <v>0</v>
      </c>
      <c r="AS162" s="25">
        <v>0</v>
      </c>
      <c r="AT162" s="25">
        <v>0</v>
      </c>
      <c r="AU162" s="25">
        <v>0</v>
      </c>
      <c r="AV162" s="25">
        <v>0</v>
      </c>
      <c r="AW162" s="25">
        <v>0</v>
      </c>
      <c r="AX162" s="25">
        <v>0</v>
      </c>
      <c r="AY162" s="25">
        <v>0</v>
      </c>
      <c r="AZ162" s="108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</row>
    <row r="163" spans="1:123" s="101" customFormat="1" ht="10.95" customHeight="1" x14ac:dyDescent="0.25">
      <c r="A163" s="75" t="s">
        <v>348</v>
      </c>
      <c r="B163" s="95" t="str">
        <f t="shared" si="32"/>
        <v>Bud02 2020,1003,'xpr006',0</v>
      </c>
      <c r="C163" s="96">
        <f t="shared" si="33"/>
        <v>2020</v>
      </c>
      <c r="D163" s="96">
        <v>1003</v>
      </c>
      <c r="E163" s="97" t="str">
        <f>IF(LEFT(H163,1) = "x",H163,F163)</f>
        <v>xpr006</v>
      </c>
      <c r="F163" s="90">
        <v>503000</v>
      </c>
      <c r="G163" s="98">
        <f>IF(""="",1,SUBSTITUTE(SUBSTITUTE("","xxp","xpp"),"xppm13","xppm08"))</f>
        <v>1</v>
      </c>
      <c r="H163" s="98" t="str">
        <f>IF("xpr006"="",1,"xpr006")</f>
        <v>xpr006</v>
      </c>
      <c r="I163" s="98">
        <f>IF("Ewz"="",1,IF(LEFT("Ewz",1)&lt;&gt;"E","Ewz",1))</f>
        <v>1</v>
      </c>
      <c r="J163" s="98" t="str">
        <f>IF("Ewz"="",1,IF(LEFT("Ewz",1)="E","Ewz",1))</f>
        <v>Ewz</v>
      </c>
      <c r="K163" s="99" t="s">
        <v>358</v>
      </c>
      <c r="L163" s="91">
        <v>1003</v>
      </c>
      <c r="M163" s="100" t="str">
        <f>IF(LEFT($G163,4)="xppm","*","")</f>
        <v/>
      </c>
      <c r="N163" s="101" t="str">
        <f>UPPER(TRIM("          WORKMANS COMP INSURANCE"))</f>
        <v>WORKMANS COMP INSURANCE</v>
      </c>
      <c r="P163" s="102" t="s">
        <v>359</v>
      </c>
      <c r="R163" s="109">
        <f>IFERROR(IF(1*AB163&gt;0,AB163,V163),V163)</f>
        <v>0</v>
      </c>
      <c r="S163" s="108"/>
      <c r="T163" s="101">
        <f>IFERROR(IF(LEFT($G163,4)="xppm",AD163/VLOOKUP($G163,$K$11:$Z$28,T$1,0),IF(LEFT($J163,1)="E",AD163/VLOOKUP($J163,$K$11:$Z$28,T$1,0),AD163/T$6)),"")</f>
        <v>0</v>
      </c>
      <c r="V163" s="101">
        <f>IFERROR(IF(LEFT($G163,4)="xppm",AF163/VLOOKUP($G163,$K$11:$Z$28,V$1,0),IF(LEFT($J163,1)="E",AF163/VLOOKUP($J163,$K$11:$Z$28,V$1,0),AF163/V$6)),"")</f>
        <v>0</v>
      </c>
      <c r="X163" s="101">
        <f>IFERROR(IF(LEFT($G163,4)="xppm",AH163/VLOOKUP($G163,$K$11:$Z$28,X$1,0),IF(LEFT($J163,1)="E",AH163/VLOOKUP($J163,$K$11:$Z$28,X$1,0),AH163/X$6)),"")</f>
        <v>0</v>
      </c>
      <c r="Z163" s="101">
        <f>IFERROR(IF(LEFT($G163,4)="xppm",AJ163/VLOOKUP($G163,$K$11:$Z$28,Z$1,0),IF(LEFT($J163,1)="E",AJ163/VLOOKUP($J163,$K$11:$Z$28,Z$1,0),AJ163/Z$6)),"")</f>
        <v>0</v>
      </c>
      <c r="AA163" s="108"/>
      <c r="AB163" s="99" t="str">
        <f>IFERROR(IF(LEFT($G163,4)="xppm",AL163/VLOOKUP($G163,$K$11:$Z$28,AB$1,0),IF(LEFT($J163,1)="E",AL163/VLOOKUP($J163,$K$11:$AB$28,AB$1,0),AL163/AB$6)),"")</f>
        <v/>
      </c>
      <c r="AC163" s="110"/>
      <c r="AD163" s="14"/>
      <c r="AE163" s="14"/>
      <c r="AF163" s="14"/>
      <c r="AG163" s="14"/>
      <c r="AH163" s="14"/>
      <c r="AI163" s="14"/>
      <c r="AJ163" s="14"/>
      <c r="AK163" s="65"/>
      <c r="AL163" s="14"/>
      <c r="AM163" s="6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108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10"/>
      <c r="CS163" s="10"/>
      <c r="CT163" s="10"/>
      <c r="CU163" s="10"/>
      <c r="CV163" s="10"/>
      <c r="CW163" s="10"/>
      <c r="CX163" s="10"/>
      <c r="CY163" s="10"/>
      <c r="CZ163" s="10"/>
      <c r="DA163" s="10"/>
      <c r="DB163" s="10"/>
      <c r="DC163" s="10"/>
      <c r="DD163" s="10"/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/>
      <c r="DS163" s="10"/>
    </row>
    <row r="164" spans="1:123" s="101" customFormat="1" ht="10.95" customHeight="1" x14ac:dyDescent="0.25">
      <c r="A164" s="75" t="s">
        <v>348</v>
      </c>
      <c r="B164" s="95" t="str">
        <f t="shared" si="32"/>
        <v>Bud02 2020,1003,'xpr004',0</v>
      </c>
      <c r="C164" s="96">
        <f t="shared" si="33"/>
        <v>2020</v>
      </c>
      <c r="D164" s="96">
        <v>1003</v>
      </c>
      <c r="E164" s="97" t="str">
        <f>IF(LEFT(H164,1) = "x",H164,F164)</f>
        <v>xpr004</v>
      </c>
      <c r="F164" s="90">
        <v>501500</v>
      </c>
      <c r="G164" s="98">
        <f>IF(""="",1,SUBSTITUTE(SUBSTITUTE("","xxp","xpp"),"xppm13","xppm08"))</f>
        <v>1</v>
      </c>
      <c r="H164" s="98" t="str">
        <f>IF("xpr004"="",1,"xpr004")</f>
        <v>xpr004</v>
      </c>
      <c r="I164" s="98">
        <f>IF("Ewz"="",1,IF(LEFT("Ewz",1)&lt;&gt;"E","Ewz",1))</f>
        <v>1</v>
      </c>
      <c r="J164" s="98" t="str">
        <f>IF("Ewz"="",1,IF(LEFT("Ewz",1)="E","Ewz",1))</f>
        <v>Ewz</v>
      </c>
      <c r="K164" s="99" t="s">
        <v>360</v>
      </c>
      <c r="L164" s="91">
        <v>1003</v>
      </c>
      <c r="M164" s="100" t="str">
        <f>IF(LEFT($G164,4)="xppm","*","")</f>
        <v/>
      </c>
      <c r="N164" s="101" t="str">
        <f>UPPER(TRIM("          OTHER"))</f>
        <v>OTHER</v>
      </c>
      <c r="P164" s="102" t="s">
        <v>356</v>
      </c>
      <c r="R164" s="109">
        <f>IFERROR(IF(1*AB164&gt;0,AB164,V164),V164)</f>
        <v>0</v>
      </c>
      <c r="S164" s="108"/>
      <c r="T164" s="101">
        <f>IFERROR(IF(LEFT($G164,4)="xppm",AD164/VLOOKUP($G164,$K$11:$Z$28,T$1,0),IF(LEFT($J164,1)="E",AD164/VLOOKUP($J164,$K$11:$Z$28,T$1,0),AD164/T$6)),"")</f>
        <v>0</v>
      </c>
      <c r="V164" s="101">
        <f>IFERROR(IF(LEFT($G164,4)="xppm",AF164/VLOOKUP($G164,$K$11:$Z$28,V$1,0),IF(LEFT($J164,1)="E",AF164/VLOOKUP($J164,$K$11:$Z$28,V$1,0),AF164/V$6)),"")</f>
        <v>0</v>
      </c>
      <c r="X164" s="101">
        <f>IFERROR(IF(LEFT($G164,4)="xppm",AH164/VLOOKUP($G164,$K$11:$Z$28,X$1,0),IF(LEFT($J164,1)="E",AH164/VLOOKUP($J164,$K$11:$Z$28,X$1,0),AH164/X$6)),"")</f>
        <v>0</v>
      </c>
      <c r="Z164" s="101">
        <f>IFERROR(IF(LEFT($G164,4)="xppm",AJ164/VLOOKUP($G164,$K$11:$Z$28,Z$1,0),IF(LEFT($J164,1)="E",AJ164/VLOOKUP($J164,$K$11:$Z$28,Z$1,0),AJ164/Z$6)),"")</f>
        <v>0</v>
      </c>
      <c r="AA164" s="108"/>
      <c r="AB164" s="99" t="str">
        <f>IFERROR(IF(LEFT($G164,4)="xppm",AL164/VLOOKUP($G164,$K$11:$Z$28,AB$1,0),IF(LEFT($J164,1)="E",AL164/VLOOKUP($J164,$K$11:$AB$28,AB$1,0),AL164/AB$6)),"")</f>
        <v/>
      </c>
      <c r="AC164" s="110"/>
      <c r="AD164" s="14"/>
      <c r="AE164" s="14"/>
      <c r="AF164" s="14"/>
      <c r="AG164" s="14"/>
      <c r="AH164" s="14"/>
      <c r="AI164" s="14"/>
      <c r="AJ164" s="14"/>
      <c r="AK164" s="65"/>
      <c r="AL164" s="14"/>
      <c r="AM164" s="6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108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/>
      <c r="DB164" s="10"/>
      <c r="DC164" s="10"/>
      <c r="DD164" s="10"/>
      <c r="DE164" s="10"/>
      <c r="DF164" s="10"/>
      <c r="DG164" s="10"/>
      <c r="DH164" s="10"/>
      <c r="DI164" s="10"/>
      <c r="DJ164" s="10"/>
      <c r="DK164" s="10"/>
      <c r="DL164" s="10"/>
      <c r="DM164" s="10"/>
      <c r="DN164" s="10"/>
      <c r="DO164" s="10"/>
      <c r="DP164" s="10"/>
      <c r="DQ164" s="10"/>
      <c r="DR164" s="10"/>
      <c r="DS164" s="10"/>
    </row>
    <row r="165" spans="1:123" ht="4.05" customHeight="1" x14ac:dyDescent="0.25">
      <c r="A165" s="75" t="s">
        <v>348</v>
      </c>
      <c r="E165" s="111"/>
      <c r="F165" s="112"/>
      <c r="T165" s="25"/>
      <c r="U165" s="25"/>
      <c r="V165" s="25"/>
      <c r="W165" s="25"/>
      <c r="X165" s="25"/>
      <c r="Y165" s="25"/>
      <c r="Z165" s="25"/>
      <c r="AA165" s="25"/>
      <c r="AB165" s="14"/>
      <c r="AC165" s="14"/>
    </row>
    <row r="166" spans="1:123" s="86" customFormat="1" ht="15" customHeight="1" x14ac:dyDescent="0.25">
      <c r="A166" s="75" t="s">
        <v>348</v>
      </c>
      <c r="B166" s="80"/>
      <c r="C166" s="80"/>
      <c r="D166" s="80"/>
      <c r="E166" s="81"/>
      <c r="F166" s="82"/>
      <c r="G166" s="81"/>
      <c r="H166" s="81"/>
      <c r="I166" s="81"/>
      <c r="J166" s="81"/>
      <c r="K166" s="81"/>
      <c r="L166" s="83">
        <f>L167</f>
        <v>1003</v>
      </c>
      <c r="M166" s="84" t="s">
        <v>361</v>
      </c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1"/>
      <c r="AC166" s="81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85"/>
      <c r="AO166" s="85"/>
      <c r="AP166" s="85"/>
      <c r="AQ166" s="85"/>
      <c r="AR166" s="85"/>
      <c r="AS166" s="85"/>
      <c r="AT166" s="85"/>
      <c r="AU166" s="85"/>
      <c r="AV166" s="85"/>
      <c r="AW166" s="85"/>
      <c r="AX166" s="85"/>
      <c r="AY166" s="85"/>
      <c r="AZ166" s="84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</row>
    <row r="167" spans="1:123" s="101" customFormat="1" ht="10.95" customHeight="1" x14ac:dyDescent="0.25">
      <c r="A167" s="75" t="s">
        <v>348</v>
      </c>
      <c r="B167" s="95" t="str">
        <f t="shared" ref="B167" si="34">IF(E167&gt;0,"Bud02 " &amp; C167 &amp;","&amp;D167&amp;",'"&amp;E167&amp;"',"&amp;1*R167)</f>
        <v>Bud02 2020,1003,'xhnm06',0</v>
      </c>
      <c r="C167" s="96">
        <f t="shared" ref="C167" si="35">$E$5</f>
        <v>2020</v>
      </c>
      <c r="D167" s="96">
        <v>1003</v>
      </c>
      <c r="E167" s="97" t="str">
        <f>IF(LEFT(H167,1) = "x",H167,F167)</f>
        <v>xhnm06</v>
      </c>
      <c r="F167" s="90">
        <v>506500</v>
      </c>
      <c r="G167" s="98">
        <f>IF(""="",1,SUBSTITUTE(SUBSTITUTE("","xxp","xpp"),"xppm13","xppm08"))</f>
        <v>1</v>
      </c>
      <c r="H167" s="98" t="str">
        <f>IF("xhnm06"="",1,"xhnm06")</f>
        <v>xhnm06</v>
      </c>
      <c r="I167" s="98">
        <f>IF("E120z"="",1,IF(LEFT("E120z",1)&lt;&gt;"E","E120z",1))</f>
        <v>1</v>
      </c>
      <c r="J167" s="98" t="str">
        <f>IF("E120z"="",1,IF(LEFT("E120z",1)="E","E120z",1))</f>
        <v>E120z</v>
      </c>
      <c r="K167" s="99" t="s">
        <v>362</v>
      </c>
      <c r="L167" s="91">
        <v>1003</v>
      </c>
      <c r="M167" s="100" t="str">
        <f>IF(LEFT($G167,4)="xppm","*","")</f>
        <v/>
      </c>
      <c r="N167" s="101" t="str">
        <f>UPPER(TRIM("          HOUSE THERAPY - MEDICARE B"))</f>
        <v>HOUSE THERAPY - MEDICARE B</v>
      </c>
      <c r="P167" s="102" t="s">
        <v>356</v>
      </c>
      <c r="R167" s="109">
        <f>IFERROR(IF(1*AB167&gt;0,AB167,V167),V167)</f>
        <v>0</v>
      </c>
      <c r="S167" s="108"/>
      <c r="T167" s="101">
        <f>IFERROR(IF(LEFT($G167,4)="xppm",AD167/VLOOKUP($G167,$K$11:$Z$28,T$1,0),IF(LEFT($J167,1)="E",AD167/VLOOKUP($J167,$K$11:$Z$28,T$1,0),AD167/T$6)),"")</f>
        <v>0</v>
      </c>
      <c r="V167" s="101">
        <f>IFERROR(IF(LEFT($G167,4)="xppm",AF167/VLOOKUP($G167,$K$11:$Z$28,V$1,0),IF(LEFT($J167,1)="E",AF167/VLOOKUP($J167,$K$11:$Z$28,V$1,0),AF167/V$6)),"")</f>
        <v>0</v>
      </c>
      <c r="X167" s="101">
        <f>IFERROR(IF(LEFT($G167,4)="xppm",AH167/VLOOKUP($G167,$K$11:$Z$28,X$1,0),IF(LEFT($J167,1)="E",AH167/VLOOKUP($J167,$K$11:$Z$28,X$1,0),AH167/X$6)),"")</f>
        <v>0</v>
      </c>
      <c r="Z167" s="101">
        <f>IFERROR(IF(LEFT($G167,4)="xppm",AJ167/VLOOKUP($G167,$K$11:$Z$28,Z$1,0),IF(LEFT($J167,1)="E",AJ167/VLOOKUP($J167,$K$11:$Z$28,Z$1,0),AJ167/Z$6)),"")</f>
        <v>0</v>
      </c>
      <c r="AA167" s="108"/>
      <c r="AB167" s="99" t="str">
        <f>IFERROR(IF(LEFT($G167,4)="xppm",AL167/VLOOKUP($G167,$K$11:$Z$28,AB$1,0),IF(LEFT($J167,1)="E",AL167/VLOOKUP($J167,$K$11:$AB$28,AB$1,0),AL167/AB$6)),"")</f>
        <v/>
      </c>
      <c r="AC167" s="110"/>
      <c r="AD167" s="14"/>
      <c r="AE167" s="14"/>
      <c r="AF167" s="14"/>
      <c r="AG167" s="14"/>
      <c r="AH167" s="14"/>
      <c r="AI167" s="14"/>
      <c r="AJ167" s="14"/>
      <c r="AK167" s="65"/>
      <c r="AL167" s="14"/>
      <c r="AM167" s="6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108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</row>
    <row r="168" spans="1:123" s="101" customFormat="1" ht="10.95" customHeight="1" x14ac:dyDescent="0.25">
      <c r="A168" s="75" t="s">
        <v>348</v>
      </c>
      <c r="B168" s="95" t="str">
        <f>IF(E168&gt;0,"Bud02 " &amp; C168 &amp;","&amp;D168&amp;",'"&amp;E168&amp;"',"&amp;1*R168)</f>
        <v>Bud02 2020,1003,'508100',0</v>
      </c>
      <c r="C168" s="96">
        <f>$E$5</f>
        <v>2020</v>
      </c>
      <c r="D168" s="96">
        <v>1003</v>
      </c>
      <c r="E168" s="97">
        <f>IF(LEFT(H168,1) = "x",H168,F168)</f>
        <v>508100</v>
      </c>
      <c r="F168" s="90">
        <v>508100</v>
      </c>
      <c r="G168" s="98">
        <f>IF(""="",1,SUBSTITUTE(SUBSTITUTE("","xxp","xpp"),"xppm13","xppm08"))</f>
        <v>1</v>
      </c>
      <c r="H168" s="98">
        <f>IF(""="",1,"")</f>
        <v>1</v>
      </c>
      <c r="I168" s="98">
        <f>IF(""="",1,IF(LEFT("",1)&lt;&gt;"E","",1))</f>
        <v>1</v>
      </c>
      <c r="J168" s="98">
        <f>IF(""="",1,IF(LEFT("",1)="E","",1))</f>
        <v>1</v>
      </c>
      <c r="K168" s="99" t="s">
        <v>363</v>
      </c>
      <c r="L168" s="91">
        <v>1003</v>
      </c>
      <c r="M168" s="100" t="str">
        <f>IF(LEFT($G168,4)="xppm","*","")</f>
        <v/>
      </c>
      <c r="N168" s="101" t="str">
        <f>UPPER(TRIM("          HOUSE THERAPY - REHAB SUPPLIES"))</f>
        <v>HOUSE THERAPY - REHAB SUPPLIES</v>
      </c>
      <c r="P168" s="102" t="s">
        <v>356</v>
      </c>
      <c r="R168" s="109">
        <f>IFERROR(IF(1*AB168&gt;0,AB168,V168),V168)</f>
        <v>0</v>
      </c>
      <c r="S168" s="108"/>
      <c r="T168" s="101">
        <f>IFERROR(IF(LEFT($G168,4)="xppm",AD168/VLOOKUP($G168,$K$11:$Z$28,T$1,0),IF(LEFT($J168,1)="E",AD168/VLOOKUP($J168,$K$11:$Z$28,T$1,0),AD168/T$6)),"")</f>
        <v>0</v>
      </c>
      <c r="V168" s="101">
        <f>IFERROR(IF(LEFT($G168,4)="xppm",AF168/VLOOKUP($G168,$K$11:$Z$28,V$1,0),IF(LEFT($J168,1)="E",AF168/VLOOKUP($J168,$K$11:$Z$28,V$1,0),AF168/V$6)),"")</f>
        <v>0</v>
      </c>
      <c r="X168" s="101">
        <f>IFERROR(IF(LEFT($G168,4)="xppm",AH168/VLOOKUP($G168,$K$11:$Z$28,X$1,0),IF(LEFT($J168,1)="E",AH168/VLOOKUP($J168,$K$11:$Z$28,X$1,0),AH168/X$6)),"")</f>
        <v>0</v>
      </c>
      <c r="Z168" s="101">
        <f>IFERROR(IF(LEFT($G168,4)="xppm",AJ168/VLOOKUP($G168,$K$11:$Z$28,Z$1,0),IF(LEFT($J168,1)="E",AJ168/VLOOKUP($J168,$K$11:$Z$28,Z$1,0),AJ168/Z$6)),"")</f>
        <v>0</v>
      </c>
      <c r="AA168" s="108"/>
      <c r="AB168" s="99">
        <f>IFERROR(IF(LEFT($G168,4)="xppm",AL168/VLOOKUP($G168,$K$11:$Z$28,AB$1,0),IF(LEFT($J168,1)="E",AL168/VLOOKUP($J168,$K$11:$AB$28,AB$1,0),AL168/AB$6)),"")</f>
        <v>0</v>
      </c>
      <c r="AC168" s="110"/>
      <c r="AD168" s="14"/>
      <c r="AE168" s="14"/>
      <c r="AF168" s="14"/>
      <c r="AG168" s="14"/>
      <c r="AH168" s="14"/>
      <c r="AI168" s="14"/>
      <c r="AJ168" s="14"/>
      <c r="AK168" s="65"/>
      <c r="AL168" s="14"/>
      <c r="AM168" s="6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108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</row>
    <row r="169" spans="1:123" ht="4.05" customHeight="1" x14ac:dyDescent="0.25">
      <c r="A169" s="75" t="s">
        <v>348</v>
      </c>
      <c r="E169" s="111"/>
      <c r="F169" s="112"/>
      <c r="T169" s="25"/>
      <c r="U169" s="25"/>
      <c r="V169" s="25"/>
      <c r="W169" s="25"/>
      <c r="X169" s="25"/>
      <c r="Y169" s="25"/>
      <c r="Z169" s="25"/>
      <c r="AA169" s="25"/>
      <c r="AB169" s="14"/>
      <c r="AC169" s="14"/>
    </row>
    <row r="170" spans="1:123" s="86" customFormat="1" ht="15" customHeight="1" x14ac:dyDescent="0.25">
      <c r="A170" s="75" t="s">
        <v>348</v>
      </c>
      <c r="B170" s="80"/>
      <c r="C170" s="80"/>
      <c r="D170" s="80"/>
      <c r="E170" s="81"/>
      <c r="F170" s="82"/>
      <c r="G170" s="81"/>
      <c r="H170" s="81"/>
      <c r="I170" s="81"/>
      <c r="J170" s="81"/>
      <c r="K170" s="81"/>
      <c r="L170" s="83">
        <f>L171</f>
        <v>1003</v>
      </c>
      <c r="M170" s="84" t="s">
        <v>364</v>
      </c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1"/>
      <c r="AC170" s="81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85"/>
      <c r="AO170" s="85"/>
      <c r="AP170" s="85"/>
      <c r="AQ170" s="85"/>
      <c r="AR170" s="85"/>
      <c r="AS170" s="85"/>
      <c r="AT170" s="85"/>
      <c r="AU170" s="85"/>
      <c r="AV170" s="85"/>
      <c r="AW170" s="85"/>
      <c r="AX170" s="85"/>
      <c r="AY170" s="85"/>
      <c r="AZ170" s="84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</row>
    <row r="171" spans="1:123" s="101" customFormat="1" ht="10.95" customHeight="1" x14ac:dyDescent="0.25">
      <c r="A171" s="75" t="s">
        <v>348</v>
      </c>
      <c r="B171" s="95" t="str">
        <f t="shared" ref="B171" si="36">IF(E171&gt;0,"Bud02 " &amp; C171 &amp;","&amp;D171&amp;",'"&amp;E171&amp;"',"&amp;1*R171)</f>
        <v>Bud02 2020,1003,'xdit02',0</v>
      </c>
      <c r="C171" s="96">
        <f t="shared" ref="C171" si="37">$E$5</f>
        <v>2020</v>
      </c>
      <c r="D171" s="96">
        <v>1003</v>
      </c>
      <c r="E171" s="97" t="str">
        <f>IF(LEFT(H171,1) = "x",H171,F171)</f>
        <v>xdit02</v>
      </c>
      <c r="F171" s="90">
        <v>530400</v>
      </c>
      <c r="G171" s="98" t="str">
        <f>IF("xppm02"="",1,SUBSTITUTE(SUBSTITUTE("xppm02","xxp","xpp"),"xppm13","xppm08"))</f>
        <v>xppm02</v>
      </c>
      <c r="H171" s="98" t="str">
        <f>IF("xdit02"="",1,"xdit02")</f>
        <v>xdit02</v>
      </c>
      <c r="I171" s="98">
        <f>IF(""="",1,IF(LEFT("",1)&lt;&gt;"E","",1))</f>
        <v>1</v>
      </c>
      <c r="J171" s="98">
        <f>IF(""="",1,IF(LEFT("",1)="E","",1))</f>
        <v>1</v>
      </c>
      <c r="K171" s="99" t="s">
        <v>365</v>
      </c>
      <c r="L171" s="91">
        <v>1003</v>
      </c>
      <c r="M171" s="100" t="str">
        <f>IF(LEFT($G171,4)="xppm","*","")</f>
        <v>*</v>
      </c>
      <c r="N171" s="101" t="str">
        <f>UPPER(TRIM("          DIETARY CONTRACT SERVICES"))</f>
        <v>DIETARY CONTRACT SERVICES</v>
      </c>
      <c r="P171" s="102" t="s">
        <v>366</v>
      </c>
      <c r="R171" s="109">
        <f>IFERROR(IF(1*AB171&gt;0,AB171,V171),V171)</f>
        <v>0</v>
      </c>
      <c r="S171" s="108"/>
      <c r="T171" s="101">
        <f>IFERROR(IF(LEFT($G171,4)="xppm",AD171/VLOOKUP($G171,$K$11:$Z$28,T$1,0),IF(LEFT($J171,1)="E",AD171/VLOOKUP($J171,$K$11:$Z$28,T$1,0),AD171/T$6)),"")</f>
        <v>0</v>
      </c>
      <c r="V171" s="101">
        <f>IFERROR(IF(LEFT($G171,4)="xppm",AF171/VLOOKUP($G171,$K$11:$Z$28,V$1,0),IF(LEFT($J171,1)="E",AF171/VLOOKUP($J171,$K$11:$Z$28,V$1,0),AF171/V$6)),"")</f>
        <v>0</v>
      </c>
      <c r="X171" s="101">
        <f>IFERROR(IF(LEFT($G171,4)="xppm",AH171/VLOOKUP($G171,$K$11:$Z$28,X$1,0),IF(LEFT($J171,1)="E",AH171/VLOOKUP($J171,$K$11:$Z$28,X$1,0),AH171/X$6)),"")</f>
        <v>0</v>
      </c>
      <c r="Z171" s="101">
        <f>IFERROR(IF(LEFT($G171,4)="xppm",AJ171/VLOOKUP($G171,$K$11:$Z$28,Z$1,0),IF(LEFT($J171,1)="E",AJ171/VLOOKUP($J171,$K$11:$Z$28,Z$1,0),AJ171/Z$6)),"")</f>
        <v>0</v>
      </c>
      <c r="AA171" s="108"/>
      <c r="AB171" s="99" t="str">
        <f>IFERROR(IF(LEFT($G171,4)="xppm",AL171/VLOOKUP($G171,$K$11:$Z$28,AB$1,0),IF(LEFT($J171,1)="E",AL171/VLOOKUP($J171,$K$11:$AB$28,AB$1,0),AL171/AB$6)),"")</f>
        <v/>
      </c>
      <c r="AC171" s="110"/>
      <c r="AD171" s="14"/>
      <c r="AE171" s="14"/>
      <c r="AF171" s="14"/>
      <c r="AG171" s="14"/>
      <c r="AH171" s="14"/>
      <c r="AI171" s="14"/>
      <c r="AJ171" s="14"/>
      <c r="AK171" s="65"/>
      <c r="AL171" s="14"/>
      <c r="AM171" s="6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108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</row>
    <row r="172" spans="1:123" ht="4.05" customHeight="1" x14ac:dyDescent="0.25">
      <c r="A172" s="75" t="s">
        <v>348</v>
      </c>
      <c r="E172" s="111"/>
      <c r="F172" s="112"/>
      <c r="T172" s="25"/>
      <c r="U172" s="25"/>
      <c r="V172" s="25"/>
      <c r="W172" s="25"/>
      <c r="X172" s="25"/>
      <c r="Y172" s="25"/>
      <c r="Z172" s="25"/>
      <c r="AA172" s="25"/>
      <c r="AB172" s="14"/>
      <c r="AC172" s="14"/>
    </row>
    <row r="173" spans="1:123" s="86" customFormat="1" ht="15" customHeight="1" x14ac:dyDescent="0.25">
      <c r="A173" s="75" t="s">
        <v>348</v>
      </c>
      <c r="B173" s="80"/>
      <c r="C173" s="80"/>
      <c r="D173" s="80"/>
      <c r="E173" s="81"/>
      <c r="F173" s="82"/>
      <c r="G173" s="81"/>
      <c r="H173" s="81"/>
      <c r="I173" s="81"/>
      <c r="J173" s="81"/>
      <c r="K173" s="81"/>
      <c r="L173" s="83">
        <f>L174</f>
        <v>1003</v>
      </c>
      <c r="M173" s="84" t="s">
        <v>367</v>
      </c>
      <c r="N173" s="84"/>
      <c r="O173" s="84"/>
      <c r="P173" s="84"/>
      <c r="Q173" s="84"/>
      <c r="R173" s="84"/>
      <c r="S173" s="84"/>
      <c r="T173" s="84"/>
      <c r="U173" s="84"/>
      <c r="V173" s="84"/>
      <c r="W173" s="84"/>
      <c r="X173" s="84"/>
      <c r="Y173" s="84"/>
      <c r="Z173" s="84"/>
      <c r="AA173" s="84"/>
      <c r="AB173" s="81"/>
      <c r="AC173" s="81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85"/>
      <c r="AO173" s="85"/>
      <c r="AP173" s="85"/>
      <c r="AQ173" s="85"/>
      <c r="AR173" s="85"/>
      <c r="AS173" s="85"/>
      <c r="AT173" s="85"/>
      <c r="AU173" s="85"/>
      <c r="AV173" s="85"/>
      <c r="AW173" s="85"/>
      <c r="AX173" s="85"/>
      <c r="AY173" s="85"/>
      <c r="AZ173" s="84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</row>
    <row r="174" spans="1:123" s="101" customFormat="1" ht="10.95" customHeight="1" x14ac:dyDescent="0.25">
      <c r="A174" s="75" t="s">
        <v>348</v>
      </c>
      <c r="B174" s="95" t="str">
        <f t="shared" ref="B174:B176" si="38">IF(E174&gt;0,"Bud02 " &amp; C174 &amp;","&amp;D174&amp;",'"&amp;E174&amp;"',"&amp;1*R174)</f>
        <v>Bud02 2020,1003,'533000',0</v>
      </c>
      <c r="C174" s="96">
        <f t="shared" ref="C174:C176" si="39">$E$5</f>
        <v>2020</v>
      </c>
      <c r="D174" s="96">
        <v>1003</v>
      </c>
      <c r="E174" s="97">
        <f>IF(LEFT(H174,1) = "x",H174,F174)</f>
        <v>533000</v>
      </c>
      <c r="F174" s="90">
        <v>533000</v>
      </c>
      <c r="G174" s="98">
        <f>IF(""="",1,SUBSTITUTE(SUBSTITUTE("","xxp","xpp"),"xppm13","xppm08"))</f>
        <v>1</v>
      </c>
      <c r="H174" s="98">
        <f>IF(""="",1,"")</f>
        <v>1</v>
      </c>
      <c r="I174" s="98">
        <f>IF(""="",1,IF(LEFT("",1)&lt;&gt;"E","",1))</f>
        <v>1</v>
      </c>
      <c r="J174" s="98">
        <f>IF(""="",1,IF(LEFT("",1)="E","",1))</f>
        <v>1</v>
      </c>
      <c r="K174" s="99" t="s">
        <v>368</v>
      </c>
      <c r="L174" s="91">
        <v>1003</v>
      </c>
      <c r="M174" s="100" t="str">
        <f>IF(LEFT($G174,4)="xppm","*","")</f>
        <v/>
      </c>
      <c r="N174" s="101" t="str">
        <f>UPPER(TRIM("          UTILITIES"))</f>
        <v>UTILITIES</v>
      </c>
      <c r="P174" s="102" t="s">
        <v>356</v>
      </c>
      <c r="R174" s="109">
        <f>IFERROR(IF(1*AB174&gt;0,AB174,V174),V174)</f>
        <v>0</v>
      </c>
      <c r="S174" s="108"/>
      <c r="T174" s="101">
        <f>IFERROR(IF(LEFT($G174,4)="xppm",AD174/VLOOKUP($G174,$K$11:$Z$28,T$1,0),IF(LEFT($J174,1)="E",AD174/VLOOKUP($J174,$K$11:$Z$28,T$1,0),AD174/T$6)),"")</f>
        <v>0</v>
      </c>
      <c r="V174" s="101">
        <f>IFERROR(IF(LEFT($G174,4)="xppm",AF174/VLOOKUP($G174,$K$11:$Z$28,V$1,0),IF(LEFT($J174,1)="E",AF174/VLOOKUP($J174,$K$11:$Z$28,V$1,0),AF174/V$6)),"")</f>
        <v>0</v>
      </c>
      <c r="X174" s="101">
        <f>IFERROR(IF(LEFT($G174,4)="xppm",AH174/VLOOKUP($G174,$K$11:$Z$28,X$1,0),IF(LEFT($J174,1)="E",AH174/VLOOKUP($J174,$K$11:$Z$28,X$1,0),AH174/X$6)),"")</f>
        <v>48.666666666666664</v>
      </c>
      <c r="Z174" s="101">
        <f>IFERROR(IF(LEFT($G174,4)="xppm",AJ174/VLOOKUP($G174,$K$11:$Z$28,Z$1,0),IF(LEFT($J174,1)="E",AJ174/VLOOKUP($J174,$K$11:$Z$28,Z$1,0),AJ174/Z$6)),"")</f>
        <v>0</v>
      </c>
      <c r="AA174" s="108"/>
      <c r="AB174" s="99">
        <f>IFERROR(IF(LEFT($G174,4)="xppm",AL174/VLOOKUP($G174,$K$11:$Z$28,AB$1,0),IF(LEFT($J174,1)="E",AL174/VLOOKUP($J174,$K$11:$AB$28,AB$1,0),AL174/AB$6)),"")</f>
        <v>0</v>
      </c>
      <c r="AC174" s="110"/>
      <c r="AD174" s="14">
        <v>0</v>
      </c>
      <c r="AE174" s="14"/>
      <c r="AF174" s="14">
        <v>0</v>
      </c>
      <c r="AG174" s="14"/>
      <c r="AH174" s="14">
        <v>584</v>
      </c>
      <c r="AI174" s="14"/>
      <c r="AJ174" s="14"/>
      <c r="AK174" s="65"/>
      <c r="AL174" s="14"/>
      <c r="AM174" s="65"/>
      <c r="AN174" s="25">
        <v>0</v>
      </c>
      <c r="AO174" s="25">
        <v>0</v>
      </c>
      <c r="AP174" s="25">
        <v>0</v>
      </c>
      <c r="AQ174" s="25">
        <v>0</v>
      </c>
      <c r="AR174" s="25">
        <v>0</v>
      </c>
      <c r="AS174" s="25">
        <v>0</v>
      </c>
      <c r="AT174" s="25">
        <v>0</v>
      </c>
      <c r="AU174" s="25">
        <v>0</v>
      </c>
      <c r="AV174" s="25">
        <v>0</v>
      </c>
      <c r="AW174" s="25">
        <v>0</v>
      </c>
      <c r="AX174" s="25">
        <v>0</v>
      </c>
      <c r="AY174" s="25">
        <v>0</v>
      </c>
      <c r="AZ174" s="108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</row>
    <row r="175" spans="1:123" s="101" customFormat="1" ht="10.95" customHeight="1" x14ac:dyDescent="0.25">
      <c r="A175" s="75" t="s">
        <v>348</v>
      </c>
      <c r="B175" s="95" t="str">
        <f t="shared" si="38"/>
        <v>Bud02 2020,1003,'536000',0</v>
      </c>
      <c r="C175" s="96">
        <f t="shared" si="39"/>
        <v>2020</v>
      </c>
      <c r="D175" s="96">
        <v>1003</v>
      </c>
      <c r="E175" s="97">
        <f>IF(LEFT(H175,1) = "x",H175,F175)</f>
        <v>536000</v>
      </c>
      <c r="F175" s="90">
        <v>536000</v>
      </c>
      <c r="G175" s="98">
        <f>IF(""="",1,SUBSTITUTE(SUBSTITUTE("","xxp","xpp"),"xppm13","xppm08"))</f>
        <v>1</v>
      </c>
      <c r="H175" s="98">
        <f>IF(""="",1,"")</f>
        <v>1</v>
      </c>
      <c r="I175" s="98">
        <f>IF(""="",1,IF(LEFT("",1)&lt;&gt;"E","",1))</f>
        <v>1</v>
      </c>
      <c r="J175" s="98">
        <f>IF(""="",1,IF(LEFT("",1)="E","",1))</f>
        <v>1</v>
      </c>
      <c r="K175" s="99" t="s">
        <v>369</v>
      </c>
      <c r="L175" s="91">
        <v>1003</v>
      </c>
      <c r="M175" s="100" t="str">
        <f>IF(LEFT($G175,4)="xppm","*","")</f>
        <v/>
      </c>
      <c r="N175" s="101" t="str">
        <f>UPPER(TRIM("          REPAIRS &amp; MAINTENANCE/SUPPLIES"))</f>
        <v>REPAIRS &amp; MAINTENANCE/SUPPLIES</v>
      </c>
      <c r="P175" s="102" t="s">
        <v>370</v>
      </c>
      <c r="R175" s="109">
        <f>IFERROR(IF(1*AB175&gt;0,AB175,V175),V175)</f>
        <v>0</v>
      </c>
      <c r="S175" s="108"/>
      <c r="T175" s="101">
        <f>IFERROR(IF(LEFT($G175,4)="xppm",AD175/VLOOKUP($G175,$K$11:$Z$28,T$1,0),IF(LEFT($J175,1)="E",AD175/VLOOKUP($J175,$K$11:$Z$28,T$1,0),AD175/T$6)),"")</f>
        <v>0</v>
      </c>
      <c r="V175" s="101">
        <f>IFERROR(IF(LEFT($G175,4)="xppm",AF175/VLOOKUP($G175,$K$11:$Z$28,V$1,0),IF(LEFT($J175,1)="E",AF175/VLOOKUP($J175,$K$11:$Z$28,V$1,0),AF175/V$6)),"")</f>
        <v>0</v>
      </c>
      <c r="X175" s="101">
        <f>IFERROR(IF(LEFT($G175,4)="xppm",AH175/VLOOKUP($G175,$K$11:$Z$28,X$1,0),IF(LEFT($J175,1)="E",AH175/VLOOKUP($J175,$K$11:$Z$28,X$1,0),AH175/X$6)),"")</f>
        <v>34.791666666666664</v>
      </c>
      <c r="Z175" s="101">
        <f>IFERROR(IF(LEFT($G175,4)="xppm",AJ175/VLOOKUP($G175,$K$11:$Z$28,Z$1,0),IF(LEFT($J175,1)="E",AJ175/VLOOKUP($J175,$K$11:$Z$28,Z$1,0),AJ175/Z$6)),"")</f>
        <v>0</v>
      </c>
      <c r="AA175" s="108"/>
      <c r="AB175" s="99">
        <f>IFERROR(IF(LEFT($G175,4)="xppm",AL175/VLOOKUP($G175,$K$11:$Z$28,AB$1,0),IF(LEFT($J175,1)="E",AL175/VLOOKUP($J175,$K$11:$AB$28,AB$1,0),AL175/AB$6)),"")</f>
        <v>0</v>
      </c>
      <c r="AC175" s="110"/>
      <c r="AD175" s="14">
        <v>0</v>
      </c>
      <c r="AE175" s="14"/>
      <c r="AF175" s="14">
        <v>0</v>
      </c>
      <c r="AG175" s="14"/>
      <c r="AH175" s="14">
        <v>417.5</v>
      </c>
      <c r="AI175" s="14"/>
      <c r="AJ175" s="14"/>
      <c r="AK175" s="65"/>
      <c r="AL175" s="14"/>
      <c r="AM175" s="65"/>
      <c r="AN175" s="25">
        <v>417.5</v>
      </c>
      <c r="AO175" s="25">
        <v>0</v>
      </c>
      <c r="AP175" s="25">
        <v>0</v>
      </c>
      <c r="AQ175" s="25">
        <v>0</v>
      </c>
      <c r="AR175" s="25">
        <v>0</v>
      </c>
      <c r="AS175" s="25">
        <v>0</v>
      </c>
      <c r="AT175" s="25">
        <v>0</v>
      </c>
      <c r="AU175" s="25">
        <v>0</v>
      </c>
      <c r="AV175" s="25">
        <v>0</v>
      </c>
      <c r="AW175" s="25">
        <v>0</v>
      </c>
      <c r="AX175" s="25">
        <v>0</v>
      </c>
      <c r="AY175" s="25">
        <v>0</v>
      </c>
      <c r="AZ175" s="108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</row>
    <row r="176" spans="1:123" s="101" customFormat="1" ht="10.95" customHeight="1" x14ac:dyDescent="0.25">
      <c r="A176" s="75" t="s">
        <v>348</v>
      </c>
      <c r="B176" s="95" t="str">
        <f t="shared" si="38"/>
        <v>Bud02 2020,1003,'534000',0</v>
      </c>
      <c r="C176" s="96">
        <f t="shared" si="39"/>
        <v>2020</v>
      </c>
      <c r="D176" s="96">
        <v>1003</v>
      </c>
      <c r="E176" s="97">
        <f>IF(LEFT(H176,1) = "x",H176,F176)</f>
        <v>534000</v>
      </c>
      <c r="F176" s="90">
        <v>534000</v>
      </c>
      <c r="G176" s="98">
        <f>IF(""="",1,SUBSTITUTE(SUBSTITUTE("","xxp","xpp"),"xppm13","xppm08"))</f>
        <v>1</v>
      </c>
      <c r="H176" s="98">
        <f>IF(""="",1,"")</f>
        <v>1</v>
      </c>
      <c r="I176" s="98">
        <f>IF(""="",1,IF(LEFT("",1)&lt;&gt;"E","",1))</f>
        <v>1</v>
      </c>
      <c r="J176" s="98">
        <f>IF(""="",1,IF(LEFT("",1)="E","",1))</f>
        <v>1</v>
      </c>
      <c r="K176" s="99" t="s">
        <v>371</v>
      </c>
      <c r="L176" s="91">
        <v>1003</v>
      </c>
      <c r="M176" s="100" t="str">
        <f>IF(LEFT($G176,4)="xppm","*","")</f>
        <v/>
      </c>
      <c r="N176" s="101" t="str">
        <f>UPPER(TRIM("          CONTRACT SERVICES"))</f>
        <v>CONTRACT SERVICES</v>
      </c>
      <c r="P176" s="102" t="s">
        <v>370</v>
      </c>
      <c r="R176" s="109">
        <f>IFERROR(IF(1*AB176&gt;0,AB176,V176),V176)</f>
        <v>0</v>
      </c>
      <c r="S176" s="108"/>
      <c r="T176" s="101">
        <f>IFERROR(IF(LEFT($G176,4)="xppm",AD176/VLOOKUP($G176,$K$11:$Z$28,T$1,0),IF(LEFT($J176,1)="E",AD176/VLOOKUP($J176,$K$11:$Z$28,T$1,0),AD176/T$6)),"")</f>
        <v>0</v>
      </c>
      <c r="V176" s="101">
        <f>IFERROR(IF(LEFT($G176,4)="xppm",AF176/VLOOKUP($G176,$K$11:$Z$28,V$1,0),IF(LEFT($J176,1)="E",AF176/VLOOKUP($J176,$K$11:$Z$28,V$1,0),AF176/V$6)),"")</f>
        <v>0</v>
      </c>
      <c r="X176" s="101">
        <f>IFERROR(IF(LEFT($G176,4)="xppm",AH176/VLOOKUP($G176,$K$11:$Z$28,X$1,0),IF(LEFT($J176,1)="E",AH176/VLOOKUP($J176,$K$11:$Z$28,X$1,0),AH176/X$6)),"")</f>
        <v>0</v>
      </c>
      <c r="Z176" s="101">
        <f>IFERROR(IF(LEFT($G176,4)="xppm",AJ176/VLOOKUP($G176,$K$11:$Z$28,Z$1,0),IF(LEFT($J176,1)="E",AJ176/VLOOKUP($J176,$K$11:$Z$28,Z$1,0),AJ176/Z$6)),"")</f>
        <v>0</v>
      </c>
      <c r="AA176" s="108"/>
      <c r="AB176" s="99">
        <f>IFERROR(IF(LEFT($G176,4)="xppm",AL176/VLOOKUP($G176,$K$11:$Z$28,AB$1,0),IF(LEFT($J176,1)="E",AL176/VLOOKUP($J176,$K$11:$AB$28,AB$1,0),AL176/AB$6)),"")</f>
        <v>0</v>
      </c>
      <c r="AC176" s="110"/>
      <c r="AD176" s="14"/>
      <c r="AE176" s="14"/>
      <c r="AF176" s="14"/>
      <c r="AG176" s="14"/>
      <c r="AH176" s="14"/>
      <c r="AI176" s="14"/>
      <c r="AJ176" s="14"/>
      <c r="AK176" s="65"/>
      <c r="AL176" s="14"/>
      <c r="AM176" s="6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108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</row>
    <row r="177" spans="1:123" ht="4.05" customHeight="1" x14ac:dyDescent="0.25">
      <c r="A177" s="75" t="s">
        <v>348</v>
      </c>
      <c r="E177" s="111"/>
      <c r="F177" s="112"/>
      <c r="T177" s="25"/>
      <c r="U177" s="25"/>
      <c r="V177" s="25"/>
      <c r="W177" s="25"/>
      <c r="X177" s="25"/>
      <c r="Y177" s="25"/>
      <c r="Z177" s="25"/>
      <c r="AA177" s="25"/>
      <c r="AB177" s="14"/>
      <c r="AC177" s="14"/>
    </row>
    <row r="178" spans="1:123" s="86" customFormat="1" ht="15" customHeight="1" x14ac:dyDescent="0.25">
      <c r="A178" s="75" t="s">
        <v>348</v>
      </c>
      <c r="B178" s="80"/>
      <c r="C178" s="80"/>
      <c r="D178" s="80"/>
      <c r="E178" s="81"/>
      <c r="F178" s="82"/>
      <c r="G178" s="81"/>
      <c r="H178" s="81"/>
      <c r="I178" s="81"/>
      <c r="J178" s="81"/>
      <c r="K178" s="81"/>
      <c r="L178" s="83">
        <f>L179</f>
        <v>1003</v>
      </c>
      <c r="M178" s="84" t="s">
        <v>372</v>
      </c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1"/>
      <c r="AC178" s="81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85"/>
      <c r="AO178" s="85"/>
      <c r="AP178" s="85"/>
      <c r="AQ178" s="85"/>
      <c r="AR178" s="85"/>
      <c r="AS178" s="85"/>
      <c r="AT178" s="85"/>
      <c r="AU178" s="85"/>
      <c r="AV178" s="85"/>
      <c r="AW178" s="85"/>
      <c r="AX178" s="85"/>
      <c r="AY178" s="85"/>
      <c r="AZ178" s="84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</row>
    <row r="179" spans="1:123" s="101" customFormat="1" ht="10.95" customHeight="1" x14ac:dyDescent="0.25">
      <c r="A179" s="75" t="s">
        <v>348</v>
      </c>
      <c r="B179" s="95" t="str">
        <f t="shared" ref="B179:B190" si="40">IF(E179&gt;0,"Bud02 " &amp; C179 &amp;","&amp;D179&amp;",'"&amp;E179&amp;"',"&amp;1*R179)</f>
        <v>Bud02 2020,1003,'542500',126.061111111111</v>
      </c>
      <c r="C179" s="96">
        <f t="shared" ref="C179:C190" si="41">$E$5</f>
        <v>2020</v>
      </c>
      <c r="D179" s="96">
        <v>1003</v>
      </c>
      <c r="E179" s="97">
        <f>IF(LEFT(H179,1) = "x",H179,F179)</f>
        <v>542500</v>
      </c>
      <c r="F179" s="90">
        <v>542500</v>
      </c>
      <c r="G179" s="98">
        <f>IF(""="",1,SUBSTITUTE(SUBSTITUTE("","xxp","xpp"),"xppm13","xppm08"))</f>
        <v>1</v>
      </c>
      <c r="H179" s="98">
        <f>IF(""="",1,"")</f>
        <v>1</v>
      </c>
      <c r="I179" s="98">
        <f>IF(""="",1,IF(LEFT("",1)&lt;&gt;"E","",1))</f>
        <v>1</v>
      </c>
      <c r="J179" s="98">
        <f>IF(""="",1,IF(LEFT("",1)="E","",1))</f>
        <v>1</v>
      </c>
      <c r="K179" s="99" t="s">
        <v>373</v>
      </c>
      <c r="L179" s="91">
        <v>1003</v>
      </c>
      <c r="M179" s="100" t="str">
        <f>IF(LEFT($G179,4)="xppm","*","")</f>
        <v/>
      </c>
      <c r="N179" s="101" t="str">
        <f>UPPER(TRIM("          MARKETING - ADVERTISING &amp; PROMOTION"))</f>
        <v>MARKETING - ADVERTISING &amp; PROMOTION</v>
      </c>
      <c r="P179" s="102" t="s">
        <v>374</v>
      </c>
      <c r="R179" s="109">
        <f>IFERROR(IF(1*AB179&gt;0,AB179,V179),V179)</f>
        <v>126.0611111111111</v>
      </c>
      <c r="S179" s="108"/>
      <c r="T179" s="101">
        <f>IFERROR(IF(LEFT($G179,4)="xppm",AD179/VLOOKUP($G179,$K$11:$Z$28,T$1,0),IF(LEFT($J179,1)="E",AD179/VLOOKUP($J179,$K$11:$Z$28,T$1,0),AD179/T$6)),"")</f>
        <v>0</v>
      </c>
      <c r="V179" s="101">
        <f>IFERROR(IF(LEFT($G179,4)="xppm",AF179/VLOOKUP($G179,$K$11:$Z$28,V$1,0),IF(LEFT($J179,1)="E",AF179/VLOOKUP($J179,$K$11:$Z$28,V$1,0),AF179/V$6)),"")</f>
        <v>126.0611111111111</v>
      </c>
      <c r="X179" s="101">
        <f>IFERROR(IF(LEFT($G179,4)="xppm",AH179/VLOOKUP($G179,$K$11:$Z$28,X$1,0),IF(LEFT($J179,1)="E",AH179/VLOOKUP($J179,$K$11:$Z$28,X$1,0),AH179/X$6)),"")</f>
        <v>75.63</v>
      </c>
      <c r="Z179" s="101">
        <f>IFERROR(IF(LEFT($G179,4)="xppm",AJ179/VLOOKUP($G179,$K$11:$Z$28,Z$1,0),IF(LEFT($J179,1)="E",AJ179/VLOOKUP($J179,$K$11:$Z$28,Z$1,0),AJ179/Z$6)),"")</f>
        <v>0</v>
      </c>
      <c r="AA179" s="108"/>
      <c r="AB179" s="99">
        <f>IFERROR(IF(LEFT($G179,4)="xppm",AL179/VLOOKUP($G179,$K$11:$Z$28,AB$1,0),IF(LEFT($J179,1)="E",AL179/VLOOKUP($J179,$K$11:$AB$28,AB$1,0),AL179/AB$6)),"")</f>
        <v>0</v>
      </c>
      <c r="AC179" s="110"/>
      <c r="AD179" s="14">
        <v>0</v>
      </c>
      <c r="AE179" s="14"/>
      <c r="AF179" s="14">
        <v>1134.55</v>
      </c>
      <c r="AG179" s="14"/>
      <c r="AH179" s="14">
        <v>907.56</v>
      </c>
      <c r="AI179" s="14"/>
      <c r="AJ179" s="14"/>
      <c r="AK179" s="65"/>
      <c r="AL179" s="14"/>
      <c r="AM179" s="65"/>
      <c r="AN179" s="25">
        <v>0</v>
      </c>
      <c r="AO179" s="25">
        <v>0</v>
      </c>
      <c r="AP179" s="25">
        <v>907.56</v>
      </c>
      <c r="AQ179" s="25">
        <v>0</v>
      </c>
      <c r="AR179" s="25">
        <v>0</v>
      </c>
      <c r="AS179" s="25">
        <v>0</v>
      </c>
      <c r="AT179" s="25">
        <v>432.52</v>
      </c>
      <c r="AU179" s="25">
        <v>472.44</v>
      </c>
      <c r="AV179" s="25">
        <v>229.59</v>
      </c>
      <c r="AW179" s="25">
        <v>0</v>
      </c>
      <c r="AX179" s="25">
        <v>0</v>
      </c>
      <c r="AY179" s="25">
        <v>0</v>
      </c>
      <c r="AZ179" s="108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</row>
    <row r="180" spans="1:123" s="101" customFormat="1" ht="10.95" customHeight="1" x14ac:dyDescent="0.25">
      <c r="A180" s="75" t="s">
        <v>348</v>
      </c>
      <c r="B180" s="95" t="str">
        <f t="shared" si="40"/>
        <v>Bud02 2020,1003,'543200',0</v>
      </c>
      <c r="C180" s="96">
        <f t="shared" si="41"/>
        <v>2020</v>
      </c>
      <c r="D180" s="96">
        <v>1003</v>
      </c>
      <c r="E180" s="97">
        <f>IF(LEFT(H180,1) = "x",H180,F180)</f>
        <v>543200</v>
      </c>
      <c r="F180" s="90">
        <v>543200</v>
      </c>
      <c r="G180" s="98">
        <f>IF(""="",1,SUBSTITUTE(SUBSTITUTE("","xxp","xpp"),"xppm13","xppm08"))</f>
        <v>1</v>
      </c>
      <c r="H180" s="98">
        <f>IF(""="",1,"")</f>
        <v>1</v>
      </c>
      <c r="I180" s="98">
        <f>IF(""="",1,IF(LEFT("",1)&lt;&gt;"E","",1))</f>
        <v>1</v>
      </c>
      <c r="J180" s="98">
        <f>IF(""="",1,IF(LEFT("",1)="E","",1))</f>
        <v>1</v>
      </c>
      <c r="K180" s="99" t="s">
        <v>375</v>
      </c>
      <c r="L180" s="91">
        <v>1003</v>
      </c>
      <c r="M180" s="100" t="str">
        <f>IF(LEFT($G180,4)="xppm","*","")</f>
        <v/>
      </c>
      <c r="N180" s="101" t="str">
        <f>UPPER(TRIM("          CONCIERGE - RESIDENT EXPENSES"))</f>
        <v>CONCIERGE - RESIDENT EXPENSES</v>
      </c>
      <c r="P180" s="102" t="s">
        <v>376</v>
      </c>
      <c r="R180" s="109">
        <f>IFERROR(IF(1*AB180&gt;0,AB180,V180),V180)</f>
        <v>0</v>
      </c>
      <c r="S180" s="108"/>
      <c r="T180" s="101">
        <f>IFERROR(IF(LEFT($G180,4)="xppm",AD180/VLOOKUP($G180,$K$11:$Z$28,T$1,0),IF(LEFT($J180,1)="E",AD180/VLOOKUP($J180,$K$11:$Z$28,T$1,0),AD180/T$6)),"")</f>
        <v>0</v>
      </c>
      <c r="V180" s="101">
        <f>IFERROR(IF(LEFT($G180,4)="xppm",AF180/VLOOKUP($G180,$K$11:$Z$28,V$1,0),IF(LEFT($J180,1)="E",AF180/VLOOKUP($J180,$K$11:$Z$28,V$1,0),AF180/V$6)),"")</f>
        <v>0</v>
      </c>
      <c r="X180" s="101">
        <f>IFERROR(IF(LEFT($G180,4)="xppm",AH180/VLOOKUP($G180,$K$11:$Z$28,X$1,0),IF(LEFT($J180,1)="E",AH180/VLOOKUP($J180,$K$11:$Z$28,X$1,0),AH180/X$6)),"")</f>
        <v>0</v>
      </c>
      <c r="Z180" s="101">
        <f>IFERROR(IF(LEFT($G180,4)="xppm",AJ180/VLOOKUP($G180,$K$11:$Z$28,Z$1,0),IF(LEFT($J180,1)="E",AJ180/VLOOKUP($J180,$K$11:$Z$28,Z$1,0),AJ180/Z$6)),"")</f>
        <v>0</v>
      </c>
      <c r="AA180" s="108"/>
      <c r="AB180" s="99">
        <f>IFERROR(IF(LEFT($G180,4)="xppm",AL180/VLOOKUP($G180,$K$11:$Z$28,AB$1,0),IF(LEFT($J180,1)="E",AL180/VLOOKUP($J180,$K$11:$AB$28,AB$1,0),AL180/AB$6)),"")</f>
        <v>0</v>
      </c>
      <c r="AC180" s="110"/>
      <c r="AD180" s="14"/>
      <c r="AE180" s="14"/>
      <c r="AF180" s="14"/>
      <c r="AG180" s="14"/>
      <c r="AH180" s="14"/>
      <c r="AI180" s="14"/>
      <c r="AJ180" s="14"/>
      <c r="AK180" s="65"/>
      <c r="AL180" s="14"/>
      <c r="AM180" s="6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108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</row>
    <row r="181" spans="1:123" s="101" customFormat="1" ht="10.95" customHeight="1" x14ac:dyDescent="0.25">
      <c r="A181" s="75" t="s">
        <v>348</v>
      </c>
      <c r="B181" s="95" t="str">
        <f t="shared" si="40"/>
        <v>Bud02 2020,1003,'xga002',0</v>
      </c>
      <c r="C181" s="96">
        <f t="shared" si="41"/>
        <v>2020</v>
      </c>
      <c r="D181" s="96">
        <v>1003</v>
      </c>
      <c r="E181" s="97" t="str">
        <f>IF(LEFT(H181,1) = "x",H181,F181)</f>
        <v>xga002</v>
      </c>
      <c r="F181" s="90">
        <v>546000</v>
      </c>
      <c r="G181" s="98">
        <f>IF(""="",1,SUBSTITUTE(SUBSTITUTE("","xxp","xpp"),"xppm13","xppm08"))</f>
        <v>1</v>
      </c>
      <c r="H181" s="98" t="str">
        <f>IF("xga002"="",1,"xga002")</f>
        <v>xga002</v>
      </c>
      <c r="I181" s="98">
        <f>IF("E1z"="",1,IF(LEFT("E1z",1)&lt;&gt;"E","E1z",1))</f>
        <v>1</v>
      </c>
      <c r="J181" s="98" t="str">
        <f>IF("E1z"="",1,IF(LEFT("E1z",1)="E","E1z",1))</f>
        <v>E1z</v>
      </c>
      <c r="K181" s="99" t="s">
        <v>377</v>
      </c>
      <c r="L181" s="91">
        <v>1003</v>
      </c>
      <c r="M181" s="100" t="str">
        <f>IF(LEFT($G181,4)="xppm","*","")</f>
        <v/>
      </c>
      <c r="N181" s="101" t="str">
        <f>UPPER(TRIM("          FINANCIAL CONSULTING FEES"))</f>
        <v>FINANCIAL CONSULTING FEES</v>
      </c>
      <c r="P181" s="102" t="s">
        <v>356</v>
      </c>
      <c r="R181" s="109">
        <f>IFERROR(IF(1*AB181&gt;0,AB181,V181),V181)</f>
        <v>0</v>
      </c>
      <c r="S181" s="108"/>
      <c r="T181" s="101">
        <f>IFERROR(IF(LEFT($G181,4)="xppm",AD181/VLOOKUP($G181,$K$11:$Z$28,T$1,0),IF(LEFT($J181,1)="E",AD181/VLOOKUP($J181,$K$11:$Z$28,T$1,0),AD181/T$6)),"")</f>
        <v>0</v>
      </c>
      <c r="V181" s="101">
        <f>IFERROR(IF(LEFT($G181,4)="xppm",AF181/VLOOKUP($G181,$K$11:$Z$28,V$1,0),IF(LEFT($J181,1)="E",AF181/VLOOKUP($J181,$K$11:$Z$28,V$1,0),AF181/V$6)),"")</f>
        <v>0</v>
      </c>
      <c r="X181" s="101">
        <f>IFERROR(IF(LEFT($G181,4)="xppm",AH181/VLOOKUP($G181,$K$11:$Z$28,X$1,0),IF(LEFT($J181,1)="E",AH181/VLOOKUP($J181,$K$11:$Z$28,X$1,0),AH181/X$6)),"")</f>
        <v>0</v>
      </c>
      <c r="Z181" s="101">
        <f>IFERROR(IF(LEFT($G181,4)="xppm",AJ181/VLOOKUP($G181,$K$11:$Z$28,Z$1,0),IF(LEFT($J181,1)="E",AJ181/VLOOKUP($J181,$K$11:$Z$28,Z$1,0),AJ181/Z$6)),"")</f>
        <v>0</v>
      </c>
      <c r="AA181" s="108"/>
      <c r="AB181" s="99" t="str">
        <f>IFERROR(IF(LEFT($G181,4)="xppm",AL181/VLOOKUP($G181,$K$11:$Z$28,AB$1,0),IF(LEFT($J181,1)="E",AL181/VLOOKUP($J181,$K$11:$AB$28,AB$1,0),AL181/AB$6)),"")</f>
        <v/>
      </c>
      <c r="AC181" s="110"/>
      <c r="AD181" s="14"/>
      <c r="AE181" s="14"/>
      <c r="AF181" s="14"/>
      <c r="AG181" s="14"/>
      <c r="AH181" s="14"/>
      <c r="AI181" s="14"/>
      <c r="AJ181" s="14"/>
      <c r="AK181" s="65"/>
      <c r="AL181" s="14"/>
      <c r="AM181" s="6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108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</row>
    <row r="182" spans="1:123" s="101" customFormat="1" ht="10.95" customHeight="1" x14ac:dyDescent="0.25">
      <c r="A182" s="75" t="s">
        <v>348</v>
      </c>
      <c r="B182" s="95" t="str">
        <f t="shared" si="40"/>
        <v>Bud02 2020,1003,'505300',0</v>
      </c>
      <c r="C182" s="96">
        <f t="shared" si="41"/>
        <v>2020</v>
      </c>
      <c r="D182" s="96">
        <v>1003</v>
      </c>
      <c r="E182" s="97">
        <f>IF(LEFT(H182,1) = "x",H182,F182)</f>
        <v>505300</v>
      </c>
      <c r="F182" s="90">
        <v>505300</v>
      </c>
      <c r="G182" s="98">
        <f>IF(""="",1,SUBSTITUTE(SUBSTITUTE("","xxp","xpp"),"xppm13","xppm08"))</f>
        <v>1</v>
      </c>
      <c r="H182" s="98">
        <f>IF(""="",1,"")</f>
        <v>1</v>
      </c>
      <c r="I182" s="98">
        <f>IF(""="",1,IF(LEFT("",1)&lt;&gt;"E","",1))</f>
        <v>1</v>
      </c>
      <c r="J182" s="98">
        <f>IF(""="",1,IF(LEFT("",1)="E","",1))</f>
        <v>1</v>
      </c>
      <c r="K182" s="99" t="s">
        <v>378</v>
      </c>
      <c r="L182" s="91">
        <v>1003</v>
      </c>
      <c r="M182" s="100" t="str">
        <f>IF(LEFT($G182,4)="xppm","*","")</f>
        <v/>
      </c>
      <c r="N182" s="101" t="str">
        <f>UPPER(TRIM("          PROFESSIONAL FEES"))</f>
        <v>PROFESSIONAL FEES</v>
      </c>
      <c r="P182" s="102" t="s">
        <v>356</v>
      </c>
      <c r="R182" s="109">
        <f>IFERROR(IF(1*AB182&gt;0,AB182,V182),V182)</f>
        <v>0</v>
      </c>
      <c r="S182" s="108"/>
      <c r="T182" s="101">
        <f>IFERROR(IF(LEFT($G182,4)="xppm",AD182/VLOOKUP($G182,$K$11:$Z$28,T$1,0),IF(LEFT($J182,1)="E",AD182/VLOOKUP($J182,$K$11:$Z$28,T$1,0),AD182/T$6)),"")</f>
        <v>0</v>
      </c>
      <c r="V182" s="101">
        <f>IFERROR(IF(LEFT($G182,4)="xppm",AF182/VLOOKUP($G182,$K$11:$Z$28,V$1,0),IF(LEFT($J182,1)="E",AF182/VLOOKUP($J182,$K$11:$Z$28,V$1,0),AF182/V$6)),"")</f>
        <v>0</v>
      </c>
      <c r="X182" s="101">
        <f>IFERROR(IF(LEFT($G182,4)="xppm",AH182/VLOOKUP($G182,$K$11:$Z$28,X$1,0),IF(LEFT($J182,1)="E",AH182/VLOOKUP($J182,$K$11:$Z$28,X$1,0),AH182/X$6)),"")</f>
        <v>0</v>
      </c>
      <c r="Z182" s="101">
        <f>IFERROR(IF(LEFT($G182,4)="xppm",AJ182/VLOOKUP($G182,$K$11:$Z$28,Z$1,0),IF(LEFT($J182,1)="E",AJ182/VLOOKUP($J182,$K$11:$Z$28,Z$1,0),AJ182/Z$6)),"")</f>
        <v>0</v>
      </c>
      <c r="AA182" s="108"/>
      <c r="AB182" s="99">
        <f>IFERROR(IF(LEFT($G182,4)="xppm",AL182/VLOOKUP($G182,$K$11:$Z$28,AB$1,0),IF(LEFT($J182,1)="E",AL182/VLOOKUP($J182,$K$11:$AB$28,AB$1,0),AL182/AB$6)),"")</f>
        <v>0</v>
      </c>
      <c r="AC182" s="110"/>
      <c r="AD182" s="14"/>
      <c r="AE182" s="14"/>
      <c r="AF182" s="14"/>
      <c r="AG182" s="14"/>
      <c r="AH182" s="14"/>
      <c r="AI182" s="14"/>
      <c r="AJ182" s="14"/>
      <c r="AK182" s="65"/>
      <c r="AL182" s="14"/>
      <c r="AM182" s="6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108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</row>
    <row r="183" spans="1:123" s="101" customFormat="1" ht="10.95" customHeight="1" x14ac:dyDescent="0.25">
      <c r="A183" s="75" t="s">
        <v>348</v>
      </c>
      <c r="B183" s="95" t="str">
        <f t="shared" si="40"/>
        <v>Bud02 2020,1003,'548000',377.737777777778</v>
      </c>
      <c r="C183" s="96">
        <f t="shared" si="41"/>
        <v>2020</v>
      </c>
      <c r="D183" s="96">
        <v>1003</v>
      </c>
      <c r="E183" s="97">
        <f>IF(LEFT(H183,1) = "x",H183,F183)</f>
        <v>548000</v>
      </c>
      <c r="F183" s="90">
        <v>548000</v>
      </c>
      <c r="G183" s="98">
        <f>IF(""="",1,SUBSTITUTE(SUBSTITUTE("","xxp","xpp"),"xppm13","xppm08"))</f>
        <v>1</v>
      </c>
      <c r="H183" s="98">
        <f>IF(""="",1,"")</f>
        <v>1</v>
      </c>
      <c r="I183" s="98">
        <f>IF(""="",1,IF(LEFT("",1)&lt;&gt;"E","",1))</f>
        <v>1</v>
      </c>
      <c r="J183" s="98">
        <f>IF(""="",1,IF(LEFT("",1)="E","",1))</f>
        <v>1</v>
      </c>
      <c r="K183" s="99" t="s">
        <v>379</v>
      </c>
      <c r="L183" s="91">
        <v>1003</v>
      </c>
      <c r="M183" s="100" t="str">
        <f>IF(LEFT($G183,4)="xppm","*","")</f>
        <v/>
      </c>
      <c r="N183" s="101" t="str">
        <f>UPPER(TRIM("          CABLE TV/INTERNET"))</f>
        <v>CABLE TV/INTERNET</v>
      </c>
      <c r="P183" s="102" t="s">
        <v>370</v>
      </c>
      <c r="R183" s="109">
        <f>IFERROR(IF(1*AB183&gt;0,AB183,V183),V183)</f>
        <v>377.73777777777775</v>
      </c>
      <c r="S183" s="108"/>
      <c r="T183" s="101">
        <f>IFERROR(IF(LEFT($G183,4)="xppm",AD183/VLOOKUP($G183,$K$11:$Z$28,T$1,0),IF(LEFT($J183,1)="E",AD183/VLOOKUP($J183,$K$11:$Z$28,T$1,0),AD183/T$6)),"")</f>
        <v>151.85</v>
      </c>
      <c r="V183" s="101">
        <f>IFERROR(IF(LEFT($G183,4)="xppm",AF183/VLOOKUP($G183,$K$11:$Z$28,V$1,0),IF(LEFT($J183,1)="E",AF183/VLOOKUP($J183,$K$11:$Z$28,V$1,0),AF183/V$6)),"")</f>
        <v>377.73777777777775</v>
      </c>
      <c r="X183" s="101">
        <f>IFERROR(IF(LEFT($G183,4)="xppm",AH183/VLOOKUP($G183,$K$11:$Z$28,X$1,0),IF(LEFT($J183,1)="E",AH183/VLOOKUP($J183,$K$11:$Z$28,X$1,0),AH183/X$6)),"")</f>
        <v>617.96749999999997</v>
      </c>
      <c r="Z183" s="101">
        <f>IFERROR(IF(LEFT($G183,4)="xppm",AJ183/VLOOKUP($G183,$K$11:$Z$28,Z$1,0),IF(LEFT($J183,1)="E",AJ183/VLOOKUP($J183,$K$11:$Z$28,Z$1,0),AJ183/Z$6)),"")</f>
        <v>0</v>
      </c>
      <c r="AA183" s="108"/>
      <c r="AB183" s="99">
        <f>IFERROR(IF(LEFT($G183,4)="xppm",AL183/VLOOKUP($G183,$K$11:$Z$28,AB$1,0),IF(LEFT($J183,1)="E",AL183/VLOOKUP($J183,$K$11:$AB$28,AB$1,0),AL183/AB$6)),"")</f>
        <v>0</v>
      </c>
      <c r="AC183" s="110"/>
      <c r="AD183" s="14">
        <v>455.55</v>
      </c>
      <c r="AE183" s="14"/>
      <c r="AF183" s="14">
        <v>3399.64</v>
      </c>
      <c r="AG183" s="14"/>
      <c r="AH183" s="14">
        <v>7415.61</v>
      </c>
      <c r="AI183" s="14"/>
      <c r="AJ183" s="14"/>
      <c r="AK183" s="65"/>
      <c r="AL183" s="14"/>
      <c r="AM183" s="65"/>
      <c r="AN183" s="25">
        <v>1158.8499999999999</v>
      </c>
      <c r="AO183" s="25">
        <v>159.85</v>
      </c>
      <c r="AP183" s="25">
        <v>2147.85</v>
      </c>
      <c r="AQ183" s="25">
        <v>1155.8499999999999</v>
      </c>
      <c r="AR183" s="25">
        <v>1170.8399999999999</v>
      </c>
      <c r="AS183" s="25">
        <v>161.85</v>
      </c>
      <c r="AT183" s="25">
        <v>151.85</v>
      </c>
      <c r="AU183" s="25">
        <v>151.85</v>
      </c>
      <c r="AV183" s="25">
        <v>151.85</v>
      </c>
      <c r="AW183" s="25">
        <v>151.85</v>
      </c>
      <c r="AX183" s="25">
        <v>151.85</v>
      </c>
      <c r="AY183" s="25">
        <v>151.85</v>
      </c>
      <c r="AZ183" s="108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</row>
    <row r="184" spans="1:123" s="101" customFormat="1" ht="10.95" customHeight="1" x14ac:dyDescent="0.25">
      <c r="A184" s="75" t="s">
        <v>348</v>
      </c>
      <c r="B184" s="95" t="str">
        <f t="shared" si="40"/>
        <v>Bud02 2020,1003,'549000',0</v>
      </c>
      <c r="C184" s="96">
        <f t="shared" si="41"/>
        <v>2020</v>
      </c>
      <c r="D184" s="96">
        <v>1003</v>
      </c>
      <c r="E184" s="97">
        <f>IF(LEFT(H184,1) = "x",H184,F184)</f>
        <v>549000</v>
      </c>
      <c r="F184" s="90">
        <v>549000</v>
      </c>
      <c r="G184" s="98">
        <f>IF(""="",1,SUBSTITUTE(SUBSTITUTE("","xxp","xpp"),"xppm13","xppm08"))</f>
        <v>1</v>
      </c>
      <c r="H184" s="98">
        <f>IF(""="",1,"")</f>
        <v>1</v>
      </c>
      <c r="I184" s="98">
        <f>IF(""="",1,IF(LEFT("",1)&lt;&gt;"E","",1))</f>
        <v>1</v>
      </c>
      <c r="J184" s="98">
        <f>IF(""="",1,IF(LEFT("",1)="E","",1))</f>
        <v>1</v>
      </c>
      <c r="K184" s="99" t="s">
        <v>380</v>
      </c>
      <c r="L184" s="91">
        <v>1003</v>
      </c>
      <c r="M184" s="100" t="str">
        <f>IF(LEFT($G184,4)="xppm","*","")</f>
        <v/>
      </c>
      <c r="N184" s="101" t="str">
        <f>UPPER(TRIM("          COMPUTER HARDWARE/SOFTWARE"))</f>
        <v>COMPUTER HARDWARE/SOFTWARE</v>
      </c>
      <c r="P184" s="102" t="s">
        <v>370</v>
      </c>
      <c r="R184" s="109">
        <f>IFERROR(IF(1*AB184&gt;0,AB184,V184),V184)</f>
        <v>0</v>
      </c>
      <c r="S184" s="108"/>
      <c r="T184" s="101">
        <f>IFERROR(IF(LEFT($G184,4)="xppm",AD184/VLOOKUP($G184,$K$11:$Z$28,T$1,0),IF(LEFT($J184,1)="E",AD184/VLOOKUP($J184,$K$11:$Z$28,T$1,0),AD184/T$6)),"")</f>
        <v>0</v>
      </c>
      <c r="V184" s="101">
        <f>IFERROR(IF(LEFT($G184,4)="xppm",AF184/VLOOKUP($G184,$K$11:$Z$28,V$1,0),IF(LEFT($J184,1)="E",AF184/VLOOKUP($J184,$K$11:$Z$28,V$1,0),AF184/V$6)),"")</f>
        <v>0</v>
      </c>
      <c r="X184" s="101">
        <f>IFERROR(IF(LEFT($G184,4)="xppm",AH184/VLOOKUP($G184,$K$11:$Z$28,X$1,0),IF(LEFT($J184,1)="E",AH184/VLOOKUP($J184,$K$11:$Z$28,X$1,0),AH184/X$6)),"")</f>
        <v>68.75</v>
      </c>
      <c r="Z184" s="101">
        <f>IFERROR(IF(LEFT($G184,4)="xppm",AJ184/VLOOKUP($G184,$K$11:$Z$28,Z$1,0),IF(LEFT($J184,1)="E",AJ184/VLOOKUP($J184,$K$11:$Z$28,Z$1,0),AJ184/Z$6)),"")</f>
        <v>0</v>
      </c>
      <c r="AA184" s="108"/>
      <c r="AB184" s="99">
        <f>IFERROR(IF(LEFT($G184,4)="xppm",AL184/VLOOKUP($G184,$K$11:$Z$28,AB$1,0),IF(LEFT($J184,1)="E",AL184/VLOOKUP($J184,$K$11:$AB$28,AB$1,0),AL184/AB$6)),"")</f>
        <v>0</v>
      </c>
      <c r="AC184" s="110"/>
      <c r="AD184" s="14">
        <v>0</v>
      </c>
      <c r="AE184" s="14"/>
      <c r="AF184" s="14">
        <v>0</v>
      </c>
      <c r="AG184" s="14"/>
      <c r="AH184" s="14">
        <v>825</v>
      </c>
      <c r="AI184" s="14"/>
      <c r="AJ184" s="14"/>
      <c r="AK184" s="65"/>
      <c r="AL184" s="14"/>
      <c r="AM184" s="65"/>
      <c r="AN184" s="25">
        <v>0</v>
      </c>
      <c r="AO184" s="25">
        <v>0</v>
      </c>
      <c r="AP184" s="25">
        <v>0</v>
      </c>
      <c r="AQ184" s="25">
        <v>0</v>
      </c>
      <c r="AR184" s="25">
        <v>0</v>
      </c>
      <c r="AS184" s="25">
        <v>0</v>
      </c>
      <c r="AT184" s="25">
        <v>0</v>
      </c>
      <c r="AU184" s="25">
        <v>0</v>
      </c>
      <c r="AV184" s="25">
        <v>0</v>
      </c>
      <c r="AW184" s="25">
        <v>0</v>
      </c>
      <c r="AX184" s="25">
        <v>0</v>
      </c>
      <c r="AY184" s="25">
        <v>0</v>
      </c>
      <c r="AZ184" s="108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</row>
    <row r="185" spans="1:123" s="101" customFormat="1" ht="10.95" customHeight="1" x14ac:dyDescent="0.25">
      <c r="A185" s="75" t="s">
        <v>348</v>
      </c>
      <c r="B185" s="95" t="str">
        <f t="shared" si="40"/>
        <v>Bud02 2020,1003,'550000',27.8888888888889</v>
      </c>
      <c r="C185" s="96">
        <f t="shared" si="41"/>
        <v>2020</v>
      </c>
      <c r="D185" s="96">
        <v>1003</v>
      </c>
      <c r="E185" s="97">
        <f>IF(LEFT(H185,1) = "x",H185,F185)</f>
        <v>550000</v>
      </c>
      <c r="F185" s="90">
        <v>550000</v>
      </c>
      <c r="G185" s="98">
        <f>IF(""="",1,SUBSTITUTE(SUBSTITUTE("","xxp","xpp"),"xppm13","xppm08"))</f>
        <v>1</v>
      </c>
      <c r="H185" s="98">
        <f>IF(""="",1,"")</f>
        <v>1</v>
      </c>
      <c r="I185" s="98">
        <f>IF(""="",1,IF(LEFT("",1)&lt;&gt;"E","",1))</f>
        <v>1</v>
      </c>
      <c r="J185" s="98">
        <f>IF(""="",1,IF(LEFT("",1)="E","",1))</f>
        <v>1</v>
      </c>
      <c r="K185" s="99" t="s">
        <v>381</v>
      </c>
      <c r="L185" s="91">
        <v>1003</v>
      </c>
      <c r="M185" s="100" t="str">
        <f>IF(LEFT($G185,4)="xppm","*","")</f>
        <v/>
      </c>
      <c r="N185" s="101" t="str">
        <f>UPPER(TRIM("          EMPLOYEE EXPENSES"))</f>
        <v>EMPLOYEE EXPENSES</v>
      </c>
      <c r="P185" s="102" t="s">
        <v>382</v>
      </c>
      <c r="R185" s="109">
        <f>IFERROR(IF(1*AB185&gt;0,AB185,V185),V185)</f>
        <v>27.888888888888889</v>
      </c>
      <c r="S185" s="108"/>
      <c r="T185" s="101">
        <f>IFERROR(IF(LEFT($G185,4)="xppm",AD185/VLOOKUP($G185,$K$11:$Z$28,T$1,0),IF(LEFT($J185,1)="E",AD185/VLOOKUP($J185,$K$11:$Z$28,T$1,0),AD185/T$6)),"")</f>
        <v>0</v>
      </c>
      <c r="V185" s="101">
        <f>IFERROR(IF(LEFT($G185,4)="xppm",AF185/VLOOKUP($G185,$K$11:$Z$28,V$1,0),IF(LEFT($J185,1)="E",AF185/VLOOKUP($J185,$K$11:$Z$28,V$1,0),AF185/V$6)),"")</f>
        <v>27.888888888888889</v>
      </c>
      <c r="X185" s="101">
        <f>IFERROR(IF(LEFT($G185,4)="xppm",AH185/VLOOKUP($G185,$K$11:$Z$28,X$1,0),IF(LEFT($J185,1)="E",AH185/VLOOKUP($J185,$K$11:$Z$28,X$1,0),AH185/X$6)),"")</f>
        <v>3.1666666666666665</v>
      </c>
      <c r="Z185" s="101">
        <f>IFERROR(IF(LEFT($G185,4)="xppm",AJ185/VLOOKUP($G185,$K$11:$Z$28,Z$1,0),IF(LEFT($J185,1)="E",AJ185/VLOOKUP($J185,$K$11:$Z$28,Z$1,0),AJ185/Z$6)),"")</f>
        <v>0</v>
      </c>
      <c r="AA185" s="108"/>
      <c r="AB185" s="99">
        <f>IFERROR(IF(LEFT($G185,4)="xppm",AL185/VLOOKUP($G185,$K$11:$Z$28,AB$1,0),IF(LEFT($J185,1)="E",AL185/VLOOKUP($J185,$K$11:$AB$28,AB$1,0),AL185/AB$6)),"")</f>
        <v>0</v>
      </c>
      <c r="AC185" s="110"/>
      <c r="AD185" s="14">
        <v>0</v>
      </c>
      <c r="AE185" s="14"/>
      <c r="AF185" s="14">
        <v>251</v>
      </c>
      <c r="AG185" s="14"/>
      <c r="AH185" s="14">
        <v>38</v>
      </c>
      <c r="AI185" s="14"/>
      <c r="AJ185" s="14"/>
      <c r="AK185" s="65"/>
      <c r="AL185" s="14"/>
      <c r="AM185" s="65"/>
      <c r="AN185" s="25">
        <v>0</v>
      </c>
      <c r="AO185" s="25">
        <v>0</v>
      </c>
      <c r="AP185" s="25">
        <v>38</v>
      </c>
      <c r="AQ185" s="25">
        <v>0</v>
      </c>
      <c r="AR185" s="25">
        <v>0</v>
      </c>
      <c r="AS185" s="25">
        <v>0</v>
      </c>
      <c r="AT185" s="25">
        <v>251</v>
      </c>
      <c r="AU185" s="25">
        <v>0</v>
      </c>
      <c r="AV185" s="25">
        <v>0</v>
      </c>
      <c r="AW185" s="25">
        <v>0</v>
      </c>
      <c r="AX185" s="25">
        <v>0</v>
      </c>
      <c r="AY185" s="25">
        <v>0</v>
      </c>
      <c r="AZ185" s="108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</row>
    <row r="186" spans="1:123" s="101" customFormat="1" ht="10.95" customHeight="1" x14ac:dyDescent="0.25">
      <c r="A186" s="75" t="s">
        <v>348</v>
      </c>
      <c r="B186" s="95" t="str">
        <f t="shared" si="40"/>
        <v>Bud02 2020,1003,'552000',1538.71444444444</v>
      </c>
      <c r="C186" s="96">
        <f t="shared" si="41"/>
        <v>2020</v>
      </c>
      <c r="D186" s="96">
        <v>1003</v>
      </c>
      <c r="E186" s="97">
        <f>IF(LEFT(H186,1) = "x",H186,F186)</f>
        <v>552000</v>
      </c>
      <c r="F186" s="90">
        <v>552000</v>
      </c>
      <c r="G186" s="98">
        <f>IF(""="",1,SUBSTITUTE(SUBSTITUTE("","xxp","xpp"),"xppm13","xppm08"))</f>
        <v>1</v>
      </c>
      <c r="H186" s="98">
        <f>IF(""="",1,"")</f>
        <v>1</v>
      </c>
      <c r="I186" s="98">
        <f>IF(""="",1,IF(LEFT("",1)&lt;&gt;"E","",1))</f>
        <v>1</v>
      </c>
      <c r="J186" s="98">
        <f>IF(""="",1,IF(LEFT("",1)="E","",1))</f>
        <v>1</v>
      </c>
      <c r="K186" s="99" t="s">
        <v>383</v>
      </c>
      <c r="L186" s="91">
        <v>1003</v>
      </c>
      <c r="M186" s="100" t="str">
        <f>IF(LEFT($G186,4)="xppm","*","")</f>
        <v/>
      </c>
      <c r="N186" s="101" t="str">
        <f>UPPER(TRIM("          OFFICE EXPENSES"))</f>
        <v>OFFICE EXPENSES</v>
      </c>
      <c r="P186" s="102" t="s">
        <v>370</v>
      </c>
      <c r="R186" s="109">
        <f>IFERROR(IF(1*AB186&gt;0,AB186,V186),V186)</f>
        <v>1538.7144444444446</v>
      </c>
      <c r="S186" s="108"/>
      <c r="T186" s="101">
        <f>IFERROR(IF(LEFT($G186,4)="xppm",AD186/VLOOKUP($G186,$K$11:$Z$28,T$1,0),IF(LEFT($J186,1)="E",AD186/VLOOKUP($J186,$K$11:$Z$28,T$1,0),AD186/T$6)),"")</f>
        <v>618.19999999999993</v>
      </c>
      <c r="V186" s="101">
        <f>IFERROR(IF(LEFT($G186,4)="xppm",AF186/VLOOKUP($G186,$K$11:$Z$28,V$1,0),IF(LEFT($J186,1)="E",AF186/VLOOKUP($J186,$K$11:$Z$28,V$1,0),AF186/V$6)),"")</f>
        <v>1538.7144444444446</v>
      </c>
      <c r="X186" s="101">
        <f>IFERROR(IF(LEFT($G186,4)="xppm",AH186/VLOOKUP($G186,$K$11:$Z$28,X$1,0),IF(LEFT($J186,1)="E",AH186/VLOOKUP($J186,$K$11:$Z$28,X$1,0),AH186/X$6)),"")</f>
        <v>1248.0216666666668</v>
      </c>
      <c r="Z186" s="101">
        <f>IFERROR(IF(LEFT($G186,4)="xppm",AJ186/VLOOKUP($G186,$K$11:$Z$28,Z$1,0),IF(LEFT($J186,1)="E",AJ186/VLOOKUP($J186,$K$11:$Z$28,Z$1,0),AJ186/Z$6)),"")</f>
        <v>0</v>
      </c>
      <c r="AA186" s="108"/>
      <c r="AB186" s="99">
        <f>IFERROR(IF(LEFT($G186,4)="xppm",AL186/VLOOKUP($G186,$K$11:$Z$28,AB$1,0),IF(LEFT($J186,1)="E",AL186/VLOOKUP($J186,$K$11:$AB$28,AB$1,0),AL186/AB$6)),"")</f>
        <v>0</v>
      </c>
      <c r="AC186" s="110"/>
      <c r="AD186" s="14">
        <v>1854.6</v>
      </c>
      <c r="AE186" s="14"/>
      <c r="AF186" s="14">
        <v>13848.43</v>
      </c>
      <c r="AG186" s="14"/>
      <c r="AH186" s="14">
        <v>14976.26</v>
      </c>
      <c r="AI186" s="14"/>
      <c r="AJ186" s="14"/>
      <c r="AK186" s="65"/>
      <c r="AL186" s="14"/>
      <c r="AM186" s="65"/>
      <c r="AN186" s="25">
        <v>2103.38</v>
      </c>
      <c r="AO186" s="25">
        <v>921.37</v>
      </c>
      <c r="AP186" s="25">
        <v>4189.8</v>
      </c>
      <c r="AQ186" s="25">
        <v>508.51</v>
      </c>
      <c r="AR186" s="25">
        <v>1872.7</v>
      </c>
      <c r="AS186" s="25">
        <v>2628.45</v>
      </c>
      <c r="AT186" s="25">
        <v>2565.02</v>
      </c>
      <c r="AU186" s="25">
        <v>3055.66</v>
      </c>
      <c r="AV186" s="25">
        <v>1363.49</v>
      </c>
      <c r="AW186" s="25">
        <v>943.73</v>
      </c>
      <c r="AX186" s="25">
        <v>943.72</v>
      </c>
      <c r="AY186" s="25">
        <v>-32.85</v>
      </c>
      <c r="AZ186" s="108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</row>
    <row r="187" spans="1:123" s="101" customFormat="1" ht="10.95" customHeight="1" x14ac:dyDescent="0.25">
      <c r="A187" s="75" t="s">
        <v>348</v>
      </c>
      <c r="B187" s="95" t="str">
        <f t="shared" si="40"/>
        <v>Bud02 2020,1003,'553500',566.562222222222</v>
      </c>
      <c r="C187" s="96">
        <f t="shared" si="41"/>
        <v>2020</v>
      </c>
      <c r="D187" s="96">
        <v>1003</v>
      </c>
      <c r="E187" s="97">
        <f>IF(LEFT(H187,1) = "x",H187,F187)</f>
        <v>553500</v>
      </c>
      <c r="F187" s="90">
        <v>553500</v>
      </c>
      <c r="G187" s="98">
        <f>IF(""="",1,SUBSTITUTE(SUBSTITUTE("","xxp","xpp"),"xppm13","xppm08"))</f>
        <v>1</v>
      </c>
      <c r="H187" s="98">
        <f>IF(""="",1,"")</f>
        <v>1</v>
      </c>
      <c r="I187" s="98">
        <f>IF(""="",1,IF(LEFT("",1)&lt;&gt;"E","",1))</f>
        <v>1</v>
      </c>
      <c r="J187" s="98">
        <f>IF(""="",1,IF(LEFT("",1)="E","",1))</f>
        <v>1</v>
      </c>
      <c r="K187" s="99" t="s">
        <v>384</v>
      </c>
      <c r="L187" s="91">
        <v>1003</v>
      </c>
      <c r="M187" s="100" t="str">
        <f>IF(LEFT($G187,4)="xppm","*","")</f>
        <v/>
      </c>
      <c r="N187" s="101" t="str">
        <f>UPPER(TRIM("          TELEPHONE/CELL PHONE"))</f>
        <v>TELEPHONE/CELL PHONE</v>
      </c>
      <c r="P187" s="102" t="s">
        <v>370</v>
      </c>
      <c r="R187" s="109">
        <f>IFERROR(IF(1*AB187&gt;0,AB187,V187),V187)</f>
        <v>566.56222222222232</v>
      </c>
      <c r="S187" s="108"/>
      <c r="T187" s="101">
        <f>IFERROR(IF(LEFT($G187,4)="xppm",AD187/VLOOKUP($G187,$K$11:$Z$28,T$1,0),IF(LEFT($J187,1)="E",AD187/VLOOKUP($J187,$K$11:$Z$28,T$1,0),AD187/T$6)),"")</f>
        <v>443.66</v>
      </c>
      <c r="V187" s="101">
        <f>IFERROR(IF(LEFT($G187,4)="xppm",AF187/VLOOKUP($G187,$K$11:$Z$28,V$1,0),IF(LEFT($J187,1)="E",AF187/VLOOKUP($J187,$K$11:$Z$28,V$1,0),AF187/V$6)),"")</f>
        <v>566.56222222222232</v>
      </c>
      <c r="X187" s="101">
        <f>IFERROR(IF(LEFT($G187,4)="xppm",AH187/VLOOKUP($G187,$K$11:$Z$28,X$1,0),IF(LEFT($J187,1)="E",AH187/VLOOKUP($J187,$K$11:$Z$28,X$1,0),AH187/X$6)),"")</f>
        <v>531.15</v>
      </c>
      <c r="Z187" s="101">
        <f>IFERROR(IF(LEFT($G187,4)="xppm",AJ187/VLOOKUP($G187,$K$11:$Z$28,Z$1,0),IF(LEFT($J187,1)="E",AJ187/VLOOKUP($J187,$K$11:$Z$28,Z$1,0),AJ187/Z$6)),"")</f>
        <v>0</v>
      </c>
      <c r="AA187" s="108"/>
      <c r="AB187" s="99">
        <f>IFERROR(IF(LEFT($G187,4)="xppm",AL187/VLOOKUP($G187,$K$11:$Z$28,AB$1,0),IF(LEFT($J187,1)="E",AL187/VLOOKUP($J187,$K$11:$AB$28,AB$1,0),AL187/AB$6)),"")</f>
        <v>0</v>
      </c>
      <c r="AC187" s="110"/>
      <c r="AD187" s="14">
        <v>1330.98</v>
      </c>
      <c r="AE187" s="14"/>
      <c r="AF187" s="14">
        <v>5099.0600000000004</v>
      </c>
      <c r="AG187" s="14"/>
      <c r="AH187" s="14">
        <v>6373.8</v>
      </c>
      <c r="AI187" s="14"/>
      <c r="AJ187" s="14"/>
      <c r="AK187" s="65"/>
      <c r="AL187" s="14"/>
      <c r="AM187" s="65"/>
      <c r="AN187" s="25">
        <v>797.06</v>
      </c>
      <c r="AO187" s="25">
        <v>309.83</v>
      </c>
      <c r="AP187" s="25">
        <v>1116.3399999999999</v>
      </c>
      <c r="AQ187" s="25">
        <v>1424.65</v>
      </c>
      <c r="AR187" s="25">
        <v>496.19</v>
      </c>
      <c r="AS187" s="25">
        <v>507.27</v>
      </c>
      <c r="AT187" s="25">
        <v>435.69</v>
      </c>
      <c r="AU187" s="25">
        <v>455.01</v>
      </c>
      <c r="AV187" s="25">
        <v>449.27</v>
      </c>
      <c r="AW187" s="25">
        <v>442.44</v>
      </c>
      <c r="AX187" s="25">
        <v>444.27</v>
      </c>
      <c r="AY187" s="25">
        <v>444.27</v>
      </c>
      <c r="AZ187" s="108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</row>
    <row r="188" spans="1:123" s="101" customFormat="1" ht="10.95" customHeight="1" x14ac:dyDescent="0.25">
      <c r="A188" s="75" t="s">
        <v>348</v>
      </c>
      <c r="B188" s="95" t="str">
        <f t="shared" si="40"/>
        <v>Bud02 2020,1003,'555000',0</v>
      </c>
      <c r="C188" s="96">
        <f t="shared" si="41"/>
        <v>2020</v>
      </c>
      <c r="D188" s="96">
        <v>1003</v>
      </c>
      <c r="E188" s="97">
        <f>IF(LEFT(H188,1) = "x",H188,F188)</f>
        <v>555000</v>
      </c>
      <c r="F188" s="90">
        <v>555000</v>
      </c>
      <c r="G188" s="98">
        <f>IF(""="",1,SUBSTITUTE(SUBSTITUTE("","xxp","xpp"),"xppm13","xppm08"))</f>
        <v>1</v>
      </c>
      <c r="H188" s="98">
        <f>IF(""="",1,"")</f>
        <v>1</v>
      </c>
      <c r="I188" s="98">
        <f>IF(""="",1,IF(LEFT("",1)&lt;&gt;"E","",1))</f>
        <v>1</v>
      </c>
      <c r="J188" s="98">
        <f>IF(""="",1,IF(LEFT("",1)="E","",1))</f>
        <v>1</v>
      </c>
      <c r="K188" s="99" t="s">
        <v>385</v>
      </c>
      <c r="L188" s="91">
        <v>1003</v>
      </c>
      <c r="M188" s="100" t="str">
        <f>IF(LEFT($G188,4)="xppm","*","")</f>
        <v/>
      </c>
      <c r="N188" s="101" t="str">
        <f>UPPER(TRIM("          DONATIONS"))</f>
        <v>DONATIONS</v>
      </c>
      <c r="P188" s="102" t="s">
        <v>386</v>
      </c>
      <c r="R188" s="109">
        <f>IFERROR(IF(1*AB188&gt;0,AB188,V188),V188)</f>
        <v>0</v>
      </c>
      <c r="S188" s="108"/>
      <c r="T188" s="101">
        <f>IFERROR(IF(LEFT($G188,4)="xppm",AD188/VLOOKUP($G188,$K$11:$Z$28,T$1,0),IF(LEFT($J188,1)="E",AD188/VLOOKUP($J188,$K$11:$Z$28,T$1,0),AD188/T$6)),"")</f>
        <v>0</v>
      </c>
      <c r="V188" s="101">
        <f>IFERROR(IF(LEFT($G188,4)="xppm",AF188/VLOOKUP($G188,$K$11:$Z$28,V$1,0),IF(LEFT($J188,1)="E",AF188/VLOOKUP($J188,$K$11:$Z$28,V$1,0),AF188/V$6)),"")</f>
        <v>0</v>
      </c>
      <c r="X188" s="101">
        <f>IFERROR(IF(LEFT($G188,4)="xppm",AH188/VLOOKUP($G188,$K$11:$Z$28,X$1,0),IF(LEFT($J188,1)="E",AH188/VLOOKUP($J188,$K$11:$Z$28,X$1,0),AH188/X$6)),"")</f>
        <v>0</v>
      </c>
      <c r="Z188" s="101">
        <f>IFERROR(IF(LEFT($G188,4)="xppm",AJ188/VLOOKUP($G188,$K$11:$Z$28,Z$1,0),IF(LEFT($J188,1)="E",AJ188/VLOOKUP($J188,$K$11:$Z$28,Z$1,0),AJ188/Z$6)),"")</f>
        <v>0</v>
      </c>
      <c r="AA188" s="108"/>
      <c r="AB188" s="99">
        <f>IFERROR(IF(LEFT($G188,4)="xppm",AL188/VLOOKUP($G188,$K$11:$Z$28,AB$1,0),IF(LEFT($J188,1)="E",AL188/VLOOKUP($J188,$K$11:$AB$28,AB$1,0),AL188/AB$6)),"")</f>
        <v>0</v>
      </c>
      <c r="AC188" s="110"/>
      <c r="AD188" s="14"/>
      <c r="AE188" s="14"/>
      <c r="AF188" s="14"/>
      <c r="AG188" s="14"/>
      <c r="AH188" s="14"/>
      <c r="AI188" s="14"/>
      <c r="AJ188" s="14"/>
      <c r="AK188" s="65"/>
      <c r="AL188" s="14"/>
      <c r="AM188" s="6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108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</row>
    <row r="189" spans="1:123" s="101" customFormat="1" ht="10.95" customHeight="1" x14ac:dyDescent="0.25">
      <c r="A189" s="75" t="s">
        <v>348</v>
      </c>
      <c r="B189" s="95" t="str">
        <f t="shared" si="40"/>
        <v>Bud02 2020,1003,'xga001',0</v>
      </c>
      <c r="C189" s="96">
        <f t="shared" si="41"/>
        <v>2020</v>
      </c>
      <c r="D189" s="96">
        <v>1003</v>
      </c>
      <c r="E189" s="97" t="str">
        <f>IF(LEFT(H189,1) = "x",H189,F189)</f>
        <v>xga001</v>
      </c>
      <c r="F189" s="90">
        <v>555500</v>
      </c>
      <c r="G189" s="98">
        <f>IF(""="",1,SUBSTITUTE(SUBSTITUTE("","xxp","xpp"),"xppm13","xppm08"))</f>
        <v>1</v>
      </c>
      <c r="H189" s="98" t="str">
        <f>IF("xga001"="",1,"xga001")</f>
        <v>xga001</v>
      </c>
      <c r="I189" s="98">
        <f>IF("E1z"="",1,IF(LEFT("E1z",1)&lt;&gt;"E","E1z",1))</f>
        <v>1</v>
      </c>
      <c r="J189" s="98" t="str">
        <f>IF("E1z"="",1,IF(LEFT("E1z",1)="E","E1z",1))</f>
        <v>E1z</v>
      </c>
      <c r="K189" s="99" t="s">
        <v>387</v>
      </c>
      <c r="L189" s="91">
        <v>1003</v>
      </c>
      <c r="M189" s="100" t="str">
        <f>IF(LEFT($G189,4)="xppm","*","")</f>
        <v/>
      </c>
      <c r="N189" s="101" t="str">
        <f>UPPER(TRIM("          BAD DEBT"))</f>
        <v>BAD DEBT</v>
      </c>
      <c r="P189" s="102" t="s">
        <v>388</v>
      </c>
      <c r="R189" s="109">
        <f>IFERROR(IF(1*AB189&gt;0,AB189,V189),V189)</f>
        <v>0</v>
      </c>
      <c r="S189" s="108"/>
      <c r="T189" s="101">
        <f>IFERROR(IF(LEFT($G189,4)="xppm",AD189/VLOOKUP($G189,$K$11:$Z$28,T$1,0),IF(LEFT($J189,1)="E",AD189/VLOOKUP($J189,$K$11:$Z$28,T$1,0),AD189/T$6)),"")</f>
        <v>0</v>
      </c>
      <c r="V189" s="101">
        <f>IFERROR(IF(LEFT($G189,4)="xppm",AF189/VLOOKUP($G189,$K$11:$Z$28,V$1,0),IF(LEFT($J189,1)="E",AF189/VLOOKUP($J189,$K$11:$Z$28,V$1,0),AF189/V$6)),"")</f>
        <v>0</v>
      </c>
      <c r="X189" s="101">
        <f>IFERROR(IF(LEFT($G189,4)="xppm",AH189/VLOOKUP($G189,$K$11:$Z$28,X$1,0),IF(LEFT($J189,1)="E",AH189/VLOOKUP($J189,$K$11:$Z$28,X$1,0),AH189/X$6)),"")</f>
        <v>0</v>
      </c>
      <c r="Z189" s="101">
        <f>IFERROR(IF(LEFT($G189,4)="xppm",AJ189/VLOOKUP($G189,$K$11:$Z$28,Z$1,0),IF(LEFT($J189,1)="E",AJ189/VLOOKUP($J189,$K$11:$Z$28,Z$1,0),AJ189/Z$6)),"")</f>
        <v>0</v>
      </c>
      <c r="AA189" s="108"/>
      <c r="AB189" s="99" t="str">
        <f>IFERROR(IF(LEFT($G189,4)="xppm",AL189/VLOOKUP($G189,$K$11:$Z$28,AB$1,0),IF(LEFT($J189,1)="E",AL189/VLOOKUP($J189,$K$11:$AB$28,AB$1,0),AL189/AB$6)),"")</f>
        <v/>
      </c>
      <c r="AC189" s="110"/>
      <c r="AD189" s="14"/>
      <c r="AE189" s="14"/>
      <c r="AF189" s="14"/>
      <c r="AG189" s="14"/>
      <c r="AH189" s="14"/>
      <c r="AI189" s="14"/>
      <c r="AJ189" s="14"/>
      <c r="AK189" s="65"/>
      <c r="AL189" s="14"/>
      <c r="AM189" s="6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108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</row>
    <row r="190" spans="1:123" s="101" customFormat="1" ht="10.95" customHeight="1" x14ac:dyDescent="0.25">
      <c r="A190" s="75" t="s">
        <v>348</v>
      </c>
      <c r="B190" s="95" t="str">
        <f t="shared" si="40"/>
        <v>Bud02 2020,1003,'556000',0</v>
      </c>
      <c r="C190" s="96">
        <f t="shared" si="41"/>
        <v>2020</v>
      </c>
      <c r="D190" s="96">
        <v>1003</v>
      </c>
      <c r="E190" s="97">
        <f>IF(LEFT(H190,1) = "x",H190,F190)</f>
        <v>556000</v>
      </c>
      <c r="F190" s="90">
        <v>556000</v>
      </c>
      <c r="G190" s="98">
        <f>IF(""="",1,SUBSTITUTE(SUBSTITUTE("","xxp","xpp"),"xppm13","xppm08"))</f>
        <v>1</v>
      </c>
      <c r="H190" s="98">
        <f>IF(""="",1,"")</f>
        <v>1</v>
      </c>
      <c r="I190" s="98">
        <f>IF(""="",1,IF(LEFT("",1)&lt;&gt;"E","",1))</f>
        <v>1</v>
      </c>
      <c r="J190" s="98">
        <f>IF(""="",1,IF(LEFT("",1)="E","",1))</f>
        <v>1</v>
      </c>
      <c r="K190" s="99" t="s">
        <v>389</v>
      </c>
      <c r="L190" s="91">
        <v>1003</v>
      </c>
      <c r="M190" s="100" t="str">
        <f>IF(LEFT($G190,4)="xppm","*","")</f>
        <v/>
      </c>
      <c r="N190" s="101" t="str">
        <f>UPPER(TRIM("          MEDICAID BED TAX"))</f>
        <v>MEDICAID BED TAX</v>
      </c>
      <c r="P190" s="102" t="s">
        <v>356</v>
      </c>
      <c r="R190" s="109">
        <f>IFERROR(IF(1*AB190&gt;0,AB190,V190),V190)</f>
        <v>0</v>
      </c>
      <c r="S190" s="108"/>
      <c r="T190" s="101">
        <f>IFERROR(IF(LEFT($G190,4)="xppm",AD190/VLOOKUP($G190,$K$11:$Z$28,T$1,0),IF(LEFT($J190,1)="E",AD190/VLOOKUP($J190,$K$11:$Z$28,T$1,0),AD190/T$6)),"")</f>
        <v>0</v>
      </c>
      <c r="V190" s="101">
        <f>IFERROR(IF(LEFT($G190,4)="xppm",AF190/VLOOKUP($G190,$K$11:$Z$28,V$1,0),IF(LEFT($J190,1)="E",AF190/VLOOKUP($J190,$K$11:$Z$28,V$1,0),AF190/V$6)),"")</f>
        <v>0</v>
      </c>
      <c r="X190" s="101">
        <f>IFERROR(IF(LEFT($G190,4)="xppm",AH190/VLOOKUP($G190,$K$11:$Z$28,X$1,0),IF(LEFT($J190,1)="E",AH190/VLOOKUP($J190,$K$11:$Z$28,X$1,0),AH190/X$6)),"")</f>
        <v>0</v>
      </c>
      <c r="Z190" s="101">
        <f>IFERROR(IF(LEFT($G190,4)="xppm",AJ190/VLOOKUP($G190,$K$11:$Z$28,Z$1,0),IF(LEFT($J190,1)="E",AJ190/VLOOKUP($J190,$K$11:$Z$28,Z$1,0),AJ190/Z$6)),"")</f>
        <v>0</v>
      </c>
      <c r="AA190" s="108"/>
      <c r="AB190" s="99">
        <f>IFERROR(IF(LEFT($G190,4)="xppm",AL190/VLOOKUP($G190,$K$11:$Z$28,AB$1,0),IF(LEFT($J190,1)="E",AL190/VLOOKUP($J190,$K$11:$AB$28,AB$1,0),AL190/AB$6)),"")</f>
        <v>0</v>
      </c>
      <c r="AC190" s="110"/>
      <c r="AD190" s="14"/>
      <c r="AE190" s="14"/>
      <c r="AF190" s="14"/>
      <c r="AG190" s="14"/>
      <c r="AH190" s="14"/>
      <c r="AI190" s="14"/>
      <c r="AJ190" s="14"/>
      <c r="AK190" s="65"/>
      <c r="AL190" s="14"/>
      <c r="AM190" s="6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108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</row>
    <row r="191" spans="1:123" ht="4.05" customHeight="1" x14ac:dyDescent="0.25">
      <c r="A191" s="75" t="s">
        <v>348</v>
      </c>
      <c r="E191" s="111"/>
      <c r="F191" s="112"/>
      <c r="T191" s="25"/>
      <c r="U191" s="25"/>
      <c r="V191" s="25"/>
      <c r="W191" s="25"/>
      <c r="X191" s="25"/>
      <c r="Y191" s="25"/>
      <c r="Z191" s="25"/>
      <c r="AA191" s="25"/>
      <c r="AB191" s="14"/>
      <c r="AC191" s="14"/>
    </row>
    <row r="192" spans="1:123" s="86" customFormat="1" ht="15" customHeight="1" x14ac:dyDescent="0.25">
      <c r="A192" s="75" t="s">
        <v>348</v>
      </c>
      <c r="B192" s="80"/>
      <c r="C192" s="80"/>
      <c r="D192" s="80"/>
      <c r="E192" s="81"/>
      <c r="F192" s="82"/>
      <c r="G192" s="81"/>
      <c r="H192" s="81"/>
      <c r="I192" s="81"/>
      <c r="J192" s="81"/>
      <c r="K192" s="81"/>
      <c r="L192" s="83">
        <f>L193</f>
        <v>1003</v>
      </c>
      <c r="M192" s="84" t="s">
        <v>390</v>
      </c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  <c r="AA192" s="84"/>
      <c r="AB192" s="81"/>
      <c r="AC192" s="81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85"/>
      <c r="AO192" s="85"/>
      <c r="AP192" s="85"/>
      <c r="AQ192" s="85"/>
      <c r="AR192" s="85"/>
      <c r="AS192" s="85"/>
      <c r="AT192" s="85"/>
      <c r="AU192" s="85"/>
      <c r="AV192" s="85"/>
      <c r="AW192" s="85"/>
      <c r="AX192" s="85"/>
      <c r="AY192" s="85"/>
      <c r="AZ192" s="84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</row>
    <row r="193" spans="1:123" s="101" customFormat="1" ht="10.95" customHeight="1" x14ac:dyDescent="0.25">
      <c r="A193" s="75" t="s">
        <v>348</v>
      </c>
      <c r="B193" s="95" t="str">
        <f t="shared" ref="B193:B195" si="42">IF(E193&gt;0,"Bud02 " &amp; C193 &amp;","&amp;D193&amp;",'"&amp;E193&amp;"',"&amp;1*R193)</f>
        <v>Bud02 2020,1003,'557500',0</v>
      </c>
      <c r="C193" s="96">
        <f t="shared" ref="C193:C195" si="43">$E$5</f>
        <v>2020</v>
      </c>
      <c r="D193" s="96">
        <v>1003</v>
      </c>
      <c r="E193" s="97">
        <f>IF(LEFT(H193,1) = "x",H193,F193)</f>
        <v>557500</v>
      </c>
      <c r="F193" s="90">
        <v>557500</v>
      </c>
      <c r="G193" s="98">
        <f>IF(""="",1,SUBSTITUTE(SUBSTITUTE("","xxp","xpp"),"xppm13","xppm08"))</f>
        <v>1</v>
      </c>
      <c r="H193" s="98">
        <f>IF(""="",1,"")</f>
        <v>1</v>
      </c>
      <c r="I193" s="98">
        <f>IF(""="",1,IF(LEFT("",1)&lt;&gt;"E","",1))</f>
        <v>1</v>
      </c>
      <c r="J193" s="98">
        <f>IF(""="",1,IF(LEFT("",1)="E","",1))</f>
        <v>1</v>
      </c>
      <c r="K193" s="99" t="s">
        <v>391</v>
      </c>
      <c r="L193" s="91">
        <v>1003</v>
      </c>
      <c r="M193" s="100" t="str">
        <f>IF(LEFT($G193,4)="xppm","*","")</f>
        <v/>
      </c>
      <c r="N193" s="101" t="str">
        <f>UPPER(TRIM("          REAL ESTATE TAXES"))</f>
        <v>REAL ESTATE TAXES</v>
      </c>
      <c r="P193" s="102" t="s">
        <v>356</v>
      </c>
      <c r="R193" s="109">
        <f>IFERROR(IF(1*AB193&gt;0,AB193,V193),V193)</f>
        <v>0</v>
      </c>
      <c r="S193" s="108"/>
      <c r="T193" s="101">
        <f>IFERROR(IF(LEFT($G193,4)="xppm",AD193/VLOOKUP($G193,$K$11:$Z$28,T$1,0),IF(LEFT($J193,1)="E",AD193/VLOOKUP($J193,$K$11:$Z$28,T$1,0),AD193/T$6)),"")</f>
        <v>0</v>
      </c>
      <c r="V193" s="101">
        <f>IFERROR(IF(LEFT($G193,4)="xppm",AF193/VLOOKUP($G193,$K$11:$Z$28,V$1,0),IF(LEFT($J193,1)="E",AF193/VLOOKUP($J193,$K$11:$Z$28,V$1,0),AF193/V$6)),"")</f>
        <v>0</v>
      </c>
      <c r="X193" s="101">
        <f>IFERROR(IF(LEFT($G193,4)="xppm",AH193/VLOOKUP($G193,$K$11:$Z$28,X$1,0),IF(LEFT($J193,1)="E",AH193/VLOOKUP($J193,$K$11:$Z$28,X$1,0),AH193/X$6)),"")</f>
        <v>16</v>
      </c>
      <c r="Z193" s="101">
        <f>IFERROR(IF(LEFT($G193,4)="xppm",AJ193/VLOOKUP($G193,$K$11:$Z$28,Z$1,0),IF(LEFT($J193,1)="E",AJ193/VLOOKUP($J193,$K$11:$Z$28,Z$1,0),AJ193/Z$6)),"")</f>
        <v>0</v>
      </c>
      <c r="AA193" s="108"/>
      <c r="AB193" s="99">
        <f>IFERROR(IF(LEFT($G193,4)="xppm",AL193/VLOOKUP($G193,$K$11:$Z$28,AB$1,0),IF(LEFT($J193,1)="E",AL193/VLOOKUP($J193,$K$11:$AB$28,AB$1,0),AL193/AB$6)),"")</f>
        <v>0</v>
      </c>
      <c r="AC193" s="110"/>
      <c r="AD193" s="14">
        <v>0</v>
      </c>
      <c r="AE193" s="14"/>
      <c r="AF193" s="14">
        <v>0</v>
      </c>
      <c r="AG193" s="14"/>
      <c r="AH193" s="14">
        <v>192</v>
      </c>
      <c r="AI193" s="14"/>
      <c r="AJ193" s="14"/>
      <c r="AK193" s="65"/>
      <c r="AL193" s="14"/>
      <c r="AM193" s="65"/>
      <c r="AN193" s="25">
        <v>0</v>
      </c>
      <c r="AO193" s="25">
        <v>0</v>
      </c>
      <c r="AP193" s="25">
        <v>0</v>
      </c>
      <c r="AQ193" s="25">
        <v>0</v>
      </c>
      <c r="AR193" s="25">
        <v>0</v>
      </c>
      <c r="AS193" s="25">
        <v>0</v>
      </c>
      <c r="AT193" s="25">
        <v>0</v>
      </c>
      <c r="AU193" s="25">
        <v>0</v>
      </c>
      <c r="AV193" s="25">
        <v>0</v>
      </c>
      <c r="AW193" s="25">
        <v>0</v>
      </c>
      <c r="AX193" s="25">
        <v>0</v>
      </c>
      <c r="AY193" s="25">
        <v>0</v>
      </c>
      <c r="AZ193" s="108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/>
      <c r="DK193" s="10"/>
      <c r="DL193" s="10"/>
      <c r="DM193" s="10"/>
      <c r="DN193" s="10"/>
      <c r="DO193" s="10"/>
      <c r="DP193" s="10"/>
      <c r="DQ193" s="10"/>
      <c r="DR193" s="10"/>
      <c r="DS193" s="10"/>
    </row>
    <row r="194" spans="1:123" s="101" customFormat="1" ht="10.95" customHeight="1" x14ac:dyDescent="0.25">
      <c r="A194" s="75" t="s">
        <v>348</v>
      </c>
      <c r="B194" s="95" t="str">
        <f t="shared" si="42"/>
        <v>Bud02 2020,1003,'558000',0</v>
      </c>
      <c r="C194" s="96">
        <f t="shared" si="43"/>
        <v>2020</v>
      </c>
      <c r="D194" s="96">
        <v>1003</v>
      </c>
      <c r="E194" s="97">
        <f>IF(LEFT(H194,1) = "x",H194,F194)</f>
        <v>558000</v>
      </c>
      <c r="F194" s="90">
        <v>558000</v>
      </c>
      <c r="G194" s="98">
        <f>IF(""="",1,SUBSTITUTE(SUBSTITUTE("","xxp","xpp"),"xppm13","xppm08"))</f>
        <v>1</v>
      </c>
      <c r="H194" s="98">
        <f>IF(""="",1,"")</f>
        <v>1</v>
      </c>
      <c r="I194" s="98">
        <f>IF(""="",1,IF(LEFT("",1)&lt;&gt;"E","",1))</f>
        <v>1</v>
      </c>
      <c r="J194" s="98">
        <f>IF(""="",1,IF(LEFT("",1)="E","",1))</f>
        <v>1</v>
      </c>
      <c r="K194" s="99" t="s">
        <v>392</v>
      </c>
      <c r="L194" s="91">
        <v>1003</v>
      </c>
      <c r="M194" s="100" t="str">
        <f>IF(LEFT($G194,4)="xppm","*","")</f>
        <v/>
      </c>
      <c r="N194" s="101" t="str">
        <f>UPPER(TRIM("          INSURANCE - GENERAL LIABILITY"))</f>
        <v>INSURANCE - GENERAL LIABILITY</v>
      </c>
      <c r="P194" s="102" t="s">
        <v>359</v>
      </c>
      <c r="R194" s="109">
        <f>IFERROR(IF(1*AB194&gt;0,AB194,V194),V194)</f>
        <v>0</v>
      </c>
      <c r="S194" s="108"/>
      <c r="T194" s="101">
        <f>IFERROR(IF(LEFT($G194,4)="xppm",AD194/VLOOKUP($G194,$K$11:$Z$28,T$1,0),IF(LEFT($J194,1)="E",AD194/VLOOKUP($J194,$K$11:$Z$28,T$1,0),AD194/T$6)),"")</f>
        <v>0</v>
      </c>
      <c r="V194" s="101">
        <f>IFERROR(IF(LEFT($G194,4)="xppm",AF194/VLOOKUP($G194,$K$11:$Z$28,V$1,0),IF(LEFT($J194,1)="E",AF194/VLOOKUP($J194,$K$11:$Z$28,V$1,0),AF194/V$6)),"")</f>
        <v>0</v>
      </c>
      <c r="X194" s="101">
        <f>IFERROR(IF(LEFT($G194,4)="xppm",AH194/VLOOKUP($G194,$K$11:$Z$28,X$1,0),IF(LEFT($J194,1)="E",AH194/VLOOKUP($J194,$K$11:$Z$28,X$1,0),AH194/X$6)),"")</f>
        <v>0</v>
      </c>
      <c r="Z194" s="101">
        <f>IFERROR(IF(LEFT($G194,4)="xppm",AJ194/VLOOKUP($G194,$K$11:$Z$28,Z$1,0),IF(LEFT($J194,1)="E",AJ194/VLOOKUP($J194,$K$11:$Z$28,Z$1,0),AJ194/Z$6)),"")</f>
        <v>0</v>
      </c>
      <c r="AA194" s="108"/>
      <c r="AB194" s="99">
        <f>IFERROR(IF(LEFT($G194,4)="xppm",AL194/VLOOKUP($G194,$K$11:$Z$28,AB$1,0),IF(LEFT($J194,1)="E",AL194/VLOOKUP($J194,$K$11:$AB$28,AB$1,0),AL194/AB$6)),"")</f>
        <v>0</v>
      </c>
      <c r="AC194" s="110"/>
      <c r="AD194" s="14"/>
      <c r="AE194" s="14"/>
      <c r="AF194" s="14"/>
      <c r="AG194" s="14"/>
      <c r="AH194" s="14"/>
      <c r="AI194" s="14"/>
      <c r="AJ194" s="14"/>
      <c r="AK194" s="65"/>
      <c r="AL194" s="14"/>
      <c r="AM194" s="6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108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</row>
    <row r="195" spans="1:123" s="101" customFormat="1" ht="10.95" customHeight="1" x14ac:dyDescent="0.25">
      <c r="A195" s="75" t="s">
        <v>348</v>
      </c>
      <c r="B195" s="95" t="str">
        <f t="shared" si="42"/>
        <v>Bud02 2020,1003,'558200',0</v>
      </c>
      <c r="C195" s="96">
        <f t="shared" si="43"/>
        <v>2020</v>
      </c>
      <c r="D195" s="96">
        <v>1003</v>
      </c>
      <c r="E195" s="97">
        <f>IF(LEFT(H195,1) = "x",H195,F195)</f>
        <v>558200</v>
      </c>
      <c r="F195" s="90">
        <v>558200</v>
      </c>
      <c r="G195" s="98">
        <f>IF(""="",1,SUBSTITUTE(SUBSTITUTE("","xxp","xpp"),"xppm13","xppm08"))</f>
        <v>1</v>
      </c>
      <c r="H195" s="98">
        <f>IF(""="",1,"")</f>
        <v>1</v>
      </c>
      <c r="I195" s="98">
        <f>IF(""="",1,IF(LEFT("",1)&lt;&gt;"E","",1))</f>
        <v>1</v>
      </c>
      <c r="J195" s="98">
        <f>IF(""="",1,IF(LEFT("",1)="E","",1))</f>
        <v>1</v>
      </c>
      <c r="K195" s="99" t="s">
        <v>393</v>
      </c>
      <c r="L195" s="91">
        <v>1003</v>
      </c>
      <c r="M195" s="100" t="str">
        <f>IF(LEFT($G195,4)="xppm","*","")</f>
        <v/>
      </c>
      <c r="N195" s="101" t="str">
        <f>UPPER(TRIM("          INSURANCE - PROPERTY/FLOOD"))</f>
        <v>INSURANCE - PROPERTY/FLOOD</v>
      </c>
      <c r="P195" s="102" t="s">
        <v>359</v>
      </c>
      <c r="R195" s="109">
        <f>IFERROR(IF(1*AB195&gt;0,AB195,V195),V195)</f>
        <v>0</v>
      </c>
      <c r="S195" s="108"/>
      <c r="T195" s="101">
        <f>IFERROR(IF(LEFT($G195,4)="xppm",AD195/VLOOKUP($G195,$K$11:$Z$28,T$1,0),IF(LEFT($J195,1)="E",AD195/VLOOKUP($J195,$K$11:$Z$28,T$1,0),AD195/T$6)),"")</f>
        <v>0</v>
      </c>
      <c r="V195" s="101">
        <f>IFERROR(IF(LEFT($G195,4)="xppm",AF195/VLOOKUP($G195,$K$11:$Z$28,V$1,0),IF(LEFT($J195,1)="E",AF195/VLOOKUP($J195,$K$11:$Z$28,V$1,0),AF195/V$6)),"")</f>
        <v>0</v>
      </c>
      <c r="X195" s="101">
        <f>IFERROR(IF(LEFT($G195,4)="xppm",AH195/VLOOKUP($G195,$K$11:$Z$28,X$1,0),IF(LEFT($J195,1)="E",AH195/VLOOKUP($J195,$K$11:$Z$28,X$1,0),AH195/X$6)),"")</f>
        <v>15.988333333333335</v>
      </c>
      <c r="Z195" s="101">
        <f>IFERROR(IF(LEFT($G195,4)="xppm",AJ195/VLOOKUP($G195,$K$11:$Z$28,Z$1,0),IF(LEFT($J195,1)="E",AJ195/VLOOKUP($J195,$K$11:$Z$28,Z$1,0),AJ195/Z$6)),"")</f>
        <v>0</v>
      </c>
      <c r="AA195" s="108"/>
      <c r="AB195" s="99">
        <f>IFERROR(IF(LEFT($G195,4)="xppm",AL195/VLOOKUP($G195,$K$11:$Z$28,AB$1,0),IF(LEFT($J195,1)="E",AL195/VLOOKUP($J195,$K$11:$AB$28,AB$1,0),AL195/AB$6)),"")</f>
        <v>0</v>
      </c>
      <c r="AC195" s="110"/>
      <c r="AD195" s="14">
        <v>0</v>
      </c>
      <c r="AE195" s="14"/>
      <c r="AF195" s="14">
        <v>0</v>
      </c>
      <c r="AG195" s="14"/>
      <c r="AH195" s="14">
        <v>191.86</v>
      </c>
      <c r="AI195" s="14"/>
      <c r="AJ195" s="14"/>
      <c r="AK195" s="65"/>
      <c r="AL195" s="14"/>
      <c r="AM195" s="65"/>
      <c r="AN195" s="25">
        <v>0</v>
      </c>
      <c r="AO195" s="25">
        <v>0</v>
      </c>
      <c r="AP195" s="25">
        <v>0</v>
      </c>
      <c r="AQ195" s="25">
        <v>0</v>
      </c>
      <c r="AR195" s="25">
        <v>0</v>
      </c>
      <c r="AS195" s="25">
        <v>0</v>
      </c>
      <c r="AT195" s="25">
        <v>0</v>
      </c>
      <c r="AU195" s="25">
        <v>0</v>
      </c>
      <c r="AV195" s="25">
        <v>0</v>
      </c>
      <c r="AW195" s="25">
        <v>0</v>
      </c>
      <c r="AX195" s="25">
        <v>0</v>
      </c>
      <c r="AY195" s="25">
        <v>0</v>
      </c>
      <c r="AZ195" s="108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  <c r="CY195" s="10"/>
      <c r="CZ195" s="10"/>
      <c r="DA195" s="10"/>
      <c r="DB195" s="10"/>
      <c r="DC195" s="10"/>
      <c r="DD195" s="10"/>
      <c r="DE195" s="10"/>
      <c r="DF195" s="10"/>
      <c r="DG195" s="10"/>
      <c r="DH195" s="10"/>
      <c r="DI195" s="10"/>
      <c r="DJ195" s="10"/>
      <c r="DK195" s="10"/>
      <c r="DL195" s="10"/>
      <c r="DM195" s="10"/>
      <c r="DN195" s="10"/>
      <c r="DO195" s="10"/>
      <c r="DP195" s="10"/>
      <c r="DQ195" s="10"/>
      <c r="DR195" s="10"/>
      <c r="DS195" s="10"/>
    </row>
    <row r="196" spans="1:123" ht="4.05" customHeight="1" x14ac:dyDescent="0.25">
      <c r="A196" s="75" t="s">
        <v>348</v>
      </c>
      <c r="E196" s="111"/>
      <c r="F196" s="112"/>
      <c r="T196" s="25"/>
      <c r="U196" s="25"/>
      <c r="V196" s="25"/>
      <c r="W196" s="25"/>
      <c r="X196" s="25"/>
      <c r="Y196" s="25"/>
      <c r="Z196" s="25"/>
      <c r="AA196" s="25"/>
      <c r="AB196" s="14"/>
      <c r="AC196" s="14"/>
    </row>
    <row r="197" spans="1:123" s="86" customFormat="1" ht="15" customHeight="1" x14ac:dyDescent="0.25">
      <c r="A197" s="75" t="s">
        <v>348</v>
      </c>
      <c r="B197" s="80"/>
      <c r="C197" s="80"/>
      <c r="D197" s="80"/>
      <c r="E197" s="81"/>
      <c r="F197" s="82"/>
      <c r="G197" s="81"/>
      <c r="H197" s="81"/>
      <c r="I197" s="81"/>
      <c r="J197" s="81"/>
      <c r="K197" s="81"/>
      <c r="L197" s="83">
        <f>L198</f>
        <v>1003</v>
      </c>
      <c r="M197" s="84" t="s">
        <v>394</v>
      </c>
      <c r="N197" s="84"/>
      <c r="O197" s="84"/>
      <c r="P197" s="84"/>
      <c r="Q197" s="84"/>
      <c r="R197" s="84"/>
      <c r="S197" s="84"/>
      <c r="T197" s="84"/>
      <c r="U197" s="84"/>
      <c r="V197" s="84"/>
      <c r="W197" s="84"/>
      <c r="X197" s="84"/>
      <c r="Y197" s="84"/>
      <c r="Z197" s="84"/>
      <c r="AA197" s="84"/>
      <c r="AB197" s="81"/>
      <c r="AC197" s="81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85"/>
      <c r="AO197" s="85"/>
      <c r="AP197" s="85"/>
      <c r="AQ197" s="85"/>
      <c r="AR197" s="85"/>
      <c r="AS197" s="85"/>
      <c r="AT197" s="85"/>
      <c r="AU197" s="85"/>
      <c r="AV197" s="85"/>
      <c r="AW197" s="85"/>
      <c r="AX197" s="85"/>
      <c r="AY197" s="85"/>
      <c r="AZ197" s="84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  <c r="CY197" s="10"/>
      <c r="CZ197" s="10"/>
      <c r="DA197" s="10"/>
      <c r="DB197" s="10"/>
      <c r="DC197" s="10"/>
      <c r="DD197" s="10"/>
      <c r="DE197" s="10"/>
      <c r="DF197" s="10"/>
      <c r="DG197" s="10"/>
      <c r="DH197" s="10"/>
      <c r="DI197" s="10"/>
      <c r="DJ197" s="10"/>
      <c r="DK197" s="10"/>
      <c r="DL197" s="10"/>
      <c r="DM197" s="10"/>
      <c r="DN197" s="10"/>
      <c r="DO197" s="10"/>
      <c r="DP197" s="10"/>
      <c r="DQ197" s="10"/>
      <c r="DR197" s="10"/>
      <c r="DS197" s="10"/>
    </row>
    <row r="198" spans="1:123" s="101" customFormat="1" ht="10.95" customHeight="1" x14ac:dyDescent="0.25">
      <c r="A198" s="75" t="s">
        <v>348</v>
      </c>
      <c r="B198" s="95" t="str">
        <f t="shared" ref="B198:B200" si="44">IF(E198&gt;0,"Bud02 " &amp; C198 &amp;","&amp;D198&amp;",'"&amp;E198&amp;"',"&amp;1*R198)</f>
        <v>Bud02 2020,1003,'560000',0</v>
      </c>
      <c r="C198" s="96">
        <f t="shared" ref="C198:C201" si="45">$E$5</f>
        <v>2020</v>
      </c>
      <c r="D198" s="96">
        <v>1003</v>
      </c>
      <c r="E198" s="97">
        <f>IF(LEFT(H198,1) = "x",H198,F198)</f>
        <v>560000</v>
      </c>
      <c r="F198" s="90">
        <v>560000</v>
      </c>
      <c r="G198" s="98">
        <f>IF(""="",1,SUBSTITUTE(SUBSTITUTE("","xxp","xpp"),"xppm13","xppm08"))</f>
        <v>1</v>
      </c>
      <c r="H198" s="98">
        <f>IF(""="",1,"")</f>
        <v>1</v>
      </c>
      <c r="I198" s="98">
        <f>IF(""="",1,IF(LEFT("",1)&lt;&gt;"E","",1))</f>
        <v>1</v>
      </c>
      <c r="J198" s="98">
        <f>IF(""="",1,IF(LEFT("",1)="E","",1))</f>
        <v>1</v>
      </c>
      <c r="K198" s="99" t="s">
        <v>395</v>
      </c>
      <c r="L198" s="91">
        <v>1003</v>
      </c>
      <c r="M198" s="100" t="str">
        <f>IF(LEFT($G198,4)="xppm","*","")</f>
        <v/>
      </c>
      <c r="N198" s="101" t="str">
        <f>UPPER(TRIM("          INTEREST EXPENSE"))</f>
        <v>INTEREST EXPENSE</v>
      </c>
      <c r="P198" s="102" t="s">
        <v>356</v>
      </c>
      <c r="R198" s="109">
        <f>IFERROR(IF(1*AB198&gt;0,AB198,V198),V198)</f>
        <v>0</v>
      </c>
      <c r="S198" s="108"/>
      <c r="T198" s="101">
        <f>IFERROR(IF(LEFT($G198,4)="xppm",AD198/VLOOKUP($G198,$K$11:$Z$28,T$1,0),IF(LEFT($J198,1)="E",AD198/VLOOKUP($J198,$K$11:$Z$28,T$1,0),AD198/T$6)),"")</f>
        <v>0</v>
      </c>
      <c r="V198" s="101">
        <f>IFERROR(IF(LEFT($G198,4)="xppm",AF198/VLOOKUP($G198,$K$11:$Z$28,V$1,0),IF(LEFT($J198,1)="E",AF198/VLOOKUP($J198,$K$11:$Z$28,V$1,0),AF198/V$6)),"")</f>
        <v>0</v>
      </c>
      <c r="X198" s="101">
        <f>IFERROR(IF(LEFT($G198,4)="xppm",AH198/VLOOKUP($G198,$K$11:$Z$28,X$1,0),IF(LEFT($J198,1)="E",AH198/VLOOKUP($J198,$K$11:$Z$28,X$1,0),AH198/X$6)),"")</f>
        <v>0</v>
      </c>
      <c r="Z198" s="101">
        <f>IFERROR(IF(LEFT($G198,4)="xppm",AJ198/VLOOKUP($G198,$K$11:$Z$28,Z$1,0),IF(LEFT($J198,1)="E",AJ198/VLOOKUP($J198,$K$11:$Z$28,Z$1,0),AJ198/Z$6)),"")</f>
        <v>0</v>
      </c>
      <c r="AA198" s="108"/>
      <c r="AB198" s="99">
        <f>IFERROR(IF(LEFT($G198,4)="xppm",AL198/VLOOKUP($G198,$K$11:$Z$28,AB$1,0),IF(LEFT($J198,1)="E",AL198/VLOOKUP($J198,$K$11:$AB$28,AB$1,0),AL198/AB$6)),"")</f>
        <v>0</v>
      </c>
      <c r="AC198" s="110"/>
      <c r="AD198" s="14"/>
      <c r="AE198" s="14"/>
      <c r="AF198" s="14"/>
      <c r="AG198" s="14"/>
      <c r="AH198" s="14"/>
      <c r="AI198" s="14"/>
      <c r="AJ198" s="14"/>
      <c r="AK198" s="65"/>
      <c r="AL198" s="14"/>
      <c r="AM198" s="6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108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  <c r="CY198" s="10"/>
      <c r="CZ198" s="10"/>
      <c r="DA198" s="10"/>
      <c r="DB198" s="10"/>
      <c r="DC198" s="10"/>
      <c r="DD198" s="10"/>
      <c r="DE198" s="10"/>
      <c r="DF198" s="10"/>
      <c r="DG198" s="10"/>
      <c r="DH198" s="10"/>
      <c r="DI198" s="10"/>
      <c r="DJ198" s="10"/>
      <c r="DK198" s="10"/>
      <c r="DL198" s="10"/>
      <c r="DM198" s="10"/>
      <c r="DN198" s="10"/>
      <c r="DO198" s="10"/>
      <c r="DP198" s="10"/>
      <c r="DQ198" s="10"/>
      <c r="DR198" s="10"/>
      <c r="DS198" s="10"/>
    </row>
    <row r="199" spans="1:123" s="101" customFormat="1" ht="10.95" customHeight="1" x14ac:dyDescent="0.25">
      <c r="A199" s="75" t="s">
        <v>348</v>
      </c>
      <c r="B199" s="95" t="str">
        <f t="shared" si="44"/>
        <v>Bud02 2020,1003,'560500',13407.0088888889</v>
      </c>
      <c r="C199" s="96">
        <f t="shared" si="45"/>
        <v>2020</v>
      </c>
      <c r="D199" s="96">
        <v>1003</v>
      </c>
      <c r="E199" s="97">
        <f>IF(LEFT(H199,1) = "x",H199,F199)</f>
        <v>560500</v>
      </c>
      <c r="F199" s="90">
        <v>560500</v>
      </c>
      <c r="G199" s="98">
        <f>IF(""="",1,SUBSTITUTE(SUBSTITUTE("","xxp","xpp"),"xppm13","xppm08"))</f>
        <v>1</v>
      </c>
      <c r="H199" s="98">
        <f>IF(""="",1,"")</f>
        <v>1</v>
      </c>
      <c r="I199" s="98">
        <f>IF(""="",1,IF(LEFT("",1)&lt;&gt;"E","",1))</f>
        <v>1</v>
      </c>
      <c r="J199" s="98">
        <f>IF(""="",1,IF(LEFT("",1)="E","",1))</f>
        <v>1</v>
      </c>
      <c r="K199" s="99" t="s">
        <v>396</v>
      </c>
      <c r="L199" s="91">
        <v>1003</v>
      </c>
      <c r="M199" s="100" t="str">
        <f>IF(LEFT($G199,4)="xppm","*","")</f>
        <v/>
      </c>
      <c r="N199" s="101" t="str">
        <f>UPPER(TRIM("          RENT EXPENSE"))</f>
        <v>RENT EXPENSE</v>
      </c>
      <c r="P199" s="102" t="s">
        <v>356</v>
      </c>
      <c r="R199" s="109">
        <f>IFERROR(IF(1*AB199&gt;0,AB199,V199),V199)</f>
        <v>13407.008888888889</v>
      </c>
      <c r="S199" s="108"/>
      <c r="T199" s="101">
        <f>IFERROR(IF(LEFT($G199,4)="xppm",AD199/VLOOKUP($G199,$K$11:$Z$28,T$1,0),IF(LEFT($J199,1)="E",AD199/VLOOKUP($J199,$K$11:$Z$28,T$1,0),AD199/T$6)),"")</f>
        <v>10765.786666666667</v>
      </c>
      <c r="V199" s="101">
        <f>IFERROR(IF(LEFT($G199,4)="xppm",AF199/VLOOKUP($G199,$K$11:$Z$28,V$1,0),IF(LEFT($J199,1)="E",AF199/VLOOKUP($J199,$K$11:$Z$28,V$1,0),AF199/V$6)),"")</f>
        <v>13407.008888888889</v>
      </c>
      <c r="X199" s="101">
        <f>IFERROR(IF(LEFT($G199,4)="xppm",AH199/VLOOKUP($G199,$K$11:$Z$28,X$1,0),IF(LEFT($J199,1)="E",AH199/VLOOKUP($J199,$K$11:$Z$28,X$1,0),AH199/X$6)),"")</f>
        <v>7342.4066666666668</v>
      </c>
      <c r="Z199" s="101">
        <f>IFERROR(IF(LEFT($G199,4)="xppm",AJ199/VLOOKUP($G199,$K$11:$Z$28,Z$1,0),IF(LEFT($J199,1)="E",AJ199/VLOOKUP($J199,$K$11:$Z$28,Z$1,0),AJ199/Z$6)),"")</f>
        <v>0</v>
      </c>
      <c r="AA199" s="108"/>
      <c r="AB199" s="99">
        <f>IFERROR(IF(LEFT($G199,4)="xppm",AL199/VLOOKUP($G199,$K$11:$Z$28,AB$1,0),IF(LEFT($J199,1)="E",AL199/VLOOKUP($J199,$K$11:$AB$28,AB$1,0),AL199/AB$6)),"")</f>
        <v>0</v>
      </c>
      <c r="AC199" s="110"/>
      <c r="AD199" s="14">
        <v>32297.360000000001</v>
      </c>
      <c r="AE199" s="14"/>
      <c r="AF199" s="14">
        <v>120663.08</v>
      </c>
      <c r="AG199" s="14"/>
      <c r="AH199" s="14">
        <v>88108.88</v>
      </c>
      <c r="AI199" s="14"/>
      <c r="AJ199" s="14"/>
      <c r="AK199" s="65"/>
      <c r="AL199" s="14"/>
      <c r="AM199" s="65"/>
      <c r="AN199" s="25">
        <v>14727.62</v>
      </c>
      <c r="AO199" s="25">
        <v>14727.62</v>
      </c>
      <c r="AP199" s="25">
        <v>14727.62</v>
      </c>
      <c r="AQ199" s="25">
        <v>14727.62</v>
      </c>
      <c r="AR199" s="25">
        <v>14727.62</v>
      </c>
      <c r="AS199" s="25">
        <v>14727.62</v>
      </c>
      <c r="AT199" s="25">
        <v>14727.62</v>
      </c>
      <c r="AU199" s="25">
        <v>14727.62</v>
      </c>
      <c r="AV199" s="25">
        <v>14727.62</v>
      </c>
      <c r="AW199" s="25">
        <v>14727.62</v>
      </c>
      <c r="AX199" s="25">
        <v>8784.8700000000008</v>
      </c>
      <c r="AY199" s="25">
        <v>8784.8700000000008</v>
      </c>
      <c r="AZ199" s="108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  <c r="CY199" s="10"/>
      <c r="CZ199" s="10"/>
      <c r="DA199" s="10"/>
      <c r="DB199" s="10"/>
      <c r="DC199" s="10"/>
      <c r="DD199" s="10"/>
      <c r="DE199" s="10"/>
      <c r="DF199" s="10"/>
      <c r="DG199" s="10"/>
      <c r="DH199" s="10"/>
      <c r="DI199" s="10"/>
      <c r="DJ199" s="10"/>
      <c r="DK199" s="10"/>
      <c r="DL199" s="10"/>
      <c r="DM199" s="10"/>
      <c r="DN199" s="10"/>
      <c r="DO199" s="10"/>
      <c r="DP199" s="10"/>
      <c r="DQ199" s="10"/>
      <c r="DR199" s="10"/>
      <c r="DS199" s="10"/>
    </row>
    <row r="200" spans="1:123" s="101" customFormat="1" ht="10.95" customHeight="1" x14ac:dyDescent="0.25">
      <c r="A200" s="75" t="s">
        <v>348</v>
      </c>
      <c r="B200" s="95" t="b">
        <f t="shared" si="44"/>
        <v>0</v>
      </c>
      <c r="C200" s="96">
        <f t="shared" si="45"/>
        <v>2020</v>
      </c>
      <c r="D200" s="96">
        <v>1003</v>
      </c>
      <c r="E200" s="97">
        <f>IF(LEFT(H200,1) = "x",H200,F200)</f>
        <v>0</v>
      </c>
      <c r="F200" s="90"/>
      <c r="G200" s="98">
        <f>IF(""="",1,SUBSTITUTE(SUBSTITUTE("","xxp","xpp"),"xppm13","xppm08"))</f>
        <v>1</v>
      </c>
      <c r="H200" s="98">
        <f>IF(""="",1,"")</f>
        <v>1</v>
      </c>
      <c r="I200" s="98">
        <f>IF(""="",1,IF(LEFT("",1)&lt;&gt;"E","",1))</f>
        <v>1</v>
      </c>
      <c r="J200" s="98">
        <f>IF(""="",1,IF(LEFT("",1)="E","",1))</f>
        <v>1</v>
      </c>
      <c r="K200" s="99" t="s">
        <v>397</v>
      </c>
      <c r="L200" s="91">
        <v>1003</v>
      </c>
      <c r="M200" s="100" t="str">
        <f>IF(LEFT($G200,4)="xppm","*","")</f>
        <v/>
      </c>
      <c r="N200" s="101" t="str">
        <f>UPPER(TRIM("          NON-RECURRING MISC. EXPENSE"))</f>
        <v>NON-RECURRING MISC. EXPENSE</v>
      </c>
      <c r="P200" s="102" t="s">
        <v>356</v>
      </c>
      <c r="R200" s="109">
        <f>IFERROR(IF(1*AB200&gt;0,AB200,V200),V200)</f>
        <v>0</v>
      </c>
      <c r="S200" s="108"/>
      <c r="T200" s="101">
        <f>IFERROR(IF(LEFT($G200,4)="xppm",AD200/VLOOKUP($G200,$K$11:$Z$28,T$1,0),IF(LEFT($J200,1)="E",AD200/VLOOKUP($J200,$K$11:$Z$28,T$1,0),AD200/T$6)),"")</f>
        <v>0</v>
      </c>
      <c r="V200" s="101">
        <f>IFERROR(IF(LEFT($G200,4)="xppm",AF200/VLOOKUP($G200,$K$11:$Z$28,V$1,0),IF(LEFT($J200,1)="E",AF200/VLOOKUP($J200,$K$11:$Z$28,V$1,0),AF200/V$6)),"")</f>
        <v>0</v>
      </c>
      <c r="X200" s="101">
        <f>IFERROR(IF(LEFT($G200,4)="xppm",AH200/VLOOKUP($G200,$K$11:$Z$28,X$1,0),IF(LEFT($J200,1)="E",AH200/VLOOKUP($J200,$K$11:$Z$28,X$1,0),AH200/X$6)),"")</f>
        <v>0</v>
      </c>
      <c r="Z200" s="101">
        <f>IFERROR(IF(LEFT($G200,4)="xppm",AJ200/VLOOKUP($G200,$K$11:$Z$28,Z$1,0),IF(LEFT($J200,1)="E",AJ200/VLOOKUP($J200,$K$11:$Z$28,Z$1,0),AJ200/Z$6)),"")</f>
        <v>0</v>
      </c>
      <c r="AA200" s="108"/>
      <c r="AB200" s="99">
        <f>IFERROR(IF(LEFT($G200,4)="xppm",AL200/VLOOKUP($G200,$K$11:$Z$28,AB$1,0),IF(LEFT($J200,1)="E",AL200/VLOOKUP($J200,$K$11:$AB$28,AB$1,0),AL200/AB$6)),"")</f>
        <v>0</v>
      </c>
      <c r="AC200" s="110"/>
      <c r="AD200" s="14"/>
      <c r="AE200" s="14"/>
      <c r="AF200" s="14"/>
      <c r="AG200" s="14"/>
      <c r="AH200" s="14"/>
      <c r="AI200" s="14"/>
      <c r="AJ200" s="14"/>
      <c r="AK200" s="65"/>
      <c r="AL200" s="14"/>
      <c r="AM200" s="6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108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  <c r="CY200" s="10"/>
      <c r="CZ200" s="10"/>
      <c r="DA200" s="10"/>
      <c r="DB200" s="10"/>
      <c r="DC200" s="10"/>
      <c r="DD200" s="10"/>
      <c r="DE200" s="10"/>
      <c r="DF200" s="10"/>
      <c r="DG200" s="10"/>
      <c r="DH200" s="10"/>
      <c r="DI200" s="10"/>
      <c r="DJ200" s="10"/>
      <c r="DK200" s="10"/>
      <c r="DL200" s="10"/>
      <c r="DM200" s="10"/>
      <c r="DN200" s="10"/>
      <c r="DO200" s="10"/>
      <c r="DP200" s="10"/>
      <c r="DQ200" s="10"/>
      <c r="DR200" s="10"/>
      <c r="DS200" s="10"/>
    </row>
    <row r="201" spans="1:123" ht="4.05" customHeight="1" x14ac:dyDescent="0.25">
      <c r="A201" s="75" t="s">
        <v>348</v>
      </c>
      <c r="E201" s="111"/>
      <c r="F201" s="112"/>
      <c r="T201" s="25"/>
      <c r="U201" s="25"/>
      <c r="V201" s="25"/>
      <c r="W201" s="25"/>
      <c r="X201" s="25"/>
      <c r="Y201" s="25"/>
      <c r="Z201" s="25"/>
      <c r="AA201" s="25"/>
      <c r="AB201" s="14"/>
      <c r="AC201" s="14"/>
    </row>
    <row r="202" spans="1:123" s="5" customFormat="1" x14ac:dyDescent="0.25">
      <c r="A202" s="75" t="s">
        <v>348</v>
      </c>
      <c r="E202" s="6"/>
      <c r="G202" s="8"/>
      <c r="H202" s="8"/>
      <c r="I202" s="8"/>
      <c r="J202" s="8"/>
      <c r="K202" s="6"/>
      <c r="L202" s="76"/>
      <c r="M202" s="76"/>
      <c r="N202" s="10"/>
      <c r="O202" s="10"/>
      <c r="P202" s="7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6"/>
      <c r="AC202" s="6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  <c r="CY202" s="10"/>
      <c r="CZ202" s="10"/>
      <c r="DA202" s="10"/>
      <c r="DB202" s="10"/>
      <c r="DC202" s="10"/>
      <c r="DD202" s="10"/>
      <c r="DE202" s="10"/>
      <c r="DF202" s="10"/>
      <c r="DG202" s="10"/>
      <c r="DH202" s="10"/>
      <c r="DI202" s="10"/>
      <c r="DJ202" s="10"/>
      <c r="DK202" s="10"/>
      <c r="DL202" s="10"/>
      <c r="DM202" s="10"/>
      <c r="DN202" s="10"/>
      <c r="DO202" s="10"/>
      <c r="DP202" s="10"/>
      <c r="DQ202" s="10"/>
      <c r="DR202" s="10"/>
      <c r="DS202" s="10"/>
    </row>
    <row r="203" spans="1:123" ht="22.8" customHeight="1" x14ac:dyDescent="0.35">
      <c r="A203" s="75" t="s">
        <v>348</v>
      </c>
      <c r="K203" s="6">
        <v>2001</v>
      </c>
      <c r="L203" s="77">
        <v>2001</v>
      </c>
      <c r="M203" s="77"/>
      <c r="N203" s="78" t="s">
        <v>400</v>
      </c>
      <c r="O203" s="79"/>
      <c r="S203" s="58"/>
      <c r="AA203" s="58"/>
      <c r="AC203" s="72"/>
      <c r="AK203" s="65"/>
      <c r="AM203" s="65"/>
      <c r="AZ203" s="58"/>
    </row>
    <row r="204" spans="1:123" x14ac:dyDescent="0.25">
      <c r="A204" s="75" t="s">
        <v>348</v>
      </c>
    </row>
    <row r="205" spans="1:123" s="86" customFormat="1" ht="15" customHeight="1" x14ac:dyDescent="0.25">
      <c r="A205" s="75" t="s">
        <v>348</v>
      </c>
      <c r="B205" s="80"/>
      <c r="C205" s="80"/>
      <c r="D205" s="80"/>
      <c r="E205" s="81"/>
      <c r="F205" s="82"/>
      <c r="G205" s="81"/>
      <c r="H205" s="81"/>
      <c r="I205" s="81"/>
      <c r="J205" s="81"/>
      <c r="K205" s="81"/>
      <c r="L205" s="83">
        <f>L206</f>
        <v>2001</v>
      </c>
      <c r="M205" s="84" t="s">
        <v>350</v>
      </c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  <c r="AA205" s="84"/>
      <c r="AB205" s="81"/>
      <c r="AC205" s="81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85"/>
      <c r="AO205" s="85"/>
      <c r="AP205" s="85"/>
      <c r="AQ205" s="85"/>
      <c r="AR205" s="85"/>
      <c r="AS205" s="85"/>
      <c r="AT205" s="85"/>
      <c r="AU205" s="85"/>
      <c r="AV205" s="85"/>
      <c r="AW205" s="85"/>
      <c r="AX205" s="85"/>
      <c r="AY205" s="85"/>
      <c r="AZ205" s="84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  <c r="CY205" s="10"/>
      <c r="CZ205" s="10"/>
      <c r="DA205" s="10"/>
      <c r="DB205" s="10"/>
      <c r="DC205" s="10"/>
      <c r="DD205" s="10"/>
      <c r="DE205" s="10"/>
      <c r="DF205" s="10"/>
      <c r="DG205" s="10"/>
      <c r="DH205" s="10"/>
      <c r="DI205" s="10"/>
      <c r="DJ205" s="10"/>
      <c r="DK205" s="10"/>
      <c r="DL205" s="10"/>
      <c r="DM205" s="10"/>
      <c r="DN205" s="10"/>
      <c r="DO205" s="10"/>
      <c r="DP205" s="10"/>
      <c r="DQ205" s="10"/>
      <c r="DR205" s="10"/>
      <c r="DS205" s="10"/>
    </row>
    <row r="206" spans="1:123" s="25" customFormat="1" ht="10.95" customHeight="1" x14ac:dyDescent="0.25">
      <c r="A206" s="87" t="s">
        <v>348</v>
      </c>
      <c r="B206" s="88"/>
      <c r="C206" s="88"/>
      <c r="D206" s="88"/>
      <c r="E206" s="89"/>
      <c r="F206" s="90"/>
      <c r="G206" s="13"/>
      <c r="H206" s="13"/>
      <c r="I206" s="13"/>
      <c r="J206" s="13"/>
      <c r="K206" s="14" t="s">
        <v>295</v>
      </c>
      <c r="L206" s="91">
        <v>2001</v>
      </c>
      <c r="M206" s="92"/>
      <c r="N206" s="25" t="str">
        <f>TRIM("    TOTAL DAYS")</f>
        <v>TOTAL DAYS</v>
      </c>
      <c r="P206" s="70"/>
      <c r="Q206" s="10"/>
      <c r="R206" s="85"/>
      <c r="S206" s="93"/>
      <c r="T206" s="25">
        <f>AD206/T$6</f>
        <v>2867</v>
      </c>
      <c r="V206" s="25">
        <f>AF206/V$6</f>
        <v>2667.5555555555557</v>
      </c>
      <c r="X206" s="25">
        <f>AH206/X$6</f>
        <v>1998.9166666666667</v>
      </c>
      <c r="Z206" s="25">
        <f>AJ206/Z$6</f>
        <v>2710.0833333333335</v>
      </c>
      <c r="AA206" s="93"/>
      <c r="AB206" s="14">
        <f>AL206/AB$6</f>
        <v>0</v>
      </c>
      <c r="AC206" s="65"/>
      <c r="AD206" s="14">
        <v>8601</v>
      </c>
      <c r="AE206" s="14"/>
      <c r="AF206" s="14">
        <v>24008</v>
      </c>
      <c r="AG206" s="14"/>
      <c r="AH206" s="14">
        <v>23987</v>
      </c>
      <c r="AI206" s="14"/>
      <c r="AJ206" s="14">
        <v>32521</v>
      </c>
      <c r="AK206" s="65"/>
      <c r="AL206" s="14">
        <v>0</v>
      </c>
      <c r="AM206" s="65"/>
      <c r="AN206" s="25">
        <v>1929</v>
      </c>
      <c r="AO206" s="25">
        <v>2036</v>
      </c>
      <c r="AP206" s="25">
        <v>2067</v>
      </c>
      <c r="AQ206" s="25">
        <v>2401</v>
      </c>
      <c r="AR206" s="25">
        <v>2302</v>
      </c>
      <c r="AS206" s="25">
        <v>2679</v>
      </c>
      <c r="AT206" s="25">
        <v>2600</v>
      </c>
      <c r="AU206" s="25">
        <v>2692</v>
      </c>
      <c r="AV206" s="25">
        <v>2733</v>
      </c>
      <c r="AW206" s="25">
        <v>2880</v>
      </c>
      <c r="AX206" s="25">
        <v>2938</v>
      </c>
      <c r="AY206" s="25">
        <v>2783</v>
      </c>
      <c r="AZ206" s="93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  <c r="CY206" s="10"/>
      <c r="CZ206" s="10"/>
      <c r="DA206" s="10"/>
      <c r="DB206" s="10"/>
      <c r="DC206" s="10"/>
      <c r="DD206" s="10"/>
      <c r="DE206" s="10"/>
      <c r="DF206" s="10"/>
      <c r="DG206" s="10"/>
      <c r="DH206" s="10"/>
      <c r="DI206" s="10"/>
      <c r="DJ206" s="10"/>
      <c r="DK206" s="10"/>
      <c r="DL206" s="10"/>
      <c r="DM206" s="10"/>
      <c r="DN206" s="10"/>
      <c r="DO206" s="10"/>
      <c r="DP206" s="10"/>
      <c r="DQ206" s="10"/>
      <c r="DR206" s="10"/>
      <c r="DS206" s="10"/>
    </row>
    <row r="207" spans="1:123" s="25" customFormat="1" ht="10.95" customHeight="1" x14ac:dyDescent="0.25">
      <c r="A207" s="87" t="s">
        <v>348</v>
      </c>
      <c r="B207" s="88"/>
      <c r="C207" s="88"/>
      <c r="D207" s="88"/>
      <c r="E207" s="89"/>
      <c r="F207" s="90"/>
      <c r="G207" s="13"/>
      <c r="H207" s="13"/>
      <c r="I207" s="13"/>
      <c r="J207" s="13"/>
      <c r="K207" s="14" t="s">
        <v>299</v>
      </c>
      <c r="L207" s="91">
        <v>2001</v>
      </c>
      <c r="M207" s="92"/>
      <c r="N207" s="25" t="str">
        <f>TRIM("      TOTAL ANCILLARIES")</f>
        <v>TOTAL ANCILLARIES</v>
      </c>
      <c r="P207" s="70"/>
      <c r="Q207" s="10"/>
      <c r="R207" s="85"/>
      <c r="S207" s="93"/>
      <c r="T207" s="25">
        <f>AD207/T$6</f>
        <v>14774.226666666667</v>
      </c>
      <c r="V207" s="25">
        <f>AF207/V$6</f>
        <v>14914.144444444442</v>
      </c>
      <c r="X207" s="25">
        <f>AH207/X$6</f>
        <v>9865.4216666666671</v>
      </c>
      <c r="Z207" s="25">
        <f>AJ207/Z$6</f>
        <v>7000</v>
      </c>
      <c r="AA207" s="93"/>
      <c r="AB207" s="14">
        <f>AL207/AB$6</f>
        <v>0</v>
      </c>
      <c r="AC207" s="65"/>
      <c r="AD207" s="14">
        <v>44322.68</v>
      </c>
      <c r="AE207" s="14"/>
      <c r="AF207" s="14">
        <v>134227.29999999999</v>
      </c>
      <c r="AG207" s="14"/>
      <c r="AH207" s="14">
        <v>118385.06</v>
      </c>
      <c r="AI207" s="14"/>
      <c r="AJ207" s="14">
        <v>84000</v>
      </c>
      <c r="AK207" s="65"/>
      <c r="AL207" s="14">
        <v>0</v>
      </c>
      <c r="AM207" s="65"/>
      <c r="AN207" s="25">
        <v>4837.62</v>
      </c>
      <c r="AO207" s="25">
        <v>9842.91</v>
      </c>
      <c r="AP207" s="25">
        <v>21690.74</v>
      </c>
      <c r="AQ207" s="25">
        <v>14535.43</v>
      </c>
      <c r="AR207" s="25">
        <v>16629.36</v>
      </c>
      <c r="AS207" s="25">
        <v>12799.55</v>
      </c>
      <c r="AT207" s="25">
        <v>8955.48</v>
      </c>
      <c r="AU207" s="25">
        <v>13361.06</v>
      </c>
      <c r="AV207" s="25">
        <v>23623.74</v>
      </c>
      <c r="AW207" s="25">
        <v>15698.41</v>
      </c>
      <c r="AX207" s="25">
        <v>12306.19</v>
      </c>
      <c r="AY207" s="25">
        <v>16318.08</v>
      </c>
      <c r="AZ207" s="93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  <c r="CY207" s="10"/>
      <c r="CZ207" s="10"/>
      <c r="DA207" s="10"/>
      <c r="DB207" s="10"/>
      <c r="DC207" s="10"/>
      <c r="DD207" s="10"/>
      <c r="DE207" s="10"/>
      <c r="DF207" s="10"/>
      <c r="DG207" s="10"/>
      <c r="DH207" s="10"/>
      <c r="DI207" s="10"/>
      <c r="DJ207" s="10"/>
      <c r="DK207" s="10"/>
      <c r="DL207" s="10"/>
      <c r="DM207" s="10"/>
      <c r="DN207" s="10"/>
      <c r="DO207" s="10"/>
      <c r="DP207" s="10"/>
      <c r="DQ207" s="10"/>
      <c r="DR207" s="10"/>
      <c r="DS207" s="10"/>
    </row>
    <row r="208" spans="1:123" s="25" customFormat="1" ht="10.95" customHeight="1" x14ac:dyDescent="0.25">
      <c r="A208" s="87" t="s">
        <v>348</v>
      </c>
      <c r="B208" s="88"/>
      <c r="C208" s="88"/>
      <c r="D208" s="88"/>
      <c r="E208" s="89"/>
      <c r="F208" s="90"/>
      <c r="G208" s="13"/>
      <c r="H208" s="13"/>
      <c r="I208" s="13"/>
      <c r="J208" s="13"/>
      <c r="K208" s="14" t="s">
        <v>301</v>
      </c>
      <c r="L208" s="91">
        <v>2001</v>
      </c>
      <c r="M208" s="92"/>
      <c r="N208" s="25" t="str">
        <f>TRIM("TOTAL REVENUE")</f>
        <v>TOTAL REVENUE</v>
      </c>
      <c r="P208" s="70"/>
      <c r="Q208" s="10"/>
      <c r="R208" s="85"/>
      <c r="S208" s="93"/>
      <c r="T208" s="25">
        <f>AD208/T$6</f>
        <v>943672.95666666667</v>
      </c>
      <c r="V208" s="25">
        <f>AF208/V$6</f>
        <v>878097.40444444446</v>
      </c>
      <c r="X208" s="25">
        <f>AH208/X$6</f>
        <v>665460.73416666663</v>
      </c>
      <c r="Z208" s="25">
        <f>AJ208/Z$6</f>
        <v>936759.12256316666</v>
      </c>
      <c r="AA208" s="93"/>
      <c r="AB208" s="14">
        <f>AL208/AB$6</f>
        <v>0</v>
      </c>
      <c r="AC208" s="65"/>
      <c r="AD208" s="14">
        <v>2831018.87</v>
      </c>
      <c r="AE208" s="14"/>
      <c r="AF208" s="14">
        <v>7902876.6399999997</v>
      </c>
      <c r="AG208" s="14"/>
      <c r="AH208" s="14">
        <v>7985528.8099999996</v>
      </c>
      <c r="AI208" s="14"/>
      <c r="AJ208" s="14">
        <v>11241109.470758</v>
      </c>
      <c r="AK208" s="65"/>
      <c r="AL208" s="14">
        <v>0</v>
      </c>
      <c r="AM208" s="65"/>
      <c r="AN208" s="25">
        <v>645870.72</v>
      </c>
      <c r="AO208" s="25">
        <v>643794.91</v>
      </c>
      <c r="AP208" s="25">
        <v>677035.73</v>
      </c>
      <c r="AQ208" s="25">
        <v>787769.4</v>
      </c>
      <c r="AR208" s="25">
        <v>797997</v>
      </c>
      <c r="AS208" s="25">
        <v>883625.94</v>
      </c>
      <c r="AT208" s="25">
        <v>872503.48</v>
      </c>
      <c r="AU208" s="25">
        <v>846646.75</v>
      </c>
      <c r="AV208" s="25">
        <v>883315.19999999995</v>
      </c>
      <c r="AW208" s="25">
        <v>942821.27</v>
      </c>
      <c r="AX208" s="25">
        <v>984660.68</v>
      </c>
      <c r="AY208" s="25">
        <v>903536.92</v>
      </c>
      <c r="AZ208" s="93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  <c r="CY208" s="10"/>
      <c r="CZ208" s="10"/>
      <c r="DA208" s="10"/>
      <c r="DB208" s="10"/>
      <c r="DC208" s="10"/>
      <c r="DD208" s="10"/>
      <c r="DE208" s="10"/>
      <c r="DF208" s="10"/>
      <c r="DG208" s="10"/>
      <c r="DH208" s="10"/>
      <c r="DI208" s="10"/>
      <c r="DJ208" s="10"/>
      <c r="DK208" s="10"/>
      <c r="DL208" s="10"/>
      <c r="DM208" s="10"/>
      <c r="DN208" s="10"/>
      <c r="DO208" s="10"/>
      <c r="DP208" s="10"/>
      <c r="DQ208" s="10"/>
      <c r="DR208" s="10"/>
      <c r="DS208" s="10"/>
    </row>
    <row r="209" spans="1:123" s="25" customFormat="1" ht="10.95" customHeight="1" x14ac:dyDescent="0.25">
      <c r="A209" s="87" t="s">
        <v>348</v>
      </c>
      <c r="B209" s="88"/>
      <c r="C209" s="88"/>
      <c r="D209" s="88"/>
      <c r="E209" s="89"/>
      <c r="F209" s="90"/>
      <c r="G209" s="13"/>
      <c r="H209" s="13"/>
      <c r="I209" s="13"/>
      <c r="J209" s="13"/>
      <c r="K209" s="14" t="s">
        <v>303</v>
      </c>
      <c r="L209" s="91">
        <v>2001</v>
      </c>
      <c r="M209" s="92"/>
      <c r="N209" s="25" t="str">
        <f>TRIM("      TOTAL EMPLOYEE WAGES")</f>
        <v>TOTAL EMPLOYEE WAGES</v>
      </c>
      <c r="P209" s="70"/>
      <c r="Q209" s="10"/>
      <c r="R209" s="85"/>
      <c r="S209" s="93"/>
      <c r="T209" s="25">
        <f>AD209/T$6</f>
        <v>370305.23333333334</v>
      </c>
      <c r="V209" s="25">
        <f>AF209/V$6</f>
        <v>354169.68888888892</v>
      </c>
      <c r="X209" s="25">
        <f>AH209/X$6</f>
        <v>341222.08166666667</v>
      </c>
      <c r="Z209" s="25">
        <f>AJ209/Z$6</f>
        <v>348381.49478683335</v>
      </c>
      <c r="AA209" s="93"/>
      <c r="AB209" s="14">
        <f>AL209/AB$6</f>
        <v>0</v>
      </c>
      <c r="AC209" s="65"/>
      <c r="AD209" s="14">
        <v>1110915.7</v>
      </c>
      <c r="AE209" s="14"/>
      <c r="AF209" s="14">
        <v>3187527.2</v>
      </c>
      <c r="AG209" s="14"/>
      <c r="AH209" s="14">
        <v>4094664.98</v>
      </c>
      <c r="AI209" s="14"/>
      <c r="AJ209" s="14">
        <v>4180577.937442</v>
      </c>
      <c r="AK209" s="65"/>
      <c r="AL209" s="14">
        <v>0</v>
      </c>
      <c r="AM209" s="65"/>
      <c r="AN209" s="25">
        <v>314611.99</v>
      </c>
      <c r="AO209" s="25">
        <v>318785.37</v>
      </c>
      <c r="AP209" s="25">
        <v>385253.87</v>
      </c>
      <c r="AQ209" s="25">
        <v>353902.49</v>
      </c>
      <c r="AR209" s="25">
        <v>346475.75</v>
      </c>
      <c r="AS209" s="25">
        <v>351018.02</v>
      </c>
      <c r="AT209" s="25">
        <v>335073.53999999998</v>
      </c>
      <c r="AU209" s="25">
        <v>350198.32</v>
      </c>
      <c r="AV209" s="25">
        <v>339943.38</v>
      </c>
      <c r="AW209" s="25">
        <v>370907.18</v>
      </c>
      <c r="AX209" s="25">
        <v>362042.87</v>
      </c>
      <c r="AY209" s="25">
        <v>377965.65</v>
      </c>
      <c r="AZ209" s="93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  <c r="CY209" s="10"/>
      <c r="CZ209" s="10"/>
      <c r="DA209" s="10"/>
      <c r="DB209" s="10"/>
      <c r="DC209" s="10"/>
      <c r="DD209" s="10"/>
      <c r="DE209" s="10"/>
      <c r="DF209" s="10"/>
      <c r="DG209" s="10"/>
      <c r="DH209" s="10"/>
      <c r="DI209" s="10"/>
      <c r="DJ209" s="10"/>
      <c r="DK209" s="10"/>
      <c r="DL209" s="10"/>
      <c r="DM209" s="10"/>
      <c r="DN209" s="10"/>
      <c r="DO209" s="10"/>
      <c r="DP209" s="10"/>
      <c r="DQ209" s="10"/>
      <c r="DR209" s="10"/>
      <c r="DS209" s="10"/>
    </row>
    <row r="210" spans="1:123" s="25" customFormat="1" ht="10.95" customHeight="1" x14ac:dyDescent="0.25">
      <c r="A210" s="87" t="s">
        <v>348</v>
      </c>
      <c r="B210" s="88"/>
      <c r="C210" s="88"/>
      <c r="D210" s="88"/>
      <c r="E210" s="89"/>
      <c r="F210" s="90"/>
      <c r="G210" s="13"/>
      <c r="H210" s="13"/>
      <c r="I210" s="13"/>
      <c r="J210" s="13"/>
      <c r="K210" s="14" t="s">
        <v>305</v>
      </c>
      <c r="L210" s="91">
        <v>2001</v>
      </c>
      <c r="M210" s="92"/>
      <c r="N210" s="25" t="str">
        <f>TRIM("TOTAL COMPENSATION")</f>
        <v>TOTAL COMPENSATION</v>
      </c>
      <c r="P210" s="70"/>
      <c r="Q210" s="10"/>
      <c r="R210" s="85"/>
      <c r="S210" s="93"/>
      <c r="T210" s="25">
        <f>AD210/T$6</f>
        <v>395381.23333333334</v>
      </c>
      <c r="V210" s="25">
        <f>AF210/V$6</f>
        <v>377725.23</v>
      </c>
      <c r="X210" s="25">
        <f>AH210/X$6</f>
        <v>302411.10166666668</v>
      </c>
      <c r="Z210" s="25">
        <f>AJ210/Z$6</f>
        <v>374999.86478683335</v>
      </c>
      <c r="AA210" s="93"/>
      <c r="AB210" s="14">
        <f>AL210/AB$6</f>
        <v>0</v>
      </c>
      <c r="AC210" s="65"/>
      <c r="AD210" s="14">
        <v>1186143.7</v>
      </c>
      <c r="AE210" s="14"/>
      <c r="AF210" s="14">
        <v>3399527.07</v>
      </c>
      <c r="AG210" s="14"/>
      <c r="AH210" s="14">
        <v>3628933.22</v>
      </c>
      <c r="AI210" s="14"/>
      <c r="AJ210" s="14">
        <v>4499998.3774420004</v>
      </c>
      <c r="AK210" s="65"/>
      <c r="AL210" s="14">
        <v>0</v>
      </c>
      <c r="AM210" s="65"/>
      <c r="AN210" s="25">
        <v>278061.96000000002</v>
      </c>
      <c r="AO210" s="25">
        <v>278244.86</v>
      </c>
      <c r="AP210" s="25">
        <v>368038.92</v>
      </c>
      <c r="AQ210" s="25">
        <v>365294.36</v>
      </c>
      <c r="AR210" s="25">
        <v>371551.75</v>
      </c>
      <c r="AS210" s="25">
        <v>376094.02</v>
      </c>
      <c r="AT210" s="25">
        <v>360149.54</v>
      </c>
      <c r="AU210" s="25">
        <v>375274.32</v>
      </c>
      <c r="AV210" s="25">
        <v>365019.38</v>
      </c>
      <c r="AW210" s="25">
        <v>395983.18</v>
      </c>
      <c r="AX210" s="25">
        <v>387118.87</v>
      </c>
      <c r="AY210" s="25">
        <v>403041.65</v>
      </c>
      <c r="AZ210" s="93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  <c r="CY210" s="10"/>
      <c r="CZ210" s="10"/>
      <c r="DA210" s="10"/>
      <c r="DB210" s="10"/>
      <c r="DC210" s="10"/>
      <c r="DD210" s="10"/>
      <c r="DE210" s="10"/>
      <c r="DF210" s="10"/>
      <c r="DG210" s="10"/>
      <c r="DH210" s="10"/>
      <c r="DI210" s="10"/>
      <c r="DJ210" s="10"/>
      <c r="DK210" s="10"/>
      <c r="DL210" s="10"/>
      <c r="DM210" s="10"/>
      <c r="DN210" s="10"/>
      <c r="DO210" s="10"/>
      <c r="DP210" s="10"/>
      <c r="DQ210" s="10"/>
      <c r="DR210" s="10"/>
      <c r="DS210" s="10"/>
    </row>
    <row r="211" spans="1:123" x14ac:dyDescent="0.25">
      <c r="A211" s="75" t="s">
        <v>348</v>
      </c>
      <c r="L211" s="94"/>
    </row>
    <row r="212" spans="1:123" s="86" customFormat="1" ht="15" customHeight="1" x14ac:dyDescent="0.25">
      <c r="A212" s="75" t="s">
        <v>348</v>
      </c>
      <c r="B212" s="80"/>
      <c r="C212" s="80"/>
      <c r="D212" s="80"/>
      <c r="E212" s="81"/>
      <c r="F212" s="82"/>
      <c r="G212" s="81"/>
      <c r="H212" s="81"/>
      <c r="I212" s="81"/>
      <c r="J212" s="81"/>
      <c r="K212" s="81"/>
      <c r="L212" s="83">
        <f>L213</f>
        <v>2001</v>
      </c>
      <c r="M212" s="84" t="s">
        <v>351</v>
      </c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  <c r="AA212" s="84"/>
      <c r="AB212" s="81"/>
      <c r="AC212" s="81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85"/>
      <c r="AO212" s="85"/>
      <c r="AP212" s="85"/>
      <c r="AQ212" s="85"/>
      <c r="AR212" s="85"/>
      <c r="AS212" s="85"/>
      <c r="AT212" s="85"/>
      <c r="AU212" s="85"/>
      <c r="AV212" s="85"/>
      <c r="AW212" s="85"/>
      <c r="AX212" s="85"/>
      <c r="AY212" s="85"/>
      <c r="AZ212" s="84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  <c r="CY212" s="10"/>
      <c r="CZ212" s="10"/>
      <c r="DA212" s="10"/>
      <c r="DB212" s="10"/>
      <c r="DC212" s="10"/>
      <c r="DD212" s="10"/>
      <c r="DE212" s="10"/>
      <c r="DF212" s="10"/>
      <c r="DG212" s="10"/>
      <c r="DH212" s="10"/>
      <c r="DI212" s="10"/>
      <c r="DJ212" s="10"/>
      <c r="DK212" s="10"/>
      <c r="DL212" s="10"/>
      <c r="DM212" s="10"/>
      <c r="DN212" s="10"/>
      <c r="DO212" s="10"/>
      <c r="DP212" s="10"/>
      <c r="DQ212" s="10"/>
      <c r="DR212" s="10"/>
      <c r="DS212" s="10"/>
    </row>
    <row r="213" spans="1:123" s="101" customFormat="1" ht="10.95" customHeight="1" x14ac:dyDescent="0.25">
      <c r="A213" s="75" t="s">
        <v>348</v>
      </c>
      <c r="B213" s="95" t="str">
        <f t="shared" ref="B213" si="46">IF(E213&gt;0,"Bud02 " &amp; C213 &amp;","&amp;D213&amp;",'"&amp;E213&amp;"',"&amp;1*R213)</f>
        <v>Bud02 2020,2001,'xpr003',0.093427</v>
      </c>
      <c r="C213" s="96">
        <f t="shared" ref="C213" si="47">$E$5</f>
        <v>2020</v>
      </c>
      <c r="D213" s="96">
        <v>2001</v>
      </c>
      <c r="E213" s="97" t="str">
        <f>K213</f>
        <v>xpr003</v>
      </c>
      <c r="F213" s="90"/>
      <c r="G213" s="98">
        <f>IF(""="",1,SUBSTITUTE(SUBSTITUTE("","xxp","xpp"),"xppm13","xppm08"))</f>
        <v>1</v>
      </c>
      <c r="H213" s="98">
        <f>IF(""="",1,"")</f>
        <v>1</v>
      </c>
      <c r="I213" s="98">
        <f>IF(""="",1,IF(LEFT("",1)&lt;&gt;"E","",1))</f>
        <v>1</v>
      </c>
      <c r="J213" s="98">
        <f>IF(""="",1,IF(LEFT("",1)="E","",1))</f>
        <v>1</v>
      </c>
      <c r="K213" s="99" t="s">
        <v>352</v>
      </c>
      <c r="L213" s="91">
        <v>2001</v>
      </c>
      <c r="M213" s="100" t="str">
        <f>IF(LEFT($G213,4)="xppm","*","")</f>
        <v/>
      </c>
      <c r="N213" s="101" t="str">
        <f>UPPER(TRIM("        NON_PRODUCTIVE RATE (NON-EXEMPT)"))</f>
        <v>NON_PRODUCTIVE RATE (NON-EXEMPT)</v>
      </c>
      <c r="P213" s="102"/>
      <c r="R213" s="103">
        <f>IFERROR(IF(1*AB213&gt;0,AB213,Z213),Z213)</f>
        <v>9.3426999999999996E-2</v>
      </c>
      <c r="S213" s="104"/>
      <c r="T213" s="105">
        <f>IFERROR(IF(LEFT($G213,4)="xppm",AD213/VLOOKUP($G213,$K$11:$Z$28,T$1,0),IF(LEFT($J213,1)="E",AD213/VLOOKUP($J213,$K$11:$Z$28,T$1,0),AD213/T$6)),"")</f>
        <v>0</v>
      </c>
      <c r="U213" s="105"/>
      <c r="V213" s="105">
        <f>IFERROR(IF(LEFT($G213,4)="xppm",AF213/VLOOKUP($G213,$K$11:$Z$28,V$1,0),IF(LEFT($J213,1)="E",AF213/VLOOKUP($J213,$K$11:$Z$28,V$1,0),AF213/V$6)),"")</f>
        <v>0</v>
      </c>
      <c r="W213" s="105"/>
      <c r="X213" s="105">
        <f>IFERROR(IF(LEFT($G213,4)="xppm",AH213/VLOOKUP($G213,$K$11:$Z$28,X$1,0),IF(LEFT($J213,1)="E",AH213/VLOOKUP($J213,$K$11:$Z$28,X$1,0),AH213/X$6)),"")</f>
        <v>0</v>
      </c>
      <c r="Y213" s="105"/>
      <c r="Z213" s="105">
        <f>IFERROR(IF(LEFT($G213,4)="xppm",AJ213/VLOOKUP($G213,$K$11:$Z$28,Z$1,0),IF(LEFT($J213,1)="E",AJ213/VLOOKUP($J213,$K$11:$Z$28,Z$1,0),AJ213/Z$6)),"")</f>
        <v>9.3426999999999996E-2</v>
      </c>
      <c r="AA213" s="104"/>
      <c r="AB213" s="106">
        <f>IFERROR(IF(LEFT($G213,4)="xppm",AL213/VLOOKUP($G213,$K$11:$Z$28,AB$1,0),IF(LEFT($J213,1)="E",AL213/VLOOKUP($J213,$K$11:$AB$28,AB$1,0),AL213/AB$6)),"")</f>
        <v>0</v>
      </c>
      <c r="AC213" s="107"/>
      <c r="AD213" s="106"/>
      <c r="AE213" s="106"/>
      <c r="AF213" s="106"/>
      <c r="AG213" s="106"/>
      <c r="AH213" s="106"/>
      <c r="AI213" s="106"/>
      <c r="AJ213" s="106">
        <v>1.121124</v>
      </c>
      <c r="AK213" s="107"/>
      <c r="AL213" s="106">
        <v>0</v>
      </c>
      <c r="AM213" s="107"/>
      <c r="AN213" s="105"/>
      <c r="AO213" s="105"/>
      <c r="AP213" s="105"/>
      <c r="AQ213" s="105"/>
      <c r="AR213" s="105"/>
      <c r="AS213" s="105"/>
      <c r="AT213" s="105"/>
      <c r="AU213" s="105"/>
      <c r="AV213" s="105"/>
      <c r="AW213" s="105"/>
      <c r="AX213" s="105"/>
      <c r="AY213" s="105"/>
      <c r="AZ213" s="108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  <c r="CY213" s="10"/>
      <c r="CZ213" s="10"/>
      <c r="DA213" s="10"/>
      <c r="DB213" s="10"/>
      <c r="DC213" s="10"/>
      <c r="DD213" s="10"/>
      <c r="DE213" s="10"/>
      <c r="DF213" s="10"/>
      <c r="DG213" s="10"/>
      <c r="DH213" s="10"/>
      <c r="DI213" s="10"/>
      <c r="DJ213" s="10"/>
      <c r="DK213" s="10"/>
      <c r="DL213" s="10"/>
      <c r="DM213" s="10"/>
      <c r="DN213" s="10"/>
      <c r="DO213" s="10"/>
      <c r="DP213" s="10"/>
      <c r="DQ213" s="10"/>
      <c r="DR213" s="10"/>
      <c r="DS213" s="10"/>
    </row>
    <row r="214" spans="1:123" s="101" customFormat="1" ht="10.95" customHeight="1" x14ac:dyDescent="0.25">
      <c r="A214" s="75" t="s">
        <v>348</v>
      </c>
      <c r="B214" s="95" t="str">
        <f>IF(E214&gt;0,"Bud02 " &amp; C214 &amp;","&amp;D214&amp;",'"&amp;E214&amp;"',"&amp;1*R214)</f>
        <v>Bud02 2020,2001,'xpr007',0.060435</v>
      </c>
      <c r="C214" s="96">
        <f>$E$5</f>
        <v>2020</v>
      </c>
      <c r="D214" s="96">
        <v>2001</v>
      </c>
      <c r="E214" s="97" t="str">
        <f>K214</f>
        <v>xpr007</v>
      </c>
      <c r="F214" s="90"/>
      <c r="G214" s="98">
        <f>IF(""="",1,SUBSTITUTE(SUBSTITUTE("","xxp","xpp"),"xppm13","xppm08"))</f>
        <v>1</v>
      </c>
      <c r="H214" s="98">
        <f>IF(""="",1,"")</f>
        <v>1</v>
      </c>
      <c r="I214" s="98">
        <f>IF(""="",1,IF(LEFT("",1)&lt;&gt;"E","",1))</f>
        <v>1</v>
      </c>
      <c r="J214" s="98">
        <f>IF(""="",1,IF(LEFT("",1)="E","",1))</f>
        <v>1</v>
      </c>
      <c r="K214" s="99" t="s">
        <v>353</v>
      </c>
      <c r="L214" s="91">
        <v>2001</v>
      </c>
      <c r="M214" s="100" t="str">
        <f>IF(LEFT($G214,4)="xppm","*","")</f>
        <v/>
      </c>
      <c r="N214" s="101" t="str">
        <f>UPPER(TRIM("        NON_PRODUCTIVE RATE (EXEMPT)"))</f>
        <v>NON_PRODUCTIVE RATE (EXEMPT)</v>
      </c>
      <c r="P214" s="102"/>
      <c r="R214" s="103">
        <f>IFERROR(IF(1*AB214&gt;0,AB214,Z214),Z214)</f>
        <v>6.0434999999999996E-2</v>
      </c>
      <c r="S214" s="104"/>
      <c r="T214" s="105">
        <f>IFERROR(IF(LEFT($G214,4)="xppm",AD214/VLOOKUP($G214,$K$11:$Z$28,T$1,0),IF(LEFT($J214,1)="E",AD214/VLOOKUP($J214,$K$11:$Z$28,T$1,0),AD214/T$6)),"")</f>
        <v>0</v>
      </c>
      <c r="U214" s="105"/>
      <c r="V214" s="105">
        <f>IFERROR(IF(LEFT($G214,4)="xppm",AF214/VLOOKUP($G214,$K$11:$Z$28,V$1,0),IF(LEFT($J214,1)="E",AF214/VLOOKUP($J214,$K$11:$Z$28,V$1,0),AF214/V$6)),"")</f>
        <v>0</v>
      </c>
      <c r="W214" s="105"/>
      <c r="X214" s="105">
        <f>IFERROR(IF(LEFT($G214,4)="xppm",AH214/VLOOKUP($G214,$K$11:$Z$28,X$1,0),IF(LEFT($J214,1)="E",AH214/VLOOKUP($J214,$K$11:$Z$28,X$1,0),AH214/X$6)),"")</f>
        <v>0</v>
      </c>
      <c r="Y214" s="105"/>
      <c r="Z214" s="105">
        <f>IFERROR(IF(LEFT($G214,4)="xppm",AJ214/VLOOKUP($G214,$K$11:$Z$28,Z$1,0),IF(LEFT($J214,1)="E",AJ214/VLOOKUP($J214,$K$11:$Z$28,Z$1,0),AJ214/Z$6)),"")</f>
        <v>6.0434999999999996E-2</v>
      </c>
      <c r="AA214" s="104"/>
      <c r="AB214" s="106">
        <f>IFERROR(IF(LEFT($G214,4)="xppm",AL214/VLOOKUP($G214,$K$11:$Z$28,AB$1,0),IF(LEFT($J214,1)="E",AL214/VLOOKUP($J214,$K$11:$AB$28,AB$1,0),AL214/AB$6)),"")</f>
        <v>0</v>
      </c>
      <c r="AC214" s="107"/>
      <c r="AD214" s="106"/>
      <c r="AE214" s="106"/>
      <c r="AF214" s="106"/>
      <c r="AG214" s="106"/>
      <c r="AH214" s="106"/>
      <c r="AI214" s="106"/>
      <c r="AJ214" s="106">
        <v>0.72521999999999998</v>
      </c>
      <c r="AK214" s="107"/>
      <c r="AL214" s="106">
        <v>0</v>
      </c>
      <c r="AM214" s="107"/>
      <c r="AN214" s="105"/>
      <c r="AO214" s="105"/>
      <c r="AP214" s="105"/>
      <c r="AQ214" s="105"/>
      <c r="AR214" s="105"/>
      <c r="AS214" s="105"/>
      <c r="AT214" s="105"/>
      <c r="AU214" s="105"/>
      <c r="AV214" s="105"/>
      <c r="AW214" s="105"/>
      <c r="AX214" s="105"/>
      <c r="AY214" s="105"/>
      <c r="AZ214" s="108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  <c r="CY214" s="10"/>
      <c r="CZ214" s="10"/>
      <c r="DA214" s="10"/>
      <c r="DB214" s="10"/>
      <c r="DC214" s="10"/>
      <c r="DD214" s="10"/>
      <c r="DE214" s="10"/>
      <c r="DF214" s="10"/>
      <c r="DG214" s="10"/>
      <c r="DH214" s="10"/>
      <c r="DI214" s="10"/>
      <c r="DJ214" s="10"/>
      <c r="DK214" s="10"/>
      <c r="DL214" s="10"/>
      <c r="DM214" s="10"/>
      <c r="DN214" s="10"/>
      <c r="DO214" s="10"/>
      <c r="DP214" s="10"/>
      <c r="DQ214" s="10"/>
      <c r="DR214" s="10"/>
      <c r="DS214" s="10"/>
    </row>
    <row r="215" spans="1:123" x14ac:dyDescent="0.25">
      <c r="A215" s="75" t="s">
        <v>348</v>
      </c>
      <c r="L215" s="94"/>
    </row>
    <row r="216" spans="1:123" s="86" customFormat="1" ht="15" customHeight="1" x14ac:dyDescent="0.25">
      <c r="A216" s="75" t="s">
        <v>348</v>
      </c>
      <c r="B216" s="80"/>
      <c r="C216" s="80"/>
      <c r="D216" s="80"/>
      <c r="E216" s="81"/>
      <c r="F216" s="82"/>
      <c r="G216" s="81"/>
      <c r="H216" s="81"/>
      <c r="I216" s="81"/>
      <c r="J216" s="81"/>
      <c r="K216" s="81"/>
      <c r="L216" s="83">
        <f>L217</f>
        <v>2001</v>
      </c>
      <c r="M216" s="84" t="s">
        <v>354</v>
      </c>
      <c r="N216" s="84"/>
      <c r="O216" s="84"/>
      <c r="P216" s="84"/>
      <c r="Q216" s="84"/>
      <c r="R216" s="84"/>
      <c r="S216" s="84"/>
      <c r="T216" s="84"/>
      <c r="U216" s="84"/>
      <c r="V216" s="84"/>
      <c r="W216" s="84"/>
      <c r="X216" s="84"/>
      <c r="Y216" s="84"/>
      <c r="Z216" s="84"/>
      <c r="AA216" s="84"/>
      <c r="AB216" s="81"/>
      <c r="AC216" s="81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85"/>
      <c r="AO216" s="85"/>
      <c r="AP216" s="85"/>
      <c r="AQ216" s="85"/>
      <c r="AR216" s="85"/>
      <c r="AS216" s="85"/>
      <c r="AT216" s="85"/>
      <c r="AU216" s="85"/>
      <c r="AV216" s="85"/>
      <c r="AW216" s="85"/>
      <c r="AX216" s="85"/>
      <c r="AY216" s="85"/>
      <c r="AZ216" s="84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  <c r="CY216" s="10"/>
      <c r="CZ216" s="10"/>
      <c r="DA216" s="10"/>
      <c r="DB216" s="10"/>
      <c r="DC216" s="10"/>
      <c r="DD216" s="10"/>
      <c r="DE216" s="10"/>
      <c r="DF216" s="10"/>
      <c r="DG216" s="10"/>
      <c r="DH216" s="10"/>
      <c r="DI216" s="10"/>
      <c r="DJ216" s="10"/>
      <c r="DK216" s="10"/>
      <c r="DL216" s="10"/>
      <c r="DM216" s="10"/>
      <c r="DN216" s="10"/>
      <c r="DO216" s="10"/>
      <c r="DP216" s="10"/>
      <c r="DQ216" s="10"/>
      <c r="DR216" s="10"/>
      <c r="DS216" s="10"/>
    </row>
    <row r="217" spans="1:123" s="101" customFormat="1" ht="10.95" customHeight="1" x14ac:dyDescent="0.25">
      <c r="A217" s="75" t="s">
        <v>348</v>
      </c>
      <c r="B217" s="95" t="str">
        <f t="shared" ref="B217:B220" si="48">IF(E217&gt;0,"Bud02 " &amp; C217 &amp;","&amp;D217&amp;",'"&amp;E217&amp;"',"&amp;1*R217)</f>
        <v>Bud02 2020,2001,'xpr005',0.00175742370935667</v>
      </c>
      <c r="C217" s="96">
        <f t="shared" ref="C217:C220" si="49">$E$5</f>
        <v>2020</v>
      </c>
      <c r="D217" s="96">
        <v>2001</v>
      </c>
      <c r="E217" s="97" t="str">
        <f>IF(LEFT(H217,1) = "x",H217,F217)</f>
        <v>xpr005</v>
      </c>
      <c r="F217" s="90">
        <v>500000</v>
      </c>
      <c r="G217" s="98">
        <f>IF(""="",1,SUBSTITUTE(SUBSTITUTE("","xxp","xpp"),"xppm13","xppm08"))</f>
        <v>1</v>
      </c>
      <c r="H217" s="98" t="str">
        <f>IF("xpr005"="",1,"xpr005")</f>
        <v>xpr005</v>
      </c>
      <c r="I217" s="98">
        <f>IF("Ew57z"="",1,IF(LEFT("Ew57z",1)&lt;&gt;"E","Ew57z",1))</f>
        <v>1</v>
      </c>
      <c r="J217" s="98" t="str">
        <f>IF("Ew57z"="",1,IF(LEFT("Ew57z",1)="E","Ew57z",1))</f>
        <v>Ew57z</v>
      </c>
      <c r="K217" s="99" t="s">
        <v>355</v>
      </c>
      <c r="L217" s="91">
        <v>2001</v>
      </c>
      <c r="M217" s="100" t="str">
        <f>IF(LEFT($G217,4)="xppm","*","")</f>
        <v/>
      </c>
      <c r="N217" s="101" t="str">
        <f>UPPER(TRIM("          PAYROLL TAXES"))</f>
        <v>PAYROLL TAXES</v>
      </c>
      <c r="P217" s="102" t="s">
        <v>356</v>
      </c>
      <c r="R217" s="109">
        <f>IFERROR(IF(1*AB217&gt;0,AB217,V217),V217)</f>
        <v>1.7574237093566712E-3</v>
      </c>
      <c r="S217" s="108"/>
      <c r="T217" s="101">
        <f>IFERROR(IF(LEFT($G217,4)="xppm",AD217/VLOOKUP($G217,$K$11:$Z$28,T$1,0),IF(LEFT($J217,1)="E",AD217/VLOOKUP($J217,$K$11:$Z$28,T$1,0),AD217/T$6)),"")</f>
        <v>1.7614847960576935E-3</v>
      </c>
      <c r="V217" s="101">
        <f>IFERROR(IF(LEFT($G217,4)="xppm",AF217/VLOOKUP($G217,$K$11:$Z$28,V$1,0),IF(LEFT($J217,1)="E",AF217/VLOOKUP($J217,$K$11:$Z$28,V$1,0),AF217/V$6)),"")</f>
        <v>1.7574237093566712E-3</v>
      </c>
      <c r="X217" s="101">
        <f>IFERROR(IF(LEFT($G217,4)="xppm",AH217/VLOOKUP($G217,$K$11:$Z$28,X$1,0),IF(LEFT($J217,1)="E",AH217/VLOOKUP($J217,$K$11:$Z$28,X$1,0),AH217/X$6)),"")</f>
        <v>1.9882606616117714E-3</v>
      </c>
      <c r="Z217" s="101">
        <f>IFERROR(IF(LEFT($G217,4)="xppm",AJ217/VLOOKUP($G217,$K$11:$Z$28,Z$1,0),IF(LEFT($J217,1)="E",AJ217/VLOOKUP($J217,$K$11:$Z$28,Z$1,0),AJ217/Z$6)),"")</f>
        <v>1.7856884478852982E-3</v>
      </c>
      <c r="AA217" s="108"/>
      <c r="AB217" s="99" t="str">
        <f>IFERROR(IF(LEFT($G217,4)="xppm",AL217/VLOOKUP($G217,$K$11:$Z$28,AB$1,0),IF(LEFT($J217,1)="E",AL217/VLOOKUP($J217,$K$11:$AB$28,AB$1,0),AL217/AB$6)),"")</f>
        <v/>
      </c>
      <c r="AC217" s="110"/>
      <c r="AD217" s="14">
        <v>85269.78</v>
      </c>
      <c r="AE217" s="14"/>
      <c r="AF217" s="14">
        <v>251087.7</v>
      </c>
      <c r="AG217" s="14"/>
      <c r="AH217" s="14">
        <v>306001.5</v>
      </c>
      <c r="AI217" s="14"/>
      <c r="AJ217" s="14">
        <v>323285.83977999998</v>
      </c>
      <c r="AK217" s="65"/>
      <c r="AL217" s="14">
        <v>0</v>
      </c>
      <c r="AM217" s="65"/>
      <c r="AN217" s="25">
        <v>22909.58</v>
      </c>
      <c r="AO217" s="25">
        <v>22503.35</v>
      </c>
      <c r="AP217" s="25">
        <v>30870.7</v>
      </c>
      <c r="AQ217" s="25">
        <v>29361.32</v>
      </c>
      <c r="AR217" s="25">
        <v>25375.94</v>
      </c>
      <c r="AS217" s="25">
        <v>27534.06</v>
      </c>
      <c r="AT217" s="25">
        <v>26255.279999999999</v>
      </c>
      <c r="AU217" s="25">
        <v>29944.720000000001</v>
      </c>
      <c r="AV217" s="25">
        <v>27346.6</v>
      </c>
      <c r="AW217" s="25">
        <v>29592.14</v>
      </c>
      <c r="AX217" s="25">
        <v>28257.95</v>
      </c>
      <c r="AY217" s="25">
        <v>27419.69</v>
      </c>
      <c r="AZ217" s="108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  <c r="CY217" s="10"/>
      <c r="CZ217" s="10"/>
      <c r="DA217" s="10"/>
      <c r="DB217" s="10"/>
      <c r="DC217" s="10"/>
      <c r="DD217" s="10"/>
      <c r="DE217" s="10"/>
      <c r="DF217" s="10"/>
      <c r="DG217" s="10"/>
      <c r="DH217" s="10"/>
      <c r="DI217" s="10"/>
      <c r="DJ217" s="10"/>
      <c r="DK217" s="10"/>
      <c r="DL217" s="10"/>
      <c r="DM217" s="10"/>
      <c r="DN217" s="10"/>
      <c r="DO217" s="10"/>
      <c r="DP217" s="10"/>
      <c r="DQ217" s="10"/>
      <c r="DR217" s="10"/>
      <c r="DS217" s="10"/>
    </row>
    <row r="218" spans="1:123" s="101" customFormat="1" ht="10.95" customHeight="1" x14ac:dyDescent="0.25">
      <c r="A218" s="75" t="s">
        <v>348</v>
      </c>
      <c r="B218" s="95" t="str">
        <f t="shared" si="48"/>
        <v>Bud02 2020,2001,'xpr002',0.000887338243575713</v>
      </c>
      <c r="C218" s="96">
        <f t="shared" si="49"/>
        <v>2020</v>
      </c>
      <c r="D218" s="96">
        <v>2001</v>
      </c>
      <c r="E218" s="97" t="str">
        <f>IF(LEFT(H218,1) = "x",H218,F218)</f>
        <v>xpr002</v>
      </c>
      <c r="F218" s="90">
        <v>501100</v>
      </c>
      <c r="G218" s="98">
        <f>IF(""="",1,SUBSTITUTE(SUBSTITUTE("","xxp","xpp"),"xppm13","xppm08"))</f>
        <v>1</v>
      </c>
      <c r="H218" s="98" t="str">
        <f>IF("xpr002"="",1,"xpr002")</f>
        <v>xpr002</v>
      </c>
      <c r="I218" s="98">
        <f>IF("Ewz"="",1,IF(LEFT("Ewz",1)&lt;&gt;"E","Ewz",1))</f>
        <v>1</v>
      </c>
      <c r="J218" s="98" t="str">
        <f>IF("Ewz"="",1,IF(LEFT("Ewz",1)="E","Ewz",1))</f>
        <v>Ewz</v>
      </c>
      <c r="K218" s="99" t="s">
        <v>357</v>
      </c>
      <c r="L218" s="91">
        <v>2001</v>
      </c>
      <c r="M218" s="100" t="str">
        <f>IF(LEFT($G218,4)="xppm","*","")</f>
        <v/>
      </c>
      <c r="N218" s="101" t="str">
        <f>UPPER(TRIM("          HEALTH INSURANCE"))</f>
        <v>HEALTH INSURANCE</v>
      </c>
      <c r="P218" s="102" t="s">
        <v>356</v>
      </c>
      <c r="R218" s="109">
        <f>IFERROR(IF(1*AB218&gt;0,AB218,V218),V218)</f>
        <v>8.8733824357571276E-4</v>
      </c>
      <c r="S218" s="108"/>
      <c r="T218" s="101">
        <f>IFERROR(IF(LEFT($G218,4)="xppm",AD218/VLOOKUP($G218,$K$11:$Z$28,T$1,0),IF(LEFT($J218,1)="E",AD218/VLOOKUP($J218,$K$11:$Z$28,T$1,0),AD218/T$6)),"")</f>
        <v>9.4753199234413519E-4</v>
      </c>
      <c r="V218" s="101">
        <f>IFERROR(IF(LEFT($G218,4)="xppm",AF218/VLOOKUP($G218,$K$11:$Z$28,V$1,0),IF(LEFT($J218,1)="E",AF218/VLOOKUP($J218,$K$11:$Z$28,V$1,0),AF218/V$6)),"")</f>
        <v>8.8733824357571276E-4</v>
      </c>
      <c r="X218" s="101">
        <f>IFERROR(IF(LEFT($G218,4)="xppm",AH218/VLOOKUP($G218,$K$11:$Z$28,X$1,0),IF(LEFT($J218,1)="E",AH218/VLOOKUP($J218,$K$11:$Z$28,X$1,0),AH218/X$6)),"")</f>
        <v>1.1697078549526947E-3</v>
      </c>
      <c r="Z218" s="101">
        <f>IFERROR(IF(LEFT($G218,4)="xppm",AJ218/VLOOKUP($G218,$K$11:$Z$28,Z$1,0),IF(LEFT($J218,1)="E",AJ218/VLOOKUP($J218,$K$11:$Z$28,Z$1,0),AJ218/Z$6)),"")</f>
        <v>9.9557969598429788E-4</v>
      </c>
      <c r="AA218" s="108"/>
      <c r="AB218" s="99" t="str">
        <f>IFERROR(IF(LEFT($G218,4)="xppm",AL218/VLOOKUP($G218,$K$11:$Z$28,AB$1,0),IF(LEFT($J218,1)="E",AL218/VLOOKUP($J218,$K$11:$AB$28,AB$1,0),AL218/AB$6)),"")</f>
        <v/>
      </c>
      <c r="AC218" s="110"/>
      <c r="AD218" s="14">
        <v>47064.19</v>
      </c>
      <c r="AE218" s="14"/>
      <c r="AF218" s="14">
        <v>129760.45</v>
      </c>
      <c r="AG218" s="14"/>
      <c r="AH218" s="14">
        <v>182840.53</v>
      </c>
      <c r="AI218" s="14"/>
      <c r="AJ218" s="14">
        <v>185739.419184</v>
      </c>
      <c r="AK218" s="65"/>
      <c r="AL218" s="14">
        <v>0</v>
      </c>
      <c r="AM218" s="65"/>
      <c r="AN218" s="25">
        <v>13537.26</v>
      </c>
      <c r="AO218" s="25">
        <v>20692.57</v>
      </c>
      <c r="AP218" s="25">
        <v>19933.12</v>
      </c>
      <c r="AQ218" s="25">
        <v>15361.89</v>
      </c>
      <c r="AR218" s="25">
        <v>15917.94</v>
      </c>
      <c r="AS218" s="25">
        <v>10052.48</v>
      </c>
      <c r="AT218" s="25">
        <v>13285.23</v>
      </c>
      <c r="AU218" s="25">
        <v>9071.8700000000008</v>
      </c>
      <c r="AV218" s="25">
        <v>19006.849999999999</v>
      </c>
      <c r="AW218" s="25">
        <v>16561.25</v>
      </c>
      <c r="AX218" s="25">
        <v>14313.1</v>
      </c>
      <c r="AY218" s="25">
        <v>16189.84</v>
      </c>
      <c r="AZ218" s="108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  <c r="CY218" s="10"/>
      <c r="CZ218" s="10"/>
      <c r="DA218" s="10"/>
      <c r="DB218" s="10"/>
      <c r="DC218" s="10"/>
      <c r="DD218" s="10"/>
      <c r="DE218" s="10"/>
      <c r="DF218" s="10"/>
      <c r="DG218" s="10"/>
      <c r="DH218" s="10"/>
      <c r="DI218" s="10"/>
      <c r="DJ218" s="10"/>
      <c r="DK218" s="10"/>
      <c r="DL218" s="10"/>
      <c r="DM218" s="10"/>
      <c r="DN218" s="10"/>
      <c r="DO218" s="10"/>
      <c r="DP218" s="10"/>
      <c r="DQ218" s="10"/>
      <c r="DR218" s="10"/>
      <c r="DS218" s="10"/>
    </row>
    <row r="219" spans="1:123" s="101" customFormat="1" ht="10.95" customHeight="1" x14ac:dyDescent="0.25">
      <c r="A219" s="75" t="s">
        <v>348</v>
      </c>
      <c r="B219" s="95" t="str">
        <f t="shared" si="48"/>
        <v>Bud02 2020,2001,'xpr006',0.000721404721132783</v>
      </c>
      <c r="C219" s="96">
        <f t="shared" si="49"/>
        <v>2020</v>
      </c>
      <c r="D219" s="96">
        <v>2001</v>
      </c>
      <c r="E219" s="97" t="str">
        <f>IF(LEFT(H219,1) = "x",H219,F219)</f>
        <v>xpr006</v>
      </c>
      <c r="F219" s="90">
        <v>503000</v>
      </c>
      <c r="G219" s="98">
        <f>IF(""="",1,SUBSTITUTE(SUBSTITUTE("","xxp","xpp"),"xppm13","xppm08"))</f>
        <v>1</v>
      </c>
      <c r="H219" s="98" t="str">
        <f>IF("xpr006"="",1,"xpr006")</f>
        <v>xpr006</v>
      </c>
      <c r="I219" s="98">
        <f>IF("Ewz"="",1,IF(LEFT("Ewz",1)&lt;&gt;"E","Ewz",1))</f>
        <v>1</v>
      </c>
      <c r="J219" s="98" t="str">
        <f>IF("Ewz"="",1,IF(LEFT("Ewz",1)="E","Ewz",1))</f>
        <v>Ewz</v>
      </c>
      <c r="K219" s="99" t="s">
        <v>358</v>
      </c>
      <c r="L219" s="91">
        <v>2001</v>
      </c>
      <c r="M219" s="100" t="str">
        <f>IF(LEFT($G219,4)="xppm","*","")</f>
        <v/>
      </c>
      <c r="N219" s="101" t="str">
        <f>UPPER(TRIM("          WORKMANS COMP INSURANCE"))</f>
        <v>WORKMANS COMP INSURANCE</v>
      </c>
      <c r="P219" s="102" t="s">
        <v>359</v>
      </c>
      <c r="R219" s="109">
        <f>IFERROR(IF(1*AB219&gt;0,AB219,V219),V219)</f>
        <v>7.2140472113278297E-4</v>
      </c>
      <c r="S219" s="108"/>
      <c r="T219" s="101">
        <f>IFERROR(IF(LEFT($G219,4)="xppm",AD219/VLOOKUP($G219,$K$11:$Z$28,T$1,0),IF(LEFT($J219,1)="E",AD219/VLOOKUP($J219,$K$11:$Z$28,T$1,0),AD219/T$6)),"")</f>
        <v>7.2065049591629911E-4</v>
      </c>
      <c r="V219" s="101">
        <f>IFERROR(IF(LEFT($G219,4)="xppm",AF219/VLOOKUP($G219,$K$11:$Z$28,V$1,0),IF(LEFT($J219,1)="E",AF219/VLOOKUP($J219,$K$11:$Z$28,V$1,0),AF219/V$6)),"")</f>
        <v>7.2140472113278297E-4</v>
      </c>
      <c r="X219" s="101">
        <f>IFERROR(IF(LEFT($G219,4)="xppm",AH219/VLOOKUP($G219,$K$11:$Z$28,X$1,0),IF(LEFT($J219,1)="E",AH219/VLOOKUP($J219,$K$11:$Z$28,X$1,0),AH219/X$6)),"")</f>
        <v>2.9260646577663409E-3</v>
      </c>
      <c r="Z219" s="101">
        <f>IFERROR(IF(LEFT($G219,4)="xppm",AJ219/VLOOKUP($G219,$K$11:$Z$28,Z$1,0),IF(LEFT($J219,1)="E",AJ219/VLOOKUP($J219,$K$11:$Z$28,Z$1,0),AJ219/Z$6)),"")</f>
        <v>7.47056953002836E-4</v>
      </c>
      <c r="AA219" s="108"/>
      <c r="AB219" s="99" t="str">
        <f>IFERROR(IF(LEFT($G219,4)="xppm",AL219/VLOOKUP($G219,$K$11:$Z$28,AB$1,0),IF(LEFT($J219,1)="E",AL219/VLOOKUP($J219,$K$11:$AB$28,AB$1,0),AL219/AB$6)),"")</f>
        <v/>
      </c>
      <c r="AC219" s="110"/>
      <c r="AD219" s="14">
        <v>35794.92</v>
      </c>
      <c r="AE219" s="14"/>
      <c r="AF219" s="14">
        <v>105495.06</v>
      </c>
      <c r="AG219" s="14"/>
      <c r="AH219" s="14">
        <v>457381.91</v>
      </c>
      <c r="AI219" s="14"/>
      <c r="AJ219" s="14">
        <v>139374</v>
      </c>
      <c r="AK219" s="65"/>
      <c r="AL219" s="14">
        <v>0</v>
      </c>
      <c r="AM219" s="65"/>
      <c r="AN219" s="25">
        <v>22370.13</v>
      </c>
      <c r="AO219" s="25">
        <v>22370.13</v>
      </c>
      <c r="AP219" s="25">
        <v>243443.63</v>
      </c>
      <c r="AQ219" s="25">
        <v>36076.5</v>
      </c>
      <c r="AR219" s="25">
        <v>-12847.5</v>
      </c>
      <c r="AS219" s="25">
        <v>11310.5</v>
      </c>
      <c r="AT219" s="25">
        <v>11614.5</v>
      </c>
      <c r="AU219" s="25">
        <v>11614.5</v>
      </c>
      <c r="AV219" s="25">
        <v>11931.64</v>
      </c>
      <c r="AW219" s="25">
        <v>11931.64</v>
      </c>
      <c r="AX219" s="25">
        <v>11931.64</v>
      </c>
      <c r="AY219" s="25">
        <v>11931.64</v>
      </c>
      <c r="AZ219" s="108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  <c r="CY219" s="10"/>
      <c r="CZ219" s="10"/>
      <c r="DA219" s="10"/>
      <c r="DB219" s="10"/>
      <c r="DC219" s="10"/>
      <c r="DD219" s="10"/>
      <c r="DE219" s="10"/>
      <c r="DF219" s="10"/>
      <c r="DG219" s="10"/>
      <c r="DH219" s="10"/>
      <c r="DI219" s="10"/>
      <c r="DJ219" s="10"/>
      <c r="DK219" s="10"/>
      <c r="DL219" s="10"/>
      <c r="DM219" s="10"/>
      <c r="DN219" s="10"/>
      <c r="DO219" s="10"/>
      <c r="DP219" s="10"/>
      <c r="DQ219" s="10"/>
      <c r="DR219" s="10"/>
      <c r="DS219" s="10"/>
    </row>
    <row r="220" spans="1:123" s="101" customFormat="1" ht="10.95" customHeight="1" x14ac:dyDescent="0.25">
      <c r="A220" s="75" t="s">
        <v>348</v>
      </c>
      <c r="B220" s="95" t="str">
        <f t="shared" si="48"/>
        <v>Bud02 2020,2001,'xpr004',0.000218635186284909</v>
      </c>
      <c r="C220" s="96">
        <f t="shared" si="49"/>
        <v>2020</v>
      </c>
      <c r="D220" s="96">
        <v>2001</v>
      </c>
      <c r="E220" s="97" t="str">
        <f>IF(LEFT(H220,1) = "x",H220,F220)</f>
        <v>xpr004</v>
      </c>
      <c r="F220" s="90">
        <v>501500</v>
      </c>
      <c r="G220" s="98">
        <f>IF(""="",1,SUBSTITUTE(SUBSTITUTE("","xxp","xpp"),"xppm13","xppm08"))</f>
        <v>1</v>
      </c>
      <c r="H220" s="98" t="str">
        <f>IF("xpr004"="",1,"xpr004")</f>
        <v>xpr004</v>
      </c>
      <c r="I220" s="98">
        <f>IF("Ewz"="",1,IF(LEFT("Ewz",1)&lt;&gt;"E","Ewz",1))</f>
        <v>1</v>
      </c>
      <c r="J220" s="98" t="str">
        <f>IF("Ewz"="",1,IF(LEFT("Ewz",1)="E","Ewz",1))</f>
        <v>Ewz</v>
      </c>
      <c r="K220" s="99" t="s">
        <v>360</v>
      </c>
      <c r="L220" s="91">
        <v>2001</v>
      </c>
      <c r="M220" s="100" t="str">
        <f>IF(LEFT($G220,4)="xppm","*","")</f>
        <v/>
      </c>
      <c r="N220" s="101" t="str">
        <f>UPPER(TRIM("          OTHER"))</f>
        <v>OTHER</v>
      </c>
      <c r="P220" s="102" t="s">
        <v>356</v>
      </c>
      <c r="R220" s="109">
        <f>IFERROR(IF(1*AB220&gt;0,AB220,V220),V220)</f>
        <v>2.1863518628490873E-4</v>
      </c>
      <c r="S220" s="108"/>
      <c r="T220" s="101">
        <f>IFERROR(IF(LEFT($G220,4)="xppm",AD220/VLOOKUP($G220,$K$11:$Z$28,T$1,0),IF(LEFT($J220,1)="E",AD220/VLOOKUP($J220,$K$11:$Z$28,T$1,0),AD220/T$6)),"")</f>
        <v>2.2978604956123711E-4</v>
      </c>
      <c r="V220" s="101">
        <f>IFERROR(IF(LEFT($G220,4)="xppm",AF220/VLOOKUP($G220,$K$11:$Z$28,V$1,0),IF(LEFT($J220,1)="E",AF220/VLOOKUP($J220,$K$11:$Z$28,V$1,0),AF220/V$6)),"")</f>
        <v>2.1863518628490873E-4</v>
      </c>
      <c r="X220" s="101">
        <f>IFERROR(IF(LEFT($G220,4)="xppm",AH220/VLOOKUP($G220,$K$11:$Z$28,X$1,0),IF(LEFT($J220,1)="E",AH220/VLOOKUP($J220,$K$11:$Z$28,X$1,0),AH220/X$6)),"")</f>
        <v>2.5271367710823727E-4</v>
      </c>
      <c r="Z220" s="101">
        <f>IFERROR(IF(LEFT($G220,4)="xppm",AJ220/VLOOKUP($G220,$K$11:$Z$28,Z$1,0),IF(LEFT($J220,1)="E",AJ220/VLOOKUP($J220,$K$11:$Z$28,Z$1,0),AJ220/Z$6)),"")</f>
        <v>1.6652722470397713E-4</v>
      </c>
      <c r="AA220" s="108"/>
      <c r="AB220" s="99" t="str">
        <f>IFERROR(IF(LEFT($G220,4)="xppm",AL220/VLOOKUP($G220,$K$11:$Z$28,AB$1,0),IF(LEFT($J220,1)="E",AL220/VLOOKUP($J220,$K$11:$AB$28,AB$1,0),AL220/AB$6)),"")</f>
        <v/>
      </c>
      <c r="AC220" s="110"/>
      <c r="AD220" s="14">
        <v>11413.54</v>
      </c>
      <c r="AE220" s="14"/>
      <c r="AF220" s="14">
        <v>31972.25</v>
      </c>
      <c r="AG220" s="14"/>
      <c r="AH220" s="14">
        <v>39502.43</v>
      </c>
      <c r="AI220" s="14"/>
      <c r="AJ220" s="14">
        <v>31068</v>
      </c>
      <c r="AK220" s="65"/>
      <c r="AL220" s="14">
        <v>0</v>
      </c>
      <c r="AM220" s="65"/>
      <c r="AN220" s="25">
        <v>1365.51</v>
      </c>
      <c r="AO220" s="25">
        <v>1465.16</v>
      </c>
      <c r="AP220" s="25">
        <v>1522.06</v>
      </c>
      <c r="AQ220" s="25">
        <v>3218.57</v>
      </c>
      <c r="AR220" s="25">
        <v>3857.01</v>
      </c>
      <c r="AS220" s="25">
        <v>3642.71</v>
      </c>
      <c r="AT220" s="25">
        <v>3809.15</v>
      </c>
      <c r="AU220" s="25">
        <v>3228.46</v>
      </c>
      <c r="AV220" s="25">
        <v>2802.81</v>
      </c>
      <c r="AW220" s="25">
        <v>5259.76</v>
      </c>
      <c r="AX220" s="25">
        <v>3265.77</v>
      </c>
      <c r="AY220" s="25">
        <v>2888.01</v>
      </c>
      <c r="AZ220" s="108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  <c r="CY220" s="10"/>
      <c r="CZ220" s="10"/>
      <c r="DA220" s="10"/>
      <c r="DB220" s="10"/>
      <c r="DC220" s="10"/>
      <c r="DD220" s="10"/>
      <c r="DE220" s="10"/>
      <c r="DF220" s="10"/>
      <c r="DG220" s="10"/>
      <c r="DH220" s="10"/>
      <c r="DI220" s="10"/>
      <c r="DJ220" s="10"/>
      <c r="DK220" s="10"/>
      <c r="DL220" s="10"/>
      <c r="DM220" s="10"/>
      <c r="DN220" s="10"/>
      <c r="DO220" s="10"/>
      <c r="DP220" s="10"/>
      <c r="DQ220" s="10"/>
      <c r="DR220" s="10"/>
      <c r="DS220" s="10"/>
    </row>
    <row r="221" spans="1:123" ht="4.05" customHeight="1" x14ac:dyDescent="0.25">
      <c r="A221" s="75" t="s">
        <v>348</v>
      </c>
      <c r="E221" s="111"/>
      <c r="F221" s="112"/>
      <c r="T221" s="25"/>
      <c r="U221" s="25"/>
      <c r="V221" s="25"/>
      <c r="W221" s="25"/>
      <c r="X221" s="25"/>
      <c r="Y221" s="25"/>
      <c r="Z221" s="25"/>
      <c r="AA221" s="25"/>
      <c r="AB221" s="14"/>
      <c r="AC221" s="14"/>
    </row>
    <row r="222" spans="1:123" s="86" customFormat="1" ht="15" customHeight="1" x14ac:dyDescent="0.25">
      <c r="A222" s="75" t="s">
        <v>348</v>
      </c>
      <c r="B222" s="80"/>
      <c r="C222" s="80"/>
      <c r="D222" s="80"/>
      <c r="E222" s="81"/>
      <c r="F222" s="82"/>
      <c r="G222" s="81"/>
      <c r="H222" s="81"/>
      <c r="I222" s="81"/>
      <c r="J222" s="81"/>
      <c r="K222" s="81"/>
      <c r="L222" s="83">
        <f>L223</f>
        <v>2001</v>
      </c>
      <c r="M222" s="84" t="s">
        <v>361</v>
      </c>
      <c r="N222" s="84"/>
      <c r="O222" s="84"/>
      <c r="P222" s="84"/>
      <c r="Q222" s="84"/>
      <c r="R222" s="84"/>
      <c r="S222" s="84"/>
      <c r="T222" s="84"/>
      <c r="U222" s="84"/>
      <c r="V222" s="84"/>
      <c r="W222" s="84"/>
      <c r="X222" s="84"/>
      <c r="Y222" s="84"/>
      <c r="Z222" s="84"/>
      <c r="AA222" s="84"/>
      <c r="AB222" s="81"/>
      <c r="AC222" s="81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85"/>
      <c r="AO222" s="85"/>
      <c r="AP222" s="85"/>
      <c r="AQ222" s="85"/>
      <c r="AR222" s="85"/>
      <c r="AS222" s="85"/>
      <c r="AT222" s="85"/>
      <c r="AU222" s="85"/>
      <c r="AV222" s="85"/>
      <c r="AW222" s="85"/>
      <c r="AX222" s="85"/>
      <c r="AY222" s="85"/>
      <c r="AZ222" s="84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  <c r="CY222" s="10"/>
      <c r="CZ222" s="10"/>
      <c r="DA222" s="10"/>
      <c r="DB222" s="10"/>
      <c r="DC222" s="10"/>
      <c r="DD222" s="10"/>
      <c r="DE222" s="10"/>
      <c r="DF222" s="10"/>
      <c r="DG222" s="10"/>
      <c r="DH222" s="10"/>
      <c r="DI222" s="10"/>
      <c r="DJ222" s="10"/>
      <c r="DK222" s="10"/>
      <c r="DL222" s="10"/>
      <c r="DM222" s="10"/>
      <c r="DN222" s="10"/>
      <c r="DO222" s="10"/>
      <c r="DP222" s="10"/>
      <c r="DQ222" s="10"/>
      <c r="DR222" s="10"/>
      <c r="DS222" s="10"/>
    </row>
    <row r="223" spans="1:123" s="101" customFormat="1" ht="10.95" customHeight="1" x14ac:dyDescent="0.25">
      <c r="A223" s="75" t="s">
        <v>348</v>
      </c>
      <c r="B223" s="95" t="str">
        <f t="shared" ref="B223" si="50">IF(E223&gt;0,"Bud02 " &amp; C223 &amp;","&amp;D223&amp;",'"&amp;E223&amp;"',"&amp;1*R223)</f>
        <v>Bud02 2020,2001,'xhnm06',0.00698696384279709</v>
      </c>
      <c r="C223" s="96">
        <f t="shared" ref="C223" si="51">$E$5</f>
        <v>2020</v>
      </c>
      <c r="D223" s="96">
        <v>2001</v>
      </c>
      <c r="E223" s="97" t="str">
        <f>IF(LEFT(H223,1) = "x",H223,F223)</f>
        <v>xhnm06</v>
      </c>
      <c r="F223" s="90">
        <v>506500</v>
      </c>
      <c r="G223" s="98">
        <f>IF(""="",1,SUBSTITUTE(SUBSTITUTE("","xxp","xpp"),"xppm13","xppm08"))</f>
        <v>1</v>
      </c>
      <c r="H223" s="98" t="str">
        <f>IF("xhnm06"="",1,"xhnm06")</f>
        <v>xhnm06</v>
      </c>
      <c r="I223" s="98">
        <f>IF("E120z"="",1,IF(LEFT("E120z",1)&lt;&gt;"E","E120z",1))</f>
        <v>1</v>
      </c>
      <c r="J223" s="98" t="str">
        <f>IF("E120z"="",1,IF(LEFT("E120z",1)="E","E120z",1))</f>
        <v>E120z</v>
      </c>
      <c r="K223" s="99" t="s">
        <v>362</v>
      </c>
      <c r="L223" s="91">
        <v>2001</v>
      </c>
      <c r="M223" s="100" t="str">
        <f>IF(LEFT($G223,4)="xppm","*","")</f>
        <v/>
      </c>
      <c r="N223" s="101" t="str">
        <f>UPPER(TRIM("          HOUSE THERAPY - MEDICARE B"))</f>
        <v>HOUSE THERAPY - MEDICARE B</v>
      </c>
      <c r="P223" s="102" t="s">
        <v>356</v>
      </c>
      <c r="R223" s="109">
        <f>IFERROR(IF(1*AB223&gt;0,AB223,V223),V223)</f>
        <v>6.9869638427970853E-3</v>
      </c>
      <c r="S223" s="108"/>
      <c r="T223" s="101">
        <f>IFERROR(IF(LEFT($G223,4)="xppm",AD223/VLOOKUP($G223,$K$11:$Z$28,T$1,0),IF(LEFT($J223,1)="E",AD223/VLOOKUP($J223,$K$11:$Z$28,T$1,0),AD223/T$6)),"")</f>
        <v>6.6009108032676241E-3</v>
      </c>
      <c r="V223" s="101">
        <f>IFERROR(IF(LEFT($G223,4)="xppm",AF223/VLOOKUP($G223,$K$11:$Z$28,V$1,0),IF(LEFT($J223,1)="E",AF223/VLOOKUP($J223,$K$11:$Z$28,V$1,0),AF223/V$6)),"")</f>
        <v>6.9869638427970853E-3</v>
      </c>
      <c r="X223" s="101">
        <f>IFERROR(IF(LEFT($G223,4)="xppm",AH223/VLOOKUP($G223,$K$11:$Z$28,X$1,0),IF(LEFT($J223,1)="E",AH223/VLOOKUP($J223,$K$11:$Z$28,X$1,0),AH223/X$6)),"")</f>
        <v>0</v>
      </c>
      <c r="Z223" s="101">
        <f>IFERROR(IF(LEFT($G223,4)="xppm",AJ223/VLOOKUP($G223,$K$11:$Z$28,Z$1,0),IF(LEFT($J223,1)="E",AJ223/VLOOKUP($J223,$K$11:$Z$28,Z$1,0),AJ223/Z$6)),"")</f>
        <v>7.1135049199459342E-3</v>
      </c>
      <c r="AA223" s="108"/>
      <c r="AB223" s="99" t="str">
        <f>IFERROR(IF(LEFT($G223,4)="xppm",AL223/VLOOKUP($G223,$K$11:$Z$28,AB$1,0),IF(LEFT($J223,1)="E",AL223/VLOOKUP($J223,$K$11:$AB$28,AB$1,0),AL223/AB$6)),"")</f>
        <v/>
      </c>
      <c r="AC223" s="110"/>
      <c r="AD223" s="14">
        <v>23878.47</v>
      </c>
      <c r="AE223" s="14"/>
      <c r="AF223" s="14">
        <v>72305.58</v>
      </c>
      <c r="AG223" s="14"/>
      <c r="AH223" s="14"/>
      <c r="AI223" s="14"/>
      <c r="AJ223" s="14">
        <v>71400</v>
      </c>
      <c r="AK223" s="65"/>
      <c r="AL223" s="14">
        <v>0</v>
      </c>
      <c r="AM223" s="65"/>
      <c r="AN223" s="25"/>
      <c r="AO223" s="25"/>
      <c r="AP223" s="25"/>
      <c r="AQ223" s="25">
        <v>9590.81</v>
      </c>
      <c r="AR223" s="25">
        <v>6391.39</v>
      </c>
      <c r="AS223" s="25">
        <v>4403.88</v>
      </c>
      <c r="AT223" s="25">
        <v>4536.71</v>
      </c>
      <c r="AU223" s="25">
        <v>11463</v>
      </c>
      <c r="AV223" s="25">
        <v>12041.32</v>
      </c>
      <c r="AW223" s="25">
        <v>10403.19</v>
      </c>
      <c r="AX223" s="25">
        <v>6376.66</v>
      </c>
      <c r="AY223" s="25">
        <v>7098.62</v>
      </c>
      <c r="AZ223" s="108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  <c r="CY223" s="10"/>
      <c r="CZ223" s="10"/>
      <c r="DA223" s="10"/>
      <c r="DB223" s="10"/>
      <c r="DC223" s="10"/>
      <c r="DD223" s="10"/>
      <c r="DE223" s="10"/>
      <c r="DF223" s="10"/>
      <c r="DG223" s="10"/>
      <c r="DH223" s="10"/>
      <c r="DI223" s="10"/>
      <c r="DJ223" s="10"/>
      <c r="DK223" s="10"/>
      <c r="DL223" s="10"/>
      <c r="DM223" s="10"/>
      <c r="DN223" s="10"/>
      <c r="DO223" s="10"/>
      <c r="DP223" s="10"/>
      <c r="DQ223" s="10"/>
      <c r="DR223" s="10"/>
      <c r="DS223" s="10"/>
    </row>
    <row r="224" spans="1:123" s="101" customFormat="1" ht="10.95" customHeight="1" x14ac:dyDescent="0.25">
      <c r="A224" s="75" t="s">
        <v>348</v>
      </c>
      <c r="B224" s="95" t="str">
        <f>IF(E224&gt;0,"Bud02 " &amp; C224 &amp;","&amp;D224&amp;",'"&amp;E224&amp;"',"&amp;1*R224)</f>
        <v>Bud02 2020,2001,'508100',317.843333333333</v>
      </c>
      <c r="C224" s="96">
        <f>$E$5</f>
        <v>2020</v>
      </c>
      <c r="D224" s="96">
        <v>2001</v>
      </c>
      <c r="E224" s="97">
        <f>IF(LEFT(H224,1) = "x",H224,F224)</f>
        <v>508100</v>
      </c>
      <c r="F224" s="90">
        <v>508100</v>
      </c>
      <c r="G224" s="98">
        <f>IF(""="",1,SUBSTITUTE(SUBSTITUTE("","xxp","xpp"),"xppm13","xppm08"))</f>
        <v>1</v>
      </c>
      <c r="H224" s="98">
        <f>IF(""="",1,"")</f>
        <v>1</v>
      </c>
      <c r="I224" s="98">
        <f>IF(""="",1,IF(LEFT("",1)&lt;&gt;"E","",1))</f>
        <v>1</v>
      </c>
      <c r="J224" s="98">
        <f>IF(""="",1,IF(LEFT("",1)="E","",1))</f>
        <v>1</v>
      </c>
      <c r="K224" s="99" t="s">
        <v>363</v>
      </c>
      <c r="L224" s="91">
        <v>2001</v>
      </c>
      <c r="M224" s="100" t="str">
        <f>IF(LEFT($G224,4)="xppm","*","")</f>
        <v/>
      </c>
      <c r="N224" s="101" t="str">
        <f>UPPER(TRIM("          HOUSE THERAPY - REHAB SUPPLIES"))</f>
        <v>HOUSE THERAPY - REHAB SUPPLIES</v>
      </c>
      <c r="P224" s="102" t="s">
        <v>356</v>
      </c>
      <c r="R224" s="109">
        <f>IFERROR(IF(1*AB224&gt;0,AB224,V224),V224)</f>
        <v>317.84333333333336</v>
      </c>
      <c r="S224" s="108"/>
      <c r="T224" s="101">
        <f>IFERROR(IF(LEFT($G224,4)="xppm",AD224/VLOOKUP($G224,$K$11:$Z$28,T$1,0),IF(LEFT($J224,1)="E",AD224/VLOOKUP($J224,$K$11:$Z$28,T$1,0),AD224/T$6)),"")</f>
        <v>376.21000000000004</v>
      </c>
      <c r="V224" s="101">
        <f>IFERROR(IF(LEFT($G224,4)="xppm",AF224/VLOOKUP($G224,$K$11:$Z$28,V$1,0),IF(LEFT($J224,1)="E",AF224/VLOOKUP($J224,$K$11:$Z$28,V$1,0),AF224/V$6)),"")</f>
        <v>317.84333333333336</v>
      </c>
      <c r="X224" s="101">
        <f>IFERROR(IF(LEFT($G224,4)="xppm",AH224/VLOOKUP($G224,$K$11:$Z$28,X$1,0),IF(LEFT($J224,1)="E",AH224/VLOOKUP($J224,$K$11:$Z$28,X$1,0),AH224/X$6)),"")</f>
        <v>304.87333333333333</v>
      </c>
      <c r="Z224" s="101">
        <f>IFERROR(IF(LEFT($G224,4)="xppm",AJ224/VLOOKUP($G224,$K$11:$Z$28,Z$1,0),IF(LEFT($J224,1)="E",AJ224/VLOOKUP($J224,$K$11:$Z$28,Z$1,0),AJ224/Z$6)),"")</f>
        <v>0</v>
      </c>
      <c r="AA224" s="108"/>
      <c r="AB224" s="99">
        <f>IFERROR(IF(LEFT($G224,4)="xppm",AL224/VLOOKUP($G224,$K$11:$Z$28,AB$1,0),IF(LEFT($J224,1)="E",AL224/VLOOKUP($J224,$K$11:$AB$28,AB$1,0),AL224/AB$6)),"")</f>
        <v>0</v>
      </c>
      <c r="AC224" s="110"/>
      <c r="AD224" s="14">
        <v>1128.6300000000001</v>
      </c>
      <c r="AE224" s="14"/>
      <c r="AF224" s="14">
        <v>2860.59</v>
      </c>
      <c r="AG224" s="14"/>
      <c r="AH224" s="14">
        <v>3658.48</v>
      </c>
      <c r="AI224" s="14"/>
      <c r="AJ224" s="14"/>
      <c r="AK224" s="65"/>
      <c r="AL224" s="14"/>
      <c r="AM224" s="65"/>
      <c r="AN224" s="25">
        <v>439.7</v>
      </c>
      <c r="AO224" s="25">
        <v>0</v>
      </c>
      <c r="AP224" s="25">
        <v>377.1</v>
      </c>
      <c r="AQ224" s="25">
        <v>232.17</v>
      </c>
      <c r="AR224" s="25">
        <v>226.27</v>
      </c>
      <c r="AS224" s="25">
        <v>0</v>
      </c>
      <c r="AT224" s="25">
        <v>329.7</v>
      </c>
      <c r="AU224" s="25">
        <v>275.68</v>
      </c>
      <c r="AV224" s="25">
        <v>668.14</v>
      </c>
      <c r="AW224" s="25">
        <v>281.75</v>
      </c>
      <c r="AX224" s="25">
        <v>451.28</v>
      </c>
      <c r="AY224" s="25">
        <v>395.6</v>
      </c>
      <c r="AZ224" s="108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  <c r="CY224" s="10"/>
      <c r="CZ224" s="10"/>
      <c r="DA224" s="10"/>
      <c r="DB224" s="10"/>
      <c r="DC224" s="10"/>
      <c r="DD224" s="10"/>
      <c r="DE224" s="10"/>
      <c r="DF224" s="10"/>
      <c r="DG224" s="10"/>
      <c r="DH224" s="10"/>
      <c r="DI224" s="10"/>
      <c r="DJ224" s="10"/>
      <c r="DK224" s="10"/>
      <c r="DL224" s="10"/>
      <c r="DM224" s="10"/>
      <c r="DN224" s="10"/>
      <c r="DO224" s="10"/>
      <c r="DP224" s="10"/>
      <c r="DQ224" s="10"/>
      <c r="DR224" s="10"/>
      <c r="DS224" s="10"/>
    </row>
    <row r="225" spans="1:123" ht="4.05" customHeight="1" x14ac:dyDescent="0.25">
      <c r="A225" s="75" t="s">
        <v>348</v>
      </c>
      <c r="E225" s="111"/>
      <c r="F225" s="112"/>
      <c r="T225" s="25"/>
      <c r="U225" s="25"/>
      <c r="V225" s="25"/>
      <c r="W225" s="25"/>
      <c r="X225" s="25"/>
      <c r="Y225" s="25"/>
      <c r="Z225" s="25"/>
      <c r="AA225" s="25"/>
      <c r="AB225" s="14"/>
      <c r="AC225" s="14"/>
    </row>
    <row r="226" spans="1:123" s="86" customFormat="1" ht="15" customHeight="1" x14ac:dyDescent="0.25">
      <c r="A226" s="75" t="s">
        <v>348</v>
      </c>
      <c r="B226" s="80"/>
      <c r="C226" s="80"/>
      <c r="D226" s="80"/>
      <c r="E226" s="81"/>
      <c r="F226" s="82"/>
      <c r="G226" s="81"/>
      <c r="H226" s="81"/>
      <c r="I226" s="81"/>
      <c r="J226" s="81"/>
      <c r="K226" s="81"/>
      <c r="L226" s="83">
        <f>L227</f>
        <v>2001</v>
      </c>
      <c r="M226" s="84" t="s">
        <v>364</v>
      </c>
      <c r="N226" s="84"/>
      <c r="O226" s="84"/>
      <c r="P226" s="84"/>
      <c r="Q226" s="84"/>
      <c r="R226" s="84"/>
      <c r="S226" s="84"/>
      <c r="T226" s="84"/>
      <c r="U226" s="84"/>
      <c r="V226" s="84"/>
      <c r="W226" s="84"/>
      <c r="X226" s="84"/>
      <c r="Y226" s="84"/>
      <c r="Z226" s="84"/>
      <c r="AA226" s="84"/>
      <c r="AB226" s="81"/>
      <c r="AC226" s="81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85"/>
      <c r="AO226" s="85"/>
      <c r="AP226" s="85"/>
      <c r="AQ226" s="85"/>
      <c r="AR226" s="85"/>
      <c r="AS226" s="85"/>
      <c r="AT226" s="85"/>
      <c r="AU226" s="85"/>
      <c r="AV226" s="85"/>
      <c r="AW226" s="85"/>
      <c r="AX226" s="85"/>
      <c r="AY226" s="85"/>
      <c r="AZ226" s="84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  <c r="CY226" s="10"/>
      <c r="CZ226" s="10"/>
      <c r="DA226" s="10"/>
      <c r="DB226" s="10"/>
      <c r="DC226" s="10"/>
      <c r="DD226" s="10"/>
      <c r="DE226" s="10"/>
      <c r="DF226" s="10"/>
      <c r="DG226" s="10"/>
      <c r="DH226" s="10"/>
      <c r="DI226" s="10"/>
      <c r="DJ226" s="10"/>
      <c r="DK226" s="10"/>
      <c r="DL226" s="10"/>
      <c r="DM226" s="10"/>
      <c r="DN226" s="10"/>
      <c r="DO226" s="10"/>
      <c r="DP226" s="10"/>
      <c r="DQ226" s="10"/>
      <c r="DR226" s="10"/>
      <c r="DS226" s="10"/>
    </row>
    <row r="227" spans="1:123" s="101" customFormat="1" ht="10.95" customHeight="1" x14ac:dyDescent="0.25">
      <c r="A227" s="75" t="s">
        <v>348</v>
      </c>
      <c r="B227" s="95" t="str">
        <f t="shared" ref="B227" si="52">IF(E227&gt;0,"Bud02 " &amp; C227 &amp;","&amp;D227&amp;",'"&amp;E227&amp;"',"&amp;1*R227)</f>
        <v>Bud02 2020,2001,'xdit02',0</v>
      </c>
      <c r="C227" s="96">
        <f t="shared" ref="C227" si="53">$E$5</f>
        <v>2020</v>
      </c>
      <c r="D227" s="96">
        <v>2001</v>
      </c>
      <c r="E227" s="97" t="str">
        <f>IF(LEFT(H227,1) = "x",H227,F227)</f>
        <v>xdit02</v>
      </c>
      <c r="F227" s="90">
        <v>530400</v>
      </c>
      <c r="G227" s="98" t="str">
        <f>IF("xppm02"="",1,SUBSTITUTE(SUBSTITUTE("xppm02","xxp","xpp"),"xppm13","xppm08"))</f>
        <v>xppm02</v>
      </c>
      <c r="H227" s="98" t="str">
        <f>IF("xdit02"="",1,"xdit02")</f>
        <v>xdit02</v>
      </c>
      <c r="I227" s="98">
        <f>IF(""="",1,IF(LEFT("",1)&lt;&gt;"E","",1))</f>
        <v>1</v>
      </c>
      <c r="J227" s="98">
        <f>IF(""="",1,IF(LEFT("",1)="E","",1))</f>
        <v>1</v>
      </c>
      <c r="K227" s="99" t="s">
        <v>365</v>
      </c>
      <c r="L227" s="91">
        <v>2001</v>
      </c>
      <c r="M227" s="100" t="str">
        <f>IF(LEFT($G227,4)="xppm","*","")</f>
        <v>*</v>
      </c>
      <c r="N227" s="101" t="str">
        <f>UPPER(TRIM("          DIETARY CONTRACT SERVICES"))</f>
        <v>DIETARY CONTRACT SERVICES</v>
      </c>
      <c r="P227" s="102" t="s">
        <v>366</v>
      </c>
      <c r="R227" s="109">
        <f>IFERROR(IF(1*AB227&gt;0,AB227,V227),V227)</f>
        <v>0</v>
      </c>
      <c r="S227" s="108"/>
      <c r="T227" s="101">
        <f>IFERROR(IF(LEFT($G227,4)="xppm",AD227/VLOOKUP($G227,$K$11:$Z$28,T$1,0),IF(LEFT($J227,1)="E",AD227/VLOOKUP($J227,$K$11:$Z$28,T$1,0),AD227/T$6)),"")</f>
        <v>0</v>
      </c>
      <c r="V227" s="101">
        <f>IFERROR(IF(LEFT($G227,4)="xppm",AF227/VLOOKUP($G227,$K$11:$Z$28,V$1,0),IF(LEFT($J227,1)="E",AF227/VLOOKUP($J227,$K$11:$Z$28,V$1,0),AF227/V$6)),"")</f>
        <v>0</v>
      </c>
      <c r="X227" s="101">
        <f>IFERROR(IF(LEFT($G227,4)="xppm",AH227/VLOOKUP($G227,$K$11:$Z$28,X$1,0),IF(LEFT($J227,1)="E",AH227/VLOOKUP($J227,$K$11:$Z$28,X$1,0),AH227/X$6)),"")</f>
        <v>0</v>
      </c>
      <c r="Z227" s="101">
        <f>IFERROR(IF(LEFT($G227,4)="xppm",AJ227/VLOOKUP($G227,$K$11:$Z$28,Z$1,0),IF(LEFT($J227,1)="E",AJ227/VLOOKUP($J227,$K$11:$Z$28,Z$1,0),AJ227/Z$6)),"")</f>
        <v>0</v>
      </c>
      <c r="AA227" s="108"/>
      <c r="AB227" s="99" t="str">
        <f>IFERROR(IF(LEFT($G227,4)="xppm",AL227/VLOOKUP($G227,$K$11:$Z$28,AB$1,0),IF(LEFT($J227,1)="E",AL227/VLOOKUP($J227,$K$11:$AB$28,AB$1,0),AL227/AB$6)),"")</f>
        <v/>
      </c>
      <c r="AC227" s="110"/>
      <c r="AD227" s="14"/>
      <c r="AE227" s="14"/>
      <c r="AF227" s="14"/>
      <c r="AG227" s="14"/>
      <c r="AH227" s="14"/>
      <c r="AI227" s="14"/>
      <c r="AJ227" s="14">
        <v>0</v>
      </c>
      <c r="AK227" s="65"/>
      <c r="AL227" s="14">
        <v>0</v>
      </c>
      <c r="AM227" s="6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108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  <c r="CY227" s="10"/>
      <c r="CZ227" s="10"/>
      <c r="DA227" s="10"/>
      <c r="DB227" s="10"/>
      <c r="DC227" s="10"/>
      <c r="DD227" s="10"/>
      <c r="DE227" s="10"/>
      <c r="DF227" s="10"/>
      <c r="DG227" s="10"/>
      <c r="DH227" s="10"/>
      <c r="DI227" s="10"/>
      <c r="DJ227" s="10"/>
      <c r="DK227" s="10"/>
      <c r="DL227" s="10"/>
      <c r="DM227" s="10"/>
      <c r="DN227" s="10"/>
      <c r="DO227" s="10"/>
      <c r="DP227" s="10"/>
      <c r="DQ227" s="10"/>
      <c r="DR227" s="10"/>
      <c r="DS227" s="10"/>
    </row>
    <row r="228" spans="1:123" ht="4.05" customHeight="1" x14ac:dyDescent="0.25">
      <c r="A228" s="75" t="s">
        <v>348</v>
      </c>
      <c r="E228" s="111"/>
      <c r="F228" s="112"/>
      <c r="T228" s="25"/>
      <c r="U228" s="25"/>
      <c r="V228" s="25"/>
      <c r="W228" s="25"/>
      <c r="X228" s="25"/>
      <c r="Y228" s="25"/>
      <c r="Z228" s="25"/>
      <c r="AA228" s="25"/>
      <c r="AB228" s="14"/>
      <c r="AC228" s="14"/>
    </row>
    <row r="229" spans="1:123" s="86" customFormat="1" ht="15" customHeight="1" x14ac:dyDescent="0.25">
      <c r="A229" s="75" t="s">
        <v>348</v>
      </c>
      <c r="B229" s="80"/>
      <c r="C229" s="80"/>
      <c r="D229" s="80"/>
      <c r="E229" s="81"/>
      <c r="F229" s="82"/>
      <c r="G229" s="81"/>
      <c r="H229" s="81"/>
      <c r="I229" s="81"/>
      <c r="J229" s="81"/>
      <c r="K229" s="81"/>
      <c r="L229" s="83">
        <f>L230</f>
        <v>2001</v>
      </c>
      <c r="M229" s="84" t="s">
        <v>367</v>
      </c>
      <c r="N229" s="84"/>
      <c r="O229" s="84"/>
      <c r="P229" s="84"/>
      <c r="Q229" s="84"/>
      <c r="R229" s="84"/>
      <c r="S229" s="84"/>
      <c r="T229" s="84"/>
      <c r="U229" s="84"/>
      <c r="V229" s="84"/>
      <c r="W229" s="84"/>
      <c r="X229" s="84"/>
      <c r="Y229" s="84"/>
      <c r="Z229" s="84"/>
      <c r="AA229" s="84"/>
      <c r="AB229" s="81"/>
      <c r="AC229" s="81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85"/>
      <c r="AO229" s="85"/>
      <c r="AP229" s="85"/>
      <c r="AQ229" s="85"/>
      <c r="AR229" s="85"/>
      <c r="AS229" s="85"/>
      <c r="AT229" s="85"/>
      <c r="AU229" s="85"/>
      <c r="AV229" s="85"/>
      <c r="AW229" s="85"/>
      <c r="AX229" s="85"/>
      <c r="AY229" s="85"/>
      <c r="AZ229" s="84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  <c r="CY229" s="10"/>
      <c r="CZ229" s="10"/>
      <c r="DA229" s="10"/>
      <c r="DB229" s="10"/>
      <c r="DC229" s="10"/>
      <c r="DD229" s="10"/>
      <c r="DE229" s="10"/>
      <c r="DF229" s="10"/>
      <c r="DG229" s="10"/>
      <c r="DH229" s="10"/>
      <c r="DI229" s="10"/>
      <c r="DJ229" s="10"/>
      <c r="DK229" s="10"/>
      <c r="DL229" s="10"/>
      <c r="DM229" s="10"/>
      <c r="DN229" s="10"/>
      <c r="DO229" s="10"/>
      <c r="DP229" s="10"/>
      <c r="DQ229" s="10"/>
      <c r="DR229" s="10"/>
      <c r="DS229" s="10"/>
    </row>
    <row r="230" spans="1:123" s="101" customFormat="1" ht="10.95" customHeight="1" x14ac:dyDescent="0.25">
      <c r="A230" s="75" t="s">
        <v>348</v>
      </c>
      <c r="B230" s="95" t="str">
        <f t="shared" ref="B230:B232" si="54">IF(E230&gt;0,"Bud02 " &amp; C230 &amp;","&amp;D230&amp;",'"&amp;E230&amp;"',"&amp;1*R230)</f>
        <v>Bud02 2020,2001,'533000',15550.8366666667</v>
      </c>
      <c r="C230" s="96">
        <f t="shared" ref="C230:C232" si="55">$E$5</f>
        <v>2020</v>
      </c>
      <c r="D230" s="96">
        <v>2001</v>
      </c>
      <c r="E230" s="97">
        <f>IF(LEFT(H230,1) = "x",H230,F230)</f>
        <v>533000</v>
      </c>
      <c r="F230" s="90">
        <v>533000</v>
      </c>
      <c r="G230" s="98">
        <f>IF(""="",1,SUBSTITUTE(SUBSTITUTE("","xxp","xpp"),"xppm13","xppm08"))</f>
        <v>1</v>
      </c>
      <c r="H230" s="98">
        <f>IF(""="",1,"")</f>
        <v>1</v>
      </c>
      <c r="I230" s="98">
        <f>IF(""="",1,IF(LEFT("",1)&lt;&gt;"E","",1))</f>
        <v>1</v>
      </c>
      <c r="J230" s="98">
        <f>IF(""="",1,IF(LEFT("",1)="E","",1))</f>
        <v>1</v>
      </c>
      <c r="K230" s="99" t="s">
        <v>368</v>
      </c>
      <c r="L230" s="91">
        <v>2001</v>
      </c>
      <c r="M230" s="100" t="str">
        <f>IF(LEFT($G230,4)="xppm","*","")</f>
        <v/>
      </c>
      <c r="N230" s="101" t="str">
        <f>UPPER(TRIM("          UTILITIES"))</f>
        <v>UTILITIES</v>
      </c>
      <c r="P230" s="102" t="s">
        <v>356</v>
      </c>
      <c r="R230" s="109">
        <f>IFERROR(IF(1*AB230&gt;0,AB230,V230),V230)</f>
        <v>15550.836666666666</v>
      </c>
      <c r="S230" s="108"/>
      <c r="T230" s="101">
        <f>IFERROR(IF(LEFT($G230,4)="xppm",AD230/VLOOKUP($G230,$K$11:$Z$28,T$1,0),IF(LEFT($J230,1)="E",AD230/VLOOKUP($J230,$K$11:$Z$28,T$1,0),AD230/T$6)),"")</f>
        <v>14233.033333333333</v>
      </c>
      <c r="V230" s="101">
        <f>IFERROR(IF(LEFT($G230,4)="xppm",AF230/VLOOKUP($G230,$K$11:$Z$28,V$1,0),IF(LEFT($J230,1)="E",AF230/VLOOKUP($J230,$K$11:$Z$28,V$1,0),AF230/V$6)),"")</f>
        <v>15550.836666666666</v>
      </c>
      <c r="X230" s="101">
        <f>IFERROR(IF(LEFT($G230,4)="xppm",AH230/VLOOKUP($G230,$K$11:$Z$28,X$1,0),IF(LEFT($J230,1)="E",AH230/VLOOKUP($J230,$K$11:$Z$28,X$1,0),AH230/X$6)),"")</f>
        <v>13025.083333333334</v>
      </c>
      <c r="Z230" s="101">
        <f>IFERROR(IF(LEFT($G230,4)="xppm",AJ230/VLOOKUP($G230,$K$11:$Z$28,Z$1,0),IF(LEFT($J230,1)="E",AJ230/VLOOKUP($J230,$K$11:$Z$28,Z$1,0),AJ230/Z$6)),"")</f>
        <v>12993</v>
      </c>
      <c r="AA230" s="108"/>
      <c r="AB230" s="99">
        <f>IFERROR(IF(LEFT($G230,4)="xppm",AL230/VLOOKUP($G230,$K$11:$Z$28,AB$1,0),IF(LEFT($J230,1)="E",AL230/VLOOKUP($J230,$K$11:$AB$28,AB$1,0),AL230/AB$6)),"")</f>
        <v>0</v>
      </c>
      <c r="AC230" s="110"/>
      <c r="AD230" s="14">
        <v>42699.1</v>
      </c>
      <c r="AE230" s="14"/>
      <c r="AF230" s="14">
        <v>139957.53</v>
      </c>
      <c r="AG230" s="14"/>
      <c r="AH230" s="14">
        <v>156301</v>
      </c>
      <c r="AI230" s="14"/>
      <c r="AJ230" s="14">
        <v>155916</v>
      </c>
      <c r="AK230" s="65"/>
      <c r="AL230" s="14">
        <v>0</v>
      </c>
      <c r="AM230" s="65"/>
      <c r="AN230" s="25">
        <v>15438.06</v>
      </c>
      <c r="AO230" s="25">
        <v>15214.69</v>
      </c>
      <c r="AP230" s="25">
        <v>15567.1</v>
      </c>
      <c r="AQ230" s="25">
        <v>13281.67</v>
      </c>
      <c r="AR230" s="25">
        <v>24663.66</v>
      </c>
      <c r="AS230" s="25">
        <v>15481.18</v>
      </c>
      <c r="AT230" s="25">
        <v>16778.669999999998</v>
      </c>
      <c r="AU230" s="25">
        <v>14274.84</v>
      </c>
      <c r="AV230" s="25">
        <v>12778.41</v>
      </c>
      <c r="AW230" s="25">
        <v>13787.87</v>
      </c>
      <c r="AX230" s="25">
        <v>14002.85</v>
      </c>
      <c r="AY230" s="25">
        <v>14908.38</v>
      </c>
      <c r="AZ230" s="108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  <c r="CY230" s="10"/>
      <c r="CZ230" s="10"/>
      <c r="DA230" s="10"/>
      <c r="DB230" s="10"/>
      <c r="DC230" s="10"/>
      <c r="DD230" s="10"/>
      <c r="DE230" s="10"/>
      <c r="DF230" s="10"/>
      <c r="DG230" s="10"/>
      <c r="DH230" s="10"/>
      <c r="DI230" s="10"/>
      <c r="DJ230" s="10"/>
      <c r="DK230" s="10"/>
      <c r="DL230" s="10"/>
      <c r="DM230" s="10"/>
      <c r="DN230" s="10"/>
      <c r="DO230" s="10"/>
      <c r="DP230" s="10"/>
      <c r="DQ230" s="10"/>
      <c r="DR230" s="10"/>
      <c r="DS230" s="10"/>
    </row>
    <row r="231" spans="1:123" s="101" customFormat="1" ht="10.95" customHeight="1" x14ac:dyDescent="0.25">
      <c r="A231" s="75" t="s">
        <v>348</v>
      </c>
      <c r="B231" s="95" t="str">
        <f t="shared" si="54"/>
        <v>Bud02 2020,2001,'536000',5181.79111111111</v>
      </c>
      <c r="C231" s="96">
        <f t="shared" si="55"/>
        <v>2020</v>
      </c>
      <c r="D231" s="96">
        <v>2001</v>
      </c>
      <c r="E231" s="97">
        <f>IF(LEFT(H231,1) = "x",H231,F231)</f>
        <v>536000</v>
      </c>
      <c r="F231" s="90">
        <v>536000</v>
      </c>
      <c r="G231" s="98">
        <f>IF(""="",1,SUBSTITUTE(SUBSTITUTE("","xxp","xpp"),"xppm13","xppm08"))</f>
        <v>1</v>
      </c>
      <c r="H231" s="98">
        <f>IF(""="",1,"")</f>
        <v>1</v>
      </c>
      <c r="I231" s="98">
        <f>IF(""="",1,IF(LEFT("",1)&lt;&gt;"E","",1))</f>
        <v>1</v>
      </c>
      <c r="J231" s="98">
        <f>IF(""="",1,IF(LEFT("",1)="E","",1))</f>
        <v>1</v>
      </c>
      <c r="K231" s="99" t="s">
        <v>369</v>
      </c>
      <c r="L231" s="91">
        <v>2001</v>
      </c>
      <c r="M231" s="100" t="str">
        <f>IF(LEFT($G231,4)="xppm","*","")</f>
        <v/>
      </c>
      <c r="N231" s="101" t="str">
        <f>UPPER(TRIM("          REPAIRS &amp; MAINTENANCE/SUPPLIES"))</f>
        <v>REPAIRS &amp; MAINTENANCE/SUPPLIES</v>
      </c>
      <c r="P231" s="102" t="s">
        <v>370</v>
      </c>
      <c r="R231" s="109">
        <f>IFERROR(IF(1*AB231&gt;0,AB231,V231),V231)</f>
        <v>5181.7911111111116</v>
      </c>
      <c r="S231" s="108"/>
      <c r="T231" s="101">
        <f>IFERROR(IF(LEFT($G231,4)="xppm",AD231/VLOOKUP($G231,$K$11:$Z$28,T$1,0),IF(LEFT($J231,1)="E",AD231/VLOOKUP($J231,$K$11:$Z$28,T$1,0),AD231/T$6)),"")</f>
        <v>5502.91</v>
      </c>
      <c r="V231" s="101">
        <f>IFERROR(IF(LEFT($G231,4)="xppm",AF231/VLOOKUP($G231,$K$11:$Z$28,V$1,0),IF(LEFT($J231,1)="E",AF231/VLOOKUP($J231,$K$11:$Z$28,V$1,0),AF231/V$6)),"")</f>
        <v>5181.7911111111116</v>
      </c>
      <c r="X231" s="101">
        <f>IFERROR(IF(LEFT($G231,4)="xppm",AH231/VLOOKUP($G231,$K$11:$Z$28,X$1,0),IF(LEFT($J231,1)="E",AH231/VLOOKUP($J231,$K$11:$Z$28,X$1,0),AH231/X$6)),"")</f>
        <v>6760.3725000000004</v>
      </c>
      <c r="Z231" s="101">
        <f>IFERROR(IF(LEFT($G231,4)="xppm",AJ231/VLOOKUP($G231,$K$11:$Z$28,Z$1,0),IF(LEFT($J231,1)="E",AJ231/VLOOKUP($J231,$K$11:$Z$28,Z$1,0),AJ231/Z$6)),"")</f>
        <v>4601.0574999999999</v>
      </c>
      <c r="AA231" s="108"/>
      <c r="AB231" s="99">
        <f>IFERROR(IF(LEFT($G231,4)="xppm",AL231/VLOOKUP($G231,$K$11:$Z$28,AB$1,0),IF(LEFT($J231,1)="E",AL231/VLOOKUP($J231,$K$11:$AB$28,AB$1,0),AL231/AB$6)),"")</f>
        <v>0</v>
      </c>
      <c r="AC231" s="110"/>
      <c r="AD231" s="14">
        <v>16508.73</v>
      </c>
      <c r="AE231" s="14"/>
      <c r="AF231" s="14">
        <v>46636.12</v>
      </c>
      <c r="AG231" s="14"/>
      <c r="AH231" s="14">
        <v>81124.47</v>
      </c>
      <c r="AI231" s="14"/>
      <c r="AJ231" s="14">
        <v>55212.69</v>
      </c>
      <c r="AK231" s="65"/>
      <c r="AL231" s="14">
        <v>0</v>
      </c>
      <c r="AM231" s="65"/>
      <c r="AN231" s="25">
        <v>9193.9</v>
      </c>
      <c r="AO231" s="25">
        <v>3322.71</v>
      </c>
      <c r="AP231" s="25">
        <v>11578.26</v>
      </c>
      <c r="AQ231" s="25">
        <v>4600.08</v>
      </c>
      <c r="AR231" s="25">
        <v>4052.29</v>
      </c>
      <c r="AS231" s="25">
        <v>8123.5</v>
      </c>
      <c r="AT231" s="25">
        <v>2516.1</v>
      </c>
      <c r="AU231" s="25">
        <v>5673.53</v>
      </c>
      <c r="AV231" s="25">
        <v>5161.8900000000003</v>
      </c>
      <c r="AW231" s="25">
        <v>11140.57</v>
      </c>
      <c r="AX231" s="25">
        <v>4198.4399999999996</v>
      </c>
      <c r="AY231" s="25">
        <v>1169.72</v>
      </c>
      <c r="AZ231" s="108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  <c r="CY231" s="10"/>
      <c r="CZ231" s="10"/>
      <c r="DA231" s="10"/>
      <c r="DB231" s="10"/>
      <c r="DC231" s="10"/>
      <c r="DD231" s="10"/>
      <c r="DE231" s="10"/>
      <c r="DF231" s="10"/>
      <c r="DG231" s="10"/>
      <c r="DH231" s="10"/>
      <c r="DI231" s="10"/>
      <c r="DJ231" s="10"/>
      <c r="DK231" s="10"/>
      <c r="DL231" s="10"/>
      <c r="DM231" s="10"/>
      <c r="DN231" s="10"/>
      <c r="DO231" s="10"/>
      <c r="DP231" s="10"/>
      <c r="DQ231" s="10"/>
      <c r="DR231" s="10"/>
      <c r="DS231" s="10"/>
    </row>
    <row r="232" spans="1:123" s="101" customFormat="1" ht="10.95" customHeight="1" x14ac:dyDescent="0.25">
      <c r="A232" s="75" t="s">
        <v>348</v>
      </c>
      <c r="B232" s="95" t="str">
        <f t="shared" si="54"/>
        <v>Bud02 2020,2001,'534000',3555.89666666667</v>
      </c>
      <c r="C232" s="96">
        <f t="shared" si="55"/>
        <v>2020</v>
      </c>
      <c r="D232" s="96">
        <v>2001</v>
      </c>
      <c r="E232" s="97">
        <f>IF(LEFT(H232,1) = "x",H232,F232)</f>
        <v>534000</v>
      </c>
      <c r="F232" s="90">
        <v>534000</v>
      </c>
      <c r="G232" s="98">
        <f>IF(""="",1,SUBSTITUTE(SUBSTITUTE("","xxp","xpp"),"xppm13","xppm08"))</f>
        <v>1</v>
      </c>
      <c r="H232" s="98">
        <f>IF(""="",1,"")</f>
        <v>1</v>
      </c>
      <c r="I232" s="98">
        <f>IF(""="",1,IF(LEFT("",1)&lt;&gt;"E","",1))</f>
        <v>1</v>
      </c>
      <c r="J232" s="98">
        <f>IF(""="",1,IF(LEFT("",1)="E","",1))</f>
        <v>1</v>
      </c>
      <c r="K232" s="99" t="s">
        <v>371</v>
      </c>
      <c r="L232" s="91">
        <v>2001</v>
      </c>
      <c r="M232" s="100" t="str">
        <f>IF(LEFT($G232,4)="xppm","*","")</f>
        <v/>
      </c>
      <c r="N232" s="101" t="str">
        <f>UPPER(TRIM("          CONTRACT SERVICES"))</f>
        <v>CONTRACT SERVICES</v>
      </c>
      <c r="P232" s="102" t="s">
        <v>370</v>
      </c>
      <c r="R232" s="109">
        <f>IFERROR(IF(1*AB232&gt;0,AB232,V232),V232)</f>
        <v>3555.8966666666665</v>
      </c>
      <c r="S232" s="108"/>
      <c r="T232" s="101">
        <f>IFERROR(IF(LEFT($G232,4)="xppm",AD232/VLOOKUP($G232,$K$11:$Z$28,T$1,0),IF(LEFT($J232,1)="E",AD232/VLOOKUP($J232,$K$11:$Z$28,T$1,0),AD232/T$6)),"")</f>
        <v>4130.3766666666661</v>
      </c>
      <c r="V232" s="101">
        <f>IFERROR(IF(LEFT($G232,4)="xppm",AF232/VLOOKUP($G232,$K$11:$Z$28,V$1,0),IF(LEFT($J232,1)="E",AF232/VLOOKUP($J232,$K$11:$Z$28,V$1,0),AF232/V$6)),"")</f>
        <v>3555.8966666666665</v>
      </c>
      <c r="X232" s="101">
        <f>IFERROR(IF(LEFT($G232,4)="xppm",AH232/VLOOKUP($G232,$K$11:$Z$28,X$1,0),IF(LEFT($J232,1)="E",AH232/VLOOKUP($J232,$K$11:$Z$28,X$1,0),AH232/X$6)),"")</f>
        <v>4416.8550000000005</v>
      </c>
      <c r="Z232" s="101">
        <f>IFERROR(IF(LEFT($G232,4)="xppm",AJ232/VLOOKUP($G232,$K$11:$Z$28,Z$1,0),IF(LEFT($J232,1)="E",AJ232/VLOOKUP($J232,$K$11:$Z$28,Z$1,0),AJ232/Z$6)),"")</f>
        <v>2818.4516666666664</v>
      </c>
      <c r="AA232" s="108"/>
      <c r="AB232" s="99">
        <f>IFERROR(IF(LEFT($G232,4)="xppm",AL232/VLOOKUP($G232,$K$11:$Z$28,AB$1,0),IF(LEFT($J232,1)="E",AL232/VLOOKUP($J232,$K$11:$AB$28,AB$1,0),AL232/AB$6)),"")</f>
        <v>0</v>
      </c>
      <c r="AC232" s="110"/>
      <c r="AD232" s="14">
        <v>12391.13</v>
      </c>
      <c r="AE232" s="14"/>
      <c r="AF232" s="14">
        <v>32003.07</v>
      </c>
      <c r="AG232" s="14"/>
      <c r="AH232" s="14">
        <v>53002.26</v>
      </c>
      <c r="AI232" s="14"/>
      <c r="AJ232" s="14">
        <v>33821.42</v>
      </c>
      <c r="AK232" s="65"/>
      <c r="AL232" s="14">
        <v>0</v>
      </c>
      <c r="AM232" s="65"/>
      <c r="AN232" s="25">
        <v>9519.19</v>
      </c>
      <c r="AO232" s="25">
        <v>4667.84</v>
      </c>
      <c r="AP232" s="25">
        <v>5880.19</v>
      </c>
      <c r="AQ232" s="25">
        <v>5727.2</v>
      </c>
      <c r="AR232" s="25">
        <v>2638.72</v>
      </c>
      <c r="AS232" s="25">
        <v>355.84</v>
      </c>
      <c r="AT232" s="25">
        <v>1246.52</v>
      </c>
      <c r="AU232" s="25">
        <v>4675.17</v>
      </c>
      <c r="AV232" s="25">
        <v>4968.49</v>
      </c>
      <c r="AW232" s="25">
        <v>4068.86</v>
      </c>
      <c r="AX232" s="25">
        <v>3937.58</v>
      </c>
      <c r="AY232" s="25">
        <v>4384.6899999999996</v>
      </c>
      <c r="AZ232" s="108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  <c r="CY232" s="10"/>
      <c r="CZ232" s="10"/>
      <c r="DA232" s="10"/>
      <c r="DB232" s="10"/>
      <c r="DC232" s="10"/>
      <c r="DD232" s="10"/>
      <c r="DE232" s="10"/>
      <c r="DF232" s="10"/>
      <c r="DG232" s="10"/>
      <c r="DH232" s="10"/>
      <c r="DI232" s="10"/>
      <c r="DJ232" s="10"/>
      <c r="DK232" s="10"/>
      <c r="DL232" s="10"/>
      <c r="DM232" s="10"/>
      <c r="DN232" s="10"/>
      <c r="DO232" s="10"/>
      <c r="DP232" s="10"/>
      <c r="DQ232" s="10"/>
      <c r="DR232" s="10"/>
      <c r="DS232" s="10"/>
    </row>
    <row r="233" spans="1:123" ht="4.05" customHeight="1" x14ac:dyDescent="0.25">
      <c r="A233" s="75" t="s">
        <v>348</v>
      </c>
      <c r="E233" s="111"/>
      <c r="F233" s="112"/>
      <c r="T233" s="25"/>
      <c r="U233" s="25"/>
      <c r="V233" s="25"/>
      <c r="W233" s="25"/>
      <c r="X233" s="25"/>
      <c r="Y233" s="25"/>
      <c r="Z233" s="25"/>
      <c r="AA233" s="25"/>
      <c r="AB233" s="14"/>
      <c r="AC233" s="14"/>
    </row>
    <row r="234" spans="1:123" s="86" customFormat="1" ht="15" customHeight="1" x14ac:dyDescent="0.25">
      <c r="A234" s="75" t="s">
        <v>348</v>
      </c>
      <c r="B234" s="80"/>
      <c r="C234" s="80"/>
      <c r="D234" s="80"/>
      <c r="E234" s="81"/>
      <c r="F234" s="82"/>
      <c r="G234" s="81"/>
      <c r="H234" s="81"/>
      <c r="I234" s="81"/>
      <c r="J234" s="81"/>
      <c r="K234" s="81"/>
      <c r="L234" s="83">
        <f>L235</f>
        <v>2001</v>
      </c>
      <c r="M234" s="84" t="s">
        <v>372</v>
      </c>
      <c r="N234" s="84"/>
      <c r="O234" s="84"/>
      <c r="P234" s="84"/>
      <c r="Q234" s="84"/>
      <c r="R234" s="84"/>
      <c r="S234" s="84"/>
      <c r="T234" s="84"/>
      <c r="U234" s="84"/>
      <c r="V234" s="84"/>
      <c r="W234" s="84"/>
      <c r="X234" s="84"/>
      <c r="Y234" s="84"/>
      <c r="Z234" s="84"/>
      <c r="AA234" s="84"/>
      <c r="AB234" s="81"/>
      <c r="AC234" s="81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4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  <c r="CY234" s="10"/>
      <c r="CZ234" s="10"/>
      <c r="DA234" s="10"/>
      <c r="DB234" s="10"/>
      <c r="DC234" s="10"/>
      <c r="DD234" s="10"/>
      <c r="DE234" s="10"/>
      <c r="DF234" s="10"/>
      <c r="DG234" s="10"/>
      <c r="DH234" s="10"/>
      <c r="DI234" s="10"/>
      <c r="DJ234" s="10"/>
      <c r="DK234" s="10"/>
      <c r="DL234" s="10"/>
      <c r="DM234" s="10"/>
      <c r="DN234" s="10"/>
      <c r="DO234" s="10"/>
      <c r="DP234" s="10"/>
      <c r="DQ234" s="10"/>
      <c r="DR234" s="10"/>
      <c r="DS234" s="10"/>
    </row>
    <row r="235" spans="1:123" s="101" customFormat="1" ht="10.95" customHeight="1" x14ac:dyDescent="0.25">
      <c r="A235" s="75" t="s">
        <v>348</v>
      </c>
      <c r="B235" s="95" t="str">
        <f t="shared" ref="B235:B246" si="56">IF(E235&gt;0,"Bud02 " &amp; C235 &amp;","&amp;D235&amp;",'"&amp;E235&amp;"',"&amp;1*R235)</f>
        <v>Bud02 2020,2001,'542500',2646.66222222222</v>
      </c>
      <c r="C235" s="96">
        <f t="shared" ref="C235:C246" si="57">$E$5</f>
        <v>2020</v>
      </c>
      <c r="D235" s="96">
        <v>2001</v>
      </c>
      <c r="E235" s="97">
        <f>IF(LEFT(H235,1) = "x",H235,F235)</f>
        <v>542500</v>
      </c>
      <c r="F235" s="90">
        <v>542500</v>
      </c>
      <c r="G235" s="98">
        <f>IF(""="",1,SUBSTITUTE(SUBSTITUTE("","xxp","xpp"),"xppm13","xppm08"))</f>
        <v>1</v>
      </c>
      <c r="H235" s="98">
        <f>IF(""="",1,"")</f>
        <v>1</v>
      </c>
      <c r="I235" s="98">
        <f>IF(""="",1,IF(LEFT("",1)&lt;&gt;"E","",1))</f>
        <v>1</v>
      </c>
      <c r="J235" s="98">
        <f>IF(""="",1,IF(LEFT("",1)="E","",1))</f>
        <v>1</v>
      </c>
      <c r="K235" s="99" t="s">
        <v>373</v>
      </c>
      <c r="L235" s="91">
        <v>2001</v>
      </c>
      <c r="M235" s="100" t="str">
        <f>IF(LEFT($G235,4)="xppm","*","")</f>
        <v/>
      </c>
      <c r="N235" s="101" t="str">
        <f>UPPER(TRIM("          MARKETING - ADVERTISING &amp; PROMOTION"))</f>
        <v>MARKETING - ADVERTISING &amp; PROMOTION</v>
      </c>
      <c r="P235" s="102" t="s">
        <v>374</v>
      </c>
      <c r="R235" s="109">
        <f>IFERROR(IF(1*AB235&gt;0,AB235,V235),V235)</f>
        <v>2646.6622222222222</v>
      </c>
      <c r="S235" s="108"/>
      <c r="T235" s="101">
        <f>IFERROR(IF(LEFT($G235,4)="xppm",AD235/VLOOKUP($G235,$K$11:$Z$28,T$1,0),IF(LEFT($J235,1)="E",AD235/VLOOKUP($J235,$K$11:$Z$28,T$1,0),AD235/T$6)),"")</f>
        <v>1752.5033333333333</v>
      </c>
      <c r="V235" s="101">
        <f>IFERROR(IF(LEFT($G235,4)="xppm",AF235/VLOOKUP($G235,$K$11:$Z$28,V$1,0),IF(LEFT($J235,1)="E",AF235/VLOOKUP($J235,$K$11:$Z$28,V$1,0),AF235/V$6)),"")</f>
        <v>2646.6622222222222</v>
      </c>
      <c r="X235" s="101">
        <f>IFERROR(IF(LEFT($G235,4)="xppm",AH235/VLOOKUP($G235,$K$11:$Z$28,X$1,0),IF(LEFT($J235,1)="E",AH235/VLOOKUP($J235,$K$11:$Z$28,X$1,0),AH235/X$6)),"")</f>
        <v>4346.08</v>
      </c>
      <c r="Z235" s="101">
        <f>IFERROR(IF(LEFT($G235,4)="xppm",AJ235/VLOOKUP($G235,$K$11:$Z$28,Z$1,0),IF(LEFT($J235,1)="E",AJ235/VLOOKUP($J235,$K$11:$Z$28,Z$1,0),AJ235/Z$6)),"")</f>
        <v>2899.529317</v>
      </c>
      <c r="AA235" s="108"/>
      <c r="AB235" s="99">
        <f>IFERROR(IF(LEFT($G235,4)="xppm",AL235/VLOOKUP($G235,$K$11:$Z$28,AB$1,0),IF(LEFT($J235,1)="E",AL235/VLOOKUP($J235,$K$11:$AB$28,AB$1,0),AL235/AB$6)),"")</f>
        <v>0</v>
      </c>
      <c r="AC235" s="110"/>
      <c r="AD235" s="14">
        <v>5257.51</v>
      </c>
      <c r="AE235" s="14"/>
      <c r="AF235" s="14">
        <v>23819.96</v>
      </c>
      <c r="AG235" s="14"/>
      <c r="AH235" s="14">
        <v>52152.959999999999</v>
      </c>
      <c r="AI235" s="14"/>
      <c r="AJ235" s="14">
        <v>34794.351803999998</v>
      </c>
      <c r="AK235" s="65"/>
      <c r="AL235" s="14">
        <v>0</v>
      </c>
      <c r="AM235" s="65"/>
      <c r="AN235" s="25">
        <v>9062.5400000000009</v>
      </c>
      <c r="AO235" s="25">
        <v>22825.77</v>
      </c>
      <c r="AP235" s="25">
        <v>3917.77</v>
      </c>
      <c r="AQ235" s="25">
        <v>1565.34</v>
      </c>
      <c r="AR235" s="25">
        <v>4095.19</v>
      </c>
      <c r="AS235" s="25">
        <v>4094.55</v>
      </c>
      <c r="AT235" s="25">
        <v>2380.73</v>
      </c>
      <c r="AU235" s="25">
        <v>3028.92</v>
      </c>
      <c r="AV235" s="25">
        <v>3397.72</v>
      </c>
      <c r="AW235" s="25">
        <v>1818.3</v>
      </c>
      <c r="AX235" s="25">
        <v>2601.4499999999998</v>
      </c>
      <c r="AY235" s="25">
        <v>837.76</v>
      </c>
      <c r="AZ235" s="108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  <c r="CY235" s="10"/>
      <c r="CZ235" s="10"/>
      <c r="DA235" s="10"/>
      <c r="DB235" s="10"/>
      <c r="DC235" s="10"/>
      <c r="DD235" s="10"/>
      <c r="DE235" s="10"/>
      <c r="DF235" s="10"/>
      <c r="DG235" s="10"/>
      <c r="DH235" s="10"/>
      <c r="DI235" s="10"/>
      <c r="DJ235" s="10"/>
      <c r="DK235" s="10"/>
      <c r="DL235" s="10"/>
      <c r="DM235" s="10"/>
      <c r="DN235" s="10"/>
      <c r="DO235" s="10"/>
      <c r="DP235" s="10"/>
      <c r="DQ235" s="10"/>
      <c r="DR235" s="10"/>
      <c r="DS235" s="10"/>
    </row>
    <row r="236" spans="1:123" s="101" customFormat="1" ht="10.95" customHeight="1" x14ac:dyDescent="0.25">
      <c r="A236" s="75" t="s">
        <v>348</v>
      </c>
      <c r="B236" s="95" t="str">
        <f t="shared" si="56"/>
        <v>Bud02 2020,2001,'543200',1106.59</v>
      </c>
      <c r="C236" s="96">
        <f t="shared" si="57"/>
        <v>2020</v>
      </c>
      <c r="D236" s="96">
        <v>2001</v>
      </c>
      <c r="E236" s="97">
        <f>IF(LEFT(H236,1) = "x",H236,F236)</f>
        <v>543200</v>
      </c>
      <c r="F236" s="90">
        <v>543200</v>
      </c>
      <c r="G236" s="98">
        <f>IF(""="",1,SUBSTITUTE(SUBSTITUTE("","xxp","xpp"),"xppm13","xppm08"))</f>
        <v>1</v>
      </c>
      <c r="H236" s="98">
        <f>IF(""="",1,"")</f>
        <v>1</v>
      </c>
      <c r="I236" s="98">
        <f>IF(""="",1,IF(LEFT("",1)&lt;&gt;"E","",1))</f>
        <v>1</v>
      </c>
      <c r="J236" s="98">
        <f>IF(""="",1,IF(LEFT("",1)="E","",1))</f>
        <v>1</v>
      </c>
      <c r="K236" s="99" t="s">
        <v>375</v>
      </c>
      <c r="L236" s="91">
        <v>2001</v>
      </c>
      <c r="M236" s="100" t="str">
        <f>IF(LEFT($G236,4)="xppm","*","")</f>
        <v/>
      </c>
      <c r="N236" s="101" t="str">
        <f>UPPER(TRIM("          CONCIERGE - RESIDENT EXPENSES"))</f>
        <v>CONCIERGE - RESIDENT EXPENSES</v>
      </c>
      <c r="P236" s="102" t="s">
        <v>376</v>
      </c>
      <c r="R236" s="109">
        <f>IFERROR(IF(1*AB236&gt;0,AB236,V236),V236)</f>
        <v>1106.5899999999999</v>
      </c>
      <c r="S236" s="108"/>
      <c r="T236" s="101">
        <f>IFERROR(IF(LEFT($G236,4)="xppm",AD236/VLOOKUP($G236,$K$11:$Z$28,T$1,0),IF(LEFT($J236,1)="E",AD236/VLOOKUP($J236,$K$11:$Z$28,T$1,0),AD236/T$6)),"")</f>
        <v>1706.3333333333333</v>
      </c>
      <c r="V236" s="101">
        <f>IFERROR(IF(LEFT($G236,4)="xppm",AF236/VLOOKUP($G236,$K$11:$Z$28,V$1,0),IF(LEFT($J236,1)="E",AF236/VLOOKUP($J236,$K$11:$Z$28,V$1,0),AF236/V$6)),"")</f>
        <v>1106.5899999999999</v>
      </c>
      <c r="X236" s="101">
        <f>IFERROR(IF(LEFT($G236,4)="xppm",AH236/VLOOKUP($G236,$K$11:$Z$28,X$1,0),IF(LEFT($J236,1)="E",AH236/VLOOKUP($J236,$K$11:$Z$28,X$1,0),AH236/X$6)),"")</f>
        <v>2534.31</v>
      </c>
      <c r="Z236" s="101">
        <f>IFERROR(IF(LEFT($G236,4)="xppm",AJ236/VLOOKUP($G236,$K$11:$Z$28,Z$1,0),IF(LEFT($J236,1)="E",AJ236/VLOOKUP($J236,$K$11:$Z$28,Z$1,0),AJ236/Z$6)),"")</f>
        <v>919.42747633333329</v>
      </c>
      <c r="AA236" s="108"/>
      <c r="AB236" s="99">
        <f>IFERROR(IF(LEFT($G236,4)="xppm",AL236/VLOOKUP($G236,$K$11:$Z$28,AB$1,0),IF(LEFT($J236,1)="E",AL236/VLOOKUP($J236,$K$11:$AB$28,AB$1,0),AL236/AB$6)),"")</f>
        <v>0</v>
      </c>
      <c r="AC236" s="110"/>
      <c r="AD236" s="14">
        <v>5119</v>
      </c>
      <c r="AE236" s="14"/>
      <c r="AF236" s="14">
        <v>9959.31</v>
      </c>
      <c r="AG236" s="14"/>
      <c r="AH236" s="14">
        <v>30411.72</v>
      </c>
      <c r="AI236" s="14"/>
      <c r="AJ236" s="14">
        <v>11033.129715999999</v>
      </c>
      <c r="AK236" s="65"/>
      <c r="AL236" s="14">
        <v>0</v>
      </c>
      <c r="AM236" s="65"/>
      <c r="AN236" s="25">
        <v>746.35</v>
      </c>
      <c r="AO236" s="25">
        <v>2873.84</v>
      </c>
      <c r="AP236" s="25">
        <v>12882.49</v>
      </c>
      <c r="AQ236" s="25">
        <v>586.87</v>
      </c>
      <c r="AR236" s="25">
        <v>615.97</v>
      </c>
      <c r="AS236" s="25">
        <v>1812.27</v>
      </c>
      <c r="AT236" s="25">
        <v>504.04</v>
      </c>
      <c r="AU236" s="25">
        <v>648.09</v>
      </c>
      <c r="AV236" s="25">
        <v>673.07</v>
      </c>
      <c r="AW236" s="25">
        <v>1436.71</v>
      </c>
      <c r="AX236" s="25">
        <v>3009.64</v>
      </c>
      <c r="AY236" s="25">
        <v>672.65</v>
      </c>
      <c r="AZ236" s="108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  <c r="CY236" s="10"/>
      <c r="CZ236" s="10"/>
      <c r="DA236" s="10"/>
      <c r="DB236" s="10"/>
      <c r="DC236" s="10"/>
      <c r="DD236" s="10"/>
      <c r="DE236" s="10"/>
      <c r="DF236" s="10"/>
      <c r="DG236" s="10"/>
      <c r="DH236" s="10"/>
      <c r="DI236" s="10"/>
      <c r="DJ236" s="10"/>
      <c r="DK236" s="10"/>
      <c r="DL236" s="10"/>
      <c r="DM236" s="10"/>
      <c r="DN236" s="10"/>
      <c r="DO236" s="10"/>
      <c r="DP236" s="10"/>
      <c r="DQ236" s="10"/>
      <c r="DR236" s="10"/>
      <c r="DS236" s="10"/>
    </row>
    <row r="237" spans="1:123" s="101" customFormat="1" ht="10.95" customHeight="1" x14ac:dyDescent="0.25">
      <c r="A237" s="75" t="s">
        <v>348</v>
      </c>
      <c r="B237" s="95" t="str">
        <f t="shared" si="56"/>
        <v>Bud02 2020,2001,'xga002',0.0011853592321133</v>
      </c>
      <c r="C237" s="96">
        <f t="shared" si="57"/>
        <v>2020</v>
      </c>
      <c r="D237" s="96">
        <v>2001</v>
      </c>
      <c r="E237" s="97" t="str">
        <f>IF(LEFT(H237,1) = "x",H237,F237)</f>
        <v>xga002</v>
      </c>
      <c r="F237" s="90">
        <v>546000</v>
      </c>
      <c r="G237" s="98">
        <f>IF(""="",1,SUBSTITUTE(SUBSTITUTE("","xxp","xpp"),"xppm13","xppm08"))</f>
        <v>1</v>
      </c>
      <c r="H237" s="98" t="str">
        <f>IF("xga002"="",1,"xga002")</f>
        <v>xga002</v>
      </c>
      <c r="I237" s="98">
        <f>IF("E1z"="",1,IF(LEFT("E1z",1)&lt;&gt;"E","E1z",1))</f>
        <v>1</v>
      </c>
      <c r="J237" s="98" t="str">
        <f>IF("E1z"="",1,IF(LEFT("E1z",1)="E","E1z",1))</f>
        <v>E1z</v>
      </c>
      <c r="K237" s="99" t="s">
        <v>377</v>
      </c>
      <c r="L237" s="91">
        <v>2001</v>
      </c>
      <c r="M237" s="100" t="str">
        <f>IF(LEFT($G237,4)="xppm","*","")</f>
        <v/>
      </c>
      <c r="N237" s="101" t="str">
        <f>UPPER(TRIM("          FINANCIAL CONSULTING FEES"))</f>
        <v>FINANCIAL CONSULTING FEES</v>
      </c>
      <c r="P237" s="102" t="s">
        <v>356</v>
      </c>
      <c r="R237" s="109">
        <f>IFERROR(IF(1*AB237&gt;0,AB237,V237),V237)</f>
        <v>1.185359232113299E-3</v>
      </c>
      <c r="S237" s="108"/>
      <c r="T237" s="101">
        <f>IFERROR(IF(LEFT($G237,4)="xppm",AD237/VLOOKUP($G237,$K$11:$Z$28,T$1,0),IF(LEFT($J237,1)="E",AD237/VLOOKUP($J237,$K$11:$Z$28,T$1,0),AD237/T$6)),"")</f>
        <v>1.2770810953904488E-3</v>
      </c>
      <c r="V237" s="101">
        <f>IFERROR(IF(LEFT($G237,4)="xppm",AF237/VLOOKUP($G237,$K$11:$Z$28,V$1,0),IF(LEFT($J237,1)="E",AF237/VLOOKUP($J237,$K$11:$Z$28,V$1,0),AF237/V$6)),"")</f>
        <v>1.185359232113299E-3</v>
      </c>
      <c r="X237" s="101">
        <f>IFERROR(IF(LEFT($G237,4)="xppm",AH237/VLOOKUP($G237,$K$11:$Z$28,X$1,0),IF(LEFT($J237,1)="E",AH237/VLOOKUP($J237,$K$11:$Z$28,X$1,0),AH237/X$6)),"")</f>
        <v>1.1010903709485242E-3</v>
      </c>
      <c r="Z237" s="101">
        <f>IFERROR(IF(LEFT($G237,4)="xppm",AJ237/VLOOKUP($G237,$K$11:$Z$28,Z$1,0),IF(LEFT($J237,1)="E",AJ237/VLOOKUP($J237,$K$11:$Z$28,Z$1,0),AJ237/Z$6)),"")</f>
        <v>1.3322263278847779E-3</v>
      </c>
      <c r="AA237" s="108"/>
      <c r="AB237" s="99" t="str">
        <f>IFERROR(IF(LEFT($G237,4)="xppm",AL237/VLOOKUP($G237,$K$11:$Z$28,AB$1,0),IF(LEFT($J237,1)="E",AL237/VLOOKUP($J237,$K$11:$AB$28,AB$1,0),AL237/AB$6)),"")</f>
        <v/>
      </c>
      <c r="AC237" s="110"/>
      <c r="AD237" s="14">
        <v>141550.94</v>
      </c>
      <c r="AE237" s="14"/>
      <c r="AF237" s="14">
        <v>395143.83</v>
      </c>
      <c r="AG237" s="14"/>
      <c r="AH237" s="14">
        <v>399276.47</v>
      </c>
      <c r="AI237" s="14"/>
      <c r="AJ237" s="14">
        <v>562055.47354200005</v>
      </c>
      <c r="AK237" s="65"/>
      <c r="AL237" s="14">
        <v>0</v>
      </c>
      <c r="AM237" s="65"/>
      <c r="AN237" s="25">
        <v>32293.54</v>
      </c>
      <c r="AO237" s="25">
        <v>32189.75</v>
      </c>
      <c r="AP237" s="25">
        <v>33851.79</v>
      </c>
      <c r="AQ237" s="25">
        <v>39388.47</v>
      </c>
      <c r="AR237" s="25">
        <v>39899.85</v>
      </c>
      <c r="AS237" s="25">
        <v>44181.3</v>
      </c>
      <c r="AT237" s="25">
        <v>43625.17</v>
      </c>
      <c r="AU237" s="25">
        <v>42332.34</v>
      </c>
      <c r="AV237" s="25">
        <v>44165.760000000002</v>
      </c>
      <c r="AW237" s="25">
        <v>47141.06</v>
      </c>
      <c r="AX237" s="25">
        <v>49233.03</v>
      </c>
      <c r="AY237" s="25">
        <v>45176.85</v>
      </c>
      <c r="AZ237" s="108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  <c r="CY237" s="10"/>
      <c r="CZ237" s="10"/>
      <c r="DA237" s="10"/>
      <c r="DB237" s="10"/>
      <c r="DC237" s="10"/>
      <c r="DD237" s="10"/>
      <c r="DE237" s="10"/>
      <c r="DF237" s="10"/>
      <c r="DG237" s="10"/>
      <c r="DH237" s="10"/>
      <c r="DI237" s="10"/>
      <c r="DJ237" s="10"/>
      <c r="DK237" s="10"/>
      <c r="DL237" s="10"/>
      <c r="DM237" s="10"/>
      <c r="DN237" s="10"/>
      <c r="DO237" s="10"/>
      <c r="DP237" s="10"/>
      <c r="DQ237" s="10"/>
      <c r="DR237" s="10"/>
      <c r="DS237" s="10"/>
    </row>
    <row r="238" spans="1:123" s="101" customFormat="1" ht="10.95" customHeight="1" x14ac:dyDescent="0.25">
      <c r="A238" s="75" t="s">
        <v>348</v>
      </c>
      <c r="B238" s="95" t="str">
        <f t="shared" si="56"/>
        <v>Bud02 2020,2001,'505300',11565.2988888889</v>
      </c>
      <c r="C238" s="96">
        <f t="shared" si="57"/>
        <v>2020</v>
      </c>
      <c r="D238" s="96">
        <v>2001</v>
      </c>
      <c r="E238" s="97">
        <f>IF(LEFT(H238,1) = "x",H238,F238)</f>
        <v>505300</v>
      </c>
      <c r="F238" s="90">
        <v>505300</v>
      </c>
      <c r="G238" s="98">
        <f>IF(""="",1,SUBSTITUTE(SUBSTITUTE("","xxp","xpp"),"xppm13","xppm08"))</f>
        <v>1</v>
      </c>
      <c r="H238" s="98">
        <f>IF(""="",1,"")</f>
        <v>1</v>
      </c>
      <c r="I238" s="98">
        <f>IF(""="",1,IF(LEFT("",1)&lt;&gt;"E","",1))</f>
        <v>1</v>
      </c>
      <c r="J238" s="98">
        <f>IF(""="",1,IF(LEFT("",1)="E","",1))</f>
        <v>1</v>
      </c>
      <c r="K238" s="99" t="s">
        <v>378</v>
      </c>
      <c r="L238" s="91">
        <v>2001</v>
      </c>
      <c r="M238" s="100" t="str">
        <f>IF(LEFT($G238,4)="xppm","*","")</f>
        <v/>
      </c>
      <c r="N238" s="101" t="str">
        <f>UPPER(TRIM("          PROFESSIONAL FEES"))</f>
        <v>PROFESSIONAL FEES</v>
      </c>
      <c r="P238" s="102" t="s">
        <v>356</v>
      </c>
      <c r="R238" s="109">
        <f>IFERROR(IF(1*AB238&gt;0,AB238,V238),V238)</f>
        <v>11565.298888888889</v>
      </c>
      <c r="S238" s="108"/>
      <c r="T238" s="101">
        <f>IFERROR(IF(LEFT($G238,4)="xppm",AD238/VLOOKUP($G238,$K$11:$Z$28,T$1,0),IF(LEFT($J238,1)="E",AD238/VLOOKUP($J238,$K$11:$Z$28,T$1,0),AD238/T$6)),"")</f>
        <v>12653.62</v>
      </c>
      <c r="V238" s="101">
        <f>IFERROR(IF(LEFT($G238,4)="xppm",AF238/VLOOKUP($G238,$K$11:$Z$28,V$1,0),IF(LEFT($J238,1)="E",AF238/VLOOKUP($J238,$K$11:$Z$28,V$1,0),AF238/V$6)),"")</f>
        <v>11565.298888888889</v>
      </c>
      <c r="X238" s="101">
        <f>IFERROR(IF(LEFT($G238,4)="xppm",AH238/VLOOKUP($G238,$K$11:$Z$28,X$1,0),IF(LEFT($J238,1)="E",AH238/VLOOKUP($J238,$K$11:$Z$28,X$1,0),AH238/X$6)),"")</f>
        <v>11018.493333333334</v>
      </c>
      <c r="Z238" s="101">
        <f>IFERROR(IF(LEFT($G238,4)="xppm",AJ238/VLOOKUP($G238,$K$11:$Z$28,Z$1,0),IF(LEFT($J238,1)="E",AJ238/VLOOKUP($J238,$K$11:$Z$28,Z$1,0),AJ238/Z$6)),"")</f>
        <v>10672.760833333334</v>
      </c>
      <c r="AA238" s="108"/>
      <c r="AB238" s="99">
        <f>IFERROR(IF(LEFT($G238,4)="xppm",AL238/VLOOKUP($G238,$K$11:$Z$28,AB$1,0),IF(LEFT($J238,1)="E",AL238/VLOOKUP($J238,$K$11:$AB$28,AB$1,0),AL238/AB$6)),"")</f>
        <v>0</v>
      </c>
      <c r="AC238" s="110"/>
      <c r="AD238" s="14">
        <v>37960.86</v>
      </c>
      <c r="AE238" s="14"/>
      <c r="AF238" s="14">
        <v>104087.69</v>
      </c>
      <c r="AG238" s="14"/>
      <c r="AH238" s="14">
        <v>132221.92000000001</v>
      </c>
      <c r="AI238" s="14"/>
      <c r="AJ238" s="14">
        <v>128073.13</v>
      </c>
      <c r="AK238" s="65"/>
      <c r="AL238" s="14">
        <v>0</v>
      </c>
      <c r="AM238" s="65"/>
      <c r="AN238" s="25">
        <v>16608.09</v>
      </c>
      <c r="AO238" s="25">
        <v>15768.38</v>
      </c>
      <c r="AP238" s="25">
        <v>8264.57</v>
      </c>
      <c r="AQ238" s="25">
        <v>8475.49</v>
      </c>
      <c r="AR238" s="25">
        <v>14415.8</v>
      </c>
      <c r="AS238" s="25">
        <v>10987.68</v>
      </c>
      <c r="AT238" s="25">
        <v>11028.99</v>
      </c>
      <c r="AU238" s="25">
        <v>12038.32</v>
      </c>
      <c r="AV238" s="25">
        <v>9180.5499999999993</v>
      </c>
      <c r="AW238" s="25">
        <v>10817.73</v>
      </c>
      <c r="AX238" s="25">
        <v>10697.07</v>
      </c>
      <c r="AY238" s="25">
        <v>16446.060000000001</v>
      </c>
      <c r="AZ238" s="108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  <c r="CY238" s="10"/>
      <c r="CZ238" s="10"/>
      <c r="DA238" s="10"/>
      <c r="DB238" s="10"/>
      <c r="DC238" s="10"/>
      <c r="DD238" s="10"/>
      <c r="DE238" s="10"/>
      <c r="DF238" s="10"/>
      <c r="DG238" s="10"/>
      <c r="DH238" s="10"/>
      <c r="DI238" s="10"/>
      <c r="DJ238" s="10"/>
      <c r="DK238" s="10"/>
      <c r="DL238" s="10"/>
      <c r="DM238" s="10"/>
      <c r="DN238" s="10"/>
      <c r="DO238" s="10"/>
      <c r="DP238" s="10"/>
      <c r="DQ238" s="10"/>
      <c r="DR238" s="10"/>
      <c r="DS238" s="10"/>
    </row>
    <row r="239" spans="1:123" s="101" customFormat="1" ht="10.95" customHeight="1" x14ac:dyDescent="0.25">
      <c r="A239" s="75" t="s">
        <v>348</v>
      </c>
      <c r="B239" s="95" t="str">
        <f t="shared" si="56"/>
        <v>Bud02 2020,2001,'548000',1426.83444444444</v>
      </c>
      <c r="C239" s="96">
        <f t="shared" si="57"/>
        <v>2020</v>
      </c>
      <c r="D239" s="96">
        <v>2001</v>
      </c>
      <c r="E239" s="97">
        <f>IF(LEFT(H239,1) = "x",H239,F239)</f>
        <v>548000</v>
      </c>
      <c r="F239" s="90">
        <v>548000</v>
      </c>
      <c r="G239" s="98">
        <f>IF(""="",1,SUBSTITUTE(SUBSTITUTE("","xxp","xpp"),"xppm13","xppm08"))</f>
        <v>1</v>
      </c>
      <c r="H239" s="98">
        <f>IF(""="",1,"")</f>
        <v>1</v>
      </c>
      <c r="I239" s="98">
        <f>IF(""="",1,IF(LEFT("",1)&lt;&gt;"E","",1))</f>
        <v>1</v>
      </c>
      <c r="J239" s="98">
        <f>IF(""="",1,IF(LEFT("",1)="E","",1))</f>
        <v>1</v>
      </c>
      <c r="K239" s="99" t="s">
        <v>379</v>
      </c>
      <c r="L239" s="91">
        <v>2001</v>
      </c>
      <c r="M239" s="100" t="str">
        <f>IF(LEFT($G239,4)="xppm","*","")</f>
        <v/>
      </c>
      <c r="N239" s="101" t="str">
        <f>UPPER(TRIM("          CABLE TV/INTERNET"))</f>
        <v>CABLE TV/INTERNET</v>
      </c>
      <c r="P239" s="102" t="s">
        <v>370</v>
      </c>
      <c r="R239" s="109">
        <f>IFERROR(IF(1*AB239&gt;0,AB239,V239),V239)</f>
        <v>1426.8344444444444</v>
      </c>
      <c r="S239" s="108"/>
      <c r="T239" s="101">
        <f>IFERROR(IF(LEFT($G239,4)="xppm",AD239/VLOOKUP($G239,$K$11:$Z$28,T$1,0),IF(LEFT($J239,1)="E",AD239/VLOOKUP($J239,$K$11:$Z$28,T$1,0),AD239/T$6)),"")</f>
        <v>1433.6499999999999</v>
      </c>
      <c r="V239" s="101">
        <f>IFERROR(IF(LEFT($G239,4)="xppm",AF239/VLOOKUP($G239,$K$11:$Z$28,V$1,0),IF(LEFT($J239,1)="E",AF239/VLOOKUP($J239,$K$11:$Z$28,V$1,0),AF239/V$6)),"")</f>
        <v>1426.8344444444444</v>
      </c>
      <c r="X239" s="101">
        <f>IFERROR(IF(LEFT($G239,4)="xppm",AH239/VLOOKUP($G239,$K$11:$Z$28,X$1,0),IF(LEFT($J239,1)="E",AH239/VLOOKUP($J239,$K$11:$Z$28,X$1,0),AH239/X$6)),"")</f>
        <v>1349.9649999999999</v>
      </c>
      <c r="Z239" s="101">
        <f>IFERROR(IF(LEFT($G239,4)="xppm",AJ239/VLOOKUP($G239,$K$11:$Z$28,Z$1,0),IF(LEFT($J239,1)="E",AJ239/VLOOKUP($J239,$K$11:$Z$28,Z$1,0),AJ239/Z$6)),"")</f>
        <v>1450.8474999999999</v>
      </c>
      <c r="AA239" s="108"/>
      <c r="AB239" s="99">
        <f>IFERROR(IF(LEFT($G239,4)="xppm",AL239/VLOOKUP($G239,$K$11:$Z$28,AB$1,0),IF(LEFT($J239,1)="E",AL239/VLOOKUP($J239,$K$11:$AB$28,AB$1,0),AL239/AB$6)),"")</f>
        <v>0</v>
      </c>
      <c r="AC239" s="110"/>
      <c r="AD239" s="14">
        <v>4300.95</v>
      </c>
      <c r="AE239" s="14"/>
      <c r="AF239" s="14">
        <v>12841.51</v>
      </c>
      <c r="AG239" s="14"/>
      <c r="AH239" s="14">
        <v>16199.58</v>
      </c>
      <c r="AI239" s="14"/>
      <c r="AJ239" s="14">
        <v>17410.169999999998</v>
      </c>
      <c r="AK239" s="65"/>
      <c r="AL239" s="14">
        <v>0</v>
      </c>
      <c r="AM239" s="65"/>
      <c r="AN239" s="25">
        <v>1370.01</v>
      </c>
      <c r="AO239" s="25">
        <v>1416.29</v>
      </c>
      <c r="AP239" s="25">
        <v>1367.25</v>
      </c>
      <c r="AQ239" s="25">
        <v>1381.14</v>
      </c>
      <c r="AR239" s="25">
        <v>1442.94</v>
      </c>
      <c r="AS239" s="25">
        <v>1417.28</v>
      </c>
      <c r="AT239" s="25">
        <v>1432.63</v>
      </c>
      <c r="AU239" s="25">
        <v>1434.37</v>
      </c>
      <c r="AV239" s="25">
        <v>1432.2</v>
      </c>
      <c r="AW239" s="25">
        <v>1419.09</v>
      </c>
      <c r="AX239" s="25">
        <v>1439.25</v>
      </c>
      <c r="AY239" s="25">
        <v>1442.61</v>
      </c>
      <c r="AZ239" s="108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  <c r="CY239" s="10"/>
      <c r="CZ239" s="10"/>
      <c r="DA239" s="10"/>
      <c r="DB239" s="10"/>
      <c r="DC239" s="10"/>
      <c r="DD239" s="10"/>
      <c r="DE239" s="10"/>
      <c r="DF239" s="10"/>
      <c r="DG239" s="10"/>
      <c r="DH239" s="10"/>
      <c r="DI239" s="10"/>
      <c r="DJ239" s="10"/>
      <c r="DK239" s="10"/>
      <c r="DL239" s="10"/>
      <c r="DM239" s="10"/>
      <c r="DN239" s="10"/>
      <c r="DO239" s="10"/>
      <c r="DP239" s="10"/>
      <c r="DQ239" s="10"/>
      <c r="DR239" s="10"/>
      <c r="DS239" s="10"/>
    </row>
    <row r="240" spans="1:123" s="101" customFormat="1" ht="10.95" customHeight="1" x14ac:dyDescent="0.25">
      <c r="A240" s="75" t="s">
        <v>348</v>
      </c>
      <c r="B240" s="95" t="str">
        <f t="shared" si="56"/>
        <v>Bud02 2020,2001,'549000',8518.05888888889</v>
      </c>
      <c r="C240" s="96">
        <f t="shared" si="57"/>
        <v>2020</v>
      </c>
      <c r="D240" s="96">
        <v>2001</v>
      </c>
      <c r="E240" s="97">
        <f>IF(LEFT(H240,1) = "x",H240,F240)</f>
        <v>549000</v>
      </c>
      <c r="F240" s="90">
        <v>549000</v>
      </c>
      <c r="G240" s="98">
        <f>IF(""="",1,SUBSTITUTE(SUBSTITUTE("","xxp","xpp"),"xppm13","xppm08"))</f>
        <v>1</v>
      </c>
      <c r="H240" s="98">
        <f>IF(""="",1,"")</f>
        <v>1</v>
      </c>
      <c r="I240" s="98">
        <f>IF(""="",1,IF(LEFT("",1)&lt;&gt;"E","",1))</f>
        <v>1</v>
      </c>
      <c r="J240" s="98">
        <f>IF(""="",1,IF(LEFT("",1)="E","",1))</f>
        <v>1</v>
      </c>
      <c r="K240" s="99" t="s">
        <v>380</v>
      </c>
      <c r="L240" s="91">
        <v>2001</v>
      </c>
      <c r="M240" s="100" t="str">
        <f>IF(LEFT($G240,4)="xppm","*","")</f>
        <v/>
      </c>
      <c r="N240" s="101" t="str">
        <f>UPPER(TRIM("          COMPUTER HARDWARE/SOFTWARE"))</f>
        <v>COMPUTER HARDWARE/SOFTWARE</v>
      </c>
      <c r="P240" s="102" t="s">
        <v>370</v>
      </c>
      <c r="R240" s="109">
        <f>IFERROR(IF(1*AB240&gt;0,AB240,V240),V240)</f>
        <v>8518.0588888888888</v>
      </c>
      <c r="S240" s="108"/>
      <c r="T240" s="101">
        <f>IFERROR(IF(LEFT($G240,4)="xppm",AD240/VLOOKUP($G240,$K$11:$Z$28,T$1,0),IF(LEFT($J240,1)="E",AD240/VLOOKUP($J240,$K$11:$Z$28,T$1,0),AD240/T$6)),"")</f>
        <v>8878.81</v>
      </c>
      <c r="V240" s="101">
        <f>IFERROR(IF(LEFT($G240,4)="xppm",AF240/VLOOKUP($G240,$K$11:$Z$28,V$1,0),IF(LEFT($J240,1)="E",AF240/VLOOKUP($J240,$K$11:$Z$28,V$1,0),AF240/V$6)),"")</f>
        <v>8518.0588888888888</v>
      </c>
      <c r="X240" s="101">
        <f>IFERROR(IF(LEFT($G240,4)="xppm",AH240/VLOOKUP($G240,$K$11:$Z$28,X$1,0),IF(LEFT($J240,1)="E",AH240/VLOOKUP($J240,$K$11:$Z$28,X$1,0),AH240/X$6)),"")</f>
        <v>7849.7425000000003</v>
      </c>
      <c r="Z240" s="101">
        <f>IFERROR(IF(LEFT($G240,4)="xppm",AJ240/VLOOKUP($G240,$K$11:$Z$28,Z$1,0),IF(LEFT($J240,1)="E",AJ240/VLOOKUP($J240,$K$11:$Z$28,Z$1,0),AJ240/Z$6)),"")</f>
        <v>6824.5260266666664</v>
      </c>
      <c r="AA240" s="108"/>
      <c r="AB240" s="99">
        <f>IFERROR(IF(LEFT($G240,4)="xppm",AL240/VLOOKUP($G240,$K$11:$Z$28,AB$1,0),IF(LEFT($J240,1)="E",AL240/VLOOKUP($J240,$K$11:$AB$28,AB$1,0),AL240/AB$6)),"")</f>
        <v>0</v>
      </c>
      <c r="AC240" s="110"/>
      <c r="AD240" s="14">
        <v>26636.43</v>
      </c>
      <c r="AE240" s="14"/>
      <c r="AF240" s="14">
        <v>76662.53</v>
      </c>
      <c r="AG240" s="14"/>
      <c r="AH240" s="14">
        <v>94196.91</v>
      </c>
      <c r="AI240" s="14"/>
      <c r="AJ240" s="14">
        <v>81894.312319999997</v>
      </c>
      <c r="AK240" s="65"/>
      <c r="AL240" s="14">
        <v>0</v>
      </c>
      <c r="AM240" s="65"/>
      <c r="AN240" s="25">
        <v>8386.4599999999991</v>
      </c>
      <c r="AO240" s="25">
        <v>9007.64</v>
      </c>
      <c r="AP240" s="25">
        <v>8235.1</v>
      </c>
      <c r="AQ240" s="25">
        <v>8112.47</v>
      </c>
      <c r="AR240" s="25">
        <v>8495.7900000000009</v>
      </c>
      <c r="AS240" s="25">
        <v>8206.9</v>
      </c>
      <c r="AT240" s="25">
        <v>8531.3799999999992</v>
      </c>
      <c r="AU240" s="25">
        <v>8027.8</v>
      </c>
      <c r="AV240" s="25">
        <v>8651.76</v>
      </c>
      <c r="AW240" s="25">
        <v>8038.5</v>
      </c>
      <c r="AX240" s="25">
        <v>9662.75</v>
      </c>
      <c r="AY240" s="25">
        <v>8935.18</v>
      </c>
      <c r="AZ240" s="108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10"/>
      <c r="DM240" s="10"/>
      <c r="DN240" s="10"/>
      <c r="DO240" s="10"/>
      <c r="DP240" s="10"/>
      <c r="DQ240" s="10"/>
      <c r="DR240" s="10"/>
      <c r="DS240" s="10"/>
    </row>
    <row r="241" spans="1:123" s="101" customFormat="1" ht="10.95" customHeight="1" x14ac:dyDescent="0.25">
      <c r="A241" s="75" t="s">
        <v>348</v>
      </c>
      <c r="B241" s="95" t="str">
        <f t="shared" si="56"/>
        <v>Bud02 2020,2001,'550000',7249.01444444444</v>
      </c>
      <c r="C241" s="96">
        <f t="shared" si="57"/>
        <v>2020</v>
      </c>
      <c r="D241" s="96">
        <v>2001</v>
      </c>
      <c r="E241" s="97">
        <f>IF(LEFT(H241,1) = "x",H241,F241)</f>
        <v>550000</v>
      </c>
      <c r="F241" s="90">
        <v>550000</v>
      </c>
      <c r="G241" s="98">
        <f>IF(""="",1,SUBSTITUTE(SUBSTITUTE("","xxp","xpp"),"xppm13","xppm08"))</f>
        <v>1</v>
      </c>
      <c r="H241" s="98">
        <f>IF(""="",1,"")</f>
        <v>1</v>
      </c>
      <c r="I241" s="98">
        <f>IF(""="",1,IF(LEFT("",1)&lt;&gt;"E","",1))</f>
        <v>1</v>
      </c>
      <c r="J241" s="98">
        <f>IF(""="",1,IF(LEFT("",1)="E","",1))</f>
        <v>1</v>
      </c>
      <c r="K241" s="99" t="s">
        <v>381</v>
      </c>
      <c r="L241" s="91">
        <v>2001</v>
      </c>
      <c r="M241" s="100" t="str">
        <f>IF(LEFT($G241,4)="xppm","*","")</f>
        <v/>
      </c>
      <c r="N241" s="101" t="str">
        <f>UPPER(TRIM("          EMPLOYEE EXPENSES"))</f>
        <v>EMPLOYEE EXPENSES</v>
      </c>
      <c r="P241" s="102" t="s">
        <v>382</v>
      </c>
      <c r="R241" s="109">
        <f>IFERROR(IF(1*AB241&gt;0,AB241,V241),V241)</f>
        <v>7249.0144444444441</v>
      </c>
      <c r="S241" s="108"/>
      <c r="T241" s="101">
        <f>IFERROR(IF(LEFT($G241,4)="xppm",AD241/VLOOKUP($G241,$K$11:$Z$28,T$1,0),IF(LEFT($J241,1)="E",AD241/VLOOKUP($J241,$K$11:$Z$28,T$1,0),AD241/T$6)),"")</f>
        <v>5522.2533333333331</v>
      </c>
      <c r="V241" s="101">
        <f>IFERROR(IF(LEFT($G241,4)="xppm",AF241/VLOOKUP($G241,$K$11:$Z$28,V$1,0),IF(LEFT($J241,1)="E",AF241/VLOOKUP($J241,$K$11:$Z$28,V$1,0),AF241/V$6)),"")</f>
        <v>7249.0144444444441</v>
      </c>
      <c r="X241" s="101">
        <f>IFERROR(IF(LEFT($G241,4)="xppm",AH241/VLOOKUP($G241,$K$11:$Z$28,X$1,0),IF(LEFT($J241,1)="E",AH241/VLOOKUP($J241,$K$11:$Z$28,X$1,0),AH241/X$6)),"")</f>
        <v>3943.7075</v>
      </c>
      <c r="Z241" s="101">
        <f>IFERROR(IF(LEFT($G241,4)="xppm",AJ241/VLOOKUP($G241,$K$11:$Z$28,Z$1,0),IF(LEFT($J241,1)="E",AJ241/VLOOKUP($J241,$K$11:$Z$28,Z$1,0),AJ241/Z$6)),"")</f>
        <v>4215.4531203333336</v>
      </c>
      <c r="AA241" s="108"/>
      <c r="AB241" s="99">
        <f>IFERROR(IF(LEFT($G241,4)="xppm",AL241/VLOOKUP($G241,$K$11:$Z$28,AB$1,0),IF(LEFT($J241,1)="E",AL241/VLOOKUP($J241,$K$11:$AB$28,AB$1,0),AL241/AB$6)),"")</f>
        <v>0</v>
      </c>
      <c r="AC241" s="110"/>
      <c r="AD241" s="14">
        <v>16566.759999999998</v>
      </c>
      <c r="AE241" s="14"/>
      <c r="AF241" s="14">
        <v>65241.13</v>
      </c>
      <c r="AG241" s="14"/>
      <c r="AH241" s="14">
        <v>47324.49</v>
      </c>
      <c r="AI241" s="14"/>
      <c r="AJ241" s="14">
        <v>50585.437444000003</v>
      </c>
      <c r="AK241" s="65"/>
      <c r="AL241" s="14">
        <v>0</v>
      </c>
      <c r="AM241" s="65"/>
      <c r="AN241" s="25">
        <v>5067.43</v>
      </c>
      <c r="AO241" s="25">
        <v>2687.01</v>
      </c>
      <c r="AP241" s="25">
        <v>5922.21</v>
      </c>
      <c r="AQ241" s="25">
        <v>6077.98</v>
      </c>
      <c r="AR241" s="25">
        <v>21891.3</v>
      </c>
      <c r="AS241" s="25">
        <v>3928.47</v>
      </c>
      <c r="AT241" s="25">
        <v>5301</v>
      </c>
      <c r="AU241" s="25">
        <v>6757.95</v>
      </c>
      <c r="AV241" s="25">
        <v>4717.67</v>
      </c>
      <c r="AW241" s="25">
        <v>6764.67</v>
      </c>
      <c r="AX241" s="25">
        <v>6235.59</v>
      </c>
      <c r="AY241" s="25">
        <v>3566.5</v>
      </c>
      <c r="AZ241" s="108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  <c r="CY241" s="10"/>
      <c r="CZ241" s="10"/>
      <c r="DA241" s="10"/>
      <c r="DB241" s="10"/>
      <c r="DC241" s="10"/>
      <c r="DD241" s="10"/>
      <c r="DE241" s="10"/>
      <c r="DF241" s="10"/>
      <c r="DG241" s="10"/>
      <c r="DH241" s="10"/>
      <c r="DI241" s="10"/>
      <c r="DJ241" s="10"/>
      <c r="DK241" s="10"/>
      <c r="DL241" s="10"/>
      <c r="DM241" s="10"/>
      <c r="DN241" s="10"/>
      <c r="DO241" s="10"/>
      <c r="DP241" s="10"/>
      <c r="DQ241" s="10"/>
      <c r="DR241" s="10"/>
      <c r="DS241" s="10"/>
    </row>
    <row r="242" spans="1:123" s="101" customFormat="1" ht="10.95" customHeight="1" x14ac:dyDescent="0.25">
      <c r="A242" s="75" t="s">
        <v>348</v>
      </c>
      <c r="B242" s="95" t="str">
        <f t="shared" si="56"/>
        <v>Bud02 2020,2001,'552000',3605.42444444444</v>
      </c>
      <c r="C242" s="96">
        <f t="shared" si="57"/>
        <v>2020</v>
      </c>
      <c r="D242" s="96">
        <v>2001</v>
      </c>
      <c r="E242" s="97">
        <f>IF(LEFT(H242,1) = "x",H242,F242)</f>
        <v>552000</v>
      </c>
      <c r="F242" s="90">
        <v>552000</v>
      </c>
      <c r="G242" s="98">
        <f>IF(""="",1,SUBSTITUTE(SUBSTITUTE("","xxp","xpp"),"xppm13","xppm08"))</f>
        <v>1</v>
      </c>
      <c r="H242" s="98">
        <f>IF(""="",1,"")</f>
        <v>1</v>
      </c>
      <c r="I242" s="98">
        <f>IF(""="",1,IF(LEFT("",1)&lt;&gt;"E","",1))</f>
        <v>1</v>
      </c>
      <c r="J242" s="98">
        <f>IF(""="",1,IF(LEFT("",1)="E","",1))</f>
        <v>1</v>
      </c>
      <c r="K242" s="99" t="s">
        <v>383</v>
      </c>
      <c r="L242" s="91">
        <v>2001</v>
      </c>
      <c r="M242" s="100" t="str">
        <f>IF(LEFT($G242,4)="xppm","*","")</f>
        <v/>
      </c>
      <c r="N242" s="101" t="str">
        <f>UPPER(TRIM("          OFFICE EXPENSES"))</f>
        <v>OFFICE EXPENSES</v>
      </c>
      <c r="P242" s="102" t="s">
        <v>370</v>
      </c>
      <c r="R242" s="109">
        <f>IFERROR(IF(1*AB242&gt;0,AB242,V242),V242)</f>
        <v>3605.4244444444444</v>
      </c>
      <c r="S242" s="108"/>
      <c r="T242" s="101">
        <f>IFERROR(IF(LEFT($G242,4)="xppm",AD242/VLOOKUP($G242,$K$11:$Z$28,T$1,0),IF(LEFT($J242,1)="E",AD242/VLOOKUP($J242,$K$11:$Z$28,T$1,0),AD242/T$6)),"")</f>
        <v>4001.44</v>
      </c>
      <c r="V242" s="101">
        <f>IFERROR(IF(LEFT($G242,4)="xppm",AF242/VLOOKUP($G242,$K$11:$Z$28,V$1,0),IF(LEFT($J242,1)="E",AF242/VLOOKUP($J242,$K$11:$Z$28,V$1,0),AF242/V$6)),"")</f>
        <v>3605.4244444444444</v>
      </c>
      <c r="X242" s="101">
        <f>IFERROR(IF(LEFT($G242,4)="xppm",AH242/VLOOKUP($G242,$K$11:$Z$28,X$1,0),IF(LEFT($J242,1)="E",AH242/VLOOKUP($J242,$K$11:$Z$28,X$1,0),AH242/X$6)),"")</f>
        <v>2954.395</v>
      </c>
      <c r="Z242" s="101">
        <f>IFERROR(IF(LEFT($G242,4)="xppm",AJ242/VLOOKUP($G242,$K$11:$Z$28,Z$1,0),IF(LEFT($J242,1)="E",AJ242/VLOOKUP($J242,$K$11:$Z$28,Z$1,0),AJ242/Z$6)),"")</f>
        <v>2908.6691666666666</v>
      </c>
      <c r="AA242" s="108"/>
      <c r="AB242" s="99">
        <f>IFERROR(IF(LEFT($G242,4)="xppm",AL242/VLOOKUP($G242,$K$11:$Z$28,AB$1,0),IF(LEFT($J242,1)="E",AL242/VLOOKUP($J242,$K$11:$AB$28,AB$1,0),AL242/AB$6)),"")</f>
        <v>0</v>
      </c>
      <c r="AC242" s="110"/>
      <c r="AD242" s="14">
        <v>12004.32</v>
      </c>
      <c r="AE242" s="14"/>
      <c r="AF242" s="14">
        <v>32448.82</v>
      </c>
      <c r="AG242" s="14"/>
      <c r="AH242" s="14">
        <v>35452.74</v>
      </c>
      <c r="AI242" s="14"/>
      <c r="AJ242" s="14">
        <v>34904.03</v>
      </c>
      <c r="AK242" s="65"/>
      <c r="AL242" s="14">
        <v>0</v>
      </c>
      <c r="AM242" s="65"/>
      <c r="AN242" s="25">
        <v>3239.94</v>
      </c>
      <c r="AO242" s="25">
        <v>2528.19</v>
      </c>
      <c r="AP242" s="25">
        <v>1660.9</v>
      </c>
      <c r="AQ242" s="25">
        <v>2680.37</v>
      </c>
      <c r="AR242" s="25">
        <v>4390.32</v>
      </c>
      <c r="AS242" s="25">
        <v>1859.6</v>
      </c>
      <c r="AT242" s="25">
        <v>2600.12</v>
      </c>
      <c r="AU242" s="25">
        <v>5885.69</v>
      </c>
      <c r="AV242" s="25">
        <v>3028.4</v>
      </c>
      <c r="AW242" s="25">
        <v>2212.4899999999998</v>
      </c>
      <c r="AX242" s="25">
        <v>3411.15</v>
      </c>
      <c r="AY242" s="25">
        <v>6380.68</v>
      </c>
      <c r="AZ242" s="108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/>
      <c r="DM242" s="10"/>
      <c r="DN242" s="10"/>
      <c r="DO242" s="10"/>
      <c r="DP242" s="10"/>
      <c r="DQ242" s="10"/>
      <c r="DR242" s="10"/>
      <c r="DS242" s="10"/>
    </row>
    <row r="243" spans="1:123" s="101" customFormat="1" ht="10.95" customHeight="1" x14ac:dyDescent="0.25">
      <c r="A243" s="75" t="s">
        <v>348</v>
      </c>
      <c r="B243" s="95" t="str">
        <f t="shared" si="56"/>
        <v>Bud02 2020,2001,'553500',2089.95444444444</v>
      </c>
      <c r="C243" s="96">
        <f t="shared" si="57"/>
        <v>2020</v>
      </c>
      <c r="D243" s="96">
        <v>2001</v>
      </c>
      <c r="E243" s="97">
        <f>IF(LEFT(H243,1) = "x",H243,F243)</f>
        <v>553500</v>
      </c>
      <c r="F243" s="90">
        <v>553500</v>
      </c>
      <c r="G243" s="98">
        <f>IF(""="",1,SUBSTITUTE(SUBSTITUTE("","xxp","xpp"),"xppm13","xppm08"))</f>
        <v>1</v>
      </c>
      <c r="H243" s="98">
        <f>IF(""="",1,"")</f>
        <v>1</v>
      </c>
      <c r="I243" s="98">
        <f>IF(""="",1,IF(LEFT("",1)&lt;&gt;"E","",1))</f>
        <v>1</v>
      </c>
      <c r="J243" s="98">
        <f>IF(""="",1,IF(LEFT("",1)="E","",1))</f>
        <v>1</v>
      </c>
      <c r="K243" s="99" t="s">
        <v>384</v>
      </c>
      <c r="L243" s="91">
        <v>2001</v>
      </c>
      <c r="M243" s="100" t="str">
        <f>IF(LEFT($G243,4)="xppm","*","")</f>
        <v/>
      </c>
      <c r="N243" s="101" t="str">
        <f>UPPER(TRIM("          TELEPHONE/CELL PHONE"))</f>
        <v>TELEPHONE/CELL PHONE</v>
      </c>
      <c r="P243" s="102" t="s">
        <v>370</v>
      </c>
      <c r="R243" s="109">
        <f>IFERROR(IF(1*AB243&gt;0,AB243,V243),V243)</f>
        <v>2089.9544444444446</v>
      </c>
      <c r="S243" s="108"/>
      <c r="T243" s="101">
        <f>IFERROR(IF(LEFT($G243,4)="xppm",AD243/VLOOKUP($G243,$K$11:$Z$28,T$1,0),IF(LEFT($J243,1)="E",AD243/VLOOKUP($J243,$K$11:$Z$28,T$1,0),AD243/T$6)),"")</f>
        <v>2054.64</v>
      </c>
      <c r="V243" s="101">
        <f>IFERROR(IF(LEFT($G243,4)="xppm",AF243/VLOOKUP($G243,$K$11:$Z$28,V$1,0),IF(LEFT($J243,1)="E",AF243/VLOOKUP($J243,$K$11:$Z$28,V$1,0),AF243/V$6)),"")</f>
        <v>2089.9544444444446</v>
      </c>
      <c r="X243" s="101">
        <f>IFERROR(IF(LEFT($G243,4)="xppm",AH243/VLOOKUP($G243,$K$11:$Z$28,X$1,0),IF(LEFT($J243,1)="E",AH243/VLOOKUP($J243,$K$11:$Z$28,X$1,0),AH243/X$6)),"")</f>
        <v>2150.0533333333333</v>
      </c>
      <c r="Z243" s="101">
        <f>IFERROR(IF(LEFT($G243,4)="xppm",AJ243/VLOOKUP($G243,$K$11:$Z$28,Z$1,0),IF(LEFT($J243,1)="E",AJ243/VLOOKUP($J243,$K$11:$Z$28,Z$1,0),AJ243/Z$6)),"")</f>
        <v>2278.9349999999999</v>
      </c>
      <c r="AA243" s="108"/>
      <c r="AB243" s="99">
        <f>IFERROR(IF(LEFT($G243,4)="xppm",AL243/VLOOKUP($G243,$K$11:$Z$28,AB$1,0),IF(LEFT($J243,1)="E",AL243/VLOOKUP($J243,$K$11:$AB$28,AB$1,0),AL243/AB$6)),"")</f>
        <v>0</v>
      </c>
      <c r="AC243" s="110"/>
      <c r="AD243" s="14">
        <v>6163.92</v>
      </c>
      <c r="AE243" s="14"/>
      <c r="AF243" s="14">
        <v>18809.59</v>
      </c>
      <c r="AG243" s="14"/>
      <c r="AH243" s="14">
        <v>25800.639999999999</v>
      </c>
      <c r="AI243" s="14"/>
      <c r="AJ243" s="14">
        <v>27347.22</v>
      </c>
      <c r="AK243" s="65"/>
      <c r="AL243" s="14">
        <v>0</v>
      </c>
      <c r="AM243" s="65"/>
      <c r="AN243" s="25">
        <v>2279.66</v>
      </c>
      <c r="AO243" s="25">
        <v>2162.3000000000002</v>
      </c>
      <c r="AP243" s="25">
        <v>1806.08</v>
      </c>
      <c r="AQ243" s="25">
        <v>2453.2399999999998</v>
      </c>
      <c r="AR243" s="25">
        <v>2199.92</v>
      </c>
      <c r="AS243" s="25">
        <v>1876.88</v>
      </c>
      <c r="AT243" s="25">
        <v>2108.0700000000002</v>
      </c>
      <c r="AU243" s="25">
        <v>2057.1999999999998</v>
      </c>
      <c r="AV243" s="25">
        <v>1950.36</v>
      </c>
      <c r="AW243" s="25">
        <v>2157.37</v>
      </c>
      <c r="AX243" s="25">
        <v>2008.94</v>
      </c>
      <c r="AY243" s="25">
        <v>1997.61</v>
      </c>
      <c r="AZ243" s="108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  <c r="CY243" s="10"/>
      <c r="CZ243" s="10"/>
      <c r="DA243" s="10"/>
      <c r="DB243" s="10"/>
      <c r="DC243" s="10"/>
      <c r="DD243" s="10"/>
      <c r="DE243" s="10"/>
      <c r="DF243" s="10"/>
      <c r="DG243" s="10"/>
      <c r="DH243" s="10"/>
      <c r="DI243" s="10"/>
      <c r="DJ243" s="10"/>
      <c r="DK243" s="10"/>
      <c r="DL243" s="10"/>
      <c r="DM243" s="10"/>
      <c r="DN243" s="10"/>
      <c r="DO243" s="10"/>
      <c r="DP243" s="10"/>
      <c r="DQ243" s="10"/>
      <c r="DR243" s="10"/>
      <c r="DS243" s="10"/>
    </row>
    <row r="244" spans="1:123" s="101" customFormat="1" ht="10.95" customHeight="1" x14ac:dyDescent="0.25">
      <c r="A244" s="75" t="s">
        <v>348</v>
      </c>
      <c r="B244" s="95" t="str">
        <f t="shared" si="56"/>
        <v>Bud02 2020,2001,'555000',343.312222222222</v>
      </c>
      <c r="C244" s="96">
        <f t="shared" si="57"/>
        <v>2020</v>
      </c>
      <c r="D244" s="96">
        <v>2001</v>
      </c>
      <c r="E244" s="97">
        <f>IF(LEFT(H244,1) = "x",H244,F244)</f>
        <v>555000</v>
      </c>
      <c r="F244" s="90">
        <v>555000</v>
      </c>
      <c r="G244" s="98">
        <f>IF(""="",1,SUBSTITUTE(SUBSTITUTE("","xxp","xpp"),"xppm13","xppm08"))</f>
        <v>1</v>
      </c>
      <c r="H244" s="98">
        <f>IF(""="",1,"")</f>
        <v>1</v>
      </c>
      <c r="I244" s="98">
        <f>IF(""="",1,IF(LEFT("",1)&lt;&gt;"E","",1))</f>
        <v>1</v>
      </c>
      <c r="J244" s="98">
        <f>IF(""="",1,IF(LEFT("",1)="E","",1))</f>
        <v>1</v>
      </c>
      <c r="K244" s="99" t="s">
        <v>385</v>
      </c>
      <c r="L244" s="91">
        <v>2001</v>
      </c>
      <c r="M244" s="100" t="str">
        <f>IF(LEFT($G244,4)="xppm","*","")</f>
        <v/>
      </c>
      <c r="N244" s="101" t="str">
        <f>UPPER(TRIM("          DONATIONS"))</f>
        <v>DONATIONS</v>
      </c>
      <c r="P244" s="102" t="s">
        <v>386</v>
      </c>
      <c r="R244" s="109">
        <f>IFERROR(IF(1*AB244&gt;0,AB244,V244),V244)</f>
        <v>343.3122222222222</v>
      </c>
      <c r="S244" s="108"/>
      <c r="T244" s="101">
        <f>IFERROR(IF(LEFT($G244,4)="xppm",AD244/VLOOKUP($G244,$K$11:$Z$28,T$1,0),IF(LEFT($J244,1)="E",AD244/VLOOKUP($J244,$K$11:$Z$28,T$1,0),AD244/T$6)),"")</f>
        <v>139.24333333333334</v>
      </c>
      <c r="V244" s="101">
        <f>IFERROR(IF(LEFT($G244,4)="xppm",AF244/VLOOKUP($G244,$K$11:$Z$28,V$1,0),IF(LEFT($J244,1)="E",AF244/VLOOKUP($J244,$K$11:$Z$28,V$1,0),AF244/V$6)),"")</f>
        <v>343.3122222222222</v>
      </c>
      <c r="X244" s="101">
        <f>IFERROR(IF(LEFT($G244,4)="xppm",AH244/VLOOKUP($G244,$K$11:$Z$28,X$1,0),IF(LEFT($J244,1)="E",AH244/VLOOKUP($J244,$K$11:$Z$28,X$1,0),AH244/X$6)),"")</f>
        <v>216.14750000000001</v>
      </c>
      <c r="Z244" s="101">
        <f>IFERROR(IF(LEFT($G244,4)="xppm",AJ244/VLOOKUP($G244,$K$11:$Z$28,Z$1,0),IF(LEFT($J244,1)="E",AJ244/VLOOKUP($J244,$K$11:$Z$28,Z$1,0),AJ244/Z$6)),"")</f>
        <v>381.01944400000002</v>
      </c>
      <c r="AA244" s="108"/>
      <c r="AB244" s="99">
        <f>IFERROR(IF(LEFT($G244,4)="xppm",AL244/VLOOKUP($G244,$K$11:$Z$28,AB$1,0),IF(LEFT($J244,1)="E",AL244/VLOOKUP($J244,$K$11:$AB$28,AB$1,0),AL244/AB$6)),"")</f>
        <v>0</v>
      </c>
      <c r="AC244" s="110"/>
      <c r="AD244" s="14">
        <v>417.73</v>
      </c>
      <c r="AE244" s="14"/>
      <c r="AF244" s="14">
        <v>3089.81</v>
      </c>
      <c r="AG244" s="14"/>
      <c r="AH244" s="14">
        <v>2593.77</v>
      </c>
      <c r="AI244" s="14"/>
      <c r="AJ244" s="14">
        <v>4572.2333280000003</v>
      </c>
      <c r="AK244" s="65"/>
      <c r="AL244" s="14">
        <v>0</v>
      </c>
      <c r="AM244" s="65"/>
      <c r="AN244" s="25">
        <v>0</v>
      </c>
      <c r="AO244" s="25">
        <v>382.15</v>
      </c>
      <c r="AP244" s="25">
        <v>137.6</v>
      </c>
      <c r="AQ244" s="25">
        <v>0</v>
      </c>
      <c r="AR244" s="25">
        <v>286.67</v>
      </c>
      <c r="AS244" s="25">
        <v>1552.41</v>
      </c>
      <c r="AT244" s="25">
        <v>833</v>
      </c>
      <c r="AU244" s="25">
        <v>0</v>
      </c>
      <c r="AV244" s="25">
        <v>0</v>
      </c>
      <c r="AW244" s="25">
        <v>416.07</v>
      </c>
      <c r="AX244" s="25">
        <v>1.66</v>
      </c>
      <c r="AY244" s="25">
        <v>0</v>
      </c>
      <c r="AZ244" s="108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  <c r="CY244" s="10"/>
      <c r="CZ244" s="10"/>
      <c r="DA244" s="10"/>
      <c r="DB244" s="10"/>
      <c r="DC244" s="10"/>
      <c r="DD244" s="10"/>
      <c r="DE244" s="10"/>
      <c r="DF244" s="10"/>
      <c r="DG244" s="10"/>
      <c r="DH244" s="10"/>
      <c r="DI244" s="10"/>
      <c r="DJ244" s="10"/>
      <c r="DK244" s="10"/>
      <c r="DL244" s="10"/>
      <c r="DM244" s="10"/>
      <c r="DN244" s="10"/>
      <c r="DO244" s="10"/>
      <c r="DP244" s="10"/>
      <c r="DQ244" s="10"/>
      <c r="DR244" s="10"/>
      <c r="DS244" s="10"/>
    </row>
    <row r="245" spans="1:123" s="101" customFormat="1" ht="10.95" customHeight="1" x14ac:dyDescent="0.25">
      <c r="A245" s="75" t="s">
        <v>348</v>
      </c>
      <c r="B245" s="95" t="str">
        <f t="shared" si="56"/>
        <v>Bud02 2020,2001,'xga001',0.000711215545267614</v>
      </c>
      <c r="C245" s="96">
        <f t="shared" si="57"/>
        <v>2020</v>
      </c>
      <c r="D245" s="96">
        <v>2001</v>
      </c>
      <c r="E245" s="97" t="str">
        <f>IF(LEFT(H245,1) = "x",H245,F245)</f>
        <v>xga001</v>
      </c>
      <c r="F245" s="90">
        <v>555500</v>
      </c>
      <c r="G245" s="98">
        <f>IF(""="",1,SUBSTITUTE(SUBSTITUTE("","xxp","xpp"),"xppm13","xppm08"))</f>
        <v>1</v>
      </c>
      <c r="H245" s="98" t="str">
        <f>IF("xga001"="",1,"xga001")</f>
        <v>xga001</v>
      </c>
      <c r="I245" s="98">
        <f>IF("E1z"="",1,IF(LEFT("E1z",1)&lt;&gt;"E","E1z",1))</f>
        <v>1</v>
      </c>
      <c r="J245" s="98" t="str">
        <f>IF("E1z"="",1,IF(LEFT("E1z",1)="E","E1z",1))</f>
        <v>E1z</v>
      </c>
      <c r="K245" s="99" t="s">
        <v>387</v>
      </c>
      <c r="L245" s="91">
        <v>2001</v>
      </c>
      <c r="M245" s="100" t="str">
        <f>IF(LEFT($G245,4)="xppm","*","")</f>
        <v/>
      </c>
      <c r="N245" s="101" t="str">
        <f>UPPER(TRIM("          BAD DEBT"))</f>
        <v>BAD DEBT</v>
      </c>
      <c r="P245" s="102" t="s">
        <v>388</v>
      </c>
      <c r="R245" s="109">
        <f>IFERROR(IF(1*AB245&gt;0,AB245,V245),V245)</f>
        <v>7.1121554526761357E-4</v>
      </c>
      <c r="S245" s="108"/>
      <c r="T245" s="101">
        <f>IFERROR(IF(LEFT($G245,4)="xppm",AD245/VLOOKUP($G245,$K$11:$Z$28,T$1,0),IF(LEFT($J245,1)="E",AD245/VLOOKUP($J245,$K$11:$Z$28,T$1,0),AD245/T$6)),"")</f>
        <v>7.6624871136663029E-4</v>
      </c>
      <c r="V245" s="101">
        <f>IFERROR(IF(LEFT($G245,4)="xppm",AF245/VLOOKUP($G245,$K$11:$Z$28,V$1,0),IF(LEFT($J245,1)="E",AF245/VLOOKUP($J245,$K$11:$Z$28,V$1,0),AF245/V$6)),"")</f>
        <v>7.1121554526761357E-4</v>
      </c>
      <c r="X245" s="101">
        <f>IFERROR(IF(LEFT($G245,4)="xppm",AH245/VLOOKUP($G245,$K$11:$Z$28,X$1,0),IF(LEFT($J245,1)="E",AH245/VLOOKUP($J245,$K$11:$Z$28,X$1,0),AH245/X$6)),"")</f>
        <v>6.6065416189940317E-4</v>
      </c>
      <c r="Z245" s="101">
        <f>IFERROR(IF(LEFT($G245,4)="xppm",AJ245/VLOOKUP($G245,$K$11:$Z$28,Z$1,0),IF(LEFT($J245,1)="E",AJ245/VLOOKUP($J245,$K$11:$Z$28,Z$1,0),AJ245/Z$6)),"")</f>
        <v>7.9933579673039268E-4</v>
      </c>
      <c r="AA245" s="108"/>
      <c r="AB245" s="99" t="str">
        <f>IFERROR(IF(LEFT($G245,4)="xppm",AL245/VLOOKUP($G245,$K$11:$Z$28,AB$1,0),IF(LEFT($J245,1)="E",AL245/VLOOKUP($J245,$K$11:$AB$28,AB$1,0),AL245/AB$6)),"")</f>
        <v/>
      </c>
      <c r="AC245" s="110"/>
      <c r="AD245" s="14">
        <v>84930.57</v>
      </c>
      <c r="AE245" s="14"/>
      <c r="AF245" s="14">
        <v>237086.3</v>
      </c>
      <c r="AG245" s="14"/>
      <c r="AH245" s="14">
        <v>239565.86</v>
      </c>
      <c r="AI245" s="14"/>
      <c r="AJ245" s="14">
        <v>337233.28412500001</v>
      </c>
      <c r="AK245" s="65"/>
      <c r="AL245" s="14">
        <v>0</v>
      </c>
      <c r="AM245" s="65"/>
      <c r="AN245" s="25">
        <v>19376.12</v>
      </c>
      <c r="AO245" s="25">
        <v>19313.849999999999</v>
      </c>
      <c r="AP245" s="25">
        <v>20311.07</v>
      </c>
      <c r="AQ245" s="25">
        <v>23633.08</v>
      </c>
      <c r="AR245" s="25">
        <v>23939.91</v>
      </c>
      <c r="AS245" s="25">
        <v>26508.78</v>
      </c>
      <c r="AT245" s="25">
        <v>26175.1</v>
      </c>
      <c r="AU245" s="25">
        <v>25399.4</v>
      </c>
      <c r="AV245" s="25">
        <v>26499.46</v>
      </c>
      <c r="AW245" s="25">
        <v>28284.639999999999</v>
      </c>
      <c r="AX245" s="25">
        <v>29539.82</v>
      </c>
      <c r="AY245" s="25">
        <v>27106.11</v>
      </c>
      <c r="AZ245" s="108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  <c r="CY245" s="10"/>
      <c r="CZ245" s="10"/>
      <c r="DA245" s="10"/>
      <c r="DB245" s="10"/>
      <c r="DC245" s="10"/>
      <c r="DD245" s="10"/>
      <c r="DE245" s="10"/>
      <c r="DF245" s="10"/>
      <c r="DG245" s="10"/>
      <c r="DH245" s="10"/>
      <c r="DI245" s="10"/>
      <c r="DJ245" s="10"/>
      <c r="DK245" s="10"/>
      <c r="DL245" s="10"/>
      <c r="DM245" s="10"/>
      <c r="DN245" s="10"/>
      <c r="DO245" s="10"/>
      <c r="DP245" s="10"/>
      <c r="DQ245" s="10"/>
      <c r="DR245" s="10"/>
      <c r="DS245" s="10"/>
    </row>
    <row r="246" spans="1:123" s="101" customFormat="1" ht="10.95" customHeight="1" x14ac:dyDescent="0.25">
      <c r="A246" s="75" t="s">
        <v>348</v>
      </c>
      <c r="B246" s="95" t="str">
        <f t="shared" si="56"/>
        <v>Bud02 2020,2001,'556000',16628.6111111111</v>
      </c>
      <c r="C246" s="96">
        <f t="shared" si="57"/>
        <v>2020</v>
      </c>
      <c r="D246" s="96">
        <v>2001</v>
      </c>
      <c r="E246" s="97">
        <f>IF(LEFT(H246,1) = "x",H246,F246)</f>
        <v>556000</v>
      </c>
      <c r="F246" s="90">
        <v>556000</v>
      </c>
      <c r="G246" s="98">
        <f>IF(""="",1,SUBSTITUTE(SUBSTITUTE("","xxp","xpp"),"xppm13","xppm08"))</f>
        <v>1</v>
      </c>
      <c r="H246" s="98">
        <f>IF(""="",1,"")</f>
        <v>1</v>
      </c>
      <c r="I246" s="98">
        <f>IF(""="",1,IF(LEFT("",1)&lt;&gt;"E","",1))</f>
        <v>1</v>
      </c>
      <c r="J246" s="98">
        <f>IF(""="",1,IF(LEFT("",1)="E","",1))</f>
        <v>1</v>
      </c>
      <c r="K246" s="99" t="s">
        <v>389</v>
      </c>
      <c r="L246" s="91">
        <v>2001</v>
      </c>
      <c r="M246" s="100" t="str">
        <f>IF(LEFT($G246,4)="xppm","*","")</f>
        <v/>
      </c>
      <c r="N246" s="101" t="str">
        <f>UPPER(TRIM("          MEDICAID BED TAX"))</f>
        <v>MEDICAID BED TAX</v>
      </c>
      <c r="P246" s="102" t="s">
        <v>356</v>
      </c>
      <c r="R246" s="109">
        <f>IFERROR(IF(1*AB246&gt;0,AB246,V246),V246)</f>
        <v>16628.611111111109</v>
      </c>
      <c r="S246" s="108"/>
      <c r="T246" s="101">
        <f>IFERROR(IF(LEFT($G246,4)="xppm",AD246/VLOOKUP($G246,$K$11:$Z$28,T$1,0),IF(LEFT($J246,1)="E",AD246/VLOOKUP($J246,$K$11:$Z$28,T$1,0),AD246/T$6)),"")</f>
        <v>17968.333333333332</v>
      </c>
      <c r="V246" s="101">
        <f>IFERROR(IF(LEFT($G246,4)="xppm",AF246/VLOOKUP($G246,$K$11:$Z$28,V$1,0),IF(LEFT($J246,1)="E",AF246/VLOOKUP($J246,$K$11:$Z$28,V$1,0),AF246/V$6)),"")</f>
        <v>16628.611111111109</v>
      </c>
      <c r="X246" s="101">
        <f>IFERROR(IF(LEFT($G246,4)="xppm",AH246/VLOOKUP($G246,$K$11:$Z$28,X$1,0),IF(LEFT($J246,1)="E",AH246/VLOOKUP($J246,$K$11:$Z$28,X$1,0),AH246/X$6)),"")</f>
        <v>13491.833333333334</v>
      </c>
      <c r="Z246" s="101">
        <f>IFERROR(IF(LEFT($G246,4)="xppm",AJ246/VLOOKUP($G246,$K$11:$Z$28,Z$1,0),IF(LEFT($J246,1)="E",AJ246/VLOOKUP($J246,$K$11:$Z$28,Z$1,0),AJ246/Z$6)),"")</f>
        <v>16942.875</v>
      </c>
      <c r="AA246" s="108"/>
      <c r="AB246" s="99">
        <f>IFERROR(IF(LEFT($G246,4)="xppm",AL246/VLOOKUP($G246,$K$11:$Z$28,AB$1,0),IF(LEFT($J246,1)="E",AL246/VLOOKUP($J246,$K$11:$AB$28,AB$1,0),AL246/AB$6)),"")</f>
        <v>0</v>
      </c>
      <c r="AC246" s="110"/>
      <c r="AD246" s="14">
        <v>53905</v>
      </c>
      <c r="AE246" s="14"/>
      <c r="AF246" s="14">
        <v>149657.5</v>
      </c>
      <c r="AG246" s="14"/>
      <c r="AH246" s="14">
        <v>161902</v>
      </c>
      <c r="AI246" s="14"/>
      <c r="AJ246" s="14">
        <v>203314.5</v>
      </c>
      <c r="AK246" s="65"/>
      <c r="AL246" s="14">
        <v>0</v>
      </c>
      <c r="AM246" s="65"/>
      <c r="AN246" s="25">
        <v>13607.5</v>
      </c>
      <c r="AO246" s="25">
        <v>14166</v>
      </c>
      <c r="AP246" s="25">
        <v>14398.5</v>
      </c>
      <c r="AQ246" s="25">
        <v>16038.5</v>
      </c>
      <c r="AR246" s="25">
        <v>14034</v>
      </c>
      <c r="AS246" s="25">
        <v>15984.5</v>
      </c>
      <c r="AT246" s="25">
        <v>16085</v>
      </c>
      <c r="AU246" s="25">
        <v>16700.5</v>
      </c>
      <c r="AV246" s="25">
        <v>16910</v>
      </c>
      <c r="AW246" s="25">
        <v>18436.5</v>
      </c>
      <c r="AX246" s="25">
        <v>18181.5</v>
      </c>
      <c r="AY246" s="25">
        <v>17287</v>
      </c>
      <c r="AZ246" s="108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  <c r="CY246" s="10"/>
      <c r="CZ246" s="10"/>
      <c r="DA246" s="10"/>
      <c r="DB246" s="10"/>
      <c r="DC246" s="10"/>
      <c r="DD246" s="10"/>
      <c r="DE246" s="10"/>
      <c r="DF246" s="10"/>
      <c r="DG246" s="10"/>
      <c r="DH246" s="10"/>
      <c r="DI246" s="10"/>
      <c r="DJ246" s="10"/>
      <c r="DK246" s="10"/>
      <c r="DL246" s="10"/>
      <c r="DM246" s="10"/>
      <c r="DN246" s="10"/>
      <c r="DO246" s="10"/>
      <c r="DP246" s="10"/>
      <c r="DQ246" s="10"/>
      <c r="DR246" s="10"/>
      <c r="DS246" s="10"/>
    </row>
    <row r="247" spans="1:123" ht="4.05" customHeight="1" x14ac:dyDescent="0.25">
      <c r="A247" s="75" t="s">
        <v>348</v>
      </c>
      <c r="E247" s="111"/>
      <c r="F247" s="112"/>
      <c r="T247" s="25"/>
      <c r="U247" s="25"/>
      <c r="V247" s="25"/>
      <c r="W247" s="25"/>
      <c r="X247" s="25"/>
      <c r="Y247" s="25"/>
      <c r="Z247" s="25"/>
      <c r="AA247" s="25"/>
      <c r="AB247" s="14"/>
      <c r="AC247" s="14"/>
    </row>
    <row r="248" spans="1:123" s="86" customFormat="1" ht="15" customHeight="1" x14ac:dyDescent="0.25">
      <c r="A248" s="75" t="s">
        <v>348</v>
      </c>
      <c r="B248" s="80"/>
      <c r="C248" s="80"/>
      <c r="D248" s="80"/>
      <c r="E248" s="81"/>
      <c r="F248" s="82"/>
      <c r="G248" s="81"/>
      <c r="H248" s="81"/>
      <c r="I248" s="81"/>
      <c r="J248" s="81"/>
      <c r="K248" s="81"/>
      <c r="L248" s="83">
        <f>L249</f>
        <v>2001</v>
      </c>
      <c r="M248" s="84" t="s">
        <v>390</v>
      </c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4"/>
      <c r="Y248" s="84"/>
      <c r="Z248" s="84"/>
      <c r="AA248" s="84"/>
      <c r="AB248" s="81"/>
      <c r="AC248" s="81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85"/>
      <c r="AO248" s="85"/>
      <c r="AP248" s="85"/>
      <c r="AQ248" s="85"/>
      <c r="AR248" s="85"/>
      <c r="AS248" s="85"/>
      <c r="AT248" s="85"/>
      <c r="AU248" s="85"/>
      <c r="AV248" s="85"/>
      <c r="AW248" s="85"/>
      <c r="AX248" s="85"/>
      <c r="AY248" s="85"/>
      <c r="AZ248" s="84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  <c r="CY248" s="10"/>
      <c r="CZ248" s="10"/>
      <c r="DA248" s="10"/>
      <c r="DB248" s="10"/>
      <c r="DC248" s="10"/>
      <c r="DD248" s="10"/>
      <c r="DE248" s="10"/>
      <c r="DF248" s="10"/>
      <c r="DG248" s="10"/>
      <c r="DH248" s="10"/>
      <c r="DI248" s="10"/>
      <c r="DJ248" s="10"/>
      <c r="DK248" s="10"/>
      <c r="DL248" s="10"/>
      <c r="DM248" s="10"/>
      <c r="DN248" s="10"/>
      <c r="DO248" s="10"/>
      <c r="DP248" s="10"/>
      <c r="DQ248" s="10"/>
      <c r="DR248" s="10"/>
      <c r="DS248" s="10"/>
    </row>
    <row r="249" spans="1:123" s="101" customFormat="1" ht="10.95" customHeight="1" x14ac:dyDescent="0.25">
      <c r="A249" s="75" t="s">
        <v>348</v>
      </c>
      <c r="B249" s="95" t="str">
        <f t="shared" ref="B249:B251" si="58">IF(E249&gt;0,"Bud02 " &amp; C249 &amp;","&amp;D249&amp;",'"&amp;E249&amp;"',"&amp;1*R249)</f>
        <v>Bud02 2020,2001,'557500',25000</v>
      </c>
      <c r="C249" s="96">
        <f t="shared" ref="C249:C251" si="59">$E$5</f>
        <v>2020</v>
      </c>
      <c r="D249" s="96">
        <v>2001</v>
      </c>
      <c r="E249" s="97">
        <f>IF(LEFT(H249,1) = "x",H249,F249)</f>
        <v>557500</v>
      </c>
      <c r="F249" s="90">
        <v>557500</v>
      </c>
      <c r="G249" s="98">
        <f>IF(""="",1,SUBSTITUTE(SUBSTITUTE("","xxp","xpp"),"xppm13","xppm08"))</f>
        <v>1</v>
      </c>
      <c r="H249" s="98">
        <f>IF(""="",1,"")</f>
        <v>1</v>
      </c>
      <c r="I249" s="98">
        <f>IF(""="",1,IF(LEFT("",1)&lt;&gt;"E","",1))</f>
        <v>1</v>
      </c>
      <c r="J249" s="98">
        <f>IF(""="",1,IF(LEFT("",1)="E","",1))</f>
        <v>1</v>
      </c>
      <c r="K249" s="99" t="s">
        <v>391</v>
      </c>
      <c r="L249" s="91">
        <v>2001</v>
      </c>
      <c r="M249" s="100" t="str">
        <f>IF(LEFT($G249,4)="xppm","*","")</f>
        <v/>
      </c>
      <c r="N249" s="101" t="str">
        <f>UPPER(TRIM("          REAL ESTATE TAXES"))</f>
        <v>REAL ESTATE TAXES</v>
      </c>
      <c r="P249" s="102" t="s">
        <v>356</v>
      </c>
      <c r="R249" s="109">
        <f>IFERROR(IF(1*AB249&gt;0,AB249,V249),V249)</f>
        <v>25000</v>
      </c>
      <c r="S249" s="108"/>
      <c r="T249" s="101">
        <f>IFERROR(IF(LEFT($G249,4)="xppm",AD249/VLOOKUP($G249,$K$11:$Z$28,T$1,0),IF(LEFT($J249,1)="E",AD249/VLOOKUP($J249,$K$11:$Z$28,T$1,0),AD249/T$6)),"")</f>
        <v>25000</v>
      </c>
      <c r="V249" s="101">
        <f>IFERROR(IF(LEFT($G249,4)="xppm",AF249/VLOOKUP($G249,$K$11:$Z$28,V$1,0),IF(LEFT($J249,1)="E",AF249/VLOOKUP($J249,$K$11:$Z$28,V$1,0),AF249/V$6)),"")</f>
        <v>25000</v>
      </c>
      <c r="X249" s="101">
        <f>IFERROR(IF(LEFT($G249,4)="xppm",AH249/VLOOKUP($G249,$K$11:$Z$28,X$1,0),IF(LEFT($J249,1)="E",AH249/VLOOKUP($J249,$K$11:$Z$28,X$1,0),AH249/X$6)),"")</f>
        <v>25000</v>
      </c>
      <c r="Z249" s="101">
        <f>IFERROR(IF(LEFT($G249,4)="xppm",AJ249/VLOOKUP($G249,$K$11:$Z$28,Z$1,0),IF(LEFT($J249,1)="E",AJ249/VLOOKUP($J249,$K$11:$Z$28,Z$1,0),AJ249/Z$6)),"")</f>
        <v>25000</v>
      </c>
      <c r="AA249" s="108"/>
      <c r="AB249" s="99">
        <f>IFERROR(IF(LEFT($G249,4)="xppm",AL249/VLOOKUP($G249,$K$11:$Z$28,AB$1,0),IF(LEFT($J249,1)="E",AL249/VLOOKUP($J249,$K$11:$AB$28,AB$1,0),AL249/AB$6)),"")</f>
        <v>0</v>
      </c>
      <c r="AC249" s="110"/>
      <c r="AD249" s="14">
        <v>75000</v>
      </c>
      <c r="AE249" s="14"/>
      <c r="AF249" s="14">
        <v>225000</v>
      </c>
      <c r="AG249" s="14"/>
      <c r="AH249" s="14">
        <v>300000</v>
      </c>
      <c r="AI249" s="14"/>
      <c r="AJ249" s="14">
        <v>300000</v>
      </c>
      <c r="AK249" s="65"/>
      <c r="AL249" s="14">
        <v>0</v>
      </c>
      <c r="AM249" s="65"/>
      <c r="AN249" s="25">
        <v>25000</v>
      </c>
      <c r="AO249" s="25">
        <v>25000</v>
      </c>
      <c r="AP249" s="25">
        <v>25000</v>
      </c>
      <c r="AQ249" s="25">
        <v>25000</v>
      </c>
      <c r="AR249" s="25">
        <v>25000</v>
      </c>
      <c r="AS249" s="25">
        <v>25000</v>
      </c>
      <c r="AT249" s="25">
        <v>25000</v>
      </c>
      <c r="AU249" s="25">
        <v>25000</v>
      </c>
      <c r="AV249" s="25">
        <v>25000</v>
      </c>
      <c r="AW249" s="25">
        <v>25000</v>
      </c>
      <c r="AX249" s="25">
        <v>25000</v>
      </c>
      <c r="AY249" s="25">
        <v>25000</v>
      </c>
      <c r="AZ249" s="108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  <c r="CY249" s="10"/>
      <c r="CZ249" s="10"/>
      <c r="DA249" s="10"/>
      <c r="DB249" s="10"/>
      <c r="DC249" s="10"/>
      <c r="DD249" s="10"/>
      <c r="DE249" s="10"/>
      <c r="DF249" s="10"/>
      <c r="DG249" s="10"/>
      <c r="DH249" s="10"/>
      <c r="DI249" s="10"/>
      <c r="DJ249" s="10"/>
      <c r="DK249" s="10"/>
      <c r="DL249" s="10"/>
      <c r="DM249" s="10"/>
      <c r="DN249" s="10"/>
      <c r="DO249" s="10"/>
      <c r="DP249" s="10"/>
      <c r="DQ249" s="10"/>
      <c r="DR249" s="10"/>
      <c r="DS249" s="10"/>
    </row>
    <row r="250" spans="1:123" s="101" customFormat="1" ht="10.95" customHeight="1" x14ac:dyDescent="0.25">
      <c r="A250" s="75" t="s">
        <v>348</v>
      </c>
      <c r="B250" s="95" t="str">
        <f t="shared" si="58"/>
        <v>Bud02 2020,2001,'558000',5792.92444444444</v>
      </c>
      <c r="C250" s="96">
        <f t="shared" si="59"/>
        <v>2020</v>
      </c>
      <c r="D250" s="96">
        <v>2001</v>
      </c>
      <c r="E250" s="97">
        <f>IF(LEFT(H250,1) = "x",H250,F250)</f>
        <v>558000</v>
      </c>
      <c r="F250" s="90">
        <v>558000</v>
      </c>
      <c r="G250" s="98">
        <f>IF(""="",1,SUBSTITUTE(SUBSTITUTE("","xxp","xpp"),"xppm13","xppm08"))</f>
        <v>1</v>
      </c>
      <c r="H250" s="98">
        <f>IF(""="",1,"")</f>
        <v>1</v>
      </c>
      <c r="I250" s="98">
        <f>IF(""="",1,IF(LEFT("",1)&lt;&gt;"E","",1))</f>
        <v>1</v>
      </c>
      <c r="J250" s="98">
        <f>IF(""="",1,IF(LEFT("",1)="E","",1))</f>
        <v>1</v>
      </c>
      <c r="K250" s="99" t="s">
        <v>392</v>
      </c>
      <c r="L250" s="91">
        <v>2001</v>
      </c>
      <c r="M250" s="100" t="str">
        <f>IF(LEFT($G250,4)="xppm","*","")</f>
        <v/>
      </c>
      <c r="N250" s="101" t="str">
        <f>UPPER(TRIM("          INSURANCE - GENERAL LIABILITY"))</f>
        <v>INSURANCE - GENERAL LIABILITY</v>
      </c>
      <c r="P250" s="102" t="s">
        <v>359</v>
      </c>
      <c r="R250" s="109">
        <f>IFERROR(IF(1*AB250&gt;0,AB250,V250),V250)</f>
        <v>5792.9244444444448</v>
      </c>
      <c r="S250" s="108"/>
      <c r="T250" s="101">
        <f>IFERROR(IF(LEFT($G250,4)="xppm",AD250/VLOOKUP($G250,$K$11:$Z$28,T$1,0),IF(LEFT($J250,1)="E",AD250/VLOOKUP($J250,$K$11:$Z$28,T$1,0),AD250/T$6)),"")</f>
        <v>5818.78</v>
      </c>
      <c r="V250" s="101">
        <f>IFERROR(IF(LEFT($G250,4)="xppm",AF250/VLOOKUP($G250,$K$11:$Z$28,V$1,0),IF(LEFT($J250,1)="E",AF250/VLOOKUP($J250,$K$11:$Z$28,V$1,0),AF250/V$6)),"")</f>
        <v>5792.9244444444448</v>
      </c>
      <c r="X250" s="101">
        <f>IFERROR(IF(LEFT($G250,4)="xppm",AH250/VLOOKUP($G250,$K$11:$Z$28,X$1,0),IF(LEFT($J250,1)="E",AH250/VLOOKUP($J250,$K$11:$Z$28,X$1,0),AH250/X$6)),"")</f>
        <v>7222.3175000000001</v>
      </c>
      <c r="Z250" s="101">
        <f>IFERROR(IF(LEFT($G250,4)="xppm",AJ250/VLOOKUP($G250,$K$11:$Z$28,Z$1,0),IF(LEFT($J250,1)="E",AJ250/VLOOKUP($J250,$K$11:$Z$28,Z$1,0),AJ250/Z$6)),"")</f>
        <v>5799.3666666666659</v>
      </c>
      <c r="AA250" s="108"/>
      <c r="AB250" s="99">
        <f>IFERROR(IF(LEFT($G250,4)="xppm",AL250/VLOOKUP($G250,$K$11:$Z$28,AB$1,0),IF(LEFT($J250,1)="E",AL250/VLOOKUP($J250,$K$11:$AB$28,AB$1,0),AL250/AB$6)),"")</f>
        <v>0</v>
      </c>
      <c r="AC250" s="110"/>
      <c r="AD250" s="14">
        <v>17456.34</v>
      </c>
      <c r="AE250" s="14"/>
      <c r="AF250" s="14">
        <v>52136.32</v>
      </c>
      <c r="AG250" s="14"/>
      <c r="AH250" s="14">
        <v>86667.81</v>
      </c>
      <c r="AI250" s="14"/>
      <c r="AJ250" s="14">
        <v>69592.399999999994</v>
      </c>
      <c r="AK250" s="65"/>
      <c r="AL250" s="14">
        <v>0</v>
      </c>
      <c r="AM250" s="65"/>
      <c r="AN250" s="25">
        <v>7701.24</v>
      </c>
      <c r="AO250" s="25">
        <v>5741.29</v>
      </c>
      <c r="AP250" s="25">
        <v>5741.23</v>
      </c>
      <c r="AQ250" s="25">
        <v>5741.23</v>
      </c>
      <c r="AR250" s="25">
        <v>5741.23</v>
      </c>
      <c r="AS250" s="25">
        <v>5741.19</v>
      </c>
      <c r="AT250" s="25">
        <v>5818.75</v>
      </c>
      <c r="AU250" s="25">
        <v>5818.79</v>
      </c>
      <c r="AV250" s="25">
        <v>5818.79</v>
      </c>
      <c r="AW250" s="25">
        <v>5818.76</v>
      </c>
      <c r="AX250" s="25">
        <v>5818.79</v>
      </c>
      <c r="AY250" s="25">
        <v>5818.79</v>
      </c>
      <c r="AZ250" s="108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  <c r="CY250" s="10"/>
      <c r="CZ250" s="10"/>
      <c r="DA250" s="10"/>
      <c r="DB250" s="10"/>
      <c r="DC250" s="10"/>
      <c r="DD250" s="10"/>
      <c r="DE250" s="10"/>
      <c r="DF250" s="10"/>
      <c r="DG250" s="10"/>
      <c r="DH250" s="10"/>
      <c r="DI250" s="10"/>
      <c r="DJ250" s="10"/>
      <c r="DK250" s="10"/>
      <c r="DL250" s="10"/>
      <c r="DM250" s="10"/>
      <c r="DN250" s="10"/>
      <c r="DO250" s="10"/>
      <c r="DP250" s="10"/>
      <c r="DQ250" s="10"/>
      <c r="DR250" s="10"/>
      <c r="DS250" s="10"/>
    </row>
    <row r="251" spans="1:123" s="101" customFormat="1" ht="10.95" customHeight="1" x14ac:dyDescent="0.25">
      <c r="A251" s="75" t="s">
        <v>348</v>
      </c>
      <c r="B251" s="95" t="str">
        <f t="shared" si="58"/>
        <v>Bud02 2020,2001,'558200',1697.03</v>
      </c>
      <c r="C251" s="96">
        <f t="shared" si="59"/>
        <v>2020</v>
      </c>
      <c r="D251" s="96">
        <v>2001</v>
      </c>
      <c r="E251" s="97">
        <f>IF(LEFT(H251,1) = "x",H251,F251)</f>
        <v>558200</v>
      </c>
      <c r="F251" s="90">
        <v>558200</v>
      </c>
      <c r="G251" s="98">
        <f>IF(""="",1,SUBSTITUTE(SUBSTITUTE("","xxp","xpp"),"xppm13","xppm08"))</f>
        <v>1</v>
      </c>
      <c r="H251" s="98">
        <f>IF(""="",1,"")</f>
        <v>1</v>
      </c>
      <c r="I251" s="98">
        <f>IF(""="",1,IF(LEFT("",1)&lt;&gt;"E","",1))</f>
        <v>1</v>
      </c>
      <c r="J251" s="98">
        <f>IF(""="",1,IF(LEFT("",1)="E","",1))</f>
        <v>1</v>
      </c>
      <c r="K251" s="99" t="s">
        <v>393</v>
      </c>
      <c r="L251" s="91">
        <v>2001</v>
      </c>
      <c r="M251" s="100" t="str">
        <f>IF(LEFT($G251,4)="xppm","*","")</f>
        <v/>
      </c>
      <c r="N251" s="101" t="str">
        <f>UPPER(TRIM("          INSURANCE - PROPERTY/FLOOD"))</f>
        <v>INSURANCE - PROPERTY/FLOOD</v>
      </c>
      <c r="P251" s="102" t="s">
        <v>359</v>
      </c>
      <c r="R251" s="109">
        <f>IFERROR(IF(1*AB251&gt;0,AB251,V251),V251)</f>
        <v>1697.03</v>
      </c>
      <c r="S251" s="108"/>
      <c r="T251" s="101">
        <f>IFERROR(IF(LEFT($G251,4)="xppm",AD251/VLOOKUP($G251,$K$11:$Z$28,T$1,0),IF(LEFT($J251,1)="E",AD251/VLOOKUP($J251,$K$11:$Z$28,T$1,0),AD251/T$6)),"")</f>
        <v>1697.03</v>
      </c>
      <c r="V251" s="101">
        <f>IFERROR(IF(LEFT($G251,4)="xppm",AF251/VLOOKUP($G251,$K$11:$Z$28,V$1,0),IF(LEFT($J251,1)="E",AF251/VLOOKUP($J251,$K$11:$Z$28,V$1,0),AF251/V$6)),"")</f>
        <v>1697.03</v>
      </c>
      <c r="X251" s="101">
        <f>IFERROR(IF(LEFT($G251,4)="xppm",AH251/VLOOKUP($G251,$K$11:$Z$28,X$1,0),IF(LEFT($J251,1)="E",AH251/VLOOKUP($J251,$K$11:$Z$28,X$1,0),AH251/X$6)),"")</f>
        <v>1080.1733333333334</v>
      </c>
      <c r="Z251" s="101">
        <f>IFERROR(IF(LEFT($G251,4)="xppm",AJ251/VLOOKUP($G251,$K$11:$Z$28,Z$1,0),IF(LEFT($J251,1)="E",AJ251/VLOOKUP($J251,$K$11:$Z$28,Z$1,0),AJ251/Z$6)),"")</f>
        <v>1697.03</v>
      </c>
      <c r="AA251" s="108"/>
      <c r="AB251" s="99">
        <f>IFERROR(IF(LEFT($G251,4)="xppm",AL251/VLOOKUP($G251,$K$11:$Z$28,AB$1,0),IF(LEFT($J251,1)="E",AL251/VLOOKUP($J251,$K$11:$AB$28,AB$1,0),AL251/AB$6)),"")</f>
        <v>0</v>
      </c>
      <c r="AC251" s="110"/>
      <c r="AD251" s="14">
        <v>5091.09</v>
      </c>
      <c r="AE251" s="14"/>
      <c r="AF251" s="14">
        <v>15273.27</v>
      </c>
      <c r="AG251" s="14"/>
      <c r="AH251" s="14">
        <v>12962.08</v>
      </c>
      <c r="AI251" s="14"/>
      <c r="AJ251" s="14">
        <v>20364.36</v>
      </c>
      <c r="AK251" s="65"/>
      <c r="AL251" s="14">
        <v>0</v>
      </c>
      <c r="AM251" s="65"/>
      <c r="AN251" s="25">
        <v>956.82</v>
      </c>
      <c r="AO251" s="25">
        <v>1697.03</v>
      </c>
      <c r="AP251" s="25">
        <v>1697.03</v>
      </c>
      <c r="AQ251" s="25">
        <v>1697.03</v>
      </c>
      <c r="AR251" s="25">
        <v>1697.03</v>
      </c>
      <c r="AS251" s="25">
        <v>1697.03</v>
      </c>
      <c r="AT251" s="25">
        <v>1697.03</v>
      </c>
      <c r="AU251" s="25">
        <v>1697.03</v>
      </c>
      <c r="AV251" s="25">
        <v>1697.03</v>
      </c>
      <c r="AW251" s="25">
        <v>1697.03</v>
      </c>
      <c r="AX251" s="25">
        <v>1697.03</v>
      </c>
      <c r="AY251" s="25">
        <v>1697.03</v>
      </c>
      <c r="AZ251" s="108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  <c r="CY251" s="10"/>
      <c r="CZ251" s="10"/>
      <c r="DA251" s="10"/>
      <c r="DB251" s="10"/>
      <c r="DC251" s="10"/>
      <c r="DD251" s="10"/>
      <c r="DE251" s="10"/>
      <c r="DF251" s="10"/>
      <c r="DG251" s="10"/>
      <c r="DH251" s="10"/>
      <c r="DI251" s="10"/>
      <c r="DJ251" s="10"/>
      <c r="DK251" s="10"/>
      <c r="DL251" s="10"/>
      <c r="DM251" s="10"/>
      <c r="DN251" s="10"/>
      <c r="DO251" s="10"/>
      <c r="DP251" s="10"/>
      <c r="DQ251" s="10"/>
      <c r="DR251" s="10"/>
      <c r="DS251" s="10"/>
    </row>
    <row r="252" spans="1:123" ht="4.05" customHeight="1" x14ac:dyDescent="0.25">
      <c r="A252" s="75" t="s">
        <v>348</v>
      </c>
      <c r="E252" s="111"/>
      <c r="F252" s="112"/>
      <c r="T252" s="25"/>
      <c r="U252" s="25"/>
      <c r="V252" s="25"/>
      <c r="W252" s="25"/>
      <c r="X252" s="25"/>
      <c r="Y252" s="25"/>
      <c r="Z252" s="25"/>
      <c r="AA252" s="25"/>
      <c r="AB252" s="14"/>
      <c r="AC252" s="14"/>
    </row>
    <row r="253" spans="1:123" s="86" customFormat="1" ht="15" customHeight="1" x14ac:dyDescent="0.25">
      <c r="A253" s="75" t="s">
        <v>348</v>
      </c>
      <c r="B253" s="80"/>
      <c r="C253" s="80"/>
      <c r="D253" s="80"/>
      <c r="E253" s="81"/>
      <c r="F253" s="82"/>
      <c r="G253" s="81"/>
      <c r="H253" s="81"/>
      <c r="I253" s="81"/>
      <c r="J253" s="81"/>
      <c r="K253" s="81"/>
      <c r="L253" s="83">
        <f>L254</f>
        <v>2001</v>
      </c>
      <c r="M253" s="84" t="s">
        <v>394</v>
      </c>
      <c r="N253" s="84"/>
      <c r="O253" s="84"/>
      <c r="P253" s="84"/>
      <c r="Q253" s="84"/>
      <c r="R253" s="84"/>
      <c r="S253" s="84"/>
      <c r="T253" s="84"/>
      <c r="U253" s="84"/>
      <c r="V253" s="84"/>
      <c r="W253" s="84"/>
      <c r="X253" s="84"/>
      <c r="Y253" s="84"/>
      <c r="Z253" s="84"/>
      <c r="AA253" s="84"/>
      <c r="AB253" s="81"/>
      <c r="AC253" s="81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85"/>
      <c r="AO253" s="85"/>
      <c r="AP253" s="85"/>
      <c r="AQ253" s="85"/>
      <c r="AR253" s="85"/>
      <c r="AS253" s="85"/>
      <c r="AT253" s="85"/>
      <c r="AU253" s="85"/>
      <c r="AV253" s="85"/>
      <c r="AW253" s="85"/>
      <c r="AX253" s="85"/>
      <c r="AY253" s="85"/>
      <c r="AZ253" s="84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  <c r="CY253" s="10"/>
      <c r="CZ253" s="10"/>
      <c r="DA253" s="10"/>
      <c r="DB253" s="10"/>
      <c r="DC253" s="10"/>
      <c r="DD253" s="10"/>
      <c r="DE253" s="10"/>
      <c r="DF253" s="10"/>
      <c r="DG253" s="10"/>
      <c r="DH253" s="10"/>
      <c r="DI253" s="10"/>
      <c r="DJ253" s="10"/>
      <c r="DK253" s="10"/>
      <c r="DL253" s="10"/>
      <c r="DM253" s="10"/>
      <c r="DN253" s="10"/>
      <c r="DO253" s="10"/>
      <c r="DP253" s="10"/>
      <c r="DQ253" s="10"/>
      <c r="DR253" s="10"/>
      <c r="DS253" s="10"/>
    </row>
    <row r="254" spans="1:123" s="101" customFormat="1" ht="10.95" customHeight="1" x14ac:dyDescent="0.25">
      <c r="A254" s="75" t="s">
        <v>348</v>
      </c>
      <c r="B254" s="95" t="str">
        <f t="shared" ref="B254:B256" si="60">IF(E254&gt;0,"Bud02 " &amp; C254 &amp;","&amp;D254&amp;",'"&amp;E254&amp;"',"&amp;1*R254)</f>
        <v>Bud02 2020,2001,'560000',2806.78666666667</v>
      </c>
      <c r="C254" s="96">
        <f t="shared" ref="C254:C257" si="61">$E$5</f>
        <v>2020</v>
      </c>
      <c r="D254" s="96">
        <v>2001</v>
      </c>
      <c r="E254" s="97">
        <f>IF(LEFT(H254,1) = "x",H254,F254)</f>
        <v>560000</v>
      </c>
      <c r="F254" s="90">
        <v>560000</v>
      </c>
      <c r="G254" s="98">
        <f>IF(""="",1,SUBSTITUTE(SUBSTITUTE("","xxp","xpp"),"xppm13","xppm08"))</f>
        <v>1</v>
      </c>
      <c r="H254" s="98">
        <f>IF(""="",1,"")</f>
        <v>1</v>
      </c>
      <c r="I254" s="98">
        <f>IF(""="",1,IF(LEFT("",1)&lt;&gt;"E","",1))</f>
        <v>1</v>
      </c>
      <c r="J254" s="98">
        <f>IF(""="",1,IF(LEFT("",1)="E","",1))</f>
        <v>1</v>
      </c>
      <c r="K254" s="99" t="s">
        <v>395</v>
      </c>
      <c r="L254" s="91">
        <v>2001</v>
      </c>
      <c r="M254" s="100" t="str">
        <f>IF(LEFT($G254,4)="xppm","*","")</f>
        <v/>
      </c>
      <c r="N254" s="101" t="str">
        <f>UPPER(TRIM("          INTEREST EXPENSE"))</f>
        <v>INTEREST EXPENSE</v>
      </c>
      <c r="P254" s="102" t="s">
        <v>356</v>
      </c>
      <c r="R254" s="109">
        <f>IFERROR(IF(1*AB254&gt;0,AB254,V254),V254)</f>
        <v>2806.7866666666669</v>
      </c>
      <c r="S254" s="108"/>
      <c r="T254" s="101">
        <f>IFERROR(IF(LEFT($G254,4)="xppm",AD254/VLOOKUP($G254,$K$11:$Z$28,T$1,0),IF(LEFT($J254,1)="E",AD254/VLOOKUP($J254,$K$11:$Z$28,T$1,0),AD254/T$6)),"")</f>
        <v>3450.8766666666666</v>
      </c>
      <c r="V254" s="101">
        <f>IFERROR(IF(LEFT($G254,4)="xppm",AF254/VLOOKUP($G254,$K$11:$Z$28,V$1,0),IF(LEFT($J254,1)="E",AF254/VLOOKUP($J254,$K$11:$Z$28,V$1,0),AF254/V$6)),"")</f>
        <v>2806.7866666666669</v>
      </c>
      <c r="X254" s="101">
        <f>IFERROR(IF(LEFT($G254,4)="xppm",AH254/VLOOKUP($G254,$K$11:$Z$28,X$1,0),IF(LEFT($J254,1)="E",AH254/VLOOKUP($J254,$K$11:$Z$28,X$1,0),AH254/X$6)),"")</f>
        <v>3654.8658333333333</v>
      </c>
      <c r="Z254" s="101">
        <f>IFERROR(IF(LEFT($G254,4)="xppm",AJ254/VLOOKUP($G254,$K$11:$Z$28,Z$1,0),IF(LEFT($J254,1)="E",AJ254/VLOOKUP($J254,$K$11:$Z$28,Z$1,0),AJ254/Z$6)),"")</f>
        <v>2962.876667</v>
      </c>
      <c r="AA254" s="108"/>
      <c r="AB254" s="99">
        <f>IFERROR(IF(LEFT($G254,4)="xppm",AL254/VLOOKUP($G254,$K$11:$Z$28,AB$1,0),IF(LEFT($J254,1)="E",AL254/VLOOKUP($J254,$K$11:$AB$28,AB$1,0),AL254/AB$6)),"")</f>
        <v>0</v>
      </c>
      <c r="AC254" s="110"/>
      <c r="AD254" s="14">
        <v>10352.629999999999</v>
      </c>
      <c r="AE254" s="14"/>
      <c r="AF254" s="14">
        <v>25261.08</v>
      </c>
      <c r="AG254" s="14"/>
      <c r="AH254" s="14">
        <v>43858.39</v>
      </c>
      <c r="AI254" s="14"/>
      <c r="AJ254" s="14">
        <v>35554.520003999998</v>
      </c>
      <c r="AK254" s="65"/>
      <c r="AL254" s="14">
        <v>0</v>
      </c>
      <c r="AM254" s="65"/>
      <c r="AN254" s="25">
        <v>5448.68</v>
      </c>
      <c r="AO254" s="25">
        <v>2553</v>
      </c>
      <c r="AP254" s="25">
        <v>8171.2</v>
      </c>
      <c r="AQ254" s="25">
        <v>1633.95</v>
      </c>
      <c r="AR254" s="25">
        <v>1780.61</v>
      </c>
      <c r="AS254" s="25">
        <v>2758.65</v>
      </c>
      <c r="AT254" s="25">
        <v>3963.72</v>
      </c>
      <c r="AU254" s="25">
        <v>3138.45</v>
      </c>
      <c r="AV254" s="25">
        <v>1633.07</v>
      </c>
      <c r="AW254" s="25">
        <v>3120.81</v>
      </c>
      <c r="AX254" s="25">
        <v>3797.55</v>
      </c>
      <c r="AY254" s="25">
        <v>3434.27</v>
      </c>
      <c r="AZ254" s="108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  <c r="CY254" s="10"/>
      <c r="CZ254" s="10"/>
      <c r="DA254" s="10"/>
      <c r="DB254" s="10"/>
      <c r="DC254" s="10"/>
      <c r="DD254" s="10"/>
      <c r="DE254" s="10"/>
      <c r="DF254" s="10"/>
      <c r="DG254" s="10"/>
      <c r="DH254" s="10"/>
      <c r="DI254" s="10"/>
      <c r="DJ254" s="10"/>
      <c r="DK254" s="10"/>
      <c r="DL254" s="10"/>
      <c r="DM254" s="10"/>
      <c r="DN254" s="10"/>
      <c r="DO254" s="10"/>
      <c r="DP254" s="10"/>
      <c r="DQ254" s="10"/>
      <c r="DR254" s="10"/>
      <c r="DS254" s="10"/>
    </row>
    <row r="255" spans="1:123" s="101" customFormat="1" ht="10.95" customHeight="1" x14ac:dyDescent="0.25">
      <c r="A255" s="75" t="s">
        <v>348</v>
      </c>
      <c r="B255" s="95" t="str">
        <f t="shared" si="60"/>
        <v>Bud02 2020,2001,'560500',66056</v>
      </c>
      <c r="C255" s="96">
        <f t="shared" si="61"/>
        <v>2020</v>
      </c>
      <c r="D255" s="96">
        <v>2001</v>
      </c>
      <c r="E255" s="97">
        <f>IF(LEFT(H255,1) = "x",H255,F255)</f>
        <v>560500</v>
      </c>
      <c r="F255" s="90">
        <v>560500</v>
      </c>
      <c r="G255" s="98">
        <f>IF(""="",1,SUBSTITUTE(SUBSTITUTE("","xxp","xpp"),"xppm13","xppm08"))</f>
        <v>1</v>
      </c>
      <c r="H255" s="98">
        <f>IF(""="",1,"")</f>
        <v>1</v>
      </c>
      <c r="I255" s="98">
        <f>IF(""="",1,IF(LEFT("",1)&lt;&gt;"E","",1))</f>
        <v>1</v>
      </c>
      <c r="J255" s="98">
        <f>IF(""="",1,IF(LEFT("",1)="E","",1))</f>
        <v>1</v>
      </c>
      <c r="K255" s="99" t="s">
        <v>396</v>
      </c>
      <c r="L255" s="91">
        <v>2001</v>
      </c>
      <c r="M255" s="100" t="str">
        <f>IF(LEFT($G255,4)="xppm","*","")</f>
        <v/>
      </c>
      <c r="N255" s="101" t="str">
        <f>UPPER(TRIM("          RENT EXPENSE"))</f>
        <v>RENT EXPENSE</v>
      </c>
      <c r="P255" s="102" t="s">
        <v>356</v>
      </c>
      <c r="R255" s="109">
        <f>IFERROR(IF(1*AB255&gt;0,AB255,V255),V255)</f>
        <v>66056</v>
      </c>
      <c r="S255" s="108"/>
      <c r="T255" s="101">
        <f>IFERROR(IF(LEFT($G255,4)="xppm",AD255/VLOOKUP($G255,$K$11:$Z$28,T$1,0),IF(LEFT($J255,1)="E",AD255/VLOOKUP($J255,$K$11:$Z$28,T$1,0),AD255/T$6)),"")</f>
        <v>66312</v>
      </c>
      <c r="V255" s="101">
        <f>IFERROR(IF(LEFT($G255,4)="xppm",AF255/VLOOKUP($G255,$K$11:$Z$28,V$1,0),IF(LEFT($J255,1)="E",AF255/VLOOKUP($J255,$K$11:$Z$28,V$1,0),AF255/V$6)),"")</f>
        <v>66056</v>
      </c>
      <c r="X255" s="101">
        <f>IFERROR(IF(LEFT($G255,4)="xppm",AH255/VLOOKUP($G255,$K$11:$Z$28,X$1,0),IF(LEFT($J255,1)="E",AH255/VLOOKUP($J255,$K$11:$Z$28,X$1,0),AH255/X$6)),"")</f>
        <v>63816</v>
      </c>
      <c r="Z255" s="101">
        <f>IFERROR(IF(LEFT($G255,4)="xppm",AJ255/VLOOKUP($G255,$K$11:$Z$28,Z$1,0),IF(LEFT($J255,1)="E",AJ255/VLOOKUP($J255,$K$11:$Z$28,Z$1,0),AJ255/Z$6)),"")</f>
        <v>66120</v>
      </c>
      <c r="AA255" s="108"/>
      <c r="AB255" s="99">
        <f>IFERROR(IF(LEFT($G255,4)="xppm",AL255/VLOOKUP($G255,$K$11:$Z$28,AB$1,0),IF(LEFT($J255,1)="E",AL255/VLOOKUP($J255,$K$11:$AB$28,AB$1,0),AL255/AB$6)),"")</f>
        <v>0</v>
      </c>
      <c r="AC255" s="110"/>
      <c r="AD255" s="14">
        <v>198936</v>
      </c>
      <c r="AE255" s="14"/>
      <c r="AF255" s="14">
        <v>594504</v>
      </c>
      <c r="AG255" s="14"/>
      <c r="AH255" s="14">
        <v>765792</v>
      </c>
      <c r="AI255" s="14"/>
      <c r="AJ255" s="14">
        <v>793440</v>
      </c>
      <c r="AK255" s="65"/>
      <c r="AL255" s="14">
        <v>0</v>
      </c>
      <c r="AM255" s="65"/>
      <c r="AN255" s="25">
        <v>64008</v>
      </c>
      <c r="AO255" s="25">
        <v>64008</v>
      </c>
      <c r="AP255" s="25">
        <v>64008</v>
      </c>
      <c r="AQ255" s="25">
        <v>64008</v>
      </c>
      <c r="AR255" s="25">
        <v>66312</v>
      </c>
      <c r="AS255" s="25">
        <v>66312</v>
      </c>
      <c r="AT255" s="25">
        <v>66312</v>
      </c>
      <c r="AU255" s="25">
        <v>66312</v>
      </c>
      <c r="AV255" s="25">
        <v>66312</v>
      </c>
      <c r="AW255" s="25">
        <v>66312</v>
      </c>
      <c r="AX255" s="25">
        <v>66312</v>
      </c>
      <c r="AY255" s="25">
        <v>66312</v>
      </c>
      <c r="AZ255" s="108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  <c r="CY255" s="10"/>
      <c r="CZ255" s="10"/>
      <c r="DA255" s="10"/>
      <c r="DB255" s="10"/>
      <c r="DC255" s="10"/>
      <c r="DD255" s="10"/>
      <c r="DE255" s="10"/>
      <c r="DF255" s="10"/>
      <c r="DG255" s="10"/>
      <c r="DH255" s="10"/>
      <c r="DI255" s="10"/>
      <c r="DJ255" s="10"/>
      <c r="DK255" s="10"/>
      <c r="DL255" s="10"/>
      <c r="DM255" s="10"/>
      <c r="DN255" s="10"/>
      <c r="DO255" s="10"/>
      <c r="DP255" s="10"/>
      <c r="DQ255" s="10"/>
      <c r="DR255" s="10"/>
      <c r="DS255" s="10"/>
    </row>
    <row r="256" spans="1:123" s="101" customFormat="1" ht="10.95" customHeight="1" x14ac:dyDescent="0.25">
      <c r="A256" s="75" t="s">
        <v>348</v>
      </c>
      <c r="B256" s="95" t="b">
        <f t="shared" si="60"/>
        <v>0</v>
      </c>
      <c r="C256" s="96">
        <f t="shared" si="61"/>
        <v>2020</v>
      </c>
      <c r="D256" s="96">
        <v>2001</v>
      </c>
      <c r="E256" s="97">
        <f>IF(LEFT(H256,1) = "x",H256,F256)</f>
        <v>0</v>
      </c>
      <c r="F256" s="90"/>
      <c r="G256" s="98">
        <f>IF(""="",1,SUBSTITUTE(SUBSTITUTE("","xxp","xpp"),"xppm13","xppm08"))</f>
        <v>1</v>
      </c>
      <c r="H256" s="98">
        <f>IF(""="",1,"")</f>
        <v>1</v>
      </c>
      <c r="I256" s="98">
        <f>IF(""="",1,IF(LEFT("",1)&lt;&gt;"E","",1))</f>
        <v>1</v>
      </c>
      <c r="J256" s="98">
        <f>IF(""="",1,IF(LEFT("",1)="E","",1))</f>
        <v>1</v>
      </c>
      <c r="K256" s="99" t="s">
        <v>397</v>
      </c>
      <c r="L256" s="91">
        <v>2001</v>
      </c>
      <c r="M256" s="100" t="str">
        <f>IF(LEFT($G256,4)="xppm","*","")</f>
        <v/>
      </c>
      <c r="N256" s="101" t="str">
        <f>UPPER(TRIM("          NON-RECURRING MISC. EXPENSE"))</f>
        <v>NON-RECURRING MISC. EXPENSE</v>
      </c>
      <c r="P256" s="102" t="s">
        <v>356</v>
      </c>
      <c r="R256" s="109">
        <f>IFERROR(IF(1*AB256&gt;0,AB256,V256),V256)</f>
        <v>0</v>
      </c>
      <c r="S256" s="108"/>
      <c r="T256" s="101">
        <f>IFERROR(IF(LEFT($G256,4)="xppm",AD256/VLOOKUP($G256,$K$11:$Z$28,T$1,0),IF(LEFT($J256,1)="E",AD256/VLOOKUP($J256,$K$11:$Z$28,T$1,0),AD256/T$6)),"")</f>
        <v>0</v>
      </c>
      <c r="V256" s="101">
        <f>IFERROR(IF(LEFT($G256,4)="xppm",AF256/VLOOKUP($G256,$K$11:$Z$28,V$1,0),IF(LEFT($J256,1)="E",AF256/VLOOKUP($J256,$K$11:$Z$28,V$1,0),AF256/V$6)),"")</f>
        <v>0</v>
      </c>
      <c r="X256" s="101">
        <f>IFERROR(IF(LEFT($G256,4)="xppm",AH256/VLOOKUP($G256,$K$11:$Z$28,X$1,0),IF(LEFT($J256,1)="E",AH256/VLOOKUP($J256,$K$11:$Z$28,X$1,0),AH256/X$6)),"")</f>
        <v>0</v>
      </c>
      <c r="Z256" s="101">
        <f>IFERROR(IF(LEFT($G256,4)="xppm",AJ256/VLOOKUP($G256,$K$11:$Z$28,Z$1,0),IF(LEFT($J256,1)="E",AJ256/VLOOKUP($J256,$K$11:$Z$28,Z$1,0),AJ256/Z$6)),"")</f>
        <v>0</v>
      </c>
      <c r="AA256" s="108"/>
      <c r="AB256" s="99">
        <f>IFERROR(IF(LEFT($G256,4)="xppm",AL256/VLOOKUP($G256,$K$11:$Z$28,AB$1,0),IF(LEFT($J256,1)="E",AL256/VLOOKUP($J256,$K$11:$AB$28,AB$1,0),AL256/AB$6)),"")</f>
        <v>0</v>
      </c>
      <c r="AC256" s="110"/>
      <c r="AD256" s="14"/>
      <c r="AE256" s="14"/>
      <c r="AF256" s="14"/>
      <c r="AG256" s="14"/>
      <c r="AH256" s="14"/>
      <c r="AI256" s="14"/>
      <c r="AJ256" s="14"/>
      <c r="AK256" s="65"/>
      <c r="AL256" s="14"/>
      <c r="AM256" s="6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108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  <c r="CY256" s="10"/>
      <c r="CZ256" s="10"/>
      <c r="DA256" s="10"/>
      <c r="DB256" s="10"/>
      <c r="DC256" s="10"/>
      <c r="DD256" s="10"/>
      <c r="DE256" s="10"/>
      <c r="DF256" s="10"/>
      <c r="DG256" s="10"/>
      <c r="DH256" s="10"/>
      <c r="DI256" s="10"/>
      <c r="DJ256" s="10"/>
      <c r="DK256" s="10"/>
      <c r="DL256" s="10"/>
      <c r="DM256" s="10"/>
      <c r="DN256" s="10"/>
      <c r="DO256" s="10"/>
      <c r="DP256" s="10"/>
      <c r="DQ256" s="10"/>
      <c r="DR256" s="10"/>
      <c r="DS256" s="10"/>
    </row>
    <row r="257" spans="1:123" ht="4.05" customHeight="1" x14ac:dyDescent="0.25">
      <c r="A257" s="75" t="s">
        <v>348</v>
      </c>
      <c r="E257" s="111"/>
      <c r="F257" s="112"/>
      <c r="T257" s="25"/>
      <c r="U257" s="25"/>
      <c r="V257" s="25"/>
      <c r="W257" s="25"/>
      <c r="X257" s="25"/>
      <c r="Y257" s="25"/>
      <c r="Z257" s="25"/>
      <c r="AA257" s="25"/>
      <c r="AB257" s="14"/>
      <c r="AC257" s="14"/>
    </row>
    <row r="258" spans="1:123" s="5" customFormat="1" x14ac:dyDescent="0.25">
      <c r="A258" s="75" t="s">
        <v>348</v>
      </c>
      <c r="E258" s="6"/>
      <c r="G258" s="8"/>
      <c r="H258" s="8"/>
      <c r="I258" s="8"/>
      <c r="J258" s="8"/>
      <c r="K258" s="6"/>
      <c r="L258" s="76"/>
      <c r="M258" s="76"/>
      <c r="N258" s="10"/>
      <c r="O258" s="10"/>
      <c r="P258" s="7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6"/>
      <c r="AC258" s="6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  <c r="CY258" s="10"/>
      <c r="CZ258" s="10"/>
      <c r="DA258" s="10"/>
      <c r="DB258" s="10"/>
      <c r="DC258" s="10"/>
      <c r="DD258" s="10"/>
      <c r="DE258" s="10"/>
      <c r="DF258" s="10"/>
      <c r="DG258" s="10"/>
      <c r="DH258" s="10"/>
      <c r="DI258" s="10"/>
      <c r="DJ258" s="10"/>
      <c r="DK258" s="10"/>
      <c r="DL258" s="10"/>
      <c r="DM258" s="10"/>
      <c r="DN258" s="10"/>
      <c r="DO258" s="10"/>
      <c r="DP258" s="10"/>
      <c r="DQ258" s="10"/>
      <c r="DR258" s="10"/>
      <c r="DS258" s="10"/>
    </row>
    <row r="259" spans="1:123" ht="22.8" customHeight="1" x14ac:dyDescent="0.35">
      <c r="A259" s="75" t="s">
        <v>348</v>
      </c>
      <c r="K259" s="6">
        <v>2002</v>
      </c>
      <c r="L259" s="77">
        <v>2002</v>
      </c>
      <c r="M259" s="77"/>
      <c r="N259" s="78" t="s">
        <v>401</v>
      </c>
      <c r="O259" s="79"/>
      <c r="S259" s="58"/>
      <c r="AA259" s="58"/>
      <c r="AC259" s="72"/>
      <c r="AK259" s="65"/>
      <c r="AM259" s="65"/>
      <c r="AZ259" s="58"/>
    </row>
    <row r="260" spans="1:123" x14ac:dyDescent="0.25">
      <c r="A260" s="75" t="s">
        <v>348</v>
      </c>
    </row>
    <row r="261" spans="1:123" s="86" customFormat="1" ht="15" customHeight="1" x14ac:dyDescent="0.25">
      <c r="A261" s="75" t="s">
        <v>348</v>
      </c>
      <c r="B261" s="80"/>
      <c r="C261" s="80"/>
      <c r="D261" s="80"/>
      <c r="E261" s="81"/>
      <c r="F261" s="82"/>
      <c r="G261" s="81"/>
      <c r="H261" s="81"/>
      <c r="I261" s="81"/>
      <c r="J261" s="81"/>
      <c r="K261" s="81"/>
      <c r="L261" s="83">
        <f>L262</f>
        <v>2002</v>
      </c>
      <c r="M261" s="84" t="s">
        <v>350</v>
      </c>
      <c r="N261" s="84"/>
      <c r="O261" s="84"/>
      <c r="P261" s="84"/>
      <c r="Q261" s="84"/>
      <c r="R261" s="84"/>
      <c r="S261" s="84"/>
      <c r="T261" s="84"/>
      <c r="U261" s="84"/>
      <c r="V261" s="84"/>
      <c r="W261" s="84"/>
      <c r="X261" s="84"/>
      <c r="Y261" s="84"/>
      <c r="Z261" s="84"/>
      <c r="AA261" s="84"/>
      <c r="AB261" s="81"/>
      <c r="AC261" s="81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85"/>
      <c r="AO261" s="85"/>
      <c r="AP261" s="85"/>
      <c r="AQ261" s="85"/>
      <c r="AR261" s="85"/>
      <c r="AS261" s="85"/>
      <c r="AT261" s="85"/>
      <c r="AU261" s="85"/>
      <c r="AV261" s="85"/>
      <c r="AW261" s="85"/>
      <c r="AX261" s="85"/>
      <c r="AY261" s="85"/>
      <c r="AZ261" s="84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  <c r="CY261" s="10"/>
      <c r="CZ261" s="10"/>
      <c r="DA261" s="10"/>
      <c r="DB261" s="10"/>
      <c r="DC261" s="10"/>
      <c r="DD261" s="10"/>
      <c r="DE261" s="10"/>
      <c r="DF261" s="10"/>
      <c r="DG261" s="10"/>
      <c r="DH261" s="10"/>
      <c r="DI261" s="10"/>
      <c r="DJ261" s="10"/>
      <c r="DK261" s="10"/>
      <c r="DL261" s="10"/>
      <c r="DM261" s="10"/>
      <c r="DN261" s="10"/>
      <c r="DO261" s="10"/>
      <c r="DP261" s="10"/>
      <c r="DQ261" s="10"/>
      <c r="DR261" s="10"/>
      <c r="DS261" s="10"/>
    </row>
    <row r="262" spans="1:123" s="25" customFormat="1" ht="10.95" customHeight="1" x14ac:dyDescent="0.25">
      <c r="A262" s="87" t="s">
        <v>348</v>
      </c>
      <c r="B262" s="88"/>
      <c r="C262" s="88"/>
      <c r="D262" s="88"/>
      <c r="E262" s="89"/>
      <c r="F262" s="90"/>
      <c r="G262" s="13"/>
      <c r="H262" s="13"/>
      <c r="I262" s="13"/>
      <c r="J262" s="13"/>
      <c r="K262" s="14" t="s">
        <v>295</v>
      </c>
      <c r="L262" s="91">
        <v>2002</v>
      </c>
      <c r="M262" s="92"/>
      <c r="N262" s="25" t="str">
        <f>TRIM("    TOTAL DAYS")</f>
        <v>TOTAL DAYS</v>
      </c>
      <c r="P262" s="70"/>
      <c r="Q262" s="10"/>
      <c r="R262" s="85"/>
      <c r="S262" s="93"/>
      <c r="T262" s="25">
        <f>AD262/T$6</f>
        <v>0</v>
      </c>
      <c r="V262" s="25">
        <f>AF262/V$6</f>
        <v>977.77777777777783</v>
      </c>
      <c r="X262" s="25">
        <f>AH262/X$6</f>
        <v>4314.166666666667</v>
      </c>
      <c r="Z262" s="25">
        <f>AJ262/Z$6</f>
        <v>0</v>
      </c>
      <c r="AA262" s="93"/>
      <c r="AB262" s="14">
        <f>AL262/AB$6</f>
        <v>0</v>
      </c>
      <c r="AC262" s="65"/>
      <c r="AD262" s="14">
        <v>0</v>
      </c>
      <c r="AE262" s="14"/>
      <c r="AF262" s="14">
        <v>8800</v>
      </c>
      <c r="AG262" s="14"/>
      <c r="AH262" s="14">
        <v>51770</v>
      </c>
      <c r="AI262" s="14"/>
      <c r="AJ262" s="14">
        <v>0</v>
      </c>
      <c r="AK262" s="65"/>
      <c r="AL262" s="14">
        <v>0</v>
      </c>
      <c r="AM262" s="65"/>
      <c r="AN262" s="25">
        <v>4653</v>
      </c>
      <c r="AO262" s="25">
        <v>4471</v>
      </c>
      <c r="AP262" s="25">
        <v>4724</v>
      </c>
      <c r="AQ262" s="25">
        <v>4648</v>
      </c>
      <c r="AR262" s="25">
        <v>0</v>
      </c>
      <c r="AS262" s="25">
        <v>4152</v>
      </c>
      <c r="AT262" s="25">
        <v>0</v>
      </c>
      <c r="AU262" s="25">
        <v>0</v>
      </c>
      <c r="AV262" s="25">
        <v>0</v>
      </c>
      <c r="AW262" s="25">
        <v>0</v>
      </c>
      <c r="AX262" s="25">
        <v>0</v>
      </c>
      <c r="AY262" s="25">
        <v>0</v>
      </c>
      <c r="AZ262" s="93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  <c r="CY262" s="10"/>
      <c r="CZ262" s="10"/>
      <c r="DA262" s="10"/>
      <c r="DB262" s="10"/>
      <c r="DC262" s="10"/>
      <c r="DD262" s="10"/>
      <c r="DE262" s="10"/>
      <c r="DF262" s="10"/>
      <c r="DG262" s="10"/>
      <c r="DH262" s="10"/>
      <c r="DI262" s="10"/>
      <c r="DJ262" s="10"/>
      <c r="DK262" s="10"/>
      <c r="DL262" s="10"/>
      <c r="DM262" s="10"/>
      <c r="DN262" s="10"/>
      <c r="DO262" s="10"/>
      <c r="DP262" s="10"/>
      <c r="DQ262" s="10"/>
      <c r="DR262" s="10"/>
      <c r="DS262" s="10"/>
    </row>
    <row r="263" spans="1:123" s="25" customFormat="1" ht="10.95" customHeight="1" x14ac:dyDescent="0.25">
      <c r="A263" s="87" t="s">
        <v>348</v>
      </c>
      <c r="B263" s="88"/>
      <c r="C263" s="88"/>
      <c r="D263" s="88"/>
      <c r="E263" s="89"/>
      <c r="F263" s="90"/>
      <c r="G263" s="13"/>
      <c r="H263" s="13"/>
      <c r="I263" s="13"/>
      <c r="J263" s="13"/>
      <c r="K263" s="14" t="s">
        <v>299</v>
      </c>
      <c r="L263" s="91">
        <v>2002</v>
      </c>
      <c r="M263" s="92"/>
      <c r="N263" s="25" t="str">
        <f>TRIM("      TOTAL ANCILLARIES")</f>
        <v>TOTAL ANCILLARIES</v>
      </c>
      <c r="P263" s="70"/>
      <c r="Q263" s="10"/>
      <c r="R263" s="85"/>
      <c r="S263" s="93"/>
      <c r="T263" s="25">
        <f>AD263/T$6</f>
        <v>0</v>
      </c>
      <c r="V263" s="25">
        <f>AF263/V$6</f>
        <v>3117.2222222222222</v>
      </c>
      <c r="X263" s="25">
        <f>AH263/X$6</f>
        <v>21282.846666666668</v>
      </c>
      <c r="Z263" s="25">
        <f>AJ263/Z$6</f>
        <v>0</v>
      </c>
      <c r="AA263" s="93"/>
      <c r="AB263" s="14">
        <f>AL263/AB$6</f>
        <v>0</v>
      </c>
      <c r="AC263" s="65"/>
      <c r="AD263" s="14">
        <v>0</v>
      </c>
      <c r="AE263" s="14"/>
      <c r="AF263" s="14">
        <v>28055</v>
      </c>
      <c r="AG263" s="14"/>
      <c r="AH263" s="14">
        <v>255394.16</v>
      </c>
      <c r="AI263" s="14"/>
      <c r="AJ263" s="14">
        <v>0</v>
      </c>
      <c r="AK263" s="65"/>
      <c r="AL263" s="14">
        <v>0</v>
      </c>
      <c r="AM263" s="65"/>
      <c r="AN263" s="25">
        <v>43238.51</v>
      </c>
      <c r="AO263" s="25">
        <v>24582.1</v>
      </c>
      <c r="AP263" s="25">
        <v>23235.54</v>
      </c>
      <c r="AQ263" s="25">
        <v>28055</v>
      </c>
      <c r="AR263" s="25">
        <v>0</v>
      </c>
      <c r="AS263" s="25">
        <v>0</v>
      </c>
      <c r="AT263" s="25">
        <v>0</v>
      </c>
      <c r="AU263" s="25">
        <v>0</v>
      </c>
      <c r="AV263" s="25">
        <v>0</v>
      </c>
      <c r="AW263" s="25">
        <v>0</v>
      </c>
      <c r="AX263" s="25">
        <v>0</v>
      </c>
      <c r="AY263" s="25">
        <v>0</v>
      </c>
      <c r="AZ263" s="93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  <c r="CY263" s="10"/>
      <c r="CZ263" s="10"/>
      <c r="DA263" s="10"/>
      <c r="DB263" s="10"/>
      <c r="DC263" s="10"/>
      <c r="DD263" s="10"/>
      <c r="DE263" s="10"/>
      <c r="DF263" s="10"/>
      <c r="DG263" s="10"/>
      <c r="DH263" s="10"/>
      <c r="DI263" s="10"/>
      <c r="DJ263" s="10"/>
      <c r="DK263" s="10"/>
      <c r="DL263" s="10"/>
      <c r="DM263" s="10"/>
      <c r="DN263" s="10"/>
      <c r="DO263" s="10"/>
      <c r="DP263" s="10"/>
      <c r="DQ263" s="10"/>
      <c r="DR263" s="10"/>
      <c r="DS263" s="10"/>
    </row>
    <row r="264" spans="1:123" s="25" customFormat="1" ht="10.95" customHeight="1" x14ac:dyDescent="0.25">
      <c r="A264" s="87" t="s">
        <v>348</v>
      </c>
      <c r="B264" s="88"/>
      <c r="C264" s="88"/>
      <c r="D264" s="88"/>
      <c r="E264" s="89"/>
      <c r="F264" s="90"/>
      <c r="G264" s="13"/>
      <c r="H264" s="13"/>
      <c r="I264" s="13"/>
      <c r="J264" s="13"/>
      <c r="K264" s="14" t="s">
        <v>301</v>
      </c>
      <c r="L264" s="91">
        <v>2002</v>
      </c>
      <c r="M264" s="92"/>
      <c r="N264" s="25" t="str">
        <f>TRIM("TOTAL REVENUE")</f>
        <v>TOTAL REVENUE</v>
      </c>
      <c r="P264" s="70"/>
      <c r="Q264" s="10"/>
      <c r="R264" s="85"/>
      <c r="S264" s="93"/>
      <c r="T264" s="25">
        <f>AD264/T$6</f>
        <v>0</v>
      </c>
      <c r="V264" s="25">
        <f>AF264/V$6</f>
        <v>165086.43000000002</v>
      </c>
      <c r="X264" s="25">
        <f>AH264/X$6</f>
        <v>1571200.8641666668</v>
      </c>
      <c r="Z264" s="25">
        <f>AJ264/Z$6</f>
        <v>0</v>
      </c>
      <c r="AA264" s="93"/>
      <c r="AB264" s="14">
        <f>AL264/AB$6</f>
        <v>0</v>
      </c>
      <c r="AC264" s="65"/>
      <c r="AD264" s="14">
        <v>0</v>
      </c>
      <c r="AE264" s="14"/>
      <c r="AF264" s="14">
        <v>1485777.87</v>
      </c>
      <c r="AG264" s="14"/>
      <c r="AH264" s="14">
        <v>18854410.370000001</v>
      </c>
      <c r="AI264" s="14"/>
      <c r="AJ264" s="14">
        <v>0</v>
      </c>
      <c r="AK264" s="65"/>
      <c r="AL264" s="14">
        <v>0</v>
      </c>
      <c r="AM264" s="65"/>
      <c r="AN264" s="25">
        <v>1600452.37</v>
      </c>
      <c r="AO264" s="25">
        <v>1528512.47</v>
      </c>
      <c r="AP264" s="25">
        <v>1628881.01</v>
      </c>
      <c r="AQ264" s="25">
        <v>1485777.87</v>
      </c>
      <c r="AR264" s="25">
        <v>0</v>
      </c>
      <c r="AS264" s="25">
        <v>0</v>
      </c>
      <c r="AT264" s="25">
        <v>0</v>
      </c>
      <c r="AU264" s="25">
        <v>0</v>
      </c>
      <c r="AV264" s="25">
        <v>0</v>
      </c>
      <c r="AW264" s="25">
        <v>0</v>
      </c>
      <c r="AX264" s="25">
        <v>0</v>
      </c>
      <c r="AY264" s="25">
        <v>0</v>
      </c>
      <c r="AZ264" s="93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  <c r="CY264" s="10"/>
      <c r="CZ264" s="10"/>
      <c r="DA264" s="10"/>
      <c r="DB264" s="10"/>
      <c r="DC264" s="10"/>
      <c r="DD264" s="10"/>
      <c r="DE264" s="10"/>
      <c r="DF264" s="10"/>
      <c r="DG264" s="10"/>
      <c r="DH264" s="10"/>
      <c r="DI264" s="10"/>
      <c r="DJ264" s="10"/>
      <c r="DK264" s="10"/>
      <c r="DL264" s="10"/>
      <c r="DM264" s="10"/>
      <c r="DN264" s="10"/>
      <c r="DO264" s="10"/>
      <c r="DP264" s="10"/>
      <c r="DQ264" s="10"/>
      <c r="DR264" s="10"/>
      <c r="DS264" s="10"/>
    </row>
    <row r="265" spans="1:123" s="25" customFormat="1" ht="10.95" customHeight="1" x14ac:dyDescent="0.25">
      <c r="A265" s="87" t="s">
        <v>348</v>
      </c>
      <c r="B265" s="88"/>
      <c r="C265" s="88"/>
      <c r="D265" s="88"/>
      <c r="E265" s="89"/>
      <c r="F265" s="90"/>
      <c r="G265" s="13"/>
      <c r="H265" s="13"/>
      <c r="I265" s="13"/>
      <c r="J265" s="13"/>
      <c r="K265" s="14" t="s">
        <v>303</v>
      </c>
      <c r="L265" s="91">
        <v>2002</v>
      </c>
      <c r="M265" s="92"/>
      <c r="N265" s="25" t="str">
        <f>TRIM("      TOTAL EMPLOYEE WAGES")</f>
        <v>TOTAL EMPLOYEE WAGES</v>
      </c>
      <c r="P265" s="70"/>
      <c r="Q265" s="10"/>
      <c r="R265" s="85"/>
      <c r="S265" s="93"/>
      <c r="T265" s="25">
        <f>AD265/T$6</f>
        <v>0</v>
      </c>
      <c r="V265" s="25">
        <f>AF265/V$6</f>
        <v>65472.682222222225</v>
      </c>
      <c r="X265" s="25">
        <f>AH265/X$6</f>
        <v>761265.19333333336</v>
      </c>
      <c r="Z265" s="25">
        <f>AJ265/Z$6</f>
        <v>0</v>
      </c>
      <c r="AA265" s="93"/>
      <c r="AB265" s="14">
        <f>AL265/AB$6</f>
        <v>0</v>
      </c>
      <c r="AC265" s="65"/>
      <c r="AD265" s="14">
        <v>0</v>
      </c>
      <c r="AE265" s="14"/>
      <c r="AF265" s="14">
        <v>589254.14</v>
      </c>
      <c r="AG265" s="14"/>
      <c r="AH265" s="14">
        <v>9135182.3200000003</v>
      </c>
      <c r="AI265" s="14"/>
      <c r="AJ265" s="14">
        <v>0</v>
      </c>
      <c r="AK265" s="65"/>
      <c r="AL265" s="14">
        <v>0</v>
      </c>
      <c r="AM265" s="65"/>
      <c r="AN265" s="25">
        <v>741797.53</v>
      </c>
      <c r="AO265" s="25">
        <v>751062.34</v>
      </c>
      <c r="AP265" s="25">
        <v>702883.5</v>
      </c>
      <c r="AQ265" s="25">
        <v>579861.17000000004</v>
      </c>
      <c r="AR265" s="25">
        <v>14513.05</v>
      </c>
      <c r="AS265" s="25">
        <v>-5120.08</v>
      </c>
      <c r="AT265" s="25">
        <v>0</v>
      </c>
      <c r="AU265" s="25">
        <v>0</v>
      </c>
      <c r="AV265" s="25">
        <v>0</v>
      </c>
      <c r="AW265" s="25">
        <v>0</v>
      </c>
      <c r="AX265" s="25">
        <v>0</v>
      </c>
      <c r="AY265" s="25">
        <v>0</v>
      </c>
      <c r="AZ265" s="93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  <c r="CY265" s="10"/>
      <c r="CZ265" s="10"/>
      <c r="DA265" s="10"/>
      <c r="DB265" s="10"/>
      <c r="DC265" s="10"/>
      <c r="DD265" s="10"/>
      <c r="DE265" s="10"/>
      <c r="DF265" s="10"/>
      <c r="DG265" s="10"/>
      <c r="DH265" s="10"/>
      <c r="DI265" s="10"/>
      <c r="DJ265" s="10"/>
      <c r="DK265" s="10"/>
      <c r="DL265" s="10"/>
      <c r="DM265" s="10"/>
      <c r="DN265" s="10"/>
      <c r="DO265" s="10"/>
      <c r="DP265" s="10"/>
      <c r="DQ265" s="10"/>
      <c r="DR265" s="10"/>
      <c r="DS265" s="10"/>
    </row>
    <row r="266" spans="1:123" s="25" customFormat="1" ht="10.95" customHeight="1" x14ac:dyDescent="0.25">
      <c r="A266" s="87" t="s">
        <v>348</v>
      </c>
      <c r="B266" s="88"/>
      <c r="C266" s="88"/>
      <c r="D266" s="88"/>
      <c r="E266" s="89"/>
      <c r="F266" s="90"/>
      <c r="G266" s="13"/>
      <c r="H266" s="13"/>
      <c r="I266" s="13"/>
      <c r="J266" s="13"/>
      <c r="K266" s="14" t="s">
        <v>305</v>
      </c>
      <c r="L266" s="91">
        <v>2002</v>
      </c>
      <c r="M266" s="92"/>
      <c r="N266" s="25" t="str">
        <f>TRIM("TOTAL COMPENSATION")</f>
        <v>TOTAL COMPENSATION</v>
      </c>
      <c r="P266" s="70"/>
      <c r="Q266" s="10"/>
      <c r="R266" s="85"/>
      <c r="S266" s="93"/>
      <c r="T266" s="25">
        <f>AD266/T$6</f>
        <v>0</v>
      </c>
      <c r="V266" s="25">
        <f>AF266/V$6</f>
        <v>65603.155555555553</v>
      </c>
      <c r="X266" s="25">
        <f>AH266/X$6</f>
        <v>609152.94499999995</v>
      </c>
      <c r="Z266" s="25">
        <f>AJ266/Z$6</f>
        <v>0</v>
      </c>
      <c r="AA266" s="93"/>
      <c r="AB266" s="14">
        <f>AL266/AB$6</f>
        <v>0</v>
      </c>
      <c r="AC266" s="65"/>
      <c r="AD266" s="14">
        <v>0</v>
      </c>
      <c r="AE266" s="14"/>
      <c r="AF266" s="14">
        <v>590428.4</v>
      </c>
      <c r="AG266" s="14"/>
      <c r="AH266" s="14">
        <v>7309835.3399999999</v>
      </c>
      <c r="AI266" s="14"/>
      <c r="AJ266" s="14">
        <v>0</v>
      </c>
      <c r="AK266" s="65"/>
      <c r="AL266" s="14">
        <v>0</v>
      </c>
      <c r="AM266" s="65"/>
      <c r="AN266" s="25">
        <v>590971.42000000004</v>
      </c>
      <c r="AO266" s="25">
        <v>603425.48</v>
      </c>
      <c r="AP266" s="25">
        <v>606559</v>
      </c>
      <c r="AQ266" s="25">
        <v>581416.19999999995</v>
      </c>
      <c r="AR266" s="25">
        <v>14132.28</v>
      </c>
      <c r="AS266" s="25">
        <v>-5120.08</v>
      </c>
      <c r="AT266" s="25">
        <v>0</v>
      </c>
      <c r="AU266" s="25">
        <v>0</v>
      </c>
      <c r="AV266" s="25">
        <v>0</v>
      </c>
      <c r="AW266" s="25">
        <v>0</v>
      </c>
      <c r="AX266" s="25">
        <v>0</v>
      </c>
      <c r="AY266" s="25">
        <v>0</v>
      </c>
      <c r="AZ266" s="93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  <c r="CY266" s="10"/>
      <c r="CZ266" s="10"/>
      <c r="DA266" s="10"/>
      <c r="DB266" s="10"/>
      <c r="DC266" s="10"/>
      <c r="DD266" s="10"/>
      <c r="DE266" s="10"/>
      <c r="DF266" s="10"/>
      <c r="DG266" s="10"/>
      <c r="DH266" s="10"/>
      <c r="DI266" s="10"/>
      <c r="DJ266" s="10"/>
      <c r="DK266" s="10"/>
      <c r="DL266" s="10"/>
      <c r="DM266" s="10"/>
      <c r="DN266" s="10"/>
      <c r="DO266" s="10"/>
      <c r="DP266" s="10"/>
      <c r="DQ266" s="10"/>
      <c r="DR266" s="10"/>
      <c r="DS266" s="10"/>
    </row>
    <row r="267" spans="1:123" x14ac:dyDescent="0.25">
      <c r="A267" s="75" t="s">
        <v>348</v>
      </c>
      <c r="L267" s="94"/>
    </row>
    <row r="268" spans="1:123" s="86" customFormat="1" ht="15" customHeight="1" x14ac:dyDescent="0.25">
      <c r="A268" s="75" t="s">
        <v>348</v>
      </c>
      <c r="B268" s="80"/>
      <c r="C268" s="80"/>
      <c r="D268" s="80"/>
      <c r="E268" s="81"/>
      <c r="F268" s="82"/>
      <c r="G268" s="81"/>
      <c r="H268" s="81"/>
      <c r="I268" s="81"/>
      <c r="J268" s="81"/>
      <c r="K268" s="81"/>
      <c r="L268" s="83">
        <f>L269</f>
        <v>2002</v>
      </c>
      <c r="M268" s="84" t="s">
        <v>351</v>
      </c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  <c r="AA268" s="84"/>
      <c r="AB268" s="81"/>
      <c r="AC268" s="81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85"/>
      <c r="AO268" s="85"/>
      <c r="AP268" s="85"/>
      <c r="AQ268" s="85"/>
      <c r="AR268" s="85"/>
      <c r="AS268" s="85"/>
      <c r="AT268" s="85"/>
      <c r="AU268" s="85"/>
      <c r="AV268" s="85"/>
      <c r="AW268" s="85"/>
      <c r="AX268" s="85"/>
      <c r="AY268" s="85"/>
      <c r="AZ268" s="84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  <c r="CY268" s="10"/>
      <c r="CZ268" s="10"/>
      <c r="DA268" s="10"/>
      <c r="DB268" s="10"/>
      <c r="DC268" s="10"/>
      <c r="DD268" s="10"/>
      <c r="DE268" s="10"/>
      <c r="DF268" s="10"/>
      <c r="DG268" s="10"/>
      <c r="DH268" s="10"/>
      <c r="DI268" s="10"/>
      <c r="DJ268" s="10"/>
      <c r="DK268" s="10"/>
      <c r="DL268" s="10"/>
      <c r="DM268" s="10"/>
      <c r="DN268" s="10"/>
      <c r="DO268" s="10"/>
      <c r="DP268" s="10"/>
      <c r="DQ268" s="10"/>
      <c r="DR268" s="10"/>
      <c r="DS268" s="10"/>
    </row>
    <row r="269" spans="1:123" s="101" customFormat="1" ht="10.95" customHeight="1" x14ac:dyDescent="0.25">
      <c r="A269" s="75" t="s">
        <v>348</v>
      </c>
      <c r="B269" s="95" t="str">
        <f t="shared" ref="B269" si="62">IF(E269&gt;0,"Bud02 " &amp; C269 &amp;","&amp;D269&amp;",'"&amp;E269&amp;"',"&amp;1*R269)</f>
        <v>Bud02 2020,2002,'xpr003',0</v>
      </c>
      <c r="C269" s="96">
        <f t="shared" ref="C269" si="63">$E$5</f>
        <v>2020</v>
      </c>
      <c r="D269" s="96">
        <v>2002</v>
      </c>
      <c r="E269" s="97" t="str">
        <f>K269</f>
        <v>xpr003</v>
      </c>
      <c r="F269" s="90"/>
      <c r="G269" s="98">
        <f>IF(""="",1,SUBSTITUTE(SUBSTITUTE("","xxp","xpp"),"xppm13","xppm08"))</f>
        <v>1</v>
      </c>
      <c r="H269" s="98">
        <f>IF(""="",1,"")</f>
        <v>1</v>
      </c>
      <c r="I269" s="98">
        <f>IF(""="",1,IF(LEFT("",1)&lt;&gt;"E","",1))</f>
        <v>1</v>
      </c>
      <c r="J269" s="98">
        <f>IF(""="",1,IF(LEFT("",1)="E","",1))</f>
        <v>1</v>
      </c>
      <c r="K269" s="99" t="s">
        <v>352</v>
      </c>
      <c r="L269" s="91">
        <v>2002</v>
      </c>
      <c r="M269" s="100" t="str">
        <f>IF(LEFT($G269,4)="xppm","*","")</f>
        <v/>
      </c>
      <c r="N269" s="101" t="str">
        <f>UPPER(TRIM("        NON_PRODUCTIVE RATE (NON-EXEMPT)"))</f>
        <v>NON_PRODUCTIVE RATE (NON-EXEMPT)</v>
      </c>
      <c r="P269" s="102"/>
      <c r="R269" s="103">
        <f>IFERROR(IF(1*AB269&gt;0,AB269,Z269),Z269)</f>
        <v>0</v>
      </c>
      <c r="S269" s="104"/>
      <c r="T269" s="105">
        <f>IFERROR(IF(LEFT($G269,4)="xppm",AD269/VLOOKUP($G269,$K$11:$Z$28,T$1,0),IF(LEFT($J269,1)="E",AD269/VLOOKUP($J269,$K$11:$Z$28,T$1,0),AD269/T$6)),"")</f>
        <v>0</v>
      </c>
      <c r="U269" s="105"/>
      <c r="V269" s="105">
        <f>IFERROR(IF(LEFT($G269,4)="xppm",AF269/VLOOKUP($G269,$K$11:$Z$28,V$1,0),IF(LEFT($J269,1)="E",AF269/VLOOKUP($J269,$K$11:$Z$28,V$1,0),AF269/V$6)),"")</f>
        <v>0</v>
      </c>
      <c r="W269" s="105"/>
      <c r="X269" s="105">
        <f>IFERROR(IF(LEFT($G269,4)="xppm",AH269/VLOOKUP($G269,$K$11:$Z$28,X$1,0),IF(LEFT($J269,1)="E",AH269/VLOOKUP($J269,$K$11:$Z$28,X$1,0),AH269/X$6)),"")</f>
        <v>0</v>
      </c>
      <c r="Y269" s="105"/>
      <c r="Z269" s="105">
        <f>IFERROR(IF(LEFT($G269,4)="xppm",AJ269/VLOOKUP($G269,$K$11:$Z$28,Z$1,0),IF(LEFT($J269,1)="E",AJ269/VLOOKUP($J269,$K$11:$Z$28,Z$1,0),AJ269/Z$6)),"")</f>
        <v>0</v>
      </c>
      <c r="AA269" s="104"/>
      <c r="AB269" s="106">
        <f>IFERROR(IF(LEFT($G269,4)="xppm",AL269/VLOOKUP($G269,$K$11:$Z$28,AB$1,0),IF(LEFT($J269,1)="E",AL269/VLOOKUP($J269,$K$11:$AB$28,AB$1,0),AL269/AB$6)),"")</f>
        <v>0</v>
      </c>
      <c r="AC269" s="107"/>
      <c r="AD269" s="106"/>
      <c r="AE269" s="106"/>
      <c r="AF269" s="106"/>
      <c r="AG269" s="106"/>
      <c r="AH269" s="106"/>
      <c r="AI269" s="106"/>
      <c r="AJ269" s="106">
        <v>0</v>
      </c>
      <c r="AK269" s="107"/>
      <c r="AL269" s="106">
        <v>0</v>
      </c>
      <c r="AM269" s="107"/>
      <c r="AN269" s="105"/>
      <c r="AO269" s="105"/>
      <c r="AP269" s="105"/>
      <c r="AQ269" s="105"/>
      <c r="AR269" s="105"/>
      <c r="AS269" s="105"/>
      <c r="AT269" s="105"/>
      <c r="AU269" s="105"/>
      <c r="AV269" s="105"/>
      <c r="AW269" s="105"/>
      <c r="AX269" s="105"/>
      <c r="AY269" s="105"/>
      <c r="AZ269" s="108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  <c r="CY269" s="10"/>
      <c r="CZ269" s="10"/>
      <c r="DA269" s="10"/>
      <c r="DB269" s="10"/>
      <c r="DC269" s="10"/>
      <c r="DD269" s="10"/>
      <c r="DE269" s="10"/>
      <c r="DF269" s="10"/>
      <c r="DG269" s="10"/>
      <c r="DH269" s="10"/>
      <c r="DI269" s="10"/>
      <c r="DJ269" s="10"/>
      <c r="DK269" s="10"/>
      <c r="DL269" s="10"/>
      <c r="DM269" s="10"/>
      <c r="DN269" s="10"/>
      <c r="DO269" s="10"/>
      <c r="DP269" s="10"/>
      <c r="DQ269" s="10"/>
      <c r="DR269" s="10"/>
      <c r="DS269" s="10"/>
    </row>
    <row r="270" spans="1:123" s="101" customFormat="1" ht="10.95" customHeight="1" x14ac:dyDescent="0.25">
      <c r="A270" s="75" t="s">
        <v>348</v>
      </c>
      <c r="B270" s="95" t="str">
        <f>IF(E270&gt;0,"Bud02 " &amp; C270 &amp;","&amp;D270&amp;",'"&amp;E270&amp;"',"&amp;1*R270)</f>
        <v>Bud02 2020,2002,'xpr007',0</v>
      </c>
      <c r="C270" s="96">
        <f>$E$5</f>
        <v>2020</v>
      </c>
      <c r="D270" s="96">
        <v>2002</v>
      </c>
      <c r="E270" s="97" t="str">
        <f>K270</f>
        <v>xpr007</v>
      </c>
      <c r="F270" s="90"/>
      <c r="G270" s="98">
        <f>IF(""="",1,SUBSTITUTE(SUBSTITUTE("","xxp","xpp"),"xppm13","xppm08"))</f>
        <v>1</v>
      </c>
      <c r="H270" s="98">
        <f>IF(""="",1,"")</f>
        <v>1</v>
      </c>
      <c r="I270" s="98">
        <f>IF(""="",1,IF(LEFT("",1)&lt;&gt;"E","",1))</f>
        <v>1</v>
      </c>
      <c r="J270" s="98">
        <f>IF(""="",1,IF(LEFT("",1)="E","",1))</f>
        <v>1</v>
      </c>
      <c r="K270" s="99" t="s">
        <v>353</v>
      </c>
      <c r="L270" s="91">
        <v>2002</v>
      </c>
      <c r="M270" s="100" t="str">
        <f>IF(LEFT($G270,4)="xppm","*","")</f>
        <v/>
      </c>
      <c r="N270" s="101" t="str">
        <f>UPPER(TRIM("        NON_PRODUCTIVE RATE (EXEMPT)"))</f>
        <v>NON_PRODUCTIVE RATE (EXEMPT)</v>
      </c>
      <c r="P270" s="102"/>
      <c r="R270" s="103">
        <f>IFERROR(IF(1*AB270&gt;0,AB270,Z270),Z270)</f>
        <v>0</v>
      </c>
      <c r="S270" s="104"/>
      <c r="T270" s="105">
        <f>IFERROR(IF(LEFT($G270,4)="xppm",AD270/VLOOKUP($G270,$K$11:$Z$28,T$1,0),IF(LEFT($J270,1)="E",AD270/VLOOKUP($J270,$K$11:$Z$28,T$1,0),AD270/T$6)),"")</f>
        <v>0</v>
      </c>
      <c r="U270" s="105"/>
      <c r="V270" s="105">
        <f>IFERROR(IF(LEFT($G270,4)="xppm",AF270/VLOOKUP($G270,$K$11:$Z$28,V$1,0),IF(LEFT($J270,1)="E",AF270/VLOOKUP($J270,$K$11:$Z$28,V$1,0),AF270/V$6)),"")</f>
        <v>0</v>
      </c>
      <c r="W270" s="105"/>
      <c r="X270" s="105">
        <f>IFERROR(IF(LEFT($G270,4)="xppm",AH270/VLOOKUP($G270,$K$11:$Z$28,X$1,0),IF(LEFT($J270,1)="E",AH270/VLOOKUP($J270,$K$11:$Z$28,X$1,0),AH270/X$6)),"")</f>
        <v>0</v>
      </c>
      <c r="Y270" s="105"/>
      <c r="Z270" s="105">
        <f>IFERROR(IF(LEFT($G270,4)="xppm",AJ270/VLOOKUP($G270,$K$11:$Z$28,Z$1,0),IF(LEFT($J270,1)="E",AJ270/VLOOKUP($J270,$K$11:$Z$28,Z$1,0),AJ270/Z$6)),"")</f>
        <v>0</v>
      </c>
      <c r="AA270" s="104"/>
      <c r="AB270" s="106">
        <f>IFERROR(IF(LEFT($G270,4)="xppm",AL270/VLOOKUP($G270,$K$11:$Z$28,AB$1,0),IF(LEFT($J270,1)="E",AL270/VLOOKUP($J270,$K$11:$AB$28,AB$1,0),AL270/AB$6)),"")</f>
        <v>0</v>
      </c>
      <c r="AC270" s="107"/>
      <c r="AD270" s="106"/>
      <c r="AE270" s="106"/>
      <c r="AF270" s="106"/>
      <c r="AG270" s="106"/>
      <c r="AH270" s="106"/>
      <c r="AI270" s="106"/>
      <c r="AJ270" s="106">
        <v>0</v>
      </c>
      <c r="AK270" s="107"/>
      <c r="AL270" s="106">
        <v>0</v>
      </c>
      <c r="AM270" s="107"/>
      <c r="AN270" s="105"/>
      <c r="AO270" s="105"/>
      <c r="AP270" s="105"/>
      <c r="AQ270" s="105"/>
      <c r="AR270" s="105"/>
      <c r="AS270" s="105"/>
      <c r="AT270" s="105"/>
      <c r="AU270" s="105"/>
      <c r="AV270" s="105"/>
      <c r="AW270" s="105"/>
      <c r="AX270" s="105"/>
      <c r="AY270" s="105"/>
      <c r="AZ270" s="108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  <c r="CY270" s="10"/>
      <c r="CZ270" s="10"/>
      <c r="DA270" s="10"/>
      <c r="DB270" s="10"/>
      <c r="DC270" s="10"/>
      <c r="DD270" s="10"/>
      <c r="DE270" s="10"/>
      <c r="DF270" s="10"/>
      <c r="DG270" s="10"/>
      <c r="DH270" s="10"/>
      <c r="DI270" s="10"/>
      <c r="DJ270" s="10"/>
      <c r="DK270" s="10"/>
      <c r="DL270" s="10"/>
      <c r="DM270" s="10"/>
      <c r="DN270" s="10"/>
      <c r="DO270" s="10"/>
      <c r="DP270" s="10"/>
      <c r="DQ270" s="10"/>
      <c r="DR270" s="10"/>
      <c r="DS270" s="10"/>
    </row>
    <row r="271" spans="1:123" x14ac:dyDescent="0.25">
      <c r="A271" s="75" t="s">
        <v>348</v>
      </c>
      <c r="L271" s="94"/>
    </row>
    <row r="272" spans="1:123" s="86" customFormat="1" ht="15" customHeight="1" x14ac:dyDescent="0.25">
      <c r="A272" s="75" t="s">
        <v>348</v>
      </c>
      <c r="B272" s="80"/>
      <c r="C272" s="80"/>
      <c r="D272" s="80"/>
      <c r="E272" s="81"/>
      <c r="F272" s="82"/>
      <c r="G272" s="81"/>
      <c r="H272" s="81"/>
      <c r="I272" s="81"/>
      <c r="J272" s="81"/>
      <c r="K272" s="81"/>
      <c r="L272" s="83">
        <f>L273</f>
        <v>2002</v>
      </c>
      <c r="M272" s="84" t="s">
        <v>354</v>
      </c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1"/>
      <c r="AC272" s="81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85"/>
      <c r="AO272" s="85"/>
      <c r="AP272" s="85"/>
      <c r="AQ272" s="85"/>
      <c r="AR272" s="85"/>
      <c r="AS272" s="85"/>
      <c r="AT272" s="85"/>
      <c r="AU272" s="85"/>
      <c r="AV272" s="85"/>
      <c r="AW272" s="85"/>
      <c r="AX272" s="85"/>
      <c r="AY272" s="85"/>
      <c r="AZ272" s="84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  <c r="CY272" s="10"/>
      <c r="CZ272" s="10"/>
      <c r="DA272" s="10"/>
      <c r="DB272" s="10"/>
      <c r="DC272" s="10"/>
      <c r="DD272" s="10"/>
      <c r="DE272" s="10"/>
      <c r="DF272" s="10"/>
      <c r="DG272" s="10"/>
      <c r="DH272" s="10"/>
      <c r="DI272" s="10"/>
      <c r="DJ272" s="10"/>
      <c r="DK272" s="10"/>
      <c r="DL272" s="10"/>
      <c r="DM272" s="10"/>
      <c r="DN272" s="10"/>
      <c r="DO272" s="10"/>
      <c r="DP272" s="10"/>
      <c r="DQ272" s="10"/>
      <c r="DR272" s="10"/>
      <c r="DS272" s="10"/>
    </row>
    <row r="273" spans="1:123" s="101" customFormat="1" ht="10.95" customHeight="1" x14ac:dyDescent="0.25">
      <c r="A273" s="75" t="s">
        <v>348</v>
      </c>
      <c r="B273" s="95" t="str">
        <f t="shared" ref="B273:B276" si="64">IF(E273&gt;0,"Bud02 " &amp; C273 &amp;","&amp;D273&amp;",'"&amp;E273&amp;"',"&amp;1*R273)</f>
        <v>Bud02 2020,2002,'xpr005',0.000388756828238439</v>
      </c>
      <c r="C273" s="96">
        <f t="shared" ref="C273:C276" si="65">$E$5</f>
        <v>2020</v>
      </c>
      <c r="D273" s="96">
        <v>2002</v>
      </c>
      <c r="E273" s="97" t="str">
        <f>IF(LEFT(H273,1) = "x",H273,F273)</f>
        <v>xpr005</v>
      </c>
      <c r="F273" s="90">
        <v>500000</v>
      </c>
      <c r="G273" s="98">
        <f>IF(""="",1,SUBSTITUTE(SUBSTITUTE("","xxp","xpp"),"xppm13","xppm08"))</f>
        <v>1</v>
      </c>
      <c r="H273" s="98" t="str">
        <f>IF("xpr005"="",1,"xpr005")</f>
        <v>xpr005</v>
      </c>
      <c r="I273" s="98">
        <f>IF("Ew57z"="",1,IF(LEFT("Ew57z",1)&lt;&gt;"E","Ew57z",1))</f>
        <v>1</v>
      </c>
      <c r="J273" s="98" t="str">
        <f>IF("Ew57z"="",1,IF(LEFT("Ew57z",1)="E","Ew57z",1))</f>
        <v>Ew57z</v>
      </c>
      <c r="K273" s="99" t="s">
        <v>355</v>
      </c>
      <c r="L273" s="91">
        <v>2002</v>
      </c>
      <c r="M273" s="100" t="str">
        <f>IF(LEFT($G273,4)="xppm","*","")</f>
        <v/>
      </c>
      <c r="N273" s="101" t="str">
        <f>UPPER(TRIM("          PAYROLL TAXES"))</f>
        <v>PAYROLL TAXES</v>
      </c>
      <c r="P273" s="102" t="s">
        <v>356</v>
      </c>
      <c r="R273" s="109">
        <f>IFERROR(IF(1*AB273&gt;0,AB273,V273),V273)</f>
        <v>3.8875682823843929E-4</v>
      </c>
      <c r="S273" s="108"/>
      <c r="T273" s="101">
        <f>IFERROR(IF(LEFT($G273,4)="xppm",AD273/VLOOKUP($G273,$K$11:$Z$28,T$1,0),IF(LEFT($J273,1)="E",AD273/VLOOKUP($J273,$K$11:$Z$28,T$1,0),AD273/T$6)),"")</f>
        <v>0</v>
      </c>
      <c r="V273" s="101">
        <f>IFERROR(IF(LEFT($G273,4)="xppm",AF273/VLOOKUP($G273,$K$11:$Z$28,V$1,0),IF(LEFT($J273,1)="E",AF273/VLOOKUP($J273,$K$11:$Z$28,V$1,0),AF273/V$6)),"")</f>
        <v>3.8875682823843929E-4</v>
      </c>
      <c r="X273" s="101">
        <f>IFERROR(IF(LEFT($G273,4)="xppm",AH273/VLOOKUP($G273,$K$11:$Z$28,X$1,0),IF(LEFT($J273,1)="E",AH273/VLOOKUP($J273,$K$11:$Z$28,X$1,0),AH273/X$6)),"")</f>
        <v>4.8769498067274732E-3</v>
      </c>
      <c r="Z273" s="101">
        <f>IFERROR(IF(LEFT($G273,4)="xppm",AJ273/VLOOKUP($G273,$K$11:$Z$28,Z$1,0),IF(LEFT($J273,1)="E",AJ273/VLOOKUP($J273,$K$11:$Z$28,Z$1,0),AJ273/Z$6)),"")</f>
        <v>0</v>
      </c>
      <c r="AA273" s="108"/>
      <c r="AB273" s="99" t="str">
        <f>IFERROR(IF(LEFT($G273,4)="xppm",AL273/VLOOKUP($G273,$K$11:$Z$28,AB$1,0),IF(LEFT($J273,1)="E",AL273/VLOOKUP($J273,$K$11:$AB$28,AB$1,0),AL273/AB$6)),"")</f>
        <v/>
      </c>
      <c r="AC273" s="110"/>
      <c r="AD273" s="14">
        <v>0</v>
      </c>
      <c r="AE273" s="14"/>
      <c r="AF273" s="14">
        <v>55542.7</v>
      </c>
      <c r="AG273" s="14"/>
      <c r="AH273" s="14">
        <v>750582.65</v>
      </c>
      <c r="AI273" s="14"/>
      <c r="AJ273" s="14">
        <v>0</v>
      </c>
      <c r="AK273" s="65"/>
      <c r="AL273" s="14">
        <v>0</v>
      </c>
      <c r="AM273" s="65"/>
      <c r="AN273" s="25">
        <v>56585.17</v>
      </c>
      <c r="AO273" s="25">
        <v>57873.760000000002</v>
      </c>
      <c r="AP273" s="25">
        <v>72320.27</v>
      </c>
      <c r="AQ273" s="25">
        <v>52739.01</v>
      </c>
      <c r="AR273" s="25">
        <v>2803.69</v>
      </c>
      <c r="AS273" s="25">
        <v>0</v>
      </c>
      <c r="AT273" s="25">
        <v>0</v>
      </c>
      <c r="AU273" s="25">
        <v>0</v>
      </c>
      <c r="AV273" s="25">
        <v>0</v>
      </c>
      <c r="AW273" s="25">
        <v>0</v>
      </c>
      <c r="AX273" s="25">
        <v>0</v>
      </c>
      <c r="AY273" s="25">
        <v>0</v>
      </c>
      <c r="AZ273" s="108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  <c r="CY273" s="10"/>
      <c r="CZ273" s="10"/>
      <c r="DA273" s="10"/>
      <c r="DB273" s="10"/>
      <c r="DC273" s="10"/>
      <c r="DD273" s="10"/>
      <c r="DE273" s="10"/>
      <c r="DF273" s="10"/>
      <c r="DG273" s="10"/>
      <c r="DH273" s="10"/>
      <c r="DI273" s="10"/>
      <c r="DJ273" s="10"/>
      <c r="DK273" s="10"/>
      <c r="DL273" s="10"/>
      <c r="DM273" s="10"/>
      <c r="DN273" s="10"/>
      <c r="DO273" s="10"/>
      <c r="DP273" s="10"/>
      <c r="DQ273" s="10"/>
      <c r="DR273" s="10"/>
      <c r="DS273" s="10"/>
    </row>
    <row r="274" spans="1:123" s="101" customFormat="1" ht="10.95" customHeight="1" x14ac:dyDescent="0.25">
      <c r="A274" s="75" t="s">
        <v>348</v>
      </c>
      <c r="B274" s="95" t="str">
        <f t="shared" si="64"/>
        <v>Bud02 2020,2002,'xpr002',9.15806343639468E-05</v>
      </c>
      <c r="C274" s="96">
        <f t="shared" si="65"/>
        <v>2020</v>
      </c>
      <c r="D274" s="96">
        <v>2002</v>
      </c>
      <c r="E274" s="97" t="str">
        <f>IF(LEFT(H274,1) = "x",H274,F274)</f>
        <v>xpr002</v>
      </c>
      <c r="F274" s="90">
        <v>501100</v>
      </c>
      <c r="G274" s="98">
        <f>IF(""="",1,SUBSTITUTE(SUBSTITUTE("","xxp","xpp"),"xppm13","xppm08"))</f>
        <v>1</v>
      </c>
      <c r="H274" s="98" t="str">
        <f>IF("xpr002"="",1,"xpr002")</f>
        <v>xpr002</v>
      </c>
      <c r="I274" s="98">
        <f>IF("Ewz"="",1,IF(LEFT("Ewz",1)&lt;&gt;"E","Ewz",1))</f>
        <v>1</v>
      </c>
      <c r="J274" s="98" t="str">
        <f>IF("Ewz"="",1,IF(LEFT("Ewz",1)="E","Ewz",1))</f>
        <v>Ewz</v>
      </c>
      <c r="K274" s="99" t="s">
        <v>357</v>
      </c>
      <c r="L274" s="91">
        <v>2002</v>
      </c>
      <c r="M274" s="100" t="str">
        <f>IF(LEFT($G274,4)="xppm","*","")</f>
        <v/>
      </c>
      <c r="N274" s="101" t="str">
        <f>UPPER(TRIM("          HEALTH INSURANCE"))</f>
        <v>HEALTH INSURANCE</v>
      </c>
      <c r="P274" s="102" t="s">
        <v>356</v>
      </c>
      <c r="R274" s="109">
        <f>IFERROR(IF(1*AB274&gt;0,AB274,V274),V274)</f>
        <v>9.1580634363946776E-5</v>
      </c>
      <c r="S274" s="108"/>
      <c r="T274" s="101">
        <f>IFERROR(IF(LEFT($G274,4)="xppm",AD274/VLOOKUP($G274,$K$11:$Z$28,T$1,0),IF(LEFT($J274,1)="E",AD274/VLOOKUP($J274,$K$11:$Z$28,T$1,0),AD274/T$6)),"")</f>
        <v>3.2401662250612431E-6</v>
      </c>
      <c r="V274" s="101">
        <f>IFERROR(IF(LEFT($G274,4)="xppm",AF274/VLOOKUP($G274,$K$11:$Z$28,V$1,0),IF(LEFT($J274,1)="E",AF274/VLOOKUP($J274,$K$11:$Z$28,V$1,0),AF274/V$6)),"")</f>
        <v>9.1580634363946776E-5</v>
      </c>
      <c r="X274" s="101">
        <f>IFERROR(IF(LEFT($G274,4)="xppm",AH274/VLOOKUP($G274,$K$11:$Z$28,X$1,0),IF(LEFT($J274,1)="E",AH274/VLOOKUP($J274,$K$11:$Z$28,X$1,0),AH274/X$6)),"")</f>
        <v>3.0134348127795422E-3</v>
      </c>
      <c r="Z274" s="101">
        <f>IFERROR(IF(LEFT($G274,4)="xppm",AJ274/VLOOKUP($G274,$K$11:$Z$28,Z$1,0),IF(LEFT($J274,1)="E",AJ274/VLOOKUP($J274,$K$11:$Z$28,Z$1,0),AJ274/Z$6)),"")</f>
        <v>0</v>
      </c>
      <c r="AA274" s="108"/>
      <c r="AB274" s="99" t="str">
        <f>IFERROR(IF(LEFT($G274,4)="xppm",AL274/VLOOKUP($G274,$K$11:$Z$28,AB$1,0),IF(LEFT($J274,1)="E",AL274/VLOOKUP($J274,$K$11:$AB$28,AB$1,0),AL274/AB$6)),"")</f>
        <v/>
      </c>
      <c r="AC274" s="110"/>
      <c r="AD274" s="14">
        <v>160.94</v>
      </c>
      <c r="AE274" s="14"/>
      <c r="AF274" s="14">
        <v>13392.35</v>
      </c>
      <c r="AG274" s="14"/>
      <c r="AH274" s="14">
        <v>471039</v>
      </c>
      <c r="AI274" s="14"/>
      <c r="AJ274" s="14">
        <v>0</v>
      </c>
      <c r="AK274" s="65"/>
      <c r="AL274" s="14">
        <v>0</v>
      </c>
      <c r="AM274" s="65"/>
      <c r="AN274" s="25">
        <v>35808.93</v>
      </c>
      <c r="AO274" s="25">
        <v>44242.6</v>
      </c>
      <c r="AP274" s="25">
        <v>81086.289999999994</v>
      </c>
      <c r="AQ274" s="25">
        <v>49516.49</v>
      </c>
      <c r="AR274" s="25">
        <v>-39207.74</v>
      </c>
      <c r="AS274" s="25">
        <v>0</v>
      </c>
      <c r="AT274" s="25">
        <v>0</v>
      </c>
      <c r="AU274" s="25">
        <v>0</v>
      </c>
      <c r="AV274" s="25">
        <v>2922.66</v>
      </c>
      <c r="AW274" s="25">
        <v>172</v>
      </c>
      <c r="AX274" s="25">
        <v>0</v>
      </c>
      <c r="AY274" s="25">
        <v>-11.06</v>
      </c>
      <c r="AZ274" s="108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  <c r="CY274" s="10"/>
      <c r="CZ274" s="10"/>
      <c r="DA274" s="10"/>
      <c r="DB274" s="10"/>
      <c r="DC274" s="10"/>
      <c r="DD274" s="10"/>
      <c r="DE274" s="10"/>
      <c r="DF274" s="10"/>
      <c r="DG274" s="10"/>
      <c r="DH274" s="10"/>
      <c r="DI274" s="10"/>
      <c r="DJ274" s="10"/>
      <c r="DK274" s="10"/>
      <c r="DL274" s="10"/>
      <c r="DM274" s="10"/>
      <c r="DN274" s="10"/>
      <c r="DO274" s="10"/>
      <c r="DP274" s="10"/>
      <c r="DQ274" s="10"/>
      <c r="DR274" s="10"/>
      <c r="DS274" s="10"/>
    </row>
    <row r="275" spans="1:123" s="101" customFormat="1" ht="10.95" customHeight="1" x14ac:dyDescent="0.25">
      <c r="A275" s="75" t="s">
        <v>348</v>
      </c>
      <c r="B275" s="95" t="str">
        <f t="shared" si="64"/>
        <v>Bud02 2020,2002,'xpr006',0.000225642781730876</v>
      </c>
      <c r="C275" s="96">
        <f t="shared" si="65"/>
        <v>2020</v>
      </c>
      <c r="D275" s="96">
        <v>2002</v>
      </c>
      <c r="E275" s="97" t="str">
        <f>IF(LEFT(H275,1) = "x",H275,F275)</f>
        <v>xpr006</v>
      </c>
      <c r="F275" s="90">
        <v>503000</v>
      </c>
      <c r="G275" s="98">
        <f>IF(""="",1,SUBSTITUTE(SUBSTITUTE("","xxp","xpp"),"xppm13","xppm08"))</f>
        <v>1</v>
      </c>
      <c r="H275" s="98" t="str">
        <f>IF("xpr006"="",1,"xpr006")</f>
        <v>xpr006</v>
      </c>
      <c r="I275" s="98">
        <f>IF("Ewz"="",1,IF(LEFT("Ewz",1)&lt;&gt;"E","Ewz",1))</f>
        <v>1</v>
      </c>
      <c r="J275" s="98" t="str">
        <f>IF("Ewz"="",1,IF(LEFT("Ewz",1)="E","Ewz",1))</f>
        <v>Ewz</v>
      </c>
      <c r="K275" s="99" t="s">
        <v>358</v>
      </c>
      <c r="L275" s="91">
        <v>2002</v>
      </c>
      <c r="M275" s="100" t="str">
        <f>IF(LEFT($G275,4)="xppm","*","")</f>
        <v/>
      </c>
      <c r="N275" s="101" t="str">
        <f>UPPER(TRIM("          WORKMANS COMP INSURANCE"))</f>
        <v>WORKMANS COMP INSURANCE</v>
      </c>
      <c r="P275" s="102" t="s">
        <v>359</v>
      </c>
      <c r="R275" s="109">
        <f>IFERROR(IF(1*AB275&gt;0,AB275,V275),V275)</f>
        <v>2.2564278173087588E-4</v>
      </c>
      <c r="S275" s="108"/>
      <c r="T275" s="101">
        <f>IFERROR(IF(LEFT($G275,4)="xppm",AD275/VLOOKUP($G275,$K$11:$Z$28,T$1,0),IF(LEFT($J275,1)="E",AD275/VLOOKUP($J275,$K$11:$Z$28,T$1,0),AD275/T$6)),"")</f>
        <v>0</v>
      </c>
      <c r="V275" s="101">
        <f>IFERROR(IF(LEFT($G275,4)="xppm",AF275/VLOOKUP($G275,$K$11:$Z$28,V$1,0),IF(LEFT($J275,1)="E",AF275/VLOOKUP($J275,$K$11:$Z$28,V$1,0),AF275/V$6)),"")</f>
        <v>2.2564278173087588E-4</v>
      </c>
      <c r="X275" s="101">
        <f>IFERROR(IF(LEFT($G275,4)="xppm",AH275/VLOOKUP($G275,$K$11:$Z$28,X$1,0),IF(LEFT($J275,1)="E",AH275/VLOOKUP($J275,$K$11:$Z$28,X$1,0),AH275/X$6)),"")</f>
        <v>2.303587401148503E-3</v>
      </c>
      <c r="Z275" s="101">
        <f>IFERROR(IF(LEFT($G275,4)="xppm",AJ275/VLOOKUP($G275,$K$11:$Z$28,Z$1,0),IF(LEFT($J275,1)="E",AJ275/VLOOKUP($J275,$K$11:$Z$28,Z$1,0),AJ275/Z$6)),"")</f>
        <v>0</v>
      </c>
      <c r="AA275" s="108"/>
      <c r="AB275" s="99" t="str">
        <f>IFERROR(IF(LEFT($G275,4)="xppm",AL275/VLOOKUP($G275,$K$11:$Z$28,AB$1,0),IF(LEFT($J275,1)="E",AL275/VLOOKUP($J275,$K$11:$AB$28,AB$1,0),AL275/AB$6)),"")</f>
        <v/>
      </c>
      <c r="AC275" s="110"/>
      <c r="AD275" s="14">
        <v>0</v>
      </c>
      <c r="AE275" s="14"/>
      <c r="AF275" s="14">
        <v>32997.01</v>
      </c>
      <c r="AG275" s="14"/>
      <c r="AH275" s="14">
        <v>360080.63</v>
      </c>
      <c r="AI275" s="14"/>
      <c r="AJ275" s="14">
        <v>0</v>
      </c>
      <c r="AK275" s="65"/>
      <c r="AL275" s="14">
        <v>0</v>
      </c>
      <c r="AM275" s="65"/>
      <c r="AN275" s="25">
        <v>33692.239999999998</v>
      </c>
      <c r="AO275" s="25">
        <v>33692.239999999998</v>
      </c>
      <c r="AP275" s="25">
        <v>36595.99</v>
      </c>
      <c r="AQ275" s="25">
        <v>32997.01</v>
      </c>
      <c r="AR275" s="25">
        <v>0</v>
      </c>
      <c r="AS275" s="25">
        <v>0</v>
      </c>
      <c r="AT275" s="25">
        <v>0</v>
      </c>
      <c r="AU275" s="25">
        <v>0</v>
      </c>
      <c r="AV275" s="25">
        <v>0</v>
      </c>
      <c r="AW275" s="25">
        <v>0</v>
      </c>
      <c r="AX275" s="25">
        <v>0</v>
      </c>
      <c r="AY275" s="25">
        <v>0</v>
      </c>
      <c r="AZ275" s="108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  <c r="CY275" s="10"/>
      <c r="CZ275" s="10"/>
      <c r="DA275" s="10"/>
      <c r="DB275" s="10"/>
      <c r="DC275" s="10"/>
      <c r="DD275" s="10"/>
      <c r="DE275" s="10"/>
      <c r="DF275" s="10"/>
      <c r="DG275" s="10"/>
      <c r="DH275" s="10"/>
      <c r="DI275" s="10"/>
      <c r="DJ275" s="10"/>
      <c r="DK275" s="10"/>
      <c r="DL275" s="10"/>
      <c r="DM275" s="10"/>
      <c r="DN275" s="10"/>
      <c r="DO275" s="10"/>
      <c r="DP275" s="10"/>
      <c r="DQ275" s="10"/>
      <c r="DR275" s="10"/>
      <c r="DS275" s="10"/>
    </row>
    <row r="276" spans="1:123" s="101" customFormat="1" ht="10.95" customHeight="1" x14ac:dyDescent="0.25">
      <c r="A276" s="75" t="s">
        <v>348</v>
      </c>
      <c r="B276" s="95" t="str">
        <f t="shared" si="64"/>
        <v>Bud02 2020,2002,'xpr004',7.26721757085647E-05</v>
      </c>
      <c r="C276" s="96">
        <f t="shared" si="65"/>
        <v>2020</v>
      </c>
      <c r="D276" s="96">
        <v>2002</v>
      </c>
      <c r="E276" s="97" t="str">
        <f>IF(LEFT(H276,1) = "x",H276,F276)</f>
        <v>xpr004</v>
      </c>
      <c r="F276" s="90">
        <v>501500</v>
      </c>
      <c r="G276" s="98">
        <f>IF(""="",1,SUBSTITUTE(SUBSTITUTE("","xxp","xpp"),"xppm13","xppm08"))</f>
        <v>1</v>
      </c>
      <c r="H276" s="98" t="str">
        <f>IF("xpr004"="",1,"xpr004")</f>
        <v>xpr004</v>
      </c>
      <c r="I276" s="98">
        <f>IF("Ewz"="",1,IF(LEFT("Ewz",1)&lt;&gt;"E","Ewz",1))</f>
        <v>1</v>
      </c>
      <c r="J276" s="98" t="str">
        <f>IF("Ewz"="",1,IF(LEFT("Ewz",1)="E","Ewz",1))</f>
        <v>Ewz</v>
      </c>
      <c r="K276" s="99" t="s">
        <v>360</v>
      </c>
      <c r="L276" s="91">
        <v>2002</v>
      </c>
      <c r="M276" s="100" t="str">
        <f>IF(LEFT($G276,4)="xppm","*","")</f>
        <v/>
      </c>
      <c r="N276" s="101" t="str">
        <f>UPPER(TRIM("          OTHER"))</f>
        <v>OTHER</v>
      </c>
      <c r="P276" s="102" t="s">
        <v>356</v>
      </c>
      <c r="R276" s="109">
        <f>IFERROR(IF(1*AB276&gt;0,AB276,V276),V276)</f>
        <v>7.2672175708564748E-5</v>
      </c>
      <c r="S276" s="108"/>
      <c r="T276" s="101">
        <f>IFERROR(IF(LEFT($G276,4)="xppm",AD276/VLOOKUP($G276,$K$11:$Z$28,T$1,0),IF(LEFT($J276,1)="E",AD276/VLOOKUP($J276,$K$11:$Z$28,T$1,0),AD276/T$6)),"")</f>
        <v>0</v>
      </c>
      <c r="V276" s="101">
        <f>IFERROR(IF(LEFT($G276,4)="xppm",AF276/VLOOKUP($G276,$K$11:$Z$28,V$1,0),IF(LEFT($J276,1)="E",AF276/VLOOKUP($J276,$K$11:$Z$28,V$1,0),AF276/V$6)),"")</f>
        <v>7.2672175708564748E-5</v>
      </c>
      <c r="X276" s="101">
        <f>IFERROR(IF(LEFT($G276,4)="xppm",AH276/VLOOKUP($G276,$K$11:$Z$28,X$1,0),IF(LEFT($J276,1)="E",AH276/VLOOKUP($J276,$K$11:$Z$28,X$1,0),AH276/X$6)),"")</f>
        <v>5.829173321639622E-4</v>
      </c>
      <c r="Z276" s="101">
        <f>IFERROR(IF(LEFT($G276,4)="xppm",AJ276/VLOOKUP($G276,$K$11:$Z$28,Z$1,0),IF(LEFT($J276,1)="E",AJ276/VLOOKUP($J276,$K$11:$Z$28,Z$1,0),AJ276/Z$6)),"")</f>
        <v>0</v>
      </c>
      <c r="AA276" s="108"/>
      <c r="AB276" s="99" t="str">
        <f>IFERROR(IF(LEFT($G276,4)="xppm",AL276/VLOOKUP($G276,$K$11:$Z$28,AB$1,0),IF(LEFT($J276,1)="E",AL276/VLOOKUP($J276,$K$11:$AB$28,AB$1,0),AL276/AB$6)),"")</f>
        <v/>
      </c>
      <c r="AC276" s="110"/>
      <c r="AD276" s="14">
        <v>0</v>
      </c>
      <c r="AE276" s="14"/>
      <c r="AF276" s="14">
        <v>10627.26</v>
      </c>
      <c r="AG276" s="14"/>
      <c r="AH276" s="14">
        <v>91117.55</v>
      </c>
      <c r="AI276" s="14"/>
      <c r="AJ276" s="14">
        <v>0</v>
      </c>
      <c r="AK276" s="65"/>
      <c r="AL276" s="14">
        <v>0</v>
      </c>
      <c r="AM276" s="65"/>
      <c r="AN276" s="25">
        <v>6909.23</v>
      </c>
      <c r="AO276" s="25">
        <v>6594.72</v>
      </c>
      <c r="AP276" s="25">
        <v>6070.9</v>
      </c>
      <c r="AQ276" s="25">
        <v>10544.11</v>
      </c>
      <c r="AR276" s="25">
        <v>83.15</v>
      </c>
      <c r="AS276" s="25">
        <v>0</v>
      </c>
      <c r="AT276" s="25">
        <v>0</v>
      </c>
      <c r="AU276" s="25">
        <v>0</v>
      </c>
      <c r="AV276" s="25">
        <v>0</v>
      </c>
      <c r="AW276" s="25">
        <v>0</v>
      </c>
      <c r="AX276" s="25">
        <v>0</v>
      </c>
      <c r="AY276" s="25">
        <v>0</v>
      </c>
      <c r="AZ276" s="108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  <c r="CY276" s="10"/>
      <c r="CZ276" s="10"/>
      <c r="DA276" s="10"/>
      <c r="DB276" s="10"/>
      <c r="DC276" s="10"/>
      <c r="DD276" s="10"/>
      <c r="DE276" s="10"/>
      <c r="DF276" s="10"/>
      <c r="DG276" s="10"/>
      <c r="DH276" s="10"/>
      <c r="DI276" s="10"/>
      <c r="DJ276" s="10"/>
      <c r="DK276" s="10"/>
      <c r="DL276" s="10"/>
      <c r="DM276" s="10"/>
      <c r="DN276" s="10"/>
      <c r="DO276" s="10"/>
      <c r="DP276" s="10"/>
      <c r="DQ276" s="10"/>
      <c r="DR276" s="10"/>
      <c r="DS276" s="10"/>
    </row>
    <row r="277" spans="1:123" ht="4.05" customHeight="1" x14ac:dyDescent="0.25">
      <c r="A277" s="75" t="s">
        <v>348</v>
      </c>
      <c r="E277" s="111"/>
      <c r="F277" s="112"/>
      <c r="T277" s="25"/>
      <c r="U277" s="25"/>
      <c r="V277" s="25"/>
      <c r="W277" s="25"/>
      <c r="X277" s="25"/>
      <c r="Y277" s="25"/>
      <c r="Z277" s="25"/>
      <c r="AA277" s="25"/>
      <c r="AB277" s="14"/>
      <c r="AC277" s="14"/>
    </row>
    <row r="278" spans="1:123" s="86" customFormat="1" ht="15" customHeight="1" x14ac:dyDescent="0.25">
      <c r="A278" s="75" t="s">
        <v>348</v>
      </c>
      <c r="B278" s="80"/>
      <c r="C278" s="80"/>
      <c r="D278" s="80"/>
      <c r="E278" s="81"/>
      <c r="F278" s="82"/>
      <c r="G278" s="81"/>
      <c r="H278" s="81"/>
      <c r="I278" s="81"/>
      <c r="J278" s="81"/>
      <c r="K278" s="81"/>
      <c r="L278" s="83">
        <f>L279</f>
        <v>2002</v>
      </c>
      <c r="M278" s="84" t="s">
        <v>361</v>
      </c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  <c r="AA278" s="84"/>
      <c r="AB278" s="81"/>
      <c r="AC278" s="81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85"/>
      <c r="AO278" s="85"/>
      <c r="AP278" s="85"/>
      <c r="AQ278" s="85"/>
      <c r="AR278" s="85"/>
      <c r="AS278" s="85"/>
      <c r="AT278" s="85"/>
      <c r="AU278" s="85"/>
      <c r="AV278" s="85"/>
      <c r="AW278" s="85"/>
      <c r="AX278" s="85"/>
      <c r="AY278" s="85"/>
      <c r="AZ278" s="84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  <c r="CY278" s="10"/>
      <c r="CZ278" s="10"/>
      <c r="DA278" s="10"/>
      <c r="DB278" s="10"/>
      <c r="DC278" s="10"/>
      <c r="DD278" s="10"/>
      <c r="DE278" s="10"/>
      <c r="DF278" s="10"/>
      <c r="DG278" s="10"/>
      <c r="DH278" s="10"/>
      <c r="DI278" s="10"/>
      <c r="DJ278" s="10"/>
      <c r="DK278" s="10"/>
      <c r="DL278" s="10"/>
      <c r="DM278" s="10"/>
      <c r="DN278" s="10"/>
      <c r="DO278" s="10"/>
      <c r="DP278" s="10"/>
      <c r="DQ278" s="10"/>
      <c r="DR278" s="10"/>
      <c r="DS278" s="10"/>
    </row>
    <row r="279" spans="1:123" s="101" customFormat="1" ht="10.95" customHeight="1" x14ac:dyDescent="0.25">
      <c r="A279" s="75" t="s">
        <v>348</v>
      </c>
      <c r="B279" s="95" t="str">
        <f t="shared" ref="B279" si="66">IF(E279&gt;0,"Bud02 " &amp; C279 &amp;","&amp;D279&amp;",'"&amp;E279&amp;"',"&amp;1*R279)</f>
        <v>Bud02 2020,2002,'xhnm06',0.00103619403480453</v>
      </c>
      <c r="C279" s="96">
        <f t="shared" ref="C279" si="67">$E$5</f>
        <v>2020</v>
      </c>
      <c r="D279" s="96">
        <v>2002</v>
      </c>
      <c r="E279" s="97" t="str">
        <f>IF(LEFT(H279,1) = "x",H279,F279)</f>
        <v>xhnm06</v>
      </c>
      <c r="F279" s="90">
        <v>506500</v>
      </c>
      <c r="G279" s="98">
        <f>IF(""="",1,SUBSTITUTE(SUBSTITUTE("","xxp","xpp"),"xppm13","xppm08"))</f>
        <v>1</v>
      </c>
      <c r="H279" s="98" t="str">
        <f>IF("xhnm06"="",1,"xhnm06")</f>
        <v>xhnm06</v>
      </c>
      <c r="I279" s="98">
        <f>IF("E120z"="",1,IF(LEFT("E120z",1)&lt;&gt;"E","E120z",1))</f>
        <v>1</v>
      </c>
      <c r="J279" s="98" t="str">
        <f>IF("E120z"="",1,IF(LEFT("E120z",1)="E","E120z",1))</f>
        <v>E120z</v>
      </c>
      <c r="K279" s="99" t="s">
        <v>362</v>
      </c>
      <c r="L279" s="91">
        <v>2002</v>
      </c>
      <c r="M279" s="100" t="str">
        <f>IF(LEFT($G279,4)="xppm","*","")</f>
        <v/>
      </c>
      <c r="N279" s="101" t="str">
        <f>UPPER(TRIM("          HOUSE THERAPY - MEDICARE B"))</f>
        <v>HOUSE THERAPY - MEDICARE B</v>
      </c>
      <c r="P279" s="102" t="s">
        <v>356</v>
      </c>
      <c r="R279" s="109">
        <f>IFERROR(IF(1*AB279&gt;0,AB279,V279),V279)</f>
        <v>1.0361940348045297E-3</v>
      </c>
      <c r="S279" s="108"/>
      <c r="T279" s="101">
        <f>IFERROR(IF(LEFT($G279,4)="xppm",AD279/VLOOKUP($G279,$K$11:$Z$28,T$1,0),IF(LEFT($J279,1)="E",AD279/VLOOKUP($J279,$K$11:$Z$28,T$1,0),AD279/T$6)),"")</f>
        <v>0</v>
      </c>
      <c r="V279" s="101">
        <f>IFERROR(IF(LEFT($G279,4)="xppm",AF279/VLOOKUP($G279,$K$11:$Z$28,V$1,0),IF(LEFT($J279,1)="E",AF279/VLOOKUP($J279,$K$11:$Z$28,V$1,0),AF279/V$6)),"")</f>
        <v>1.0361940348045297E-3</v>
      </c>
      <c r="X279" s="101">
        <f>IFERROR(IF(LEFT($G279,4)="xppm",AH279/VLOOKUP($G279,$K$11:$Z$28,X$1,0),IF(LEFT($J279,1)="E",AH279/VLOOKUP($J279,$K$11:$Z$28,X$1,0),AH279/X$6)),"")</f>
        <v>0</v>
      </c>
      <c r="Z279" s="101">
        <f>IFERROR(IF(LEFT($G279,4)="xppm",AJ279/VLOOKUP($G279,$K$11:$Z$28,Z$1,0),IF(LEFT($J279,1)="E",AJ279/VLOOKUP($J279,$K$11:$Z$28,Z$1,0),AJ279/Z$6)),"")</f>
        <v>0</v>
      </c>
      <c r="AA279" s="108"/>
      <c r="AB279" s="99" t="str">
        <f>IFERROR(IF(LEFT($G279,4)="xppm",AL279/VLOOKUP($G279,$K$11:$Z$28,AB$1,0),IF(LEFT($J279,1)="E",AL279/VLOOKUP($J279,$K$11:$AB$28,AB$1,0),AL279/AB$6)),"")</f>
        <v/>
      </c>
      <c r="AC279" s="110"/>
      <c r="AD279" s="14">
        <v>0</v>
      </c>
      <c r="AE279" s="14"/>
      <c r="AF279" s="14">
        <v>10723.2</v>
      </c>
      <c r="AG279" s="14"/>
      <c r="AH279" s="14"/>
      <c r="AI279" s="14"/>
      <c r="AJ279" s="14">
        <v>0</v>
      </c>
      <c r="AK279" s="65"/>
      <c r="AL279" s="14">
        <v>0</v>
      </c>
      <c r="AM279" s="65"/>
      <c r="AN279" s="25"/>
      <c r="AO279" s="25"/>
      <c r="AP279" s="25"/>
      <c r="AQ279" s="25">
        <v>10723.2</v>
      </c>
      <c r="AR279" s="25">
        <v>0</v>
      </c>
      <c r="AS279" s="25">
        <v>0</v>
      </c>
      <c r="AT279" s="25">
        <v>0</v>
      </c>
      <c r="AU279" s="25">
        <v>0</v>
      </c>
      <c r="AV279" s="25">
        <v>0</v>
      </c>
      <c r="AW279" s="25">
        <v>0</v>
      </c>
      <c r="AX279" s="25">
        <v>0</v>
      </c>
      <c r="AY279" s="25">
        <v>0</v>
      </c>
      <c r="AZ279" s="108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  <c r="CY279" s="10"/>
      <c r="CZ279" s="10"/>
      <c r="DA279" s="10"/>
      <c r="DB279" s="10"/>
      <c r="DC279" s="10"/>
      <c r="DD279" s="10"/>
      <c r="DE279" s="10"/>
      <c r="DF279" s="10"/>
      <c r="DG279" s="10"/>
      <c r="DH279" s="10"/>
      <c r="DI279" s="10"/>
      <c r="DJ279" s="10"/>
      <c r="DK279" s="10"/>
      <c r="DL279" s="10"/>
      <c r="DM279" s="10"/>
      <c r="DN279" s="10"/>
      <c r="DO279" s="10"/>
      <c r="DP279" s="10"/>
      <c r="DQ279" s="10"/>
      <c r="DR279" s="10"/>
      <c r="DS279" s="10"/>
    </row>
    <row r="280" spans="1:123" s="101" customFormat="1" ht="10.95" customHeight="1" x14ac:dyDescent="0.25">
      <c r="A280" s="75" t="s">
        <v>348</v>
      </c>
      <c r="B280" s="95" t="str">
        <f>IF(E280&gt;0,"Bud02 " &amp; C280 &amp;","&amp;D280&amp;",'"&amp;E280&amp;"',"&amp;1*R280)</f>
        <v>Bud02 2020,2002,'508100',0</v>
      </c>
      <c r="C280" s="96">
        <f>$E$5</f>
        <v>2020</v>
      </c>
      <c r="D280" s="96">
        <v>2002</v>
      </c>
      <c r="E280" s="97">
        <f>IF(LEFT(H280,1) = "x",H280,F280)</f>
        <v>508100</v>
      </c>
      <c r="F280" s="90">
        <v>508100</v>
      </c>
      <c r="G280" s="98">
        <f>IF(""="",1,SUBSTITUTE(SUBSTITUTE("","xxp","xpp"),"xppm13","xppm08"))</f>
        <v>1</v>
      </c>
      <c r="H280" s="98">
        <f>IF(""="",1,"")</f>
        <v>1</v>
      </c>
      <c r="I280" s="98">
        <f>IF(""="",1,IF(LEFT("",1)&lt;&gt;"E","",1))</f>
        <v>1</v>
      </c>
      <c r="J280" s="98">
        <f>IF(""="",1,IF(LEFT("",1)="E","",1))</f>
        <v>1</v>
      </c>
      <c r="K280" s="99" t="s">
        <v>363</v>
      </c>
      <c r="L280" s="91">
        <v>2002</v>
      </c>
      <c r="M280" s="100" t="str">
        <f>IF(LEFT($G280,4)="xppm","*","")</f>
        <v/>
      </c>
      <c r="N280" s="101" t="str">
        <f>UPPER(TRIM("          HOUSE THERAPY - REHAB SUPPLIES"))</f>
        <v>HOUSE THERAPY - REHAB SUPPLIES</v>
      </c>
      <c r="P280" s="102" t="s">
        <v>356</v>
      </c>
      <c r="R280" s="109">
        <f>IFERROR(IF(1*AB280&gt;0,AB280,V280),V280)</f>
        <v>0</v>
      </c>
      <c r="S280" s="108"/>
      <c r="T280" s="101">
        <f>IFERROR(IF(LEFT($G280,4)="xppm",AD280/VLOOKUP($G280,$K$11:$Z$28,T$1,0),IF(LEFT($J280,1)="E",AD280/VLOOKUP($J280,$K$11:$Z$28,T$1,0),AD280/T$6)),"")</f>
        <v>0</v>
      </c>
      <c r="V280" s="101">
        <f>IFERROR(IF(LEFT($G280,4)="xppm",AF280/VLOOKUP($G280,$K$11:$Z$28,V$1,0),IF(LEFT($J280,1)="E",AF280/VLOOKUP($J280,$K$11:$Z$28,V$1,0),AF280/V$6)),"")</f>
        <v>0</v>
      </c>
      <c r="X280" s="101">
        <f>IFERROR(IF(LEFT($G280,4)="xppm",AH280/VLOOKUP($G280,$K$11:$Z$28,X$1,0),IF(LEFT($J280,1)="E",AH280/VLOOKUP($J280,$K$11:$Z$28,X$1,0),AH280/X$6)),"")</f>
        <v>997.65500000000009</v>
      </c>
      <c r="Z280" s="101">
        <f>IFERROR(IF(LEFT($G280,4)="xppm",AJ280/VLOOKUP($G280,$K$11:$Z$28,Z$1,0),IF(LEFT($J280,1)="E",AJ280/VLOOKUP($J280,$K$11:$Z$28,Z$1,0),AJ280/Z$6)),"")</f>
        <v>0</v>
      </c>
      <c r="AA280" s="108"/>
      <c r="AB280" s="99">
        <f>IFERROR(IF(LEFT($G280,4)="xppm",AL280/VLOOKUP($G280,$K$11:$Z$28,AB$1,0),IF(LEFT($J280,1)="E",AL280/VLOOKUP($J280,$K$11:$AB$28,AB$1,0),AL280/AB$6)),"")</f>
        <v>0</v>
      </c>
      <c r="AC280" s="110"/>
      <c r="AD280" s="14">
        <v>0</v>
      </c>
      <c r="AE280" s="14"/>
      <c r="AF280" s="14">
        <v>0</v>
      </c>
      <c r="AG280" s="14"/>
      <c r="AH280" s="14">
        <v>11971.86</v>
      </c>
      <c r="AI280" s="14"/>
      <c r="AJ280" s="14"/>
      <c r="AK280" s="65"/>
      <c r="AL280" s="14"/>
      <c r="AM280" s="65"/>
      <c r="AN280" s="25">
        <v>1054.3499999999999</v>
      </c>
      <c r="AO280" s="25">
        <v>856</v>
      </c>
      <c r="AP280" s="25">
        <v>720.12</v>
      </c>
      <c r="AQ280" s="25">
        <v>510</v>
      </c>
      <c r="AR280" s="25">
        <v>-510</v>
      </c>
      <c r="AS280" s="25">
        <v>0</v>
      </c>
      <c r="AT280" s="25">
        <v>0</v>
      </c>
      <c r="AU280" s="25">
        <v>0</v>
      </c>
      <c r="AV280" s="25">
        <v>0</v>
      </c>
      <c r="AW280" s="25">
        <v>0</v>
      </c>
      <c r="AX280" s="25">
        <v>0</v>
      </c>
      <c r="AY280" s="25">
        <v>0</v>
      </c>
      <c r="AZ280" s="108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  <c r="CY280" s="10"/>
      <c r="CZ280" s="10"/>
      <c r="DA280" s="10"/>
      <c r="DB280" s="10"/>
      <c r="DC280" s="10"/>
      <c r="DD280" s="10"/>
      <c r="DE280" s="10"/>
      <c r="DF280" s="10"/>
      <c r="DG280" s="10"/>
      <c r="DH280" s="10"/>
      <c r="DI280" s="10"/>
      <c r="DJ280" s="10"/>
      <c r="DK280" s="10"/>
      <c r="DL280" s="10"/>
      <c r="DM280" s="10"/>
      <c r="DN280" s="10"/>
      <c r="DO280" s="10"/>
      <c r="DP280" s="10"/>
      <c r="DQ280" s="10"/>
      <c r="DR280" s="10"/>
      <c r="DS280" s="10"/>
    </row>
    <row r="281" spans="1:123" ht="4.05" customHeight="1" x14ac:dyDescent="0.25">
      <c r="A281" s="75" t="s">
        <v>348</v>
      </c>
      <c r="E281" s="111"/>
      <c r="F281" s="112"/>
      <c r="T281" s="25"/>
      <c r="U281" s="25"/>
      <c r="V281" s="25"/>
      <c r="W281" s="25"/>
      <c r="X281" s="25"/>
      <c r="Y281" s="25"/>
      <c r="Z281" s="25"/>
      <c r="AA281" s="25"/>
      <c r="AB281" s="14"/>
      <c r="AC281" s="14"/>
    </row>
    <row r="282" spans="1:123" s="86" customFormat="1" ht="15" customHeight="1" x14ac:dyDescent="0.25">
      <c r="A282" s="75" t="s">
        <v>348</v>
      </c>
      <c r="B282" s="80"/>
      <c r="C282" s="80"/>
      <c r="D282" s="80"/>
      <c r="E282" s="81"/>
      <c r="F282" s="82"/>
      <c r="G282" s="81"/>
      <c r="H282" s="81"/>
      <c r="I282" s="81"/>
      <c r="J282" s="81"/>
      <c r="K282" s="81"/>
      <c r="L282" s="83">
        <f>L283</f>
        <v>2002</v>
      </c>
      <c r="M282" s="84" t="s">
        <v>364</v>
      </c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  <c r="AA282" s="84"/>
      <c r="AB282" s="81"/>
      <c r="AC282" s="81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85"/>
      <c r="AO282" s="85"/>
      <c r="AP282" s="85"/>
      <c r="AQ282" s="85"/>
      <c r="AR282" s="85"/>
      <c r="AS282" s="85"/>
      <c r="AT282" s="85"/>
      <c r="AU282" s="85"/>
      <c r="AV282" s="85"/>
      <c r="AW282" s="85"/>
      <c r="AX282" s="85"/>
      <c r="AY282" s="85"/>
      <c r="AZ282" s="84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  <c r="CY282" s="10"/>
      <c r="CZ282" s="10"/>
      <c r="DA282" s="10"/>
      <c r="DB282" s="10"/>
      <c r="DC282" s="10"/>
      <c r="DD282" s="10"/>
      <c r="DE282" s="10"/>
      <c r="DF282" s="10"/>
      <c r="DG282" s="10"/>
      <c r="DH282" s="10"/>
      <c r="DI282" s="10"/>
      <c r="DJ282" s="10"/>
      <c r="DK282" s="10"/>
      <c r="DL282" s="10"/>
      <c r="DM282" s="10"/>
      <c r="DN282" s="10"/>
      <c r="DO282" s="10"/>
      <c r="DP282" s="10"/>
      <c r="DQ282" s="10"/>
      <c r="DR282" s="10"/>
      <c r="DS282" s="10"/>
    </row>
    <row r="283" spans="1:123" s="101" customFormat="1" ht="10.95" customHeight="1" x14ac:dyDescent="0.25">
      <c r="A283" s="75" t="s">
        <v>348</v>
      </c>
      <c r="B283" s="95" t="str">
        <f t="shared" ref="B283" si="68">IF(E283&gt;0,"Bud02 " &amp; C283 &amp;","&amp;D283&amp;",'"&amp;E283&amp;"',"&amp;1*R283)</f>
        <v>Bud02 2020,2002,'xdit02',0</v>
      </c>
      <c r="C283" s="96">
        <f t="shared" ref="C283" si="69">$E$5</f>
        <v>2020</v>
      </c>
      <c r="D283" s="96">
        <v>2002</v>
      </c>
      <c r="E283" s="97" t="str">
        <f>IF(LEFT(H283,1) = "x",H283,F283)</f>
        <v>xdit02</v>
      </c>
      <c r="F283" s="90">
        <v>530400</v>
      </c>
      <c r="G283" s="98" t="str">
        <f>IF("xppm02"="",1,SUBSTITUTE(SUBSTITUTE("xppm02","xxp","xpp"),"xppm13","xppm08"))</f>
        <v>xppm02</v>
      </c>
      <c r="H283" s="98" t="str">
        <f>IF("xdit02"="",1,"xdit02")</f>
        <v>xdit02</v>
      </c>
      <c r="I283" s="98">
        <f>IF(""="",1,IF(LEFT("",1)&lt;&gt;"E","",1))</f>
        <v>1</v>
      </c>
      <c r="J283" s="98">
        <f>IF(""="",1,IF(LEFT("",1)="E","",1))</f>
        <v>1</v>
      </c>
      <c r="K283" s="99" t="s">
        <v>365</v>
      </c>
      <c r="L283" s="91">
        <v>2002</v>
      </c>
      <c r="M283" s="100" t="str">
        <f>IF(LEFT($G283,4)="xppm","*","")</f>
        <v>*</v>
      </c>
      <c r="N283" s="101" t="str">
        <f>UPPER(TRIM("          DIETARY CONTRACT SERVICES"))</f>
        <v>DIETARY CONTRACT SERVICES</v>
      </c>
      <c r="P283" s="102" t="s">
        <v>366</v>
      </c>
      <c r="R283" s="109">
        <f>IFERROR(IF(1*AB283&gt;0,AB283,V283),V283)</f>
        <v>0</v>
      </c>
      <c r="S283" s="108"/>
      <c r="T283" s="101">
        <f>IFERROR(IF(LEFT($G283,4)="xppm",AD283/VLOOKUP($G283,$K$11:$Z$28,T$1,0),IF(LEFT($J283,1)="E",AD283/VLOOKUP($J283,$K$11:$Z$28,T$1,0),AD283/T$6)),"")</f>
        <v>0</v>
      </c>
      <c r="V283" s="101">
        <f>IFERROR(IF(LEFT($G283,4)="xppm",AF283/VLOOKUP($G283,$K$11:$Z$28,V$1,0),IF(LEFT($J283,1)="E",AF283/VLOOKUP($J283,$K$11:$Z$28,V$1,0),AF283/V$6)),"")</f>
        <v>0</v>
      </c>
      <c r="X283" s="101">
        <f>IFERROR(IF(LEFT($G283,4)="xppm",AH283/VLOOKUP($G283,$K$11:$Z$28,X$1,0),IF(LEFT($J283,1)="E",AH283/VLOOKUP($J283,$K$11:$Z$28,X$1,0),AH283/X$6)),"")</f>
        <v>0</v>
      </c>
      <c r="Z283" s="101">
        <f>IFERROR(IF(LEFT($G283,4)="xppm",AJ283/VLOOKUP($G283,$K$11:$Z$28,Z$1,0),IF(LEFT($J283,1)="E",AJ283/VLOOKUP($J283,$K$11:$Z$28,Z$1,0),AJ283/Z$6)),"")</f>
        <v>0</v>
      </c>
      <c r="AA283" s="108"/>
      <c r="AB283" s="99" t="str">
        <f>IFERROR(IF(LEFT($G283,4)="xppm",AL283/VLOOKUP($G283,$K$11:$Z$28,AB$1,0),IF(LEFT($J283,1)="E",AL283/VLOOKUP($J283,$K$11:$AB$28,AB$1,0),AL283/AB$6)),"")</f>
        <v/>
      </c>
      <c r="AC283" s="110"/>
      <c r="AD283" s="14"/>
      <c r="AE283" s="14"/>
      <c r="AF283" s="14"/>
      <c r="AG283" s="14"/>
      <c r="AH283" s="14"/>
      <c r="AI283" s="14"/>
      <c r="AJ283" s="14">
        <v>0</v>
      </c>
      <c r="AK283" s="65"/>
      <c r="AL283" s="14">
        <v>0</v>
      </c>
      <c r="AM283" s="6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108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  <c r="CY283" s="10"/>
      <c r="CZ283" s="10"/>
      <c r="DA283" s="10"/>
      <c r="DB283" s="10"/>
      <c r="DC283" s="10"/>
      <c r="DD283" s="10"/>
      <c r="DE283" s="10"/>
      <c r="DF283" s="10"/>
      <c r="DG283" s="10"/>
      <c r="DH283" s="10"/>
      <c r="DI283" s="10"/>
      <c r="DJ283" s="10"/>
      <c r="DK283" s="10"/>
      <c r="DL283" s="10"/>
      <c r="DM283" s="10"/>
      <c r="DN283" s="10"/>
      <c r="DO283" s="10"/>
      <c r="DP283" s="10"/>
      <c r="DQ283" s="10"/>
      <c r="DR283" s="10"/>
      <c r="DS283" s="10"/>
    </row>
    <row r="284" spans="1:123" ht="4.05" customHeight="1" x14ac:dyDescent="0.25">
      <c r="A284" s="75" t="s">
        <v>348</v>
      </c>
      <c r="E284" s="111"/>
      <c r="F284" s="112"/>
      <c r="T284" s="25"/>
      <c r="U284" s="25"/>
      <c r="V284" s="25"/>
      <c r="W284" s="25"/>
      <c r="X284" s="25"/>
      <c r="Y284" s="25"/>
      <c r="Z284" s="25"/>
      <c r="AA284" s="25"/>
      <c r="AB284" s="14"/>
      <c r="AC284" s="14"/>
    </row>
    <row r="285" spans="1:123" s="86" customFormat="1" ht="15" customHeight="1" x14ac:dyDescent="0.25">
      <c r="A285" s="75" t="s">
        <v>348</v>
      </c>
      <c r="B285" s="80"/>
      <c r="C285" s="80"/>
      <c r="D285" s="80"/>
      <c r="E285" s="81"/>
      <c r="F285" s="82"/>
      <c r="G285" s="81"/>
      <c r="H285" s="81"/>
      <c r="I285" s="81"/>
      <c r="J285" s="81"/>
      <c r="K285" s="81"/>
      <c r="L285" s="83">
        <f>L286</f>
        <v>2002</v>
      </c>
      <c r="M285" s="84" t="s">
        <v>367</v>
      </c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  <c r="AA285" s="84"/>
      <c r="AB285" s="81"/>
      <c r="AC285" s="81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85"/>
      <c r="AO285" s="85"/>
      <c r="AP285" s="85"/>
      <c r="AQ285" s="85"/>
      <c r="AR285" s="85"/>
      <c r="AS285" s="85"/>
      <c r="AT285" s="85"/>
      <c r="AU285" s="85"/>
      <c r="AV285" s="85"/>
      <c r="AW285" s="85"/>
      <c r="AX285" s="85"/>
      <c r="AY285" s="85"/>
      <c r="AZ285" s="84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  <c r="CY285" s="10"/>
      <c r="CZ285" s="10"/>
      <c r="DA285" s="10"/>
      <c r="DB285" s="10"/>
      <c r="DC285" s="10"/>
      <c r="DD285" s="10"/>
      <c r="DE285" s="10"/>
      <c r="DF285" s="10"/>
      <c r="DG285" s="10"/>
      <c r="DH285" s="10"/>
      <c r="DI285" s="10"/>
      <c r="DJ285" s="10"/>
      <c r="DK285" s="10"/>
      <c r="DL285" s="10"/>
      <c r="DM285" s="10"/>
      <c r="DN285" s="10"/>
      <c r="DO285" s="10"/>
      <c r="DP285" s="10"/>
      <c r="DQ285" s="10"/>
      <c r="DR285" s="10"/>
      <c r="DS285" s="10"/>
    </row>
    <row r="286" spans="1:123" s="101" customFormat="1" ht="10.95" customHeight="1" x14ac:dyDescent="0.25">
      <c r="A286" s="75" t="s">
        <v>348</v>
      </c>
      <c r="B286" s="95" t="str">
        <f t="shared" ref="B286:B288" si="70">IF(E286&gt;0,"Bud02 " &amp; C286 &amp;","&amp;D286&amp;",'"&amp;E286&amp;"',"&amp;1*R286)</f>
        <v>Bud02 2020,2002,'533000',281.686666666667</v>
      </c>
      <c r="C286" s="96">
        <f t="shared" ref="C286:C288" si="71">$E$5</f>
        <v>2020</v>
      </c>
      <c r="D286" s="96">
        <v>2002</v>
      </c>
      <c r="E286" s="97">
        <f>IF(LEFT(H286,1) = "x",H286,F286)</f>
        <v>533000</v>
      </c>
      <c r="F286" s="90">
        <v>533000</v>
      </c>
      <c r="G286" s="98">
        <f>IF(""="",1,SUBSTITUTE(SUBSTITUTE("","xxp","xpp"),"xppm13","xppm08"))</f>
        <v>1</v>
      </c>
      <c r="H286" s="98">
        <f>IF(""="",1,"")</f>
        <v>1</v>
      </c>
      <c r="I286" s="98">
        <f>IF(""="",1,IF(LEFT("",1)&lt;&gt;"E","",1))</f>
        <v>1</v>
      </c>
      <c r="J286" s="98">
        <f>IF(""="",1,IF(LEFT("",1)="E","",1))</f>
        <v>1</v>
      </c>
      <c r="K286" s="99" t="s">
        <v>368</v>
      </c>
      <c r="L286" s="91">
        <v>2002</v>
      </c>
      <c r="M286" s="100" t="str">
        <f>IF(LEFT($G286,4)="xppm","*","")</f>
        <v/>
      </c>
      <c r="N286" s="101" t="str">
        <f>UPPER(TRIM("          UTILITIES"))</f>
        <v>UTILITIES</v>
      </c>
      <c r="P286" s="102" t="s">
        <v>356</v>
      </c>
      <c r="R286" s="109">
        <f>IFERROR(IF(1*AB286&gt;0,AB286,V286),V286)</f>
        <v>281.68666666666667</v>
      </c>
      <c r="S286" s="108"/>
      <c r="T286" s="101">
        <f>IFERROR(IF(LEFT($G286,4)="xppm",AD286/VLOOKUP($G286,$K$11:$Z$28,T$1,0),IF(LEFT($J286,1)="E",AD286/VLOOKUP($J286,$K$11:$Z$28,T$1,0),AD286/T$6)),"")</f>
        <v>0</v>
      </c>
      <c r="V286" s="101">
        <f>IFERROR(IF(LEFT($G286,4)="xppm",AF286/VLOOKUP($G286,$K$11:$Z$28,V$1,0),IF(LEFT($J286,1)="E",AF286/VLOOKUP($J286,$K$11:$Z$28,V$1,0),AF286/V$6)),"")</f>
        <v>281.68666666666667</v>
      </c>
      <c r="X286" s="101">
        <f>IFERROR(IF(LEFT($G286,4)="xppm",AH286/VLOOKUP($G286,$K$11:$Z$28,X$1,0),IF(LEFT($J286,1)="E",AH286/VLOOKUP($J286,$K$11:$Z$28,X$1,0),AH286/X$6)),"")</f>
        <v>24314.670833333334</v>
      </c>
      <c r="Z286" s="101">
        <f>IFERROR(IF(LEFT($G286,4)="xppm",AJ286/VLOOKUP($G286,$K$11:$Z$28,Z$1,0),IF(LEFT($J286,1)="E",AJ286/VLOOKUP($J286,$K$11:$Z$28,Z$1,0),AJ286/Z$6)),"")</f>
        <v>0</v>
      </c>
      <c r="AA286" s="108"/>
      <c r="AB286" s="99">
        <f>IFERROR(IF(LEFT($G286,4)="xppm",AL286/VLOOKUP($G286,$K$11:$Z$28,AB$1,0),IF(LEFT($J286,1)="E",AL286/VLOOKUP($J286,$K$11:$AB$28,AB$1,0),AL286/AB$6)),"")</f>
        <v>0</v>
      </c>
      <c r="AC286" s="110"/>
      <c r="AD286" s="14">
        <v>0</v>
      </c>
      <c r="AE286" s="14"/>
      <c r="AF286" s="14">
        <v>2535.1799999999998</v>
      </c>
      <c r="AG286" s="14"/>
      <c r="AH286" s="14">
        <v>291776.05</v>
      </c>
      <c r="AI286" s="14"/>
      <c r="AJ286" s="14">
        <v>0</v>
      </c>
      <c r="AK286" s="65"/>
      <c r="AL286" s="14">
        <v>0</v>
      </c>
      <c r="AM286" s="65"/>
      <c r="AN286" s="25">
        <v>24362.02</v>
      </c>
      <c r="AO286" s="25">
        <v>24572.98</v>
      </c>
      <c r="AP286" s="25">
        <v>21236.22</v>
      </c>
      <c r="AQ286" s="25">
        <v>23107.73</v>
      </c>
      <c r="AR286" s="25">
        <v>-20572.55</v>
      </c>
      <c r="AS286" s="25">
        <v>0</v>
      </c>
      <c r="AT286" s="25">
        <v>0</v>
      </c>
      <c r="AU286" s="25">
        <v>0</v>
      </c>
      <c r="AV286" s="25">
        <v>0</v>
      </c>
      <c r="AW286" s="25">
        <v>0</v>
      </c>
      <c r="AX286" s="25">
        <v>0</v>
      </c>
      <c r="AY286" s="25">
        <v>0</v>
      </c>
      <c r="AZ286" s="108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10"/>
      <c r="DO286" s="10"/>
      <c r="DP286" s="10"/>
      <c r="DQ286" s="10"/>
      <c r="DR286" s="10"/>
      <c r="DS286" s="10"/>
    </row>
    <row r="287" spans="1:123" s="101" customFormat="1" ht="10.95" customHeight="1" x14ac:dyDescent="0.25">
      <c r="A287" s="75" t="s">
        <v>348</v>
      </c>
      <c r="B287" s="95" t="str">
        <f t="shared" si="70"/>
        <v>Bud02 2020,2002,'536000',789.946666666667</v>
      </c>
      <c r="C287" s="96">
        <f t="shared" si="71"/>
        <v>2020</v>
      </c>
      <c r="D287" s="96">
        <v>2002</v>
      </c>
      <c r="E287" s="97">
        <f>IF(LEFT(H287,1) = "x",H287,F287)</f>
        <v>536000</v>
      </c>
      <c r="F287" s="90">
        <v>536000</v>
      </c>
      <c r="G287" s="98">
        <f>IF(""="",1,SUBSTITUTE(SUBSTITUTE("","xxp","xpp"),"xppm13","xppm08"))</f>
        <v>1</v>
      </c>
      <c r="H287" s="98">
        <f>IF(""="",1,"")</f>
        <v>1</v>
      </c>
      <c r="I287" s="98">
        <f>IF(""="",1,IF(LEFT("",1)&lt;&gt;"E","",1))</f>
        <v>1</v>
      </c>
      <c r="J287" s="98">
        <f>IF(""="",1,IF(LEFT("",1)="E","",1))</f>
        <v>1</v>
      </c>
      <c r="K287" s="99" t="s">
        <v>369</v>
      </c>
      <c r="L287" s="91">
        <v>2002</v>
      </c>
      <c r="M287" s="100" t="str">
        <f>IF(LEFT($G287,4)="xppm","*","")</f>
        <v/>
      </c>
      <c r="N287" s="101" t="str">
        <f>UPPER(TRIM("          REPAIRS &amp; MAINTENANCE/SUPPLIES"))</f>
        <v>REPAIRS &amp; MAINTENANCE/SUPPLIES</v>
      </c>
      <c r="P287" s="102" t="s">
        <v>370</v>
      </c>
      <c r="R287" s="109">
        <f>IFERROR(IF(1*AB287&gt;0,AB287,V287),V287)</f>
        <v>789.94666666666672</v>
      </c>
      <c r="S287" s="108"/>
      <c r="T287" s="101">
        <f>IFERROR(IF(LEFT($G287,4)="xppm",AD287/VLOOKUP($G287,$K$11:$Z$28,T$1,0),IF(LEFT($J287,1)="E",AD287/VLOOKUP($J287,$K$11:$Z$28,T$1,0),AD287/T$6)),"")</f>
        <v>0</v>
      </c>
      <c r="V287" s="101">
        <f>IFERROR(IF(LEFT($G287,4)="xppm",AF287/VLOOKUP($G287,$K$11:$Z$28,V$1,0),IF(LEFT($J287,1)="E",AF287/VLOOKUP($J287,$K$11:$Z$28,V$1,0),AF287/V$6)),"")</f>
        <v>789.94666666666672</v>
      </c>
      <c r="X287" s="101">
        <f>IFERROR(IF(LEFT($G287,4)="xppm",AH287/VLOOKUP($G287,$K$11:$Z$28,X$1,0),IF(LEFT($J287,1)="E",AH287/VLOOKUP($J287,$K$11:$Z$28,X$1,0),AH287/X$6)),"")</f>
        <v>7695.6175000000003</v>
      </c>
      <c r="Z287" s="101">
        <f>IFERROR(IF(LEFT($G287,4)="xppm",AJ287/VLOOKUP($G287,$K$11:$Z$28,Z$1,0),IF(LEFT($J287,1)="E",AJ287/VLOOKUP($J287,$K$11:$Z$28,Z$1,0),AJ287/Z$6)),"")</f>
        <v>0</v>
      </c>
      <c r="AA287" s="108"/>
      <c r="AB287" s="99">
        <f>IFERROR(IF(LEFT($G287,4)="xppm",AL287/VLOOKUP($G287,$K$11:$Z$28,AB$1,0),IF(LEFT($J287,1)="E",AL287/VLOOKUP($J287,$K$11:$AB$28,AB$1,0),AL287/AB$6)),"")</f>
        <v>0</v>
      </c>
      <c r="AC287" s="110"/>
      <c r="AD287" s="14">
        <v>0</v>
      </c>
      <c r="AE287" s="14"/>
      <c r="AF287" s="14">
        <v>7109.52</v>
      </c>
      <c r="AG287" s="14"/>
      <c r="AH287" s="14">
        <v>92347.41</v>
      </c>
      <c r="AI287" s="14"/>
      <c r="AJ287" s="14">
        <v>0</v>
      </c>
      <c r="AK287" s="65"/>
      <c r="AL287" s="14">
        <v>0</v>
      </c>
      <c r="AM287" s="65"/>
      <c r="AN287" s="25">
        <v>9700.49</v>
      </c>
      <c r="AO287" s="25">
        <v>4568.1099999999997</v>
      </c>
      <c r="AP287" s="25">
        <v>14589.45</v>
      </c>
      <c r="AQ287" s="25">
        <v>7109.52</v>
      </c>
      <c r="AR287" s="25">
        <v>0</v>
      </c>
      <c r="AS287" s="25">
        <v>0</v>
      </c>
      <c r="AT287" s="25">
        <v>0</v>
      </c>
      <c r="AU287" s="25">
        <v>0</v>
      </c>
      <c r="AV287" s="25">
        <v>0</v>
      </c>
      <c r="AW287" s="25">
        <v>0</v>
      </c>
      <c r="AX287" s="25">
        <v>0</v>
      </c>
      <c r="AY287" s="25">
        <v>0</v>
      </c>
      <c r="AZ287" s="108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  <c r="CY287" s="10"/>
      <c r="CZ287" s="10"/>
      <c r="DA287" s="10"/>
      <c r="DB287" s="10"/>
      <c r="DC287" s="10"/>
      <c r="DD287" s="10"/>
      <c r="DE287" s="10"/>
      <c r="DF287" s="10"/>
      <c r="DG287" s="10"/>
      <c r="DH287" s="10"/>
      <c r="DI287" s="10"/>
      <c r="DJ287" s="10"/>
      <c r="DK287" s="10"/>
      <c r="DL287" s="10"/>
      <c r="DM287" s="10"/>
      <c r="DN287" s="10"/>
      <c r="DO287" s="10"/>
      <c r="DP287" s="10"/>
      <c r="DQ287" s="10"/>
      <c r="DR287" s="10"/>
      <c r="DS287" s="10"/>
    </row>
    <row r="288" spans="1:123" s="101" customFormat="1" ht="10.95" customHeight="1" x14ac:dyDescent="0.25">
      <c r="A288" s="75" t="s">
        <v>348</v>
      </c>
      <c r="B288" s="95" t="str">
        <f t="shared" si="70"/>
        <v>Bud02 2020,2002,'534000',1693.42888888889</v>
      </c>
      <c r="C288" s="96">
        <f t="shared" si="71"/>
        <v>2020</v>
      </c>
      <c r="D288" s="96">
        <v>2002</v>
      </c>
      <c r="E288" s="97">
        <f>IF(LEFT(H288,1) = "x",H288,F288)</f>
        <v>534000</v>
      </c>
      <c r="F288" s="90">
        <v>534000</v>
      </c>
      <c r="G288" s="98">
        <f>IF(""="",1,SUBSTITUTE(SUBSTITUTE("","xxp","xpp"),"xppm13","xppm08"))</f>
        <v>1</v>
      </c>
      <c r="H288" s="98">
        <f>IF(""="",1,"")</f>
        <v>1</v>
      </c>
      <c r="I288" s="98">
        <f>IF(""="",1,IF(LEFT("",1)&lt;&gt;"E","",1))</f>
        <v>1</v>
      </c>
      <c r="J288" s="98">
        <f>IF(""="",1,IF(LEFT("",1)="E","",1))</f>
        <v>1</v>
      </c>
      <c r="K288" s="99" t="s">
        <v>371</v>
      </c>
      <c r="L288" s="91">
        <v>2002</v>
      </c>
      <c r="M288" s="100" t="str">
        <f>IF(LEFT($G288,4)="xppm","*","")</f>
        <v/>
      </c>
      <c r="N288" s="101" t="str">
        <f>UPPER(TRIM("          CONTRACT SERVICES"))</f>
        <v>CONTRACT SERVICES</v>
      </c>
      <c r="P288" s="102" t="s">
        <v>370</v>
      </c>
      <c r="R288" s="109">
        <f>IFERROR(IF(1*AB288&gt;0,AB288,V288),V288)</f>
        <v>1693.4288888888889</v>
      </c>
      <c r="S288" s="108"/>
      <c r="T288" s="101">
        <f>IFERROR(IF(LEFT($G288,4)="xppm",AD288/VLOOKUP($G288,$K$11:$Z$28,T$1,0),IF(LEFT($J288,1)="E",AD288/VLOOKUP($J288,$K$11:$Z$28,T$1,0),AD288/T$6)),"")</f>
        <v>0</v>
      </c>
      <c r="V288" s="101">
        <f>IFERROR(IF(LEFT($G288,4)="xppm",AF288/VLOOKUP($G288,$K$11:$Z$28,V$1,0),IF(LEFT($J288,1)="E",AF288/VLOOKUP($J288,$K$11:$Z$28,V$1,0),AF288/V$6)),"")</f>
        <v>1693.4288888888889</v>
      </c>
      <c r="X288" s="101">
        <f>IFERROR(IF(LEFT($G288,4)="xppm",AH288/VLOOKUP($G288,$K$11:$Z$28,X$1,0),IF(LEFT($J288,1)="E",AH288/VLOOKUP($J288,$K$11:$Z$28,X$1,0),AH288/X$6)),"")</f>
        <v>4795.6774999999998</v>
      </c>
      <c r="Z288" s="101">
        <f>IFERROR(IF(LEFT($G288,4)="xppm",AJ288/VLOOKUP($G288,$K$11:$Z$28,Z$1,0),IF(LEFT($J288,1)="E",AJ288/VLOOKUP($J288,$K$11:$Z$28,Z$1,0),AJ288/Z$6)),"")</f>
        <v>0</v>
      </c>
      <c r="AA288" s="108"/>
      <c r="AB288" s="99">
        <f>IFERROR(IF(LEFT($G288,4)="xppm",AL288/VLOOKUP($G288,$K$11:$Z$28,AB$1,0),IF(LEFT($J288,1)="E",AL288/VLOOKUP($J288,$K$11:$AB$28,AB$1,0),AL288/AB$6)),"")</f>
        <v>0</v>
      </c>
      <c r="AC288" s="110"/>
      <c r="AD288" s="14">
        <v>0</v>
      </c>
      <c r="AE288" s="14"/>
      <c r="AF288" s="14">
        <v>15240.86</v>
      </c>
      <c r="AG288" s="14"/>
      <c r="AH288" s="14">
        <v>57548.13</v>
      </c>
      <c r="AI288" s="14"/>
      <c r="AJ288" s="14">
        <v>0</v>
      </c>
      <c r="AK288" s="65"/>
      <c r="AL288" s="14">
        <v>0</v>
      </c>
      <c r="AM288" s="65"/>
      <c r="AN288" s="25">
        <v>2836.74</v>
      </c>
      <c r="AO288" s="25">
        <v>9012.1200000000008</v>
      </c>
      <c r="AP288" s="25">
        <v>6012.19</v>
      </c>
      <c r="AQ288" s="25">
        <v>15477.71</v>
      </c>
      <c r="AR288" s="25">
        <v>-236.85</v>
      </c>
      <c r="AS288" s="25">
        <v>0</v>
      </c>
      <c r="AT288" s="25">
        <v>0</v>
      </c>
      <c r="AU288" s="25">
        <v>0</v>
      </c>
      <c r="AV288" s="25">
        <v>0</v>
      </c>
      <c r="AW288" s="25">
        <v>0</v>
      </c>
      <c r="AX288" s="25">
        <v>0</v>
      </c>
      <c r="AY288" s="25">
        <v>0</v>
      </c>
      <c r="AZ288" s="108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10"/>
      <c r="DB288" s="10"/>
      <c r="DC288" s="10"/>
      <c r="DD288" s="10"/>
      <c r="DE288" s="10"/>
      <c r="DF288" s="10"/>
      <c r="DG288" s="10"/>
      <c r="DH288" s="10"/>
      <c r="DI288" s="10"/>
      <c r="DJ288" s="10"/>
      <c r="DK288" s="10"/>
      <c r="DL288" s="10"/>
      <c r="DM288" s="10"/>
      <c r="DN288" s="10"/>
      <c r="DO288" s="10"/>
      <c r="DP288" s="10"/>
      <c r="DQ288" s="10"/>
      <c r="DR288" s="10"/>
      <c r="DS288" s="10"/>
    </row>
    <row r="289" spans="1:123" ht="4.05" customHeight="1" x14ac:dyDescent="0.25">
      <c r="A289" s="75" t="s">
        <v>348</v>
      </c>
      <c r="E289" s="111"/>
      <c r="F289" s="112"/>
      <c r="T289" s="25"/>
      <c r="U289" s="25"/>
      <c r="V289" s="25"/>
      <c r="W289" s="25"/>
      <c r="X289" s="25"/>
      <c r="Y289" s="25"/>
      <c r="Z289" s="25"/>
      <c r="AA289" s="25"/>
      <c r="AB289" s="14"/>
      <c r="AC289" s="14"/>
    </row>
    <row r="290" spans="1:123" s="86" customFormat="1" ht="15" customHeight="1" x14ac:dyDescent="0.25">
      <c r="A290" s="75" t="s">
        <v>348</v>
      </c>
      <c r="B290" s="80"/>
      <c r="C290" s="80"/>
      <c r="D290" s="80"/>
      <c r="E290" s="81"/>
      <c r="F290" s="82"/>
      <c r="G290" s="81"/>
      <c r="H290" s="81"/>
      <c r="I290" s="81"/>
      <c r="J290" s="81"/>
      <c r="K290" s="81"/>
      <c r="L290" s="83">
        <f>L291</f>
        <v>2002</v>
      </c>
      <c r="M290" s="84" t="s">
        <v>372</v>
      </c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1"/>
      <c r="AC290" s="81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85"/>
      <c r="AO290" s="85"/>
      <c r="AP290" s="85"/>
      <c r="AQ290" s="85"/>
      <c r="AR290" s="85"/>
      <c r="AS290" s="85"/>
      <c r="AT290" s="85"/>
      <c r="AU290" s="85"/>
      <c r="AV290" s="85"/>
      <c r="AW290" s="85"/>
      <c r="AX290" s="85"/>
      <c r="AY290" s="85"/>
      <c r="AZ290" s="84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  <c r="CY290" s="10"/>
      <c r="CZ290" s="10"/>
      <c r="DA290" s="10"/>
      <c r="DB290" s="10"/>
      <c r="DC290" s="10"/>
      <c r="DD290" s="10"/>
      <c r="DE290" s="10"/>
      <c r="DF290" s="10"/>
      <c r="DG290" s="10"/>
      <c r="DH290" s="10"/>
      <c r="DI290" s="10"/>
      <c r="DJ290" s="10"/>
      <c r="DK290" s="10"/>
      <c r="DL290" s="10"/>
      <c r="DM290" s="10"/>
      <c r="DN290" s="10"/>
      <c r="DO290" s="10"/>
      <c r="DP290" s="10"/>
      <c r="DQ290" s="10"/>
      <c r="DR290" s="10"/>
      <c r="DS290" s="10"/>
    </row>
    <row r="291" spans="1:123" s="101" customFormat="1" ht="10.95" customHeight="1" x14ac:dyDescent="0.25">
      <c r="A291" s="75" t="s">
        <v>348</v>
      </c>
      <c r="B291" s="95" t="str">
        <f t="shared" ref="B291:B302" si="72">IF(E291&gt;0,"Bud02 " &amp; C291 &amp;","&amp;D291&amp;",'"&amp;E291&amp;"',"&amp;1*R291)</f>
        <v>Bud02 2020,2002,'542500',334.692222222222</v>
      </c>
      <c r="C291" s="96">
        <f t="shared" ref="C291:C302" si="73">$E$5</f>
        <v>2020</v>
      </c>
      <c r="D291" s="96">
        <v>2002</v>
      </c>
      <c r="E291" s="97">
        <f>IF(LEFT(H291,1) = "x",H291,F291)</f>
        <v>542500</v>
      </c>
      <c r="F291" s="90">
        <v>542500</v>
      </c>
      <c r="G291" s="98">
        <f>IF(""="",1,SUBSTITUTE(SUBSTITUTE("","xxp","xpp"),"xppm13","xppm08"))</f>
        <v>1</v>
      </c>
      <c r="H291" s="98">
        <f>IF(""="",1,"")</f>
        <v>1</v>
      </c>
      <c r="I291" s="98">
        <f>IF(""="",1,IF(LEFT("",1)&lt;&gt;"E","",1))</f>
        <v>1</v>
      </c>
      <c r="J291" s="98">
        <f>IF(""="",1,IF(LEFT("",1)="E","",1))</f>
        <v>1</v>
      </c>
      <c r="K291" s="99" t="s">
        <v>373</v>
      </c>
      <c r="L291" s="91">
        <v>2002</v>
      </c>
      <c r="M291" s="100" t="str">
        <f>IF(LEFT($G291,4)="xppm","*","")</f>
        <v/>
      </c>
      <c r="N291" s="101" t="str">
        <f>UPPER(TRIM("          MARKETING - ADVERTISING &amp; PROMOTION"))</f>
        <v>MARKETING - ADVERTISING &amp; PROMOTION</v>
      </c>
      <c r="P291" s="102" t="s">
        <v>374</v>
      </c>
      <c r="R291" s="109">
        <f>IFERROR(IF(1*AB291&gt;0,AB291,V291),V291)</f>
        <v>334.6922222222222</v>
      </c>
      <c r="S291" s="108"/>
      <c r="T291" s="101">
        <f>IFERROR(IF(LEFT($G291,4)="xppm",AD291/VLOOKUP($G291,$K$11:$Z$28,T$1,0),IF(LEFT($J291,1)="E",AD291/VLOOKUP($J291,$K$11:$Z$28,T$1,0),AD291/T$6)),"")</f>
        <v>0</v>
      </c>
      <c r="V291" s="101">
        <f>IFERROR(IF(LEFT($G291,4)="xppm",AF291/VLOOKUP($G291,$K$11:$Z$28,V$1,0),IF(LEFT($J291,1)="E",AF291/VLOOKUP($J291,$K$11:$Z$28,V$1,0),AF291/V$6)),"")</f>
        <v>334.6922222222222</v>
      </c>
      <c r="X291" s="101">
        <f>IFERROR(IF(LEFT($G291,4)="xppm",AH291/VLOOKUP($G291,$K$11:$Z$28,X$1,0),IF(LEFT($J291,1)="E",AH291/VLOOKUP($J291,$K$11:$Z$28,X$1,0),AH291/X$6)),"")</f>
        <v>3990.8066666666668</v>
      </c>
      <c r="Z291" s="101">
        <f>IFERROR(IF(LEFT($G291,4)="xppm",AJ291/VLOOKUP($G291,$K$11:$Z$28,Z$1,0),IF(LEFT($J291,1)="E",AJ291/VLOOKUP($J291,$K$11:$Z$28,Z$1,0),AJ291/Z$6)),"")</f>
        <v>94.44</v>
      </c>
      <c r="AA291" s="108"/>
      <c r="AB291" s="99">
        <f>IFERROR(IF(LEFT($G291,4)="xppm",AL291/VLOOKUP($G291,$K$11:$Z$28,AB$1,0),IF(LEFT($J291,1)="E",AL291/VLOOKUP($J291,$K$11:$AB$28,AB$1,0),AL291/AB$6)),"")</f>
        <v>0</v>
      </c>
      <c r="AC291" s="110"/>
      <c r="AD291" s="14">
        <v>0</v>
      </c>
      <c r="AE291" s="14"/>
      <c r="AF291" s="14">
        <v>3012.23</v>
      </c>
      <c r="AG291" s="14"/>
      <c r="AH291" s="14">
        <v>47889.68</v>
      </c>
      <c r="AI291" s="14"/>
      <c r="AJ291" s="14">
        <v>1133.28</v>
      </c>
      <c r="AK291" s="65"/>
      <c r="AL291" s="14">
        <v>0</v>
      </c>
      <c r="AM291" s="65"/>
      <c r="AN291" s="25">
        <v>7573.71</v>
      </c>
      <c r="AO291" s="25">
        <v>1752.07</v>
      </c>
      <c r="AP291" s="25">
        <v>8184.79</v>
      </c>
      <c r="AQ291" s="25">
        <v>3889.64</v>
      </c>
      <c r="AR291" s="25">
        <v>-877.41</v>
      </c>
      <c r="AS291" s="25">
        <v>0</v>
      </c>
      <c r="AT291" s="25">
        <v>0</v>
      </c>
      <c r="AU291" s="25">
        <v>0</v>
      </c>
      <c r="AV291" s="25">
        <v>0</v>
      </c>
      <c r="AW291" s="25">
        <v>0</v>
      </c>
      <c r="AX291" s="25">
        <v>0</v>
      </c>
      <c r="AY291" s="25">
        <v>0</v>
      </c>
      <c r="AZ291" s="108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  <c r="CY291" s="10"/>
      <c r="CZ291" s="10"/>
      <c r="DA291" s="10"/>
      <c r="DB291" s="10"/>
      <c r="DC291" s="10"/>
      <c r="DD291" s="10"/>
      <c r="DE291" s="10"/>
      <c r="DF291" s="10"/>
      <c r="DG291" s="10"/>
      <c r="DH291" s="10"/>
      <c r="DI291" s="10"/>
      <c r="DJ291" s="10"/>
      <c r="DK291" s="10"/>
      <c r="DL291" s="10"/>
      <c r="DM291" s="10"/>
      <c r="DN291" s="10"/>
      <c r="DO291" s="10"/>
      <c r="DP291" s="10"/>
      <c r="DQ291" s="10"/>
      <c r="DR291" s="10"/>
      <c r="DS291" s="10"/>
    </row>
    <row r="292" spans="1:123" s="101" customFormat="1" ht="10.95" customHeight="1" x14ac:dyDescent="0.25">
      <c r="A292" s="75" t="s">
        <v>348</v>
      </c>
      <c r="B292" s="95" t="str">
        <f t="shared" si="72"/>
        <v>Bud02 2020,2002,'543200',120.82</v>
      </c>
      <c r="C292" s="96">
        <f t="shared" si="73"/>
        <v>2020</v>
      </c>
      <c r="D292" s="96">
        <v>2002</v>
      </c>
      <c r="E292" s="97">
        <f>IF(LEFT(H292,1) = "x",H292,F292)</f>
        <v>543200</v>
      </c>
      <c r="F292" s="90">
        <v>543200</v>
      </c>
      <c r="G292" s="98">
        <f>IF(""="",1,SUBSTITUTE(SUBSTITUTE("","xxp","xpp"),"xppm13","xppm08"))</f>
        <v>1</v>
      </c>
      <c r="H292" s="98">
        <f>IF(""="",1,"")</f>
        <v>1</v>
      </c>
      <c r="I292" s="98">
        <f>IF(""="",1,IF(LEFT("",1)&lt;&gt;"E","",1))</f>
        <v>1</v>
      </c>
      <c r="J292" s="98">
        <f>IF(""="",1,IF(LEFT("",1)="E","",1))</f>
        <v>1</v>
      </c>
      <c r="K292" s="99" t="s">
        <v>375</v>
      </c>
      <c r="L292" s="91">
        <v>2002</v>
      </c>
      <c r="M292" s="100" t="str">
        <f>IF(LEFT($G292,4)="xppm","*","")</f>
        <v/>
      </c>
      <c r="N292" s="101" t="str">
        <f>UPPER(TRIM("          CONCIERGE - RESIDENT EXPENSES"))</f>
        <v>CONCIERGE - RESIDENT EXPENSES</v>
      </c>
      <c r="P292" s="102" t="s">
        <v>376</v>
      </c>
      <c r="R292" s="109">
        <f>IFERROR(IF(1*AB292&gt;0,AB292,V292),V292)</f>
        <v>120.82000000000001</v>
      </c>
      <c r="S292" s="108"/>
      <c r="T292" s="101">
        <f>IFERROR(IF(LEFT($G292,4)="xppm",AD292/VLOOKUP($G292,$K$11:$Z$28,T$1,0),IF(LEFT($J292,1)="E",AD292/VLOOKUP($J292,$K$11:$Z$28,T$1,0),AD292/T$6)),"")</f>
        <v>0</v>
      </c>
      <c r="V292" s="101">
        <f>IFERROR(IF(LEFT($G292,4)="xppm",AF292/VLOOKUP($G292,$K$11:$Z$28,V$1,0),IF(LEFT($J292,1)="E",AF292/VLOOKUP($J292,$K$11:$Z$28,V$1,0),AF292/V$6)),"")</f>
        <v>120.82000000000001</v>
      </c>
      <c r="X292" s="101">
        <f>IFERROR(IF(LEFT($G292,4)="xppm",AH292/VLOOKUP($G292,$K$11:$Z$28,X$1,0),IF(LEFT($J292,1)="E",AH292/VLOOKUP($J292,$K$11:$Z$28,X$1,0),AH292/X$6)),"")</f>
        <v>2642.4924999999998</v>
      </c>
      <c r="Z292" s="101">
        <f>IFERROR(IF(LEFT($G292,4)="xppm",AJ292/VLOOKUP($G292,$K$11:$Z$28,Z$1,0),IF(LEFT($J292,1)="E",AJ292/VLOOKUP($J292,$K$11:$Z$28,Z$1,0),AJ292/Z$6)),"")</f>
        <v>0</v>
      </c>
      <c r="AA292" s="108"/>
      <c r="AB292" s="99">
        <f>IFERROR(IF(LEFT($G292,4)="xppm",AL292/VLOOKUP($G292,$K$11:$Z$28,AB$1,0),IF(LEFT($J292,1)="E",AL292/VLOOKUP($J292,$K$11:$AB$28,AB$1,0),AL292/AB$6)),"")</f>
        <v>0</v>
      </c>
      <c r="AC292" s="110"/>
      <c r="AD292" s="14">
        <v>0</v>
      </c>
      <c r="AE292" s="14"/>
      <c r="AF292" s="14">
        <v>1087.3800000000001</v>
      </c>
      <c r="AG292" s="14"/>
      <c r="AH292" s="14">
        <v>31709.91</v>
      </c>
      <c r="AI292" s="14"/>
      <c r="AJ292" s="14">
        <v>0</v>
      </c>
      <c r="AK292" s="65"/>
      <c r="AL292" s="14">
        <v>0</v>
      </c>
      <c r="AM292" s="65"/>
      <c r="AN292" s="25">
        <v>1298.93</v>
      </c>
      <c r="AO292" s="25">
        <v>920.38</v>
      </c>
      <c r="AP292" s="25">
        <v>1455.05</v>
      </c>
      <c r="AQ292" s="25">
        <v>1087.3800000000001</v>
      </c>
      <c r="AR292" s="25">
        <v>0</v>
      </c>
      <c r="AS292" s="25">
        <v>0</v>
      </c>
      <c r="AT292" s="25">
        <v>0</v>
      </c>
      <c r="AU292" s="25">
        <v>0</v>
      </c>
      <c r="AV292" s="25">
        <v>0</v>
      </c>
      <c r="AW292" s="25">
        <v>0</v>
      </c>
      <c r="AX292" s="25">
        <v>0</v>
      </c>
      <c r="AY292" s="25">
        <v>0</v>
      </c>
      <c r="AZ292" s="108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  <c r="CY292" s="10"/>
      <c r="CZ292" s="10"/>
      <c r="DA292" s="10"/>
      <c r="DB292" s="10"/>
      <c r="DC292" s="10"/>
      <c r="DD292" s="10"/>
      <c r="DE292" s="10"/>
      <c r="DF292" s="10"/>
      <c r="DG292" s="10"/>
      <c r="DH292" s="10"/>
      <c r="DI292" s="10"/>
      <c r="DJ292" s="10"/>
      <c r="DK292" s="10"/>
      <c r="DL292" s="10"/>
      <c r="DM292" s="10"/>
      <c r="DN292" s="10"/>
      <c r="DO292" s="10"/>
      <c r="DP292" s="10"/>
      <c r="DQ292" s="10"/>
      <c r="DR292" s="10"/>
      <c r="DS292" s="10"/>
    </row>
    <row r="293" spans="1:123" s="101" customFormat="1" ht="10.95" customHeight="1" x14ac:dyDescent="0.25">
      <c r="A293" s="75" t="s">
        <v>348</v>
      </c>
      <c r="B293" s="95" t="str">
        <f t="shared" si="72"/>
        <v>Bud02 2020,2002,'xga002',0.000222853085179008</v>
      </c>
      <c r="C293" s="96">
        <f t="shared" si="73"/>
        <v>2020</v>
      </c>
      <c r="D293" s="96">
        <v>2002</v>
      </c>
      <c r="E293" s="97" t="str">
        <f>IF(LEFT(H293,1) = "x",H293,F293)</f>
        <v>xga002</v>
      </c>
      <c r="F293" s="90">
        <v>546000</v>
      </c>
      <c r="G293" s="98">
        <f>IF(""="",1,SUBSTITUTE(SUBSTITUTE("","xxp","xpp"),"xppm13","xppm08"))</f>
        <v>1</v>
      </c>
      <c r="H293" s="98" t="str">
        <f>IF("xga002"="",1,"xga002")</f>
        <v>xga002</v>
      </c>
      <c r="I293" s="98">
        <f>IF("E1z"="",1,IF(LEFT("E1z",1)&lt;&gt;"E","E1z",1))</f>
        <v>1</v>
      </c>
      <c r="J293" s="98" t="str">
        <f>IF("E1z"="",1,IF(LEFT("E1z",1)="E","E1z",1))</f>
        <v>E1z</v>
      </c>
      <c r="K293" s="99" t="s">
        <v>377</v>
      </c>
      <c r="L293" s="91">
        <v>2002</v>
      </c>
      <c r="M293" s="100" t="str">
        <f>IF(LEFT($G293,4)="xppm","*","")</f>
        <v/>
      </c>
      <c r="N293" s="101" t="str">
        <f>UPPER(TRIM("          FINANCIAL CONSULTING FEES"))</f>
        <v>FINANCIAL CONSULTING FEES</v>
      </c>
      <c r="P293" s="102" t="s">
        <v>356</v>
      </c>
      <c r="R293" s="109">
        <f>IFERROR(IF(1*AB293&gt;0,AB293,V293),V293)</f>
        <v>2.2285308517900769E-4</v>
      </c>
      <c r="S293" s="108"/>
      <c r="T293" s="101">
        <f>IFERROR(IF(LEFT($G293,4)="xppm",AD293/VLOOKUP($G293,$K$11:$Z$28,T$1,0),IF(LEFT($J293,1)="E",AD293/VLOOKUP($J293,$K$11:$Z$28,T$1,0),AD293/T$6)),"")</f>
        <v>0</v>
      </c>
      <c r="V293" s="101">
        <f>IFERROR(IF(LEFT($G293,4)="xppm",AF293/VLOOKUP($G293,$K$11:$Z$28,V$1,0),IF(LEFT($J293,1)="E",AF293/VLOOKUP($J293,$K$11:$Z$28,V$1,0),AF293/V$6)),"")</f>
        <v>2.2285308517900769E-4</v>
      </c>
      <c r="X293" s="101">
        <f>IFERROR(IF(LEFT($G293,4)="xppm",AH293/VLOOKUP($G293,$K$11:$Z$28,X$1,0),IF(LEFT($J293,1)="E",AH293/VLOOKUP($J293,$K$11:$Z$28,X$1,0),AH293/X$6)),"")</f>
        <v>2.5997537171864537E-3</v>
      </c>
      <c r="Z293" s="101">
        <f>IFERROR(IF(LEFT($G293,4)="xppm",AJ293/VLOOKUP($G293,$K$11:$Z$28,Z$1,0),IF(LEFT($J293,1)="E",AJ293/VLOOKUP($J293,$K$11:$Z$28,Z$1,0),AJ293/Z$6)),"")</f>
        <v>0</v>
      </c>
      <c r="AA293" s="108"/>
      <c r="AB293" s="99" t="str">
        <f>IFERROR(IF(LEFT($G293,4)="xppm",AL293/VLOOKUP($G293,$K$11:$Z$28,AB$1,0),IF(LEFT($J293,1)="E",AL293/VLOOKUP($J293,$K$11:$AB$28,AB$1,0),AL293/AB$6)),"")</f>
        <v/>
      </c>
      <c r="AC293" s="110"/>
      <c r="AD293" s="14">
        <v>0</v>
      </c>
      <c r="AE293" s="14"/>
      <c r="AF293" s="14">
        <v>74288.89</v>
      </c>
      <c r="AG293" s="14"/>
      <c r="AH293" s="14">
        <v>942720.52</v>
      </c>
      <c r="AI293" s="14"/>
      <c r="AJ293" s="14">
        <v>0</v>
      </c>
      <c r="AK293" s="65"/>
      <c r="AL293" s="14">
        <v>0</v>
      </c>
      <c r="AM293" s="65"/>
      <c r="AN293" s="25">
        <v>80022.62</v>
      </c>
      <c r="AO293" s="25">
        <v>76425.62</v>
      </c>
      <c r="AP293" s="25">
        <v>81444.05</v>
      </c>
      <c r="AQ293" s="25">
        <v>74288.89</v>
      </c>
      <c r="AR293" s="25">
        <v>0</v>
      </c>
      <c r="AS293" s="25">
        <v>0</v>
      </c>
      <c r="AT293" s="25">
        <v>0</v>
      </c>
      <c r="AU293" s="25">
        <v>0</v>
      </c>
      <c r="AV293" s="25">
        <v>0</v>
      </c>
      <c r="AW293" s="25">
        <v>0</v>
      </c>
      <c r="AX293" s="25">
        <v>0</v>
      </c>
      <c r="AY293" s="25">
        <v>0</v>
      </c>
      <c r="AZ293" s="108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  <c r="CY293" s="10"/>
      <c r="CZ293" s="10"/>
      <c r="DA293" s="10"/>
      <c r="DB293" s="10"/>
      <c r="DC293" s="10"/>
      <c r="DD293" s="10"/>
      <c r="DE293" s="10"/>
      <c r="DF293" s="10"/>
      <c r="DG293" s="10"/>
      <c r="DH293" s="10"/>
      <c r="DI293" s="10"/>
      <c r="DJ293" s="10"/>
      <c r="DK293" s="10"/>
      <c r="DL293" s="10"/>
      <c r="DM293" s="10"/>
      <c r="DN293" s="10"/>
      <c r="DO293" s="10"/>
      <c r="DP293" s="10"/>
      <c r="DQ293" s="10"/>
      <c r="DR293" s="10"/>
      <c r="DS293" s="10"/>
    </row>
    <row r="294" spans="1:123" s="101" customFormat="1" ht="10.95" customHeight="1" x14ac:dyDescent="0.25">
      <c r="A294" s="75" t="s">
        <v>348</v>
      </c>
      <c r="B294" s="95" t="str">
        <f t="shared" si="72"/>
        <v>Bud02 2020,2002,'505300',998.22</v>
      </c>
      <c r="C294" s="96">
        <f t="shared" si="73"/>
        <v>2020</v>
      </c>
      <c r="D294" s="96">
        <v>2002</v>
      </c>
      <c r="E294" s="97">
        <f>IF(LEFT(H294,1) = "x",H294,F294)</f>
        <v>505300</v>
      </c>
      <c r="F294" s="90">
        <v>505300</v>
      </c>
      <c r="G294" s="98">
        <f>IF(""="",1,SUBSTITUTE(SUBSTITUTE("","xxp","xpp"),"xppm13","xppm08"))</f>
        <v>1</v>
      </c>
      <c r="H294" s="98">
        <f>IF(""="",1,"")</f>
        <v>1</v>
      </c>
      <c r="I294" s="98">
        <f>IF(""="",1,IF(LEFT("",1)&lt;&gt;"E","",1))</f>
        <v>1</v>
      </c>
      <c r="J294" s="98">
        <f>IF(""="",1,IF(LEFT("",1)="E","",1))</f>
        <v>1</v>
      </c>
      <c r="K294" s="99" t="s">
        <v>378</v>
      </c>
      <c r="L294" s="91">
        <v>2002</v>
      </c>
      <c r="M294" s="100" t="str">
        <f>IF(LEFT($G294,4)="xppm","*","")</f>
        <v/>
      </c>
      <c r="N294" s="101" t="str">
        <f>UPPER(TRIM("          PROFESSIONAL FEES"))</f>
        <v>PROFESSIONAL FEES</v>
      </c>
      <c r="P294" s="102" t="s">
        <v>356</v>
      </c>
      <c r="R294" s="109">
        <f>IFERROR(IF(1*AB294&gt;0,AB294,V294),V294)</f>
        <v>998.21999999999991</v>
      </c>
      <c r="S294" s="108"/>
      <c r="T294" s="101">
        <f>IFERROR(IF(LEFT($G294,4)="xppm",AD294/VLOOKUP($G294,$K$11:$Z$28,T$1,0),IF(LEFT($J294,1)="E",AD294/VLOOKUP($J294,$K$11:$Z$28,T$1,0),AD294/T$6)),"")</f>
        <v>0</v>
      </c>
      <c r="V294" s="101">
        <f>IFERROR(IF(LEFT($G294,4)="xppm",AF294/VLOOKUP($G294,$K$11:$Z$28,V$1,0),IF(LEFT($J294,1)="E",AF294/VLOOKUP($J294,$K$11:$Z$28,V$1,0),AF294/V$6)),"")</f>
        <v>998.21999999999991</v>
      </c>
      <c r="X294" s="101">
        <f>IFERROR(IF(LEFT($G294,4)="xppm",AH294/VLOOKUP($G294,$K$11:$Z$28,X$1,0),IF(LEFT($J294,1)="E",AH294/VLOOKUP($J294,$K$11:$Z$28,X$1,0),AH294/X$6)),"")</f>
        <v>17139.195</v>
      </c>
      <c r="Z294" s="101">
        <f>IFERROR(IF(LEFT($G294,4)="xppm",AJ294/VLOOKUP($G294,$K$11:$Z$28,Z$1,0),IF(LEFT($J294,1)="E",AJ294/VLOOKUP($J294,$K$11:$Z$28,Z$1,0),AJ294/Z$6)),"")</f>
        <v>113.935</v>
      </c>
      <c r="AA294" s="108"/>
      <c r="AB294" s="99">
        <f>IFERROR(IF(LEFT($G294,4)="xppm",AL294/VLOOKUP($G294,$K$11:$Z$28,AB$1,0),IF(LEFT($J294,1)="E",AL294/VLOOKUP($J294,$K$11:$AB$28,AB$1,0),AL294/AB$6)),"")</f>
        <v>0</v>
      </c>
      <c r="AC294" s="110"/>
      <c r="AD294" s="14">
        <v>0</v>
      </c>
      <c r="AE294" s="14"/>
      <c r="AF294" s="14">
        <v>8983.98</v>
      </c>
      <c r="AG294" s="14"/>
      <c r="AH294" s="14">
        <v>205670.34</v>
      </c>
      <c r="AI294" s="14"/>
      <c r="AJ294" s="14">
        <v>1367.22</v>
      </c>
      <c r="AK294" s="65"/>
      <c r="AL294" s="14">
        <v>0</v>
      </c>
      <c r="AM294" s="65"/>
      <c r="AN294" s="25">
        <v>38498.85</v>
      </c>
      <c r="AO294" s="25">
        <v>39653.839999999997</v>
      </c>
      <c r="AP294" s="25">
        <v>24432.93</v>
      </c>
      <c r="AQ294" s="25">
        <v>10917.57</v>
      </c>
      <c r="AR294" s="25">
        <v>-1933.59</v>
      </c>
      <c r="AS294" s="25">
        <v>0</v>
      </c>
      <c r="AT294" s="25">
        <v>0</v>
      </c>
      <c r="AU294" s="25">
        <v>0</v>
      </c>
      <c r="AV294" s="25">
        <v>0</v>
      </c>
      <c r="AW294" s="25">
        <v>0</v>
      </c>
      <c r="AX294" s="25">
        <v>0</v>
      </c>
      <c r="AY294" s="25">
        <v>0</v>
      </c>
      <c r="AZ294" s="108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  <c r="CY294" s="10"/>
      <c r="CZ294" s="10"/>
      <c r="DA294" s="10"/>
      <c r="DB294" s="10"/>
      <c r="DC294" s="10"/>
      <c r="DD294" s="10"/>
      <c r="DE294" s="10"/>
      <c r="DF294" s="10"/>
      <c r="DG294" s="10"/>
      <c r="DH294" s="10"/>
      <c r="DI294" s="10"/>
      <c r="DJ294" s="10"/>
      <c r="DK294" s="10"/>
      <c r="DL294" s="10"/>
      <c r="DM294" s="10"/>
      <c r="DN294" s="10"/>
      <c r="DO294" s="10"/>
      <c r="DP294" s="10"/>
      <c r="DQ294" s="10"/>
      <c r="DR294" s="10"/>
      <c r="DS294" s="10"/>
    </row>
    <row r="295" spans="1:123" s="101" customFormat="1" ht="10.95" customHeight="1" x14ac:dyDescent="0.25">
      <c r="A295" s="75" t="s">
        <v>348</v>
      </c>
      <c r="B295" s="95" t="str">
        <f t="shared" si="72"/>
        <v>Bud02 2020,2002,'548000',176.53</v>
      </c>
      <c r="C295" s="96">
        <f t="shared" si="73"/>
        <v>2020</v>
      </c>
      <c r="D295" s="96">
        <v>2002</v>
      </c>
      <c r="E295" s="97">
        <f>IF(LEFT(H295,1) = "x",H295,F295)</f>
        <v>548000</v>
      </c>
      <c r="F295" s="90">
        <v>548000</v>
      </c>
      <c r="G295" s="98">
        <f>IF(""="",1,SUBSTITUTE(SUBSTITUTE("","xxp","xpp"),"xppm13","xppm08"))</f>
        <v>1</v>
      </c>
      <c r="H295" s="98">
        <f>IF(""="",1,"")</f>
        <v>1</v>
      </c>
      <c r="I295" s="98">
        <f>IF(""="",1,IF(LEFT("",1)&lt;&gt;"E","",1))</f>
        <v>1</v>
      </c>
      <c r="J295" s="98">
        <f>IF(""="",1,IF(LEFT("",1)="E","",1))</f>
        <v>1</v>
      </c>
      <c r="K295" s="99" t="s">
        <v>379</v>
      </c>
      <c r="L295" s="91">
        <v>2002</v>
      </c>
      <c r="M295" s="100" t="str">
        <f>IF(LEFT($G295,4)="xppm","*","")</f>
        <v/>
      </c>
      <c r="N295" s="101" t="str">
        <f>UPPER(TRIM("          CABLE TV/INTERNET"))</f>
        <v>CABLE TV/INTERNET</v>
      </c>
      <c r="P295" s="102" t="s">
        <v>370</v>
      </c>
      <c r="R295" s="109">
        <f>IFERROR(IF(1*AB295&gt;0,AB295,V295),V295)</f>
        <v>176.53</v>
      </c>
      <c r="S295" s="108"/>
      <c r="T295" s="101">
        <f>IFERROR(IF(LEFT($G295,4)="xppm",AD295/VLOOKUP($G295,$K$11:$Z$28,T$1,0),IF(LEFT($J295,1)="E",AD295/VLOOKUP($J295,$K$11:$Z$28,T$1,0),AD295/T$6)),"")</f>
        <v>0</v>
      </c>
      <c r="V295" s="101">
        <f>IFERROR(IF(LEFT($G295,4)="xppm",AF295/VLOOKUP($G295,$K$11:$Z$28,V$1,0),IF(LEFT($J295,1)="E",AF295/VLOOKUP($J295,$K$11:$Z$28,V$1,0),AF295/V$6)),"")</f>
        <v>176.53</v>
      </c>
      <c r="X295" s="101">
        <f>IFERROR(IF(LEFT($G295,4)="xppm",AH295/VLOOKUP($G295,$K$11:$Z$28,X$1,0),IF(LEFT($J295,1)="E",AH295/VLOOKUP($J295,$K$11:$Z$28,X$1,0),AH295/X$6)),"")</f>
        <v>1629.3241666666665</v>
      </c>
      <c r="Z295" s="101">
        <f>IFERROR(IF(LEFT($G295,4)="xppm",AJ295/VLOOKUP($G295,$K$11:$Z$28,Z$1,0),IF(LEFT($J295,1)="E",AJ295/VLOOKUP($J295,$K$11:$Z$28,Z$1,0),AJ295/Z$6)),"")</f>
        <v>2.4166666666666666E-2</v>
      </c>
      <c r="AA295" s="108"/>
      <c r="AB295" s="99">
        <f>IFERROR(IF(LEFT($G295,4)="xppm",AL295/VLOOKUP($G295,$K$11:$Z$28,AB$1,0),IF(LEFT($J295,1)="E",AL295/VLOOKUP($J295,$K$11:$AB$28,AB$1,0),AL295/AB$6)),"")</f>
        <v>0</v>
      </c>
      <c r="AC295" s="110"/>
      <c r="AD295" s="14">
        <v>0</v>
      </c>
      <c r="AE295" s="14"/>
      <c r="AF295" s="14">
        <v>1588.77</v>
      </c>
      <c r="AG295" s="14"/>
      <c r="AH295" s="14">
        <v>19551.89</v>
      </c>
      <c r="AI295" s="14"/>
      <c r="AJ295" s="14">
        <v>0.28999999999999998</v>
      </c>
      <c r="AK295" s="65"/>
      <c r="AL295" s="14">
        <v>0</v>
      </c>
      <c r="AM295" s="65"/>
      <c r="AN295" s="25">
        <v>1578.34</v>
      </c>
      <c r="AO295" s="25">
        <v>1574.86</v>
      </c>
      <c r="AP295" s="25">
        <v>1584.77</v>
      </c>
      <c r="AQ295" s="25">
        <v>1588.77</v>
      </c>
      <c r="AR295" s="25">
        <v>0</v>
      </c>
      <c r="AS295" s="25">
        <v>0</v>
      </c>
      <c r="AT295" s="25">
        <v>0</v>
      </c>
      <c r="AU295" s="25">
        <v>0</v>
      </c>
      <c r="AV295" s="25">
        <v>0</v>
      </c>
      <c r="AW295" s="25">
        <v>0</v>
      </c>
      <c r="AX295" s="25">
        <v>0</v>
      </c>
      <c r="AY295" s="25">
        <v>0</v>
      </c>
      <c r="AZ295" s="108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  <c r="CY295" s="10"/>
      <c r="CZ295" s="10"/>
      <c r="DA295" s="10"/>
      <c r="DB295" s="10"/>
      <c r="DC295" s="10"/>
      <c r="DD295" s="10"/>
      <c r="DE295" s="10"/>
      <c r="DF295" s="10"/>
      <c r="DG295" s="10"/>
      <c r="DH295" s="10"/>
      <c r="DI295" s="10"/>
      <c r="DJ295" s="10"/>
      <c r="DK295" s="10"/>
      <c r="DL295" s="10"/>
      <c r="DM295" s="10"/>
      <c r="DN295" s="10"/>
      <c r="DO295" s="10"/>
      <c r="DP295" s="10"/>
      <c r="DQ295" s="10"/>
      <c r="DR295" s="10"/>
      <c r="DS295" s="10"/>
    </row>
    <row r="296" spans="1:123" s="101" customFormat="1" ht="10.95" customHeight="1" x14ac:dyDescent="0.25">
      <c r="A296" s="75" t="s">
        <v>348</v>
      </c>
      <c r="B296" s="95" t="str">
        <f t="shared" si="72"/>
        <v>Bud02 2020,2002,'549000',1306.87444444444</v>
      </c>
      <c r="C296" s="96">
        <f t="shared" si="73"/>
        <v>2020</v>
      </c>
      <c r="D296" s="96">
        <v>2002</v>
      </c>
      <c r="E296" s="97">
        <f>IF(LEFT(H296,1) = "x",H296,F296)</f>
        <v>549000</v>
      </c>
      <c r="F296" s="90">
        <v>549000</v>
      </c>
      <c r="G296" s="98">
        <f>IF(""="",1,SUBSTITUTE(SUBSTITUTE("","xxp","xpp"),"xppm13","xppm08"))</f>
        <v>1</v>
      </c>
      <c r="H296" s="98">
        <f>IF(""="",1,"")</f>
        <v>1</v>
      </c>
      <c r="I296" s="98">
        <f>IF(""="",1,IF(LEFT("",1)&lt;&gt;"E","",1))</f>
        <v>1</v>
      </c>
      <c r="J296" s="98">
        <f>IF(""="",1,IF(LEFT("",1)="E","",1))</f>
        <v>1</v>
      </c>
      <c r="K296" s="99" t="s">
        <v>380</v>
      </c>
      <c r="L296" s="91">
        <v>2002</v>
      </c>
      <c r="M296" s="100" t="str">
        <f>IF(LEFT($G296,4)="xppm","*","")</f>
        <v/>
      </c>
      <c r="N296" s="101" t="str">
        <f>UPPER(TRIM("          COMPUTER HARDWARE/SOFTWARE"))</f>
        <v>COMPUTER HARDWARE/SOFTWARE</v>
      </c>
      <c r="P296" s="102" t="s">
        <v>370</v>
      </c>
      <c r="R296" s="109">
        <f>IFERROR(IF(1*AB296&gt;0,AB296,V296),V296)</f>
        <v>1306.8744444444446</v>
      </c>
      <c r="S296" s="108"/>
      <c r="T296" s="101">
        <f>IFERROR(IF(LEFT($G296,4)="xppm",AD296/VLOOKUP($G296,$K$11:$Z$28,T$1,0),IF(LEFT($J296,1)="E",AD296/VLOOKUP($J296,$K$11:$Z$28,T$1,0),AD296/T$6)),"")</f>
        <v>16.11</v>
      </c>
      <c r="V296" s="101">
        <f>IFERROR(IF(LEFT($G296,4)="xppm",AF296/VLOOKUP($G296,$K$11:$Z$28,V$1,0),IF(LEFT($J296,1)="E",AF296/VLOOKUP($J296,$K$11:$Z$28,V$1,0),AF296/V$6)),"")</f>
        <v>1306.8744444444446</v>
      </c>
      <c r="X296" s="101">
        <f>IFERROR(IF(LEFT($G296,4)="xppm",AH296/VLOOKUP($G296,$K$11:$Z$28,X$1,0),IF(LEFT($J296,1)="E",AH296/VLOOKUP($J296,$K$11:$Z$28,X$1,0),AH296/X$6)),"")</f>
        <v>12590.328333333333</v>
      </c>
      <c r="Z296" s="101">
        <f>IFERROR(IF(LEFT($G296,4)="xppm",AJ296/VLOOKUP($G296,$K$11:$Z$28,Z$1,0),IF(LEFT($J296,1)="E",AJ296/VLOOKUP($J296,$K$11:$Z$28,Z$1,0),AJ296/Z$6)),"")</f>
        <v>0</v>
      </c>
      <c r="AA296" s="108"/>
      <c r="AB296" s="99">
        <f>IFERROR(IF(LEFT($G296,4)="xppm",AL296/VLOOKUP($G296,$K$11:$Z$28,AB$1,0),IF(LEFT($J296,1)="E",AL296/VLOOKUP($J296,$K$11:$AB$28,AB$1,0),AL296/AB$6)),"")</f>
        <v>0</v>
      </c>
      <c r="AC296" s="110"/>
      <c r="AD296" s="14">
        <v>48.33</v>
      </c>
      <c r="AE296" s="14"/>
      <c r="AF296" s="14">
        <v>11761.87</v>
      </c>
      <c r="AG296" s="14"/>
      <c r="AH296" s="14">
        <v>151083.94</v>
      </c>
      <c r="AI296" s="14"/>
      <c r="AJ296" s="14">
        <v>0</v>
      </c>
      <c r="AK296" s="65"/>
      <c r="AL296" s="14">
        <v>0</v>
      </c>
      <c r="AM296" s="65"/>
      <c r="AN296" s="25">
        <v>14388.94</v>
      </c>
      <c r="AO296" s="25">
        <v>14673.52</v>
      </c>
      <c r="AP296" s="25">
        <v>13493.96</v>
      </c>
      <c r="AQ296" s="25">
        <v>11964.67</v>
      </c>
      <c r="AR296" s="25">
        <v>248.87</v>
      </c>
      <c r="AS296" s="25">
        <v>-500</v>
      </c>
      <c r="AT296" s="25">
        <v>0</v>
      </c>
      <c r="AU296" s="25">
        <v>0</v>
      </c>
      <c r="AV296" s="25">
        <v>0</v>
      </c>
      <c r="AW296" s="25">
        <v>0</v>
      </c>
      <c r="AX296" s="25">
        <v>32.22</v>
      </c>
      <c r="AY296" s="25">
        <v>16.11</v>
      </c>
      <c r="AZ296" s="108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  <c r="CY296" s="10"/>
      <c r="CZ296" s="10"/>
      <c r="DA296" s="10"/>
      <c r="DB296" s="10"/>
      <c r="DC296" s="10"/>
      <c r="DD296" s="10"/>
      <c r="DE296" s="10"/>
      <c r="DF296" s="10"/>
      <c r="DG296" s="10"/>
      <c r="DH296" s="10"/>
      <c r="DI296" s="10"/>
      <c r="DJ296" s="10"/>
      <c r="DK296" s="10"/>
      <c r="DL296" s="10"/>
      <c r="DM296" s="10"/>
      <c r="DN296" s="10"/>
      <c r="DO296" s="10"/>
      <c r="DP296" s="10"/>
      <c r="DQ296" s="10"/>
      <c r="DR296" s="10"/>
      <c r="DS296" s="10"/>
    </row>
    <row r="297" spans="1:123" s="101" customFormat="1" ht="10.95" customHeight="1" x14ac:dyDescent="0.25">
      <c r="A297" s="75" t="s">
        <v>348</v>
      </c>
      <c r="B297" s="95" t="str">
        <f t="shared" si="72"/>
        <v>Bud02 2020,2002,'550000',412.408888888889</v>
      </c>
      <c r="C297" s="96">
        <f t="shared" si="73"/>
        <v>2020</v>
      </c>
      <c r="D297" s="96">
        <v>2002</v>
      </c>
      <c r="E297" s="97">
        <f>IF(LEFT(H297,1) = "x",H297,F297)</f>
        <v>550000</v>
      </c>
      <c r="F297" s="90">
        <v>550000</v>
      </c>
      <c r="G297" s="98">
        <f>IF(""="",1,SUBSTITUTE(SUBSTITUTE("","xxp","xpp"),"xppm13","xppm08"))</f>
        <v>1</v>
      </c>
      <c r="H297" s="98">
        <f>IF(""="",1,"")</f>
        <v>1</v>
      </c>
      <c r="I297" s="98">
        <f>IF(""="",1,IF(LEFT("",1)&lt;&gt;"E","",1))</f>
        <v>1</v>
      </c>
      <c r="J297" s="98">
        <f>IF(""="",1,IF(LEFT("",1)="E","",1))</f>
        <v>1</v>
      </c>
      <c r="K297" s="99" t="s">
        <v>381</v>
      </c>
      <c r="L297" s="91">
        <v>2002</v>
      </c>
      <c r="M297" s="100" t="str">
        <f>IF(LEFT($G297,4)="xppm","*","")</f>
        <v/>
      </c>
      <c r="N297" s="101" t="str">
        <f>UPPER(TRIM("          EMPLOYEE EXPENSES"))</f>
        <v>EMPLOYEE EXPENSES</v>
      </c>
      <c r="P297" s="102" t="s">
        <v>382</v>
      </c>
      <c r="R297" s="109">
        <f>IFERROR(IF(1*AB297&gt;0,AB297,V297),V297)</f>
        <v>412.4088888888889</v>
      </c>
      <c r="S297" s="108"/>
      <c r="T297" s="101">
        <f>IFERROR(IF(LEFT($G297,4)="xppm",AD297/VLOOKUP($G297,$K$11:$Z$28,T$1,0),IF(LEFT($J297,1)="E",AD297/VLOOKUP($J297,$K$11:$Z$28,T$1,0),AD297/T$6)),"")</f>
        <v>0</v>
      </c>
      <c r="V297" s="101">
        <f>IFERROR(IF(LEFT($G297,4)="xppm",AF297/VLOOKUP($G297,$K$11:$Z$28,V$1,0),IF(LEFT($J297,1)="E",AF297/VLOOKUP($J297,$K$11:$Z$28,V$1,0),AF297/V$6)),"")</f>
        <v>412.4088888888889</v>
      </c>
      <c r="X297" s="101">
        <f>IFERROR(IF(LEFT($G297,4)="xppm",AH297/VLOOKUP($G297,$K$11:$Z$28,X$1,0),IF(LEFT($J297,1)="E",AH297/VLOOKUP($J297,$K$11:$Z$28,X$1,0),AH297/X$6)),"")</f>
        <v>4990.4716666666673</v>
      </c>
      <c r="Z297" s="101">
        <f>IFERROR(IF(LEFT($G297,4)="xppm",AJ297/VLOOKUP($G297,$K$11:$Z$28,Z$1,0),IF(LEFT($J297,1)="E",AJ297/VLOOKUP($J297,$K$11:$Z$28,Z$1,0),AJ297/Z$6)),"")</f>
        <v>68.049166666666665</v>
      </c>
      <c r="AA297" s="108"/>
      <c r="AB297" s="99">
        <f>IFERROR(IF(LEFT($G297,4)="xppm",AL297/VLOOKUP($G297,$K$11:$Z$28,AB$1,0),IF(LEFT($J297,1)="E",AL297/VLOOKUP($J297,$K$11:$AB$28,AB$1,0),AL297/AB$6)),"")</f>
        <v>0</v>
      </c>
      <c r="AC297" s="110"/>
      <c r="AD297" s="14">
        <v>0</v>
      </c>
      <c r="AE297" s="14"/>
      <c r="AF297" s="14">
        <v>3711.68</v>
      </c>
      <c r="AG297" s="14"/>
      <c r="AH297" s="14">
        <v>59885.66</v>
      </c>
      <c r="AI297" s="14"/>
      <c r="AJ297" s="14">
        <v>816.59</v>
      </c>
      <c r="AK297" s="65"/>
      <c r="AL297" s="14">
        <v>0</v>
      </c>
      <c r="AM297" s="65"/>
      <c r="AN297" s="25">
        <v>3146.4</v>
      </c>
      <c r="AO297" s="25">
        <v>3616.95</v>
      </c>
      <c r="AP297" s="25">
        <v>4778.67</v>
      </c>
      <c r="AQ297" s="25">
        <v>3650.36</v>
      </c>
      <c r="AR297" s="25">
        <v>61.32</v>
      </c>
      <c r="AS297" s="25">
        <v>0</v>
      </c>
      <c r="AT297" s="25">
        <v>0</v>
      </c>
      <c r="AU297" s="25">
        <v>0</v>
      </c>
      <c r="AV297" s="25">
        <v>0</v>
      </c>
      <c r="AW297" s="25">
        <v>0</v>
      </c>
      <c r="AX297" s="25">
        <v>0</v>
      </c>
      <c r="AY297" s="25">
        <v>0</v>
      </c>
      <c r="AZ297" s="108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  <c r="CY297" s="10"/>
      <c r="CZ297" s="10"/>
      <c r="DA297" s="10"/>
      <c r="DB297" s="10"/>
      <c r="DC297" s="10"/>
      <c r="DD297" s="10"/>
      <c r="DE297" s="10"/>
      <c r="DF297" s="10"/>
      <c r="DG297" s="10"/>
      <c r="DH297" s="10"/>
      <c r="DI297" s="10"/>
      <c r="DJ297" s="10"/>
      <c r="DK297" s="10"/>
      <c r="DL297" s="10"/>
      <c r="DM297" s="10"/>
      <c r="DN297" s="10"/>
      <c r="DO297" s="10"/>
      <c r="DP297" s="10"/>
      <c r="DQ297" s="10"/>
      <c r="DR297" s="10"/>
      <c r="DS297" s="10"/>
    </row>
    <row r="298" spans="1:123" s="101" customFormat="1" ht="10.95" customHeight="1" x14ac:dyDescent="0.25">
      <c r="A298" s="75" t="s">
        <v>348</v>
      </c>
      <c r="B298" s="95" t="str">
        <f t="shared" si="72"/>
        <v>Bud02 2020,2002,'552000',191.471111111111</v>
      </c>
      <c r="C298" s="96">
        <f t="shared" si="73"/>
        <v>2020</v>
      </c>
      <c r="D298" s="96">
        <v>2002</v>
      </c>
      <c r="E298" s="97">
        <f>IF(LEFT(H298,1) = "x",H298,F298)</f>
        <v>552000</v>
      </c>
      <c r="F298" s="90">
        <v>552000</v>
      </c>
      <c r="G298" s="98">
        <f>IF(""="",1,SUBSTITUTE(SUBSTITUTE("","xxp","xpp"),"xppm13","xppm08"))</f>
        <v>1</v>
      </c>
      <c r="H298" s="98">
        <f>IF(""="",1,"")</f>
        <v>1</v>
      </c>
      <c r="I298" s="98">
        <f>IF(""="",1,IF(LEFT("",1)&lt;&gt;"E","",1))</f>
        <v>1</v>
      </c>
      <c r="J298" s="98">
        <f>IF(""="",1,IF(LEFT("",1)="E","",1))</f>
        <v>1</v>
      </c>
      <c r="K298" s="99" t="s">
        <v>383</v>
      </c>
      <c r="L298" s="91">
        <v>2002</v>
      </c>
      <c r="M298" s="100" t="str">
        <f>IF(LEFT($G298,4)="xppm","*","")</f>
        <v/>
      </c>
      <c r="N298" s="101" t="str">
        <f>UPPER(TRIM("          OFFICE EXPENSES"))</f>
        <v>OFFICE EXPENSES</v>
      </c>
      <c r="P298" s="102" t="s">
        <v>370</v>
      </c>
      <c r="R298" s="109">
        <f>IFERROR(IF(1*AB298&gt;0,AB298,V298),V298)</f>
        <v>191.4711111111111</v>
      </c>
      <c r="S298" s="108"/>
      <c r="T298" s="101">
        <f>IFERROR(IF(LEFT($G298,4)="xppm",AD298/VLOOKUP($G298,$K$11:$Z$28,T$1,0),IF(LEFT($J298,1)="E",AD298/VLOOKUP($J298,$K$11:$Z$28,T$1,0),AD298/T$6)),"")</f>
        <v>0</v>
      </c>
      <c r="V298" s="101">
        <f>IFERROR(IF(LEFT($G298,4)="xppm",AF298/VLOOKUP($G298,$K$11:$Z$28,V$1,0),IF(LEFT($J298,1)="E",AF298/VLOOKUP($J298,$K$11:$Z$28,V$1,0),AF298/V$6)),"")</f>
        <v>191.4711111111111</v>
      </c>
      <c r="X298" s="101">
        <f>IFERROR(IF(LEFT($G298,4)="xppm",AH298/VLOOKUP($G298,$K$11:$Z$28,X$1,0),IF(LEFT($J298,1)="E",AH298/VLOOKUP($J298,$K$11:$Z$28,X$1,0),AH298/X$6)),"")</f>
        <v>5692.3950000000004</v>
      </c>
      <c r="Z298" s="101">
        <f>IFERROR(IF(LEFT($G298,4)="xppm",AJ298/VLOOKUP($G298,$K$11:$Z$28,Z$1,0),IF(LEFT($J298,1)="E",AJ298/VLOOKUP($J298,$K$11:$Z$28,Z$1,0),AJ298/Z$6)),"")</f>
        <v>0.26500000000000001</v>
      </c>
      <c r="AA298" s="108"/>
      <c r="AB298" s="99">
        <f>IFERROR(IF(LEFT($G298,4)="xppm",AL298/VLOOKUP($G298,$K$11:$Z$28,AB$1,0),IF(LEFT($J298,1)="E",AL298/VLOOKUP($J298,$K$11:$AB$28,AB$1,0),AL298/AB$6)),"")</f>
        <v>0</v>
      </c>
      <c r="AC298" s="110"/>
      <c r="AD298" s="14">
        <v>0</v>
      </c>
      <c r="AE298" s="14"/>
      <c r="AF298" s="14">
        <v>1723.24</v>
      </c>
      <c r="AG298" s="14"/>
      <c r="AH298" s="14">
        <v>68308.740000000005</v>
      </c>
      <c r="AI298" s="14"/>
      <c r="AJ298" s="14">
        <v>3.18</v>
      </c>
      <c r="AK298" s="65"/>
      <c r="AL298" s="14">
        <v>0</v>
      </c>
      <c r="AM298" s="65"/>
      <c r="AN298" s="25">
        <v>4514.91</v>
      </c>
      <c r="AO298" s="25">
        <v>4377.82</v>
      </c>
      <c r="AP298" s="25">
        <v>5577.93</v>
      </c>
      <c r="AQ298" s="25">
        <v>2922.32</v>
      </c>
      <c r="AR298" s="25">
        <v>-800.87</v>
      </c>
      <c r="AS298" s="25">
        <v>-398.21</v>
      </c>
      <c r="AT298" s="25">
        <v>0</v>
      </c>
      <c r="AU298" s="25">
        <v>0</v>
      </c>
      <c r="AV298" s="25">
        <v>0</v>
      </c>
      <c r="AW298" s="25">
        <v>0</v>
      </c>
      <c r="AX298" s="25">
        <v>0</v>
      </c>
      <c r="AY298" s="25">
        <v>0</v>
      </c>
      <c r="AZ298" s="108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  <c r="CY298" s="10"/>
      <c r="CZ298" s="10"/>
      <c r="DA298" s="10"/>
      <c r="DB298" s="10"/>
      <c r="DC298" s="10"/>
      <c r="DD298" s="10"/>
      <c r="DE298" s="10"/>
      <c r="DF298" s="10"/>
      <c r="DG298" s="10"/>
      <c r="DH298" s="10"/>
      <c r="DI298" s="10"/>
      <c r="DJ298" s="10"/>
      <c r="DK298" s="10"/>
      <c r="DL298" s="10"/>
      <c r="DM298" s="10"/>
      <c r="DN298" s="10"/>
      <c r="DO298" s="10"/>
      <c r="DP298" s="10"/>
      <c r="DQ298" s="10"/>
      <c r="DR298" s="10"/>
      <c r="DS298" s="10"/>
    </row>
    <row r="299" spans="1:123" s="101" customFormat="1" ht="10.95" customHeight="1" x14ac:dyDescent="0.25">
      <c r="A299" s="75" t="s">
        <v>348</v>
      </c>
      <c r="B299" s="95" t="str">
        <f t="shared" si="72"/>
        <v>Bud02 2020,2002,'553500',309.653333333333</v>
      </c>
      <c r="C299" s="96">
        <f t="shared" si="73"/>
        <v>2020</v>
      </c>
      <c r="D299" s="96">
        <v>2002</v>
      </c>
      <c r="E299" s="97">
        <f>IF(LEFT(H299,1) = "x",H299,F299)</f>
        <v>553500</v>
      </c>
      <c r="F299" s="90">
        <v>553500</v>
      </c>
      <c r="G299" s="98">
        <f>IF(""="",1,SUBSTITUTE(SUBSTITUTE("","xxp","xpp"),"xppm13","xppm08"))</f>
        <v>1</v>
      </c>
      <c r="H299" s="98">
        <f>IF(""="",1,"")</f>
        <v>1</v>
      </c>
      <c r="I299" s="98">
        <f>IF(""="",1,IF(LEFT("",1)&lt;&gt;"E","",1))</f>
        <v>1</v>
      </c>
      <c r="J299" s="98">
        <f>IF(""="",1,IF(LEFT("",1)="E","",1))</f>
        <v>1</v>
      </c>
      <c r="K299" s="99" t="s">
        <v>384</v>
      </c>
      <c r="L299" s="91">
        <v>2002</v>
      </c>
      <c r="M299" s="100" t="str">
        <f>IF(LEFT($G299,4)="xppm","*","")</f>
        <v/>
      </c>
      <c r="N299" s="101" t="str">
        <f>UPPER(TRIM("          TELEPHONE/CELL PHONE"))</f>
        <v>TELEPHONE/CELL PHONE</v>
      </c>
      <c r="P299" s="102" t="s">
        <v>370</v>
      </c>
      <c r="R299" s="109">
        <f>IFERROR(IF(1*AB299&gt;0,AB299,V299),V299)</f>
        <v>309.65333333333336</v>
      </c>
      <c r="S299" s="108"/>
      <c r="T299" s="101">
        <f>IFERROR(IF(LEFT($G299,4)="xppm",AD299/VLOOKUP($G299,$K$11:$Z$28,T$1,0),IF(LEFT($J299,1)="E",AD299/VLOOKUP($J299,$K$11:$Z$28,T$1,0),AD299/T$6)),"")</f>
        <v>0</v>
      </c>
      <c r="V299" s="101">
        <f>IFERROR(IF(LEFT($G299,4)="xppm",AF299/VLOOKUP($G299,$K$11:$Z$28,V$1,0),IF(LEFT($J299,1)="E",AF299/VLOOKUP($J299,$K$11:$Z$28,V$1,0),AF299/V$6)),"")</f>
        <v>309.65333333333336</v>
      </c>
      <c r="X299" s="101">
        <f>IFERROR(IF(LEFT($G299,4)="xppm",AH299/VLOOKUP($G299,$K$11:$Z$28,X$1,0),IF(LEFT($J299,1)="E",AH299/VLOOKUP($J299,$K$11:$Z$28,X$1,0),AH299/X$6)),"")</f>
        <v>2844.145</v>
      </c>
      <c r="Z299" s="101">
        <f>IFERROR(IF(LEFT($G299,4)="xppm",AJ299/VLOOKUP($G299,$K$11:$Z$28,Z$1,0),IF(LEFT($J299,1)="E",AJ299/VLOOKUP($J299,$K$11:$Z$28,Z$1,0),AJ299/Z$6)),"")</f>
        <v>0.32250000000000001</v>
      </c>
      <c r="AA299" s="108"/>
      <c r="AB299" s="99">
        <f>IFERROR(IF(LEFT($G299,4)="xppm",AL299/VLOOKUP($G299,$K$11:$Z$28,AB$1,0),IF(LEFT($J299,1)="E",AL299/VLOOKUP($J299,$K$11:$AB$28,AB$1,0),AL299/AB$6)),"")</f>
        <v>0</v>
      </c>
      <c r="AC299" s="110"/>
      <c r="AD299" s="14">
        <v>0</v>
      </c>
      <c r="AE299" s="14"/>
      <c r="AF299" s="14">
        <v>2786.88</v>
      </c>
      <c r="AG299" s="14"/>
      <c r="AH299" s="14">
        <v>34129.74</v>
      </c>
      <c r="AI299" s="14"/>
      <c r="AJ299" s="14">
        <v>3.87</v>
      </c>
      <c r="AK299" s="65"/>
      <c r="AL299" s="14">
        <v>0</v>
      </c>
      <c r="AM299" s="65"/>
      <c r="AN299" s="25">
        <v>2918.25</v>
      </c>
      <c r="AO299" s="25">
        <v>2857.74</v>
      </c>
      <c r="AP299" s="25">
        <v>2718.96</v>
      </c>
      <c r="AQ299" s="25">
        <v>2786.88</v>
      </c>
      <c r="AR299" s="25">
        <v>0</v>
      </c>
      <c r="AS299" s="25">
        <v>0</v>
      </c>
      <c r="AT299" s="25">
        <v>0</v>
      </c>
      <c r="AU299" s="25">
        <v>0</v>
      </c>
      <c r="AV299" s="25">
        <v>0</v>
      </c>
      <c r="AW299" s="25">
        <v>0</v>
      </c>
      <c r="AX299" s="25">
        <v>0</v>
      </c>
      <c r="AY299" s="25">
        <v>0</v>
      </c>
      <c r="AZ299" s="108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  <c r="CY299" s="10"/>
      <c r="CZ299" s="10"/>
      <c r="DA299" s="10"/>
      <c r="DB299" s="10"/>
      <c r="DC299" s="10"/>
      <c r="DD299" s="10"/>
      <c r="DE299" s="10"/>
      <c r="DF299" s="10"/>
      <c r="DG299" s="10"/>
      <c r="DH299" s="10"/>
      <c r="DI299" s="10"/>
      <c r="DJ299" s="10"/>
      <c r="DK299" s="10"/>
      <c r="DL299" s="10"/>
      <c r="DM299" s="10"/>
      <c r="DN299" s="10"/>
      <c r="DO299" s="10"/>
      <c r="DP299" s="10"/>
      <c r="DQ299" s="10"/>
      <c r="DR299" s="10"/>
      <c r="DS299" s="10"/>
    </row>
    <row r="300" spans="1:123" s="101" customFormat="1" ht="10.95" customHeight="1" x14ac:dyDescent="0.25">
      <c r="A300" s="75" t="s">
        <v>348</v>
      </c>
      <c r="B300" s="95" t="str">
        <f t="shared" si="72"/>
        <v>Bud02 2020,2002,'555000',64.4444444444444</v>
      </c>
      <c r="C300" s="96">
        <f t="shared" si="73"/>
        <v>2020</v>
      </c>
      <c r="D300" s="96">
        <v>2002</v>
      </c>
      <c r="E300" s="97">
        <f>IF(LEFT(H300,1) = "x",H300,F300)</f>
        <v>555000</v>
      </c>
      <c r="F300" s="90">
        <v>555000</v>
      </c>
      <c r="G300" s="98">
        <f>IF(""="",1,SUBSTITUTE(SUBSTITUTE("","xxp","xpp"),"xppm13","xppm08"))</f>
        <v>1</v>
      </c>
      <c r="H300" s="98">
        <f>IF(""="",1,"")</f>
        <v>1</v>
      </c>
      <c r="I300" s="98">
        <f>IF(""="",1,IF(LEFT("",1)&lt;&gt;"E","",1))</f>
        <v>1</v>
      </c>
      <c r="J300" s="98">
        <f>IF(""="",1,IF(LEFT("",1)="E","",1))</f>
        <v>1</v>
      </c>
      <c r="K300" s="99" t="s">
        <v>385</v>
      </c>
      <c r="L300" s="91">
        <v>2002</v>
      </c>
      <c r="M300" s="100" t="str">
        <f>IF(LEFT($G300,4)="xppm","*","")</f>
        <v/>
      </c>
      <c r="N300" s="101" t="str">
        <f>UPPER(TRIM("          DONATIONS"))</f>
        <v>DONATIONS</v>
      </c>
      <c r="P300" s="102" t="s">
        <v>386</v>
      </c>
      <c r="R300" s="109">
        <f>IFERROR(IF(1*AB300&gt;0,AB300,V300),V300)</f>
        <v>64.444444444444443</v>
      </c>
      <c r="S300" s="108"/>
      <c r="T300" s="101">
        <f>IFERROR(IF(LEFT($G300,4)="xppm",AD300/VLOOKUP($G300,$K$11:$Z$28,T$1,0),IF(LEFT($J300,1)="E",AD300/VLOOKUP($J300,$K$11:$Z$28,T$1,0),AD300/T$6)),"")</f>
        <v>0</v>
      </c>
      <c r="V300" s="101">
        <f>IFERROR(IF(LEFT($G300,4)="xppm",AF300/VLOOKUP($G300,$K$11:$Z$28,V$1,0),IF(LEFT($J300,1)="E",AF300/VLOOKUP($J300,$K$11:$Z$28,V$1,0),AF300/V$6)),"")</f>
        <v>64.444444444444443</v>
      </c>
      <c r="X300" s="101">
        <f>IFERROR(IF(LEFT($G300,4)="xppm",AH300/VLOOKUP($G300,$K$11:$Z$28,X$1,0),IF(LEFT($J300,1)="E",AH300/VLOOKUP($J300,$K$11:$Z$28,X$1,0),AH300/X$6)),"")</f>
        <v>394.91916666666663</v>
      </c>
      <c r="Z300" s="101">
        <f>IFERROR(IF(LEFT($G300,4)="xppm",AJ300/VLOOKUP($G300,$K$11:$Z$28,Z$1,0),IF(LEFT($J300,1)="E",AJ300/VLOOKUP($J300,$K$11:$Z$28,Z$1,0),AJ300/Z$6)),"")</f>
        <v>0</v>
      </c>
      <c r="AA300" s="108"/>
      <c r="AB300" s="99">
        <f>IFERROR(IF(LEFT($G300,4)="xppm",AL300/VLOOKUP($G300,$K$11:$Z$28,AB$1,0),IF(LEFT($J300,1)="E",AL300/VLOOKUP($J300,$K$11:$AB$28,AB$1,0),AL300/AB$6)),"")</f>
        <v>0</v>
      </c>
      <c r="AC300" s="110"/>
      <c r="AD300" s="14">
        <v>0</v>
      </c>
      <c r="AE300" s="14"/>
      <c r="AF300" s="14">
        <v>580</v>
      </c>
      <c r="AG300" s="14"/>
      <c r="AH300" s="14">
        <v>4739.03</v>
      </c>
      <c r="AI300" s="14"/>
      <c r="AJ300" s="14">
        <v>0</v>
      </c>
      <c r="AK300" s="65"/>
      <c r="AL300" s="14">
        <v>0</v>
      </c>
      <c r="AM300" s="65"/>
      <c r="AN300" s="25">
        <v>0</v>
      </c>
      <c r="AO300" s="25">
        <v>382.15</v>
      </c>
      <c r="AP300" s="25">
        <v>312.42</v>
      </c>
      <c r="AQ300" s="25">
        <v>0</v>
      </c>
      <c r="AR300" s="25">
        <v>580</v>
      </c>
      <c r="AS300" s="25">
        <v>0</v>
      </c>
      <c r="AT300" s="25">
        <v>0</v>
      </c>
      <c r="AU300" s="25">
        <v>0</v>
      </c>
      <c r="AV300" s="25">
        <v>0</v>
      </c>
      <c r="AW300" s="25">
        <v>0</v>
      </c>
      <c r="AX300" s="25">
        <v>0</v>
      </c>
      <c r="AY300" s="25">
        <v>0</v>
      </c>
      <c r="AZ300" s="108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  <c r="CY300" s="10"/>
      <c r="CZ300" s="10"/>
      <c r="DA300" s="10"/>
      <c r="DB300" s="10"/>
      <c r="DC300" s="10"/>
      <c r="DD300" s="10"/>
      <c r="DE300" s="10"/>
      <c r="DF300" s="10"/>
      <c r="DG300" s="10"/>
      <c r="DH300" s="10"/>
      <c r="DI300" s="10"/>
      <c r="DJ300" s="10"/>
      <c r="DK300" s="10"/>
      <c r="DL300" s="10"/>
      <c r="DM300" s="10"/>
      <c r="DN300" s="10"/>
      <c r="DO300" s="10"/>
      <c r="DP300" s="10"/>
      <c r="DQ300" s="10"/>
      <c r="DR300" s="10"/>
      <c r="DS300" s="10"/>
    </row>
    <row r="301" spans="1:123" s="101" customFormat="1" ht="10.95" customHeight="1" x14ac:dyDescent="0.25">
      <c r="A301" s="75" t="s">
        <v>348</v>
      </c>
      <c r="B301" s="95" t="str">
        <f t="shared" si="72"/>
        <v>Bud02 2020,2002,'xga001',0.000133711869106307</v>
      </c>
      <c r="C301" s="96">
        <f t="shared" si="73"/>
        <v>2020</v>
      </c>
      <c r="D301" s="96">
        <v>2002</v>
      </c>
      <c r="E301" s="97" t="str">
        <f>IF(LEFT(H301,1) = "x",H301,F301)</f>
        <v>xga001</v>
      </c>
      <c r="F301" s="90">
        <v>555500</v>
      </c>
      <c r="G301" s="98">
        <f>IF(""="",1,SUBSTITUTE(SUBSTITUTE("","xxp","xpp"),"xppm13","xppm08"))</f>
        <v>1</v>
      </c>
      <c r="H301" s="98" t="str">
        <f>IF("xga001"="",1,"xga001")</f>
        <v>xga001</v>
      </c>
      <c r="I301" s="98">
        <f>IF("E1z"="",1,IF(LEFT("E1z",1)&lt;&gt;"E","E1z",1))</f>
        <v>1</v>
      </c>
      <c r="J301" s="98" t="str">
        <f>IF("E1z"="",1,IF(LEFT("E1z",1)="E","E1z",1))</f>
        <v>E1z</v>
      </c>
      <c r="K301" s="99" t="s">
        <v>387</v>
      </c>
      <c r="L301" s="91">
        <v>2002</v>
      </c>
      <c r="M301" s="100" t="str">
        <f>IF(LEFT($G301,4)="xppm","*","")</f>
        <v/>
      </c>
      <c r="N301" s="101" t="str">
        <f>UPPER(TRIM("          BAD DEBT"))</f>
        <v>BAD DEBT</v>
      </c>
      <c r="P301" s="102" t="s">
        <v>388</v>
      </c>
      <c r="R301" s="109">
        <f>IFERROR(IF(1*AB301&gt;0,AB301,V301),V301)</f>
        <v>1.3371186910630741E-4</v>
      </c>
      <c r="S301" s="108"/>
      <c r="T301" s="101">
        <f>IFERROR(IF(LEFT($G301,4)="xppm",AD301/VLOOKUP($G301,$K$11:$Z$28,T$1,0),IF(LEFT($J301,1)="E",AD301/VLOOKUP($J301,$K$11:$Z$28,T$1,0),AD301/T$6)),"")</f>
        <v>0</v>
      </c>
      <c r="V301" s="101">
        <f>IFERROR(IF(LEFT($G301,4)="xppm",AF301/VLOOKUP($G301,$K$11:$Z$28,V$1,0),IF(LEFT($J301,1)="E",AF301/VLOOKUP($J301,$K$11:$Z$28,V$1,0),AF301/V$6)),"")</f>
        <v>1.3371186910630741E-4</v>
      </c>
      <c r="X301" s="101">
        <f>IFERROR(IF(LEFT($G301,4)="xppm",AH301/VLOOKUP($G301,$K$11:$Z$28,X$1,0),IF(LEFT($J301,1)="E",AH301/VLOOKUP($J301,$K$11:$Z$28,X$1,0),AH301/X$6)),"")</f>
        <v>1.5598521972193025E-3</v>
      </c>
      <c r="Z301" s="101">
        <f>IFERROR(IF(LEFT($G301,4)="xppm",AJ301/VLOOKUP($G301,$K$11:$Z$28,Z$1,0),IF(LEFT($J301,1)="E",AJ301/VLOOKUP($J301,$K$11:$Z$28,Z$1,0),AJ301/Z$6)),"")</f>
        <v>0</v>
      </c>
      <c r="AA301" s="108"/>
      <c r="AB301" s="99" t="str">
        <f>IFERROR(IF(LEFT($G301,4)="xppm",AL301/VLOOKUP($G301,$K$11:$Z$28,AB$1,0),IF(LEFT($J301,1)="E",AL301/VLOOKUP($J301,$K$11:$AB$28,AB$1,0),AL301/AB$6)),"")</f>
        <v/>
      </c>
      <c r="AC301" s="110"/>
      <c r="AD301" s="14">
        <v>0</v>
      </c>
      <c r="AE301" s="14"/>
      <c r="AF301" s="14">
        <v>44573.34</v>
      </c>
      <c r="AG301" s="14"/>
      <c r="AH301" s="14">
        <v>565632.30000000005</v>
      </c>
      <c r="AI301" s="14"/>
      <c r="AJ301" s="14">
        <v>0</v>
      </c>
      <c r="AK301" s="65"/>
      <c r="AL301" s="14">
        <v>0</v>
      </c>
      <c r="AM301" s="65"/>
      <c r="AN301" s="25">
        <v>48013.57</v>
      </c>
      <c r="AO301" s="25">
        <v>45855.37</v>
      </c>
      <c r="AP301" s="25">
        <v>48866.43</v>
      </c>
      <c r="AQ301" s="25">
        <v>44573.34</v>
      </c>
      <c r="AR301" s="25">
        <v>0</v>
      </c>
      <c r="AS301" s="25">
        <v>0</v>
      </c>
      <c r="AT301" s="25">
        <v>0</v>
      </c>
      <c r="AU301" s="25">
        <v>0</v>
      </c>
      <c r="AV301" s="25">
        <v>0</v>
      </c>
      <c r="AW301" s="25">
        <v>0</v>
      </c>
      <c r="AX301" s="25">
        <v>0</v>
      </c>
      <c r="AY301" s="25">
        <v>0</v>
      </c>
      <c r="AZ301" s="108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  <c r="CY301" s="10"/>
      <c r="CZ301" s="10"/>
      <c r="DA301" s="10"/>
      <c r="DB301" s="10"/>
      <c r="DC301" s="10"/>
      <c r="DD301" s="10"/>
      <c r="DE301" s="10"/>
      <c r="DF301" s="10"/>
      <c r="DG301" s="10"/>
      <c r="DH301" s="10"/>
      <c r="DI301" s="10"/>
      <c r="DJ301" s="10"/>
      <c r="DK301" s="10"/>
      <c r="DL301" s="10"/>
      <c r="DM301" s="10"/>
      <c r="DN301" s="10"/>
      <c r="DO301" s="10"/>
      <c r="DP301" s="10"/>
      <c r="DQ301" s="10"/>
      <c r="DR301" s="10"/>
      <c r="DS301" s="10"/>
    </row>
    <row r="302" spans="1:123" s="101" customFormat="1" ht="10.95" customHeight="1" x14ac:dyDescent="0.25">
      <c r="A302" s="75" t="s">
        <v>348</v>
      </c>
      <c r="B302" s="95" t="str">
        <f t="shared" si="72"/>
        <v>Bud02 2020,2002,'556000',3717.44444444444</v>
      </c>
      <c r="C302" s="96">
        <f t="shared" si="73"/>
        <v>2020</v>
      </c>
      <c r="D302" s="96">
        <v>2002</v>
      </c>
      <c r="E302" s="97">
        <f>IF(LEFT(H302,1) = "x",H302,F302)</f>
        <v>556000</v>
      </c>
      <c r="F302" s="90">
        <v>556000</v>
      </c>
      <c r="G302" s="98">
        <f>IF(""="",1,SUBSTITUTE(SUBSTITUTE("","xxp","xpp"),"xppm13","xppm08"))</f>
        <v>1</v>
      </c>
      <c r="H302" s="98">
        <f>IF(""="",1,"")</f>
        <v>1</v>
      </c>
      <c r="I302" s="98">
        <f>IF(""="",1,IF(LEFT("",1)&lt;&gt;"E","",1))</f>
        <v>1</v>
      </c>
      <c r="J302" s="98">
        <f>IF(""="",1,IF(LEFT("",1)="E","",1))</f>
        <v>1</v>
      </c>
      <c r="K302" s="99" t="s">
        <v>389</v>
      </c>
      <c r="L302" s="91">
        <v>2002</v>
      </c>
      <c r="M302" s="100" t="str">
        <f>IF(LEFT($G302,4)="xppm","*","")</f>
        <v/>
      </c>
      <c r="N302" s="101" t="str">
        <f>UPPER(TRIM("          MEDICAID BED TAX"))</f>
        <v>MEDICAID BED TAX</v>
      </c>
      <c r="P302" s="102" t="s">
        <v>356</v>
      </c>
      <c r="R302" s="109">
        <f>IFERROR(IF(1*AB302&gt;0,AB302,V302),V302)</f>
        <v>3717.4444444444443</v>
      </c>
      <c r="S302" s="108"/>
      <c r="T302" s="101">
        <f>IFERROR(IF(LEFT($G302,4)="xppm",AD302/VLOOKUP($G302,$K$11:$Z$28,T$1,0),IF(LEFT($J302,1)="E",AD302/VLOOKUP($J302,$K$11:$Z$28,T$1,0),AD302/T$6)),"")</f>
        <v>0</v>
      </c>
      <c r="V302" s="101">
        <f>IFERROR(IF(LEFT($G302,4)="xppm",AF302/VLOOKUP($G302,$K$11:$Z$28,V$1,0),IF(LEFT($J302,1)="E",AF302/VLOOKUP($J302,$K$11:$Z$28,V$1,0),AF302/V$6)),"")</f>
        <v>3717.4444444444443</v>
      </c>
      <c r="X302" s="101">
        <f>IFERROR(IF(LEFT($G302,4)="xppm",AH302/VLOOKUP($G302,$K$11:$Z$28,X$1,0),IF(LEFT($J302,1)="E",AH302/VLOOKUP($J302,$K$11:$Z$28,X$1,0),AH302/X$6)),"")</f>
        <v>29662.166666666668</v>
      </c>
      <c r="Z302" s="101">
        <f>IFERROR(IF(LEFT($G302,4)="xppm",AJ302/VLOOKUP($G302,$K$11:$Z$28,Z$1,0),IF(LEFT($J302,1)="E",AJ302/VLOOKUP($J302,$K$11:$Z$28,Z$1,0),AJ302/Z$6)),"")</f>
        <v>0</v>
      </c>
      <c r="AA302" s="108"/>
      <c r="AB302" s="99">
        <f>IFERROR(IF(LEFT($G302,4)="xppm",AL302/VLOOKUP($G302,$K$11:$Z$28,AB$1,0),IF(LEFT($J302,1)="E",AL302/VLOOKUP($J302,$K$11:$AB$28,AB$1,0),AL302/AB$6)),"")</f>
        <v>0</v>
      </c>
      <c r="AC302" s="110"/>
      <c r="AD302" s="14">
        <v>0</v>
      </c>
      <c r="AE302" s="14"/>
      <c r="AF302" s="14">
        <v>33457</v>
      </c>
      <c r="AG302" s="14"/>
      <c r="AH302" s="14">
        <v>355946</v>
      </c>
      <c r="AI302" s="14"/>
      <c r="AJ302" s="14">
        <v>0</v>
      </c>
      <c r="AK302" s="65"/>
      <c r="AL302" s="14">
        <v>0</v>
      </c>
      <c r="AM302" s="65"/>
      <c r="AN302" s="25">
        <v>32553</v>
      </c>
      <c r="AO302" s="25">
        <v>32269</v>
      </c>
      <c r="AP302" s="25">
        <v>32286</v>
      </c>
      <c r="AQ302" s="25">
        <v>33457</v>
      </c>
      <c r="AR302" s="25">
        <v>0</v>
      </c>
      <c r="AS302" s="25">
        <v>0</v>
      </c>
      <c r="AT302" s="25">
        <v>0</v>
      </c>
      <c r="AU302" s="25">
        <v>0</v>
      </c>
      <c r="AV302" s="25">
        <v>0</v>
      </c>
      <c r="AW302" s="25">
        <v>0</v>
      </c>
      <c r="AX302" s="25">
        <v>0</v>
      </c>
      <c r="AY302" s="25">
        <v>0</v>
      </c>
      <c r="AZ302" s="108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  <c r="CY302" s="10"/>
      <c r="CZ302" s="10"/>
      <c r="DA302" s="10"/>
      <c r="DB302" s="10"/>
      <c r="DC302" s="10"/>
      <c r="DD302" s="10"/>
      <c r="DE302" s="10"/>
      <c r="DF302" s="10"/>
      <c r="DG302" s="10"/>
      <c r="DH302" s="10"/>
      <c r="DI302" s="10"/>
      <c r="DJ302" s="10"/>
      <c r="DK302" s="10"/>
      <c r="DL302" s="10"/>
      <c r="DM302" s="10"/>
      <c r="DN302" s="10"/>
      <c r="DO302" s="10"/>
      <c r="DP302" s="10"/>
      <c r="DQ302" s="10"/>
      <c r="DR302" s="10"/>
      <c r="DS302" s="10"/>
    </row>
    <row r="303" spans="1:123" ht="4.05" customHeight="1" x14ac:dyDescent="0.25">
      <c r="A303" s="75" t="s">
        <v>348</v>
      </c>
      <c r="E303" s="111"/>
      <c r="F303" s="112"/>
      <c r="T303" s="25"/>
      <c r="U303" s="25"/>
      <c r="V303" s="25"/>
      <c r="W303" s="25"/>
      <c r="X303" s="25"/>
      <c r="Y303" s="25"/>
      <c r="Z303" s="25"/>
      <c r="AA303" s="25"/>
      <c r="AB303" s="14"/>
      <c r="AC303" s="14"/>
    </row>
    <row r="304" spans="1:123" s="86" customFormat="1" ht="15" customHeight="1" x14ac:dyDescent="0.25">
      <c r="A304" s="75" t="s">
        <v>348</v>
      </c>
      <c r="B304" s="80"/>
      <c r="C304" s="80"/>
      <c r="D304" s="80"/>
      <c r="E304" s="81"/>
      <c r="F304" s="82"/>
      <c r="G304" s="81"/>
      <c r="H304" s="81"/>
      <c r="I304" s="81"/>
      <c r="J304" s="81"/>
      <c r="K304" s="81"/>
      <c r="L304" s="83">
        <f>L305</f>
        <v>2002</v>
      </c>
      <c r="M304" s="84" t="s">
        <v>390</v>
      </c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  <c r="AA304" s="84"/>
      <c r="AB304" s="81"/>
      <c r="AC304" s="81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85"/>
      <c r="AO304" s="85"/>
      <c r="AP304" s="85"/>
      <c r="AQ304" s="85"/>
      <c r="AR304" s="85"/>
      <c r="AS304" s="85"/>
      <c r="AT304" s="85"/>
      <c r="AU304" s="85"/>
      <c r="AV304" s="85"/>
      <c r="AW304" s="85"/>
      <c r="AX304" s="85"/>
      <c r="AY304" s="85"/>
      <c r="AZ304" s="84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  <c r="CY304" s="10"/>
      <c r="CZ304" s="10"/>
      <c r="DA304" s="10"/>
      <c r="DB304" s="10"/>
      <c r="DC304" s="10"/>
      <c r="DD304" s="10"/>
      <c r="DE304" s="10"/>
      <c r="DF304" s="10"/>
      <c r="DG304" s="10"/>
      <c r="DH304" s="10"/>
      <c r="DI304" s="10"/>
      <c r="DJ304" s="10"/>
      <c r="DK304" s="10"/>
      <c r="DL304" s="10"/>
      <c r="DM304" s="10"/>
      <c r="DN304" s="10"/>
      <c r="DO304" s="10"/>
      <c r="DP304" s="10"/>
      <c r="DQ304" s="10"/>
      <c r="DR304" s="10"/>
      <c r="DS304" s="10"/>
    </row>
    <row r="305" spans="1:123" s="101" customFormat="1" ht="10.95" customHeight="1" x14ac:dyDescent="0.25">
      <c r="A305" s="75" t="s">
        <v>348</v>
      </c>
      <c r="B305" s="95" t="str">
        <f t="shared" ref="B305:B307" si="74">IF(E305&gt;0,"Bud02 " &amp; C305 &amp;","&amp;D305&amp;",'"&amp;E305&amp;"',"&amp;1*R305)</f>
        <v>Bud02 2020,2002,'557500',3233.33333333333</v>
      </c>
      <c r="C305" s="96">
        <f t="shared" ref="C305:C307" si="75">$E$5</f>
        <v>2020</v>
      </c>
      <c r="D305" s="96">
        <v>2002</v>
      </c>
      <c r="E305" s="97">
        <f>IF(LEFT(H305,1) = "x",H305,F305)</f>
        <v>557500</v>
      </c>
      <c r="F305" s="90">
        <v>557500</v>
      </c>
      <c r="G305" s="98">
        <f>IF(""="",1,SUBSTITUTE(SUBSTITUTE("","xxp","xpp"),"xppm13","xppm08"))</f>
        <v>1</v>
      </c>
      <c r="H305" s="98">
        <f>IF(""="",1,"")</f>
        <v>1</v>
      </c>
      <c r="I305" s="98">
        <f>IF(""="",1,IF(LEFT("",1)&lt;&gt;"E","",1))</f>
        <v>1</v>
      </c>
      <c r="J305" s="98">
        <f>IF(""="",1,IF(LEFT("",1)="E","",1))</f>
        <v>1</v>
      </c>
      <c r="K305" s="99" t="s">
        <v>391</v>
      </c>
      <c r="L305" s="91">
        <v>2002</v>
      </c>
      <c r="M305" s="100" t="str">
        <f>IF(LEFT($G305,4)="xppm","*","")</f>
        <v/>
      </c>
      <c r="N305" s="101" t="str">
        <f>UPPER(TRIM("          REAL ESTATE TAXES"))</f>
        <v>REAL ESTATE TAXES</v>
      </c>
      <c r="P305" s="102" t="s">
        <v>356</v>
      </c>
      <c r="R305" s="109">
        <f>IFERROR(IF(1*AB305&gt;0,AB305,V305),V305)</f>
        <v>3233.3333333333335</v>
      </c>
      <c r="S305" s="108"/>
      <c r="T305" s="101">
        <f>IFERROR(IF(LEFT($G305,4)="xppm",AD305/VLOOKUP($G305,$K$11:$Z$28,T$1,0),IF(LEFT($J305,1)="E",AD305/VLOOKUP($J305,$K$11:$Z$28,T$1,0),AD305/T$6)),"")</f>
        <v>0</v>
      </c>
      <c r="V305" s="101">
        <f>IFERROR(IF(LEFT($G305,4)="xppm",AF305/VLOOKUP($G305,$K$11:$Z$28,V$1,0),IF(LEFT($J305,1)="E",AF305/VLOOKUP($J305,$K$11:$Z$28,V$1,0),AF305/V$6)),"")</f>
        <v>3233.3333333333335</v>
      </c>
      <c r="X305" s="101">
        <f>IFERROR(IF(LEFT($G305,4)="xppm",AH305/VLOOKUP($G305,$K$11:$Z$28,X$1,0),IF(LEFT($J305,1)="E",AH305/VLOOKUP($J305,$K$11:$Z$28,X$1,0),AH305/X$6)),"")</f>
        <v>23000</v>
      </c>
      <c r="Z305" s="101">
        <f>IFERROR(IF(LEFT($G305,4)="xppm",AJ305/VLOOKUP($G305,$K$11:$Z$28,Z$1,0),IF(LEFT($J305,1)="E",AJ305/VLOOKUP($J305,$K$11:$Z$28,Z$1,0),AJ305/Z$6)),"")</f>
        <v>0</v>
      </c>
      <c r="AA305" s="108"/>
      <c r="AB305" s="99">
        <f>IFERROR(IF(LEFT($G305,4)="xppm",AL305/VLOOKUP($G305,$K$11:$Z$28,AB$1,0),IF(LEFT($J305,1)="E",AL305/VLOOKUP($J305,$K$11:$AB$28,AB$1,0),AL305/AB$6)),"")</f>
        <v>0</v>
      </c>
      <c r="AC305" s="110"/>
      <c r="AD305" s="14">
        <v>0</v>
      </c>
      <c r="AE305" s="14"/>
      <c r="AF305" s="14">
        <v>29100</v>
      </c>
      <c r="AG305" s="14"/>
      <c r="AH305" s="14">
        <v>276000</v>
      </c>
      <c r="AI305" s="14"/>
      <c r="AJ305" s="14">
        <v>0</v>
      </c>
      <c r="AK305" s="65"/>
      <c r="AL305" s="14">
        <v>0</v>
      </c>
      <c r="AM305" s="65"/>
      <c r="AN305" s="25">
        <v>23000</v>
      </c>
      <c r="AO305" s="25">
        <v>23000</v>
      </c>
      <c r="AP305" s="25">
        <v>23000</v>
      </c>
      <c r="AQ305" s="25">
        <v>29100</v>
      </c>
      <c r="AR305" s="25">
        <v>0</v>
      </c>
      <c r="AS305" s="25">
        <v>0</v>
      </c>
      <c r="AT305" s="25">
        <v>0</v>
      </c>
      <c r="AU305" s="25">
        <v>0</v>
      </c>
      <c r="AV305" s="25">
        <v>0</v>
      </c>
      <c r="AW305" s="25">
        <v>0</v>
      </c>
      <c r="AX305" s="25">
        <v>0</v>
      </c>
      <c r="AY305" s="25">
        <v>0</v>
      </c>
      <c r="AZ305" s="108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10"/>
      <c r="DO305" s="10"/>
      <c r="DP305" s="10"/>
      <c r="DQ305" s="10"/>
      <c r="DR305" s="10"/>
      <c r="DS305" s="10"/>
    </row>
    <row r="306" spans="1:123" s="101" customFormat="1" ht="10.95" customHeight="1" x14ac:dyDescent="0.25">
      <c r="A306" s="75" t="s">
        <v>348</v>
      </c>
      <c r="B306" s="95" t="str">
        <f t="shared" si="74"/>
        <v>Bud02 2020,2002,'558000',2309.99333333333</v>
      </c>
      <c r="C306" s="96">
        <f t="shared" si="75"/>
        <v>2020</v>
      </c>
      <c r="D306" s="96">
        <v>2002</v>
      </c>
      <c r="E306" s="97">
        <f>IF(LEFT(H306,1) = "x",H306,F306)</f>
        <v>558000</v>
      </c>
      <c r="F306" s="90">
        <v>558000</v>
      </c>
      <c r="G306" s="98">
        <f>IF(""="",1,SUBSTITUTE(SUBSTITUTE("","xxp","xpp"),"xppm13","xppm08"))</f>
        <v>1</v>
      </c>
      <c r="H306" s="98">
        <f>IF(""="",1,"")</f>
        <v>1</v>
      </c>
      <c r="I306" s="98">
        <f>IF(""="",1,IF(LEFT("",1)&lt;&gt;"E","",1))</f>
        <v>1</v>
      </c>
      <c r="J306" s="98">
        <f>IF(""="",1,IF(LEFT("",1)="E","",1))</f>
        <v>1</v>
      </c>
      <c r="K306" s="99" t="s">
        <v>392</v>
      </c>
      <c r="L306" s="91">
        <v>2002</v>
      </c>
      <c r="M306" s="100" t="str">
        <f>IF(LEFT($G306,4)="xppm","*","")</f>
        <v/>
      </c>
      <c r="N306" s="101" t="str">
        <f>UPPER(TRIM("          INSURANCE - GENERAL LIABILITY"))</f>
        <v>INSURANCE - GENERAL LIABILITY</v>
      </c>
      <c r="P306" s="102" t="s">
        <v>359</v>
      </c>
      <c r="R306" s="109">
        <f>IFERROR(IF(1*AB306&gt;0,AB306,V306),V306)</f>
        <v>2309.9933333333333</v>
      </c>
      <c r="S306" s="108"/>
      <c r="T306" s="101">
        <f>IFERROR(IF(LEFT($G306,4)="xppm",AD306/VLOOKUP($G306,$K$11:$Z$28,T$1,0),IF(LEFT($J306,1)="E",AD306/VLOOKUP($J306,$K$11:$Z$28,T$1,0),AD306/T$6)),"")</f>
        <v>0</v>
      </c>
      <c r="V306" s="101">
        <f>IFERROR(IF(LEFT($G306,4)="xppm",AF306/VLOOKUP($G306,$K$11:$Z$28,V$1,0),IF(LEFT($J306,1)="E",AF306/VLOOKUP($J306,$K$11:$Z$28,V$1,0),AF306/V$6)),"")</f>
        <v>2309.9933333333333</v>
      </c>
      <c r="X306" s="101">
        <f>IFERROR(IF(LEFT($G306,4)="xppm",AH306/VLOOKUP($G306,$K$11:$Z$28,X$1,0),IF(LEFT($J306,1)="E",AH306/VLOOKUP($J306,$K$11:$Z$28,X$1,0),AH306/X$6)),"")</f>
        <v>20791.438333333335</v>
      </c>
      <c r="Z306" s="101">
        <f>IFERROR(IF(LEFT($G306,4)="xppm",AJ306/VLOOKUP($G306,$K$11:$Z$28,Z$1,0),IF(LEFT($J306,1)="E",AJ306/VLOOKUP($J306,$K$11:$Z$28,Z$1,0),AJ306/Z$6)),"")</f>
        <v>0</v>
      </c>
      <c r="AA306" s="108"/>
      <c r="AB306" s="99">
        <f>IFERROR(IF(LEFT($G306,4)="xppm",AL306/VLOOKUP($G306,$K$11:$Z$28,AB$1,0),IF(LEFT($J306,1)="E",AL306/VLOOKUP($J306,$K$11:$AB$28,AB$1,0),AL306/AB$6)),"")</f>
        <v>0</v>
      </c>
      <c r="AC306" s="110"/>
      <c r="AD306" s="14">
        <v>0</v>
      </c>
      <c r="AE306" s="14"/>
      <c r="AF306" s="14">
        <v>20789.939999999999</v>
      </c>
      <c r="AG306" s="14"/>
      <c r="AH306" s="14">
        <v>249497.26</v>
      </c>
      <c r="AI306" s="14"/>
      <c r="AJ306" s="14">
        <v>0</v>
      </c>
      <c r="AK306" s="65"/>
      <c r="AL306" s="14">
        <v>0</v>
      </c>
      <c r="AM306" s="65"/>
      <c r="AN306" s="25">
        <v>20772.07</v>
      </c>
      <c r="AO306" s="25">
        <v>20788.830000000002</v>
      </c>
      <c r="AP306" s="25">
        <v>20789.939999999999</v>
      </c>
      <c r="AQ306" s="25">
        <v>20789.939999999999</v>
      </c>
      <c r="AR306" s="25">
        <v>0</v>
      </c>
      <c r="AS306" s="25">
        <v>0</v>
      </c>
      <c r="AT306" s="25">
        <v>0</v>
      </c>
      <c r="AU306" s="25">
        <v>0</v>
      </c>
      <c r="AV306" s="25">
        <v>0</v>
      </c>
      <c r="AW306" s="25">
        <v>0</v>
      </c>
      <c r="AX306" s="25">
        <v>0</v>
      </c>
      <c r="AY306" s="25">
        <v>0</v>
      </c>
      <c r="AZ306" s="108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  <c r="CY306" s="10"/>
      <c r="CZ306" s="10"/>
      <c r="DA306" s="10"/>
      <c r="DB306" s="10"/>
      <c r="DC306" s="10"/>
      <c r="DD306" s="10"/>
      <c r="DE306" s="10"/>
      <c r="DF306" s="10"/>
      <c r="DG306" s="10"/>
      <c r="DH306" s="10"/>
      <c r="DI306" s="10"/>
      <c r="DJ306" s="10"/>
      <c r="DK306" s="10"/>
      <c r="DL306" s="10"/>
      <c r="DM306" s="10"/>
      <c r="DN306" s="10"/>
      <c r="DO306" s="10"/>
      <c r="DP306" s="10"/>
      <c r="DQ306" s="10"/>
      <c r="DR306" s="10"/>
      <c r="DS306" s="10"/>
    </row>
    <row r="307" spans="1:123" s="101" customFormat="1" ht="10.95" customHeight="1" x14ac:dyDescent="0.25">
      <c r="A307" s="75" t="s">
        <v>348</v>
      </c>
      <c r="B307" s="95" t="str">
        <f t="shared" si="74"/>
        <v>Bud02 2020,2002,'558200',293.694444444444</v>
      </c>
      <c r="C307" s="96">
        <f t="shared" si="75"/>
        <v>2020</v>
      </c>
      <c r="D307" s="96">
        <v>2002</v>
      </c>
      <c r="E307" s="97">
        <f>IF(LEFT(H307,1) = "x",H307,F307)</f>
        <v>558200</v>
      </c>
      <c r="F307" s="90">
        <v>558200</v>
      </c>
      <c r="G307" s="98">
        <f>IF(""="",1,SUBSTITUTE(SUBSTITUTE("","xxp","xpp"),"xppm13","xppm08"))</f>
        <v>1</v>
      </c>
      <c r="H307" s="98">
        <f>IF(""="",1,"")</f>
        <v>1</v>
      </c>
      <c r="I307" s="98">
        <f>IF(""="",1,IF(LEFT("",1)&lt;&gt;"E","",1))</f>
        <v>1</v>
      </c>
      <c r="J307" s="98">
        <f>IF(""="",1,IF(LEFT("",1)="E","",1))</f>
        <v>1</v>
      </c>
      <c r="K307" s="99" t="s">
        <v>393</v>
      </c>
      <c r="L307" s="91">
        <v>2002</v>
      </c>
      <c r="M307" s="100" t="str">
        <f>IF(LEFT($G307,4)="xppm","*","")</f>
        <v/>
      </c>
      <c r="N307" s="101" t="str">
        <f>UPPER(TRIM("          INSURANCE - PROPERTY/FLOOD"))</f>
        <v>INSURANCE - PROPERTY/FLOOD</v>
      </c>
      <c r="P307" s="102" t="s">
        <v>359</v>
      </c>
      <c r="R307" s="109">
        <f>IFERROR(IF(1*AB307&gt;0,AB307,V307),V307)</f>
        <v>293.69444444444446</v>
      </c>
      <c r="S307" s="108"/>
      <c r="T307" s="101">
        <f>IFERROR(IF(LEFT($G307,4)="xppm",AD307/VLOOKUP($G307,$K$11:$Z$28,T$1,0),IF(LEFT($J307,1)="E",AD307/VLOOKUP($J307,$K$11:$Z$28,T$1,0),AD307/T$6)),"")</f>
        <v>0</v>
      </c>
      <c r="V307" s="101">
        <f>IFERROR(IF(LEFT($G307,4)="xppm",AF307/VLOOKUP($G307,$K$11:$Z$28,V$1,0),IF(LEFT($J307,1)="E",AF307/VLOOKUP($J307,$K$11:$Z$28,V$1,0),AF307/V$6)),"")</f>
        <v>293.69444444444446</v>
      </c>
      <c r="X307" s="101">
        <f>IFERROR(IF(LEFT($G307,4)="xppm",AH307/VLOOKUP($G307,$K$11:$Z$28,X$1,0),IF(LEFT($J307,1)="E",AH307/VLOOKUP($J307,$K$11:$Z$28,X$1,0),AH307/X$6)),"")</f>
        <v>1962.0608333333332</v>
      </c>
      <c r="Z307" s="101">
        <f>IFERROR(IF(LEFT($G307,4)="xppm",AJ307/VLOOKUP($G307,$K$11:$Z$28,Z$1,0),IF(LEFT($J307,1)="E",AJ307/VLOOKUP($J307,$K$11:$Z$28,Z$1,0),AJ307/Z$6)),"")</f>
        <v>0</v>
      </c>
      <c r="AA307" s="108"/>
      <c r="AB307" s="99">
        <f>IFERROR(IF(LEFT($G307,4)="xppm",AL307/VLOOKUP($G307,$K$11:$Z$28,AB$1,0),IF(LEFT($J307,1)="E",AL307/VLOOKUP($J307,$K$11:$AB$28,AB$1,0),AL307/AB$6)),"")</f>
        <v>0</v>
      </c>
      <c r="AC307" s="110"/>
      <c r="AD307" s="14">
        <v>0</v>
      </c>
      <c r="AE307" s="14"/>
      <c r="AF307" s="14">
        <v>2643.25</v>
      </c>
      <c r="AG307" s="14"/>
      <c r="AH307" s="14">
        <v>23544.73</v>
      </c>
      <c r="AI307" s="14"/>
      <c r="AJ307" s="14">
        <v>0</v>
      </c>
      <c r="AK307" s="65"/>
      <c r="AL307" s="14">
        <v>0</v>
      </c>
      <c r="AM307" s="65"/>
      <c r="AN307" s="25">
        <v>1825.85</v>
      </c>
      <c r="AO307" s="25">
        <v>2643.25</v>
      </c>
      <c r="AP307" s="25">
        <v>2643.25</v>
      </c>
      <c r="AQ307" s="25">
        <v>2643.25</v>
      </c>
      <c r="AR307" s="25">
        <v>0</v>
      </c>
      <c r="AS307" s="25">
        <v>0</v>
      </c>
      <c r="AT307" s="25">
        <v>0</v>
      </c>
      <c r="AU307" s="25">
        <v>0</v>
      </c>
      <c r="AV307" s="25">
        <v>0</v>
      </c>
      <c r="AW307" s="25">
        <v>0</v>
      </c>
      <c r="AX307" s="25">
        <v>0</v>
      </c>
      <c r="AY307" s="25">
        <v>0</v>
      </c>
      <c r="AZ307" s="108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  <c r="CY307" s="10"/>
      <c r="CZ307" s="10"/>
      <c r="DA307" s="10"/>
      <c r="DB307" s="10"/>
      <c r="DC307" s="10"/>
      <c r="DD307" s="10"/>
      <c r="DE307" s="10"/>
      <c r="DF307" s="10"/>
      <c r="DG307" s="10"/>
      <c r="DH307" s="10"/>
      <c r="DI307" s="10"/>
      <c r="DJ307" s="10"/>
      <c r="DK307" s="10"/>
      <c r="DL307" s="10"/>
      <c r="DM307" s="10"/>
      <c r="DN307" s="10"/>
      <c r="DO307" s="10"/>
      <c r="DP307" s="10"/>
      <c r="DQ307" s="10"/>
      <c r="DR307" s="10"/>
      <c r="DS307" s="10"/>
    </row>
    <row r="308" spans="1:123" ht="4.05" customHeight="1" x14ac:dyDescent="0.25">
      <c r="A308" s="75" t="s">
        <v>348</v>
      </c>
      <c r="E308" s="111"/>
      <c r="F308" s="112"/>
      <c r="T308" s="25"/>
      <c r="U308" s="25"/>
      <c r="V308" s="25"/>
      <c r="W308" s="25"/>
      <c r="X308" s="25"/>
      <c r="Y308" s="25"/>
      <c r="Z308" s="25"/>
      <c r="AA308" s="25"/>
      <c r="AB308" s="14"/>
      <c r="AC308" s="14"/>
    </row>
    <row r="309" spans="1:123" s="86" customFormat="1" ht="15" customHeight="1" x14ac:dyDescent="0.25">
      <c r="A309" s="75" t="s">
        <v>348</v>
      </c>
      <c r="B309" s="80"/>
      <c r="C309" s="80"/>
      <c r="D309" s="80"/>
      <c r="E309" s="81"/>
      <c r="F309" s="82"/>
      <c r="G309" s="81"/>
      <c r="H309" s="81"/>
      <c r="I309" s="81"/>
      <c r="J309" s="81"/>
      <c r="K309" s="81"/>
      <c r="L309" s="83">
        <f>L310</f>
        <v>2002</v>
      </c>
      <c r="M309" s="84" t="s">
        <v>394</v>
      </c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  <c r="AA309" s="84"/>
      <c r="AB309" s="81"/>
      <c r="AC309" s="81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85"/>
      <c r="AO309" s="85"/>
      <c r="AP309" s="85"/>
      <c r="AQ309" s="85"/>
      <c r="AR309" s="85"/>
      <c r="AS309" s="85"/>
      <c r="AT309" s="85"/>
      <c r="AU309" s="85"/>
      <c r="AV309" s="85"/>
      <c r="AW309" s="85"/>
      <c r="AX309" s="85"/>
      <c r="AY309" s="85"/>
      <c r="AZ309" s="84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  <c r="CY309" s="10"/>
      <c r="CZ309" s="10"/>
      <c r="DA309" s="10"/>
      <c r="DB309" s="10"/>
      <c r="DC309" s="10"/>
      <c r="DD309" s="10"/>
      <c r="DE309" s="10"/>
      <c r="DF309" s="10"/>
      <c r="DG309" s="10"/>
      <c r="DH309" s="10"/>
      <c r="DI309" s="10"/>
      <c r="DJ309" s="10"/>
      <c r="DK309" s="10"/>
      <c r="DL309" s="10"/>
      <c r="DM309" s="10"/>
      <c r="DN309" s="10"/>
      <c r="DO309" s="10"/>
      <c r="DP309" s="10"/>
      <c r="DQ309" s="10"/>
      <c r="DR309" s="10"/>
      <c r="DS309" s="10"/>
    </row>
    <row r="310" spans="1:123" s="101" customFormat="1" ht="10.95" customHeight="1" x14ac:dyDescent="0.25">
      <c r="A310" s="75" t="s">
        <v>348</v>
      </c>
      <c r="B310" s="95" t="str">
        <f t="shared" ref="B310:B312" si="76">IF(E310&gt;0,"Bud02 " &amp; C310 &amp;","&amp;D310&amp;",'"&amp;E310&amp;"',"&amp;1*R310)</f>
        <v>Bud02 2020,2002,'560000',0</v>
      </c>
      <c r="C310" s="96">
        <f t="shared" ref="C310:C313" si="77">$E$5</f>
        <v>2020</v>
      </c>
      <c r="D310" s="96">
        <v>2002</v>
      </c>
      <c r="E310" s="97">
        <f>IF(LEFT(H310,1) = "x",H310,F310)</f>
        <v>560000</v>
      </c>
      <c r="F310" s="90">
        <v>560000</v>
      </c>
      <c r="G310" s="98">
        <f>IF(""="",1,SUBSTITUTE(SUBSTITUTE("","xxp","xpp"),"xppm13","xppm08"))</f>
        <v>1</v>
      </c>
      <c r="H310" s="98">
        <f>IF(""="",1,"")</f>
        <v>1</v>
      </c>
      <c r="I310" s="98">
        <f>IF(""="",1,IF(LEFT("",1)&lt;&gt;"E","",1))</f>
        <v>1</v>
      </c>
      <c r="J310" s="98">
        <f>IF(""="",1,IF(LEFT("",1)="E","",1))</f>
        <v>1</v>
      </c>
      <c r="K310" s="99" t="s">
        <v>395</v>
      </c>
      <c r="L310" s="91">
        <v>2002</v>
      </c>
      <c r="M310" s="100" t="str">
        <f>IF(LEFT($G310,4)="xppm","*","")</f>
        <v/>
      </c>
      <c r="N310" s="101" t="str">
        <f>UPPER(TRIM("          INTEREST EXPENSE"))</f>
        <v>INTEREST EXPENSE</v>
      </c>
      <c r="P310" s="102" t="s">
        <v>356</v>
      </c>
      <c r="R310" s="109">
        <f>IFERROR(IF(1*AB310&gt;0,AB310,V310),V310)</f>
        <v>0</v>
      </c>
      <c r="S310" s="108"/>
      <c r="T310" s="101">
        <f>IFERROR(IF(LEFT($G310,4)="xppm",AD310/VLOOKUP($G310,$K$11:$Z$28,T$1,0),IF(LEFT($J310,1)="E",AD310/VLOOKUP($J310,$K$11:$Z$28,T$1,0),AD310/T$6)),"")</f>
        <v>0</v>
      </c>
      <c r="V310" s="101">
        <f>IFERROR(IF(LEFT($G310,4)="xppm",AF310/VLOOKUP($G310,$K$11:$Z$28,V$1,0),IF(LEFT($J310,1)="E",AF310/VLOOKUP($J310,$K$11:$Z$28,V$1,0),AF310/V$6)),"")</f>
        <v>0</v>
      </c>
      <c r="X310" s="101">
        <f>IFERROR(IF(LEFT($G310,4)="xppm",AH310/VLOOKUP($G310,$K$11:$Z$28,X$1,0),IF(LEFT($J310,1)="E",AH310/VLOOKUP($J310,$K$11:$Z$28,X$1,0),AH310/X$6)),"")</f>
        <v>10623.036666666667</v>
      </c>
      <c r="Z310" s="101">
        <f>IFERROR(IF(LEFT($G310,4)="xppm",AJ310/VLOOKUP($G310,$K$11:$Z$28,Z$1,0),IF(LEFT($J310,1)="E",AJ310/VLOOKUP($J310,$K$11:$Z$28,Z$1,0),AJ310/Z$6)),"")</f>
        <v>0</v>
      </c>
      <c r="AA310" s="108"/>
      <c r="AB310" s="99">
        <f>IFERROR(IF(LEFT($G310,4)="xppm",AL310/VLOOKUP($G310,$K$11:$Z$28,AB$1,0),IF(LEFT($J310,1)="E",AL310/VLOOKUP($J310,$K$11:$AB$28,AB$1,0),AL310/AB$6)),"")</f>
        <v>0</v>
      </c>
      <c r="AC310" s="110"/>
      <c r="AD310" s="14">
        <v>0</v>
      </c>
      <c r="AE310" s="14"/>
      <c r="AF310" s="14">
        <v>0</v>
      </c>
      <c r="AG310" s="14"/>
      <c r="AH310" s="14">
        <v>127476.44</v>
      </c>
      <c r="AI310" s="14"/>
      <c r="AJ310" s="14">
        <v>0</v>
      </c>
      <c r="AK310" s="65"/>
      <c r="AL310" s="14">
        <v>0</v>
      </c>
      <c r="AM310" s="65"/>
      <c r="AN310" s="25">
        <v>12945.59</v>
      </c>
      <c r="AO310" s="25">
        <v>8864.34</v>
      </c>
      <c r="AP310" s="25">
        <v>15215.6</v>
      </c>
      <c r="AQ310" s="25">
        <v>9387</v>
      </c>
      <c r="AR310" s="25">
        <v>-9387</v>
      </c>
      <c r="AS310" s="25">
        <v>0</v>
      </c>
      <c r="AT310" s="25">
        <v>0</v>
      </c>
      <c r="AU310" s="25">
        <v>0</v>
      </c>
      <c r="AV310" s="25">
        <v>0</v>
      </c>
      <c r="AW310" s="25">
        <v>0</v>
      </c>
      <c r="AX310" s="25">
        <v>0</v>
      </c>
      <c r="AY310" s="25">
        <v>0</v>
      </c>
      <c r="AZ310" s="108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  <c r="CY310" s="10"/>
      <c r="CZ310" s="10"/>
      <c r="DA310" s="10"/>
      <c r="DB310" s="10"/>
      <c r="DC310" s="10"/>
      <c r="DD310" s="10"/>
      <c r="DE310" s="10"/>
      <c r="DF310" s="10"/>
      <c r="DG310" s="10"/>
      <c r="DH310" s="10"/>
      <c r="DI310" s="10"/>
      <c r="DJ310" s="10"/>
      <c r="DK310" s="10"/>
      <c r="DL310" s="10"/>
      <c r="DM310" s="10"/>
      <c r="DN310" s="10"/>
      <c r="DO310" s="10"/>
      <c r="DP310" s="10"/>
      <c r="DQ310" s="10"/>
      <c r="DR310" s="10"/>
      <c r="DS310" s="10"/>
    </row>
    <row r="311" spans="1:123" s="101" customFormat="1" ht="10.95" customHeight="1" x14ac:dyDescent="0.25">
      <c r="A311" s="75" t="s">
        <v>348</v>
      </c>
      <c r="B311" s="95" t="str">
        <f t="shared" si="76"/>
        <v>Bud02 2020,2002,'560500',14322.2222222222</v>
      </c>
      <c r="C311" s="96">
        <f t="shared" si="77"/>
        <v>2020</v>
      </c>
      <c r="D311" s="96">
        <v>2002</v>
      </c>
      <c r="E311" s="97">
        <f>IF(LEFT(H311,1) = "x",H311,F311)</f>
        <v>560500</v>
      </c>
      <c r="F311" s="90">
        <v>560500</v>
      </c>
      <c r="G311" s="98">
        <f>IF(""="",1,SUBSTITUTE(SUBSTITUTE("","xxp","xpp"),"xppm13","xppm08"))</f>
        <v>1</v>
      </c>
      <c r="H311" s="98">
        <f>IF(""="",1,"")</f>
        <v>1</v>
      </c>
      <c r="I311" s="98">
        <f>IF(""="",1,IF(LEFT("",1)&lt;&gt;"E","",1))</f>
        <v>1</v>
      </c>
      <c r="J311" s="98">
        <f>IF(""="",1,IF(LEFT("",1)="E","",1))</f>
        <v>1</v>
      </c>
      <c r="K311" s="99" t="s">
        <v>396</v>
      </c>
      <c r="L311" s="91">
        <v>2002</v>
      </c>
      <c r="M311" s="100" t="str">
        <f>IF(LEFT($G311,4)="xppm","*","")</f>
        <v/>
      </c>
      <c r="N311" s="101" t="str">
        <f>UPPER(TRIM("          RENT EXPENSE"))</f>
        <v>RENT EXPENSE</v>
      </c>
      <c r="P311" s="102" t="s">
        <v>356</v>
      </c>
      <c r="R311" s="109">
        <f>IFERROR(IF(1*AB311&gt;0,AB311,V311),V311)</f>
        <v>14322.222222222223</v>
      </c>
      <c r="S311" s="108"/>
      <c r="T311" s="101">
        <f>IFERROR(IF(LEFT($G311,4)="xppm",AD311/VLOOKUP($G311,$K$11:$Z$28,T$1,0),IF(LEFT($J311,1)="E",AD311/VLOOKUP($J311,$K$11:$Z$28,T$1,0),AD311/T$6)),"")</f>
        <v>0</v>
      </c>
      <c r="V311" s="101">
        <f>IFERROR(IF(LEFT($G311,4)="xppm",AF311/VLOOKUP($G311,$K$11:$Z$28,V$1,0),IF(LEFT($J311,1)="E",AF311/VLOOKUP($J311,$K$11:$Z$28,V$1,0),AF311/V$6)),"")</f>
        <v>14322.222222222223</v>
      </c>
      <c r="X311" s="101">
        <f>IFERROR(IF(LEFT($G311,4)="xppm",AH311/VLOOKUP($G311,$K$11:$Z$28,X$1,0),IF(LEFT($J311,1)="E",AH311/VLOOKUP($J311,$K$11:$Z$28,X$1,0),AH311/X$6)),"")</f>
        <v>135000</v>
      </c>
      <c r="Z311" s="101">
        <f>IFERROR(IF(LEFT($G311,4)="xppm",AJ311/VLOOKUP($G311,$K$11:$Z$28,Z$1,0),IF(LEFT($J311,1)="E",AJ311/VLOOKUP($J311,$K$11:$Z$28,Z$1,0),AJ311/Z$6)),"")</f>
        <v>0</v>
      </c>
      <c r="AA311" s="108"/>
      <c r="AB311" s="99">
        <f>IFERROR(IF(LEFT($G311,4)="xppm",AL311/VLOOKUP($G311,$K$11:$Z$28,AB$1,0),IF(LEFT($J311,1)="E",AL311/VLOOKUP($J311,$K$11:$AB$28,AB$1,0),AL311/AB$6)),"")</f>
        <v>0</v>
      </c>
      <c r="AC311" s="110"/>
      <c r="AD311" s="14">
        <v>0</v>
      </c>
      <c r="AE311" s="14"/>
      <c r="AF311" s="14">
        <v>128900</v>
      </c>
      <c r="AG311" s="14"/>
      <c r="AH311" s="14">
        <v>1620000</v>
      </c>
      <c r="AI311" s="14"/>
      <c r="AJ311" s="14">
        <v>0</v>
      </c>
      <c r="AK311" s="65"/>
      <c r="AL311" s="14">
        <v>0</v>
      </c>
      <c r="AM311" s="65"/>
      <c r="AN311" s="25">
        <v>135000</v>
      </c>
      <c r="AO311" s="25">
        <v>135000</v>
      </c>
      <c r="AP311" s="25">
        <v>135000</v>
      </c>
      <c r="AQ311" s="25">
        <v>128900</v>
      </c>
      <c r="AR311" s="25">
        <v>0</v>
      </c>
      <c r="AS311" s="25">
        <v>0</v>
      </c>
      <c r="AT311" s="25">
        <v>0</v>
      </c>
      <c r="AU311" s="25">
        <v>0</v>
      </c>
      <c r="AV311" s="25">
        <v>0</v>
      </c>
      <c r="AW311" s="25">
        <v>0</v>
      </c>
      <c r="AX311" s="25">
        <v>0</v>
      </c>
      <c r="AY311" s="25">
        <v>0</v>
      </c>
      <c r="AZ311" s="108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  <c r="CY311" s="10"/>
      <c r="CZ311" s="10"/>
      <c r="DA311" s="10"/>
      <c r="DB311" s="10"/>
      <c r="DC311" s="10"/>
      <c r="DD311" s="10"/>
      <c r="DE311" s="10"/>
      <c r="DF311" s="10"/>
      <c r="DG311" s="10"/>
      <c r="DH311" s="10"/>
      <c r="DI311" s="10"/>
      <c r="DJ311" s="10"/>
      <c r="DK311" s="10"/>
      <c r="DL311" s="10"/>
      <c r="DM311" s="10"/>
      <c r="DN311" s="10"/>
      <c r="DO311" s="10"/>
      <c r="DP311" s="10"/>
      <c r="DQ311" s="10"/>
      <c r="DR311" s="10"/>
      <c r="DS311" s="10"/>
    </row>
    <row r="312" spans="1:123" s="101" customFormat="1" ht="10.95" customHeight="1" x14ac:dyDescent="0.25">
      <c r="A312" s="75" t="s">
        <v>348</v>
      </c>
      <c r="B312" s="95" t="b">
        <f t="shared" si="76"/>
        <v>0</v>
      </c>
      <c r="C312" s="96">
        <f t="shared" si="77"/>
        <v>2020</v>
      </c>
      <c r="D312" s="96">
        <v>2002</v>
      </c>
      <c r="E312" s="97">
        <f>IF(LEFT(H312,1) = "x",H312,F312)</f>
        <v>0</v>
      </c>
      <c r="F312" s="90"/>
      <c r="G312" s="98">
        <f>IF(""="",1,SUBSTITUTE(SUBSTITUTE("","xxp","xpp"),"xppm13","xppm08"))</f>
        <v>1</v>
      </c>
      <c r="H312" s="98">
        <f>IF(""="",1,"")</f>
        <v>1</v>
      </c>
      <c r="I312" s="98">
        <f>IF(""="",1,IF(LEFT("",1)&lt;&gt;"E","",1))</f>
        <v>1</v>
      </c>
      <c r="J312" s="98">
        <f>IF(""="",1,IF(LEFT("",1)="E","",1))</f>
        <v>1</v>
      </c>
      <c r="K312" s="99" t="s">
        <v>397</v>
      </c>
      <c r="L312" s="91">
        <v>2002</v>
      </c>
      <c r="M312" s="100" t="str">
        <f>IF(LEFT($G312,4)="xppm","*","")</f>
        <v/>
      </c>
      <c r="N312" s="101" t="str">
        <f>UPPER(TRIM("          NON-RECURRING MISC. EXPENSE"))</f>
        <v>NON-RECURRING MISC. EXPENSE</v>
      </c>
      <c r="P312" s="102" t="s">
        <v>356</v>
      </c>
      <c r="R312" s="109">
        <f>IFERROR(IF(1*AB312&gt;0,AB312,V312),V312)</f>
        <v>0</v>
      </c>
      <c r="S312" s="108"/>
      <c r="T312" s="101">
        <f>IFERROR(IF(LEFT($G312,4)="xppm",AD312/VLOOKUP($G312,$K$11:$Z$28,T$1,0),IF(LEFT($J312,1)="E",AD312/VLOOKUP($J312,$K$11:$Z$28,T$1,0),AD312/T$6)),"")</f>
        <v>0</v>
      </c>
      <c r="V312" s="101">
        <f>IFERROR(IF(LEFT($G312,4)="xppm",AF312/VLOOKUP($G312,$K$11:$Z$28,V$1,0),IF(LEFT($J312,1)="E",AF312/VLOOKUP($J312,$K$11:$Z$28,V$1,0),AF312/V$6)),"")</f>
        <v>0</v>
      </c>
      <c r="X312" s="101">
        <f>IFERROR(IF(LEFT($G312,4)="xppm",AH312/VLOOKUP($G312,$K$11:$Z$28,X$1,0),IF(LEFT($J312,1)="E",AH312/VLOOKUP($J312,$K$11:$Z$28,X$1,0),AH312/X$6)),"")</f>
        <v>0</v>
      </c>
      <c r="Z312" s="101">
        <f>IFERROR(IF(LEFT($G312,4)="xppm",AJ312/VLOOKUP($G312,$K$11:$Z$28,Z$1,0),IF(LEFT($J312,1)="E",AJ312/VLOOKUP($J312,$K$11:$Z$28,Z$1,0),AJ312/Z$6)),"")</f>
        <v>0</v>
      </c>
      <c r="AA312" s="108"/>
      <c r="AB312" s="99">
        <f>IFERROR(IF(LEFT($G312,4)="xppm",AL312/VLOOKUP($G312,$K$11:$Z$28,AB$1,0),IF(LEFT($J312,1)="E",AL312/VLOOKUP($J312,$K$11:$AB$28,AB$1,0),AL312/AB$6)),"")</f>
        <v>0</v>
      </c>
      <c r="AC312" s="110"/>
      <c r="AD312" s="14"/>
      <c r="AE312" s="14"/>
      <c r="AF312" s="14"/>
      <c r="AG312" s="14"/>
      <c r="AH312" s="14"/>
      <c r="AI312" s="14"/>
      <c r="AJ312" s="14"/>
      <c r="AK312" s="65"/>
      <c r="AL312" s="14"/>
      <c r="AM312" s="6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108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  <c r="CY312" s="10"/>
      <c r="CZ312" s="10"/>
      <c r="DA312" s="10"/>
      <c r="DB312" s="10"/>
      <c r="DC312" s="10"/>
      <c r="DD312" s="10"/>
      <c r="DE312" s="10"/>
      <c r="DF312" s="10"/>
      <c r="DG312" s="10"/>
      <c r="DH312" s="10"/>
      <c r="DI312" s="10"/>
      <c r="DJ312" s="10"/>
      <c r="DK312" s="10"/>
      <c r="DL312" s="10"/>
      <c r="DM312" s="10"/>
      <c r="DN312" s="10"/>
      <c r="DO312" s="10"/>
      <c r="DP312" s="10"/>
      <c r="DQ312" s="10"/>
      <c r="DR312" s="10"/>
      <c r="DS312" s="10"/>
    </row>
    <row r="313" spans="1:123" ht="4.05" customHeight="1" x14ac:dyDescent="0.25">
      <c r="A313" s="75" t="s">
        <v>348</v>
      </c>
      <c r="E313" s="111"/>
      <c r="F313" s="112"/>
      <c r="T313" s="25"/>
      <c r="U313" s="25"/>
      <c r="V313" s="25"/>
      <c r="W313" s="25"/>
      <c r="X313" s="25"/>
      <c r="Y313" s="25"/>
      <c r="Z313" s="25"/>
      <c r="AA313" s="25"/>
      <c r="AB313" s="14"/>
      <c r="AC313" s="14"/>
    </row>
    <row r="314" spans="1:123" s="5" customFormat="1" x14ac:dyDescent="0.25">
      <c r="A314" s="75" t="s">
        <v>348</v>
      </c>
      <c r="E314" s="6"/>
      <c r="G314" s="8"/>
      <c r="H314" s="8"/>
      <c r="I314" s="8"/>
      <c r="J314" s="8"/>
      <c r="K314" s="6"/>
      <c r="L314" s="76"/>
      <c r="M314" s="76"/>
      <c r="N314" s="10"/>
      <c r="O314" s="10"/>
      <c r="P314" s="7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6"/>
      <c r="AC314" s="6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  <c r="CY314" s="10"/>
      <c r="CZ314" s="10"/>
      <c r="DA314" s="10"/>
      <c r="DB314" s="10"/>
      <c r="DC314" s="10"/>
      <c r="DD314" s="10"/>
      <c r="DE314" s="10"/>
      <c r="DF314" s="10"/>
      <c r="DG314" s="10"/>
      <c r="DH314" s="10"/>
      <c r="DI314" s="10"/>
      <c r="DJ314" s="10"/>
      <c r="DK314" s="10"/>
      <c r="DL314" s="10"/>
      <c r="DM314" s="10"/>
      <c r="DN314" s="10"/>
      <c r="DO314" s="10"/>
      <c r="DP314" s="10"/>
      <c r="DQ314" s="10"/>
      <c r="DR314" s="10"/>
      <c r="DS314" s="10"/>
    </row>
    <row r="315" spans="1:123" ht="22.8" customHeight="1" x14ac:dyDescent="0.35">
      <c r="A315" s="75" t="s">
        <v>348</v>
      </c>
      <c r="K315" s="6">
        <v>2003</v>
      </c>
      <c r="L315" s="77">
        <v>2003</v>
      </c>
      <c r="M315" s="77"/>
      <c r="N315" s="78" t="s">
        <v>402</v>
      </c>
      <c r="O315" s="79"/>
      <c r="S315" s="58"/>
      <c r="AA315" s="58"/>
      <c r="AC315" s="72"/>
      <c r="AK315" s="65"/>
      <c r="AM315" s="65"/>
      <c r="AZ315" s="58"/>
    </row>
    <row r="316" spans="1:123" x14ac:dyDescent="0.25">
      <c r="A316" s="75" t="s">
        <v>348</v>
      </c>
    </row>
    <row r="317" spans="1:123" s="86" customFormat="1" ht="15" customHeight="1" x14ac:dyDescent="0.25">
      <c r="A317" s="75" t="s">
        <v>348</v>
      </c>
      <c r="B317" s="80"/>
      <c r="C317" s="80"/>
      <c r="D317" s="80"/>
      <c r="E317" s="81"/>
      <c r="F317" s="82"/>
      <c r="G317" s="81"/>
      <c r="H317" s="81"/>
      <c r="I317" s="81"/>
      <c r="J317" s="81"/>
      <c r="K317" s="81"/>
      <c r="L317" s="83">
        <f>L318</f>
        <v>2003</v>
      </c>
      <c r="M317" s="84" t="s">
        <v>350</v>
      </c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  <c r="AA317" s="84"/>
      <c r="AB317" s="81"/>
      <c r="AC317" s="81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85"/>
      <c r="AO317" s="85"/>
      <c r="AP317" s="85"/>
      <c r="AQ317" s="85"/>
      <c r="AR317" s="85"/>
      <c r="AS317" s="85"/>
      <c r="AT317" s="85"/>
      <c r="AU317" s="85"/>
      <c r="AV317" s="85"/>
      <c r="AW317" s="85"/>
      <c r="AX317" s="85"/>
      <c r="AY317" s="85"/>
      <c r="AZ317" s="84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  <c r="CY317" s="10"/>
      <c r="CZ317" s="10"/>
      <c r="DA317" s="10"/>
      <c r="DB317" s="10"/>
      <c r="DC317" s="10"/>
      <c r="DD317" s="10"/>
      <c r="DE317" s="10"/>
      <c r="DF317" s="10"/>
      <c r="DG317" s="10"/>
      <c r="DH317" s="10"/>
      <c r="DI317" s="10"/>
      <c r="DJ317" s="10"/>
      <c r="DK317" s="10"/>
      <c r="DL317" s="10"/>
      <c r="DM317" s="10"/>
      <c r="DN317" s="10"/>
      <c r="DO317" s="10"/>
      <c r="DP317" s="10"/>
      <c r="DQ317" s="10"/>
      <c r="DR317" s="10"/>
      <c r="DS317" s="10"/>
    </row>
    <row r="318" spans="1:123" s="25" customFormat="1" ht="10.95" customHeight="1" x14ac:dyDescent="0.25">
      <c r="A318" s="87" t="s">
        <v>348</v>
      </c>
      <c r="B318" s="88"/>
      <c r="C318" s="88"/>
      <c r="D318" s="88"/>
      <c r="E318" s="89"/>
      <c r="F318" s="90"/>
      <c r="G318" s="13"/>
      <c r="H318" s="13"/>
      <c r="I318" s="13"/>
      <c r="J318" s="13"/>
      <c r="K318" s="14" t="s">
        <v>295</v>
      </c>
      <c r="L318" s="91">
        <v>2003</v>
      </c>
      <c r="M318" s="92"/>
      <c r="N318" s="25" t="str">
        <f>TRIM("    TOTAL DAYS")</f>
        <v>TOTAL DAYS</v>
      </c>
      <c r="P318" s="70"/>
      <c r="Q318" s="10"/>
      <c r="R318" s="85"/>
      <c r="S318" s="93"/>
      <c r="T318" s="25">
        <f>AD318/T$6</f>
        <v>0</v>
      </c>
      <c r="V318" s="25">
        <f>AF318/V$6</f>
        <v>0</v>
      </c>
      <c r="X318" s="25">
        <f>AH318/X$6</f>
        <v>0</v>
      </c>
      <c r="Z318" s="25">
        <f>AJ318/Z$6</f>
        <v>0</v>
      </c>
      <c r="AA318" s="93"/>
      <c r="AB318" s="14">
        <f>AL318/AB$6</f>
        <v>0</v>
      </c>
      <c r="AC318" s="65"/>
      <c r="AD318" s="14">
        <v>0</v>
      </c>
      <c r="AE318" s="14"/>
      <c r="AF318" s="14">
        <v>0</v>
      </c>
      <c r="AG318" s="14"/>
      <c r="AH318" s="14">
        <v>0</v>
      </c>
      <c r="AI318" s="14"/>
      <c r="AJ318" s="14">
        <v>0</v>
      </c>
      <c r="AK318" s="65"/>
      <c r="AL318" s="14">
        <v>0</v>
      </c>
      <c r="AM318" s="65"/>
      <c r="AN318" s="25">
        <v>0</v>
      </c>
      <c r="AO318" s="25">
        <v>0</v>
      </c>
      <c r="AP318" s="25">
        <v>0</v>
      </c>
      <c r="AQ318" s="25">
        <v>0</v>
      </c>
      <c r="AR318" s="25">
        <v>0</v>
      </c>
      <c r="AS318" s="25">
        <v>0</v>
      </c>
      <c r="AT318" s="25">
        <v>0</v>
      </c>
      <c r="AU318" s="25">
        <v>0</v>
      </c>
      <c r="AV318" s="25">
        <v>0</v>
      </c>
      <c r="AW318" s="25">
        <v>0</v>
      </c>
      <c r="AX318" s="25">
        <v>0</v>
      </c>
      <c r="AY318" s="25">
        <v>0</v>
      </c>
      <c r="AZ318" s="93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  <c r="CY318" s="10"/>
      <c r="CZ318" s="10"/>
      <c r="DA318" s="10"/>
      <c r="DB318" s="10"/>
      <c r="DC318" s="10"/>
      <c r="DD318" s="10"/>
      <c r="DE318" s="10"/>
      <c r="DF318" s="10"/>
      <c r="DG318" s="10"/>
      <c r="DH318" s="10"/>
      <c r="DI318" s="10"/>
      <c r="DJ318" s="10"/>
      <c r="DK318" s="10"/>
      <c r="DL318" s="10"/>
      <c r="DM318" s="10"/>
      <c r="DN318" s="10"/>
      <c r="DO318" s="10"/>
      <c r="DP318" s="10"/>
      <c r="DQ318" s="10"/>
      <c r="DR318" s="10"/>
      <c r="DS318" s="10"/>
    </row>
    <row r="319" spans="1:123" s="25" customFormat="1" ht="10.95" customHeight="1" x14ac:dyDescent="0.25">
      <c r="A319" s="87" t="s">
        <v>348</v>
      </c>
      <c r="B319" s="88"/>
      <c r="C319" s="88"/>
      <c r="D319" s="88"/>
      <c r="E319" s="89"/>
      <c r="F319" s="90"/>
      <c r="G319" s="13"/>
      <c r="H319" s="13"/>
      <c r="I319" s="13"/>
      <c r="J319" s="13"/>
      <c r="K319" s="14" t="s">
        <v>299</v>
      </c>
      <c r="L319" s="91">
        <v>2003</v>
      </c>
      <c r="M319" s="92"/>
      <c r="N319" s="25" t="str">
        <f>TRIM("      TOTAL ANCILLARIES")</f>
        <v>TOTAL ANCILLARIES</v>
      </c>
      <c r="P319" s="70"/>
      <c r="Q319" s="10"/>
      <c r="R319" s="85"/>
      <c r="S319" s="93"/>
      <c r="T319" s="25">
        <f>AD319/T$6</f>
        <v>0</v>
      </c>
      <c r="V319" s="25">
        <f>AF319/V$6</f>
        <v>0</v>
      </c>
      <c r="X319" s="25">
        <f>AH319/X$6</f>
        <v>0</v>
      </c>
      <c r="Z319" s="25">
        <f>AJ319/Z$6</f>
        <v>0</v>
      </c>
      <c r="AA319" s="93"/>
      <c r="AB319" s="14">
        <f>AL319/AB$6</f>
        <v>0</v>
      </c>
      <c r="AC319" s="65"/>
      <c r="AD319" s="14">
        <v>0</v>
      </c>
      <c r="AE319" s="14"/>
      <c r="AF319" s="14">
        <v>0</v>
      </c>
      <c r="AG319" s="14"/>
      <c r="AH319" s="14">
        <v>0</v>
      </c>
      <c r="AI319" s="14"/>
      <c r="AJ319" s="14">
        <v>0</v>
      </c>
      <c r="AK319" s="65"/>
      <c r="AL319" s="14">
        <v>0</v>
      </c>
      <c r="AM319" s="65"/>
      <c r="AN319" s="25">
        <v>0</v>
      </c>
      <c r="AO319" s="25">
        <v>0</v>
      </c>
      <c r="AP319" s="25">
        <v>0</v>
      </c>
      <c r="AQ319" s="25">
        <v>0</v>
      </c>
      <c r="AR319" s="25">
        <v>0</v>
      </c>
      <c r="AS319" s="25">
        <v>0</v>
      </c>
      <c r="AT319" s="25">
        <v>0</v>
      </c>
      <c r="AU319" s="25">
        <v>0</v>
      </c>
      <c r="AV319" s="25">
        <v>0</v>
      </c>
      <c r="AW319" s="25">
        <v>0</v>
      </c>
      <c r="AX319" s="25">
        <v>0</v>
      </c>
      <c r="AY319" s="25">
        <v>0</v>
      </c>
      <c r="AZ319" s="93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  <c r="CY319" s="10"/>
      <c r="CZ319" s="10"/>
      <c r="DA319" s="10"/>
      <c r="DB319" s="10"/>
      <c r="DC319" s="10"/>
      <c r="DD319" s="10"/>
      <c r="DE319" s="10"/>
      <c r="DF319" s="10"/>
      <c r="DG319" s="10"/>
      <c r="DH319" s="10"/>
      <c r="DI319" s="10"/>
      <c r="DJ319" s="10"/>
      <c r="DK319" s="10"/>
      <c r="DL319" s="10"/>
      <c r="DM319" s="10"/>
      <c r="DN319" s="10"/>
      <c r="DO319" s="10"/>
      <c r="DP319" s="10"/>
      <c r="DQ319" s="10"/>
      <c r="DR319" s="10"/>
      <c r="DS319" s="10"/>
    </row>
    <row r="320" spans="1:123" s="25" customFormat="1" ht="10.95" customHeight="1" x14ac:dyDescent="0.25">
      <c r="A320" s="87" t="s">
        <v>348</v>
      </c>
      <c r="B320" s="88"/>
      <c r="C320" s="88"/>
      <c r="D320" s="88"/>
      <c r="E320" s="89"/>
      <c r="F320" s="90"/>
      <c r="G320" s="13"/>
      <c r="H320" s="13"/>
      <c r="I320" s="13"/>
      <c r="J320" s="13"/>
      <c r="K320" s="14" t="s">
        <v>301</v>
      </c>
      <c r="L320" s="91">
        <v>2003</v>
      </c>
      <c r="M320" s="92"/>
      <c r="N320" s="25" t="str">
        <f>TRIM("TOTAL REVENUE")</f>
        <v>TOTAL REVENUE</v>
      </c>
      <c r="P320" s="70"/>
      <c r="Q320" s="10"/>
      <c r="R320" s="85"/>
      <c r="S320" s="93"/>
      <c r="T320" s="25">
        <f>AD320/T$6</f>
        <v>15.333333333333334</v>
      </c>
      <c r="V320" s="25">
        <f>AF320/V$6</f>
        <v>-189.14888888888888</v>
      </c>
      <c r="X320" s="25">
        <f>AH320/X$6</f>
        <v>319.70749999999998</v>
      </c>
      <c r="Z320" s="25">
        <f>AJ320/Z$6</f>
        <v>0</v>
      </c>
      <c r="AA320" s="93"/>
      <c r="AB320" s="14">
        <f>AL320/AB$6</f>
        <v>0</v>
      </c>
      <c r="AC320" s="65"/>
      <c r="AD320" s="14">
        <v>46</v>
      </c>
      <c r="AE320" s="14"/>
      <c r="AF320" s="14">
        <v>-1702.34</v>
      </c>
      <c r="AG320" s="14"/>
      <c r="AH320" s="14">
        <v>3836.49</v>
      </c>
      <c r="AI320" s="14"/>
      <c r="AJ320" s="14">
        <v>0</v>
      </c>
      <c r="AK320" s="65"/>
      <c r="AL320" s="14">
        <v>0</v>
      </c>
      <c r="AM320" s="65"/>
      <c r="AN320" s="25">
        <v>0</v>
      </c>
      <c r="AO320" s="25">
        <v>0</v>
      </c>
      <c r="AP320" s="25">
        <v>1179.6600000000001</v>
      </c>
      <c r="AQ320" s="25">
        <v>0</v>
      </c>
      <c r="AR320" s="25">
        <v>25</v>
      </c>
      <c r="AS320" s="25">
        <v>0</v>
      </c>
      <c r="AT320" s="25">
        <v>-1782.61</v>
      </c>
      <c r="AU320" s="25">
        <v>9.27</v>
      </c>
      <c r="AV320" s="25">
        <v>0</v>
      </c>
      <c r="AW320" s="25">
        <v>26</v>
      </c>
      <c r="AX320" s="25">
        <v>0</v>
      </c>
      <c r="AY320" s="25">
        <v>20</v>
      </c>
      <c r="AZ320" s="93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  <c r="CY320" s="10"/>
      <c r="CZ320" s="10"/>
      <c r="DA320" s="10"/>
      <c r="DB320" s="10"/>
      <c r="DC320" s="10"/>
      <c r="DD320" s="10"/>
      <c r="DE320" s="10"/>
      <c r="DF320" s="10"/>
      <c r="DG320" s="10"/>
      <c r="DH320" s="10"/>
      <c r="DI320" s="10"/>
      <c r="DJ320" s="10"/>
      <c r="DK320" s="10"/>
      <c r="DL320" s="10"/>
      <c r="DM320" s="10"/>
      <c r="DN320" s="10"/>
      <c r="DO320" s="10"/>
      <c r="DP320" s="10"/>
      <c r="DQ320" s="10"/>
      <c r="DR320" s="10"/>
      <c r="DS320" s="10"/>
    </row>
    <row r="321" spans="1:123" s="25" customFormat="1" ht="10.95" customHeight="1" x14ac:dyDescent="0.25">
      <c r="A321" s="87" t="s">
        <v>348</v>
      </c>
      <c r="B321" s="88"/>
      <c r="C321" s="88"/>
      <c r="D321" s="88"/>
      <c r="E321" s="89"/>
      <c r="F321" s="90"/>
      <c r="G321" s="13"/>
      <c r="H321" s="13"/>
      <c r="I321" s="13"/>
      <c r="J321" s="13"/>
      <c r="K321" s="14" t="s">
        <v>303</v>
      </c>
      <c r="L321" s="91">
        <v>2003</v>
      </c>
      <c r="M321" s="92"/>
      <c r="N321" s="25" t="str">
        <f>TRIM("      TOTAL EMPLOYEE WAGES")</f>
        <v>TOTAL EMPLOYEE WAGES</v>
      </c>
      <c r="P321" s="70"/>
      <c r="Q321" s="10"/>
      <c r="R321" s="85"/>
      <c r="S321" s="93"/>
      <c r="T321" s="25">
        <f>AD321/T$6</f>
        <v>0</v>
      </c>
      <c r="V321" s="25">
        <f>AF321/V$6</f>
        <v>0</v>
      </c>
      <c r="X321" s="25">
        <f>AH321/X$6</f>
        <v>0</v>
      </c>
      <c r="Z321" s="25">
        <f>AJ321/Z$6</f>
        <v>0</v>
      </c>
      <c r="AA321" s="93"/>
      <c r="AB321" s="14">
        <f>AL321/AB$6</f>
        <v>0</v>
      </c>
      <c r="AC321" s="65"/>
      <c r="AD321" s="14">
        <v>0</v>
      </c>
      <c r="AE321" s="14"/>
      <c r="AF321" s="14">
        <v>0</v>
      </c>
      <c r="AG321" s="14"/>
      <c r="AH321" s="14">
        <v>0</v>
      </c>
      <c r="AI321" s="14"/>
      <c r="AJ321" s="14">
        <v>0</v>
      </c>
      <c r="AK321" s="65"/>
      <c r="AL321" s="14">
        <v>0</v>
      </c>
      <c r="AM321" s="65"/>
      <c r="AN321" s="25">
        <v>0</v>
      </c>
      <c r="AO321" s="25">
        <v>0</v>
      </c>
      <c r="AP321" s="25">
        <v>0</v>
      </c>
      <c r="AQ321" s="25">
        <v>0</v>
      </c>
      <c r="AR321" s="25">
        <v>0</v>
      </c>
      <c r="AS321" s="25">
        <v>0</v>
      </c>
      <c r="AT321" s="25">
        <v>0</v>
      </c>
      <c r="AU321" s="25">
        <v>0</v>
      </c>
      <c r="AV321" s="25">
        <v>0</v>
      </c>
      <c r="AW321" s="25">
        <v>0</v>
      </c>
      <c r="AX321" s="25">
        <v>0</v>
      </c>
      <c r="AY321" s="25">
        <v>0</v>
      </c>
      <c r="AZ321" s="93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  <c r="CY321" s="10"/>
      <c r="CZ321" s="10"/>
      <c r="DA321" s="10"/>
      <c r="DB321" s="10"/>
      <c r="DC321" s="10"/>
      <c r="DD321" s="10"/>
      <c r="DE321" s="10"/>
      <c r="DF321" s="10"/>
      <c r="DG321" s="10"/>
      <c r="DH321" s="10"/>
      <c r="DI321" s="10"/>
      <c r="DJ321" s="10"/>
      <c r="DK321" s="10"/>
      <c r="DL321" s="10"/>
      <c r="DM321" s="10"/>
      <c r="DN321" s="10"/>
      <c r="DO321" s="10"/>
      <c r="DP321" s="10"/>
      <c r="DQ321" s="10"/>
      <c r="DR321" s="10"/>
      <c r="DS321" s="10"/>
    </row>
    <row r="322" spans="1:123" s="25" customFormat="1" ht="10.95" customHeight="1" x14ac:dyDescent="0.25">
      <c r="A322" s="87" t="s">
        <v>348</v>
      </c>
      <c r="B322" s="88"/>
      <c r="C322" s="88"/>
      <c r="D322" s="88"/>
      <c r="E322" s="89"/>
      <c r="F322" s="90"/>
      <c r="G322" s="13"/>
      <c r="H322" s="13"/>
      <c r="I322" s="13"/>
      <c r="J322" s="13"/>
      <c r="K322" s="14" t="s">
        <v>305</v>
      </c>
      <c r="L322" s="91">
        <v>2003</v>
      </c>
      <c r="M322" s="92"/>
      <c r="N322" s="25" t="str">
        <f>TRIM("TOTAL COMPENSATION")</f>
        <v>TOTAL COMPENSATION</v>
      </c>
      <c r="P322" s="70"/>
      <c r="Q322" s="10"/>
      <c r="R322" s="85"/>
      <c r="S322" s="93"/>
      <c r="T322" s="25">
        <f>AD322/T$6</f>
        <v>0</v>
      </c>
      <c r="V322" s="25">
        <f>AF322/V$6</f>
        <v>0</v>
      </c>
      <c r="X322" s="25">
        <f>AH322/X$6</f>
        <v>0</v>
      </c>
      <c r="Z322" s="25">
        <f>AJ322/Z$6</f>
        <v>0</v>
      </c>
      <c r="AA322" s="93"/>
      <c r="AB322" s="14">
        <f>AL322/AB$6</f>
        <v>0</v>
      </c>
      <c r="AC322" s="65"/>
      <c r="AD322" s="14">
        <v>0</v>
      </c>
      <c r="AE322" s="14"/>
      <c r="AF322" s="14">
        <v>0</v>
      </c>
      <c r="AG322" s="14"/>
      <c r="AH322" s="14">
        <v>0</v>
      </c>
      <c r="AI322" s="14"/>
      <c r="AJ322" s="14">
        <v>0</v>
      </c>
      <c r="AK322" s="65"/>
      <c r="AL322" s="14">
        <v>0</v>
      </c>
      <c r="AM322" s="65"/>
      <c r="AN322" s="25">
        <v>0</v>
      </c>
      <c r="AO322" s="25">
        <v>0</v>
      </c>
      <c r="AP322" s="25">
        <v>0</v>
      </c>
      <c r="AQ322" s="25">
        <v>0</v>
      </c>
      <c r="AR322" s="25">
        <v>0</v>
      </c>
      <c r="AS322" s="25">
        <v>0</v>
      </c>
      <c r="AT322" s="25">
        <v>0</v>
      </c>
      <c r="AU322" s="25">
        <v>0</v>
      </c>
      <c r="AV322" s="25">
        <v>0</v>
      </c>
      <c r="AW322" s="25">
        <v>0</v>
      </c>
      <c r="AX322" s="25">
        <v>0</v>
      </c>
      <c r="AY322" s="25">
        <v>0</v>
      </c>
      <c r="AZ322" s="93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  <c r="CY322" s="10"/>
      <c r="CZ322" s="10"/>
      <c r="DA322" s="10"/>
      <c r="DB322" s="10"/>
      <c r="DC322" s="10"/>
      <c r="DD322" s="10"/>
      <c r="DE322" s="10"/>
      <c r="DF322" s="10"/>
      <c r="DG322" s="10"/>
      <c r="DH322" s="10"/>
      <c r="DI322" s="10"/>
      <c r="DJ322" s="10"/>
      <c r="DK322" s="10"/>
      <c r="DL322" s="10"/>
      <c r="DM322" s="10"/>
      <c r="DN322" s="10"/>
      <c r="DO322" s="10"/>
      <c r="DP322" s="10"/>
      <c r="DQ322" s="10"/>
      <c r="DR322" s="10"/>
      <c r="DS322" s="10"/>
    </row>
    <row r="323" spans="1:123" x14ac:dyDescent="0.25">
      <c r="A323" s="75" t="s">
        <v>348</v>
      </c>
      <c r="L323" s="94"/>
    </row>
    <row r="324" spans="1:123" s="86" customFormat="1" ht="15" customHeight="1" x14ac:dyDescent="0.25">
      <c r="A324" s="75" t="s">
        <v>348</v>
      </c>
      <c r="B324" s="80"/>
      <c r="C324" s="80"/>
      <c r="D324" s="80"/>
      <c r="E324" s="81"/>
      <c r="F324" s="82"/>
      <c r="G324" s="81"/>
      <c r="H324" s="81"/>
      <c r="I324" s="81"/>
      <c r="J324" s="81"/>
      <c r="K324" s="81"/>
      <c r="L324" s="83">
        <f>L325</f>
        <v>2003</v>
      </c>
      <c r="M324" s="84" t="s">
        <v>351</v>
      </c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  <c r="AA324" s="84"/>
      <c r="AB324" s="81"/>
      <c r="AC324" s="81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85"/>
      <c r="AO324" s="85"/>
      <c r="AP324" s="85"/>
      <c r="AQ324" s="85"/>
      <c r="AR324" s="85"/>
      <c r="AS324" s="85"/>
      <c r="AT324" s="85"/>
      <c r="AU324" s="85"/>
      <c r="AV324" s="85"/>
      <c r="AW324" s="85"/>
      <c r="AX324" s="85"/>
      <c r="AY324" s="85"/>
      <c r="AZ324" s="84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  <c r="CY324" s="10"/>
      <c r="CZ324" s="10"/>
      <c r="DA324" s="10"/>
      <c r="DB324" s="10"/>
      <c r="DC324" s="10"/>
      <c r="DD324" s="10"/>
      <c r="DE324" s="10"/>
      <c r="DF324" s="10"/>
      <c r="DG324" s="10"/>
      <c r="DH324" s="10"/>
      <c r="DI324" s="10"/>
      <c r="DJ324" s="10"/>
      <c r="DK324" s="10"/>
      <c r="DL324" s="10"/>
      <c r="DM324" s="10"/>
      <c r="DN324" s="10"/>
      <c r="DO324" s="10"/>
      <c r="DP324" s="10"/>
      <c r="DQ324" s="10"/>
      <c r="DR324" s="10"/>
      <c r="DS324" s="10"/>
    </row>
    <row r="325" spans="1:123" s="101" customFormat="1" ht="10.95" customHeight="1" x14ac:dyDescent="0.25">
      <c r="A325" s="75" t="s">
        <v>348</v>
      </c>
      <c r="B325" s="95" t="str">
        <f t="shared" ref="B325" si="78">IF(E325&gt;0,"Bud02 " &amp; C325 &amp;","&amp;D325&amp;",'"&amp;E325&amp;"',"&amp;1*R325)</f>
        <v>Bud02 2020,2003,'xpr003',0</v>
      </c>
      <c r="C325" s="96">
        <f t="shared" ref="C325" si="79">$E$5</f>
        <v>2020</v>
      </c>
      <c r="D325" s="96">
        <v>2003</v>
      </c>
      <c r="E325" s="97" t="str">
        <f>K325</f>
        <v>xpr003</v>
      </c>
      <c r="F325" s="90"/>
      <c r="G325" s="98">
        <f>IF(""="",1,SUBSTITUTE(SUBSTITUTE("","xxp","xpp"),"xppm13","xppm08"))</f>
        <v>1</v>
      </c>
      <c r="H325" s="98">
        <f>IF(""="",1,"")</f>
        <v>1</v>
      </c>
      <c r="I325" s="98">
        <f>IF(""="",1,IF(LEFT("",1)&lt;&gt;"E","",1))</f>
        <v>1</v>
      </c>
      <c r="J325" s="98">
        <f>IF(""="",1,IF(LEFT("",1)="E","",1))</f>
        <v>1</v>
      </c>
      <c r="K325" s="99" t="s">
        <v>352</v>
      </c>
      <c r="L325" s="91">
        <v>2003</v>
      </c>
      <c r="M325" s="100" t="str">
        <f>IF(LEFT($G325,4)="xppm","*","")</f>
        <v/>
      </c>
      <c r="N325" s="101" t="str">
        <f>UPPER(TRIM("        NON_PRODUCTIVE RATE (NON-EXEMPT)"))</f>
        <v>NON_PRODUCTIVE RATE (NON-EXEMPT)</v>
      </c>
      <c r="P325" s="102"/>
      <c r="R325" s="103">
        <f>IFERROR(IF(1*AB325&gt;0,AB325,Z325),Z325)</f>
        <v>0</v>
      </c>
      <c r="S325" s="104"/>
      <c r="T325" s="105">
        <f>IFERROR(IF(LEFT($G325,4)="xppm",AD325/VLOOKUP($G325,$K$11:$Z$28,T$1,0),IF(LEFT($J325,1)="E",AD325/VLOOKUP($J325,$K$11:$Z$28,T$1,0),AD325/T$6)),"")</f>
        <v>0</v>
      </c>
      <c r="U325" s="105"/>
      <c r="V325" s="105">
        <f>IFERROR(IF(LEFT($G325,4)="xppm",AF325/VLOOKUP($G325,$K$11:$Z$28,V$1,0),IF(LEFT($J325,1)="E",AF325/VLOOKUP($J325,$K$11:$Z$28,V$1,0),AF325/V$6)),"")</f>
        <v>0</v>
      </c>
      <c r="W325" s="105"/>
      <c r="X325" s="105">
        <f>IFERROR(IF(LEFT($G325,4)="xppm",AH325/VLOOKUP($G325,$K$11:$Z$28,X$1,0),IF(LEFT($J325,1)="E",AH325/VLOOKUP($J325,$K$11:$Z$28,X$1,0),AH325/X$6)),"")</f>
        <v>0</v>
      </c>
      <c r="Y325" s="105"/>
      <c r="Z325" s="105">
        <f>IFERROR(IF(LEFT($G325,4)="xppm",AJ325/VLOOKUP($G325,$K$11:$Z$28,Z$1,0),IF(LEFT($J325,1)="E",AJ325/VLOOKUP($J325,$K$11:$Z$28,Z$1,0),AJ325/Z$6)),"")</f>
        <v>0</v>
      </c>
      <c r="AA325" s="104"/>
      <c r="AB325" s="106">
        <f>IFERROR(IF(LEFT($G325,4)="xppm",AL325/VLOOKUP($G325,$K$11:$Z$28,AB$1,0),IF(LEFT($J325,1)="E",AL325/VLOOKUP($J325,$K$11:$AB$28,AB$1,0),AL325/AB$6)),"")</f>
        <v>0</v>
      </c>
      <c r="AC325" s="107"/>
      <c r="AD325" s="106"/>
      <c r="AE325" s="106"/>
      <c r="AF325" s="106"/>
      <c r="AG325" s="106"/>
      <c r="AH325" s="106"/>
      <c r="AI325" s="106"/>
      <c r="AJ325" s="106">
        <v>0</v>
      </c>
      <c r="AK325" s="107"/>
      <c r="AL325" s="106">
        <v>0</v>
      </c>
      <c r="AM325" s="107"/>
      <c r="AN325" s="105"/>
      <c r="AO325" s="105"/>
      <c r="AP325" s="105"/>
      <c r="AQ325" s="105"/>
      <c r="AR325" s="105"/>
      <c r="AS325" s="105"/>
      <c r="AT325" s="105"/>
      <c r="AU325" s="105"/>
      <c r="AV325" s="105"/>
      <c r="AW325" s="105"/>
      <c r="AX325" s="105"/>
      <c r="AY325" s="105"/>
      <c r="AZ325" s="108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  <c r="CY325" s="10"/>
      <c r="CZ325" s="10"/>
      <c r="DA325" s="10"/>
      <c r="DB325" s="10"/>
      <c r="DC325" s="10"/>
      <c r="DD325" s="10"/>
      <c r="DE325" s="10"/>
      <c r="DF325" s="10"/>
      <c r="DG325" s="10"/>
      <c r="DH325" s="10"/>
      <c r="DI325" s="10"/>
      <c r="DJ325" s="10"/>
      <c r="DK325" s="10"/>
      <c r="DL325" s="10"/>
      <c r="DM325" s="10"/>
      <c r="DN325" s="10"/>
      <c r="DO325" s="10"/>
      <c r="DP325" s="10"/>
      <c r="DQ325" s="10"/>
      <c r="DR325" s="10"/>
      <c r="DS325" s="10"/>
    </row>
    <row r="326" spans="1:123" s="101" customFormat="1" ht="10.95" customHeight="1" x14ac:dyDescent="0.25">
      <c r="A326" s="75" t="s">
        <v>348</v>
      </c>
      <c r="B326" s="95" t="str">
        <f>IF(E326&gt;0,"Bud02 " &amp; C326 &amp;","&amp;D326&amp;",'"&amp;E326&amp;"',"&amp;1*R326)</f>
        <v>Bud02 2020,2003,'xpr007',0</v>
      </c>
      <c r="C326" s="96">
        <f>$E$5</f>
        <v>2020</v>
      </c>
      <c r="D326" s="96">
        <v>2003</v>
      </c>
      <c r="E326" s="97" t="str">
        <f>K326</f>
        <v>xpr007</v>
      </c>
      <c r="F326" s="90"/>
      <c r="G326" s="98">
        <f>IF(""="",1,SUBSTITUTE(SUBSTITUTE("","xxp","xpp"),"xppm13","xppm08"))</f>
        <v>1</v>
      </c>
      <c r="H326" s="98">
        <f>IF(""="",1,"")</f>
        <v>1</v>
      </c>
      <c r="I326" s="98">
        <f>IF(""="",1,IF(LEFT("",1)&lt;&gt;"E","",1))</f>
        <v>1</v>
      </c>
      <c r="J326" s="98">
        <f>IF(""="",1,IF(LEFT("",1)="E","",1))</f>
        <v>1</v>
      </c>
      <c r="K326" s="99" t="s">
        <v>353</v>
      </c>
      <c r="L326" s="91">
        <v>2003</v>
      </c>
      <c r="M326" s="100" t="str">
        <f>IF(LEFT($G326,4)="xppm","*","")</f>
        <v/>
      </c>
      <c r="N326" s="101" t="str">
        <f>UPPER(TRIM("        NON_PRODUCTIVE RATE (EXEMPT)"))</f>
        <v>NON_PRODUCTIVE RATE (EXEMPT)</v>
      </c>
      <c r="P326" s="102"/>
      <c r="R326" s="103">
        <f>IFERROR(IF(1*AB326&gt;0,AB326,Z326),Z326)</f>
        <v>0</v>
      </c>
      <c r="S326" s="104"/>
      <c r="T326" s="105">
        <f>IFERROR(IF(LEFT($G326,4)="xppm",AD326/VLOOKUP($G326,$K$11:$Z$28,T$1,0),IF(LEFT($J326,1)="E",AD326/VLOOKUP($J326,$K$11:$Z$28,T$1,0),AD326/T$6)),"")</f>
        <v>0</v>
      </c>
      <c r="U326" s="105"/>
      <c r="V326" s="105">
        <f>IFERROR(IF(LEFT($G326,4)="xppm",AF326/VLOOKUP($G326,$K$11:$Z$28,V$1,0),IF(LEFT($J326,1)="E",AF326/VLOOKUP($J326,$K$11:$Z$28,V$1,0),AF326/V$6)),"")</f>
        <v>0</v>
      </c>
      <c r="W326" s="105"/>
      <c r="X326" s="105">
        <f>IFERROR(IF(LEFT($G326,4)="xppm",AH326/VLOOKUP($G326,$K$11:$Z$28,X$1,0),IF(LEFT($J326,1)="E",AH326/VLOOKUP($J326,$K$11:$Z$28,X$1,0),AH326/X$6)),"")</f>
        <v>0</v>
      </c>
      <c r="Y326" s="105"/>
      <c r="Z326" s="105">
        <f>IFERROR(IF(LEFT($G326,4)="xppm",AJ326/VLOOKUP($G326,$K$11:$Z$28,Z$1,0),IF(LEFT($J326,1)="E",AJ326/VLOOKUP($J326,$K$11:$Z$28,Z$1,0),AJ326/Z$6)),"")</f>
        <v>0</v>
      </c>
      <c r="AA326" s="104"/>
      <c r="AB326" s="106">
        <f>IFERROR(IF(LEFT($G326,4)="xppm",AL326/VLOOKUP($G326,$K$11:$Z$28,AB$1,0),IF(LEFT($J326,1)="E",AL326/VLOOKUP($J326,$K$11:$AB$28,AB$1,0),AL326/AB$6)),"")</f>
        <v>0</v>
      </c>
      <c r="AC326" s="107"/>
      <c r="AD326" s="106"/>
      <c r="AE326" s="106"/>
      <c r="AF326" s="106"/>
      <c r="AG326" s="106"/>
      <c r="AH326" s="106"/>
      <c r="AI326" s="106"/>
      <c r="AJ326" s="106">
        <v>0</v>
      </c>
      <c r="AK326" s="107"/>
      <c r="AL326" s="106">
        <v>0</v>
      </c>
      <c r="AM326" s="107"/>
      <c r="AN326" s="105"/>
      <c r="AO326" s="105"/>
      <c r="AP326" s="105"/>
      <c r="AQ326" s="105"/>
      <c r="AR326" s="105"/>
      <c r="AS326" s="105"/>
      <c r="AT326" s="105"/>
      <c r="AU326" s="105"/>
      <c r="AV326" s="105"/>
      <c r="AW326" s="105"/>
      <c r="AX326" s="105"/>
      <c r="AY326" s="105"/>
      <c r="AZ326" s="108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  <c r="CY326" s="10"/>
      <c r="CZ326" s="10"/>
      <c r="DA326" s="10"/>
      <c r="DB326" s="10"/>
      <c r="DC326" s="10"/>
      <c r="DD326" s="10"/>
      <c r="DE326" s="10"/>
      <c r="DF326" s="10"/>
      <c r="DG326" s="10"/>
      <c r="DH326" s="10"/>
      <c r="DI326" s="10"/>
      <c r="DJ326" s="10"/>
      <c r="DK326" s="10"/>
      <c r="DL326" s="10"/>
      <c r="DM326" s="10"/>
      <c r="DN326" s="10"/>
      <c r="DO326" s="10"/>
      <c r="DP326" s="10"/>
      <c r="DQ326" s="10"/>
      <c r="DR326" s="10"/>
      <c r="DS326" s="10"/>
    </row>
    <row r="327" spans="1:123" x14ac:dyDescent="0.25">
      <c r="A327" s="75" t="s">
        <v>348</v>
      </c>
      <c r="L327" s="94"/>
    </row>
    <row r="328" spans="1:123" s="86" customFormat="1" ht="15" customHeight="1" x14ac:dyDescent="0.25">
      <c r="A328" s="75" t="s">
        <v>348</v>
      </c>
      <c r="B328" s="80"/>
      <c r="C328" s="80"/>
      <c r="D328" s="80"/>
      <c r="E328" s="81"/>
      <c r="F328" s="82"/>
      <c r="G328" s="81"/>
      <c r="H328" s="81"/>
      <c r="I328" s="81"/>
      <c r="J328" s="81"/>
      <c r="K328" s="81"/>
      <c r="L328" s="83">
        <f>L329</f>
        <v>2003</v>
      </c>
      <c r="M328" s="84" t="s">
        <v>354</v>
      </c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1"/>
      <c r="AC328" s="81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85"/>
      <c r="AO328" s="85"/>
      <c r="AP328" s="85"/>
      <c r="AQ328" s="85"/>
      <c r="AR328" s="85"/>
      <c r="AS328" s="85"/>
      <c r="AT328" s="85"/>
      <c r="AU328" s="85"/>
      <c r="AV328" s="85"/>
      <c r="AW328" s="85"/>
      <c r="AX328" s="85"/>
      <c r="AY328" s="85"/>
      <c r="AZ328" s="84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  <c r="CY328" s="10"/>
      <c r="CZ328" s="10"/>
      <c r="DA328" s="10"/>
      <c r="DB328" s="10"/>
      <c r="DC328" s="10"/>
      <c r="DD328" s="10"/>
      <c r="DE328" s="10"/>
      <c r="DF328" s="10"/>
      <c r="DG328" s="10"/>
      <c r="DH328" s="10"/>
      <c r="DI328" s="10"/>
      <c r="DJ328" s="10"/>
      <c r="DK328" s="10"/>
      <c r="DL328" s="10"/>
      <c r="DM328" s="10"/>
      <c r="DN328" s="10"/>
      <c r="DO328" s="10"/>
      <c r="DP328" s="10"/>
      <c r="DQ328" s="10"/>
      <c r="DR328" s="10"/>
      <c r="DS328" s="10"/>
    </row>
    <row r="329" spans="1:123" s="101" customFormat="1" ht="10.95" customHeight="1" x14ac:dyDescent="0.25">
      <c r="A329" s="75" t="s">
        <v>348</v>
      </c>
      <c r="B329" s="95" t="str">
        <f t="shared" ref="B329:B332" si="80">IF(E329&gt;0,"Bud02 " &amp; C329 &amp;","&amp;D329&amp;",'"&amp;E329&amp;"',"&amp;1*R329)</f>
        <v>Bud02 2020,2003,'xpr005',0</v>
      </c>
      <c r="C329" s="96">
        <f t="shared" ref="C329:C332" si="81">$E$5</f>
        <v>2020</v>
      </c>
      <c r="D329" s="96">
        <v>2003</v>
      </c>
      <c r="E329" s="97" t="str">
        <f>IF(LEFT(H329,1) = "x",H329,F329)</f>
        <v>xpr005</v>
      </c>
      <c r="F329" s="90">
        <v>500000</v>
      </c>
      <c r="G329" s="98">
        <f>IF(""="",1,SUBSTITUTE(SUBSTITUTE("","xxp","xpp"),"xppm13","xppm08"))</f>
        <v>1</v>
      </c>
      <c r="H329" s="98" t="str">
        <f>IF("xpr005"="",1,"xpr005")</f>
        <v>xpr005</v>
      </c>
      <c r="I329" s="98">
        <f>IF("Ew57z"="",1,IF(LEFT("Ew57z",1)&lt;&gt;"E","Ew57z",1))</f>
        <v>1</v>
      </c>
      <c r="J329" s="98" t="str">
        <f>IF("Ew57z"="",1,IF(LEFT("Ew57z",1)="E","Ew57z",1))</f>
        <v>Ew57z</v>
      </c>
      <c r="K329" s="99" t="s">
        <v>355</v>
      </c>
      <c r="L329" s="91">
        <v>2003</v>
      </c>
      <c r="M329" s="100" t="str">
        <f>IF(LEFT($G329,4)="xppm","*","")</f>
        <v/>
      </c>
      <c r="N329" s="101" t="str">
        <f>UPPER(TRIM("          PAYROLL TAXES"))</f>
        <v>PAYROLL TAXES</v>
      </c>
      <c r="P329" s="102" t="s">
        <v>356</v>
      </c>
      <c r="R329" s="109">
        <f>IFERROR(IF(1*AB329&gt;0,AB329,V329),V329)</f>
        <v>0</v>
      </c>
      <c r="S329" s="108"/>
      <c r="T329" s="101">
        <f>IFERROR(IF(LEFT($G329,4)="xppm",AD329/VLOOKUP($G329,$K$11:$Z$28,T$1,0),IF(LEFT($J329,1)="E",AD329/VLOOKUP($J329,$K$11:$Z$28,T$1,0),AD329/T$6)),"")</f>
        <v>0</v>
      </c>
      <c r="V329" s="101">
        <f>IFERROR(IF(LEFT($G329,4)="xppm",AF329/VLOOKUP($G329,$K$11:$Z$28,V$1,0),IF(LEFT($J329,1)="E",AF329/VLOOKUP($J329,$K$11:$Z$28,V$1,0),AF329/V$6)),"")</f>
        <v>0</v>
      </c>
      <c r="X329" s="101">
        <f>IFERROR(IF(LEFT($G329,4)="xppm",AH329/VLOOKUP($G329,$K$11:$Z$28,X$1,0),IF(LEFT($J329,1)="E",AH329/VLOOKUP($J329,$K$11:$Z$28,X$1,0),AH329/X$6)),"")</f>
        <v>0</v>
      </c>
      <c r="Z329" s="101">
        <f>IFERROR(IF(LEFT($G329,4)="xppm",AJ329/VLOOKUP($G329,$K$11:$Z$28,Z$1,0),IF(LEFT($J329,1)="E",AJ329/VLOOKUP($J329,$K$11:$Z$28,Z$1,0),AJ329/Z$6)),"")</f>
        <v>0</v>
      </c>
      <c r="AA329" s="108"/>
      <c r="AB329" s="99" t="str">
        <f>IFERROR(IF(LEFT($G329,4)="xppm",AL329/VLOOKUP($G329,$K$11:$Z$28,AB$1,0),IF(LEFT($J329,1)="E",AL329/VLOOKUP($J329,$K$11:$AB$28,AB$1,0),AL329/AB$6)),"")</f>
        <v/>
      </c>
      <c r="AC329" s="110"/>
      <c r="AD329" s="14">
        <v>0</v>
      </c>
      <c r="AE329" s="14"/>
      <c r="AF329" s="14">
        <v>0</v>
      </c>
      <c r="AG329" s="14"/>
      <c r="AH329" s="14">
        <v>0</v>
      </c>
      <c r="AI329" s="14"/>
      <c r="AJ329" s="14">
        <v>0</v>
      </c>
      <c r="AK329" s="65"/>
      <c r="AL329" s="14">
        <v>0</v>
      </c>
      <c r="AM329" s="65"/>
      <c r="AN329" s="25">
        <v>0</v>
      </c>
      <c r="AO329" s="25">
        <v>0</v>
      </c>
      <c r="AP329" s="25">
        <v>0</v>
      </c>
      <c r="AQ329" s="25">
        <v>0</v>
      </c>
      <c r="AR329" s="25">
        <v>0</v>
      </c>
      <c r="AS329" s="25">
        <v>0</v>
      </c>
      <c r="AT329" s="25">
        <v>0</v>
      </c>
      <c r="AU329" s="25">
        <v>0</v>
      </c>
      <c r="AV329" s="25">
        <v>0</v>
      </c>
      <c r="AW329" s="25">
        <v>0</v>
      </c>
      <c r="AX329" s="25">
        <v>0</v>
      </c>
      <c r="AY329" s="25">
        <v>0</v>
      </c>
      <c r="AZ329" s="108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  <c r="CY329" s="10"/>
      <c r="CZ329" s="10"/>
      <c r="DA329" s="10"/>
      <c r="DB329" s="10"/>
      <c r="DC329" s="10"/>
      <c r="DD329" s="10"/>
      <c r="DE329" s="10"/>
      <c r="DF329" s="10"/>
      <c r="DG329" s="10"/>
      <c r="DH329" s="10"/>
      <c r="DI329" s="10"/>
      <c r="DJ329" s="10"/>
      <c r="DK329" s="10"/>
      <c r="DL329" s="10"/>
      <c r="DM329" s="10"/>
      <c r="DN329" s="10"/>
      <c r="DO329" s="10"/>
      <c r="DP329" s="10"/>
      <c r="DQ329" s="10"/>
      <c r="DR329" s="10"/>
      <c r="DS329" s="10"/>
    </row>
    <row r="330" spans="1:123" s="101" customFormat="1" ht="10.95" customHeight="1" x14ac:dyDescent="0.25">
      <c r="A330" s="75" t="s">
        <v>348</v>
      </c>
      <c r="B330" s="95" t="str">
        <f t="shared" si="80"/>
        <v>Bud02 2020,2003,'xpr002',0</v>
      </c>
      <c r="C330" s="96">
        <f t="shared" si="81"/>
        <v>2020</v>
      </c>
      <c r="D330" s="96">
        <v>2003</v>
      </c>
      <c r="E330" s="97" t="str">
        <f>IF(LEFT(H330,1) = "x",H330,F330)</f>
        <v>xpr002</v>
      </c>
      <c r="F330" s="90">
        <v>501100</v>
      </c>
      <c r="G330" s="98">
        <f>IF(""="",1,SUBSTITUTE(SUBSTITUTE("","xxp","xpp"),"xppm13","xppm08"))</f>
        <v>1</v>
      </c>
      <c r="H330" s="98" t="str">
        <f>IF("xpr002"="",1,"xpr002")</f>
        <v>xpr002</v>
      </c>
      <c r="I330" s="98">
        <f>IF("Ewz"="",1,IF(LEFT("Ewz",1)&lt;&gt;"E","Ewz",1))</f>
        <v>1</v>
      </c>
      <c r="J330" s="98" t="str">
        <f>IF("Ewz"="",1,IF(LEFT("Ewz",1)="E","Ewz",1))</f>
        <v>Ewz</v>
      </c>
      <c r="K330" s="99" t="s">
        <v>357</v>
      </c>
      <c r="L330" s="91">
        <v>2003</v>
      </c>
      <c r="M330" s="100" t="str">
        <f>IF(LEFT($G330,4)="xppm","*","")</f>
        <v/>
      </c>
      <c r="N330" s="101" t="str">
        <f>UPPER(TRIM("          HEALTH INSURANCE"))</f>
        <v>HEALTH INSURANCE</v>
      </c>
      <c r="P330" s="102" t="s">
        <v>356</v>
      </c>
      <c r="R330" s="109">
        <f>IFERROR(IF(1*AB330&gt;0,AB330,V330),V330)</f>
        <v>0</v>
      </c>
      <c r="S330" s="108"/>
      <c r="T330" s="101">
        <f>IFERROR(IF(LEFT($G330,4)="xppm",AD330/VLOOKUP($G330,$K$11:$Z$28,T$1,0),IF(LEFT($J330,1)="E",AD330/VLOOKUP($J330,$K$11:$Z$28,T$1,0),AD330/T$6)),"")</f>
        <v>0</v>
      </c>
      <c r="V330" s="101">
        <f>IFERROR(IF(LEFT($G330,4)="xppm",AF330/VLOOKUP($G330,$K$11:$Z$28,V$1,0),IF(LEFT($J330,1)="E",AF330/VLOOKUP($J330,$K$11:$Z$28,V$1,0),AF330/V$6)),"")</f>
        <v>0</v>
      </c>
      <c r="X330" s="101">
        <f>IFERROR(IF(LEFT($G330,4)="xppm",AH330/VLOOKUP($G330,$K$11:$Z$28,X$1,0),IF(LEFT($J330,1)="E",AH330/VLOOKUP($J330,$K$11:$Z$28,X$1,0),AH330/X$6)),"")</f>
        <v>-8.2637214973861617E-5</v>
      </c>
      <c r="Z330" s="101">
        <f>IFERROR(IF(LEFT($G330,4)="xppm",AJ330/VLOOKUP($G330,$K$11:$Z$28,Z$1,0),IF(LEFT($J330,1)="E",AJ330/VLOOKUP($J330,$K$11:$Z$28,Z$1,0),AJ330/Z$6)),"")</f>
        <v>0</v>
      </c>
      <c r="AA330" s="108"/>
      <c r="AB330" s="99" t="str">
        <f>IFERROR(IF(LEFT($G330,4)="xppm",AL330/VLOOKUP($G330,$K$11:$Z$28,AB$1,0),IF(LEFT($J330,1)="E",AL330/VLOOKUP($J330,$K$11:$AB$28,AB$1,0),AL330/AB$6)),"")</f>
        <v/>
      </c>
      <c r="AC330" s="110"/>
      <c r="AD330" s="14">
        <v>0</v>
      </c>
      <c r="AE330" s="14"/>
      <c r="AF330" s="14">
        <v>0</v>
      </c>
      <c r="AG330" s="14"/>
      <c r="AH330" s="14">
        <v>-12917.27</v>
      </c>
      <c r="AI330" s="14"/>
      <c r="AJ330" s="14">
        <v>0</v>
      </c>
      <c r="AK330" s="65"/>
      <c r="AL330" s="14">
        <v>0</v>
      </c>
      <c r="AM330" s="65"/>
      <c r="AN330" s="25">
        <v>-54.58</v>
      </c>
      <c r="AO330" s="25">
        <v>0</v>
      </c>
      <c r="AP330" s="25">
        <v>0</v>
      </c>
      <c r="AQ330" s="25">
        <v>0</v>
      </c>
      <c r="AR330" s="25">
        <v>0</v>
      </c>
      <c r="AS330" s="25">
        <v>0</v>
      </c>
      <c r="AT330" s="25">
        <v>0</v>
      </c>
      <c r="AU330" s="25">
        <v>0</v>
      </c>
      <c r="AV330" s="25">
        <v>0</v>
      </c>
      <c r="AW330" s="25">
        <v>0</v>
      </c>
      <c r="AX330" s="25">
        <v>0</v>
      </c>
      <c r="AY330" s="25">
        <v>0</v>
      </c>
      <c r="AZ330" s="108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  <c r="CY330" s="10"/>
      <c r="CZ330" s="10"/>
      <c r="DA330" s="10"/>
      <c r="DB330" s="10"/>
      <c r="DC330" s="10"/>
      <c r="DD330" s="10"/>
      <c r="DE330" s="10"/>
      <c r="DF330" s="10"/>
      <c r="DG330" s="10"/>
      <c r="DH330" s="10"/>
      <c r="DI330" s="10"/>
      <c r="DJ330" s="10"/>
      <c r="DK330" s="10"/>
      <c r="DL330" s="10"/>
      <c r="DM330" s="10"/>
      <c r="DN330" s="10"/>
      <c r="DO330" s="10"/>
      <c r="DP330" s="10"/>
      <c r="DQ330" s="10"/>
      <c r="DR330" s="10"/>
      <c r="DS330" s="10"/>
    </row>
    <row r="331" spans="1:123" s="101" customFormat="1" ht="10.95" customHeight="1" x14ac:dyDescent="0.25">
      <c r="A331" s="75" t="s">
        <v>348</v>
      </c>
      <c r="B331" s="95" t="str">
        <f t="shared" si="80"/>
        <v>Bud02 2020,2003,'xpr006',2.05148389260914E-07</v>
      </c>
      <c r="C331" s="96">
        <f t="shared" si="81"/>
        <v>2020</v>
      </c>
      <c r="D331" s="96">
        <v>2003</v>
      </c>
      <c r="E331" s="97" t="str">
        <f>IF(LEFT(H331,1) = "x",H331,F331)</f>
        <v>xpr006</v>
      </c>
      <c r="F331" s="90">
        <v>503000</v>
      </c>
      <c r="G331" s="98">
        <f>IF(""="",1,SUBSTITUTE(SUBSTITUTE("","xxp","xpp"),"xppm13","xppm08"))</f>
        <v>1</v>
      </c>
      <c r="H331" s="98" t="str">
        <f>IF("xpr006"="",1,"xpr006")</f>
        <v>xpr006</v>
      </c>
      <c r="I331" s="98">
        <f>IF("Ewz"="",1,IF(LEFT("Ewz",1)&lt;&gt;"E","Ewz",1))</f>
        <v>1</v>
      </c>
      <c r="J331" s="98" t="str">
        <f>IF("Ewz"="",1,IF(LEFT("Ewz",1)="E","Ewz",1))</f>
        <v>Ewz</v>
      </c>
      <c r="K331" s="99" t="s">
        <v>358</v>
      </c>
      <c r="L331" s="91">
        <v>2003</v>
      </c>
      <c r="M331" s="100" t="str">
        <f>IF(LEFT($G331,4)="xppm","*","")</f>
        <v/>
      </c>
      <c r="N331" s="101" t="str">
        <f>UPPER(TRIM("          WORKMANS COMP INSURANCE"))</f>
        <v>WORKMANS COMP INSURANCE</v>
      </c>
      <c r="P331" s="102" t="s">
        <v>359</v>
      </c>
      <c r="R331" s="109">
        <f>IFERROR(IF(1*AB331&gt;0,AB331,V331),V331)</f>
        <v>2.0514838926091411E-7</v>
      </c>
      <c r="S331" s="108"/>
      <c r="T331" s="101">
        <f>IFERROR(IF(LEFT($G331,4)="xppm",AD331/VLOOKUP($G331,$K$11:$Z$28,T$1,0),IF(LEFT($J331,1)="E",AD331/VLOOKUP($J331,$K$11:$Z$28,T$1,0),AD331/T$6)),"")</f>
        <v>0</v>
      </c>
      <c r="V331" s="101">
        <f>IFERROR(IF(LEFT($G331,4)="xppm",AF331/VLOOKUP($G331,$K$11:$Z$28,V$1,0),IF(LEFT($J331,1)="E",AF331/VLOOKUP($J331,$K$11:$Z$28,V$1,0),AF331/V$6)),"")</f>
        <v>2.0514838926091411E-7</v>
      </c>
      <c r="X331" s="101">
        <f>IFERROR(IF(LEFT($G331,4)="xppm",AH331/VLOOKUP($G331,$K$11:$Z$28,X$1,0),IF(LEFT($J331,1)="E",AH331/VLOOKUP($J331,$K$11:$Z$28,X$1,0),AH331/X$6)),"")</f>
        <v>0</v>
      </c>
      <c r="Z331" s="101">
        <f>IFERROR(IF(LEFT($G331,4)="xppm",AJ331/VLOOKUP($G331,$K$11:$Z$28,Z$1,0),IF(LEFT($J331,1)="E",AJ331/VLOOKUP($J331,$K$11:$Z$28,Z$1,0),AJ331/Z$6)),"")</f>
        <v>0</v>
      </c>
      <c r="AA331" s="108"/>
      <c r="AB331" s="99" t="str">
        <f>IFERROR(IF(LEFT($G331,4)="xppm",AL331/VLOOKUP($G331,$K$11:$Z$28,AB$1,0),IF(LEFT($J331,1)="E",AL331/VLOOKUP($J331,$K$11:$AB$28,AB$1,0),AL331/AB$6)),"")</f>
        <v/>
      </c>
      <c r="AC331" s="110"/>
      <c r="AD331" s="14">
        <v>0</v>
      </c>
      <c r="AE331" s="14"/>
      <c r="AF331" s="14">
        <v>30</v>
      </c>
      <c r="AG331" s="14"/>
      <c r="AH331" s="14">
        <v>0</v>
      </c>
      <c r="AI331" s="14"/>
      <c r="AJ331" s="14">
        <v>0</v>
      </c>
      <c r="AK331" s="65"/>
      <c r="AL331" s="14">
        <v>0</v>
      </c>
      <c r="AM331" s="65"/>
      <c r="AN331" s="25">
        <v>0</v>
      </c>
      <c r="AO331" s="25">
        <v>0</v>
      </c>
      <c r="AP331" s="25">
        <v>0</v>
      </c>
      <c r="AQ331" s="25">
        <v>0</v>
      </c>
      <c r="AR331" s="25">
        <v>0</v>
      </c>
      <c r="AS331" s="25">
        <v>30</v>
      </c>
      <c r="AT331" s="25">
        <v>0</v>
      </c>
      <c r="AU331" s="25">
        <v>0</v>
      </c>
      <c r="AV331" s="25">
        <v>0</v>
      </c>
      <c r="AW331" s="25">
        <v>0</v>
      </c>
      <c r="AX331" s="25">
        <v>0</v>
      </c>
      <c r="AY331" s="25">
        <v>0</v>
      </c>
      <c r="AZ331" s="108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  <c r="CY331" s="10"/>
      <c r="CZ331" s="10"/>
      <c r="DA331" s="10"/>
      <c r="DB331" s="10"/>
      <c r="DC331" s="10"/>
      <c r="DD331" s="10"/>
      <c r="DE331" s="10"/>
      <c r="DF331" s="10"/>
      <c r="DG331" s="10"/>
      <c r="DH331" s="10"/>
      <c r="DI331" s="10"/>
      <c r="DJ331" s="10"/>
      <c r="DK331" s="10"/>
      <c r="DL331" s="10"/>
      <c r="DM331" s="10"/>
      <c r="DN331" s="10"/>
      <c r="DO331" s="10"/>
      <c r="DP331" s="10"/>
      <c r="DQ331" s="10"/>
      <c r="DR331" s="10"/>
      <c r="DS331" s="10"/>
    </row>
    <row r="332" spans="1:123" s="101" customFormat="1" ht="10.95" customHeight="1" x14ac:dyDescent="0.25">
      <c r="A332" s="75" t="s">
        <v>348</v>
      </c>
      <c r="B332" s="95" t="str">
        <f t="shared" si="80"/>
        <v>Bud02 2020,2003,'xpr004',0</v>
      </c>
      <c r="C332" s="96">
        <f t="shared" si="81"/>
        <v>2020</v>
      </c>
      <c r="D332" s="96">
        <v>2003</v>
      </c>
      <c r="E332" s="97" t="str">
        <f>IF(LEFT(H332,1) = "x",H332,F332)</f>
        <v>xpr004</v>
      </c>
      <c r="F332" s="90">
        <v>501500</v>
      </c>
      <c r="G332" s="98">
        <f>IF(""="",1,SUBSTITUTE(SUBSTITUTE("","xxp","xpp"),"xppm13","xppm08"))</f>
        <v>1</v>
      </c>
      <c r="H332" s="98" t="str">
        <f>IF("xpr004"="",1,"xpr004")</f>
        <v>xpr004</v>
      </c>
      <c r="I332" s="98">
        <f>IF("Ewz"="",1,IF(LEFT("Ewz",1)&lt;&gt;"E","Ewz",1))</f>
        <v>1</v>
      </c>
      <c r="J332" s="98" t="str">
        <f>IF("Ewz"="",1,IF(LEFT("Ewz",1)="E","Ewz",1))</f>
        <v>Ewz</v>
      </c>
      <c r="K332" s="99" t="s">
        <v>360</v>
      </c>
      <c r="L332" s="91">
        <v>2003</v>
      </c>
      <c r="M332" s="100" t="str">
        <f>IF(LEFT($G332,4)="xppm","*","")</f>
        <v/>
      </c>
      <c r="N332" s="101" t="str">
        <f>UPPER(TRIM("          OTHER"))</f>
        <v>OTHER</v>
      </c>
      <c r="P332" s="102" t="s">
        <v>356</v>
      </c>
      <c r="R332" s="109">
        <f>IFERROR(IF(1*AB332&gt;0,AB332,V332),V332)</f>
        <v>0</v>
      </c>
      <c r="S332" s="108"/>
      <c r="T332" s="101">
        <f>IFERROR(IF(LEFT($G332,4)="xppm",AD332/VLOOKUP($G332,$K$11:$Z$28,T$1,0),IF(LEFT($J332,1)="E",AD332/VLOOKUP($J332,$K$11:$Z$28,T$1,0),AD332/T$6)),"")</f>
        <v>0</v>
      </c>
      <c r="V332" s="101">
        <f>IFERROR(IF(LEFT($G332,4)="xppm",AF332/VLOOKUP($G332,$K$11:$Z$28,V$1,0),IF(LEFT($J332,1)="E",AF332/VLOOKUP($J332,$K$11:$Z$28,V$1,0),AF332/V$6)),"")</f>
        <v>0</v>
      </c>
      <c r="X332" s="101">
        <f>IFERROR(IF(LEFT($G332,4)="xppm",AH332/VLOOKUP($G332,$K$11:$Z$28,X$1,0),IF(LEFT($J332,1)="E",AH332/VLOOKUP($J332,$K$11:$Z$28,X$1,0),AH332/X$6)),"")</f>
        <v>0</v>
      </c>
      <c r="Z332" s="101">
        <f>IFERROR(IF(LEFT($G332,4)="xppm",AJ332/VLOOKUP($G332,$K$11:$Z$28,Z$1,0),IF(LEFT($J332,1)="E",AJ332/VLOOKUP($J332,$K$11:$Z$28,Z$1,0),AJ332/Z$6)),"")</f>
        <v>0</v>
      </c>
      <c r="AA332" s="108"/>
      <c r="AB332" s="99" t="str">
        <f>IFERROR(IF(LEFT($G332,4)="xppm",AL332/VLOOKUP($G332,$K$11:$Z$28,AB$1,0),IF(LEFT($J332,1)="E",AL332/VLOOKUP($J332,$K$11:$AB$28,AB$1,0),AL332/AB$6)),"")</f>
        <v/>
      </c>
      <c r="AC332" s="110"/>
      <c r="AD332" s="14">
        <v>0</v>
      </c>
      <c r="AE332" s="14"/>
      <c r="AF332" s="14">
        <v>0</v>
      </c>
      <c r="AG332" s="14"/>
      <c r="AH332" s="14">
        <v>0</v>
      </c>
      <c r="AI332" s="14"/>
      <c r="AJ332" s="14">
        <v>0</v>
      </c>
      <c r="AK332" s="65"/>
      <c r="AL332" s="14">
        <v>0</v>
      </c>
      <c r="AM332" s="65"/>
      <c r="AN332" s="25">
        <v>0</v>
      </c>
      <c r="AO332" s="25">
        <v>0</v>
      </c>
      <c r="AP332" s="25">
        <v>0</v>
      </c>
      <c r="AQ332" s="25">
        <v>0</v>
      </c>
      <c r="AR332" s="25">
        <v>0</v>
      </c>
      <c r="AS332" s="25">
        <v>0</v>
      </c>
      <c r="AT332" s="25">
        <v>0</v>
      </c>
      <c r="AU332" s="25">
        <v>0</v>
      </c>
      <c r="AV332" s="25">
        <v>0</v>
      </c>
      <c r="AW332" s="25">
        <v>0</v>
      </c>
      <c r="AX332" s="25">
        <v>0</v>
      </c>
      <c r="AY332" s="25">
        <v>0</v>
      </c>
      <c r="AZ332" s="108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  <c r="CY332" s="10"/>
      <c r="CZ332" s="10"/>
      <c r="DA332" s="10"/>
      <c r="DB332" s="10"/>
      <c r="DC332" s="10"/>
      <c r="DD332" s="10"/>
      <c r="DE332" s="10"/>
      <c r="DF332" s="10"/>
      <c r="DG332" s="10"/>
      <c r="DH332" s="10"/>
      <c r="DI332" s="10"/>
      <c r="DJ332" s="10"/>
      <c r="DK332" s="10"/>
      <c r="DL332" s="10"/>
      <c r="DM332" s="10"/>
      <c r="DN332" s="10"/>
      <c r="DO332" s="10"/>
      <c r="DP332" s="10"/>
      <c r="DQ332" s="10"/>
      <c r="DR332" s="10"/>
      <c r="DS332" s="10"/>
    </row>
    <row r="333" spans="1:123" ht="4.05" customHeight="1" x14ac:dyDescent="0.25">
      <c r="A333" s="75" t="s">
        <v>348</v>
      </c>
      <c r="E333" s="111"/>
      <c r="F333" s="112"/>
      <c r="T333" s="25"/>
      <c r="U333" s="25"/>
      <c r="V333" s="25"/>
      <c r="W333" s="25"/>
      <c r="X333" s="25"/>
      <c r="Y333" s="25"/>
      <c r="Z333" s="25"/>
      <c r="AA333" s="25"/>
      <c r="AB333" s="14"/>
      <c r="AC333" s="14"/>
    </row>
    <row r="334" spans="1:123" s="86" customFormat="1" ht="15" customHeight="1" x14ac:dyDescent="0.25">
      <c r="A334" s="75" t="s">
        <v>348</v>
      </c>
      <c r="B334" s="80"/>
      <c r="C334" s="80"/>
      <c r="D334" s="80"/>
      <c r="E334" s="81"/>
      <c r="F334" s="82"/>
      <c r="G334" s="81"/>
      <c r="H334" s="81"/>
      <c r="I334" s="81"/>
      <c r="J334" s="81"/>
      <c r="K334" s="81"/>
      <c r="L334" s="83">
        <f>L335</f>
        <v>2003</v>
      </c>
      <c r="M334" s="84" t="s">
        <v>361</v>
      </c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1"/>
      <c r="AC334" s="81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85"/>
      <c r="AO334" s="85"/>
      <c r="AP334" s="85"/>
      <c r="AQ334" s="85"/>
      <c r="AR334" s="85"/>
      <c r="AS334" s="85"/>
      <c r="AT334" s="85"/>
      <c r="AU334" s="85"/>
      <c r="AV334" s="85"/>
      <c r="AW334" s="85"/>
      <c r="AX334" s="85"/>
      <c r="AY334" s="85"/>
      <c r="AZ334" s="84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  <c r="CY334" s="10"/>
      <c r="CZ334" s="10"/>
      <c r="DA334" s="10"/>
      <c r="DB334" s="10"/>
      <c r="DC334" s="10"/>
      <c r="DD334" s="10"/>
      <c r="DE334" s="10"/>
      <c r="DF334" s="10"/>
      <c r="DG334" s="10"/>
      <c r="DH334" s="10"/>
      <c r="DI334" s="10"/>
      <c r="DJ334" s="10"/>
      <c r="DK334" s="10"/>
      <c r="DL334" s="10"/>
      <c r="DM334" s="10"/>
      <c r="DN334" s="10"/>
      <c r="DO334" s="10"/>
      <c r="DP334" s="10"/>
      <c r="DQ334" s="10"/>
      <c r="DR334" s="10"/>
      <c r="DS334" s="10"/>
    </row>
    <row r="335" spans="1:123" s="101" customFormat="1" ht="10.95" customHeight="1" x14ac:dyDescent="0.25">
      <c r="A335" s="75" t="s">
        <v>348</v>
      </c>
      <c r="B335" s="95" t="str">
        <f t="shared" ref="B335" si="82">IF(E335&gt;0,"Bud02 " &amp; C335 &amp;","&amp;D335&amp;",'"&amp;E335&amp;"',"&amp;1*R335)</f>
        <v>Bud02 2020,2003,'xhnm06',0</v>
      </c>
      <c r="C335" s="96">
        <f t="shared" ref="C335" si="83">$E$5</f>
        <v>2020</v>
      </c>
      <c r="D335" s="96">
        <v>2003</v>
      </c>
      <c r="E335" s="97" t="str">
        <f>IF(LEFT(H335,1) = "x",H335,F335)</f>
        <v>xhnm06</v>
      </c>
      <c r="F335" s="90">
        <v>506500</v>
      </c>
      <c r="G335" s="98">
        <f>IF(""="",1,SUBSTITUTE(SUBSTITUTE("","xxp","xpp"),"xppm13","xppm08"))</f>
        <v>1</v>
      </c>
      <c r="H335" s="98" t="str">
        <f>IF("xhnm06"="",1,"xhnm06")</f>
        <v>xhnm06</v>
      </c>
      <c r="I335" s="98">
        <f>IF("E120z"="",1,IF(LEFT("E120z",1)&lt;&gt;"E","E120z",1))</f>
        <v>1</v>
      </c>
      <c r="J335" s="98" t="str">
        <f>IF("E120z"="",1,IF(LEFT("E120z",1)="E","E120z",1))</f>
        <v>E120z</v>
      </c>
      <c r="K335" s="99" t="s">
        <v>362</v>
      </c>
      <c r="L335" s="91">
        <v>2003</v>
      </c>
      <c r="M335" s="100" t="str">
        <f>IF(LEFT($G335,4)="xppm","*","")</f>
        <v/>
      </c>
      <c r="N335" s="101" t="str">
        <f>UPPER(TRIM("          HOUSE THERAPY - MEDICARE B"))</f>
        <v>HOUSE THERAPY - MEDICARE B</v>
      </c>
      <c r="P335" s="102" t="s">
        <v>356</v>
      </c>
      <c r="R335" s="109">
        <f>IFERROR(IF(1*AB335&gt;0,AB335,V335),V335)</f>
        <v>0</v>
      </c>
      <c r="S335" s="108"/>
      <c r="T335" s="101">
        <f>IFERROR(IF(LEFT($G335,4)="xppm",AD335/VLOOKUP($G335,$K$11:$Z$28,T$1,0),IF(LEFT($J335,1)="E",AD335/VLOOKUP($J335,$K$11:$Z$28,T$1,0),AD335/T$6)),"")</f>
        <v>0</v>
      </c>
      <c r="V335" s="101">
        <f>IFERROR(IF(LEFT($G335,4)="xppm",AF335/VLOOKUP($G335,$K$11:$Z$28,V$1,0),IF(LEFT($J335,1)="E",AF335/VLOOKUP($J335,$K$11:$Z$28,V$1,0),AF335/V$6)),"")</f>
        <v>0</v>
      </c>
      <c r="X335" s="101">
        <f>IFERROR(IF(LEFT($G335,4)="xppm",AH335/VLOOKUP($G335,$K$11:$Z$28,X$1,0),IF(LEFT($J335,1)="E",AH335/VLOOKUP($J335,$K$11:$Z$28,X$1,0),AH335/X$6)),"")</f>
        <v>0</v>
      </c>
      <c r="Z335" s="101">
        <f>IFERROR(IF(LEFT($G335,4)="xppm",AJ335/VLOOKUP($G335,$K$11:$Z$28,Z$1,0),IF(LEFT($J335,1)="E",AJ335/VLOOKUP($J335,$K$11:$Z$28,Z$1,0),AJ335/Z$6)),"")</f>
        <v>0</v>
      </c>
      <c r="AA335" s="108"/>
      <c r="AB335" s="99" t="str">
        <f>IFERROR(IF(LEFT($G335,4)="xppm",AL335/VLOOKUP($G335,$K$11:$Z$28,AB$1,0),IF(LEFT($J335,1)="E",AL335/VLOOKUP($J335,$K$11:$AB$28,AB$1,0),AL335/AB$6)),"")</f>
        <v/>
      </c>
      <c r="AC335" s="110"/>
      <c r="AD335" s="14">
        <v>0</v>
      </c>
      <c r="AE335" s="14"/>
      <c r="AF335" s="14">
        <v>0</v>
      </c>
      <c r="AG335" s="14"/>
      <c r="AH335" s="14">
        <v>0</v>
      </c>
      <c r="AI335" s="14"/>
      <c r="AJ335" s="14">
        <v>0</v>
      </c>
      <c r="AK335" s="65"/>
      <c r="AL335" s="14">
        <v>0</v>
      </c>
      <c r="AM335" s="65"/>
      <c r="AN335" s="25">
        <v>0</v>
      </c>
      <c r="AO335" s="25">
        <v>0</v>
      </c>
      <c r="AP335" s="25">
        <v>0</v>
      </c>
      <c r="AQ335" s="25">
        <v>0</v>
      </c>
      <c r="AR335" s="25">
        <v>0</v>
      </c>
      <c r="AS335" s="25">
        <v>0</v>
      </c>
      <c r="AT335" s="25">
        <v>0</v>
      </c>
      <c r="AU335" s="25">
        <v>0</v>
      </c>
      <c r="AV335" s="25">
        <v>0</v>
      </c>
      <c r="AW335" s="25">
        <v>0</v>
      </c>
      <c r="AX335" s="25">
        <v>0</v>
      </c>
      <c r="AY335" s="25">
        <v>0</v>
      </c>
      <c r="AZ335" s="108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  <c r="CY335" s="10"/>
      <c r="CZ335" s="10"/>
      <c r="DA335" s="10"/>
      <c r="DB335" s="10"/>
      <c r="DC335" s="10"/>
      <c r="DD335" s="10"/>
      <c r="DE335" s="10"/>
      <c r="DF335" s="10"/>
      <c r="DG335" s="10"/>
      <c r="DH335" s="10"/>
      <c r="DI335" s="10"/>
      <c r="DJ335" s="10"/>
      <c r="DK335" s="10"/>
      <c r="DL335" s="10"/>
      <c r="DM335" s="10"/>
      <c r="DN335" s="10"/>
      <c r="DO335" s="10"/>
      <c r="DP335" s="10"/>
      <c r="DQ335" s="10"/>
      <c r="DR335" s="10"/>
      <c r="DS335" s="10"/>
    </row>
    <row r="336" spans="1:123" s="101" customFormat="1" ht="10.95" customHeight="1" x14ac:dyDescent="0.25">
      <c r="A336" s="75" t="s">
        <v>348</v>
      </c>
      <c r="B336" s="95" t="str">
        <f>IF(E336&gt;0,"Bud02 " &amp; C336 &amp;","&amp;D336&amp;",'"&amp;E336&amp;"',"&amp;1*R336)</f>
        <v>Bud02 2020,2003,'508100',0</v>
      </c>
      <c r="C336" s="96">
        <f>$E$5</f>
        <v>2020</v>
      </c>
      <c r="D336" s="96">
        <v>2003</v>
      </c>
      <c r="E336" s="97">
        <f>IF(LEFT(H336,1) = "x",H336,F336)</f>
        <v>508100</v>
      </c>
      <c r="F336" s="90">
        <v>508100</v>
      </c>
      <c r="G336" s="98">
        <f>IF(""="",1,SUBSTITUTE(SUBSTITUTE("","xxp","xpp"),"xppm13","xppm08"))</f>
        <v>1</v>
      </c>
      <c r="H336" s="98">
        <f>IF(""="",1,"")</f>
        <v>1</v>
      </c>
      <c r="I336" s="98">
        <f>IF(""="",1,IF(LEFT("",1)&lt;&gt;"E","",1))</f>
        <v>1</v>
      </c>
      <c r="J336" s="98">
        <f>IF(""="",1,IF(LEFT("",1)="E","",1))</f>
        <v>1</v>
      </c>
      <c r="K336" s="99" t="s">
        <v>363</v>
      </c>
      <c r="L336" s="91">
        <v>2003</v>
      </c>
      <c r="M336" s="100" t="str">
        <f>IF(LEFT($G336,4)="xppm","*","")</f>
        <v/>
      </c>
      <c r="N336" s="101" t="str">
        <f>UPPER(TRIM("          HOUSE THERAPY - REHAB SUPPLIES"))</f>
        <v>HOUSE THERAPY - REHAB SUPPLIES</v>
      </c>
      <c r="P336" s="102" t="s">
        <v>356</v>
      </c>
      <c r="R336" s="109">
        <f>IFERROR(IF(1*AB336&gt;0,AB336,V336),V336)</f>
        <v>0</v>
      </c>
      <c r="S336" s="108"/>
      <c r="T336" s="101">
        <f>IFERROR(IF(LEFT($G336,4)="xppm",AD336/VLOOKUP($G336,$K$11:$Z$28,T$1,0),IF(LEFT($J336,1)="E",AD336/VLOOKUP($J336,$K$11:$Z$28,T$1,0),AD336/T$6)),"")</f>
        <v>0</v>
      </c>
      <c r="V336" s="101">
        <f>IFERROR(IF(LEFT($G336,4)="xppm",AF336/VLOOKUP($G336,$K$11:$Z$28,V$1,0),IF(LEFT($J336,1)="E",AF336/VLOOKUP($J336,$K$11:$Z$28,V$1,0),AF336/V$6)),"")</f>
        <v>0</v>
      </c>
      <c r="X336" s="101">
        <f>IFERROR(IF(LEFT($G336,4)="xppm",AH336/VLOOKUP($G336,$K$11:$Z$28,X$1,0),IF(LEFT($J336,1)="E",AH336/VLOOKUP($J336,$K$11:$Z$28,X$1,0),AH336/X$6)),"")</f>
        <v>0</v>
      </c>
      <c r="Z336" s="101">
        <f>IFERROR(IF(LEFT($G336,4)="xppm",AJ336/VLOOKUP($G336,$K$11:$Z$28,Z$1,0),IF(LEFT($J336,1)="E",AJ336/VLOOKUP($J336,$K$11:$Z$28,Z$1,0),AJ336/Z$6)),"")</f>
        <v>0</v>
      </c>
      <c r="AA336" s="108"/>
      <c r="AB336" s="99">
        <f>IFERROR(IF(LEFT($G336,4)="xppm",AL336/VLOOKUP($G336,$K$11:$Z$28,AB$1,0),IF(LEFT($J336,1)="E",AL336/VLOOKUP($J336,$K$11:$AB$28,AB$1,0),AL336/AB$6)),"")</f>
        <v>0</v>
      </c>
      <c r="AC336" s="110"/>
      <c r="AD336" s="14">
        <v>0</v>
      </c>
      <c r="AE336" s="14"/>
      <c r="AF336" s="14">
        <v>0</v>
      </c>
      <c r="AG336" s="14"/>
      <c r="AH336" s="14">
        <v>0</v>
      </c>
      <c r="AI336" s="14"/>
      <c r="AJ336" s="14"/>
      <c r="AK336" s="65"/>
      <c r="AL336" s="14"/>
      <c r="AM336" s="65"/>
      <c r="AN336" s="25">
        <v>0</v>
      </c>
      <c r="AO336" s="25">
        <v>0</v>
      </c>
      <c r="AP336" s="25">
        <v>0</v>
      </c>
      <c r="AQ336" s="25">
        <v>0</v>
      </c>
      <c r="AR336" s="25">
        <v>0</v>
      </c>
      <c r="AS336" s="25">
        <v>0</v>
      </c>
      <c r="AT336" s="25">
        <v>0</v>
      </c>
      <c r="AU336" s="25">
        <v>0</v>
      </c>
      <c r="AV336" s="25">
        <v>0</v>
      </c>
      <c r="AW336" s="25">
        <v>0</v>
      </c>
      <c r="AX336" s="25">
        <v>0</v>
      </c>
      <c r="AY336" s="25">
        <v>0</v>
      </c>
      <c r="AZ336" s="108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  <c r="CY336" s="10"/>
      <c r="CZ336" s="10"/>
      <c r="DA336" s="10"/>
      <c r="DB336" s="10"/>
      <c r="DC336" s="10"/>
      <c r="DD336" s="10"/>
      <c r="DE336" s="10"/>
      <c r="DF336" s="10"/>
      <c r="DG336" s="10"/>
      <c r="DH336" s="10"/>
      <c r="DI336" s="10"/>
      <c r="DJ336" s="10"/>
      <c r="DK336" s="10"/>
      <c r="DL336" s="10"/>
      <c r="DM336" s="10"/>
      <c r="DN336" s="10"/>
      <c r="DO336" s="10"/>
      <c r="DP336" s="10"/>
      <c r="DQ336" s="10"/>
      <c r="DR336" s="10"/>
      <c r="DS336" s="10"/>
    </row>
    <row r="337" spans="1:123" ht="4.05" customHeight="1" x14ac:dyDescent="0.25">
      <c r="A337" s="75" t="s">
        <v>348</v>
      </c>
      <c r="E337" s="111"/>
      <c r="F337" s="112"/>
      <c r="T337" s="25"/>
      <c r="U337" s="25"/>
      <c r="V337" s="25"/>
      <c r="W337" s="25"/>
      <c r="X337" s="25"/>
      <c r="Y337" s="25"/>
      <c r="Z337" s="25"/>
      <c r="AA337" s="25"/>
      <c r="AB337" s="14"/>
      <c r="AC337" s="14"/>
    </row>
    <row r="338" spans="1:123" s="86" customFormat="1" ht="15" customHeight="1" x14ac:dyDescent="0.25">
      <c r="A338" s="75" t="s">
        <v>348</v>
      </c>
      <c r="B338" s="80"/>
      <c r="C338" s="80"/>
      <c r="D338" s="80"/>
      <c r="E338" s="81"/>
      <c r="F338" s="82"/>
      <c r="G338" s="81"/>
      <c r="H338" s="81"/>
      <c r="I338" s="81"/>
      <c r="J338" s="81"/>
      <c r="K338" s="81"/>
      <c r="L338" s="83">
        <f>L339</f>
        <v>2003</v>
      </c>
      <c r="M338" s="84" t="s">
        <v>364</v>
      </c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  <c r="AA338" s="84"/>
      <c r="AB338" s="81"/>
      <c r="AC338" s="81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85"/>
      <c r="AO338" s="85"/>
      <c r="AP338" s="85"/>
      <c r="AQ338" s="85"/>
      <c r="AR338" s="85"/>
      <c r="AS338" s="85"/>
      <c r="AT338" s="85"/>
      <c r="AU338" s="85"/>
      <c r="AV338" s="85"/>
      <c r="AW338" s="85"/>
      <c r="AX338" s="85"/>
      <c r="AY338" s="85"/>
      <c r="AZ338" s="84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  <c r="CY338" s="10"/>
      <c r="CZ338" s="10"/>
      <c r="DA338" s="10"/>
      <c r="DB338" s="10"/>
      <c r="DC338" s="10"/>
      <c r="DD338" s="10"/>
      <c r="DE338" s="10"/>
      <c r="DF338" s="10"/>
      <c r="DG338" s="10"/>
      <c r="DH338" s="10"/>
      <c r="DI338" s="10"/>
      <c r="DJ338" s="10"/>
      <c r="DK338" s="10"/>
      <c r="DL338" s="10"/>
      <c r="DM338" s="10"/>
      <c r="DN338" s="10"/>
      <c r="DO338" s="10"/>
      <c r="DP338" s="10"/>
      <c r="DQ338" s="10"/>
      <c r="DR338" s="10"/>
      <c r="DS338" s="10"/>
    </row>
    <row r="339" spans="1:123" s="101" customFormat="1" ht="10.95" customHeight="1" x14ac:dyDescent="0.25">
      <c r="A339" s="75" t="s">
        <v>348</v>
      </c>
      <c r="B339" s="95" t="str">
        <f t="shared" ref="B339" si="84">IF(E339&gt;0,"Bud02 " &amp; C339 &amp;","&amp;D339&amp;",'"&amp;E339&amp;"',"&amp;1*R339)</f>
        <v>Bud02 2020,2003,'xdit02',0</v>
      </c>
      <c r="C339" s="96">
        <f t="shared" ref="C339" si="85">$E$5</f>
        <v>2020</v>
      </c>
      <c r="D339" s="96">
        <v>2003</v>
      </c>
      <c r="E339" s="97" t="str">
        <f>IF(LEFT(H339,1) = "x",H339,F339)</f>
        <v>xdit02</v>
      </c>
      <c r="F339" s="90">
        <v>530400</v>
      </c>
      <c r="G339" s="98" t="str">
        <f>IF("xppm02"="",1,SUBSTITUTE(SUBSTITUTE("xppm02","xxp","xpp"),"xppm13","xppm08"))</f>
        <v>xppm02</v>
      </c>
      <c r="H339" s="98" t="str">
        <f>IF("xdit02"="",1,"xdit02")</f>
        <v>xdit02</v>
      </c>
      <c r="I339" s="98">
        <f>IF(""="",1,IF(LEFT("",1)&lt;&gt;"E","",1))</f>
        <v>1</v>
      </c>
      <c r="J339" s="98">
        <f>IF(""="",1,IF(LEFT("",1)="E","",1))</f>
        <v>1</v>
      </c>
      <c r="K339" s="99" t="s">
        <v>365</v>
      </c>
      <c r="L339" s="91">
        <v>2003</v>
      </c>
      <c r="M339" s="100" t="str">
        <f>IF(LEFT($G339,4)="xppm","*","")</f>
        <v>*</v>
      </c>
      <c r="N339" s="101" t="str">
        <f>UPPER(TRIM("          DIETARY CONTRACT SERVICES"))</f>
        <v>DIETARY CONTRACT SERVICES</v>
      </c>
      <c r="P339" s="102" t="s">
        <v>366</v>
      </c>
      <c r="R339" s="109">
        <f>IFERROR(IF(1*AB339&gt;0,AB339,V339),V339)</f>
        <v>0</v>
      </c>
      <c r="S339" s="108"/>
      <c r="T339" s="101">
        <f>IFERROR(IF(LEFT($G339,4)="xppm",AD339/VLOOKUP($G339,$K$11:$Z$28,T$1,0),IF(LEFT($J339,1)="E",AD339/VLOOKUP($J339,$K$11:$Z$28,T$1,0),AD339/T$6)),"")</f>
        <v>0</v>
      </c>
      <c r="V339" s="101">
        <f>IFERROR(IF(LEFT($G339,4)="xppm",AF339/VLOOKUP($G339,$K$11:$Z$28,V$1,0),IF(LEFT($J339,1)="E",AF339/VLOOKUP($J339,$K$11:$Z$28,V$1,0),AF339/V$6)),"")</f>
        <v>0</v>
      </c>
      <c r="X339" s="101">
        <f>IFERROR(IF(LEFT($G339,4)="xppm",AH339/VLOOKUP($G339,$K$11:$Z$28,X$1,0),IF(LEFT($J339,1)="E",AH339/VLOOKUP($J339,$K$11:$Z$28,X$1,0),AH339/X$6)),"")</f>
        <v>0</v>
      </c>
      <c r="Z339" s="101">
        <f>IFERROR(IF(LEFT($G339,4)="xppm",AJ339/VLOOKUP($G339,$K$11:$Z$28,Z$1,0),IF(LEFT($J339,1)="E",AJ339/VLOOKUP($J339,$K$11:$Z$28,Z$1,0),AJ339/Z$6)),"")</f>
        <v>0</v>
      </c>
      <c r="AA339" s="108"/>
      <c r="AB339" s="99" t="str">
        <f>IFERROR(IF(LEFT($G339,4)="xppm",AL339/VLOOKUP($G339,$K$11:$Z$28,AB$1,0),IF(LEFT($J339,1)="E",AL339/VLOOKUP($J339,$K$11:$AB$28,AB$1,0),AL339/AB$6)),"")</f>
        <v/>
      </c>
      <c r="AC339" s="110"/>
      <c r="AD339" s="14"/>
      <c r="AE339" s="14"/>
      <c r="AF339" s="14"/>
      <c r="AG339" s="14"/>
      <c r="AH339" s="14"/>
      <c r="AI339" s="14"/>
      <c r="AJ339" s="14">
        <v>0</v>
      </c>
      <c r="AK339" s="65"/>
      <c r="AL339" s="14">
        <v>0</v>
      </c>
      <c r="AM339" s="6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108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  <c r="CY339" s="10"/>
      <c r="CZ339" s="10"/>
      <c r="DA339" s="10"/>
      <c r="DB339" s="10"/>
      <c r="DC339" s="10"/>
      <c r="DD339" s="10"/>
      <c r="DE339" s="10"/>
      <c r="DF339" s="10"/>
      <c r="DG339" s="10"/>
      <c r="DH339" s="10"/>
      <c r="DI339" s="10"/>
      <c r="DJ339" s="10"/>
      <c r="DK339" s="10"/>
      <c r="DL339" s="10"/>
      <c r="DM339" s="10"/>
      <c r="DN339" s="10"/>
      <c r="DO339" s="10"/>
      <c r="DP339" s="10"/>
      <c r="DQ339" s="10"/>
      <c r="DR339" s="10"/>
      <c r="DS339" s="10"/>
    </row>
    <row r="340" spans="1:123" ht="4.05" customHeight="1" x14ac:dyDescent="0.25">
      <c r="A340" s="75" t="s">
        <v>348</v>
      </c>
      <c r="E340" s="111"/>
      <c r="F340" s="112"/>
      <c r="T340" s="25"/>
      <c r="U340" s="25"/>
      <c r="V340" s="25"/>
      <c r="W340" s="25"/>
      <c r="X340" s="25"/>
      <c r="Y340" s="25"/>
      <c r="Z340" s="25"/>
      <c r="AA340" s="25"/>
      <c r="AB340" s="14"/>
      <c r="AC340" s="14"/>
    </row>
    <row r="341" spans="1:123" s="86" customFormat="1" ht="15" customHeight="1" x14ac:dyDescent="0.25">
      <c r="A341" s="75" t="s">
        <v>348</v>
      </c>
      <c r="B341" s="80"/>
      <c r="C341" s="80"/>
      <c r="D341" s="80"/>
      <c r="E341" s="81"/>
      <c r="F341" s="82"/>
      <c r="G341" s="81"/>
      <c r="H341" s="81"/>
      <c r="I341" s="81"/>
      <c r="J341" s="81"/>
      <c r="K341" s="81"/>
      <c r="L341" s="83">
        <f>L342</f>
        <v>2003</v>
      </c>
      <c r="M341" s="84" t="s">
        <v>367</v>
      </c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  <c r="AA341" s="84"/>
      <c r="AB341" s="81"/>
      <c r="AC341" s="81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85"/>
      <c r="AO341" s="85"/>
      <c r="AP341" s="85"/>
      <c r="AQ341" s="85"/>
      <c r="AR341" s="85"/>
      <c r="AS341" s="85"/>
      <c r="AT341" s="85"/>
      <c r="AU341" s="85"/>
      <c r="AV341" s="85"/>
      <c r="AW341" s="85"/>
      <c r="AX341" s="85"/>
      <c r="AY341" s="85"/>
      <c r="AZ341" s="84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  <c r="CY341" s="10"/>
      <c r="CZ341" s="10"/>
      <c r="DA341" s="10"/>
      <c r="DB341" s="10"/>
      <c r="DC341" s="10"/>
      <c r="DD341" s="10"/>
      <c r="DE341" s="10"/>
      <c r="DF341" s="10"/>
      <c r="DG341" s="10"/>
      <c r="DH341" s="10"/>
      <c r="DI341" s="10"/>
      <c r="DJ341" s="10"/>
      <c r="DK341" s="10"/>
      <c r="DL341" s="10"/>
      <c r="DM341" s="10"/>
      <c r="DN341" s="10"/>
      <c r="DO341" s="10"/>
      <c r="DP341" s="10"/>
      <c r="DQ341" s="10"/>
      <c r="DR341" s="10"/>
      <c r="DS341" s="10"/>
    </row>
    <row r="342" spans="1:123" s="101" customFormat="1" ht="10.95" customHeight="1" x14ac:dyDescent="0.25">
      <c r="A342" s="75" t="s">
        <v>348</v>
      </c>
      <c r="B342" s="95" t="str">
        <f t="shared" ref="B342:B344" si="86">IF(E342&gt;0,"Bud02 " &amp; C342 &amp;","&amp;D342&amp;",'"&amp;E342&amp;"',"&amp;1*R342)</f>
        <v>Bud02 2020,2003,'533000',0</v>
      </c>
      <c r="C342" s="96">
        <f t="shared" ref="C342:C344" si="87">$E$5</f>
        <v>2020</v>
      </c>
      <c r="D342" s="96">
        <v>2003</v>
      </c>
      <c r="E342" s="97">
        <f>IF(LEFT(H342,1) = "x",H342,F342)</f>
        <v>533000</v>
      </c>
      <c r="F342" s="90">
        <v>533000</v>
      </c>
      <c r="G342" s="98">
        <f>IF(""="",1,SUBSTITUTE(SUBSTITUTE("","xxp","xpp"),"xppm13","xppm08"))</f>
        <v>1</v>
      </c>
      <c r="H342" s="98">
        <f>IF(""="",1,"")</f>
        <v>1</v>
      </c>
      <c r="I342" s="98">
        <f>IF(""="",1,IF(LEFT("",1)&lt;&gt;"E","",1))</f>
        <v>1</v>
      </c>
      <c r="J342" s="98">
        <f>IF(""="",1,IF(LEFT("",1)="E","",1))</f>
        <v>1</v>
      </c>
      <c r="K342" s="99" t="s">
        <v>368</v>
      </c>
      <c r="L342" s="91">
        <v>2003</v>
      </c>
      <c r="M342" s="100" t="str">
        <f>IF(LEFT($G342,4)="xppm","*","")</f>
        <v/>
      </c>
      <c r="N342" s="101" t="str">
        <f>UPPER(TRIM("          UTILITIES"))</f>
        <v>UTILITIES</v>
      </c>
      <c r="P342" s="102" t="s">
        <v>356</v>
      </c>
      <c r="R342" s="109">
        <f>IFERROR(IF(1*AB342&gt;0,AB342,V342),V342)</f>
        <v>0</v>
      </c>
      <c r="S342" s="108"/>
      <c r="T342" s="101">
        <f>IFERROR(IF(LEFT($G342,4)="xppm",AD342/VLOOKUP($G342,$K$11:$Z$28,T$1,0),IF(LEFT($J342,1)="E",AD342/VLOOKUP($J342,$K$11:$Z$28,T$1,0),AD342/T$6)),"")</f>
        <v>0</v>
      </c>
      <c r="V342" s="101">
        <f>IFERROR(IF(LEFT($G342,4)="xppm",AF342/VLOOKUP($G342,$K$11:$Z$28,V$1,0),IF(LEFT($J342,1)="E",AF342/VLOOKUP($J342,$K$11:$Z$28,V$1,0),AF342/V$6)),"")</f>
        <v>0</v>
      </c>
      <c r="X342" s="101">
        <f>IFERROR(IF(LEFT($G342,4)="xppm",AH342/VLOOKUP($G342,$K$11:$Z$28,X$1,0),IF(LEFT($J342,1)="E",AH342/VLOOKUP($J342,$K$11:$Z$28,X$1,0),AH342/X$6)),"")</f>
        <v>0</v>
      </c>
      <c r="Z342" s="101">
        <f>IFERROR(IF(LEFT($G342,4)="xppm",AJ342/VLOOKUP($G342,$K$11:$Z$28,Z$1,0),IF(LEFT($J342,1)="E",AJ342/VLOOKUP($J342,$K$11:$Z$28,Z$1,0),AJ342/Z$6)),"")</f>
        <v>0</v>
      </c>
      <c r="AA342" s="108"/>
      <c r="AB342" s="99">
        <f>IFERROR(IF(LEFT($G342,4)="xppm",AL342/VLOOKUP($G342,$K$11:$Z$28,AB$1,0),IF(LEFT($J342,1)="E",AL342/VLOOKUP($J342,$K$11:$AB$28,AB$1,0),AL342/AB$6)),"")</f>
        <v>0</v>
      </c>
      <c r="AC342" s="110"/>
      <c r="AD342" s="14">
        <v>0</v>
      </c>
      <c r="AE342" s="14"/>
      <c r="AF342" s="14">
        <v>0</v>
      </c>
      <c r="AG342" s="14"/>
      <c r="AH342" s="14">
        <v>0</v>
      </c>
      <c r="AI342" s="14"/>
      <c r="AJ342" s="14">
        <v>0</v>
      </c>
      <c r="AK342" s="65"/>
      <c r="AL342" s="14">
        <v>0</v>
      </c>
      <c r="AM342" s="65"/>
      <c r="AN342" s="25">
        <v>0</v>
      </c>
      <c r="AO342" s="25">
        <v>0</v>
      </c>
      <c r="AP342" s="25">
        <v>0</v>
      </c>
      <c r="AQ342" s="25">
        <v>0</v>
      </c>
      <c r="AR342" s="25">
        <v>0</v>
      </c>
      <c r="AS342" s="25">
        <v>0</v>
      </c>
      <c r="AT342" s="25">
        <v>0</v>
      </c>
      <c r="AU342" s="25">
        <v>0</v>
      </c>
      <c r="AV342" s="25">
        <v>0</v>
      </c>
      <c r="AW342" s="25">
        <v>0</v>
      </c>
      <c r="AX342" s="25">
        <v>0</v>
      </c>
      <c r="AY342" s="25">
        <v>0</v>
      </c>
      <c r="AZ342" s="108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  <c r="CY342" s="10"/>
      <c r="CZ342" s="10"/>
      <c r="DA342" s="10"/>
      <c r="DB342" s="10"/>
      <c r="DC342" s="10"/>
      <c r="DD342" s="10"/>
      <c r="DE342" s="10"/>
      <c r="DF342" s="10"/>
      <c r="DG342" s="10"/>
      <c r="DH342" s="10"/>
      <c r="DI342" s="10"/>
      <c r="DJ342" s="10"/>
      <c r="DK342" s="10"/>
      <c r="DL342" s="10"/>
      <c r="DM342" s="10"/>
      <c r="DN342" s="10"/>
      <c r="DO342" s="10"/>
      <c r="DP342" s="10"/>
      <c r="DQ342" s="10"/>
      <c r="DR342" s="10"/>
      <c r="DS342" s="10"/>
    </row>
    <row r="343" spans="1:123" s="101" customFormat="1" ht="10.95" customHeight="1" x14ac:dyDescent="0.25">
      <c r="A343" s="75" t="s">
        <v>348</v>
      </c>
      <c r="B343" s="95" t="str">
        <f t="shared" si="86"/>
        <v>Bud02 2020,2003,'536000',0</v>
      </c>
      <c r="C343" s="96">
        <f t="shared" si="87"/>
        <v>2020</v>
      </c>
      <c r="D343" s="96">
        <v>2003</v>
      </c>
      <c r="E343" s="97">
        <f>IF(LEFT(H343,1) = "x",H343,F343)</f>
        <v>536000</v>
      </c>
      <c r="F343" s="90">
        <v>536000</v>
      </c>
      <c r="G343" s="98">
        <f>IF(""="",1,SUBSTITUTE(SUBSTITUTE("","xxp","xpp"),"xppm13","xppm08"))</f>
        <v>1</v>
      </c>
      <c r="H343" s="98">
        <f>IF(""="",1,"")</f>
        <v>1</v>
      </c>
      <c r="I343" s="98">
        <f>IF(""="",1,IF(LEFT("",1)&lt;&gt;"E","",1))</f>
        <v>1</v>
      </c>
      <c r="J343" s="98">
        <f>IF(""="",1,IF(LEFT("",1)="E","",1))</f>
        <v>1</v>
      </c>
      <c r="K343" s="99" t="s">
        <v>369</v>
      </c>
      <c r="L343" s="91">
        <v>2003</v>
      </c>
      <c r="M343" s="100" t="str">
        <f>IF(LEFT($G343,4)="xppm","*","")</f>
        <v/>
      </c>
      <c r="N343" s="101" t="str">
        <f>UPPER(TRIM("          REPAIRS &amp; MAINTENANCE/SUPPLIES"))</f>
        <v>REPAIRS &amp; MAINTENANCE/SUPPLIES</v>
      </c>
      <c r="P343" s="102" t="s">
        <v>370</v>
      </c>
      <c r="R343" s="109">
        <f>IFERROR(IF(1*AB343&gt;0,AB343,V343),V343)</f>
        <v>0</v>
      </c>
      <c r="S343" s="108"/>
      <c r="T343" s="101">
        <f>IFERROR(IF(LEFT($G343,4)="xppm",AD343/VLOOKUP($G343,$K$11:$Z$28,T$1,0),IF(LEFT($J343,1)="E",AD343/VLOOKUP($J343,$K$11:$Z$28,T$1,0),AD343/T$6)),"")</f>
        <v>0</v>
      </c>
      <c r="V343" s="101">
        <f>IFERROR(IF(LEFT($G343,4)="xppm",AF343/VLOOKUP($G343,$K$11:$Z$28,V$1,0),IF(LEFT($J343,1)="E",AF343/VLOOKUP($J343,$K$11:$Z$28,V$1,0),AF343/V$6)),"")</f>
        <v>0</v>
      </c>
      <c r="X343" s="101">
        <f>IFERROR(IF(LEFT($G343,4)="xppm",AH343/VLOOKUP($G343,$K$11:$Z$28,X$1,0),IF(LEFT($J343,1)="E",AH343/VLOOKUP($J343,$K$11:$Z$28,X$1,0),AH343/X$6)),"")</f>
        <v>87.208333333333329</v>
      </c>
      <c r="Z343" s="101">
        <f>IFERROR(IF(LEFT($G343,4)="xppm",AJ343/VLOOKUP($G343,$K$11:$Z$28,Z$1,0),IF(LEFT($J343,1)="E",AJ343/VLOOKUP($J343,$K$11:$Z$28,Z$1,0),AJ343/Z$6)),"")</f>
        <v>0</v>
      </c>
      <c r="AA343" s="108"/>
      <c r="AB343" s="99">
        <f>IFERROR(IF(LEFT($G343,4)="xppm",AL343/VLOOKUP($G343,$K$11:$Z$28,AB$1,0),IF(LEFT($J343,1)="E",AL343/VLOOKUP($J343,$K$11:$AB$28,AB$1,0),AL343/AB$6)),"")</f>
        <v>0</v>
      </c>
      <c r="AC343" s="110"/>
      <c r="AD343" s="14">
        <v>0</v>
      </c>
      <c r="AE343" s="14"/>
      <c r="AF343" s="14">
        <v>0</v>
      </c>
      <c r="AG343" s="14"/>
      <c r="AH343" s="14">
        <v>1046.5</v>
      </c>
      <c r="AI343" s="14"/>
      <c r="AJ343" s="14">
        <v>0</v>
      </c>
      <c r="AK343" s="65"/>
      <c r="AL343" s="14">
        <v>0</v>
      </c>
      <c r="AM343" s="65"/>
      <c r="AN343" s="25">
        <v>0</v>
      </c>
      <c r="AO343" s="25">
        <v>0</v>
      </c>
      <c r="AP343" s="25">
        <v>0</v>
      </c>
      <c r="AQ343" s="25">
        <v>0</v>
      </c>
      <c r="AR343" s="25">
        <v>0</v>
      </c>
      <c r="AS343" s="25">
        <v>0</v>
      </c>
      <c r="AT343" s="25">
        <v>0</v>
      </c>
      <c r="AU343" s="25">
        <v>0</v>
      </c>
      <c r="AV343" s="25">
        <v>0</v>
      </c>
      <c r="AW343" s="25">
        <v>0</v>
      </c>
      <c r="AX343" s="25">
        <v>0</v>
      </c>
      <c r="AY343" s="25">
        <v>0</v>
      </c>
      <c r="AZ343" s="108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  <c r="CY343" s="10"/>
      <c r="CZ343" s="10"/>
      <c r="DA343" s="10"/>
      <c r="DB343" s="10"/>
      <c r="DC343" s="10"/>
      <c r="DD343" s="10"/>
      <c r="DE343" s="10"/>
      <c r="DF343" s="10"/>
      <c r="DG343" s="10"/>
      <c r="DH343" s="10"/>
      <c r="DI343" s="10"/>
      <c r="DJ343" s="10"/>
      <c r="DK343" s="10"/>
      <c r="DL343" s="10"/>
      <c r="DM343" s="10"/>
      <c r="DN343" s="10"/>
      <c r="DO343" s="10"/>
      <c r="DP343" s="10"/>
      <c r="DQ343" s="10"/>
      <c r="DR343" s="10"/>
      <c r="DS343" s="10"/>
    </row>
    <row r="344" spans="1:123" s="101" customFormat="1" ht="10.95" customHeight="1" x14ac:dyDescent="0.25">
      <c r="A344" s="75" t="s">
        <v>348</v>
      </c>
      <c r="B344" s="95" t="str">
        <f t="shared" si="86"/>
        <v>Bud02 2020,2003,'534000',0</v>
      </c>
      <c r="C344" s="96">
        <f t="shared" si="87"/>
        <v>2020</v>
      </c>
      <c r="D344" s="96">
        <v>2003</v>
      </c>
      <c r="E344" s="97">
        <f>IF(LEFT(H344,1) = "x",H344,F344)</f>
        <v>534000</v>
      </c>
      <c r="F344" s="90">
        <v>534000</v>
      </c>
      <c r="G344" s="98">
        <f>IF(""="",1,SUBSTITUTE(SUBSTITUTE("","xxp","xpp"),"xppm13","xppm08"))</f>
        <v>1</v>
      </c>
      <c r="H344" s="98">
        <f>IF(""="",1,"")</f>
        <v>1</v>
      </c>
      <c r="I344" s="98">
        <f>IF(""="",1,IF(LEFT("",1)&lt;&gt;"E","",1))</f>
        <v>1</v>
      </c>
      <c r="J344" s="98">
        <f>IF(""="",1,IF(LEFT("",1)="E","",1))</f>
        <v>1</v>
      </c>
      <c r="K344" s="99" t="s">
        <v>371</v>
      </c>
      <c r="L344" s="91">
        <v>2003</v>
      </c>
      <c r="M344" s="100" t="str">
        <f>IF(LEFT($G344,4)="xppm","*","")</f>
        <v/>
      </c>
      <c r="N344" s="101" t="str">
        <f>UPPER(TRIM("          CONTRACT SERVICES"))</f>
        <v>CONTRACT SERVICES</v>
      </c>
      <c r="P344" s="102" t="s">
        <v>370</v>
      </c>
      <c r="R344" s="109">
        <f>IFERROR(IF(1*AB344&gt;0,AB344,V344),V344)</f>
        <v>0</v>
      </c>
      <c r="S344" s="108"/>
      <c r="T344" s="101">
        <f>IFERROR(IF(LEFT($G344,4)="xppm",AD344/VLOOKUP($G344,$K$11:$Z$28,T$1,0),IF(LEFT($J344,1)="E",AD344/VLOOKUP($J344,$K$11:$Z$28,T$1,0),AD344/T$6)),"")</f>
        <v>0</v>
      </c>
      <c r="V344" s="101">
        <f>IFERROR(IF(LEFT($G344,4)="xppm",AF344/VLOOKUP($G344,$K$11:$Z$28,V$1,0),IF(LEFT($J344,1)="E",AF344/VLOOKUP($J344,$K$11:$Z$28,V$1,0),AF344/V$6)),"")</f>
        <v>0</v>
      </c>
      <c r="X344" s="101">
        <f>IFERROR(IF(LEFT($G344,4)="xppm",AH344/VLOOKUP($G344,$K$11:$Z$28,X$1,0),IF(LEFT($J344,1)="E",AH344/VLOOKUP($J344,$K$11:$Z$28,X$1,0),AH344/X$6)),"")</f>
        <v>0</v>
      </c>
      <c r="Z344" s="101">
        <f>IFERROR(IF(LEFT($G344,4)="xppm",AJ344/VLOOKUP($G344,$K$11:$Z$28,Z$1,0),IF(LEFT($J344,1)="E",AJ344/VLOOKUP($J344,$K$11:$Z$28,Z$1,0),AJ344/Z$6)),"")</f>
        <v>0</v>
      </c>
      <c r="AA344" s="108"/>
      <c r="AB344" s="99">
        <f>IFERROR(IF(LEFT($G344,4)="xppm",AL344/VLOOKUP($G344,$K$11:$Z$28,AB$1,0),IF(LEFT($J344,1)="E",AL344/VLOOKUP($J344,$K$11:$AB$28,AB$1,0),AL344/AB$6)),"")</f>
        <v>0</v>
      </c>
      <c r="AC344" s="110"/>
      <c r="AD344" s="14">
        <v>0</v>
      </c>
      <c r="AE344" s="14"/>
      <c r="AF344" s="14">
        <v>0</v>
      </c>
      <c r="AG344" s="14"/>
      <c r="AH344" s="14">
        <v>0</v>
      </c>
      <c r="AI344" s="14"/>
      <c r="AJ344" s="14">
        <v>0</v>
      </c>
      <c r="AK344" s="65"/>
      <c r="AL344" s="14">
        <v>0</v>
      </c>
      <c r="AM344" s="65"/>
      <c r="AN344" s="25">
        <v>0</v>
      </c>
      <c r="AO344" s="25">
        <v>0</v>
      </c>
      <c r="AP344" s="25">
        <v>0</v>
      </c>
      <c r="AQ344" s="25">
        <v>0</v>
      </c>
      <c r="AR344" s="25">
        <v>0</v>
      </c>
      <c r="AS344" s="25">
        <v>0</v>
      </c>
      <c r="AT344" s="25">
        <v>0</v>
      </c>
      <c r="AU344" s="25">
        <v>0</v>
      </c>
      <c r="AV344" s="25">
        <v>0</v>
      </c>
      <c r="AW344" s="25">
        <v>0</v>
      </c>
      <c r="AX344" s="25">
        <v>0</v>
      </c>
      <c r="AY344" s="25">
        <v>0</v>
      </c>
      <c r="AZ344" s="108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  <c r="CY344" s="10"/>
      <c r="CZ344" s="10"/>
      <c r="DA344" s="10"/>
      <c r="DB344" s="10"/>
      <c r="DC344" s="10"/>
      <c r="DD344" s="10"/>
      <c r="DE344" s="10"/>
      <c r="DF344" s="10"/>
      <c r="DG344" s="10"/>
      <c r="DH344" s="10"/>
      <c r="DI344" s="10"/>
      <c r="DJ344" s="10"/>
      <c r="DK344" s="10"/>
      <c r="DL344" s="10"/>
      <c r="DM344" s="10"/>
      <c r="DN344" s="10"/>
      <c r="DO344" s="10"/>
      <c r="DP344" s="10"/>
      <c r="DQ344" s="10"/>
      <c r="DR344" s="10"/>
      <c r="DS344" s="10"/>
    </row>
    <row r="345" spans="1:123" ht="4.05" customHeight="1" x14ac:dyDescent="0.25">
      <c r="A345" s="75" t="s">
        <v>348</v>
      </c>
      <c r="E345" s="111"/>
      <c r="F345" s="112"/>
      <c r="T345" s="25"/>
      <c r="U345" s="25"/>
      <c r="V345" s="25"/>
      <c r="W345" s="25"/>
      <c r="X345" s="25"/>
      <c r="Y345" s="25"/>
      <c r="Z345" s="25"/>
      <c r="AA345" s="25"/>
      <c r="AB345" s="14"/>
      <c r="AC345" s="14"/>
    </row>
    <row r="346" spans="1:123" s="86" customFormat="1" ht="15" customHeight="1" x14ac:dyDescent="0.25">
      <c r="A346" s="75" t="s">
        <v>348</v>
      </c>
      <c r="B346" s="80"/>
      <c r="C346" s="80"/>
      <c r="D346" s="80"/>
      <c r="E346" s="81"/>
      <c r="F346" s="82"/>
      <c r="G346" s="81"/>
      <c r="H346" s="81"/>
      <c r="I346" s="81"/>
      <c r="J346" s="81"/>
      <c r="K346" s="81"/>
      <c r="L346" s="83">
        <f>L347</f>
        <v>2003</v>
      </c>
      <c r="M346" s="84" t="s">
        <v>372</v>
      </c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1"/>
      <c r="AC346" s="81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85"/>
      <c r="AO346" s="85"/>
      <c r="AP346" s="85"/>
      <c r="AQ346" s="85"/>
      <c r="AR346" s="85"/>
      <c r="AS346" s="85"/>
      <c r="AT346" s="85"/>
      <c r="AU346" s="85"/>
      <c r="AV346" s="85"/>
      <c r="AW346" s="85"/>
      <c r="AX346" s="85"/>
      <c r="AY346" s="85"/>
      <c r="AZ346" s="84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  <c r="CY346" s="10"/>
      <c r="CZ346" s="10"/>
      <c r="DA346" s="10"/>
      <c r="DB346" s="10"/>
      <c r="DC346" s="10"/>
      <c r="DD346" s="10"/>
      <c r="DE346" s="10"/>
      <c r="DF346" s="10"/>
      <c r="DG346" s="10"/>
      <c r="DH346" s="10"/>
      <c r="DI346" s="10"/>
      <c r="DJ346" s="10"/>
      <c r="DK346" s="10"/>
      <c r="DL346" s="10"/>
      <c r="DM346" s="10"/>
      <c r="DN346" s="10"/>
      <c r="DO346" s="10"/>
      <c r="DP346" s="10"/>
      <c r="DQ346" s="10"/>
      <c r="DR346" s="10"/>
      <c r="DS346" s="10"/>
    </row>
    <row r="347" spans="1:123" s="101" customFormat="1" ht="10.95" customHeight="1" x14ac:dyDescent="0.25">
      <c r="A347" s="75" t="s">
        <v>348</v>
      </c>
      <c r="B347" s="95" t="str">
        <f t="shared" ref="B347:B358" si="88">IF(E347&gt;0,"Bud02 " &amp; C347 &amp;","&amp;D347&amp;",'"&amp;E347&amp;"',"&amp;1*R347)</f>
        <v>Bud02 2020,2003,'542500',0</v>
      </c>
      <c r="C347" s="96">
        <f t="shared" ref="C347:C358" si="89">$E$5</f>
        <v>2020</v>
      </c>
      <c r="D347" s="96">
        <v>2003</v>
      </c>
      <c r="E347" s="97">
        <f>IF(LEFT(H347,1) = "x",H347,F347)</f>
        <v>542500</v>
      </c>
      <c r="F347" s="90">
        <v>542500</v>
      </c>
      <c r="G347" s="98">
        <f>IF(""="",1,SUBSTITUTE(SUBSTITUTE("","xxp","xpp"),"xppm13","xppm08"))</f>
        <v>1</v>
      </c>
      <c r="H347" s="98">
        <f>IF(""="",1,"")</f>
        <v>1</v>
      </c>
      <c r="I347" s="98">
        <f>IF(""="",1,IF(LEFT("",1)&lt;&gt;"E","",1))</f>
        <v>1</v>
      </c>
      <c r="J347" s="98">
        <f>IF(""="",1,IF(LEFT("",1)="E","",1))</f>
        <v>1</v>
      </c>
      <c r="K347" s="99" t="s">
        <v>373</v>
      </c>
      <c r="L347" s="91">
        <v>2003</v>
      </c>
      <c r="M347" s="100" t="str">
        <f>IF(LEFT($G347,4)="xppm","*","")</f>
        <v/>
      </c>
      <c r="N347" s="101" t="str">
        <f>UPPER(TRIM("          MARKETING - ADVERTISING &amp; PROMOTION"))</f>
        <v>MARKETING - ADVERTISING &amp; PROMOTION</v>
      </c>
      <c r="P347" s="102" t="s">
        <v>374</v>
      </c>
      <c r="R347" s="109">
        <f>IFERROR(IF(1*AB347&gt;0,AB347,V347),V347)</f>
        <v>0</v>
      </c>
      <c r="S347" s="108"/>
      <c r="T347" s="101">
        <f>IFERROR(IF(LEFT($G347,4)="xppm",AD347/VLOOKUP($G347,$K$11:$Z$28,T$1,0),IF(LEFT($J347,1)="E",AD347/VLOOKUP($J347,$K$11:$Z$28,T$1,0),AD347/T$6)),"")</f>
        <v>0</v>
      </c>
      <c r="V347" s="101">
        <f>IFERROR(IF(LEFT($G347,4)="xppm",AF347/VLOOKUP($G347,$K$11:$Z$28,V$1,0),IF(LEFT($J347,1)="E",AF347/VLOOKUP($J347,$K$11:$Z$28,V$1,0),AF347/V$6)),"")</f>
        <v>0</v>
      </c>
      <c r="X347" s="101">
        <f>IFERROR(IF(LEFT($G347,4)="xppm",AH347/VLOOKUP($G347,$K$11:$Z$28,X$1,0),IF(LEFT($J347,1)="E",AH347/VLOOKUP($J347,$K$11:$Z$28,X$1,0),AH347/X$6)),"")</f>
        <v>0</v>
      </c>
      <c r="Z347" s="101">
        <f>IFERROR(IF(LEFT($G347,4)="xppm",AJ347/VLOOKUP($G347,$K$11:$Z$28,Z$1,0),IF(LEFT($J347,1)="E",AJ347/VLOOKUP($J347,$K$11:$Z$28,Z$1,0),AJ347/Z$6)),"")</f>
        <v>0</v>
      </c>
      <c r="AA347" s="108"/>
      <c r="AB347" s="99">
        <f>IFERROR(IF(LEFT($G347,4)="xppm",AL347/VLOOKUP($G347,$K$11:$Z$28,AB$1,0),IF(LEFT($J347,1)="E",AL347/VLOOKUP($J347,$K$11:$AB$28,AB$1,0),AL347/AB$6)),"")</f>
        <v>0</v>
      </c>
      <c r="AC347" s="110"/>
      <c r="AD347" s="14">
        <v>0</v>
      </c>
      <c r="AE347" s="14"/>
      <c r="AF347" s="14">
        <v>0</v>
      </c>
      <c r="AG347" s="14"/>
      <c r="AH347" s="14">
        <v>0</v>
      </c>
      <c r="AI347" s="14"/>
      <c r="AJ347" s="14">
        <v>0</v>
      </c>
      <c r="AK347" s="65"/>
      <c r="AL347" s="14">
        <v>0</v>
      </c>
      <c r="AM347" s="65"/>
      <c r="AN347" s="25">
        <v>0</v>
      </c>
      <c r="AO347" s="25">
        <v>0</v>
      </c>
      <c r="AP347" s="25">
        <v>0</v>
      </c>
      <c r="AQ347" s="25">
        <v>0</v>
      </c>
      <c r="AR347" s="25">
        <v>0</v>
      </c>
      <c r="AS347" s="25">
        <v>0</v>
      </c>
      <c r="AT347" s="25">
        <v>0</v>
      </c>
      <c r="AU347" s="25">
        <v>0</v>
      </c>
      <c r="AV347" s="25">
        <v>0</v>
      </c>
      <c r="AW347" s="25">
        <v>0</v>
      </c>
      <c r="AX347" s="25">
        <v>0</v>
      </c>
      <c r="AY347" s="25">
        <v>0</v>
      </c>
      <c r="AZ347" s="108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  <c r="CY347" s="10"/>
      <c r="CZ347" s="10"/>
      <c r="DA347" s="10"/>
      <c r="DB347" s="10"/>
      <c r="DC347" s="10"/>
      <c r="DD347" s="10"/>
      <c r="DE347" s="10"/>
      <c r="DF347" s="10"/>
      <c r="DG347" s="10"/>
      <c r="DH347" s="10"/>
      <c r="DI347" s="10"/>
      <c r="DJ347" s="10"/>
      <c r="DK347" s="10"/>
      <c r="DL347" s="10"/>
      <c r="DM347" s="10"/>
      <c r="DN347" s="10"/>
      <c r="DO347" s="10"/>
      <c r="DP347" s="10"/>
      <c r="DQ347" s="10"/>
      <c r="DR347" s="10"/>
      <c r="DS347" s="10"/>
    </row>
    <row r="348" spans="1:123" s="101" customFormat="1" ht="10.95" customHeight="1" x14ac:dyDescent="0.25">
      <c r="A348" s="75" t="s">
        <v>348</v>
      </c>
      <c r="B348" s="95" t="str">
        <f t="shared" si="88"/>
        <v>Bud02 2020,2003,'543200',0</v>
      </c>
      <c r="C348" s="96">
        <f t="shared" si="89"/>
        <v>2020</v>
      </c>
      <c r="D348" s="96">
        <v>2003</v>
      </c>
      <c r="E348" s="97">
        <f>IF(LEFT(H348,1) = "x",H348,F348)</f>
        <v>543200</v>
      </c>
      <c r="F348" s="90">
        <v>543200</v>
      </c>
      <c r="G348" s="98">
        <f>IF(""="",1,SUBSTITUTE(SUBSTITUTE("","xxp","xpp"),"xppm13","xppm08"))</f>
        <v>1</v>
      </c>
      <c r="H348" s="98">
        <f>IF(""="",1,"")</f>
        <v>1</v>
      </c>
      <c r="I348" s="98">
        <f>IF(""="",1,IF(LEFT("",1)&lt;&gt;"E","",1))</f>
        <v>1</v>
      </c>
      <c r="J348" s="98">
        <f>IF(""="",1,IF(LEFT("",1)="E","",1))</f>
        <v>1</v>
      </c>
      <c r="K348" s="99" t="s">
        <v>375</v>
      </c>
      <c r="L348" s="91">
        <v>2003</v>
      </c>
      <c r="M348" s="100" t="str">
        <f>IF(LEFT($G348,4)="xppm","*","")</f>
        <v/>
      </c>
      <c r="N348" s="101" t="str">
        <f>UPPER(TRIM("          CONCIERGE - RESIDENT EXPENSES"))</f>
        <v>CONCIERGE - RESIDENT EXPENSES</v>
      </c>
      <c r="P348" s="102" t="s">
        <v>376</v>
      </c>
      <c r="R348" s="109">
        <f>IFERROR(IF(1*AB348&gt;0,AB348,V348),V348)</f>
        <v>0</v>
      </c>
      <c r="S348" s="108"/>
      <c r="T348" s="101">
        <f>IFERROR(IF(LEFT($G348,4)="xppm",AD348/VLOOKUP($G348,$K$11:$Z$28,T$1,0),IF(LEFT($J348,1)="E",AD348/VLOOKUP($J348,$K$11:$Z$28,T$1,0),AD348/T$6)),"")</f>
        <v>0</v>
      </c>
      <c r="V348" s="101">
        <f>IFERROR(IF(LEFT($G348,4)="xppm",AF348/VLOOKUP($G348,$K$11:$Z$28,V$1,0),IF(LEFT($J348,1)="E",AF348/VLOOKUP($J348,$K$11:$Z$28,V$1,0),AF348/V$6)),"")</f>
        <v>0</v>
      </c>
      <c r="X348" s="101">
        <f>IFERROR(IF(LEFT($G348,4)="xppm",AH348/VLOOKUP($G348,$K$11:$Z$28,X$1,0),IF(LEFT($J348,1)="E",AH348/VLOOKUP($J348,$K$11:$Z$28,X$1,0),AH348/X$6)),"")</f>
        <v>0</v>
      </c>
      <c r="Z348" s="101">
        <f>IFERROR(IF(LEFT($G348,4)="xppm",AJ348/VLOOKUP($G348,$K$11:$Z$28,Z$1,0),IF(LEFT($J348,1)="E",AJ348/VLOOKUP($J348,$K$11:$Z$28,Z$1,0),AJ348/Z$6)),"")</f>
        <v>0</v>
      </c>
      <c r="AA348" s="108"/>
      <c r="AB348" s="99">
        <f>IFERROR(IF(LEFT($G348,4)="xppm",AL348/VLOOKUP($G348,$K$11:$Z$28,AB$1,0),IF(LEFT($J348,1)="E",AL348/VLOOKUP($J348,$K$11:$AB$28,AB$1,0),AL348/AB$6)),"")</f>
        <v>0</v>
      </c>
      <c r="AC348" s="110"/>
      <c r="AD348" s="14">
        <v>0</v>
      </c>
      <c r="AE348" s="14"/>
      <c r="AF348" s="14">
        <v>0</v>
      </c>
      <c r="AG348" s="14"/>
      <c r="AH348" s="14">
        <v>0</v>
      </c>
      <c r="AI348" s="14"/>
      <c r="AJ348" s="14">
        <v>0</v>
      </c>
      <c r="AK348" s="65"/>
      <c r="AL348" s="14">
        <v>0</v>
      </c>
      <c r="AM348" s="65"/>
      <c r="AN348" s="25">
        <v>0</v>
      </c>
      <c r="AO348" s="25">
        <v>0</v>
      </c>
      <c r="AP348" s="25">
        <v>0</v>
      </c>
      <c r="AQ348" s="25">
        <v>0</v>
      </c>
      <c r="AR348" s="25">
        <v>0</v>
      </c>
      <c r="AS348" s="25">
        <v>0</v>
      </c>
      <c r="AT348" s="25">
        <v>0</v>
      </c>
      <c r="AU348" s="25">
        <v>0</v>
      </c>
      <c r="AV348" s="25">
        <v>0</v>
      </c>
      <c r="AW348" s="25">
        <v>0</v>
      </c>
      <c r="AX348" s="25">
        <v>0</v>
      </c>
      <c r="AY348" s="25">
        <v>0</v>
      </c>
      <c r="AZ348" s="108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  <c r="CY348" s="10"/>
      <c r="CZ348" s="10"/>
      <c r="DA348" s="10"/>
      <c r="DB348" s="10"/>
      <c r="DC348" s="10"/>
      <c r="DD348" s="10"/>
      <c r="DE348" s="10"/>
      <c r="DF348" s="10"/>
      <c r="DG348" s="10"/>
      <c r="DH348" s="10"/>
      <c r="DI348" s="10"/>
      <c r="DJ348" s="10"/>
      <c r="DK348" s="10"/>
      <c r="DL348" s="10"/>
      <c r="DM348" s="10"/>
      <c r="DN348" s="10"/>
      <c r="DO348" s="10"/>
      <c r="DP348" s="10"/>
      <c r="DQ348" s="10"/>
      <c r="DR348" s="10"/>
      <c r="DS348" s="10"/>
    </row>
    <row r="349" spans="1:123" s="101" customFormat="1" ht="10.95" customHeight="1" x14ac:dyDescent="0.25">
      <c r="A349" s="75" t="s">
        <v>348</v>
      </c>
      <c r="B349" s="95" t="str">
        <f t="shared" si="88"/>
        <v>Bud02 2020,2003,'xga002',0</v>
      </c>
      <c r="C349" s="96">
        <f t="shared" si="89"/>
        <v>2020</v>
      </c>
      <c r="D349" s="96">
        <v>2003</v>
      </c>
      <c r="E349" s="97" t="str">
        <f>IF(LEFT(H349,1) = "x",H349,F349)</f>
        <v>xga002</v>
      </c>
      <c r="F349" s="90">
        <v>546000</v>
      </c>
      <c r="G349" s="98">
        <f>IF(""="",1,SUBSTITUTE(SUBSTITUTE("","xxp","xpp"),"xppm13","xppm08"))</f>
        <v>1</v>
      </c>
      <c r="H349" s="98" t="str">
        <f>IF("xga002"="",1,"xga002")</f>
        <v>xga002</v>
      </c>
      <c r="I349" s="98">
        <f>IF("E1z"="",1,IF(LEFT("E1z",1)&lt;&gt;"E","E1z",1))</f>
        <v>1</v>
      </c>
      <c r="J349" s="98" t="str">
        <f>IF("E1z"="",1,IF(LEFT("E1z",1)="E","E1z",1))</f>
        <v>E1z</v>
      </c>
      <c r="K349" s="99" t="s">
        <v>377</v>
      </c>
      <c r="L349" s="91">
        <v>2003</v>
      </c>
      <c r="M349" s="100" t="str">
        <f>IF(LEFT($G349,4)="xppm","*","")</f>
        <v/>
      </c>
      <c r="N349" s="101" t="str">
        <f>UPPER(TRIM("          FINANCIAL CONSULTING FEES"))</f>
        <v>FINANCIAL CONSULTING FEES</v>
      </c>
      <c r="P349" s="102" t="s">
        <v>356</v>
      </c>
      <c r="R349" s="109">
        <f>IFERROR(IF(1*AB349&gt;0,AB349,V349),V349)</f>
        <v>0</v>
      </c>
      <c r="S349" s="108"/>
      <c r="T349" s="101">
        <f>IFERROR(IF(LEFT($G349,4)="xppm",AD349/VLOOKUP($G349,$K$11:$Z$28,T$1,0),IF(LEFT($J349,1)="E",AD349/VLOOKUP($J349,$K$11:$Z$28,T$1,0),AD349/T$6)),"")</f>
        <v>0</v>
      </c>
      <c r="V349" s="101">
        <f>IFERROR(IF(LEFT($G349,4)="xppm",AF349/VLOOKUP($G349,$K$11:$Z$28,V$1,0),IF(LEFT($J349,1)="E",AF349/VLOOKUP($J349,$K$11:$Z$28,V$1,0),AF349/V$6)),"")</f>
        <v>0</v>
      </c>
      <c r="X349" s="101">
        <f>IFERROR(IF(LEFT($G349,4)="xppm",AH349/VLOOKUP($G349,$K$11:$Z$28,X$1,0),IF(LEFT($J349,1)="E",AH349/VLOOKUP($J349,$K$11:$Z$28,X$1,0),AH349/X$6)),"")</f>
        <v>0</v>
      </c>
      <c r="Z349" s="101">
        <f>IFERROR(IF(LEFT($G349,4)="xppm",AJ349/VLOOKUP($G349,$K$11:$Z$28,Z$1,0),IF(LEFT($J349,1)="E",AJ349/VLOOKUP($J349,$K$11:$Z$28,Z$1,0),AJ349/Z$6)),"")</f>
        <v>0</v>
      </c>
      <c r="AA349" s="108"/>
      <c r="AB349" s="99" t="str">
        <f>IFERROR(IF(LEFT($G349,4)="xppm",AL349/VLOOKUP($G349,$K$11:$Z$28,AB$1,0),IF(LEFT($J349,1)="E",AL349/VLOOKUP($J349,$K$11:$AB$28,AB$1,0),AL349/AB$6)),"")</f>
        <v/>
      </c>
      <c r="AC349" s="110"/>
      <c r="AD349" s="14">
        <v>0</v>
      </c>
      <c r="AE349" s="14"/>
      <c r="AF349" s="14">
        <v>0</v>
      </c>
      <c r="AG349" s="14"/>
      <c r="AH349" s="14">
        <v>0</v>
      </c>
      <c r="AI349" s="14"/>
      <c r="AJ349" s="14">
        <v>0</v>
      </c>
      <c r="AK349" s="65"/>
      <c r="AL349" s="14">
        <v>0</v>
      </c>
      <c r="AM349" s="65"/>
      <c r="AN349" s="25">
        <v>0</v>
      </c>
      <c r="AO349" s="25">
        <v>0</v>
      </c>
      <c r="AP349" s="25">
        <v>0</v>
      </c>
      <c r="AQ349" s="25">
        <v>0</v>
      </c>
      <c r="AR349" s="25">
        <v>0</v>
      </c>
      <c r="AS349" s="25">
        <v>0</v>
      </c>
      <c r="AT349" s="25">
        <v>0</v>
      </c>
      <c r="AU349" s="25">
        <v>0</v>
      </c>
      <c r="AV349" s="25">
        <v>0</v>
      </c>
      <c r="AW349" s="25">
        <v>0</v>
      </c>
      <c r="AX349" s="25">
        <v>0</v>
      </c>
      <c r="AY349" s="25">
        <v>0</v>
      </c>
      <c r="AZ349" s="108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  <c r="CY349" s="10"/>
      <c r="CZ349" s="10"/>
      <c r="DA349" s="10"/>
      <c r="DB349" s="10"/>
      <c r="DC349" s="10"/>
      <c r="DD349" s="10"/>
      <c r="DE349" s="10"/>
      <c r="DF349" s="10"/>
      <c r="DG349" s="10"/>
      <c r="DH349" s="10"/>
      <c r="DI349" s="10"/>
      <c r="DJ349" s="10"/>
      <c r="DK349" s="10"/>
      <c r="DL349" s="10"/>
      <c r="DM349" s="10"/>
      <c r="DN349" s="10"/>
      <c r="DO349" s="10"/>
      <c r="DP349" s="10"/>
      <c r="DQ349" s="10"/>
      <c r="DR349" s="10"/>
      <c r="DS349" s="10"/>
    </row>
    <row r="350" spans="1:123" s="101" customFormat="1" ht="10.95" customHeight="1" x14ac:dyDescent="0.25">
      <c r="A350" s="75" t="s">
        <v>348</v>
      </c>
      <c r="B350" s="95" t="str">
        <f t="shared" si="88"/>
        <v>Bud02 2020,2003,'505300',1177.00111111111</v>
      </c>
      <c r="C350" s="96">
        <f t="shared" si="89"/>
        <v>2020</v>
      </c>
      <c r="D350" s="96">
        <v>2003</v>
      </c>
      <c r="E350" s="97">
        <f>IF(LEFT(H350,1) = "x",H350,F350)</f>
        <v>505300</v>
      </c>
      <c r="F350" s="90">
        <v>505300</v>
      </c>
      <c r="G350" s="98">
        <f>IF(""="",1,SUBSTITUTE(SUBSTITUTE("","xxp","xpp"),"xppm13","xppm08"))</f>
        <v>1</v>
      </c>
      <c r="H350" s="98">
        <f>IF(""="",1,"")</f>
        <v>1</v>
      </c>
      <c r="I350" s="98">
        <f>IF(""="",1,IF(LEFT("",1)&lt;&gt;"E","",1))</f>
        <v>1</v>
      </c>
      <c r="J350" s="98">
        <f>IF(""="",1,IF(LEFT("",1)="E","",1))</f>
        <v>1</v>
      </c>
      <c r="K350" s="99" t="s">
        <v>378</v>
      </c>
      <c r="L350" s="91">
        <v>2003</v>
      </c>
      <c r="M350" s="100" t="str">
        <f>IF(LEFT($G350,4)="xppm","*","")</f>
        <v/>
      </c>
      <c r="N350" s="101" t="str">
        <f>UPPER(TRIM("          PROFESSIONAL FEES"))</f>
        <v>PROFESSIONAL FEES</v>
      </c>
      <c r="P350" s="102" t="s">
        <v>356</v>
      </c>
      <c r="R350" s="109">
        <f>IFERROR(IF(1*AB350&gt;0,AB350,V350),V350)</f>
        <v>1177.0011111111112</v>
      </c>
      <c r="S350" s="108"/>
      <c r="T350" s="101">
        <f>IFERROR(IF(LEFT($G350,4)="xppm",AD350/VLOOKUP($G350,$K$11:$Z$28,T$1,0),IF(LEFT($J350,1)="E",AD350/VLOOKUP($J350,$K$11:$Z$28,T$1,0),AD350/T$6)),"")</f>
        <v>325.08333333333331</v>
      </c>
      <c r="V350" s="101">
        <f>IFERROR(IF(LEFT($G350,4)="xppm",AF350/VLOOKUP($G350,$K$11:$Z$28,V$1,0),IF(LEFT($J350,1)="E",AF350/VLOOKUP($J350,$K$11:$Z$28,V$1,0),AF350/V$6)),"")</f>
        <v>1177.0011111111112</v>
      </c>
      <c r="X350" s="101">
        <f>IFERROR(IF(LEFT($G350,4)="xppm",AH350/VLOOKUP($G350,$K$11:$Z$28,X$1,0),IF(LEFT($J350,1)="E",AH350/VLOOKUP($J350,$K$11:$Z$28,X$1,0),AH350/X$6)),"")</f>
        <v>2965.9575</v>
      </c>
      <c r="Z350" s="101">
        <f>IFERROR(IF(LEFT($G350,4)="xppm",AJ350/VLOOKUP($G350,$K$11:$Z$28,Z$1,0),IF(LEFT($J350,1)="E",AJ350/VLOOKUP($J350,$K$11:$Z$28,Z$1,0),AJ350/Z$6)),"")</f>
        <v>0</v>
      </c>
      <c r="AA350" s="108"/>
      <c r="AB350" s="99">
        <f>IFERROR(IF(LEFT($G350,4)="xppm",AL350/VLOOKUP($G350,$K$11:$Z$28,AB$1,0),IF(LEFT($J350,1)="E",AL350/VLOOKUP($J350,$K$11:$AB$28,AB$1,0),AL350/AB$6)),"")</f>
        <v>0</v>
      </c>
      <c r="AC350" s="110"/>
      <c r="AD350" s="14">
        <v>975.25</v>
      </c>
      <c r="AE350" s="14"/>
      <c r="AF350" s="14">
        <v>10593.01</v>
      </c>
      <c r="AG350" s="14"/>
      <c r="AH350" s="14">
        <v>35591.49</v>
      </c>
      <c r="AI350" s="14"/>
      <c r="AJ350" s="14">
        <v>0</v>
      </c>
      <c r="AK350" s="65"/>
      <c r="AL350" s="14">
        <v>0</v>
      </c>
      <c r="AM350" s="65"/>
      <c r="AN350" s="25">
        <v>-757.1</v>
      </c>
      <c r="AO350" s="25">
        <v>396.65</v>
      </c>
      <c r="AP350" s="25">
        <v>32176.52</v>
      </c>
      <c r="AQ350" s="25">
        <v>387.65</v>
      </c>
      <c r="AR350" s="25">
        <v>407.65</v>
      </c>
      <c r="AS350" s="25">
        <v>383.65</v>
      </c>
      <c r="AT350" s="25">
        <v>7742.91</v>
      </c>
      <c r="AU350" s="25">
        <v>367.9</v>
      </c>
      <c r="AV350" s="25">
        <v>328</v>
      </c>
      <c r="AW350" s="25">
        <v>322.75</v>
      </c>
      <c r="AX350" s="25">
        <v>325</v>
      </c>
      <c r="AY350" s="25">
        <v>327.5</v>
      </c>
      <c r="AZ350" s="108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  <c r="CY350" s="10"/>
      <c r="CZ350" s="10"/>
      <c r="DA350" s="10"/>
      <c r="DB350" s="10"/>
      <c r="DC350" s="10"/>
      <c r="DD350" s="10"/>
      <c r="DE350" s="10"/>
      <c r="DF350" s="10"/>
      <c r="DG350" s="10"/>
      <c r="DH350" s="10"/>
      <c r="DI350" s="10"/>
      <c r="DJ350" s="10"/>
      <c r="DK350" s="10"/>
      <c r="DL350" s="10"/>
      <c r="DM350" s="10"/>
      <c r="DN350" s="10"/>
      <c r="DO350" s="10"/>
      <c r="DP350" s="10"/>
      <c r="DQ350" s="10"/>
      <c r="DR350" s="10"/>
      <c r="DS350" s="10"/>
    </row>
    <row r="351" spans="1:123" s="101" customFormat="1" ht="10.95" customHeight="1" x14ac:dyDescent="0.25">
      <c r="A351" s="75" t="s">
        <v>348</v>
      </c>
      <c r="B351" s="95" t="str">
        <f t="shared" si="88"/>
        <v>Bud02 2020,2003,'548000',0</v>
      </c>
      <c r="C351" s="96">
        <f t="shared" si="89"/>
        <v>2020</v>
      </c>
      <c r="D351" s="96">
        <v>2003</v>
      </c>
      <c r="E351" s="97">
        <f>IF(LEFT(H351,1) = "x",H351,F351)</f>
        <v>548000</v>
      </c>
      <c r="F351" s="90">
        <v>548000</v>
      </c>
      <c r="G351" s="98">
        <f>IF(""="",1,SUBSTITUTE(SUBSTITUTE("","xxp","xpp"),"xppm13","xppm08"))</f>
        <v>1</v>
      </c>
      <c r="H351" s="98">
        <f>IF(""="",1,"")</f>
        <v>1</v>
      </c>
      <c r="I351" s="98">
        <f>IF(""="",1,IF(LEFT("",1)&lt;&gt;"E","",1))</f>
        <v>1</v>
      </c>
      <c r="J351" s="98">
        <f>IF(""="",1,IF(LEFT("",1)="E","",1))</f>
        <v>1</v>
      </c>
      <c r="K351" s="99" t="s">
        <v>379</v>
      </c>
      <c r="L351" s="91">
        <v>2003</v>
      </c>
      <c r="M351" s="100" t="str">
        <f>IF(LEFT($G351,4)="xppm","*","")</f>
        <v/>
      </c>
      <c r="N351" s="101" t="str">
        <f>UPPER(TRIM("          CABLE TV/INTERNET"))</f>
        <v>CABLE TV/INTERNET</v>
      </c>
      <c r="P351" s="102" t="s">
        <v>370</v>
      </c>
      <c r="R351" s="109">
        <f>IFERROR(IF(1*AB351&gt;0,AB351,V351),V351)</f>
        <v>0</v>
      </c>
      <c r="S351" s="108"/>
      <c r="T351" s="101">
        <f>IFERROR(IF(LEFT($G351,4)="xppm",AD351/VLOOKUP($G351,$K$11:$Z$28,T$1,0),IF(LEFT($J351,1)="E",AD351/VLOOKUP($J351,$K$11:$Z$28,T$1,0),AD351/T$6)),"")</f>
        <v>0</v>
      </c>
      <c r="V351" s="101">
        <f>IFERROR(IF(LEFT($G351,4)="xppm",AF351/VLOOKUP($G351,$K$11:$Z$28,V$1,0),IF(LEFT($J351,1)="E",AF351/VLOOKUP($J351,$K$11:$Z$28,V$1,0),AF351/V$6)),"")</f>
        <v>0</v>
      </c>
      <c r="X351" s="101">
        <f>IFERROR(IF(LEFT($G351,4)="xppm",AH351/VLOOKUP($G351,$K$11:$Z$28,X$1,0),IF(LEFT($J351,1)="E",AH351/VLOOKUP($J351,$K$11:$Z$28,X$1,0),AH351/X$6)),"")</f>
        <v>0</v>
      </c>
      <c r="Z351" s="101">
        <f>IFERROR(IF(LEFT($G351,4)="xppm",AJ351/VLOOKUP($G351,$K$11:$Z$28,Z$1,0),IF(LEFT($J351,1)="E",AJ351/VLOOKUP($J351,$K$11:$Z$28,Z$1,0),AJ351/Z$6)),"")</f>
        <v>0</v>
      </c>
      <c r="AA351" s="108"/>
      <c r="AB351" s="99">
        <f>IFERROR(IF(LEFT($G351,4)="xppm",AL351/VLOOKUP($G351,$K$11:$Z$28,AB$1,0),IF(LEFT($J351,1)="E",AL351/VLOOKUP($J351,$K$11:$AB$28,AB$1,0),AL351/AB$6)),"")</f>
        <v>0</v>
      </c>
      <c r="AC351" s="110"/>
      <c r="AD351" s="14">
        <v>0</v>
      </c>
      <c r="AE351" s="14"/>
      <c r="AF351" s="14">
        <v>0</v>
      </c>
      <c r="AG351" s="14"/>
      <c r="AH351" s="14">
        <v>0</v>
      </c>
      <c r="AI351" s="14"/>
      <c r="AJ351" s="14">
        <v>0</v>
      </c>
      <c r="AK351" s="65"/>
      <c r="AL351" s="14">
        <v>0</v>
      </c>
      <c r="AM351" s="65"/>
      <c r="AN351" s="25">
        <v>0</v>
      </c>
      <c r="AO351" s="25">
        <v>0</v>
      </c>
      <c r="AP351" s="25">
        <v>0</v>
      </c>
      <c r="AQ351" s="25">
        <v>0</v>
      </c>
      <c r="AR351" s="25">
        <v>0</v>
      </c>
      <c r="AS351" s="25">
        <v>0</v>
      </c>
      <c r="AT351" s="25">
        <v>232.1</v>
      </c>
      <c r="AU351" s="25">
        <v>-232.1</v>
      </c>
      <c r="AV351" s="25">
        <v>0</v>
      </c>
      <c r="AW351" s="25">
        <v>0</v>
      </c>
      <c r="AX351" s="25">
        <v>0</v>
      </c>
      <c r="AY351" s="25">
        <v>0</v>
      </c>
      <c r="AZ351" s="108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  <c r="CY351" s="10"/>
      <c r="CZ351" s="10"/>
      <c r="DA351" s="10"/>
      <c r="DB351" s="10"/>
      <c r="DC351" s="10"/>
      <c r="DD351" s="10"/>
      <c r="DE351" s="10"/>
      <c r="DF351" s="10"/>
      <c r="DG351" s="10"/>
      <c r="DH351" s="10"/>
      <c r="DI351" s="10"/>
      <c r="DJ351" s="10"/>
      <c r="DK351" s="10"/>
      <c r="DL351" s="10"/>
      <c r="DM351" s="10"/>
      <c r="DN351" s="10"/>
      <c r="DO351" s="10"/>
      <c r="DP351" s="10"/>
      <c r="DQ351" s="10"/>
      <c r="DR351" s="10"/>
      <c r="DS351" s="10"/>
    </row>
    <row r="352" spans="1:123" s="101" customFormat="1" ht="10.95" customHeight="1" x14ac:dyDescent="0.25">
      <c r="A352" s="75" t="s">
        <v>348</v>
      </c>
      <c r="B352" s="95" t="str">
        <f t="shared" si="88"/>
        <v>Bud02 2020,2003,'549000',166.101111111111</v>
      </c>
      <c r="C352" s="96">
        <f t="shared" si="89"/>
        <v>2020</v>
      </c>
      <c r="D352" s="96">
        <v>2003</v>
      </c>
      <c r="E352" s="97">
        <f>IF(LEFT(H352,1) = "x",H352,F352)</f>
        <v>549000</v>
      </c>
      <c r="F352" s="90">
        <v>549000</v>
      </c>
      <c r="G352" s="98">
        <f>IF(""="",1,SUBSTITUTE(SUBSTITUTE("","xxp","xpp"),"xppm13","xppm08"))</f>
        <v>1</v>
      </c>
      <c r="H352" s="98">
        <f>IF(""="",1,"")</f>
        <v>1</v>
      </c>
      <c r="I352" s="98">
        <f>IF(""="",1,IF(LEFT("",1)&lt;&gt;"E","",1))</f>
        <v>1</v>
      </c>
      <c r="J352" s="98">
        <f>IF(""="",1,IF(LEFT("",1)="E","",1))</f>
        <v>1</v>
      </c>
      <c r="K352" s="99" t="s">
        <v>380</v>
      </c>
      <c r="L352" s="91">
        <v>2003</v>
      </c>
      <c r="M352" s="100" t="str">
        <f>IF(LEFT($G352,4)="xppm","*","")</f>
        <v/>
      </c>
      <c r="N352" s="101" t="str">
        <f>UPPER(TRIM("          COMPUTER HARDWARE/SOFTWARE"))</f>
        <v>COMPUTER HARDWARE/SOFTWARE</v>
      </c>
      <c r="P352" s="102" t="s">
        <v>370</v>
      </c>
      <c r="R352" s="109">
        <f>IFERROR(IF(1*AB352&gt;0,AB352,V352),V352)</f>
        <v>166.10111111111112</v>
      </c>
      <c r="S352" s="108"/>
      <c r="T352" s="101">
        <f>IFERROR(IF(LEFT($G352,4)="xppm",AD352/VLOOKUP($G352,$K$11:$Z$28,T$1,0),IF(LEFT($J352,1)="E",AD352/VLOOKUP($J352,$K$11:$Z$28,T$1,0),AD352/T$6)),"")</f>
        <v>189.92</v>
      </c>
      <c r="V352" s="101">
        <f>IFERROR(IF(LEFT($G352,4)="xppm",AF352/VLOOKUP($G352,$K$11:$Z$28,V$1,0),IF(LEFT($J352,1)="E",AF352/VLOOKUP($J352,$K$11:$Z$28,V$1,0),AF352/V$6)),"")</f>
        <v>166.10111111111112</v>
      </c>
      <c r="X352" s="101">
        <f>IFERROR(IF(LEFT($G352,4)="xppm",AH352/VLOOKUP($G352,$K$11:$Z$28,X$1,0),IF(LEFT($J352,1)="E",AH352/VLOOKUP($J352,$K$11:$Z$28,X$1,0),AH352/X$6)),"")</f>
        <v>533.80000000000007</v>
      </c>
      <c r="Z352" s="101">
        <f>IFERROR(IF(LEFT($G352,4)="xppm",AJ352/VLOOKUP($G352,$K$11:$Z$28,Z$1,0),IF(LEFT($J352,1)="E",AJ352/VLOOKUP($J352,$K$11:$Z$28,Z$1,0),AJ352/Z$6)),"")</f>
        <v>0</v>
      </c>
      <c r="AA352" s="108"/>
      <c r="AB352" s="99">
        <f>IFERROR(IF(LEFT($G352,4)="xppm",AL352/VLOOKUP($G352,$K$11:$Z$28,AB$1,0),IF(LEFT($J352,1)="E",AL352/VLOOKUP($J352,$K$11:$AB$28,AB$1,0),AL352/AB$6)),"")</f>
        <v>0</v>
      </c>
      <c r="AC352" s="110"/>
      <c r="AD352" s="14">
        <v>569.76</v>
      </c>
      <c r="AE352" s="14"/>
      <c r="AF352" s="14">
        <v>1494.91</v>
      </c>
      <c r="AG352" s="14"/>
      <c r="AH352" s="14">
        <v>6405.6</v>
      </c>
      <c r="AI352" s="14"/>
      <c r="AJ352" s="14">
        <v>0</v>
      </c>
      <c r="AK352" s="65"/>
      <c r="AL352" s="14">
        <v>0</v>
      </c>
      <c r="AM352" s="65"/>
      <c r="AN352" s="25">
        <v>0</v>
      </c>
      <c r="AO352" s="25">
        <v>0</v>
      </c>
      <c r="AP352" s="25">
        <v>5730.96</v>
      </c>
      <c r="AQ352" s="25">
        <v>0</v>
      </c>
      <c r="AR352" s="25">
        <v>185.03</v>
      </c>
      <c r="AS352" s="25">
        <v>185.03</v>
      </c>
      <c r="AT352" s="25">
        <v>185.03</v>
      </c>
      <c r="AU352" s="25">
        <v>185.03</v>
      </c>
      <c r="AV352" s="25">
        <v>185.03</v>
      </c>
      <c r="AW352" s="25">
        <v>185.03</v>
      </c>
      <c r="AX352" s="25">
        <v>194.81</v>
      </c>
      <c r="AY352" s="25">
        <v>189.92</v>
      </c>
      <c r="AZ352" s="108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  <c r="CY352" s="10"/>
      <c r="CZ352" s="10"/>
      <c r="DA352" s="10"/>
      <c r="DB352" s="10"/>
      <c r="DC352" s="10"/>
      <c r="DD352" s="10"/>
      <c r="DE352" s="10"/>
      <c r="DF352" s="10"/>
      <c r="DG352" s="10"/>
      <c r="DH352" s="10"/>
      <c r="DI352" s="10"/>
      <c r="DJ352" s="10"/>
      <c r="DK352" s="10"/>
      <c r="DL352" s="10"/>
      <c r="DM352" s="10"/>
      <c r="DN352" s="10"/>
      <c r="DO352" s="10"/>
      <c r="DP352" s="10"/>
      <c r="DQ352" s="10"/>
      <c r="DR352" s="10"/>
      <c r="DS352" s="10"/>
    </row>
    <row r="353" spans="1:123" s="101" customFormat="1" ht="10.95" customHeight="1" x14ac:dyDescent="0.25">
      <c r="A353" s="75" t="s">
        <v>348</v>
      </c>
      <c r="B353" s="95" t="str">
        <f t="shared" si="88"/>
        <v>Bud02 2020,2003,'550000',0</v>
      </c>
      <c r="C353" s="96">
        <f t="shared" si="89"/>
        <v>2020</v>
      </c>
      <c r="D353" s="96">
        <v>2003</v>
      </c>
      <c r="E353" s="97">
        <f>IF(LEFT(H353,1) = "x",H353,F353)</f>
        <v>550000</v>
      </c>
      <c r="F353" s="90">
        <v>550000</v>
      </c>
      <c r="G353" s="98">
        <f>IF(""="",1,SUBSTITUTE(SUBSTITUTE("","xxp","xpp"),"xppm13","xppm08"))</f>
        <v>1</v>
      </c>
      <c r="H353" s="98">
        <f>IF(""="",1,"")</f>
        <v>1</v>
      </c>
      <c r="I353" s="98">
        <f>IF(""="",1,IF(LEFT("",1)&lt;&gt;"E","",1))</f>
        <v>1</v>
      </c>
      <c r="J353" s="98">
        <f>IF(""="",1,IF(LEFT("",1)="E","",1))</f>
        <v>1</v>
      </c>
      <c r="K353" s="99" t="s">
        <v>381</v>
      </c>
      <c r="L353" s="91">
        <v>2003</v>
      </c>
      <c r="M353" s="100" t="str">
        <f>IF(LEFT($G353,4)="xppm","*","")</f>
        <v/>
      </c>
      <c r="N353" s="101" t="str">
        <f>UPPER(TRIM("          EMPLOYEE EXPENSES"))</f>
        <v>EMPLOYEE EXPENSES</v>
      </c>
      <c r="P353" s="102" t="s">
        <v>382</v>
      </c>
      <c r="R353" s="109">
        <f>IFERROR(IF(1*AB353&gt;0,AB353,V353),V353)</f>
        <v>0</v>
      </c>
      <c r="S353" s="108"/>
      <c r="T353" s="101">
        <f>IFERROR(IF(LEFT($G353,4)="xppm",AD353/VLOOKUP($G353,$K$11:$Z$28,T$1,0),IF(LEFT($J353,1)="E",AD353/VLOOKUP($J353,$K$11:$Z$28,T$1,0),AD353/T$6)),"")</f>
        <v>0</v>
      </c>
      <c r="V353" s="101">
        <f>IFERROR(IF(LEFT($G353,4)="xppm",AF353/VLOOKUP($G353,$K$11:$Z$28,V$1,0),IF(LEFT($J353,1)="E",AF353/VLOOKUP($J353,$K$11:$Z$28,V$1,0),AF353/V$6)),"")</f>
        <v>0</v>
      </c>
      <c r="X353" s="101">
        <f>IFERROR(IF(LEFT($G353,4)="xppm",AH353/VLOOKUP($G353,$K$11:$Z$28,X$1,0),IF(LEFT($J353,1)="E",AH353/VLOOKUP($J353,$K$11:$Z$28,X$1,0),AH353/X$6)),"")</f>
        <v>41.833333333333336</v>
      </c>
      <c r="Z353" s="101">
        <f>IFERROR(IF(LEFT($G353,4)="xppm",AJ353/VLOOKUP($G353,$K$11:$Z$28,Z$1,0),IF(LEFT($J353,1)="E",AJ353/VLOOKUP($J353,$K$11:$Z$28,Z$1,0),AJ353/Z$6)),"")</f>
        <v>0</v>
      </c>
      <c r="AA353" s="108"/>
      <c r="AB353" s="99">
        <f>IFERROR(IF(LEFT($G353,4)="xppm",AL353/VLOOKUP($G353,$K$11:$Z$28,AB$1,0),IF(LEFT($J353,1)="E",AL353/VLOOKUP($J353,$K$11:$AB$28,AB$1,0),AL353/AB$6)),"")</f>
        <v>0</v>
      </c>
      <c r="AC353" s="110"/>
      <c r="AD353" s="14">
        <v>0</v>
      </c>
      <c r="AE353" s="14"/>
      <c r="AF353" s="14">
        <v>0</v>
      </c>
      <c r="AG353" s="14"/>
      <c r="AH353" s="14">
        <v>502</v>
      </c>
      <c r="AI353" s="14"/>
      <c r="AJ353" s="14">
        <v>0</v>
      </c>
      <c r="AK353" s="65"/>
      <c r="AL353" s="14">
        <v>0</v>
      </c>
      <c r="AM353" s="65"/>
      <c r="AN353" s="25">
        <v>0</v>
      </c>
      <c r="AO353" s="25">
        <v>0</v>
      </c>
      <c r="AP353" s="25">
        <v>502</v>
      </c>
      <c r="AQ353" s="25">
        <v>0</v>
      </c>
      <c r="AR353" s="25">
        <v>0</v>
      </c>
      <c r="AS353" s="25">
        <v>0</v>
      </c>
      <c r="AT353" s="25">
        <v>0</v>
      </c>
      <c r="AU353" s="25">
        <v>0</v>
      </c>
      <c r="AV353" s="25">
        <v>0</v>
      </c>
      <c r="AW353" s="25">
        <v>0</v>
      </c>
      <c r="AX353" s="25">
        <v>0</v>
      </c>
      <c r="AY353" s="25">
        <v>0</v>
      </c>
      <c r="AZ353" s="108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  <c r="CY353" s="10"/>
      <c r="CZ353" s="10"/>
      <c r="DA353" s="10"/>
      <c r="DB353" s="10"/>
      <c r="DC353" s="10"/>
      <c r="DD353" s="10"/>
      <c r="DE353" s="10"/>
      <c r="DF353" s="10"/>
      <c r="DG353" s="10"/>
      <c r="DH353" s="10"/>
      <c r="DI353" s="10"/>
      <c r="DJ353" s="10"/>
      <c r="DK353" s="10"/>
      <c r="DL353" s="10"/>
      <c r="DM353" s="10"/>
      <c r="DN353" s="10"/>
      <c r="DO353" s="10"/>
      <c r="DP353" s="10"/>
      <c r="DQ353" s="10"/>
      <c r="DR353" s="10"/>
      <c r="DS353" s="10"/>
    </row>
    <row r="354" spans="1:123" s="101" customFormat="1" ht="10.95" customHeight="1" x14ac:dyDescent="0.25">
      <c r="A354" s="75" t="s">
        <v>348</v>
      </c>
      <c r="B354" s="95" t="str">
        <f t="shared" si="88"/>
        <v>Bud02 2020,2003,'552000',0</v>
      </c>
      <c r="C354" s="96">
        <f t="shared" si="89"/>
        <v>2020</v>
      </c>
      <c r="D354" s="96">
        <v>2003</v>
      </c>
      <c r="E354" s="97">
        <f>IF(LEFT(H354,1) = "x",H354,F354)</f>
        <v>552000</v>
      </c>
      <c r="F354" s="90">
        <v>552000</v>
      </c>
      <c r="G354" s="98">
        <f>IF(""="",1,SUBSTITUTE(SUBSTITUTE("","xxp","xpp"),"xppm13","xppm08"))</f>
        <v>1</v>
      </c>
      <c r="H354" s="98">
        <f>IF(""="",1,"")</f>
        <v>1</v>
      </c>
      <c r="I354" s="98">
        <f>IF(""="",1,IF(LEFT("",1)&lt;&gt;"E","",1))</f>
        <v>1</v>
      </c>
      <c r="J354" s="98">
        <f>IF(""="",1,IF(LEFT("",1)="E","",1))</f>
        <v>1</v>
      </c>
      <c r="K354" s="99" t="s">
        <v>383</v>
      </c>
      <c r="L354" s="91">
        <v>2003</v>
      </c>
      <c r="M354" s="100" t="str">
        <f>IF(LEFT($G354,4)="xppm","*","")</f>
        <v/>
      </c>
      <c r="N354" s="101" t="str">
        <f>UPPER(TRIM("          OFFICE EXPENSES"))</f>
        <v>OFFICE EXPENSES</v>
      </c>
      <c r="P354" s="102" t="s">
        <v>370</v>
      </c>
      <c r="R354" s="109">
        <f>IFERROR(IF(1*AB354&gt;0,AB354,V354),V354)</f>
        <v>0</v>
      </c>
      <c r="S354" s="108"/>
      <c r="T354" s="101">
        <f>IFERROR(IF(LEFT($G354,4)="xppm",AD354/VLOOKUP($G354,$K$11:$Z$28,T$1,0),IF(LEFT($J354,1)="E",AD354/VLOOKUP($J354,$K$11:$Z$28,T$1,0),AD354/T$6)),"")</f>
        <v>0</v>
      </c>
      <c r="V354" s="101">
        <f>IFERROR(IF(LEFT($G354,4)="xppm",AF354/VLOOKUP($G354,$K$11:$Z$28,V$1,0),IF(LEFT($J354,1)="E",AF354/VLOOKUP($J354,$K$11:$Z$28,V$1,0),AF354/V$6)),"")</f>
        <v>0</v>
      </c>
      <c r="X354" s="101">
        <f>IFERROR(IF(LEFT($G354,4)="xppm",AH354/VLOOKUP($G354,$K$11:$Z$28,X$1,0),IF(LEFT($J354,1)="E",AH354/VLOOKUP($J354,$K$11:$Z$28,X$1,0),AH354/X$6)),"")</f>
        <v>0</v>
      </c>
      <c r="Z354" s="101">
        <f>IFERROR(IF(LEFT($G354,4)="xppm",AJ354/VLOOKUP($G354,$K$11:$Z$28,Z$1,0),IF(LEFT($J354,1)="E",AJ354/VLOOKUP($J354,$K$11:$Z$28,Z$1,0),AJ354/Z$6)),"")</f>
        <v>0</v>
      </c>
      <c r="AA354" s="108"/>
      <c r="AB354" s="99">
        <f>IFERROR(IF(LEFT($G354,4)="xppm",AL354/VLOOKUP($G354,$K$11:$Z$28,AB$1,0),IF(LEFT($J354,1)="E",AL354/VLOOKUP($J354,$K$11:$AB$28,AB$1,0),AL354/AB$6)),"")</f>
        <v>0</v>
      </c>
      <c r="AC354" s="110"/>
      <c r="AD354" s="14">
        <v>0</v>
      </c>
      <c r="AE354" s="14"/>
      <c r="AF354" s="14">
        <v>0</v>
      </c>
      <c r="AG354" s="14"/>
      <c r="AH354" s="14">
        <v>0</v>
      </c>
      <c r="AI354" s="14"/>
      <c r="AJ354" s="14">
        <v>0</v>
      </c>
      <c r="AK354" s="65"/>
      <c r="AL354" s="14">
        <v>0</v>
      </c>
      <c r="AM354" s="65"/>
      <c r="AN354" s="25">
        <v>0</v>
      </c>
      <c r="AO354" s="25">
        <v>0</v>
      </c>
      <c r="AP354" s="25">
        <v>0</v>
      </c>
      <c r="AQ354" s="25">
        <v>0</v>
      </c>
      <c r="AR354" s="25">
        <v>0</v>
      </c>
      <c r="AS354" s="25">
        <v>0</v>
      </c>
      <c r="AT354" s="25">
        <v>0</v>
      </c>
      <c r="AU354" s="25">
        <v>0</v>
      </c>
      <c r="AV354" s="25">
        <v>0</v>
      </c>
      <c r="AW354" s="25">
        <v>0</v>
      </c>
      <c r="AX354" s="25">
        <v>0</v>
      </c>
      <c r="AY354" s="25">
        <v>0</v>
      </c>
      <c r="AZ354" s="108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  <c r="CY354" s="10"/>
      <c r="CZ354" s="10"/>
      <c r="DA354" s="10"/>
      <c r="DB354" s="10"/>
      <c r="DC354" s="10"/>
      <c r="DD354" s="10"/>
      <c r="DE354" s="10"/>
      <c r="DF354" s="10"/>
      <c r="DG354" s="10"/>
      <c r="DH354" s="10"/>
      <c r="DI354" s="10"/>
      <c r="DJ354" s="10"/>
      <c r="DK354" s="10"/>
      <c r="DL354" s="10"/>
      <c r="DM354" s="10"/>
      <c r="DN354" s="10"/>
      <c r="DO354" s="10"/>
      <c r="DP354" s="10"/>
      <c r="DQ354" s="10"/>
      <c r="DR354" s="10"/>
      <c r="DS354" s="10"/>
    </row>
    <row r="355" spans="1:123" s="101" customFormat="1" ht="10.95" customHeight="1" x14ac:dyDescent="0.25">
      <c r="A355" s="75" t="s">
        <v>348</v>
      </c>
      <c r="B355" s="95" t="str">
        <f t="shared" si="88"/>
        <v>Bud02 2020,2003,'553500',0</v>
      </c>
      <c r="C355" s="96">
        <f t="shared" si="89"/>
        <v>2020</v>
      </c>
      <c r="D355" s="96">
        <v>2003</v>
      </c>
      <c r="E355" s="97">
        <f>IF(LEFT(H355,1) = "x",H355,F355)</f>
        <v>553500</v>
      </c>
      <c r="F355" s="90">
        <v>553500</v>
      </c>
      <c r="G355" s="98">
        <f>IF(""="",1,SUBSTITUTE(SUBSTITUTE("","xxp","xpp"),"xppm13","xppm08"))</f>
        <v>1</v>
      </c>
      <c r="H355" s="98">
        <f>IF(""="",1,"")</f>
        <v>1</v>
      </c>
      <c r="I355" s="98">
        <f>IF(""="",1,IF(LEFT("",1)&lt;&gt;"E","",1))</f>
        <v>1</v>
      </c>
      <c r="J355" s="98">
        <f>IF(""="",1,IF(LEFT("",1)="E","",1))</f>
        <v>1</v>
      </c>
      <c r="K355" s="99" t="s">
        <v>384</v>
      </c>
      <c r="L355" s="91">
        <v>2003</v>
      </c>
      <c r="M355" s="100" t="str">
        <f>IF(LEFT($G355,4)="xppm","*","")</f>
        <v/>
      </c>
      <c r="N355" s="101" t="str">
        <f>UPPER(TRIM("          TELEPHONE/CELL PHONE"))</f>
        <v>TELEPHONE/CELL PHONE</v>
      </c>
      <c r="P355" s="102" t="s">
        <v>370</v>
      </c>
      <c r="R355" s="109">
        <f>IFERROR(IF(1*AB355&gt;0,AB355,V355),V355)</f>
        <v>0</v>
      </c>
      <c r="S355" s="108"/>
      <c r="T355" s="101">
        <f>IFERROR(IF(LEFT($G355,4)="xppm",AD355/VLOOKUP($G355,$K$11:$Z$28,T$1,0),IF(LEFT($J355,1)="E",AD355/VLOOKUP($J355,$K$11:$Z$28,T$1,0),AD355/T$6)),"")</f>
        <v>0</v>
      </c>
      <c r="V355" s="101">
        <f>IFERROR(IF(LEFT($G355,4)="xppm",AF355/VLOOKUP($G355,$K$11:$Z$28,V$1,0),IF(LEFT($J355,1)="E",AF355/VLOOKUP($J355,$K$11:$Z$28,V$1,0),AF355/V$6)),"")</f>
        <v>0</v>
      </c>
      <c r="X355" s="101">
        <f>IFERROR(IF(LEFT($G355,4)="xppm",AH355/VLOOKUP($G355,$K$11:$Z$28,X$1,0),IF(LEFT($J355,1)="E",AH355/VLOOKUP($J355,$K$11:$Z$28,X$1,0),AH355/X$6)),"")</f>
        <v>0</v>
      </c>
      <c r="Z355" s="101">
        <f>IFERROR(IF(LEFT($G355,4)="xppm",AJ355/VLOOKUP($G355,$K$11:$Z$28,Z$1,0),IF(LEFT($J355,1)="E",AJ355/VLOOKUP($J355,$K$11:$Z$28,Z$1,0),AJ355/Z$6)),"")</f>
        <v>0</v>
      </c>
      <c r="AA355" s="108"/>
      <c r="AB355" s="99">
        <f>IFERROR(IF(LEFT($G355,4)="xppm",AL355/VLOOKUP($G355,$K$11:$Z$28,AB$1,0),IF(LEFT($J355,1)="E",AL355/VLOOKUP($J355,$K$11:$AB$28,AB$1,0),AL355/AB$6)),"")</f>
        <v>0</v>
      </c>
      <c r="AC355" s="110"/>
      <c r="AD355" s="14">
        <v>0</v>
      </c>
      <c r="AE355" s="14"/>
      <c r="AF355" s="14">
        <v>0</v>
      </c>
      <c r="AG355" s="14"/>
      <c r="AH355" s="14">
        <v>0</v>
      </c>
      <c r="AI355" s="14"/>
      <c r="AJ355" s="14">
        <v>0</v>
      </c>
      <c r="AK355" s="65"/>
      <c r="AL355" s="14">
        <v>0</v>
      </c>
      <c r="AM355" s="65"/>
      <c r="AN355" s="25">
        <v>0</v>
      </c>
      <c r="AO355" s="25">
        <v>0</v>
      </c>
      <c r="AP355" s="25">
        <v>0</v>
      </c>
      <c r="AQ355" s="25">
        <v>0</v>
      </c>
      <c r="AR355" s="25">
        <v>0</v>
      </c>
      <c r="AS355" s="25">
        <v>0</v>
      </c>
      <c r="AT355" s="25">
        <v>0</v>
      </c>
      <c r="AU355" s="25">
        <v>0</v>
      </c>
      <c r="AV355" s="25">
        <v>0</v>
      </c>
      <c r="AW355" s="25">
        <v>0</v>
      </c>
      <c r="AX355" s="25">
        <v>0</v>
      </c>
      <c r="AY355" s="25">
        <v>0</v>
      </c>
      <c r="AZ355" s="108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  <c r="CY355" s="10"/>
      <c r="CZ355" s="10"/>
      <c r="DA355" s="10"/>
      <c r="DB355" s="10"/>
      <c r="DC355" s="10"/>
      <c r="DD355" s="10"/>
      <c r="DE355" s="10"/>
      <c r="DF355" s="10"/>
      <c r="DG355" s="10"/>
      <c r="DH355" s="10"/>
      <c r="DI355" s="10"/>
      <c r="DJ355" s="10"/>
      <c r="DK355" s="10"/>
      <c r="DL355" s="10"/>
      <c r="DM355" s="10"/>
      <c r="DN355" s="10"/>
      <c r="DO355" s="10"/>
      <c r="DP355" s="10"/>
      <c r="DQ355" s="10"/>
      <c r="DR355" s="10"/>
      <c r="DS355" s="10"/>
    </row>
    <row r="356" spans="1:123" s="101" customFormat="1" ht="10.95" customHeight="1" x14ac:dyDescent="0.25">
      <c r="A356" s="75" t="s">
        <v>348</v>
      </c>
      <c r="B356" s="95" t="str">
        <f t="shared" si="88"/>
        <v>Bud02 2020,2003,'555000',0</v>
      </c>
      <c r="C356" s="96">
        <f t="shared" si="89"/>
        <v>2020</v>
      </c>
      <c r="D356" s="96">
        <v>2003</v>
      </c>
      <c r="E356" s="97">
        <f>IF(LEFT(H356,1) = "x",H356,F356)</f>
        <v>555000</v>
      </c>
      <c r="F356" s="90">
        <v>555000</v>
      </c>
      <c r="G356" s="98">
        <f>IF(""="",1,SUBSTITUTE(SUBSTITUTE("","xxp","xpp"),"xppm13","xppm08"))</f>
        <v>1</v>
      </c>
      <c r="H356" s="98">
        <f>IF(""="",1,"")</f>
        <v>1</v>
      </c>
      <c r="I356" s="98">
        <f>IF(""="",1,IF(LEFT("",1)&lt;&gt;"E","",1))</f>
        <v>1</v>
      </c>
      <c r="J356" s="98">
        <f>IF(""="",1,IF(LEFT("",1)="E","",1))</f>
        <v>1</v>
      </c>
      <c r="K356" s="99" t="s">
        <v>385</v>
      </c>
      <c r="L356" s="91">
        <v>2003</v>
      </c>
      <c r="M356" s="100" t="str">
        <f>IF(LEFT($G356,4)="xppm","*","")</f>
        <v/>
      </c>
      <c r="N356" s="101" t="str">
        <f>UPPER(TRIM("          DONATIONS"))</f>
        <v>DONATIONS</v>
      </c>
      <c r="P356" s="102" t="s">
        <v>386</v>
      </c>
      <c r="R356" s="109">
        <f>IFERROR(IF(1*AB356&gt;0,AB356,V356),V356)</f>
        <v>0</v>
      </c>
      <c r="S356" s="108"/>
      <c r="T356" s="101">
        <f>IFERROR(IF(LEFT($G356,4)="xppm",AD356/VLOOKUP($G356,$K$11:$Z$28,T$1,0),IF(LEFT($J356,1)="E",AD356/VLOOKUP($J356,$K$11:$Z$28,T$1,0),AD356/T$6)),"")</f>
        <v>0</v>
      </c>
      <c r="V356" s="101">
        <f>IFERROR(IF(LEFT($G356,4)="xppm",AF356/VLOOKUP($G356,$K$11:$Z$28,V$1,0),IF(LEFT($J356,1)="E",AF356/VLOOKUP($J356,$K$11:$Z$28,V$1,0),AF356/V$6)),"")</f>
        <v>0</v>
      </c>
      <c r="X356" s="101">
        <f>IFERROR(IF(LEFT($G356,4)="xppm",AH356/VLOOKUP($G356,$K$11:$Z$28,X$1,0),IF(LEFT($J356,1)="E",AH356/VLOOKUP($J356,$K$11:$Z$28,X$1,0),AH356/X$6)),"")</f>
        <v>0</v>
      </c>
      <c r="Z356" s="101">
        <f>IFERROR(IF(LEFT($G356,4)="xppm",AJ356/VLOOKUP($G356,$K$11:$Z$28,Z$1,0),IF(LEFT($J356,1)="E",AJ356/VLOOKUP($J356,$K$11:$Z$28,Z$1,0),AJ356/Z$6)),"")</f>
        <v>0</v>
      </c>
      <c r="AA356" s="108"/>
      <c r="AB356" s="99">
        <f>IFERROR(IF(LEFT($G356,4)="xppm",AL356/VLOOKUP($G356,$K$11:$Z$28,AB$1,0),IF(LEFT($J356,1)="E",AL356/VLOOKUP($J356,$K$11:$AB$28,AB$1,0),AL356/AB$6)),"")</f>
        <v>0</v>
      </c>
      <c r="AC356" s="110"/>
      <c r="AD356" s="14">
        <v>0</v>
      </c>
      <c r="AE356" s="14"/>
      <c r="AF356" s="14">
        <v>0</v>
      </c>
      <c r="AG356" s="14"/>
      <c r="AH356" s="14">
        <v>0</v>
      </c>
      <c r="AI356" s="14"/>
      <c r="AJ356" s="14">
        <v>0</v>
      </c>
      <c r="AK356" s="65"/>
      <c r="AL356" s="14">
        <v>0</v>
      </c>
      <c r="AM356" s="65"/>
      <c r="AN356" s="25">
        <v>0</v>
      </c>
      <c r="AO356" s="25">
        <v>0</v>
      </c>
      <c r="AP356" s="25">
        <v>0</v>
      </c>
      <c r="AQ356" s="25">
        <v>0</v>
      </c>
      <c r="AR356" s="25">
        <v>0</v>
      </c>
      <c r="AS356" s="25">
        <v>0</v>
      </c>
      <c r="AT356" s="25">
        <v>0</v>
      </c>
      <c r="AU356" s="25">
        <v>0</v>
      </c>
      <c r="AV356" s="25">
        <v>0</v>
      </c>
      <c r="AW356" s="25">
        <v>0</v>
      </c>
      <c r="AX356" s="25">
        <v>0</v>
      </c>
      <c r="AY356" s="25">
        <v>0</v>
      </c>
      <c r="AZ356" s="108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  <c r="CY356" s="10"/>
      <c r="CZ356" s="10"/>
      <c r="DA356" s="10"/>
      <c r="DB356" s="10"/>
      <c r="DC356" s="10"/>
      <c r="DD356" s="10"/>
      <c r="DE356" s="10"/>
      <c r="DF356" s="10"/>
      <c r="DG356" s="10"/>
      <c r="DH356" s="10"/>
      <c r="DI356" s="10"/>
      <c r="DJ356" s="10"/>
      <c r="DK356" s="10"/>
      <c r="DL356" s="10"/>
      <c r="DM356" s="10"/>
      <c r="DN356" s="10"/>
      <c r="DO356" s="10"/>
      <c r="DP356" s="10"/>
      <c r="DQ356" s="10"/>
      <c r="DR356" s="10"/>
      <c r="DS356" s="10"/>
    </row>
    <row r="357" spans="1:123" s="101" customFormat="1" ht="10.95" customHeight="1" x14ac:dyDescent="0.25">
      <c r="A357" s="75" t="s">
        <v>348</v>
      </c>
      <c r="B357" s="95" t="str">
        <f t="shared" si="88"/>
        <v>Bud02 2020,2003,'xga001',0</v>
      </c>
      <c r="C357" s="96">
        <f t="shared" si="89"/>
        <v>2020</v>
      </c>
      <c r="D357" s="96">
        <v>2003</v>
      </c>
      <c r="E357" s="97" t="str">
        <f>IF(LEFT(H357,1) = "x",H357,F357)</f>
        <v>xga001</v>
      </c>
      <c r="F357" s="90">
        <v>555500</v>
      </c>
      <c r="G357" s="98">
        <f>IF(""="",1,SUBSTITUTE(SUBSTITUTE("","xxp","xpp"),"xppm13","xppm08"))</f>
        <v>1</v>
      </c>
      <c r="H357" s="98" t="str">
        <f>IF("xga001"="",1,"xga001")</f>
        <v>xga001</v>
      </c>
      <c r="I357" s="98">
        <f>IF("E1z"="",1,IF(LEFT("E1z",1)&lt;&gt;"E","E1z",1))</f>
        <v>1</v>
      </c>
      <c r="J357" s="98" t="str">
        <f>IF("E1z"="",1,IF(LEFT("E1z",1)="E","E1z",1))</f>
        <v>E1z</v>
      </c>
      <c r="K357" s="99" t="s">
        <v>387</v>
      </c>
      <c r="L357" s="91">
        <v>2003</v>
      </c>
      <c r="M357" s="100" t="str">
        <f>IF(LEFT($G357,4)="xppm","*","")</f>
        <v/>
      </c>
      <c r="N357" s="101" t="str">
        <f>UPPER(TRIM("          BAD DEBT"))</f>
        <v>BAD DEBT</v>
      </c>
      <c r="P357" s="102" t="s">
        <v>388</v>
      </c>
      <c r="R357" s="109">
        <f>IFERROR(IF(1*AB357&gt;0,AB357,V357),V357)</f>
        <v>0</v>
      </c>
      <c r="S357" s="108"/>
      <c r="T357" s="101">
        <f>IFERROR(IF(LEFT($G357,4)="xppm",AD357/VLOOKUP($G357,$K$11:$Z$28,T$1,0),IF(LEFT($J357,1)="E",AD357/VLOOKUP($J357,$K$11:$Z$28,T$1,0),AD357/T$6)),"")</f>
        <v>0</v>
      </c>
      <c r="V357" s="101">
        <f>IFERROR(IF(LEFT($G357,4)="xppm",AF357/VLOOKUP($G357,$K$11:$Z$28,V$1,0),IF(LEFT($J357,1)="E",AF357/VLOOKUP($J357,$K$11:$Z$28,V$1,0),AF357/V$6)),"")</f>
        <v>0</v>
      </c>
      <c r="X357" s="101">
        <f>IFERROR(IF(LEFT($G357,4)="xppm",AH357/VLOOKUP($G357,$K$11:$Z$28,X$1,0),IF(LEFT($J357,1)="E",AH357/VLOOKUP($J357,$K$11:$Z$28,X$1,0),AH357/X$6)),"")</f>
        <v>0</v>
      </c>
      <c r="Z357" s="101">
        <f>IFERROR(IF(LEFT($G357,4)="xppm",AJ357/VLOOKUP($G357,$K$11:$Z$28,Z$1,0),IF(LEFT($J357,1)="E",AJ357/VLOOKUP($J357,$K$11:$Z$28,Z$1,0),AJ357/Z$6)),"")</f>
        <v>0</v>
      </c>
      <c r="AA357" s="108"/>
      <c r="AB357" s="99" t="str">
        <f>IFERROR(IF(LEFT($G357,4)="xppm",AL357/VLOOKUP($G357,$K$11:$Z$28,AB$1,0),IF(LEFT($J357,1)="E",AL357/VLOOKUP($J357,$K$11:$AB$28,AB$1,0),AL357/AB$6)),"")</f>
        <v/>
      </c>
      <c r="AC357" s="110"/>
      <c r="AD357" s="14">
        <v>0</v>
      </c>
      <c r="AE357" s="14"/>
      <c r="AF357" s="14">
        <v>0</v>
      </c>
      <c r="AG357" s="14"/>
      <c r="AH357" s="14">
        <v>0</v>
      </c>
      <c r="AI357" s="14"/>
      <c r="AJ357" s="14">
        <v>0</v>
      </c>
      <c r="AK357" s="65"/>
      <c r="AL357" s="14">
        <v>0</v>
      </c>
      <c r="AM357" s="65"/>
      <c r="AN357" s="25">
        <v>0</v>
      </c>
      <c r="AO357" s="25">
        <v>0</v>
      </c>
      <c r="AP357" s="25">
        <v>0</v>
      </c>
      <c r="AQ357" s="25">
        <v>0</v>
      </c>
      <c r="AR357" s="25">
        <v>0</v>
      </c>
      <c r="AS357" s="25">
        <v>0</v>
      </c>
      <c r="AT357" s="25">
        <v>0</v>
      </c>
      <c r="AU357" s="25">
        <v>0</v>
      </c>
      <c r="AV357" s="25">
        <v>0</v>
      </c>
      <c r="AW357" s="25">
        <v>0</v>
      </c>
      <c r="AX357" s="25">
        <v>0</v>
      </c>
      <c r="AY357" s="25">
        <v>0</v>
      </c>
      <c r="AZ357" s="108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  <c r="CY357" s="10"/>
      <c r="CZ357" s="10"/>
      <c r="DA357" s="10"/>
      <c r="DB357" s="10"/>
      <c r="DC357" s="10"/>
      <c r="DD357" s="10"/>
      <c r="DE357" s="10"/>
      <c r="DF357" s="10"/>
      <c r="DG357" s="10"/>
      <c r="DH357" s="10"/>
      <c r="DI357" s="10"/>
      <c r="DJ357" s="10"/>
      <c r="DK357" s="10"/>
      <c r="DL357" s="10"/>
      <c r="DM357" s="10"/>
      <c r="DN357" s="10"/>
      <c r="DO357" s="10"/>
      <c r="DP357" s="10"/>
      <c r="DQ357" s="10"/>
      <c r="DR357" s="10"/>
      <c r="DS357" s="10"/>
    </row>
    <row r="358" spans="1:123" s="101" customFormat="1" ht="10.95" customHeight="1" x14ac:dyDescent="0.25">
      <c r="A358" s="75" t="s">
        <v>348</v>
      </c>
      <c r="B358" s="95" t="str">
        <f t="shared" si="88"/>
        <v>Bud02 2020,2003,'556000',0</v>
      </c>
      <c r="C358" s="96">
        <f t="shared" si="89"/>
        <v>2020</v>
      </c>
      <c r="D358" s="96">
        <v>2003</v>
      </c>
      <c r="E358" s="97">
        <f>IF(LEFT(H358,1) = "x",H358,F358)</f>
        <v>556000</v>
      </c>
      <c r="F358" s="90">
        <v>556000</v>
      </c>
      <c r="G358" s="98">
        <f>IF(""="",1,SUBSTITUTE(SUBSTITUTE("","xxp","xpp"),"xppm13","xppm08"))</f>
        <v>1</v>
      </c>
      <c r="H358" s="98">
        <f>IF(""="",1,"")</f>
        <v>1</v>
      </c>
      <c r="I358" s="98">
        <f>IF(""="",1,IF(LEFT("",1)&lt;&gt;"E","",1))</f>
        <v>1</v>
      </c>
      <c r="J358" s="98">
        <f>IF(""="",1,IF(LEFT("",1)="E","",1))</f>
        <v>1</v>
      </c>
      <c r="K358" s="99" t="s">
        <v>389</v>
      </c>
      <c r="L358" s="91">
        <v>2003</v>
      </c>
      <c r="M358" s="100" t="str">
        <f>IF(LEFT($G358,4)="xppm","*","")</f>
        <v/>
      </c>
      <c r="N358" s="101" t="str">
        <f>UPPER(TRIM("          MEDICAID BED TAX"))</f>
        <v>MEDICAID BED TAX</v>
      </c>
      <c r="P358" s="102" t="s">
        <v>356</v>
      </c>
      <c r="R358" s="109">
        <f>IFERROR(IF(1*AB358&gt;0,AB358,V358),V358)</f>
        <v>0</v>
      </c>
      <c r="S358" s="108"/>
      <c r="T358" s="101">
        <f>IFERROR(IF(LEFT($G358,4)="xppm",AD358/VLOOKUP($G358,$K$11:$Z$28,T$1,0),IF(LEFT($J358,1)="E",AD358/VLOOKUP($J358,$K$11:$Z$28,T$1,0),AD358/T$6)),"")</f>
        <v>0</v>
      </c>
      <c r="V358" s="101">
        <f>IFERROR(IF(LEFT($G358,4)="xppm",AF358/VLOOKUP($G358,$K$11:$Z$28,V$1,0),IF(LEFT($J358,1)="E",AF358/VLOOKUP($J358,$K$11:$Z$28,V$1,0),AF358/V$6)),"")</f>
        <v>0</v>
      </c>
      <c r="X358" s="101">
        <f>IFERROR(IF(LEFT($G358,4)="xppm",AH358/VLOOKUP($G358,$K$11:$Z$28,X$1,0),IF(LEFT($J358,1)="E",AH358/VLOOKUP($J358,$K$11:$Z$28,X$1,0),AH358/X$6)),"")</f>
        <v>0</v>
      </c>
      <c r="Z358" s="101">
        <f>IFERROR(IF(LEFT($G358,4)="xppm",AJ358/VLOOKUP($G358,$K$11:$Z$28,Z$1,0),IF(LEFT($J358,1)="E",AJ358/VLOOKUP($J358,$K$11:$Z$28,Z$1,0),AJ358/Z$6)),"")</f>
        <v>0</v>
      </c>
      <c r="AA358" s="108"/>
      <c r="AB358" s="99">
        <f>IFERROR(IF(LEFT($G358,4)="xppm",AL358/VLOOKUP($G358,$K$11:$Z$28,AB$1,0),IF(LEFT($J358,1)="E",AL358/VLOOKUP($J358,$K$11:$AB$28,AB$1,0),AL358/AB$6)),"")</f>
        <v>0</v>
      </c>
      <c r="AC358" s="110"/>
      <c r="AD358" s="14">
        <v>0</v>
      </c>
      <c r="AE358" s="14"/>
      <c r="AF358" s="14">
        <v>0</v>
      </c>
      <c r="AG358" s="14"/>
      <c r="AH358" s="14">
        <v>0</v>
      </c>
      <c r="AI358" s="14"/>
      <c r="AJ358" s="14">
        <v>0</v>
      </c>
      <c r="AK358" s="65"/>
      <c r="AL358" s="14">
        <v>0</v>
      </c>
      <c r="AM358" s="65"/>
      <c r="AN358" s="25">
        <v>0</v>
      </c>
      <c r="AO358" s="25">
        <v>0</v>
      </c>
      <c r="AP358" s="25">
        <v>0</v>
      </c>
      <c r="AQ358" s="25">
        <v>0</v>
      </c>
      <c r="AR358" s="25">
        <v>0</v>
      </c>
      <c r="AS358" s="25">
        <v>0</v>
      </c>
      <c r="AT358" s="25">
        <v>0</v>
      </c>
      <c r="AU358" s="25">
        <v>0</v>
      </c>
      <c r="AV358" s="25">
        <v>0</v>
      </c>
      <c r="AW358" s="25">
        <v>0</v>
      </c>
      <c r="AX358" s="25">
        <v>0</v>
      </c>
      <c r="AY358" s="25">
        <v>0</v>
      </c>
      <c r="AZ358" s="108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  <c r="CY358" s="10"/>
      <c r="CZ358" s="10"/>
      <c r="DA358" s="10"/>
      <c r="DB358" s="10"/>
      <c r="DC358" s="10"/>
      <c r="DD358" s="10"/>
      <c r="DE358" s="10"/>
      <c r="DF358" s="10"/>
      <c r="DG358" s="10"/>
      <c r="DH358" s="10"/>
      <c r="DI358" s="10"/>
      <c r="DJ358" s="10"/>
      <c r="DK358" s="10"/>
      <c r="DL358" s="10"/>
      <c r="DM358" s="10"/>
      <c r="DN358" s="10"/>
      <c r="DO358" s="10"/>
      <c r="DP358" s="10"/>
      <c r="DQ358" s="10"/>
      <c r="DR358" s="10"/>
      <c r="DS358" s="10"/>
    </row>
    <row r="359" spans="1:123" ht="4.05" customHeight="1" x14ac:dyDescent="0.25">
      <c r="A359" s="75" t="s">
        <v>348</v>
      </c>
      <c r="E359" s="111"/>
      <c r="F359" s="112"/>
      <c r="T359" s="25"/>
      <c r="U359" s="25"/>
      <c r="V359" s="25"/>
      <c r="W359" s="25"/>
      <c r="X359" s="25"/>
      <c r="Y359" s="25"/>
      <c r="Z359" s="25"/>
      <c r="AA359" s="25"/>
      <c r="AB359" s="14"/>
      <c r="AC359" s="14"/>
    </row>
    <row r="360" spans="1:123" s="86" customFormat="1" ht="15" customHeight="1" x14ac:dyDescent="0.25">
      <c r="A360" s="75" t="s">
        <v>348</v>
      </c>
      <c r="B360" s="80"/>
      <c r="C360" s="80"/>
      <c r="D360" s="80"/>
      <c r="E360" s="81"/>
      <c r="F360" s="82"/>
      <c r="G360" s="81"/>
      <c r="H360" s="81"/>
      <c r="I360" s="81"/>
      <c r="J360" s="81"/>
      <c r="K360" s="81"/>
      <c r="L360" s="83">
        <f>L361</f>
        <v>2003</v>
      </c>
      <c r="M360" s="84" t="s">
        <v>390</v>
      </c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  <c r="AA360" s="84"/>
      <c r="AB360" s="81"/>
      <c r="AC360" s="81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85"/>
      <c r="AO360" s="85"/>
      <c r="AP360" s="85"/>
      <c r="AQ360" s="85"/>
      <c r="AR360" s="85"/>
      <c r="AS360" s="85"/>
      <c r="AT360" s="85"/>
      <c r="AU360" s="85"/>
      <c r="AV360" s="85"/>
      <c r="AW360" s="85"/>
      <c r="AX360" s="85"/>
      <c r="AY360" s="85"/>
      <c r="AZ360" s="84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  <c r="CY360" s="10"/>
      <c r="CZ360" s="10"/>
      <c r="DA360" s="10"/>
      <c r="DB360" s="10"/>
      <c r="DC360" s="10"/>
      <c r="DD360" s="10"/>
      <c r="DE360" s="10"/>
      <c r="DF360" s="10"/>
      <c r="DG360" s="10"/>
      <c r="DH360" s="10"/>
      <c r="DI360" s="10"/>
      <c r="DJ360" s="10"/>
      <c r="DK360" s="10"/>
      <c r="DL360" s="10"/>
      <c r="DM360" s="10"/>
      <c r="DN360" s="10"/>
      <c r="DO360" s="10"/>
      <c r="DP360" s="10"/>
      <c r="DQ360" s="10"/>
      <c r="DR360" s="10"/>
      <c r="DS360" s="10"/>
    </row>
    <row r="361" spans="1:123" s="101" customFormat="1" ht="10.95" customHeight="1" x14ac:dyDescent="0.25">
      <c r="A361" s="75" t="s">
        <v>348</v>
      </c>
      <c r="B361" s="95" t="str">
        <f t="shared" ref="B361:B363" si="90">IF(E361&gt;0,"Bud02 " &amp; C361 &amp;","&amp;D361&amp;",'"&amp;E361&amp;"',"&amp;1*R361)</f>
        <v>Bud02 2020,2003,'557500',0</v>
      </c>
      <c r="C361" s="96">
        <f t="shared" ref="C361:C363" si="91">$E$5</f>
        <v>2020</v>
      </c>
      <c r="D361" s="96">
        <v>2003</v>
      </c>
      <c r="E361" s="97">
        <f>IF(LEFT(H361,1) = "x",H361,F361)</f>
        <v>557500</v>
      </c>
      <c r="F361" s="90">
        <v>557500</v>
      </c>
      <c r="G361" s="98">
        <f>IF(""="",1,SUBSTITUTE(SUBSTITUTE("","xxp","xpp"),"xppm13","xppm08"))</f>
        <v>1</v>
      </c>
      <c r="H361" s="98">
        <f>IF(""="",1,"")</f>
        <v>1</v>
      </c>
      <c r="I361" s="98">
        <f>IF(""="",1,IF(LEFT("",1)&lt;&gt;"E","",1))</f>
        <v>1</v>
      </c>
      <c r="J361" s="98">
        <f>IF(""="",1,IF(LEFT("",1)="E","",1))</f>
        <v>1</v>
      </c>
      <c r="K361" s="99" t="s">
        <v>391</v>
      </c>
      <c r="L361" s="91">
        <v>2003</v>
      </c>
      <c r="M361" s="100" t="str">
        <f>IF(LEFT($G361,4)="xppm","*","")</f>
        <v/>
      </c>
      <c r="N361" s="101" t="str">
        <f>UPPER(TRIM("          REAL ESTATE TAXES"))</f>
        <v>REAL ESTATE TAXES</v>
      </c>
      <c r="P361" s="102" t="s">
        <v>356</v>
      </c>
      <c r="R361" s="109">
        <f>IFERROR(IF(1*AB361&gt;0,AB361,V361),V361)</f>
        <v>0</v>
      </c>
      <c r="S361" s="108"/>
      <c r="T361" s="101">
        <f>IFERROR(IF(LEFT($G361,4)="xppm",AD361/VLOOKUP($G361,$K$11:$Z$28,T$1,0),IF(LEFT($J361,1)="E",AD361/VLOOKUP($J361,$K$11:$Z$28,T$1,0),AD361/T$6)),"")</f>
        <v>0</v>
      </c>
      <c r="V361" s="101">
        <f>IFERROR(IF(LEFT($G361,4)="xppm",AF361/VLOOKUP($G361,$K$11:$Z$28,V$1,0),IF(LEFT($J361,1)="E",AF361/VLOOKUP($J361,$K$11:$Z$28,V$1,0),AF361/V$6)),"")</f>
        <v>0</v>
      </c>
      <c r="X361" s="101">
        <f>IFERROR(IF(LEFT($G361,4)="xppm",AH361/VLOOKUP($G361,$K$11:$Z$28,X$1,0),IF(LEFT($J361,1)="E",AH361/VLOOKUP($J361,$K$11:$Z$28,X$1,0),AH361/X$6)),"")</f>
        <v>0</v>
      </c>
      <c r="Z361" s="101">
        <f>IFERROR(IF(LEFT($G361,4)="xppm",AJ361/VLOOKUP($G361,$K$11:$Z$28,Z$1,0),IF(LEFT($J361,1)="E",AJ361/VLOOKUP($J361,$K$11:$Z$28,Z$1,0),AJ361/Z$6)),"")</f>
        <v>0</v>
      </c>
      <c r="AA361" s="108"/>
      <c r="AB361" s="99">
        <f>IFERROR(IF(LEFT($G361,4)="xppm",AL361/VLOOKUP($G361,$K$11:$Z$28,AB$1,0),IF(LEFT($J361,1)="E",AL361/VLOOKUP($J361,$K$11:$AB$28,AB$1,0),AL361/AB$6)),"")</f>
        <v>0</v>
      </c>
      <c r="AC361" s="110"/>
      <c r="AD361" s="14">
        <v>0</v>
      </c>
      <c r="AE361" s="14"/>
      <c r="AF361" s="14">
        <v>0</v>
      </c>
      <c r="AG361" s="14"/>
      <c r="AH361" s="14">
        <v>0</v>
      </c>
      <c r="AI361" s="14"/>
      <c r="AJ361" s="14">
        <v>0</v>
      </c>
      <c r="AK361" s="65"/>
      <c r="AL361" s="14">
        <v>0</v>
      </c>
      <c r="AM361" s="65"/>
      <c r="AN361" s="25">
        <v>0</v>
      </c>
      <c r="AO361" s="25">
        <v>0</v>
      </c>
      <c r="AP361" s="25">
        <v>0</v>
      </c>
      <c r="AQ361" s="25">
        <v>0</v>
      </c>
      <c r="AR361" s="25">
        <v>0</v>
      </c>
      <c r="AS361" s="25">
        <v>0</v>
      </c>
      <c r="AT361" s="25">
        <v>0</v>
      </c>
      <c r="AU361" s="25">
        <v>0</v>
      </c>
      <c r="AV361" s="25">
        <v>0</v>
      </c>
      <c r="AW361" s="25">
        <v>0</v>
      </c>
      <c r="AX361" s="25">
        <v>0</v>
      </c>
      <c r="AY361" s="25">
        <v>0</v>
      </c>
      <c r="AZ361" s="108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  <c r="CY361" s="10"/>
      <c r="CZ361" s="10"/>
      <c r="DA361" s="10"/>
      <c r="DB361" s="10"/>
      <c r="DC361" s="10"/>
      <c r="DD361" s="10"/>
      <c r="DE361" s="10"/>
      <c r="DF361" s="10"/>
      <c r="DG361" s="10"/>
      <c r="DH361" s="10"/>
      <c r="DI361" s="10"/>
      <c r="DJ361" s="10"/>
      <c r="DK361" s="10"/>
      <c r="DL361" s="10"/>
      <c r="DM361" s="10"/>
      <c r="DN361" s="10"/>
      <c r="DO361" s="10"/>
      <c r="DP361" s="10"/>
      <c r="DQ361" s="10"/>
      <c r="DR361" s="10"/>
      <c r="DS361" s="10"/>
    </row>
    <row r="362" spans="1:123" s="101" customFormat="1" ht="10.95" customHeight="1" x14ac:dyDescent="0.25">
      <c r="A362" s="75" t="s">
        <v>348</v>
      </c>
      <c r="B362" s="95" t="str">
        <f t="shared" si="90"/>
        <v>Bud02 2020,2003,'558000',0</v>
      </c>
      <c r="C362" s="96">
        <f t="shared" si="91"/>
        <v>2020</v>
      </c>
      <c r="D362" s="96">
        <v>2003</v>
      </c>
      <c r="E362" s="97">
        <f>IF(LEFT(H362,1) = "x",H362,F362)</f>
        <v>558000</v>
      </c>
      <c r="F362" s="90">
        <v>558000</v>
      </c>
      <c r="G362" s="98">
        <f>IF(""="",1,SUBSTITUTE(SUBSTITUTE("","xxp","xpp"),"xppm13","xppm08"))</f>
        <v>1</v>
      </c>
      <c r="H362" s="98">
        <f>IF(""="",1,"")</f>
        <v>1</v>
      </c>
      <c r="I362" s="98">
        <f>IF(""="",1,IF(LEFT("",1)&lt;&gt;"E","",1))</f>
        <v>1</v>
      </c>
      <c r="J362" s="98">
        <f>IF(""="",1,IF(LEFT("",1)="E","",1))</f>
        <v>1</v>
      </c>
      <c r="K362" s="99" t="s">
        <v>392</v>
      </c>
      <c r="L362" s="91">
        <v>2003</v>
      </c>
      <c r="M362" s="100" t="str">
        <f>IF(LEFT($G362,4)="xppm","*","")</f>
        <v/>
      </c>
      <c r="N362" s="101" t="str">
        <f>UPPER(TRIM("          INSURANCE - GENERAL LIABILITY"))</f>
        <v>INSURANCE - GENERAL LIABILITY</v>
      </c>
      <c r="P362" s="102" t="s">
        <v>359</v>
      </c>
      <c r="R362" s="109">
        <f>IFERROR(IF(1*AB362&gt;0,AB362,V362),V362)</f>
        <v>0</v>
      </c>
      <c r="S362" s="108"/>
      <c r="T362" s="101">
        <f>IFERROR(IF(LEFT($G362,4)="xppm",AD362/VLOOKUP($G362,$K$11:$Z$28,T$1,0),IF(LEFT($J362,1)="E",AD362/VLOOKUP($J362,$K$11:$Z$28,T$1,0),AD362/T$6)),"")</f>
        <v>0</v>
      </c>
      <c r="V362" s="101">
        <f>IFERROR(IF(LEFT($G362,4)="xppm",AF362/VLOOKUP($G362,$K$11:$Z$28,V$1,0),IF(LEFT($J362,1)="E",AF362/VLOOKUP($J362,$K$11:$Z$28,V$1,0),AF362/V$6)),"")</f>
        <v>0</v>
      </c>
      <c r="X362" s="101">
        <f>IFERROR(IF(LEFT($G362,4)="xppm",AH362/VLOOKUP($G362,$K$11:$Z$28,X$1,0),IF(LEFT($J362,1)="E",AH362/VLOOKUP($J362,$K$11:$Z$28,X$1,0),AH362/X$6)),"")</f>
        <v>2.4899999999999998</v>
      </c>
      <c r="Z362" s="101">
        <f>IFERROR(IF(LEFT($G362,4)="xppm",AJ362/VLOOKUP($G362,$K$11:$Z$28,Z$1,0),IF(LEFT($J362,1)="E",AJ362/VLOOKUP($J362,$K$11:$Z$28,Z$1,0),AJ362/Z$6)),"")</f>
        <v>0</v>
      </c>
      <c r="AA362" s="108"/>
      <c r="AB362" s="99">
        <f>IFERROR(IF(LEFT($G362,4)="xppm",AL362/VLOOKUP($G362,$K$11:$Z$28,AB$1,0),IF(LEFT($J362,1)="E",AL362/VLOOKUP($J362,$K$11:$AB$28,AB$1,0),AL362/AB$6)),"")</f>
        <v>0</v>
      </c>
      <c r="AC362" s="110"/>
      <c r="AD362" s="14">
        <v>0</v>
      </c>
      <c r="AE362" s="14"/>
      <c r="AF362" s="14">
        <v>0</v>
      </c>
      <c r="AG362" s="14"/>
      <c r="AH362" s="14">
        <v>29.88</v>
      </c>
      <c r="AI362" s="14"/>
      <c r="AJ362" s="14">
        <v>0</v>
      </c>
      <c r="AK362" s="65"/>
      <c r="AL362" s="14">
        <v>0</v>
      </c>
      <c r="AM362" s="65"/>
      <c r="AN362" s="25">
        <v>0</v>
      </c>
      <c r="AO362" s="25">
        <v>0</v>
      </c>
      <c r="AP362" s="25">
        <v>0</v>
      </c>
      <c r="AQ362" s="25">
        <v>0</v>
      </c>
      <c r="AR362" s="25">
        <v>0</v>
      </c>
      <c r="AS362" s="25">
        <v>0</v>
      </c>
      <c r="AT362" s="25">
        <v>0</v>
      </c>
      <c r="AU362" s="25">
        <v>0</v>
      </c>
      <c r="AV362" s="25">
        <v>0</v>
      </c>
      <c r="AW362" s="25">
        <v>0</v>
      </c>
      <c r="AX362" s="25">
        <v>0</v>
      </c>
      <c r="AY362" s="25">
        <v>0</v>
      </c>
      <c r="AZ362" s="108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  <c r="CY362" s="10"/>
      <c r="CZ362" s="10"/>
      <c r="DA362" s="10"/>
      <c r="DB362" s="10"/>
      <c r="DC362" s="10"/>
      <c r="DD362" s="10"/>
      <c r="DE362" s="10"/>
      <c r="DF362" s="10"/>
      <c r="DG362" s="10"/>
      <c r="DH362" s="10"/>
      <c r="DI362" s="10"/>
      <c r="DJ362" s="10"/>
      <c r="DK362" s="10"/>
      <c r="DL362" s="10"/>
      <c r="DM362" s="10"/>
      <c r="DN362" s="10"/>
      <c r="DO362" s="10"/>
      <c r="DP362" s="10"/>
      <c r="DQ362" s="10"/>
      <c r="DR362" s="10"/>
      <c r="DS362" s="10"/>
    </row>
    <row r="363" spans="1:123" s="101" customFormat="1" ht="10.95" customHeight="1" x14ac:dyDescent="0.25">
      <c r="A363" s="75" t="s">
        <v>348</v>
      </c>
      <c r="B363" s="95" t="str">
        <f t="shared" si="90"/>
        <v>Bud02 2020,2003,'558200',0</v>
      </c>
      <c r="C363" s="96">
        <f t="shared" si="91"/>
        <v>2020</v>
      </c>
      <c r="D363" s="96">
        <v>2003</v>
      </c>
      <c r="E363" s="97">
        <f>IF(LEFT(H363,1) = "x",H363,F363)</f>
        <v>558200</v>
      </c>
      <c r="F363" s="90">
        <v>558200</v>
      </c>
      <c r="G363" s="98">
        <f>IF(""="",1,SUBSTITUTE(SUBSTITUTE("","xxp","xpp"),"xppm13","xppm08"))</f>
        <v>1</v>
      </c>
      <c r="H363" s="98">
        <f>IF(""="",1,"")</f>
        <v>1</v>
      </c>
      <c r="I363" s="98">
        <f>IF(""="",1,IF(LEFT("",1)&lt;&gt;"E","",1))</f>
        <v>1</v>
      </c>
      <c r="J363" s="98">
        <f>IF(""="",1,IF(LEFT("",1)="E","",1))</f>
        <v>1</v>
      </c>
      <c r="K363" s="99" t="s">
        <v>393</v>
      </c>
      <c r="L363" s="91">
        <v>2003</v>
      </c>
      <c r="M363" s="100" t="str">
        <f>IF(LEFT($G363,4)="xppm","*","")</f>
        <v/>
      </c>
      <c r="N363" s="101" t="str">
        <f>UPPER(TRIM("          INSURANCE - PROPERTY/FLOOD"))</f>
        <v>INSURANCE - PROPERTY/FLOOD</v>
      </c>
      <c r="P363" s="102" t="s">
        <v>359</v>
      </c>
      <c r="R363" s="109">
        <f>IFERROR(IF(1*AB363&gt;0,AB363,V363),V363)</f>
        <v>0</v>
      </c>
      <c r="S363" s="108"/>
      <c r="T363" s="101">
        <f>IFERROR(IF(LEFT($G363,4)="xppm",AD363/VLOOKUP($G363,$K$11:$Z$28,T$1,0),IF(LEFT($J363,1)="E",AD363/VLOOKUP($J363,$K$11:$Z$28,T$1,0),AD363/T$6)),"")</f>
        <v>0</v>
      </c>
      <c r="V363" s="101">
        <f>IFERROR(IF(LEFT($G363,4)="xppm",AF363/VLOOKUP($G363,$K$11:$Z$28,V$1,0),IF(LEFT($J363,1)="E",AF363/VLOOKUP($J363,$K$11:$Z$28,V$1,0),AF363/V$6)),"")</f>
        <v>0</v>
      </c>
      <c r="X363" s="101">
        <f>IFERROR(IF(LEFT($G363,4)="xppm",AH363/VLOOKUP($G363,$K$11:$Z$28,X$1,0),IF(LEFT($J363,1)="E",AH363/VLOOKUP($J363,$K$11:$Z$28,X$1,0),AH363/X$6)),"")</f>
        <v>0</v>
      </c>
      <c r="Z363" s="101">
        <f>IFERROR(IF(LEFT($G363,4)="xppm",AJ363/VLOOKUP($G363,$K$11:$Z$28,Z$1,0),IF(LEFT($J363,1)="E",AJ363/VLOOKUP($J363,$K$11:$Z$28,Z$1,0),AJ363/Z$6)),"")</f>
        <v>0</v>
      </c>
      <c r="AA363" s="108"/>
      <c r="AB363" s="99">
        <f>IFERROR(IF(LEFT($G363,4)="xppm",AL363/VLOOKUP($G363,$K$11:$Z$28,AB$1,0),IF(LEFT($J363,1)="E",AL363/VLOOKUP($J363,$K$11:$AB$28,AB$1,0),AL363/AB$6)),"")</f>
        <v>0</v>
      </c>
      <c r="AC363" s="110"/>
      <c r="AD363" s="14">
        <v>0</v>
      </c>
      <c r="AE363" s="14"/>
      <c r="AF363" s="14">
        <v>0</v>
      </c>
      <c r="AG363" s="14"/>
      <c r="AH363" s="14">
        <v>0</v>
      </c>
      <c r="AI363" s="14"/>
      <c r="AJ363" s="14">
        <v>0</v>
      </c>
      <c r="AK363" s="65"/>
      <c r="AL363" s="14">
        <v>0</v>
      </c>
      <c r="AM363" s="65"/>
      <c r="AN363" s="25">
        <v>0</v>
      </c>
      <c r="AO363" s="25">
        <v>0</v>
      </c>
      <c r="AP363" s="25">
        <v>0</v>
      </c>
      <c r="AQ363" s="25">
        <v>0</v>
      </c>
      <c r="AR363" s="25">
        <v>0</v>
      </c>
      <c r="AS363" s="25">
        <v>0</v>
      </c>
      <c r="AT363" s="25">
        <v>0</v>
      </c>
      <c r="AU363" s="25">
        <v>0</v>
      </c>
      <c r="AV363" s="25">
        <v>0</v>
      </c>
      <c r="AW363" s="25">
        <v>0</v>
      </c>
      <c r="AX363" s="25">
        <v>0</v>
      </c>
      <c r="AY363" s="25">
        <v>0</v>
      </c>
      <c r="AZ363" s="108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  <c r="CY363" s="10"/>
      <c r="CZ363" s="10"/>
      <c r="DA363" s="10"/>
      <c r="DB363" s="10"/>
      <c r="DC363" s="10"/>
      <c r="DD363" s="10"/>
      <c r="DE363" s="10"/>
      <c r="DF363" s="10"/>
      <c r="DG363" s="10"/>
      <c r="DH363" s="10"/>
      <c r="DI363" s="10"/>
      <c r="DJ363" s="10"/>
      <c r="DK363" s="10"/>
      <c r="DL363" s="10"/>
      <c r="DM363" s="10"/>
      <c r="DN363" s="10"/>
      <c r="DO363" s="10"/>
      <c r="DP363" s="10"/>
      <c r="DQ363" s="10"/>
      <c r="DR363" s="10"/>
      <c r="DS363" s="10"/>
    </row>
    <row r="364" spans="1:123" ht="4.05" customHeight="1" x14ac:dyDescent="0.25">
      <c r="A364" s="75" t="s">
        <v>348</v>
      </c>
      <c r="E364" s="111"/>
      <c r="F364" s="112"/>
      <c r="T364" s="25"/>
      <c r="U364" s="25"/>
      <c r="V364" s="25"/>
      <c r="W364" s="25"/>
      <c r="X364" s="25"/>
      <c r="Y364" s="25"/>
      <c r="Z364" s="25"/>
      <c r="AA364" s="25"/>
      <c r="AB364" s="14"/>
      <c r="AC364" s="14"/>
    </row>
    <row r="365" spans="1:123" s="86" customFormat="1" ht="15" customHeight="1" x14ac:dyDescent="0.25">
      <c r="A365" s="75" t="s">
        <v>348</v>
      </c>
      <c r="B365" s="80"/>
      <c r="C365" s="80"/>
      <c r="D365" s="80"/>
      <c r="E365" s="81"/>
      <c r="F365" s="82"/>
      <c r="G365" s="81"/>
      <c r="H365" s="81"/>
      <c r="I365" s="81"/>
      <c r="J365" s="81"/>
      <c r="K365" s="81"/>
      <c r="L365" s="83">
        <f>L366</f>
        <v>2003</v>
      </c>
      <c r="M365" s="84" t="s">
        <v>394</v>
      </c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  <c r="AA365" s="84"/>
      <c r="AB365" s="81"/>
      <c r="AC365" s="81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85"/>
      <c r="AO365" s="85"/>
      <c r="AP365" s="85"/>
      <c r="AQ365" s="85"/>
      <c r="AR365" s="85"/>
      <c r="AS365" s="85"/>
      <c r="AT365" s="85"/>
      <c r="AU365" s="85"/>
      <c r="AV365" s="85"/>
      <c r="AW365" s="85"/>
      <c r="AX365" s="85"/>
      <c r="AY365" s="85"/>
      <c r="AZ365" s="84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  <c r="CY365" s="10"/>
      <c r="CZ365" s="10"/>
      <c r="DA365" s="10"/>
      <c r="DB365" s="10"/>
      <c r="DC365" s="10"/>
      <c r="DD365" s="10"/>
      <c r="DE365" s="10"/>
      <c r="DF365" s="10"/>
      <c r="DG365" s="10"/>
      <c r="DH365" s="10"/>
      <c r="DI365" s="10"/>
      <c r="DJ365" s="10"/>
      <c r="DK365" s="10"/>
      <c r="DL365" s="10"/>
      <c r="DM365" s="10"/>
      <c r="DN365" s="10"/>
      <c r="DO365" s="10"/>
      <c r="DP365" s="10"/>
      <c r="DQ365" s="10"/>
      <c r="DR365" s="10"/>
      <c r="DS365" s="10"/>
    </row>
    <row r="366" spans="1:123" s="101" customFormat="1" ht="10.95" customHeight="1" x14ac:dyDescent="0.25">
      <c r="A366" s="75" t="s">
        <v>348</v>
      </c>
      <c r="B366" s="95" t="str">
        <f t="shared" ref="B366:B368" si="92">IF(E366&gt;0,"Bud02 " &amp; C366 &amp;","&amp;D366&amp;",'"&amp;E366&amp;"',"&amp;1*R366)</f>
        <v>Bud02 2020,2003,'560000',0</v>
      </c>
      <c r="C366" s="96">
        <f t="shared" ref="C366:C369" si="93">$E$5</f>
        <v>2020</v>
      </c>
      <c r="D366" s="96">
        <v>2003</v>
      </c>
      <c r="E366" s="97">
        <f>IF(LEFT(H366,1) = "x",H366,F366)</f>
        <v>560000</v>
      </c>
      <c r="F366" s="90">
        <v>560000</v>
      </c>
      <c r="G366" s="98">
        <f>IF(""="",1,SUBSTITUTE(SUBSTITUTE("","xxp","xpp"),"xppm13","xppm08"))</f>
        <v>1</v>
      </c>
      <c r="H366" s="98">
        <f>IF(""="",1,"")</f>
        <v>1</v>
      </c>
      <c r="I366" s="98">
        <f>IF(""="",1,IF(LEFT("",1)&lt;&gt;"E","",1))</f>
        <v>1</v>
      </c>
      <c r="J366" s="98">
        <f>IF(""="",1,IF(LEFT("",1)="E","",1))</f>
        <v>1</v>
      </c>
      <c r="K366" s="99" t="s">
        <v>395</v>
      </c>
      <c r="L366" s="91">
        <v>2003</v>
      </c>
      <c r="M366" s="100" t="str">
        <f>IF(LEFT($G366,4)="xppm","*","")</f>
        <v/>
      </c>
      <c r="N366" s="101" t="str">
        <f>UPPER(TRIM("          INTEREST EXPENSE"))</f>
        <v>INTEREST EXPENSE</v>
      </c>
      <c r="P366" s="102" t="s">
        <v>356</v>
      </c>
      <c r="R366" s="109">
        <f>IFERROR(IF(1*AB366&gt;0,AB366,V366),V366)</f>
        <v>0</v>
      </c>
      <c r="S366" s="108"/>
      <c r="T366" s="101">
        <f>IFERROR(IF(LEFT($G366,4)="xppm",AD366/VLOOKUP($G366,$K$11:$Z$28,T$1,0),IF(LEFT($J366,1)="E",AD366/VLOOKUP($J366,$K$11:$Z$28,T$1,0),AD366/T$6)),"")</f>
        <v>0</v>
      </c>
      <c r="V366" s="101">
        <f>IFERROR(IF(LEFT($G366,4)="xppm",AF366/VLOOKUP($G366,$K$11:$Z$28,V$1,0),IF(LEFT($J366,1)="E",AF366/VLOOKUP($J366,$K$11:$Z$28,V$1,0),AF366/V$6)),"")</f>
        <v>0</v>
      </c>
      <c r="X366" s="101">
        <f>IFERROR(IF(LEFT($G366,4)="xppm",AH366/VLOOKUP($G366,$K$11:$Z$28,X$1,0),IF(LEFT($J366,1)="E",AH366/VLOOKUP($J366,$K$11:$Z$28,X$1,0),AH366/X$6)),"")</f>
        <v>20.601666666666667</v>
      </c>
      <c r="Z366" s="101">
        <f>IFERROR(IF(LEFT($G366,4)="xppm",AJ366/VLOOKUP($G366,$K$11:$Z$28,Z$1,0),IF(LEFT($J366,1)="E",AJ366/VLOOKUP($J366,$K$11:$Z$28,Z$1,0),AJ366/Z$6)),"")</f>
        <v>0</v>
      </c>
      <c r="AA366" s="108"/>
      <c r="AB366" s="99">
        <f>IFERROR(IF(LEFT($G366,4)="xppm",AL366/VLOOKUP($G366,$K$11:$Z$28,AB$1,0),IF(LEFT($J366,1)="E",AL366/VLOOKUP($J366,$K$11:$AB$28,AB$1,0),AL366/AB$6)),"")</f>
        <v>0</v>
      </c>
      <c r="AC366" s="110"/>
      <c r="AD366" s="14">
        <v>0</v>
      </c>
      <c r="AE366" s="14"/>
      <c r="AF366" s="14">
        <v>0</v>
      </c>
      <c r="AG366" s="14"/>
      <c r="AH366" s="14">
        <v>247.22</v>
      </c>
      <c r="AI366" s="14"/>
      <c r="AJ366" s="14">
        <v>0</v>
      </c>
      <c r="AK366" s="65"/>
      <c r="AL366" s="14">
        <v>0</v>
      </c>
      <c r="AM366" s="65"/>
      <c r="AN366" s="25">
        <v>0</v>
      </c>
      <c r="AO366" s="25">
        <v>0</v>
      </c>
      <c r="AP366" s="25">
        <v>0</v>
      </c>
      <c r="AQ366" s="25">
        <v>0</v>
      </c>
      <c r="AR366" s="25">
        <v>0</v>
      </c>
      <c r="AS366" s="25">
        <v>0</v>
      </c>
      <c r="AT366" s="25">
        <v>0</v>
      </c>
      <c r="AU366" s="25">
        <v>0</v>
      </c>
      <c r="AV366" s="25">
        <v>0</v>
      </c>
      <c r="AW366" s="25">
        <v>0</v>
      </c>
      <c r="AX366" s="25">
        <v>0</v>
      </c>
      <c r="AY366" s="25">
        <v>0</v>
      </c>
      <c r="AZ366" s="108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  <c r="CY366" s="10"/>
      <c r="CZ366" s="10"/>
      <c r="DA366" s="10"/>
      <c r="DB366" s="10"/>
      <c r="DC366" s="10"/>
      <c r="DD366" s="10"/>
      <c r="DE366" s="10"/>
      <c r="DF366" s="10"/>
      <c r="DG366" s="10"/>
      <c r="DH366" s="10"/>
      <c r="DI366" s="10"/>
      <c r="DJ366" s="10"/>
      <c r="DK366" s="10"/>
      <c r="DL366" s="10"/>
      <c r="DM366" s="10"/>
      <c r="DN366" s="10"/>
      <c r="DO366" s="10"/>
      <c r="DP366" s="10"/>
      <c r="DQ366" s="10"/>
      <c r="DR366" s="10"/>
      <c r="DS366" s="10"/>
    </row>
    <row r="367" spans="1:123" s="101" customFormat="1" ht="10.95" customHeight="1" x14ac:dyDescent="0.25">
      <c r="A367" s="75" t="s">
        <v>348</v>
      </c>
      <c r="B367" s="95" t="str">
        <f t="shared" si="92"/>
        <v>Bud02 2020,2003,'560500',0</v>
      </c>
      <c r="C367" s="96">
        <f t="shared" si="93"/>
        <v>2020</v>
      </c>
      <c r="D367" s="96">
        <v>2003</v>
      </c>
      <c r="E367" s="97">
        <f>IF(LEFT(H367,1) = "x",H367,F367)</f>
        <v>560500</v>
      </c>
      <c r="F367" s="90">
        <v>560500</v>
      </c>
      <c r="G367" s="98">
        <f>IF(""="",1,SUBSTITUTE(SUBSTITUTE("","xxp","xpp"),"xppm13","xppm08"))</f>
        <v>1</v>
      </c>
      <c r="H367" s="98">
        <f>IF(""="",1,"")</f>
        <v>1</v>
      </c>
      <c r="I367" s="98">
        <f>IF(""="",1,IF(LEFT("",1)&lt;&gt;"E","",1))</f>
        <v>1</v>
      </c>
      <c r="J367" s="98">
        <f>IF(""="",1,IF(LEFT("",1)="E","",1))</f>
        <v>1</v>
      </c>
      <c r="K367" s="99" t="s">
        <v>396</v>
      </c>
      <c r="L367" s="91">
        <v>2003</v>
      </c>
      <c r="M367" s="100" t="str">
        <f>IF(LEFT($G367,4)="xppm","*","")</f>
        <v/>
      </c>
      <c r="N367" s="101" t="str">
        <f>UPPER(TRIM("          RENT EXPENSE"))</f>
        <v>RENT EXPENSE</v>
      </c>
      <c r="P367" s="102" t="s">
        <v>356</v>
      </c>
      <c r="R367" s="109">
        <f>IFERROR(IF(1*AB367&gt;0,AB367,V367),V367)</f>
        <v>0</v>
      </c>
      <c r="S367" s="108"/>
      <c r="T367" s="101">
        <f>IFERROR(IF(LEFT($G367,4)="xppm",AD367/VLOOKUP($G367,$K$11:$Z$28,T$1,0),IF(LEFT($J367,1)="E",AD367/VLOOKUP($J367,$K$11:$Z$28,T$1,0),AD367/T$6)),"")</f>
        <v>0</v>
      </c>
      <c r="V367" s="101">
        <f>IFERROR(IF(LEFT($G367,4)="xppm",AF367/VLOOKUP($G367,$K$11:$Z$28,V$1,0),IF(LEFT($J367,1)="E",AF367/VLOOKUP($J367,$K$11:$Z$28,V$1,0),AF367/V$6)),"")</f>
        <v>0</v>
      </c>
      <c r="X367" s="101">
        <f>IFERROR(IF(LEFT($G367,4)="xppm",AH367/VLOOKUP($G367,$K$11:$Z$28,X$1,0),IF(LEFT($J367,1)="E",AH367/VLOOKUP($J367,$K$11:$Z$28,X$1,0),AH367/X$6)),"")</f>
        <v>0</v>
      </c>
      <c r="Z367" s="101">
        <f>IFERROR(IF(LEFT($G367,4)="xppm",AJ367/VLOOKUP($G367,$K$11:$Z$28,Z$1,0),IF(LEFT($J367,1)="E",AJ367/VLOOKUP($J367,$K$11:$Z$28,Z$1,0),AJ367/Z$6)),"")</f>
        <v>0</v>
      </c>
      <c r="AA367" s="108"/>
      <c r="AB367" s="99">
        <f>IFERROR(IF(LEFT($G367,4)="xppm",AL367/VLOOKUP($G367,$K$11:$Z$28,AB$1,0),IF(LEFT($J367,1)="E",AL367/VLOOKUP($J367,$K$11:$AB$28,AB$1,0),AL367/AB$6)),"")</f>
        <v>0</v>
      </c>
      <c r="AC367" s="110"/>
      <c r="AD367" s="14">
        <v>0</v>
      </c>
      <c r="AE367" s="14"/>
      <c r="AF367" s="14">
        <v>0</v>
      </c>
      <c r="AG367" s="14"/>
      <c r="AH367" s="14">
        <v>0</v>
      </c>
      <c r="AI367" s="14"/>
      <c r="AJ367" s="14">
        <v>0</v>
      </c>
      <c r="AK367" s="65"/>
      <c r="AL367" s="14">
        <v>0</v>
      </c>
      <c r="AM367" s="65"/>
      <c r="AN367" s="25">
        <v>0</v>
      </c>
      <c r="AO367" s="25">
        <v>0</v>
      </c>
      <c r="AP367" s="25">
        <v>0</v>
      </c>
      <c r="AQ367" s="25">
        <v>0</v>
      </c>
      <c r="AR367" s="25">
        <v>0</v>
      </c>
      <c r="AS367" s="25">
        <v>0</v>
      </c>
      <c r="AT367" s="25">
        <v>0</v>
      </c>
      <c r="AU367" s="25">
        <v>0</v>
      </c>
      <c r="AV367" s="25">
        <v>0</v>
      </c>
      <c r="AW367" s="25">
        <v>0</v>
      </c>
      <c r="AX367" s="25">
        <v>0</v>
      </c>
      <c r="AY367" s="25">
        <v>0</v>
      </c>
      <c r="AZ367" s="108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  <c r="CY367" s="10"/>
      <c r="CZ367" s="10"/>
      <c r="DA367" s="10"/>
      <c r="DB367" s="10"/>
      <c r="DC367" s="10"/>
      <c r="DD367" s="10"/>
      <c r="DE367" s="10"/>
      <c r="DF367" s="10"/>
      <c r="DG367" s="10"/>
      <c r="DH367" s="10"/>
      <c r="DI367" s="10"/>
      <c r="DJ367" s="10"/>
      <c r="DK367" s="10"/>
      <c r="DL367" s="10"/>
      <c r="DM367" s="10"/>
      <c r="DN367" s="10"/>
      <c r="DO367" s="10"/>
      <c r="DP367" s="10"/>
      <c r="DQ367" s="10"/>
      <c r="DR367" s="10"/>
      <c r="DS367" s="10"/>
    </row>
    <row r="368" spans="1:123" s="101" customFormat="1" ht="10.95" customHeight="1" x14ac:dyDescent="0.25">
      <c r="A368" s="75" t="s">
        <v>348</v>
      </c>
      <c r="B368" s="95" t="b">
        <f t="shared" si="92"/>
        <v>0</v>
      </c>
      <c r="C368" s="96">
        <f t="shared" si="93"/>
        <v>2020</v>
      </c>
      <c r="D368" s="96">
        <v>2003</v>
      </c>
      <c r="E368" s="97">
        <f>IF(LEFT(H368,1) = "x",H368,F368)</f>
        <v>0</v>
      </c>
      <c r="F368" s="90"/>
      <c r="G368" s="98">
        <f>IF(""="",1,SUBSTITUTE(SUBSTITUTE("","xxp","xpp"),"xppm13","xppm08"))</f>
        <v>1</v>
      </c>
      <c r="H368" s="98">
        <f>IF(""="",1,"")</f>
        <v>1</v>
      </c>
      <c r="I368" s="98">
        <f>IF(""="",1,IF(LEFT("",1)&lt;&gt;"E","",1))</f>
        <v>1</v>
      </c>
      <c r="J368" s="98">
        <f>IF(""="",1,IF(LEFT("",1)="E","",1))</f>
        <v>1</v>
      </c>
      <c r="K368" s="99" t="s">
        <v>397</v>
      </c>
      <c r="L368" s="91">
        <v>2003</v>
      </c>
      <c r="M368" s="100" t="str">
        <f>IF(LEFT($G368,4)="xppm","*","")</f>
        <v/>
      </c>
      <c r="N368" s="101" t="str">
        <f>UPPER(TRIM("          NON-RECURRING MISC. EXPENSE"))</f>
        <v>NON-RECURRING MISC. EXPENSE</v>
      </c>
      <c r="P368" s="102" t="s">
        <v>356</v>
      </c>
      <c r="R368" s="109">
        <f>IFERROR(IF(1*AB368&gt;0,AB368,V368),V368)</f>
        <v>0</v>
      </c>
      <c r="S368" s="108"/>
      <c r="T368" s="101">
        <f>IFERROR(IF(LEFT($G368,4)="xppm",AD368/VLOOKUP($G368,$K$11:$Z$28,T$1,0),IF(LEFT($J368,1)="E",AD368/VLOOKUP($J368,$K$11:$Z$28,T$1,0),AD368/T$6)),"")</f>
        <v>0</v>
      </c>
      <c r="V368" s="101">
        <f>IFERROR(IF(LEFT($G368,4)="xppm",AF368/VLOOKUP($G368,$K$11:$Z$28,V$1,0),IF(LEFT($J368,1)="E",AF368/VLOOKUP($J368,$K$11:$Z$28,V$1,0),AF368/V$6)),"")</f>
        <v>0</v>
      </c>
      <c r="X368" s="101">
        <f>IFERROR(IF(LEFT($G368,4)="xppm",AH368/VLOOKUP($G368,$K$11:$Z$28,X$1,0),IF(LEFT($J368,1)="E",AH368/VLOOKUP($J368,$K$11:$Z$28,X$1,0),AH368/X$6)),"")</f>
        <v>0</v>
      </c>
      <c r="Z368" s="101">
        <f>IFERROR(IF(LEFT($G368,4)="xppm",AJ368/VLOOKUP($G368,$K$11:$Z$28,Z$1,0),IF(LEFT($J368,1)="E",AJ368/VLOOKUP($J368,$K$11:$Z$28,Z$1,0),AJ368/Z$6)),"")</f>
        <v>0</v>
      </c>
      <c r="AA368" s="108"/>
      <c r="AB368" s="99">
        <f>IFERROR(IF(LEFT($G368,4)="xppm",AL368/VLOOKUP($G368,$K$11:$Z$28,AB$1,0),IF(LEFT($J368,1)="E",AL368/VLOOKUP($J368,$K$11:$AB$28,AB$1,0),AL368/AB$6)),"")</f>
        <v>0</v>
      </c>
      <c r="AC368" s="110"/>
      <c r="AD368" s="14"/>
      <c r="AE368" s="14"/>
      <c r="AF368" s="14"/>
      <c r="AG368" s="14"/>
      <c r="AH368" s="14"/>
      <c r="AI368" s="14"/>
      <c r="AJ368" s="14"/>
      <c r="AK368" s="65"/>
      <c r="AL368" s="14"/>
      <c r="AM368" s="6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108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  <c r="CY368" s="10"/>
      <c r="CZ368" s="10"/>
      <c r="DA368" s="10"/>
      <c r="DB368" s="10"/>
      <c r="DC368" s="10"/>
      <c r="DD368" s="10"/>
      <c r="DE368" s="10"/>
      <c r="DF368" s="10"/>
      <c r="DG368" s="10"/>
      <c r="DH368" s="10"/>
      <c r="DI368" s="10"/>
      <c r="DJ368" s="10"/>
      <c r="DK368" s="10"/>
      <c r="DL368" s="10"/>
      <c r="DM368" s="10"/>
      <c r="DN368" s="10"/>
      <c r="DO368" s="10"/>
      <c r="DP368" s="10"/>
      <c r="DQ368" s="10"/>
      <c r="DR368" s="10"/>
      <c r="DS368" s="10"/>
    </row>
    <row r="369" spans="1:123" ht="4.05" customHeight="1" x14ac:dyDescent="0.25">
      <c r="A369" s="75" t="s">
        <v>348</v>
      </c>
      <c r="E369" s="111"/>
      <c r="F369" s="112"/>
      <c r="T369" s="25"/>
      <c r="U369" s="25"/>
      <c r="V369" s="25"/>
      <c r="W369" s="25"/>
      <c r="X369" s="25"/>
      <c r="Y369" s="25"/>
      <c r="Z369" s="25"/>
      <c r="AA369" s="25"/>
      <c r="AB369" s="14"/>
      <c r="AC369" s="14"/>
    </row>
    <row r="370" spans="1:123" s="5" customFormat="1" x14ac:dyDescent="0.25">
      <c r="A370" s="75" t="s">
        <v>348</v>
      </c>
      <c r="E370" s="6"/>
      <c r="G370" s="8"/>
      <c r="H370" s="8"/>
      <c r="I370" s="8"/>
      <c r="J370" s="8"/>
      <c r="K370" s="6"/>
      <c r="L370" s="76"/>
      <c r="M370" s="76"/>
      <c r="N370" s="10"/>
      <c r="O370" s="10"/>
      <c r="P370" s="7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6"/>
      <c r="AC370" s="6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  <c r="CY370" s="10"/>
      <c r="CZ370" s="10"/>
      <c r="DA370" s="10"/>
      <c r="DB370" s="10"/>
      <c r="DC370" s="10"/>
      <c r="DD370" s="10"/>
      <c r="DE370" s="10"/>
      <c r="DF370" s="10"/>
      <c r="DG370" s="10"/>
      <c r="DH370" s="10"/>
      <c r="DI370" s="10"/>
      <c r="DJ370" s="10"/>
      <c r="DK370" s="10"/>
      <c r="DL370" s="10"/>
      <c r="DM370" s="10"/>
      <c r="DN370" s="10"/>
      <c r="DO370" s="10"/>
      <c r="DP370" s="10"/>
      <c r="DQ370" s="10"/>
      <c r="DR370" s="10"/>
      <c r="DS370" s="10"/>
    </row>
    <row r="371" spans="1:123" ht="22.8" customHeight="1" x14ac:dyDescent="0.35">
      <c r="A371" s="75" t="s">
        <v>348</v>
      </c>
      <c r="K371" s="6">
        <v>2004</v>
      </c>
      <c r="L371" s="77">
        <v>2004</v>
      </c>
      <c r="M371" s="77"/>
      <c r="N371" s="78" t="s">
        <v>403</v>
      </c>
      <c r="O371" s="79"/>
      <c r="S371" s="58"/>
      <c r="AA371" s="58"/>
      <c r="AC371" s="72"/>
      <c r="AK371" s="65"/>
      <c r="AM371" s="65"/>
      <c r="AZ371" s="58"/>
    </row>
    <row r="372" spans="1:123" x14ac:dyDescent="0.25">
      <c r="A372" s="75" t="s">
        <v>348</v>
      </c>
    </row>
    <row r="373" spans="1:123" s="86" customFormat="1" ht="15" customHeight="1" x14ac:dyDescent="0.25">
      <c r="A373" s="75" t="s">
        <v>348</v>
      </c>
      <c r="B373" s="80"/>
      <c r="C373" s="80"/>
      <c r="D373" s="80"/>
      <c r="E373" s="81"/>
      <c r="F373" s="82"/>
      <c r="G373" s="81"/>
      <c r="H373" s="81"/>
      <c r="I373" s="81"/>
      <c r="J373" s="81"/>
      <c r="K373" s="81"/>
      <c r="L373" s="83">
        <f>L374</f>
        <v>2004</v>
      </c>
      <c r="M373" s="84" t="s">
        <v>350</v>
      </c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  <c r="AA373" s="84"/>
      <c r="AB373" s="81"/>
      <c r="AC373" s="81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85"/>
      <c r="AO373" s="85"/>
      <c r="AP373" s="85"/>
      <c r="AQ373" s="85"/>
      <c r="AR373" s="85"/>
      <c r="AS373" s="85"/>
      <c r="AT373" s="85"/>
      <c r="AU373" s="85"/>
      <c r="AV373" s="85"/>
      <c r="AW373" s="85"/>
      <c r="AX373" s="85"/>
      <c r="AY373" s="85"/>
      <c r="AZ373" s="84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  <c r="CY373" s="10"/>
      <c r="CZ373" s="10"/>
      <c r="DA373" s="10"/>
      <c r="DB373" s="10"/>
      <c r="DC373" s="10"/>
      <c r="DD373" s="10"/>
      <c r="DE373" s="10"/>
      <c r="DF373" s="10"/>
      <c r="DG373" s="10"/>
      <c r="DH373" s="10"/>
      <c r="DI373" s="10"/>
      <c r="DJ373" s="10"/>
      <c r="DK373" s="10"/>
      <c r="DL373" s="10"/>
      <c r="DM373" s="10"/>
      <c r="DN373" s="10"/>
      <c r="DO373" s="10"/>
      <c r="DP373" s="10"/>
      <c r="DQ373" s="10"/>
      <c r="DR373" s="10"/>
      <c r="DS373" s="10"/>
    </row>
    <row r="374" spans="1:123" s="25" customFormat="1" ht="10.95" customHeight="1" x14ac:dyDescent="0.25">
      <c r="A374" s="87" t="s">
        <v>348</v>
      </c>
      <c r="B374" s="88"/>
      <c r="C374" s="88"/>
      <c r="D374" s="88"/>
      <c r="E374" s="89"/>
      <c r="F374" s="90"/>
      <c r="G374" s="13"/>
      <c r="H374" s="13"/>
      <c r="I374" s="13"/>
      <c r="J374" s="13"/>
      <c r="K374" s="14" t="s">
        <v>295</v>
      </c>
      <c r="L374" s="91">
        <v>2004</v>
      </c>
      <c r="M374" s="92"/>
      <c r="N374" s="25" t="str">
        <f>TRIM("    TOTAL DAYS")</f>
        <v>TOTAL DAYS</v>
      </c>
      <c r="P374" s="70"/>
      <c r="Q374" s="10"/>
      <c r="R374" s="85"/>
      <c r="S374" s="93"/>
      <c r="T374" s="25">
        <f>AD374/T$6</f>
        <v>3681</v>
      </c>
      <c r="V374" s="25">
        <f>AF374/V$6</f>
        <v>3579.1111111111113</v>
      </c>
      <c r="X374" s="25">
        <f>AH374/X$6</f>
        <v>3215.5</v>
      </c>
      <c r="Z374" s="25">
        <f>AJ374/Z$6</f>
        <v>3620.6666666666665</v>
      </c>
      <c r="AA374" s="93"/>
      <c r="AB374" s="14">
        <f>AL374/AB$6</f>
        <v>0</v>
      </c>
      <c r="AC374" s="65"/>
      <c r="AD374" s="14">
        <v>11043</v>
      </c>
      <c r="AE374" s="14"/>
      <c r="AF374" s="14">
        <v>32212</v>
      </c>
      <c r="AG374" s="14"/>
      <c r="AH374" s="14">
        <v>38586</v>
      </c>
      <c r="AI374" s="14"/>
      <c r="AJ374" s="14">
        <v>43448</v>
      </c>
      <c r="AK374" s="65"/>
      <c r="AL374" s="14">
        <v>0</v>
      </c>
      <c r="AM374" s="65"/>
      <c r="AN374" s="25">
        <v>3206</v>
      </c>
      <c r="AO374" s="25">
        <v>3084</v>
      </c>
      <c r="AP374" s="25">
        <v>3259</v>
      </c>
      <c r="AQ374" s="25">
        <v>3393</v>
      </c>
      <c r="AR374" s="25">
        <v>3367</v>
      </c>
      <c r="AS374" s="25">
        <v>3697</v>
      </c>
      <c r="AT374" s="25">
        <v>3520</v>
      </c>
      <c r="AU374" s="25">
        <v>3579</v>
      </c>
      <c r="AV374" s="25">
        <v>3613</v>
      </c>
      <c r="AW374" s="25">
        <v>3738</v>
      </c>
      <c r="AX374" s="25">
        <v>3720</v>
      </c>
      <c r="AY374" s="25">
        <v>3585</v>
      </c>
      <c r="AZ374" s="93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  <c r="CY374" s="10"/>
      <c r="CZ374" s="10"/>
      <c r="DA374" s="10"/>
      <c r="DB374" s="10"/>
      <c r="DC374" s="10"/>
      <c r="DD374" s="10"/>
      <c r="DE374" s="10"/>
      <c r="DF374" s="10"/>
      <c r="DG374" s="10"/>
      <c r="DH374" s="10"/>
      <c r="DI374" s="10"/>
      <c r="DJ374" s="10"/>
      <c r="DK374" s="10"/>
      <c r="DL374" s="10"/>
      <c r="DM374" s="10"/>
      <c r="DN374" s="10"/>
      <c r="DO374" s="10"/>
      <c r="DP374" s="10"/>
      <c r="DQ374" s="10"/>
      <c r="DR374" s="10"/>
      <c r="DS374" s="10"/>
    </row>
    <row r="375" spans="1:123" s="25" customFormat="1" ht="10.95" customHeight="1" x14ac:dyDescent="0.25">
      <c r="A375" s="87" t="s">
        <v>348</v>
      </c>
      <c r="B375" s="88"/>
      <c r="C375" s="88"/>
      <c r="D375" s="88"/>
      <c r="E375" s="89"/>
      <c r="F375" s="90"/>
      <c r="G375" s="13"/>
      <c r="H375" s="13"/>
      <c r="I375" s="13"/>
      <c r="J375" s="13"/>
      <c r="K375" s="14" t="s">
        <v>299</v>
      </c>
      <c r="L375" s="91">
        <v>2004</v>
      </c>
      <c r="M375" s="92"/>
      <c r="N375" s="25" t="str">
        <f>TRIM("      TOTAL ANCILLARIES")</f>
        <v>TOTAL ANCILLARIES</v>
      </c>
      <c r="P375" s="70"/>
      <c r="Q375" s="10"/>
      <c r="R375" s="85"/>
      <c r="S375" s="93"/>
      <c r="T375" s="25">
        <f>AD375/T$6</f>
        <v>22165.543333333335</v>
      </c>
      <c r="V375" s="25">
        <f>AF375/V$6</f>
        <v>22185.545555555556</v>
      </c>
      <c r="X375" s="25">
        <f>AH375/X$6</f>
        <v>10885.700833333334</v>
      </c>
      <c r="Z375" s="25">
        <f>AJ375/Z$6</f>
        <v>8199</v>
      </c>
      <c r="AA375" s="93"/>
      <c r="AB375" s="14">
        <f>AL375/AB$6</f>
        <v>0</v>
      </c>
      <c r="AC375" s="65"/>
      <c r="AD375" s="14">
        <v>66496.63</v>
      </c>
      <c r="AE375" s="14"/>
      <c r="AF375" s="14">
        <v>199669.91</v>
      </c>
      <c r="AG375" s="14"/>
      <c r="AH375" s="14">
        <v>130628.41</v>
      </c>
      <c r="AI375" s="14"/>
      <c r="AJ375" s="14">
        <v>98388</v>
      </c>
      <c r="AK375" s="65"/>
      <c r="AL375" s="14">
        <v>0</v>
      </c>
      <c r="AM375" s="65"/>
      <c r="AN375" s="25">
        <v>11072.81</v>
      </c>
      <c r="AO375" s="25">
        <v>9114.25</v>
      </c>
      <c r="AP375" s="25">
        <v>8895.6200000000008</v>
      </c>
      <c r="AQ375" s="25">
        <v>14401.61</v>
      </c>
      <c r="AR375" s="25">
        <v>2482.77</v>
      </c>
      <c r="AS375" s="25">
        <v>13159.93</v>
      </c>
      <c r="AT375" s="25">
        <v>32256.89</v>
      </c>
      <c r="AU375" s="25">
        <v>45734.94</v>
      </c>
      <c r="AV375" s="25">
        <v>25137.14</v>
      </c>
      <c r="AW375" s="25">
        <v>9550.76</v>
      </c>
      <c r="AX375" s="25">
        <v>14492.59</v>
      </c>
      <c r="AY375" s="25">
        <v>42453.279999999999</v>
      </c>
      <c r="AZ375" s="93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  <c r="CY375" s="10"/>
      <c r="CZ375" s="10"/>
      <c r="DA375" s="10"/>
      <c r="DB375" s="10"/>
      <c r="DC375" s="10"/>
      <c r="DD375" s="10"/>
      <c r="DE375" s="10"/>
      <c r="DF375" s="10"/>
      <c r="DG375" s="10"/>
      <c r="DH375" s="10"/>
      <c r="DI375" s="10"/>
      <c r="DJ375" s="10"/>
      <c r="DK375" s="10"/>
      <c r="DL375" s="10"/>
      <c r="DM375" s="10"/>
      <c r="DN375" s="10"/>
      <c r="DO375" s="10"/>
      <c r="DP375" s="10"/>
      <c r="DQ375" s="10"/>
      <c r="DR375" s="10"/>
      <c r="DS375" s="10"/>
    </row>
    <row r="376" spans="1:123" s="25" customFormat="1" ht="10.95" customHeight="1" x14ac:dyDescent="0.25">
      <c r="A376" s="87" t="s">
        <v>348</v>
      </c>
      <c r="B376" s="88"/>
      <c r="C376" s="88"/>
      <c r="D376" s="88"/>
      <c r="E376" s="89"/>
      <c r="F376" s="90"/>
      <c r="G376" s="13"/>
      <c r="H376" s="13"/>
      <c r="I376" s="13"/>
      <c r="J376" s="13"/>
      <c r="K376" s="14" t="s">
        <v>301</v>
      </c>
      <c r="L376" s="91">
        <v>2004</v>
      </c>
      <c r="M376" s="92"/>
      <c r="N376" s="25" t="str">
        <f>TRIM("TOTAL REVENUE")</f>
        <v>TOTAL REVENUE</v>
      </c>
      <c r="P376" s="70"/>
      <c r="Q376" s="10"/>
      <c r="R376" s="85"/>
      <c r="S376" s="93"/>
      <c r="T376" s="25">
        <f>AD376/T$6</f>
        <v>1055872.8800000001</v>
      </c>
      <c r="V376" s="25">
        <f>AF376/V$6</f>
        <v>1042849.718888889</v>
      </c>
      <c r="X376" s="25">
        <f>AH376/X$6</f>
        <v>1020120.2583333333</v>
      </c>
      <c r="Z376" s="25">
        <f>AJ376/Z$6</f>
        <v>1115663.4995815</v>
      </c>
      <c r="AA376" s="93"/>
      <c r="AB376" s="14">
        <f>AL376/AB$6</f>
        <v>0</v>
      </c>
      <c r="AC376" s="65"/>
      <c r="AD376" s="14">
        <v>3167618.64</v>
      </c>
      <c r="AE376" s="14"/>
      <c r="AF376" s="14">
        <v>9385647.4700000007</v>
      </c>
      <c r="AG376" s="14"/>
      <c r="AH376" s="14">
        <v>12241443.1</v>
      </c>
      <c r="AI376" s="14"/>
      <c r="AJ376" s="14">
        <v>13387961.994977999</v>
      </c>
      <c r="AK376" s="65"/>
      <c r="AL376" s="14">
        <v>0</v>
      </c>
      <c r="AM376" s="65"/>
      <c r="AN376" s="25">
        <v>949882.01</v>
      </c>
      <c r="AO376" s="25">
        <v>932462.99</v>
      </c>
      <c r="AP376" s="25">
        <v>1026990.6</v>
      </c>
      <c r="AQ376" s="25">
        <v>1015467.49</v>
      </c>
      <c r="AR376" s="25">
        <v>1048617.02</v>
      </c>
      <c r="AS376" s="25">
        <v>1081942.3700000001</v>
      </c>
      <c r="AT376" s="25">
        <v>1050431.18</v>
      </c>
      <c r="AU376" s="25">
        <v>1032818.59</v>
      </c>
      <c r="AV376" s="25">
        <v>988752.18</v>
      </c>
      <c r="AW376" s="25">
        <v>1071222.76</v>
      </c>
      <c r="AX376" s="25">
        <v>1058823.42</v>
      </c>
      <c r="AY376" s="25">
        <v>1037572.46</v>
      </c>
      <c r="AZ376" s="93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  <c r="CY376" s="10"/>
      <c r="CZ376" s="10"/>
      <c r="DA376" s="10"/>
      <c r="DB376" s="10"/>
      <c r="DC376" s="10"/>
      <c r="DD376" s="10"/>
      <c r="DE376" s="10"/>
      <c r="DF376" s="10"/>
      <c r="DG376" s="10"/>
      <c r="DH376" s="10"/>
      <c r="DI376" s="10"/>
      <c r="DJ376" s="10"/>
      <c r="DK376" s="10"/>
      <c r="DL376" s="10"/>
      <c r="DM376" s="10"/>
      <c r="DN376" s="10"/>
      <c r="DO376" s="10"/>
      <c r="DP376" s="10"/>
      <c r="DQ376" s="10"/>
      <c r="DR376" s="10"/>
      <c r="DS376" s="10"/>
    </row>
    <row r="377" spans="1:123" s="25" customFormat="1" ht="10.95" customHeight="1" x14ac:dyDescent="0.25">
      <c r="A377" s="87" t="s">
        <v>348</v>
      </c>
      <c r="B377" s="88"/>
      <c r="C377" s="88"/>
      <c r="D377" s="88"/>
      <c r="E377" s="89"/>
      <c r="F377" s="90"/>
      <c r="G377" s="13"/>
      <c r="H377" s="13"/>
      <c r="I377" s="13"/>
      <c r="J377" s="13"/>
      <c r="K377" s="14" t="s">
        <v>303</v>
      </c>
      <c r="L377" s="91">
        <v>2004</v>
      </c>
      <c r="M377" s="92"/>
      <c r="N377" s="25" t="str">
        <f>TRIM("      TOTAL EMPLOYEE WAGES")</f>
        <v>TOTAL EMPLOYEE WAGES</v>
      </c>
      <c r="P377" s="70"/>
      <c r="Q377" s="10"/>
      <c r="R377" s="85"/>
      <c r="S377" s="93"/>
      <c r="T377" s="25">
        <f>AD377/T$6</f>
        <v>368941.55666666664</v>
      </c>
      <c r="V377" s="25">
        <f>AF377/V$6</f>
        <v>365305.53</v>
      </c>
      <c r="X377" s="25">
        <f>AH377/X$6</f>
        <v>330029.10083333333</v>
      </c>
      <c r="Z377" s="25">
        <f>AJ377/Z$6</f>
        <v>353038.96863783337</v>
      </c>
      <c r="AA377" s="93"/>
      <c r="AB377" s="14">
        <f>AL377/AB$6</f>
        <v>0</v>
      </c>
      <c r="AC377" s="65"/>
      <c r="AD377" s="14">
        <v>1106824.67</v>
      </c>
      <c r="AE377" s="14"/>
      <c r="AF377" s="14">
        <v>3287749.77</v>
      </c>
      <c r="AG377" s="14"/>
      <c r="AH377" s="14">
        <v>3960349.21</v>
      </c>
      <c r="AI377" s="14"/>
      <c r="AJ377" s="14">
        <v>4236467.6236540005</v>
      </c>
      <c r="AK377" s="65"/>
      <c r="AL377" s="14">
        <v>0</v>
      </c>
      <c r="AM377" s="65"/>
      <c r="AN377" s="25">
        <v>351251.18</v>
      </c>
      <c r="AO377" s="25">
        <v>323403.86</v>
      </c>
      <c r="AP377" s="25">
        <v>295352.34000000003</v>
      </c>
      <c r="AQ377" s="25">
        <v>345428.66</v>
      </c>
      <c r="AR377" s="25">
        <v>317554.2</v>
      </c>
      <c r="AS377" s="25">
        <v>396669.01</v>
      </c>
      <c r="AT377" s="25">
        <v>390682.88</v>
      </c>
      <c r="AU377" s="25">
        <v>384981.54</v>
      </c>
      <c r="AV377" s="25">
        <v>345608.81</v>
      </c>
      <c r="AW377" s="25">
        <v>351710</v>
      </c>
      <c r="AX377" s="25">
        <v>355860.79</v>
      </c>
      <c r="AY377" s="25">
        <v>399253.88</v>
      </c>
      <c r="AZ377" s="93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  <c r="CY377" s="10"/>
      <c r="CZ377" s="10"/>
      <c r="DA377" s="10"/>
      <c r="DB377" s="10"/>
      <c r="DC377" s="10"/>
      <c r="DD377" s="10"/>
      <c r="DE377" s="10"/>
      <c r="DF377" s="10"/>
      <c r="DG377" s="10"/>
      <c r="DH377" s="10"/>
      <c r="DI377" s="10"/>
      <c r="DJ377" s="10"/>
      <c r="DK377" s="10"/>
      <c r="DL377" s="10"/>
      <c r="DM377" s="10"/>
      <c r="DN377" s="10"/>
      <c r="DO377" s="10"/>
      <c r="DP377" s="10"/>
      <c r="DQ377" s="10"/>
      <c r="DR377" s="10"/>
      <c r="DS377" s="10"/>
    </row>
    <row r="378" spans="1:123" s="25" customFormat="1" ht="10.95" customHeight="1" x14ac:dyDescent="0.25">
      <c r="A378" s="87" t="s">
        <v>348</v>
      </c>
      <c r="B378" s="88"/>
      <c r="C378" s="88"/>
      <c r="D378" s="88"/>
      <c r="E378" s="89"/>
      <c r="F378" s="90"/>
      <c r="G378" s="13"/>
      <c r="H378" s="13"/>
      <c r="I378" s="13"/>
      <c r="J378" s="13"/>
      <c r="K378" s="14" t="s">
        <v>305</v>
      </c>
      <c r="L378" s="91">
        <v>2004</v>
      </c>
      <c r="M378" s="92"/>
      <c r="N378" s="25" t="str">
        <f>TRIM("TOTAL COMPENSATION")</f>
        <v>TOTAL COMPENSATION</v>
      </c>
      <c r="P378" s="70"/>
      <c r="Q378" s="10"/>
      <c r="R378" s="85"/>
      <c r="S378" s="93"/>
      <c r="T378" s="25">
        <f>AD378/T$6</f>
        <v>406687.55666666664</v>
      </c>
      <c r="V378" s="25">
        <f>AF378/V$6</f>
        <v>403051.53</v>
      </c>
      <c r="X378" s="25">
        <f>AH378/X$6</f>
        <v>368098.31916666665</v>
      </c>
      <c r="Z378" s="25">
        <f>AJ378/Z$6</f>
        <v>390784.96863783337</v>
      </c>
      <c r="AA378" s="93"/>
      <c r="AB378" s="14">
        <f>AL378/AB$6</f>
        <v>0</v>
      </c>
      <c r="AC378" s="65"/>
      <c r="AD378" s="14">
        <v>1220062.67</v>
      </c>
      <c r="AE378" s="14"/>
      <c r="AF378" s="14">
        <v>3627463.77</v>
      </c>
      <c r="AG378" s="14"/>
      <c r="AH378" s="14">
        <v>4417179.83</v>
      </c>
      <c r="AI378" s="14"/>
      <c r="AJ378" s="14">
        <v>4689419.6236540005</v>
      </c>
      <c r="AK378" s="65"/>
      <c r="AL378" s="14">
        <v>0</v>
      </c>
      <c r="AM378" s="65"/>
      <c r="AN378" s="25">
        <v>388997.18</v>
      </c>
      <c r="AO378" s="25">
        <v>361149.86</v>
      </c>
      <c r="AP378" s="25">
        <v>333098.34000000003</v>
      </c>
      <c r="AQ378" s="25">
        <v>383174.66</v>
      </c>
      <c r="AR378" s="25">
        <v>355300.2</v>
      </c>
      <c r="AS378" s="25">
        <v>434415.01</v>
      </c>
      <c r="AT378" s="25">
        <v>428428.88</v>
      </c>
      <c r="AU378" s="25">
        <v>422727.54</v>
      </c>
      <c r="AV378" s="25">
        <v>383354.81</v>
      </c>
      <c r="AW378" s="25">
        <v>389456</v>
      </c>
      <c r="AX378" s="25">
        <v>393606.79</v>
      </c>
      <c r="AY378" s="25">
        <v>436999.88</v>
      </c>
      <c r="AZ378" s="93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  <c r="CY378" s="10"/>
      <c r="CZ378" s="10"/>
      <c r="DA378" s="10"/>
      <c r="DB378" s="10"/>
      <c r="DC378" s="10"/>
      <c r="DD378" s="10"/>
      <c r="DE378" s="10"/>
      <c r="DF378" s="10"/>
      <c r="DG378" s="10"/>
      <c r="DH378" s="10"/>
      <c r="DI378" s="10"/>
      <c r="DJ378" s="10"/>
      <c r="DK378" s="10"/>
      <c r="DL378" s="10"/>
      <c r="DM378" s="10"/>
      <c r="DN378" s="10"/>
      <c r="DO378" s="10"/>
      <c r="DP378" s="10"/>
      <c r="DQ378" s="10"/>
      <c r="DR378" s="10"/>
      <c r="DS378" s="10"/>
    </row>
    <row r="379" spans="1:123" x14ac:dyDescent="0.25">
      <c r="A379" s="75" t="s">
        <v>348</v>
      </c>
      <c r="L379" s="94"/>
    </row>
    <row r="380" spans="1:123" s="86" customFormat="1" ht="15" customHeight="1" x14ac:dyDescent="0.25">
      <c r="A380" s="75" t="s">
        <v>348</v>
      </c>
      <c r="B380" s="80"/>
      <c r="C380" s="80"/>
      <c r="D380" s="80"/>
      <c r="E380" s="81"/>
      <c r="F380" s="82"/>
      <c r="G380" s="81"/>
      <c r="H380" s="81"/>
      <c r="I380" s="81"/>
      <c r="J380" s="81"/>
      <c r="K380" s="81"/>
      <c r="L380" s="83">
        <f>L381</f>
        <v>2004</v>
      </c>
      <c r="M380" s="84" t="s">
        <v>351</v>
      </c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1"/>
      <c r="AC380" s="81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85"/>
      <c r="AO380" s="85"/>
      <c r="AP380" s="85"/>
      <c r="AQ380" s="85"/>
      <c r="AR380" s="85"/>
      <c r="AS380" s="85"/>
      <c r="AT380" s="85"/>
      <c r="AU380" s="85"/>
      <c r="AV380" s="85"/>
      <c r="AW380" s="85"/>
      <c r="AX380" s="85"/>
      <c r="AY380" s="85"/>
      <c r="AZ380" s="84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  <c r="CY380" s="10"/>
      <c r="CZ380" s="10"/>
      <c r="DA380" s="10"/>
      <c r="DB380" s="10"/>
      <c r="DC380" s="10"/>
      <c r="DD380" s="10"/>
      <c r="DE380" s="10"/>
      <c r="DF380" s="10"/>
      <c r="DG380" s="10"/>
      <c r="DH380" s="10"/>
      <c r="DI380" s="10"/>
      <c r="DJ380" s="10"/>
      <c r="DK380" s="10"/>
      <c r="DL380" s="10"/>
      <c r="DM380" s="10"/>
      <c r="DN380" s="10"/>
      <c r="DO380" s="10"/>
      <c r="DP380" s="10"/>
      <c r="DQ380" s="10"/>
      <c r="DR380" s="10"/>
      <c r="DS380" s="10"/>
    </row>
    <row r="381" spans="1:123" s="101" customFormat="1" ht="10.95" customHeight="1" x14ac:dyDescent="0.25">
      <c r="A381" s="75" t="s">
        <v>348</v>
      </c>
      <c r="B381" s="95" t="str">
        <f t="shared" ref="B381" si="94">IF(E381&gt;0,"Bud02 " &amp; C381 &amp;","&amp;D381&amp;",'"&amp;E381&amp;"',"&amp;1*R381)</f>
        <v>Bud02 2020,2004,'xpr003',0.079753</v>
      </c>
      <c r="C381" s="96">
        <f t="shared" ref="C381" si="95">$E$5</f>
        <v>2020</v>
      </c>
      <c r="D381" s="96">
        <v>2004</v>
      </c>
      <c r="E381" s="97" t="str">
        <f>K381</f>
        <v>xpr003</v>
      </c>
      <c r="F381" s="90"/>
      <c r="G381" s="98">
        <f>IF(""="",1,SUBSTITUTE(SUBSTITUTE("","xxp","xpp"),"xppm13","xppm08"))</f>
        <v>1</v>
      </c>
      <c r="H381" s="98">
        <f>IF(""="",1,"")</f>
        <v>1</v>
      </c>
      <c r="I381" s="98">
        <f>IF(""="",1,IF(LEFT("",1)&lt;&gt;"E","",1))</f>
        <v>1</v>
      </c>
      <c r="J381" s="98">
        <f>IF(""="",1,IF(LEFT("",1)="E","",1))</f>
        <v>1</v>
      </c>
      <c r="K381" s="99" t="s">
        <v>352</v>
      </c>
      <c r="L381" s="91">
        <v>2004</v>
      </c>
      <c r="M381" s="100" t="str">
        <f>IF(LEFT($G381,4)="xppm","*","")</f>
        <v/>
      </c>
      <c r="N381" s="101" t="str">
        <f>UPPER(TRIM("        NON_PRODUCTIVE RATE (NON-EXEMPT)"))</f>
        <v>NON_PRODUCTIVE RATE (NON-EXEMPT)</v>
      </c>
      <c r="P381" s="102"/>
      <c r="R381" s="103">
        <f>IFERROR(IF(1*AB381&gt;0,AB381,Z381),Z381)</f>
        <v>7.9753000000000004E-2</v>
      </c>
      <c r="S381" s="104"/>
      <c r="T381" s="105">
        <f>IFERROR(IF(LEFT($G381,4)="xppm",AD381/VLOOKUP($G381,$K$11:$Z$28,T$1,0),IF(LEFT($J381,1)="E",AD381/VLOOKUP($J381,$K$11:$Z$28,T$1,0),AD381/T$6)),"")</f>
        <v>0</v>
      </c>
      <c r="U381" s="105"/>
      <c r="V381" s="105">
        <f>IFERROR(IF(LEFT($G381,4)="xppm",AF381/VLOOKUP($G381,$K$11:$Z$28,V$1,0),IF(LEFT($J381,1)="E",AF381/VLOOKUP($J381,$K$11:$Z$28,V$1,0),AF381/V$6)),"")</f>
        <v>0</v>
      </c>
      <c r="W381" s="105"/>
      <c r="X381" s="105">
        <f>IFERROR(IF(LEFT($G381,4)="xppm",AH381/VLOOKUP($G381,$K$11:$Z$28,X$1,0),IF(LEFT($J381,1)="E",AH381/VLOOKUP($J381,$K$11:$Z$28,X$1,0),AH381/X$6)),"")</f>
        <v>0</v>
      </c>
      <c r="Y381" s="105"/>
      <c r="Z381" s="105">
        <f>IFERROR(IF(LEFT($G381,4)="xppm",AJ381/VLOOKUP($G381,$K$11:$Z$28,Z$1,0),IF(LEFT($J381,1)="E",AJ381/VLOOKUP($J381,$K$11:$Z$28,Z$1,0),AJ381/Z$6)),"")</f>
        <v>7.9753000000000004E-2</v>
      </c>
      <c r="AA381" s="104"/>
      <c r="AB381" s="106">
        <f>IFERROR(IF(LEFT($G381,4)="xppm",AL381/VLOOKUP($G381,$K$11:$Z$28,AB$1,0),IF(LEFT($J381,1)="E",AL381/VLOOKUP($J381,$K$11:$AB$28,AB$1,0),AL381/AB$6)),"")</f>
        <v>0</v>
      </c>
      <c r="AC381" s="107"/>
      <c r="AD381" s="106"/>
      <c r="AE381" s="106"/>
      <c r="AF381" s="106"/>
      <c r="AG381" s="106"/>
      <c r="AH381" s="106"/>
      <c r="AI381" s="106"/>
      <c r="AJ381" s="106">
        <v>0.957036</v>
      </c>
      <c r="AK381" s="107"/>
      <c r="AL381" s="106">
        <v>0</v>
      </c>
      <c r="AM381" s="107"/>
      <c r="AN381" s="105"/>
      <c r="AO381" s="105"/>
      <c r="AP381" s="105"/>
      <c r="AQ381" s="105"/>
      <c r="AR381" s="105"/>
      <c r="AS381" s="105"/>
      <c r="AT381" s="105"/>
      <c r="AU381" s="105"/>
      <c r="AV381" s="105"/>
      <c r="AW381" s="105"/>
      <c r="AX381" s="105"/>
      <c r="AY381" s="105"/>
      <c r="AZ381" s="108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  <c r="CY381" s="10"/>
      <c r="CZ381" s="10"/>
      <c r="DA381" s="10"/>
      <c r="DB381" s="10"/>
      <c r="DC381" s="10"/>
      <c r="DD381" s="10"/>
      <c r="DE381" s="10"/>
      <c r="DF381" s="10"/>
      <c r="DG381" s="10"/>
      <c r="DH381" s="10"/>
      <c r="DI381" s="10"/>
      <c r="DJ381" s="10"/>
      <c r="DK381" s="10"/>
      <c r="DL381" s="10"/>
      <c r="DM381" s="10"/>
      <c r="DN381" s="10"/>
      <c r="DO381" s="10"/>
      <c r="DP381" s="10"/>
      <c r="DQ381" s="10"/>
      <c r="DR381" s="10"/>
      <c r="DS381" s="10"/>
    </row>
    <row r="382" spans="1:123" s="101" customFormat="1" ht="10.95" customHeight="1" x14ac:dyDescent="0.25">
      <c r="A382" s="75" t="s">
        <v>348</v>
      </c>
      <c r="B382" s="95" t="str">
        <f>IF(E382&gt;0,"Bud02 " &amp; C382 &amp;","&amp;D382&amp;",'"&amp;E382&amp;"',"&amp;1*R382)</f>
        <v>Bud02 2020,2004,'xpr007',0.067877</v>
      </c>
      <c r="C382" s="96">
        <f>$E$5</f>
        <v>2020</v>
      </c>
      <c r="D382" s="96">
        <v>2004</v>
      </c>
      <c r="E382" s="97" t="str">
        <f>K382</f>
        <v>xpr007</v>
      </c>
      <c r="F382" s="90"/>
      <c r="G382" s="98">
        <f>IF(""="",1,SUBSTITUTE(SUBSTITUTE("","xxp","xpp"),"xppm13","xppm08"))</f>
        <v>1</v>
      </c>
      <c r="H382" s="98">
        <f>IF(""="",1,"")</f>
        <v>1</v>
      </c>
      <c r="I382" s="98">
        <f>IF(""="",1,IF(LEFT("",1)&lt;&gt;"E","",1))</f>
        <v>1</v>
      </c>
      <c r="J382" s="98">
        <f>IF(""="",1,IF(LEFT("",1)="E","",1))</f>
        <v>1</v>
      </c>
      <c r="K382" s="99" t="s">
        <v>353</v>
      </c>
      <c r="L382" s="91">
        <v>2004</v>
      </c>
      <c r="M382" s="100" t="str">
        <f>IF(LEFT($G382,4)="xppm","*","")</f>
        <v/>
      </c>
      <c r="N382" s="101" t="str">
        <f>UPPER(TRIM("        NON_PRODUCTIVE RATE (EXEMPT)"))</f>
        <v>NON_PRODUCTIVE RATE (EXEMPT)</v>
      </c>
      <c r="P382" s="102"/>
      <c r="R382" s="103">
        <f>IFERROR(IF(1*AB382&gt;0,AB382,Z382),Z382)</f>
        <v>6.7877000000000007E-2</v>
      </c>
      <c r="S382" s="104"/>
      <c r="T382" s="105">
        <f>IFERROR(IF(LEFT($G382,4)="xppm",AD382/VLOOKUP($G382,$K$11:$Z$28,T$1,0),IF(LEFT($J382,1)="E",AD382/VLOOKUP($J382,$K$11:$Z$28,T$1,0),AD382/T$6)),"")</f>
        <v>0</v>
      </c>
      <c r="U382" s="105"/>
      <c r="V382" s="105">
        <f>IFERROR(IF(LEFT($G382,4)="xppm",AF382/VLOOKUP($G382,$K$11:$Z$28,V$1,0),IF(LEFT($J382,1)="E",AF382/VLOOKUP($J382,$K$11:$Z$28,V$1,0),AF382/V$6)),"")</f>
        <v>0</v>
      </c>
      <c r="W382" s="105"/>
      <c r="X382" s="105">
        <f>IFERROR(IF(LEFT($G382,4)="xppm",AH382/VLOOKUP($G382,$K$11:$Z$28,X$1,0),IF(LEFT($J382,1)="E",AH382/VLOOKUP($J382,$K$11:$Z$28,X$1,0),AH382/X$6)),"")</f>
        <v>0</v>
      </c>
      <c r="Y382" s="105"/>
      <c r="Z382" s="105">
        <f>IFERROR(IF(LEFT($G382,4)="xppm",AJ382/VLOOKUP($G382,$K$11:$Z$28,Z$1,0),IF(LEFT($J382,1)="E",AJ382/VLOOKUP($J382,$K$11:$Z$28,Z$1,0),AJ382/Z$6)),"")</f>
        <v>6.7877000000000007E-2</v>
      </c>
      <c r="AA382" s="104"/>
      <c r="AB382" s="106">
        <f>IFERROR(IF(LEFT($G382,4)="xppm",AL382/VLOOKUP($G382,$K$11:$Z$28,AB$1,0),IF(LEFT($J382,1)="E",AL382/VLOOKUP($J382,$K$11:$AB$28,AB$1,0),AL382/AB$6)),"")</f>
        <v>0</v>
      </c>
      <c r="AC382" s="107"/>
      <c r="AD382" s="106"/>
      <c r="AE382" s="106"/>
      <c r="AF382" s="106"/>
      <c r="AG382" s="106"/>
      <c r="AH382" s="106"/>
      <c r="AI382" s="106"/>
      <c r="AJ382" s="106">
        <v>0.81452400000000003</v>
      </c>
      <c r="AK382" s="107"/>
      <c r="AL382" s="106">
        <v>0</v>
      </c>
      <c r="AM382" s="107"/>
      <c r="AN382" s="105"/>
      <c r="AO382" s="105"/>
      <c r="AP382" s="105"/>
      <c r="AQ382" s="105"/>
      <c r="AR382" s="105"/>
      <c r="AS382" s="105"/>
      <c r="AT382" s="105"/>
      <c r="AU382" s="105"/>
      <c r="AV382" s="105"/>
      <c r="AW382" s="105"/>
      <c r="AX382" s="105"/>
      <c r="AY382" s="105"/>
      <c r="AZ382" s="108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  <c r="CY382" s="10"/>
      <c r="CZ382" s="10"/>
      <c r="DA382" s="10"/>
      <c r="DB382" s="10"/>
      <c r="DC382" s="10"/>
      <c r="DD382" s="10"/>
      <c r="DE382" s="10"/>
      <c r="DF382" s="10"/>
      <c r="DG382" s="10"/>
      <c r="DH382" s="10"/>
      <c r="DI382" s="10"/>
      <c r="DJ382" s="10"/>
      <c r="DK382" s="10"/>
      <c r="DL382" s="10"/>
      <c r="DM382" s="10"/>
      <c r="DN382" s="10"/>
      <c r="DO382" s="10"/>
      <c r="DP382" s="10"/>
      <c r="DQ382" s="10"/>
      <c r="DR382" s="10"/>
      <c r="DS382" s="10"/>
    </row>
    <row r="383" spans="1:123" x14ac:dyDescent="0.25">
      <c r="A383" s="75" t="s">
        <v>348</v>
      </c>
      <c r="L383" s="94"/>
    </row>
    <row r="384" spans="1:123" s="86" customFormat="1" ht="15" customHeight="1" x14ac:dyDescent="0.25">
      <c r="A384" s="75" t="s">
        <v>348</v>
      </c>
      <c r="B384" s="80"/>
      <c r="C384" s="80"/>
      <c r="D384" s="80"/>
      <c r="E384" s="81"/>
      <c r="F384" s="82"/>
      <c r="G384" s="81"/>
      <c r="H384" s="81"/>
      <c r="I384" s="81"/>
      <c r="J384" s="81"/>
      <c r="K384" s="81"/>
      <c r="L384" s="83">
        <f>L385</f>
        <v>2004</v>
      </c>
      <c r="M384" s="84" t="s">
        <v>354</v>
      </c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1"/>
      <c r="AC384" s="81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85"/>
      <c r="AO384" s="85"/>
      <c r="AP384" s="85"/>
      <c r="AQ384" s="85"/>
      <c r="AR384" s="85"/>
      <c r="AS384" s="85"/>
      <c r="AT384" s="85"/>
      <c r="AU384" s="85"/>
      <c r="AV384" s="85"/>
      <c r="AW384" s="85"/>
      <c r="AX384" s="85"/>
      <c r="AY384" s="85"/>
      <c r="AZ384" s="84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  <c r="CY384" s="10"/>
      <c r="CZ384" s="10"/>
      <c r="DA384" s="10"/>
      <c r="DB384" s="10"/>
      <c r="DC384" s="10"/>
      <c r="DD384" s="10"/>
      <c r="DE384" s="10"/>
      <c r="DF384" s="10"/>
      <c r="DG384" s="10"/>
      <c r="DH384" s="10"/>
      <c r="DI384" s="10"/>
      <c r="DJ384" s="10"/>
      <c r="DK384" s="10"/>
      <c r="DL384" s="10"/>
      <c r="DM384" s="10"/>
      <c r="DN384" s="10"/>
      <c r="DO384" s="10"/>
      <c r="DP384" s="10"/>
      <c r="DQ384" s="10"/>
      <c r="DR384" s="10"/>
      <c r="DS384" s="10"/>
    </row>
    <row r="385" spans="1:123" s="101" customFormat="1" ht="10.95" customHeight="1" x14ac:dyDescent="0.25">
      <c r="A385" s="75" t="s">
        <v>348</v>
      </c>
      <c r="B385" s="95" t="str">
        <f t="shared" ref="B385:B388" si="96">IF(E385&gt;0,"Bud02 " &amp; C385 &amp;","&amp;D385&amp;",'"&amp;E385&amp;"',"&amp;1*R385)</f>
        <v>Bud02 2020,2004,'xpr005',0.00190885659109638</v>
      </c>
      <c r="C385" s="96">
        <f t="shared" ref="C385:C388" si="97">$E$5</f>
        <v>2020</v>
      </c>
      <c r="D385" s="96">
        <v>2004</v>
      </c>
      <c r="E385" s="97" t="str">
        <f>IF(LEFT(H385,1) = "x",H385,F385)</f>
        <v>xpr005</v>
      </c>
      <c r="F385" s="90">
        <v>500000</v>
      </c>
      <c r="G385" s="98">
        <f>IF(""="",1,SUBSTITUTE(SUBSTITUTE("","xxp","xpp"),"xppm13","xppm08"))</f>
        <v>1</v>
      </c>
      <c r="H385" s="98" t="str">
        <f>IF("xpr005"="",1,"xpr005")</f>
        <v>xpr005</v>
      </c>
      <c r="I385" s="98">
        <f>IF("Ew57z"="",1,IF(LEFT("Ew57z",1)&lt;&gt;"E","Ew57z",1))</f>
        <v>1</v>
      </c>
      <c r="J385" s="98" t="str">
        <f>IF("Ew57z"="",1,IF(LEFT("Ew57z",1)="E","Ew57z",1))</f>
        <v>Ew57z</v>
      </c>
      <c r="K385" s="99" t="s">
        <v>355</v>
      </c>
      <c r="L385" s="91">
        <v>2004</v>
      </c>
      <c r="M385" s="100" t="str">
        <f>IF(LEFT($G385,4)="xppm","*","")</f>
        <v/>
      </c>
      <c r="N385" s="101" t="str">
        <f>UPPER(TRIM("          PAYROLL TAXES"))</f>
        <v>PAYROLL TAXES</v>
      </c>
      <c r="P385" s="102" t="s">
        <v>356</v>
      </c>
      <c r="R385" s="109">
        <f>IFERROR(IF(1*AB385&gt;0,AB385,V385),V385)</f>
        <v>1.9088565910963752E-3</v>
      </c>
      <c r="S385" s="108"/>
      <c r="T385" s="101">
        <f>IFERROR(IF(LEFT($G385,4)="xppm",AD385/VLOOKUP($G385,$K$11:$Z$28,T$1,0),IF(LEFT($J385,1)="E",AD385/VLOOKUP($J385,$K$11:$Z$28,T$1,0),AD385/T$6)),"")</f>
        <v>1.7894430424960502E-3</v>
      </c>
      <c r="V385" s="101">
        <f>IFERROR(IF(LEFT($G385,4)="xppm",AF385/VLOOKUP($G385,$K$11:$Z$28,V$1,0),IF(LEFT($J385,1)="E",AF385/VLOOKUP($J385,$K$11:$Z$28,V$1,0),AF385/V$6)),"")</f>
        <v>1.9088565910963752E-3</v>
      </c>
      <c r="X385" s="101">
        <f>IFERROR(IF(LEFT($G385,4)="xppm",AH385/VLOOKUP($G385,$K$11:$Z$28,X$1,0),IF(LEFT($J385,1)="E",AH385/VLOOKUP($J385,$K$11:$Z$28,X$1,0),AH385/X$6)),"")</f>
        <v>2.1801064076478198E-3</v>
      </c>
      <c r="Z385" s="101">
        <f>IFERROR(IF(LEFT($G385,4)="xppm",AJ385/VLOOKUP($G385,$K$11:$Z$28,Z$1,0),IF(LEFT($J385,1)="E",AJ385/VLOOKUP($J385,$K$11:$Z$28,Z$1,0),AJ385/Z$6)),"")</f>
        <v>1.9567482567090211E-3</v>
      </c>
      <c r="AA385" s="108"/>
      <c r="AB385" s="99" t="str">
        <f>IFERROR(IF(LEFT($G385,4)="xppm",AL385/VLOOKUP($G385,$K$11:$Z$28,AB$1,0),IF(LEFT($J385,1)="E",AL385/VLOOKUP($J385,$K$11:$AB$28,AB$1,0),AL385/AB$6)),"")</f>
        <v/>
      </c>
      <c r="AC385" s="110"/>
      <c r="AD385" s="14">
        <v>86623.18</v>
      </c>
      <c r="AE385" s="14"/>
      <c r="AF385" s="14">
        <v>272723.31</v>
      </c>
      <c r="AG385" s="14"/>
      <c r="AH385" s="14">
        <v>335527.34999999998</v>
      </c>
      <c r="AI385" s="14"/>
      <c r="AJ385" s="14">
        <v>354254.96768900001</v>
      </c>
      <c r="AK385" s="65"/>
      <c r="AL385" s="14">
        <v>0</v>
      </c>
      <c r="AM385" s="65"/>
      <c r="AN385" s="25">
        <v>27125.38</v>
      </c>
      <c r="AO385" s="25">
        <v>25676.18</v>
      </c>
      <c r="AP385" s="25">
        <v>30434.76</v>
      </c>
      <c r="AQ385" s="25">
        <v>32140.19</v>
      </c>
      <c r="AR385" s="25">
        <v>27846.43</v>
      </c>
      <c r="AS385" s="25">
        <v>31731.55</v>
      </c>
      <c r="AT385" s="25">
        <v>32102.26</v>
      </c>
      <c r="AU385" s="25">
        <v>34196.14</v>
      </c>
      <c r="AV385" s="25">
        <v>28083.56</v>
      </c>
      <c r="AW385" s="25">
        <v>28875.85</v>
      </c>
      <c r="AX385" s="25">
        <v>27810.73</v>
      </c>
      <c r="AY385" s="25">
        <v>29936.6</v>
      </c>
      <c r="AZ385" s="108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  <c r="CY385" s="10"/>
      <c r="CZ385" s="10"/>
      <c r="DA385" s="10"/>
      <c r="DB385" s="10"/>
      <c r="DC385" s="10"/>
      <c r="DD385" s="10"/>
      <c r="DE385" s="10"/>
      <c r="DF385" s="10"/>
      <c r="DG385" s="10"/>
      <c r="DH385" s="10"/>
      <c r="DI385" s="10"/>
      <c r="DJ385" s="10"/>
      <c r="DK385" s="10"/>
      <c r="DL385" s="10"/>
      <c r="DM385" s="10"/>
      <c r="DN385" s="10"/>
      <c r="DO385" s="10"/>
      <c r="DP385" s="10"/>
      <c r="DQ385" s="10"/>
      <c r="DR385" s="10"/>
      <c r="DS385" s="10"/>
    </row>
    <row r="386" spans="1:123" s="101" customFormat="1" ht="10.95" customHeight="1" x14ac:dyDescent="0.25">
      <c r="A386" s="75" t="s">
        <v>348</v>
      </c>
      <c r="B386" s="95" t="str">
        <f t="shared" si="96"/>
        <v>Bud02 2020,2004,'xpr002',0.000757956556709772</v>
      </c>
      <c r="C386" s="96">
        <f t="shared" si="97"/>
        <v>2020</v>
      </c>
      <c r="D386" s="96">
        <v>2004</v>
      </c>
      <c r="E386" s="97" t="str">
        <f>IF(LEFT(H386,1) = "x",H386,F386)</f>
        <v>xpr002</v>
      </c>
      <c r="F386" s="90">
        <v>501100</v>
      </c>
      <c r="G386" s="98">
        <f>IF(""="",1,SUBSTITUTE(SUBSTITUTE("","xxp","xpp"),"xppm13","xppm08"))</f>
        <v>1</v>
      </c>
      <c r="H386" s="98" t="str">
        <f>IF("xpr002"="",1,"xpr002")</f>
        <v>xpr002</v>
      </c>
      <c r="I386" s="98">
        <f>IF("Ewz"="",1,IF(LEFT("Ewz",1)&lt;&gt;"E","Ewz",1))</f>
        <v>1</v>
      </c>
      <c r="J386" s="98" t="str">
        <f>IF("Ewz"="",1,IF(LEFT("Ewz",1)="E","Ewz",1))</f>
        <v>Ewz</v>
      </c>
      <c r="K386" s="99" t="s">
        <v>357</v>
      </c>
      <c r="L386" s="91">
        <v>2004</v>
      </c>
      <c r="M386" s="100" t="str">
        <f>IF(LEFT($G386,4)="xppm","*","")</f>
        <v/>
      </c>
      <c r="N386" s="101" t="str">
        <f>UPPER(TRIM("          HEALTH INSURANCE"))</f>
        <v>HEALTH INSURANCE</v>
      </c>
      <c r="P386" s="102" t="s">
        <v>356</v>
      </c>
      <c r="R386" s="109">
        <f>IFERROR(IF(1*AB386&gt;0,AB386,V386),V386)</f>
        <v>7.5795655670977155E-4</v>
      </c>
      <c r="S386" s="108"/>
      <c r="T386" s="101">
        <f>IFERROR(IF(LEFT($G386,4)="xppm",AD386/VLOOKUP($G386,$K$11:$Z$28,T$1,0),IF(LEFT($J386,1)="E",AD386/VLOOKUP($J386,$K$11:$Z$28,T$1,0),AD386/T$6)),"")</f>
        <v>6.4006510167588266E-4</v>
      </c>
      <c r="V386" s="101">
        <f>IFERROR(IF(LEFT($G386,4)="xppm",AF386/VLOOKUP($G386,$K$11:$Z$28,V$1,0),IF(LEFT($J386,1)="E",AF386/VLOOKUP($J386,$K$11:$Z$28,V$1,0),AF386/V$6)),"")</f>
        <v>7.5795655670977155E-4</v>
      </c>
      <c r="X386" s="101">
        <f>IFERROR(IF(LEFT($G386,4)="xppm",AH386/VLOOKUP($G386,$K$11:$Z$28,X$1,0),IF(LEFT($J386,1)="E",AH386/VLOOKUP($J386,$K$11:$Z$28,X$1,0),AH386/X$6)),"")</f>
        <v>9.0517705360820084E-4</v>
      </c>
      <c r="Z386" s="101">
        <f>IFERROR(IF(LEFT($G386,4)="xppm",AJ386/VLOOKUP($G386,$K$11:$Z$28,Z$1,0),IF(LEFT($J386,1)="E",AJ386/VLOOKUP($J386,$K$11:$Z$28,Z$1,0),AJ386/Z$6)),"")</f>
        <v>7.700517320030954E-4</v>
      </c>
      <c r="AA386" s="108"/>
      <c r="AB386" s="99" t="str">
        <f>IFERROR(IF(LEFT($G386,4)="xppm",AL386/VLOOKUP($G386,$K$11:$Z$28,AB$1,0),IF(LEFT($J386,1)="E",AL386/VLOOKUP($J386,$K$11:$AB$28,AB$1,0),AL386/AB$6)),"")</f>
        <v/>
      </c>
      <c r="AC386" s="110"/>
      <c r="AD386" s="14">
        <v>31792.22</v>
      </c>
      <c r="AE386" s="14"/>
      <c r="AF386" s="14">
        <v>110840.24</v>
      </c>
      <c r="AG386" s="14"/>
      <c r="AH386" s="14">
        <v>141490.93</v>
      </c>
      <c r="AI386" s="14"/>
      <c r="AJ386" s="14">
        <v>143664</v>
      </c>
      <c r="AK386" s="65"/>
      <c r="AL386" s="14">
        <v>0</v>
      </c>
      <c r="AM386" s="65"/>
      <c r="AN386" s="25">
        <v>12864.18</v>
      </c>
      <c r="AO386" s="25">
        <v>2174.09</v>
      </c>
      <c r="AP386" s="25">
        <v>-42.34</v>
      </c>
      <c r="AQ386" s="25">
        <v>5930.87</v>
      </c>
      <c r="AR386" s="25">
        <v>18256.04</v>
      </c>
      <c r="AS386" s="25">
        <v>12769.11</v>
      </c>
      <c r="AT386" s="25">
        <v>14839.32</v>
      </c>
      <c r="AU386" s="25">
        <v>10319.23</v>
      </c>
      <c r="AV386" s="25">
        <v>16933.45</v>
      </c>
      <c r="AW386" s="25">
        <v>12513.48</v>
      </c>
      <c r="AX386" s="25">
        <v>9652.6200000000008</v>
      </c>
      <c r="AY386" s="25">
        <v>9626.1200000000008</v>
      </c>
      <c r="AZ386" s="108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  <c r="CY386" s="10"/>
      <c r="CZ386" s="10"/>
      <c r="DA386" s="10"/>
      <c r="DB386" s="10"/>
      <c r="DC386" s="10"/>
      <c r="DD386" s="10"/>
      <c r="DE386" s="10"/>
      <c r="DF386" s="10"/>
      <c r="DG386" s="10"/>
      <c r="DH386" s="10"/>
      <c r="DI386" s="10"/>
      <c r="DJ386" s="10"/>
      <c r="DK386" s="10"/>
      <c r="DL386" s="10"/>
      <c r="DM386" s="10"/>
      <c r="DN386" s="10"/>
      <c r="DO386" s="10"/>
      <c r="DP386" s="10"/>
      <c r="DQ386" s="10"/>
      <c r="DR386" s="10"/>
      <c r="DS386" s="10"/>
    </row>
    <row r="387" spans="1:123" s="101" customFormat="1" ht="10.95" customHeight="1" x14ac:dyDescent="0.25">
      <c r="A387" s="75" t="s">
        <v>348</v>
      </c>
      <c r="B387" s="95" t="str">
        <f t="shared" si="96"/>
        <v>Bud02 2020,2004,'xpr006',-0.000573270214856112</v>
      </c>
      <c r="C387" s="96">
        <f t="shared" si="97"/>
        <v>2020</v>
      </c>
      <c r="D387" s="96">
        <v>2004</v>
      </c>
      <c r="E387" s="97" t="str">
        <f>IF(LEFT(H387,1) = "x",H387,F387)</f>
        <v>xpr006</v>
      </c>
      <c r="F387" s="90">
        <v>503000</v>
      </c>
      <c r="G387" s="98">
        <f>IF(""="",1,SUBSTITUTE(SUBSTITUTE("","xxp","xpp"),"xppm13","xppm08"))</f>
        <v>1</v>
      </c>
      <c r="H387" s="98" t="str">
        <f>IF("xpr006"="",1,"xpr006")</f>
        <v>xpr006</v>
      </c>
      <c r="I387" s="98">
        <f>IF("Ewz"="",1,IF(LEFT("Ewz",1)&lt;&gt;"E","Ewz",1))</f>
        <v>1</v>
      </c>
      <c r="J387" s="98" t="str">
        <f>IF("Ewz"="",1,IF(LEFT("Ewz",1)="E","Ewz",1))</f>
        <v>Ewz</v>
      </c>
      <c r="K387" s="99" t="s">
        <v>358</v>
      </c>
      <c r="L387" s="91">
        <v>2004</v>
      </c>
      <c r="M387" s="100" t="str">
        <f>IF(LEFT($G387,4)="xppm","*","")</f>
        <v/>
      </c>
      <c r="N387" s="101" t="str">
        <f>UPPER(TRIM("          WORKMANS COMP INSURANCE"))</f>
        <v>WORKMANS COMP INSURANCE</v>
      </c>
      <c r="P387" s="102" t="s">
        <v>359</v>
      </c>
      <c r="R387" s="109">
        <f>IFERROR(IF(1*AB387&gt;0,AB387,V387),V387)</f>
        <v>-5.7327021485611236E-4</v>
      </c>
      <c r="S387" s="108"/>
      <c r="T387" s="101">
        <f>IFERROR(IF(LEFT($G387,4)="xppm",AD387/VLOOKUP($G387,$K$11:$Z$28,T$1,0),IF(LEFT($J387,1)="E",AD387/VLOOKUP($J387,$K$11:$Z$28,T$1,0),AD387/T$6)),"")</f>
        <v>-7.1647516303811193E-4</v>
      </c>
      <c r="V387" s="101">
        <f>IFERROR(IF(LEFT($G387,4)="xppm",AF387/VLOOKUP($G387,$K$11:$Z$28,V$1,0),IF(LEFT($J387,1)="E",AF387/VLOOKUP($J387,$K$11:$Z$28,V$1,0),AF387/V$6)),"")</f>
        <v>-5.7327021485611236E-4</v>
      </c>
      <c r="X387" s="101">
        <f>IFERROR(IF(LEFT($G387,4)="xppm",AH387/VLOOKUP($G387,$K$11:$Z$28,X$1,0),IF(LEFT($J387,1)="E",AH387/VLOOKUP($J387,$K$11:$Z$28,X$1,0),AH387/X$6)),"")</f>
        <v>1.1222583109920254E-3</v>
      </c>
      <c r="Z387" s="101">
        <f>IFERROR(IF(LEFT($G387,4)="xppm",AJ387/VLOOKUP($G387,$K$11:$Z$28,Z$1,0),IF(LEFT($J387,1)="E",AJ387/VLOOKUP($J387,$K$11:$Z$28,Z$1,0),AJ387/Z$6)),"")</f>
        <v>-6.2575831455703127E-4</v>
      </c>
      <c r="AA387" s="108"/>
      <c r="AB387" s="99" t="str">
        <f>IFERROR(IF(LEFT($G387,4)="xppm",AL387/VLOOKUP($G387,$K$11:$Z$28,AB$1,0),IF(LEFT($J387,1)="E",AL387/VLOOKUP($J387,$K$11:$AB$28,AB$1,0),AL387/AB$6)),"")</f>
        <v/>
      </c>
      <c r="AC387" s="110"/>
      <c r="AD387" s="14">
        <v>-35587.53</v>
      </c>
      <c r="AE387" s="14"/>
      <c r="AF387" s="14">
        <v>-83832.52</v>
      </c>
      <c r="AG387" s="14"/>
      <c r="AH387" s="14">
        <v>175423.55</v>
      </c>
      <c r="AI387" s="14"/>
      <c r="AJ387" s="14">
        <v>-116744.03</v>
      </c>
      <c r="AK387" s="65"/>
      <c r="AL387" s="14">
        <v>0</v>
      </c>
      <c r="AM387" s="65"/>
      <c r="AN387" s="25">
        <v>16741.28</v>
      </c>
      <c r="AO387" s="25">
        <v>16741.28</v>
      </c>
      <c r="AP387" s="25">
        <v>18895.86</v>
      </c>
      <c r="AQ387" s="25">
        <v>10387.120000000001</v>
      </c>
      <c r="AR387" s="25">
        <v>-12414.65</v>
      </c>
      <c r="AS387" s="25">
        <v>-11411.65</v>
      </c>
      <c r="AT387" s="25">
        <v>-11471.65</v>
      </c>
      <c r="AU387" s="25">
        <v>-11471.65</v>
      </c>
      <c r="AV387" s="25">
        <v>-11862.51</v>
      </c>
      <c r="AW387" s="25">
        <v>-11862.51</v>
      </c>
      <c r="AX387" s="25">
        <v>-11862.51</v>
      </c>
      <c r="AY387" s="25">
        <v>-11862.51</v>
      </c>
      <c r="AZ387" s="108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  <c r="CY387" s="10"/>
      <c r="CZ387" s="10"/>
      <c r="DA387" s="10"/>
      <c r="DB387" s="10"/>
      <c r="DC387" s="10"/>
      <c r="DD387" s="10"/>
      <c r="DE387" s="10"/>
      <c r="DF387" s="10"/>
      <c r="DG387" s="10"/>
      <c r="DH387" s="10"/>
      <c r="DI387" s="10"/>
      <c r="DJ387" s="10"/>
      <c r="DK387" s="10"/>
      <c r="DL387" s="10"/>
      <c r="DM387" s="10"/>
      <c r="DN387" s="10"/>
      <c r="DO387" s="10"/>
      <c r="DP387" s="10"/>
      <c r="DQ387" s="10"/>
      <c r="DR387" s="10"/>
      <c r="DS387" s="10"/>
    </row>
    <row r="388" spans="1:123" s="101" customFormat="1" ht="10.95" customHeight="1" x14ac:dyDescent="0.25">
      <c r="A388" s="75" t="s">
        <v>348</v>
      </c>
      <c r="B388" s="95" t="str">
        <f t="shared" si="96"/>
        <v>Bud02 2020,2004,'xpr004',0.000130714604333766</v>
      </c>
      <c r="C388" s="96">
        <f t="shared" si="97"/>
        <v>2020</v>
      </c>
      <c r="D388" s="96">
        <v>2004</v>
      </c>
      <c r="E388" s="97" t="str">
        <f>IF(LEFT(H388,1) = "x",H388,F388)</f>
        <v>xpr004</v>
      </c>
      <c r="F388" s="90">
        <v>501500</v>
      </c>
      <c r="G388" s="98">
        <f>IF(""="",1,SUBSTITUTE(SUBSTITUTE("","xxp","xpp"),"xppm13","xppm08"))</f>
        <v>1</v>
      </c>
      <c r="H388" s="98" t="str">
        <f>IF("xpr004"="",1,"xpr004")</f>
        <v>xpr004</v>
      </c>
      <c r="I388" s="98">
        <f>IF("Ewz"="",1,IF(LEFT("Ewz",1)&lt;&gt;"E","Ewz",1))</f>
        <v>1</v>
      </c>
      <c r="J388" s="98" t="str">
        <f>IF("Ewz"="",1,IF(LEFT("Ewz",1)="E","Ewz",1))</f>
        <v>Ewz</v>
      </c>
      <c r="K388" s="99" t="s">
        <v>360</v>
      </c>
      <c r="L388" s="91">
        <v>2004</v>
      </c>
      <c r="M388" s="100" t="str">
        <f>IF(LEFT($G388,4)="xppm","*","")</f>
        <v/>
      </c>
      <c r="N388" s="101" t="str">
        <f>UPPER(TRIM("          OTHER"))</f>
        <v>OTHER</v>
      </c>
      <c r="P388" s="102" t="s">
        <v>356</v>
      </c>
      <c r="R388" s="109">
        <f>IFERROR(IF(1*AB388&gt;0,AB388,V388),V388)</f>
        <v>1.3071460433376593E-4</v>
      </c>
      <c r="S388" s="108"/>
      <c r="T388" s="101">
        <f>IFERROR(IF(LEFT($G388,4)="xppm",AD388/VLOOKUP($G388,$K$11:$Z$28,T$1,0),IF(LEFT($J388,1)="E",AD388/VLOOKUP($J388,$K$11:$Z$28,T$1,0),AD388/T$6)),"")</f>
        <v>1.0136803864706634E-4</v>
      </c>
      <c r="V388" s="101">
        <f>IFERROR(IF(LEFT($G388,4)="xppm",AF388/VLOOKUP($G388,$K$11:$Z$28,V$1,0),IF(LEFT($J388,1)="E",AF388/VLOOKUP($J388,$K$11:$Z$28,V$1,0),AF388/V$6)),"")</f>
        <v>1.3071460433376593E-4</v>
      </c>
      <c r="X388" s="101">
        <f>IFERROR(IF(LEFT($G388,4)="xppm",AH388/VLOOKUP($G388,$K$11:$Z$28,X$1,0),IF(LEFT($J388,1)="E",AH388/VLOOKUP($J388,$K$11:$Z$28,X$1,0),AH388/X$6)),"")</f>
        <v>1.7345295698902022E-4</v>
      </c>
      <c r="Z388" s="101">
        <f>IFERROR(IF(LEFT($G388,4)="xppm",AJ388/VLOOKUP($G388,$K$11:$Z$28,Z$1,0),IF(LEFT($J388,1)="E",AJ388/VLOOKUP($J388,$K$11:$Z$28,Z$1,0),AJ388/Z$6)),"")</f>
        <v>1.0278505410465641E-4</v>
      </c>
      <c r="AA388" s="108"/>
      <c r="AB388" s="99" t="str">
        <f>IFERROR(IF(LEFT($G388,4)="xppm",AL388/VLOOKUP($G388,$K$11:$Z$28,AB$1,0),IF(LEFT($J388,1)="E",AL388/VLOOKUP($J388,$K$11:$AB$28,AB$1,0),AL388/AB$6)),"")</f>
        <v/>
      </c>
      <c r="AC388" s="110"/>
      <c r="AD388" s="14">
        <v>5034.9799999999996</v>
      </c>
      <c r="AE388" s="14"/>
      <c r="AF388" s="14">
        <v>19115.13</v>
      </c>
      <c r="AG388" s="14"/>
      <c r="AH388" s="14">
        <v>27112.95</v>
      </c>
      <c r="AI388" s="14"/>
      <c r="AJ388" s="14">
        <v>19176</v>
      </c>
      <c r="AK388" s="65"/>
      <c r="AL388" s="14">
        <v>0</v>
      </c>
      <c r="AM388" s="65"/>
      <c r="AN388" s="25">
        <v>1093.26</v>
      </c>
      <c r="AO388" s="25">
        <v>450.75</v>
      </c>
      <c r="AP388" s="25">
        <v>347.63</v>
      </c>
      <c r="AQ388" s="25">
        <v>2388.85</v>
      </c>
      <c r="AR388" s="25">
        <v>3004.11</v>
      </c>
      <c r="AS388" s="25">
        <v>2288.04</v>
      </c>
      <c r="AT388" s="25">
        <v>2366.1799999999998</v>
      </c>
      <c r="AU388" s="25">
        <v>2360.9899999999998</v>
      </c>
      <c r="AV388" s="25">
        <v>1671.98</v>
      </c>
      <c r="AW388" s="25">
        <v>1693.01</v>
      </c>
      <c r="AX388" s="25">
        <v>1625.86</v>
      </c>
      <c r="AY388" s="25">
        <v>1716.11</v>
      </c>
      <c r="AZ388" s="108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  <c r="CY388" s="10"/>
      <c r="CZ388" s="10"/>
      <c r="DA388" s="10"/>
      <c r="DB388" s="10"/>
      <c r="DC388" s="10"/>
      <c r="DD388" s="10"/>
      <c r="DE388" s="10"/>
      <c r="DF388" s="10"/>
      <c r="DG388" s="10"/>
      <c r="DH388" s="10"/>
      <c r="DI388" s="10"/>
      <c r="DJ388" s="10"/>
      <c r="DK388" s="10"/>
      <c r="DL388" s="10"/>
      <c r="DM388" s="10"/>
      <c r="DN388" s="10"/>
      <c r="DO388" s="10"/>
      <c r="DP388" s="10"/>
      <c r="DQ388" s="10"/>
      <c r="DR388" s="10"/>
      <c r="DS388" s="10"/>
    </row>
    <row r="389" spans="1:123" ht="4.05" customHeight="1" x14ac:dyDescent="0.25">
      <c r="A389" s="75" t="s">
        <v>348</v>
      </c>
      <c r="E389" s="111"/>
      <c r="F389" s="112"/>
      <c r="T389" s="25"/>
      <c r="U389" s="25"/>
      <c r="V389" s="25"/>
      <c r="W389" s="25"/>
      <c r="X389" s="25"/>
      <c r="Y389" s="25"/>
      <c r="Z389" s="25"/>
      <c r="AA389" s="25"/>
      <c r="AB389" s="14"/>
      <c r="AC389" s="14"/>
    </row>
    <row r="390" spans="1:123" s="86" customFormat="1" ht="15" customHeight="1" x14ac:dyDescent="0.25">
      <c r="A390" s="75" t="s">
        <v>348</v>
      </c>
      <c r="B390" s="80"/>
      <c r="C390" s="80"/>
      <c r="D390" s="80"/>
      <c r="E390" s="81"/>
      <c r="F390" s="82"/>
      <c r="G390" s="81"/>
      <c r="H390" s="81"/>
      <c r="I390" s="81"/>
      <c r="J390" s="81"/>
      <c r="K390" s="81"/>
      <c r="L390" s="83">
        <f>L391</f>
        <v>2004</v>
      </c>
      <c r="M390" s="84" t="s">
        <v>361</v>
      </c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  <c r="AA390" s="84"/>
      <c r="AB390" s="81"/>
      <c r="AC390" s="81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85"/>
      <c r="AO390" s="85"/>
      <c r="AP390" s="85"/>
      <c r="AQ390" s="85"/>
      <c r="AR390" s="85"/>
      <c r="AS390" s="85"/>
      <c r="AT390" s="85"/>
      <c r="AU390" s="85"/>
      <c r="AV390" s="85"/>
      <c r="AW390" s="85"/>
      <c r="AX390" s="85"/>
      <c r="AY390" s="85"/>
      <c r="AZ390" s="84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  <c r="CY390" s="10"/>
      <c r="CZ390" s="10"/>
      <c r="DA390" s="10"/>
      <c r="DB390" s="10"/>
      <c r="DC390" s="10"/>
      <c r="DD390" s="10"/>
      <c r="DE390" s="10"/>
      <c r="DF390" s="10"/>
      <c r="DG390" s="10"/>
      <c r="DH390" s="10"/>
      <c r="DI390" s="10"/>
      <c r="DJ390" s="10"/>
      <c r="DK390" s="10"/>
      <c r="DL390" s="10"/>
      <c r="DM390" s="10"/>
      <c r="DN390" s="10"/>
      <c r="DO390" s="10"/>
      <c r="DP390" s="10"/>
      <c r="DQ390" s="10"/>
      <c r="DR390" s="10"/>
      <c r="DS390" s="10"/>
    </row>
    <row r="391" spans="1:123" s="101" customFormat="1" ht="10.95" customHeight="1" x14ac:dyDescent="0.25">
      <c r="A391" s="75" t="s">
        <v>348</v>
      </c>
      <c r="B391" s="95" t="str">
        <f t="shared" ref="B391" si="98">IF(E391&gt;0,"Bud02 " &amp; C391 &amp;","&amp;D391&amp;",'"&amp;E391&amp;"',"&amp;1*R391)</f>
        <v>Bud02 2020,2004,'xhnm06',0.010648119955593</v>
      </c>
      <c r="C391" s="96">
        <f t="shared" ref="C391" si="99">$E$5</f>
        <v>2020</v>
      </c>
      <c r="D391" s="96">
        <v>2004</v>
      </c>
      <c r="E391" s="97" t="str">
        <f>IF(LEFT(H391,1) = "x",H391,F391)</f>
        <v>xhnm06</v>
      </c>
      <c r="F391" s="90">
        <v>506500</v>
      </c>
      <c r="G391" s="98">
        <f>IF(""="",1,SUBSTITUTE(SUBSTITUTE("","xxp","xpp"),"xppm13","xppm08"))</f>
        <v>1</v>
      </c>
      <c r="H391" s="98" t="str">
        <f>IF("xhnm06"="",1,"xhnm06")</f>
        <v>xhnm06</v>
      </c>
      <c r="I391" s="98">
        <f>IF("E120z"="",1,IF(LEFT("E120z",1)&lt;&gt;"E","E120z",1))</f>
        <v>1</v>
      </c>
      <c r="J391" s="98" t="str">
        <f>IF("E120z"="",1,IF(LEFT("E120z",1)="E","E120z",1))</f>
        <v>E120z</v>
      </c>
      <c r="K391" s="99" t="s">
        <v>362</v>
      </c>
      <c r="L391" s="91">
        <v>2004</v>
      </c>
      <c r="M391" s="100" t="str">
        <f>IF(LEFT($G391,4)="xppm","*","")</f>
        <v/>
      </c>
      <c r="N391" s="101" t="str">
        <f>UPPER(TRIM("          HOUSE THERAPY - MEDICARE B"))</f>
        <v>HOUSE THERAPY - MEDICARE B</v>
      </c>
      <c r="P391" s="102" t="s">
        <v>356</v>
      </c>
      <c r="R391" s="109">
        <f>IFERROR(IF(1*AB391&gt;0,AB391,V391),V391)</f>
        <v>1.0648119955593048E-2</v>
      </c>
      <c r="S391" s="108"/>
      <c r="T391" s="101">
        <f>IFERROR(IF(LEFT($G391,4)="xppm",AD391/VLOOKUP($G391,$K$11:$Z$28,T$1,0),IF(LEFT($J391,1)="E",AD391/VLOOKUP($J391,$K$11:$Z$28,T$1,0),AD391/T$6)),"")</f>
        <v>1.0910534044887449E-2</v>
      </c>
      <c r="V391" s="101">
        <f>IFERROR(IF(LEFT($G391,4)="xppm",AF391/VLOOKUP($G391,$K$11:$Z$28,V$1,0),IF(LEFT($J391,1)="E",AF391/VLOOKUP($J391,$K$11:$Z$28,V$1,0),AF391/V$6)),"")</f>
        <v>1.0648119955593048E-2</v>
      </c>
      <c r="X391" s="101">
        <f>IFERROR(IF(LEFT($G391,4)="xppm",AH391/VLOOKUP($G391,$K$11:$Z$28,X$1,0),IF(LEFT($J391,1)="E",AH391/VLOOKUP($J391,$K$11:$Z$28,X$1,0),AH391/X$6)),"")</f>
        <v>7.0504296758201147E-3</v>
      </c>
      <c r="Z391" s="101">
        <f>IFERROR(IF(LEFT($G391,4)="xppm",AJ391/VLOOKUP($G391,$K$11:$Z$28,Z$1,0),IF(LEFT($J391,1)="E",AJ391/VLOOKUP($J391,$K$11:$Z$28,Z$1,0),AJ391/Z$6)),"")</f>
        <v>8.3319466912338165E-3</v>
      </c>
      <c r="AA391" s="108"/>
      <c r="AB391" s="99" t="str">
        <f>IFERROR(IF(LEFT($G391,4)="xppm",AL391/VLOOKUP($G391,$K$11:$Z$28,AB$1,0),IF(LEFT($J391,1)="E",AL391/VLOOKUP($J391,$K$11:$AB$28,AB$1,0),AL391/AB$6)),"")</f>
        <v/>
      </c>
      <c r="AC391" s="110"/>
      <c r="AD391" s="14">
        <v>39468.32</v>
      </c>
      <c r="AE391" s="14"/>
      <c r="AF391" s="14">
        <v>110193.57</v>
      </c>
      <c r="AG391" s="14"/>
      <c r="AH391" s="14">
        <v>72092.600000000006</v>
      </c>
      <c r="AI391" s="14"/>
      <c r="AJ391" s="14">
        <v>83629.8</v>
      </c>
      <c r="AK391" s="65"/>
      <c r="AL391" s="14">
        <v>0</v>
      </c>
      <c r="AM391" s="65"/>
      <c r="AN391" s="25">
        <v>5847.85</v>
      </c>
      <c r="AO391" s="25">
        <v>3515.25</v>
      </c>
      <c r="AP391" s="25">
        <v>2199.62</v>
      </c>
      <c r="AQ391" s="25">
        <v>1973.99</v>
      </c>
      <c r="AR391" s="25">
        <v>1097.6300000000001</v>
      </c>
      <c r="AS391" s="25">
        <v>7328.25</v>
      </c>
      <c r="AT391" s="25">
        <v>16554.73</v>
      </c>
      <c r="AU391" s="25">
        <v>24772.73</v>
      </c>
      <c r="AV391" s="25">
        <v>18997.919999999998</v>
      </c>
      <c r="AW391" s="25">
        <v>6739.94</v>
      </c>
      <c r="AX391" s="25">
        <v>7765.64</v>
      </c>
      <c r="AY391" s="25">
        <v>24962.74</v>
      </c>
      <c r="AZ391" s="108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  <c r="CY391" s="10"/>
      <c r="CZ391" s="10"/>
      <c r="DA391" s="10"/>
      <c r="DB391" s="10"/>
      <c r="DC391" s="10"/>
      <c r="DD391" s="10"/>
      <c r="DE391" s="10"/>
      <c r="DF391" s="10"/>
      <c r="DG391" s="10"/>
      <c r="DH391" s="10"/>
      <c r="DI391" s="10"/>
      <c r="DJ391" s="10"/>
      <c r="DK391" s="10"/>
      <c r="DL391" s="10"/>
      <c r="DM391" s="10"/>
      <c r="DN391" s="10"/>
      <c r="DO391" s="10"/>
      <c r="DP391" s="10"/>
      <c r="DQ391" s="10"/>
      <c r="DR391" s="10"/>
      <c r="DS391" s="10"/>
    </row>
    <row r="392" spans="1:123" s="101" customFormat="1" ht="10.95" customHeight="1" x14ac:dyDescent="0.25">
      <c r="A392" s="75" t="s">
        <v>348</v>
      </c>
      <c r="B392" s="95" t="str">
        <f>IF(E392&gt;0,"Bud02 " &amp; C392 &amp;","&amp;D392&amp;",'"&amp;E392&amp;"',"&amp;1*R392)</f>
        <v>Bud02 2020,2004,'508100',643.503333333333</v>
      </c>
      <c r="C392" s="96">
        <f>$E$5</f>
        <v>2020</v>
      </c>
      <c r="D392" s="96">
        <v>2004</v>
      </c>
      <c r="E392" s="97">
        <f>IF(LEFT(H392,1) = "x",H392,F392)</f>
        <v>508100</v>
      </c>
      <c r="F392" s="90">
        <v>508100</v>
      </c>
      <c r="G392" s="98">
        <f>IF(""="",1,SUBSTITUTE(SUBSTITUTE("","xxp","xpp"),"xppm13","xppm08"))</f>
        <v>1</v>
      </c>
      <c r="H392" s="98">
        <f>IF(""="",1,"")</f>
        <v>1</v>
      </c>
      <c r="I392" s="98">
        <f>IF(""="",1,IF(LEFT("",1)&lt;&gt;"E","",1))</f>
        <v>1</v>
      </c>
      <c r="J392" s="98">
        <f>IF(""="",1,IF(LEFT("",1)="E","",1))</f>
        <v>1</v>
      </c>
      <c r="K392" s="99" t="s">
        <v>363</v>
      </c>
      <c r="L392" s="91">
        <v>2004</v>
      </c>
      <c r="M392" s="100" t="str">
        <f>IF(LEFT($G392,4)="xppm","*","")</f>
        <v/>
      </c>
      <c r="N392" s="101" t="str">
        <f>UPPER(TRIM("          HOUSE THERAPY - REHAB SUPPLIES"))</f>
        <v>HOUSE THERAPY - REHAB SUPPLIES</v>
      </c>
      <c r="P392" s="102" t="s">
        <v>356</v>
      </c>
      <c r="R392" s="109">
        <f>IFERROR(IF(1*AB392&gt;0,AB392,V392),V392)</f>
        <v>643.50333333333333</v>
      </c>
      <c r="S392" s="108"/>
      <c r="T392" s="101">
        <f>IFERROR(IF(LEFT($G392,4)="xppm",AD392/VLOOKUP($G392,$K$11:$Z$28,T$1,0),IF(LEFT($J392,1)="E",AD392/VLOOKUP($J392,$K$11:$Z$28,T$1,0),AD392/T$6)),"")</f>
        <v>645.27666666666664</v>
      </c>
      <c r="V392" s="101">
        <f>IFERROR(IF(LEFT($G392,4)="xppm",AF392/VLOOKUP($G392,$K$11:$Z$28,V$1,0),IF(LEFT($J392,1)="E",AF392/VLOOKUP($J392,$K$11:$Z$28,V$1,0),AF392/V$6)),"")</f>
        <v>643.50333333333333</v>
      </c>
      <c r="X392" s="101">
        <f>IFERROR(IF(LEFT($G392,4)="xppm",AH392/VLOOKUP($G392,$K$11:$Z$28,X$1,0),IF(LEFT($J392,1)="E",AH392/VLOOKUP($J392,$K$11:$Z$28,X$1,0),AH392/X$6)),"")</f>
        <v>621.59916666666663</v>
      </c>
      <c r="Z392" s="101">
        <f>IFERROR(IF(LEFT($G392,4)="xppm",AJ392/VLOOKUP($G392,$K$11:$Z$28,Z$1,0),IF(LEFT($J392,1)="E",AJ392/VLOOKUP($J392,$K$11:$Z$28,Z$1,0),AJ392/Z$6)),"")</f>
        <v>0</v>
      </c>
      <c r="AA392" s="108"/>
      <c r="AB392" s="99">
        <f>IFERROR(IF(LEFT($G392,4)="xppm",AL392/VLOOKUP($G392,$K$11:$Z$28,AB$1,0),IF(LEFT($J392,1)="E",AL392/VLOOKUP($J392,$K$11:$AB$28,AB$1,0),AL392/AB$6)),"")</f>
        <v>0</v>
      </c>
      <c r="AC392" s="110"/>
      <c r="AD392" s="14">
        <v>1935.83</v>
      </c>
      <c r="AE392" s="14"/>
      <c r="AF392" s="14">
        <v>5791.53</v>
      </c>
      <c r="AG392" s="14"/>
      <c r="AH392" s="14">
        <v>7459.19</v>
      </c>
      <c r="AI392" s="14"/>
      <c r="AJ392" s="14"/>
      <c r="AK392" s="65"/>
      <c r="AL392" s="14"/>
      <c r="AM392" s="65"/>
      <c r="AN392" s="25">
        <v>534.76</v>
      </c>
      <c r="AO392" s="25">
        <v>437.15</v>
      </c>
      <c r="AP392" s="25">
        <v>348.06</v>
      </c>
      <c r="AQ392" s="25">
        <v>411.21</v>
      </c>
      <c r="AR392" s="25">
        <v>1529.45</v>
      </c>
      <c r="AS392" s="25">
        <v>418.83</v>
      </c>
      <c r="AT392" s="25">
        <v>502.47</v>
      </c>
      <c r="AU392" s="25">
        <v>866.02</v>
      </c>
      <c r="AV392" s="25">
        <v>127.72</v>
      </c>
      <c r="AW392" s="25">
        <v>1462.51</v>
      </c>
      <c r="AX392" s="25">
        <v>427.97</v>
      </c>
      <c r="AY392" s="25">
        <v>45.35</v>
      </c>
      <c r="AZ392" s="108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  <c r="CY392" s="10"/>
      <c r="CZ392" s="10"/>
      <c r="DA392" s="10"/>
      <c r="DB392" s="10"/>
      <c r="DC392" s="10"/>
      <c r="DD392" s="10"/>
      <c r="DE392" s="10"/>
      <c r="DF392" s="10"/>
      <c r="DG392" s="10"/>
      <c r="DH392" s="10"/>
      <c r="DI392" s="10"/>
      <c r="DJ392" s="10"/>
      <c r="DK392" s="10"/>
      <c r="DL392" s="10"/>
      <c r="DM392" s="10"/>
      <c r="DN392" s="10"/>
      <c r="DO392" s="10"/>
      <c r="DP392" s="10"/>
      <c r="DQ392" s="10"/>
      <c r="DR392" s="10"/>
      <c r="DS392" s="10"/>
    </row>
    <row r="393" spans="1:123" ht="4.05" customHeight="1" x14ac:dyDescent="0.25">
      <c r="A393" s="75" t="s">
        <v>348</v>
      </c>
      <c r="E393" s="111"/>
      <c r="F393" s="112"/>
      <c r="T393" s="25"/>
      <c r="U393" s="25"/>
      <c r="V393" s="25"/>
      <c r="W393" s="25"/>
      <c r="X393" s="25"/>
      <c r="Y393" s="25"/>
      <c r="Z393" s="25"/>
      <c r="AA393" s="25"/>
      <c r="AB393" s="14"/>
      <c r="AC393" s="14"/>
    </row>
    <row r="394" spans="1:123" s="86" customFormat="1" ht="15" customHeight="1" x14ac:dyDescent="0.25">
      <c r="A394" s="75" t="s">
        <v>348</v>
      </c>
      <c r="B394" s="80"/>
      <c r="C394" s="80"/>
      <c r="D394" s="80"/>
      <c r="E394" s="81"/>
      <c r="F394" s="82"/>
      <c r="G394" s="81"/>
      <c r="H394" s="81"/>
      <c r="I394" s="81"/>
      <c r="J394" s="81"/>
      <c r="K394" s="81"/>
      <c r="L394" s="83">
        <f>L395</f>
        <v>2004</v>
      </c>
      <c r="M394" s="84" t="s">
        <v>364</v>
      </c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  <c r="AA394" s="84"/>
      <c r="AB394" s="81"/>
      <c r="AC394" s="81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85"/>
      <c r="AO394" s="85"/>
      <c r="AP394" s="85"/>
      <c r="AQ394" s="85"/>
      <c r="AR394" s="85"/>
      <c r="AS394" s="85"/>
      <c r="AT394" s="85"/>
      <c r="AU394" s="85"/>
      <c r="AV394" s="85"/>
      <c r="AW394" s="85"/>
      <c r="AX394" s="85"/>
      <c r="AY394" s="85"/>
      <c r="AZ394" s="84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  <c r="CY394" s="10"/>
      <c r="CZ394" s="10"/>
      <c r="DA394" s="10"/>
      <c r="DB394" s="10"/>
      <c r="DC394" s="10"/>
      <c r="DD394" s="10"/>
      <c r="DE394" s="10"/>
      <c r="DF394" s="10"/>
      <c r="DG394" s="10"/>
      <c r="DH394" s="10"/>
      <c r="DI394" s="10"/>
      <c r="DJ394" s="10"/>
      <c r="DK394" s="10"/>
      <c r="DL394" s="10"/>
      <c r="DM394" s="10"/>
      <c r="DN394" s="10"/>
      <c r="DO394" s="10"/>
      <c r="DP394" s="10"/>
      <c r="DQ394" s="10"/>
      <c r="DR394" s="10"/>
      <c r="DS394" s="10"/>
    </row>
    <row r="395" spans="1:123" s="101" customFormat="1" ht="10.95" customHeight="1" x14ac:dyDescent="0.25">
      <c r="A395" s="75" t="s">
        <v>348</v>
      </c>
      <c r="B395" s="95" t="str">
        <f t="shared" ref="B395" si="100">IF(E395&gt;0,"Bud02 " &amp; C395 &amp;","&amp;D395&amp;",'"&amp;E395&amp;"',"&amp;1*R395)</f>
        <v>Bud02 2020,2004,'xdit02',0.45450354142704</v>
      </c>
      <c r="C395" s="96">
        <f t="shared" ref="C395" si="101">$E$5</f>
        <v>2020</v>
      </c>
      <c r="D395" s="96">
        <v>2004</v>
      </c>
      <c r="E395" s="97" t="str">
        <f>IF(LEFT(H395,1) = "x",H395,F395)</f>
        <v>xdit02</v>
      </c>
      <c r="F395" s="90">
        <v>530400</v>
      </c>
      <c r="G395" s="98" t="str">
        <f>IF("xppm02"="",1,SUBSTITUTE(SUBSTITUTE("xppm02","xxp","xpp"),"xppm13","xppm08"))</f>
        <v>xppm02</v>
      </c>
      <c r="H395" s="98" t="str">
        <f>IF("xdit02"="",1,"xdit02")</f>
        <v>xdit02</v>
      </c>
      <c r="I395" s="98">
        <f>IF(""="",1,IF(LEFT("",1)&lt;&gt;"E","",1))</f>
        <v>1</v>
      </c>
      <c r="J395" s="98">
        <f>IF(""="",1,IF(LEFT("",1)="E","",1))</f>
        <v>1</v>
      </c>
      <c r="K395" s="99" t="s">
        <v>365</v>
      </c>
      <c r="L395" s="91">
        <v>2004</v>
      </c>
      <c r="M395" s="100" t="str">
        <f>IF(LEFT($G395,4)="xppm","*","")</f>
        <v>*</v>
      </c>
      <c r="N395" s="101" t="str">
        <f>UPPER(TRIM("          DIETARY CONTRACT SERVICES"))</f>
        <v>DIETARY CONTRACT SERVICES</v>
      </c>
      <c r="P395" s="102" t="s">
        <v>366</v>
      </c>
      <c r="R395" s="109">
        <f>IFERROR(IF(1*AB395&gt;0,AB395,V395),V395)</f>
        <v>0.45450354142704019</v>
      </c>
      <c r="S395" s="108"/>
      <c r="T395" s="101">
        <f>IFERROR(IF(LEFT($G395,4)="xppm",AD395/VLOOKUP($G395,$K$11:$Z$28,T$1,0),IF(LEFT($J395,1)="E",AD395/VLOOKUP($J395,$K$11:$Z$28,T$1,0),AD395/T$6)),"")</f>
        <v>0.47176434487469582</v>
      </c>
      <c r="V395" s="101">
        <f>IFERROR(IF(LEFT($G395,4)="xppm",AF395/VLOOKUP($G395,$K$11:$Z$28,V$1,0),IF(LEFT($J395,1)="E",AF395/VLOOKUP($J395,$K$11:$Z$28,V$1,0),AF395/V$6)),"")</f>
        <v>0.45450354142704019</v>
      </c>
      <c r="X395" s="101">
        <f>IFERROR(IF(LEFT($G395,4)="xppm",AH395/VLOOKUP($G395,$K$11:$Z$28,X$1,0),IF(LEFT($J395,1)="E",AH395/VLOOKUP($J395,$K$11:$Z$28,X$1,0),AH395/X$6)),"")</f>
        <v>0.52808908589968373</v>
      </c>
      <c r="Z395" s="101">
        <f>IFERROR(IF(LEFT($G395,4)="xppm",AJ395/VLOOKUP($G395,$K$11:$Z$28,Z$1,0),IF(LEFT($J395,1)="E",AJ395/VLOOKUP($J395,$K$11:$Z$28,Z$1,0),AJ395/Z$6)),"")</f>
        <v>0.48631178472124015</v>
      </c>
      <c r="AA395" s="108"/>
      <c r="AB395" s="99" t="str">
        <f>IFERROR(IF(LEFT($G395,4)="xppm",AL395/VLOOKUP($G395,$K$11:$Z$28,AB$1,0),IF(LEFT($J395,1)="E",AL395/VLOOKUP($J395,$K$11:$AB$28,AB$1,0),AL395/AB$6)),"")</f>
        <v/>
      </c>
      <c r="AC395" s="110"/>
      <c r="AD395" s="14">
        <v>176802.18</v>
      </c>
      <c r="AE395" s="14"/>
      <c r="AF395" s="14">
        <v>510532.92</v>
      </c>
      <c r="AG395" s="14"/>
      <c r="AH395" s="14">
        <v>634625.25</v>
      </c>
      <c r="AI395" s="14"/>
      <c r="AJ395" s="14">
        <v>725586.42272799998</v>
      </c>
      <c r="AK395" s="65"/>
      <c r="AL395" s="14">
        <v>0</v>
      </c>
      <c r="AM395" s="65"/>
      <c r="AN395" s="25">
        <v>56000</v>
      </c>
      <c r="AO395" s="25">
        <v>55495</v>
      </c>
      <c r="AP395" s="25">
        <v>38209.120000000003</v>
      </c>
      <c r="AQ395" s="25">
        <v>53802.8</v>
      </c>
      <c r="AR395" s="25">
        <v>53802.8</v>
      </c>
      <c r="AS395" s="25">
        <v>53406.38</v>
      </c>
      <c r="AT395" s="25">
        <v>58604.61</v>
      </c>
      <c r="AU395" s="25">
        <v>56751.42</v>
      </c>
      <c r="AV395" s="25">
        <v>57362.73</v>
      </c>
      <c r="AW395" s="25">
        <v>59273.14</v>
      </c>
      <c r="AX395" s="25">
        <v>57796</v>
      </c>
      <c r="AY395" s="25">
        <v>59733.04</v>
      </c>
      <c r="AZ395" s="108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  <c r="CY395" s="10"/>
      <c r="CZ395" s="10"/>
      <c r="DA395" s="10"/>
      <c r="DB395" s="10"/>
      <c r="DC395" s="10"/>
      <c r="DD395" s="10"/>
      <c r="DE395" s="10"/>
      <c r="DF395" s="10"/>
      <c r="DG395" s="10"/>
      <c r="DH395" s="10"/>
      <c r="DI395" s="10"/>
      <c r="DJ395" s="10"/>
      <c r="DK395" s="10"/>
      <c r="DL395" s="10"/>
      <c r="DM395" s="10"/>
      <c r="DN395" s="10"/>
      <c r="DO395" s="10"/>
      <c r="DP395" s="10"/>
      <c r="DQ395" s="10"/>
      <c r="DR395" s="10"/>
      <c r="DS395" s="10"/>
    </row>
    <row r="396" spans="1:123" ht="4.05" customHeight="1" x14ac:dyDescent="0.25">
      <c r="A396" s="75" t="s">
        <v>348</v>
      </c>
      <c r="E396" s="111"/>
      <c r="F396" s="112"/>
      <c r="T396" s="25"/>
      <c r="U396" s="25"/>
      <c r="V396" s="25"/>
      <c r="W396" s="25"/>
      <c r="X396" s="25"/>
      <c r="Y396" s="25"/>
      <c r="Z396" s="25"/>
      <c r="AA396" s="25"/>
      <c r="AB396" s="14"/>
      <c r="AC396" s="14"/>
    </row>
    <row r="397" spans="1:123" s="86" customFormat="1" ht="15" customHeight="1" x14ac:dyDescent="0.25">
      <c r="A397" s="75" t="s">
        <v>348</v>
      </c>
      <c r="B397" s="80"/>
      <c r="C397" s="80"/>
      <c r="D397" s="80"/>
      <c r="E397" s="81"/>
      <c r="F397" s="82"/>
      <c r="G397" s="81"/>
      <c r="H397" s="81"/>
      <c r="I397" s="81"/>
      <c r="J397" s="81"/>
      <c r="K397" s="81"/>
      <c r="L397" s="83">
        <f>L398</f>
        <v>2004</v>
      </c>
      <c r="M397" s="84" t="s">
        <v>367</v>
      </c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  <c r="AA397" s="84"/>
      <c r="AB397" s="81"/>
      <c r="AC397" s="81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85"/>
      <c r="AO397" s="85"/>
      <c r="AP397" s="85"/>
      <c r="AQ397" s="85"/>
      <c r="AR397" s="85"/>
      <c r="AS397" s="85"/>
      <c r="AT397" s="85"/>
      <c r="AU397" s="85"/>
      <c r="AV397" s="85"/>
      <c r="AW397" s="85"/>
      <c r="AX397" s="85"/>
      <c r="AY397" s="85"/>
      <c r="AZ397" s="84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  <c r="CY397" s="10"/>
      <c r="CZ397" s="10"/>
      <c r="DA397" s="10"/>
      <c r="DB397" s="10"/>
      <c r="DC397" s="10"/>
      <c r="DD397" s="10"/>
      <c r="DE397" s="10"/>
      <c r="DF397" s="10"/>
      <c r="DG397" s="10"/>
      <c r="DH397" s="10"/>
      <c r="DI397" s="10"/>
      <c r="DJ397" s="10"/>
      <c r="DK397" s="10"/>
      <c r="DL397" s="10"/>
      <c r="DM397" s="10"/>
      <c r="DN397" s="10"/>
      <c r="DO397" s="10"/>
      <c r="DP397" s="10"/>
      <c r="DQ397" s="10"/>
      <c r="DR397" s="10"/>
      <c r="DS397" s="10"/>
    </row>
    <row r="398" spans="1:123" s="101" customFormat="1" ht="10.95" customHeight="1" x14ac:dyDescent="0.25">
      <c r="A398" s="75" t="s">
        <v>348</v>
      </c>
      <c r="B398" s="95" t="str">
        <f t="shared" ref="B398:B400" si="102">IF(E398&gt;0,"Bud02 " &amp; C398 &amp;","&amp;D398&amp;",'"&amp;E398&amp;"',"&amp;1*R398)</f>
        <v>Bud02 2020,2004,'533000',19039.8544444444</v>
      </c>
      <c r="C398" s="96">
        <f t="shared" ref="C398:C400" si="103">$E$5</f>
        <v>2020</v>
      </c>
      <c r="D398" s="96">
        <v>2004</v>
      </c>
      <c r="E398" s="97">
        <f>IF(LEFT(H398,1) = "x",H398,F398)</f>
        <v>533000</v>
      </c>
      <c r="F398" s="90">
        <v>533000</v>
      </c>
      <c r="G398" s="98">
        <f>IF(""="",1,SUBSTITUTE(SUBSTITUTE("","xxp","xpp"),"xppm13","xppm08"))</f>
        <v>1</v>
      </c>
      <c r="H398" s="98">
        <f>IF(""="",1,"")</f>
        <v>1</v>
      </c>
      <c r="I398" s="98">
        <f>IF(""="",1,IF(LEFT("",1)&lt;&gt;"E","",1))</f>
        <v>1</v>
      </c>
      <c r="J398" s="98">
        <f>IF(""="",1,IF(LEFT("",1)="E","",1))</f>
        <v>1</v>
      </c>
      <c r="K398" s="99" t="s">
        <v>368</v>
      </c>
      <c r="L398" s="91">
        <v>2004</v>
      </c>
      <c r="M398" s="100" t="str">
        <f>IF(LEFT($G398,4)="xppm","*","")</f>
        <v/>
      </c>
      <c r="N398" s="101" t="str">
        <f>UPPER(TRIM("          UTILITIES"))</f>
        <v>UTILITIES</v>
      </c>
      <c r="P398" s="102" t="s">
        <v>356</v>
      </c>
      <c r="R398" s="109">
        <f>IFERROR(IF(1*AB398&gt;0,AB398,V398),V398)</f>
        <v>19039.854444444445</v>
      </c>
      <c r="S398" s="108"/>
      <c r="T398" s="101">
        <f>IFERROR(IF(LEFT($G398,4)="xppm",AD398/VLOOKUP($G398,$K$11:$Z$28,T$1,0),IF(LEFT($J398,1)="E",AD398/VLOOKUP($J398,$K$11:$Z$28,T$1,0),AD398/T$6)),"")</f>
        <v>20840.046666666665</v>
      </c>
      <c r="V398" s="101">
        <f>IFERROR(IF(LEFT($G398,4)="xppm",AF398/VLOOKUP($G398,$K$11:$Z$28,V$1,0),IF(LEFT($J398,1)="E",AF398/VLOOKUP($J398,$K$11:$Z$28,V$1,0),AF398/V$6)),"")</f>
        <v>19039.854444444445</v>
      </c>
      <c r="X398" s="101">
        <f>IFERROR(IF(LEFT($G398,4)="xppm",AH398/VLOOKUP($G398,$K$11:$Z$28,X$1,0),IF(LEFT($J398,1)="E",AH398/VLOOKUP($J398,$K$11:$Z$28,X$1,0),AH398/X$6)),"")</f>
        <v>17829.743333333336</v>
      </c>
      <c r="Z398" s="101">
        <f>IFERROR(IF(LEFT($G398,4)="xppm",AJ398/VLOOKUP($G398,$K$11:$Z$28,Z$1,0),IF(LEFT($J398,1)="E",AJ398/VLOOKUP($J398,$K$11:$Z$28,Z$1,0),AJ398/Z$6)),"")</f>
        <v>21824</v>
      </c>
      <c r="AA398" s="108"/>
      <c r="AB398" s="99">
        <f>IFERROR(IF(LEFT($G398,4)="xppm",AL398/VLOOKUP($G398,$K$11:$Z$28,AB$1,0),IF(LEFT($J398,1)="E",AL398/VLOOKUP($J398,$K$11:$AB$28,AB$1,0),AL398/AB$6)),"")</f>
        <v>0</v>
      </c>
      <c r="AC398" s="110"/>
      <c r="AD398" s="14">
        <v>62520.14</v>
      </c>
      <c r="AE398" s="14"/>
      <c r="AF398" s="14">
        <v>171358.69</v>
      </c>
      <c r="AG398" s="14"/>
      <c r="AH398" s="14">
        <v>213956.92</v>
      </c>
      <c r="AI398" s="14"/>
      <c r="AJ398" s="14">
        <v>261888</v>
      </c>
      <c r="AK398" s="65"/>
      <c r="AL398" s="14">
        <v>0</v>
      </c>
      <c r="AM398" s="65"/>
      <c r="AN398" s="25">
        <v>18331.900000000001</v>
      </c>
      <c r="AO398" s="25">
        <v>14821.47</v>
      </c>
      <c r="AP398" s="25">
        <v>16707.55</v>
      </c>
      <c r="AQ398" s="25">
        <v>17632.47</v>
      </c>
      <c r="AR398" s="25">
        <v>18251.28</v>
      </c>
      <c r="AS398" s="25">
        <v>17812.72</v>
      </c>
      <c r="AT398" s="25">
        <v>17528.39</v>
      </c>
      <c r="AU398" s="25">
        <v>18934.419999999998</v>
      </c>
      <c r="AV398" s="25">
        <v>18679.27</v>
      </c>
      <c r="AW398" s="25">
        <v>21502.02</v>
      </c>
      <c r="AX398" s="25">
        <v>21699.4</v>
      </c>
      <c r="AY398" s="25">
        <v>19318.72</v>
      </c>
      <c r="AZ398" s="108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  <c r="CY398" s="10"/>
      <c r="CZ398" s="10"/>
      <c r="DA398" s="10"/>
      <c r="DB398" s="10"/>
      <c r="DC398" s="10"/>
      <c r="DD398" s="10"/>
      <c r="DE398" s="10"/>
      <c r="DF398" s="10"/>
      <c r="DG398" s="10"/>
      <c r="DH398" s="10"/>
      <c r="DI398" s="10"/>
      <c r="DJ398" s="10"/>
      <c r="DK398" s="10"/>
      <c r="DL398" s="10"/>
      <c r="DM398" s="10"/>
      <c r="DN398" s="10"/>
      <c r="DO398" s="10"/>
      <c r="DP398" s="10"/>
      <c r="DQ398" s="10"/>
      <c r="DR398" s="10"/>
      <c r="DS398" s="10"/>
    </row>
    <row r="399" spans="1:123" s="101" customFormat="1" ht="10.95" customHeight="1" x14ac:dyDescent="0.25">
      <c r="A399" s="75" t="s">
        <v>348</v>
      </c>
      <c r="B399" s="95" t="str">
        <f t="shared" si="102"/>
        <v>Bud02 2020,2004,'536000',7276.17444444444</v>
      </c>
      <c r="C399" s="96">
        <f t="shared" si="103"/>
        <v>2020</v>
      </c>
      <c r="D399" s="96">
        <v>2004</v>
      </c>
      <c r="E399" s="97">
        <f>IF(LEFT(H399,1) = "x",H399,F399)</f>
        <v>536000</v>
      </c>
      <c r="F399" s="90">
        <v>536000</v>
      </c>
      <c r="G399" s="98">
        <f>IF(""="",1,SUBSTITUTE(SUBSTITUTE("","xxp","xpp"),"xppm13","xppm08"))</f>
        <v>1</v>
      </c>
      <c r="H399" s="98">
        <f>IF(""="",1,"")</f>
        <v>1</v>
      </c>
      <c r="I399" s="98">
        <f>IF(""="",1,IF(LEFT("",1)&lt;&gt;"E","",1))</f>
        <v>1</v>
      </c>
      <c r="J399" s="98">
        <f>IF(""="",1,IF(LEFT("",1)="E","",1))</f>
        <v>1</v>
      </c>
      <c r="K399" s="99" t="s">
        <v>369</v>
      </c>
      <c r="L399" s="91">
        <v>2004</v>
      </c>
      <c r="M399" s="100" t="str">
        <f>IF(LEFT($G399,4)="xppm","*","")</f>
        <v/>
      </c>
      <c r="N399" s="101" t="str">
        <f>UPPER(TRIM("          REPAIRS &amp; MAINTENANCE/SUPPLIES"))</f>
        <v>REPAIRS &amp; MAINTENANCE/SUPPLIES</v>
      </c>
      <c r="P399" s="102" t="s">
        <v>370</v>
      </c>
      <c r="R399" s="109">
        <f>IFERROR(IF(1*AB399&gt;0,AB399,V399),V399)</f>
        <v>7276.1744444444448</v>
      </c>
      <c r="S399" s="108"/>
      <c r="T399" s="101">
        <f>IFERROR(IF(LEFT($G399,4)="xppm",AD399/VLOOKUP($G399,$K$11:$Z$28,T$1,0),IF(LEFT($J399,1)="E",AD399/VLOOKUP($J399,$K$11:$Z$28,T$1,0),AD399/T$6)),"")</f>
        <v>10228.916666666666</v>
      </c>
      <c r="V399" s="101">
        <f>IFERROR(IF(LEFT($G399,4)="xppm",AF399/VLOOKUP($G399,$K$11:$Z$28,V$1,0),IF(LEFT($J399,1)="E",AF399/VLOOKUP($J399,$K$11:$Z$28,V$1,0),AF399/V$6)),"")</f>
        <v>7276.1744444444448</v>
      </c>
      <c r="X399" s="101">
        <f>IFERROR(IF(LEFT($G399,4)="xppm",AH399/VLOOKUP($G399,$K$11:$Z$28,X$1,0),IF(LEFT($J399,1)="E",AH399/VLOOKUP($J399,$K$11:$Z$28,X$1,0),AH399/X$6)),"")</f>
        <v>6604.1125000000002</v>
      </c>
      <c r="Z399" s="101">
        <f>IFERROR(IF(LEFT($G399,4)="xppm",AJ399/VLOOKUP($G399,$K$11:$Z$28,Z$1,0),IF(LEFT($J399,1)="E",AJ399/VLOOKUP($J399,$K$11:$Z$28,Z$1,0),AJ399/Z$6)),"")</f>
        <v>4191.0591666666669</v>
      </c>
      <c r="AA399" s="108"/>
      <c r="AB399" s="99">
        <f>IFERROR(IF(LEFT($G399,4)="xppm",AL399/VLOOKUP($G399,$K$11:$Z$28,AB$1,0),IF(LEFT($J399,1)="E",AL399/VLOOKUP($J399,$K$11:$AB$28,AB$1,0),AL399/AB$6)),"")</f>
        <v>0</v>
      </c>
      <c r="AC399" s="110"/>
      <c r="AD399" s="14">
        <v>30686.75</v>
      </c>
      <c r="AE399" s="14"/>
      <c r="AF399" s="14">
        <v>65485.57</v>
      </c>
      <c r="AG399" s="14"/>
      <c r="AH399" s="14">
        <v>79249.350000000006</v>
      </c>
      <c r="AI399" s="14"/>
      <c r="AJ399" s="14">
        <v>50292.71</v>
      </c>
      <c r="AK399" s="65"/>
      <c r="AL399" s="14">
        <v>0</v>
      </c>
      <c r="AM399" s="65"/>
      <c r="AN399" s="25">
        <v>4021.57</v>
      </c>
      <c r="AO399" s="25">
        <v>6694.87</v>
      </c>
      <c r="AP399" s="25">
        <v>10742.77</v>
      </c>
      <c r="AQ399" s="25">
        <v>2345.35</v>
      </c>
      <c r="AR399" s="25">
        <v>10435.950000000001</v>
      </c>
      <c r="AS399" s="25">
        <v>4153.28</v>
      </c>
      <c r="AT399" s="25">
        <v>3184.37</v>
      </c>
      <c r="AU399" s="25">
        <v>6464.55</v>
      </c>
      <c r="AV399" s="25">
        <v>8215.32</v>
      </c>
      <c r="AW399" s="25">
        <v>12757.98</v>
      </c>
      <c r="AX399" s="25">
        <v>10394.66</v>
      </c>
      <c r="AY399" s="25">
        <v>7534.11</v>
      </c>
      <c r="AZ399" s="108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  <c r="CY399" s="10"/>
      <c r="CZ399" s="10"/>
      <c r="DA399" s="10"/>
      <c r="DB399" s="10"/>
      <c r="DC399" s="10"/>
      <c r="DD399" s="10"/>
      <c r="DE399" s="10"/>
      <c r="DF399" s="10"/>
      <c r="DG399" s="10"/>
      <c r="DH399" s="10"/>
      <c r="DI399" s="10"/>
      <c r="DJ399" s="10"/>
      <c r="DK399" s="10"/>
      <c r="DL399" s="10"/>
      <c r="DM399" s="10"/>
      <c r="DN399" s="10"/>
      <c r="DO399" s="10"/>
      <c r="DP399" s="10"/>
      <c r="DQ399" s="10"/>
      <c r="DR399" s="10"/>
      <c r="DS399" s="10"/>
    </row>
    <row r="400" spans="1:123" s="101" customFormat="1" ht="10.95" customHeight="1" x14ac:dyDescent="0.25">
      <c r="A400" s="75" t="s">
        <v>348</v>
      </c>
      <c r="B400" s="95" t="str">
        <f t="shared" si="102"/>
        <v>Bud02 2020,2004,'534000',3992.40222222222</v>
      </c>
      <c r="C400" s="96">
        <f t="shared" si="103"/>
        <v>2020</v>
      </c>
      <c r="D400" s="96">
        <v>2004</v>
      </c>
      <c r="E400" s="97">
        <f>IF(LEFT(H400,1) = "x",H400,F400)</f>
        <v>534000</v>
      </c>
      <c r="F400" s="90">
        <v>534000</v>
      </c>
      <c r="G400" s="98">
        <f>IF(""="",1,SUBSTITUTE(SUBSTITUTE("","xxp","xpp"),"xppm13","xppm08"))</f>
        <v>1</v>
      </c>
      <c r="H400" s="98">
        <f>IF(""="",1,"")</f>
        <v>1</v>
      </c>
      <c r="I400" s="98">
        <f>IF(""="",1,IF(LEFT("",1)&lt;&gt;"E","",1))</f>
        <v>1</v>
      </c>
      <c r="J400" s="98">
        <f>IF(""="",1,IF(LEFT("",1)="E","",1))</f>
        <v>1</v>
      </c>
      <c r="K400" s="99" t="s">
        <v>371</v>
      </c>
      <c r="L400" s="91">
        <v>2004</v>
      </c>
      <c r="M400" s="100" t="str">
        <f>IF(LEFT($G400,4)="xppm","*","")</f>
        <v/>
      </c>
      <c r="N400" s="101" t="str">
        <f>UPPER(TRIM("          CONTRACT SERVICES"))</f>
        <v>CONTRACT SERVICES</v>
      </c>
      <c r="P400" s="102" t="s">
        <v>370</v>
      </c>
      <c r="R400" s="109">
        <f>IFERROR(IF(1*AB400&gt;0,AB400,V400),V400)</f>
        <v>3992.4022222222225</v>
      </c>
      <c r="S400" s="108"/>
      <c r="T400" s="101">
        <f>IFERROR(IF(LEFT($G400,4)="xppm",AD400/VLOOKUP($G400,$K$11:$Z$28,T$1,0),IF(LEFT($J400,1)="E",AD400/VLOOKUP($J400,$K$11:$Z$28,T$1,0),AD400/T$6)),"")</f>
        <v>4255.0166666666664</v>
      </c>
      <c r="V400" s="101">
        <f>IFERROR(IF(LEFT($G400,4)="xppm",AF400/VLOOKUP($G400,$K$11:$Z$28,V$1,0),IF(LEFT($J400,1)="E",AF400/VLOOKUP($J400,$K$11:$Z$28,V$1,0),AF400/V$6)),"")</f>
        <v>3992.4022222222225</v>
      </c>
      <c r="X400" s="101">
        <f>IFERROR(IF(LEFT($G400,4)="xppm",AH400/VLOOKUP($G400,$K$11:$Z$28,X$1,0),IF(LEFT($J400,1)="E",AH400/VLOOKUP($J400,$K$11:$Z$28,X$1,0),AH400/X$6)),"")</f>
        <v>4185.5191666666669</v>
      </c>
      <c r="Z400" s="101">
        <f>IFERROR(IF(LEFT($G400,4)="xppm",AJ400/VLOOKUP($G400,$K$11:$Z$28,Z$1,0),IF(LEFT($J400,1)="E",AJ400/VLOOKUP($J400,$K$11:$Z$28,Z$1,0),AJ400/Z$6)),"")</f>
        <v>3764</v>
      </c>
      <c r="AA400" s="108"/>
      <c r="AB400" s="99">
        <f>IFERROR(IF(LEFT($G400,4)="xppm",AL400/VLOOKUP($G400,$K$11:$Z$28,AB$1,0),IF(LEFT($J400,1)="E",AL400/VLOOKUP($J400,$K$11:$AB$28,AB$1,0),AL400/AB$6)),"")</f>
        <v>0</v>
      </c>
      <c r="AC400" s="110"/>
      <c r="AD400" s="14">
        <v>12765.05</v>
      </c>
      <c r="AE400" s="14"/>
      <c r="AF400" s="14">
        <v>35931.620000000003</v>
      </c>
      <c r="AG400" s="14"/>
      <c r="AH400" s="14">
        <v>50226.23</v>
      </c>
      <c r="AI400" s="14"/>
      <c r="AJ400" s="14">
        <v>45168</v>
      </c>
      <c r="AK400" s="65"/>
      <c r="AL400" s="14">
        <v>0</v>
      </c>
      <c r="AM400" s="65"/>
      <c r="AN400" s="25">
        <v>2599.21</v>
      </c>
      <c r="AO400" s="25">
        <v>4487.1899999999996</v>
      </c>
      <c r="AP400" s="25">
        <v>7069.77</v>
      </c>
      <c r="AQ400" s="25">
        <v>8140.79</v>
      </c>
      <c r="AR400" s="25">
        <v>3076.94</v>
      </c>
      <c r="AS400" s="25">
        <v>1966.02</v>
      </c>
      <c r="AT400" s="25">
        <v>1489.51</v>
      </c>
      <c r="AU400" s="25">
        <v>5146.6400000000003</v>
      </c>
      <c r="AV400" s="25">
        <v>3346.67</v>
      </c>
      <c r="AW400" s="25">
        <v>4962.63</v>
      </c>
      <c r="AX400" s="25">
        <v>4153.5200000000004</v>
      </c>
      <c r="AY400" s="25">
        <v>3648.9</v>
      </c>
      <c r="AZ400" s="108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  <c r="CY400" s="10"/>
      <c r="CZ400" s="10"/>
      <c r="DA400" s="10"/>
      <c r="DB400" s="10"/>
      <c r="DC400" s="10"/>
      <c r="DD400" s="10"/>
      <c r="DE400" s="10"/>
      <c r="DF400" s="10"/>
      <c r="DG400" s="10"/>
      <c r="DH400" s="10"/>
      <c r="DI400" s="10"/>
      <c r="DJ400" s="10"/>
      <c r="DK400" s="10"/>
      <c r="DL400" s="10"/>
      <c r="DM400" s="10"/>
      <c r="DN400" s="10"/>
      <c r="DO400" s="10"/>
      <c r="DP400" s="10"/>
      <c r="DQ400" s="10"/>
      <c r="DR400" s="10"/>
      <c r="DS400" s="10"/>
    </row>
    <row r="401" spans="1:123" ht="4.05" customHeight="1" x14ac:dyDescent="0.25">
      <c r="A401" s="75" t="s">
        <v>348</v>
      </c>
      <c r="E401" s="111"/>
      <c r="F401" s="112"/>
      <c r="T401" s="25"/>
      <c r="U401" s="25"/>
      <c r="V401" s="25"/>
      <c r="W401" s="25"/>
      <c r="X401" s="25"/>
      <c r="Y401" s="25"/>
      <c r="Z401" s="25"/>
      <c r="AA401" s="25"/>
      <c r="AB401" s="14"/>
      <c r="AC401" s="14"/>
    </row>
    <row r="402" spans="1:123" s="86" customFormat="1" ht="15" customHeight="1" x14ac:dyDescent="0.25">
      <c r="A402" s="75" t="s">
        <v>348</v>
      </c>
      <c r="B402" s="80"/>
      <c r="C402" s="80"/>
      <c r="D402" s="80"/>
      <c r="E402" s="81"/>
      <c r="F402" s="82"/>
      <c r="G402" s="81"/>
      <c r="H402" s="81"/>
      <c r="I402" s="81"/>
      <c r="J402" s="81"/>
      <c r="K402" s="81"/>
      <c r="L402" s="83">
        <f>L403</f>
        <v>2004</v>
      </c>
      <c r="M402" s="84" t="s">
        <v>372</v>
      </c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  <c r="AA402" s="84"/>
      <c r="AB402" s="81"/>
      <c r="AC402" s="81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85"/>
      <c r="AO402" s="85"/>
      <c r="AP402" s="85"/>
      <c r="AQ402" s="85"/>
      <c r="AR402" s="85"/>
      <c r="AS402" s="85"/>
      <c r="AT402" s="85"/>
      <c r="AU402" s="85"/>
      <c r="AV402" s="85"/>
      <c r="AW402" s="85"/>
      <c r="AX402" s="85"/>
      <c r="AY402" s="85"/>
      <c r="AZ402" s="84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  <c r="CY402" s="10"/>
      <c r="CZ402" s="10"/>
      <c r="DA402" s="10"/>
      <c r="DB402" s="10"/>
      <c r="DC402" s="10"/>
      <c r="DD402" s="10"/>
      <c r="DE402" s="10"/>
      <c r="DF402" s="10"/>
      <c r="DG402" s="10"/>
      <c r="DH402" s="10"/>
      <c r="DI402" s="10"/>
      <c r="DJ402" s="10"/>
      <c r="DK402" s="10"/>
      <c r="DL402" s="10"/>
      <c r="DM402" s="10"/>
      <c r="DN402" s="10"/>
      <c r="DO402" s="10"/>
      <c r="DP402" s="10"/>
      <c r="DQ402" s="10"/>
      <c r="DR402" s="10"/>
      <c r="DS402" s="10"/>
    </row>
    <row r="403" spans="1:123" s="101" customFormat="1" ht="10.95" customHeight="1" x14ac:dyDescent="0.25">
      <c r="A403" s="75" t="s">
        <v>348</v>
      </c>
      <c r="B403" s="95" t="str">
        <f t="shared" ref="B403:B414" si="104">IF(E403&gt;0,"Bud02 " &amp; C403 &amp;","&amp;D403&amp;",'"&amp;E403&amp;"',"&amp;1*R403)</f>
        <v>Bud02 2020,2004,'542500',3949.48111111111</v>
      </c>
      <c r="C403" s="96">
        <f t="shared" ref="C403:C414" si="105">$E$5</f>
        <v>2020</v>
      </c>
      <c r="D403" s="96">
        <v>2004</v>
      </c>
      <c r="E403" s="97">
        <f>IF(LEFT(H403,1) = "x",H403,F403)</f>
        <v>542500</v>
      </c>
      <c r="F403" s="90">
        <v>542500</v>
      </c>
      <c r="G403" s="98">
        <f>IF(""="",1,SUBSTITUTE(SUBSTITUTE("","xxp","xpp"),"xppm13","xppm08"))</f>
        <v>1</v>
      </c>
      <c r="H403" s="98">
        <f>IF(""="",1,"")</f>
        <v>1</v>
      </c>
      <c r="I403" s="98">
        <f>IF(""="",1,IF(LEFT("",1)&lt;&gt;"E","",1))</f>
        <v>1</v>
      </c>
      <c r="J403" s="98">
        <f>IF(""="",1,IF(LEFT("",1)="E","",1))</f>
        <v>1</v>
      </c>
      <c r="K403" s="99" t="s">
        <v>373</v>
      </c>
      <c r="L403" s="91">
        <v>2004</v>
      </c>
      <c r="M403" s="100" t="str">
        <f>IF(LEFT($G403,4)="xppm","*","")</f>
        <v/>
      </c>
      <c r="N403" s="101" t="str">
        <f>UPPER(TRIM("          MARKETING - ADVERTISING &amp; PROMOTION"))</f>
        <v>MARKETING - ADVERTISING &amp; PROMOTION</v>
      </c>
      <c r="P403" s="102" t="s">
        <v>374</v>
      </c>
      <c r="R403" s="109">
        <f>IFERROR(IF(1*AB403&gt;0,AB403,V403),V403)</f>
        <v>3949.4811111111112</v>
      </c>
      <c r="S403" s="108"/>
      <c r="T403" s="101">
        <f>IFERROR(IF(LEFT($G403,4)="xppm",AD403/VLOOKUP($G403,$K$11:$Z$28,T$1,0),IF(LEFT($J403,1)="E",AD403/VLOOKUP($J403,$K$11:$Z$28,T$1,0),AD403/T$6)),"")</f>
        <v>2955.03</v>
      </c>
      <c r="V403" s="101">
        <f>IFERROR(IF(LEFT($G403,4)="xppm",AF403/VLOOKUP($G403,$K$11:$Z$28,V$1,0),IF(LEFT($J403,1)="E",AF403/VLOOKUP($J403,$K$11:$Z$28,V$1,0),AF403/V$6)),"")</f>
        <v>3949.4811111111112</v>
      </c>
      <c r="X403" s="101">
        <f>IFERROR(IF(LEFT($G403,4)="xppm",AH403/VLOOKUP($G403,$K$11:$Z$28,X$1,0),IF(LEFT($J403,1)="E",AH403/VLOOKUP($J403,$K$11:$Z$28,X$1,0),AH403/X$6)),"")</f>
        <v>2309.624166666667</v>
      </c>
      <c r="Z403" s="101">
        <f>IFERROR(IF(LEFT($G403,4)="xppm",AJ403/VLOOKUP($G403,$K$11:$Z$28,Z$1,0),IF(LEFT($J403,1)="E",AJ403/VLOOKUP($J403,$K$11:$Z$28,Z$1,0),AJ403/Z$6)),"")</f>
        <v>2707.37401</v>
      </c>
      <c r="AA403" s="108"/>
      <c r="AB403" s="99">
        <f>IFERROR(IF(LEFT($G403,4)="xppm",AL403/VLOOKUP($G403,$K$11:$Z$28,AB$1,0),IF(LEFT($J403,1)="E",AL403/VLOOKUP($J403,$K$11:$AB$28,AB$1,0),AL403/AB$6)),"")</f>
        <v>0</v>
      </c>
      <c r="AC403" s="110"/>
      <c r="AD403" s="14">
        <v>8865.09</v>
      </c>
      <c r="AE403" s="14"/>
      <c r="AF403" s="14">
        <v>35545.33</v>
      </c>
      <c r="AG403" s="14"/>
      <c r="AH403" s="14">
        <v>27715.49</v>
      </c>
      <c r="AI403" s="14"/>
      <c r="AJ403" s="14">
        <v>32488.488120000002</v>
      </c>
      <c r="AK403" s="65"/>
      <c r="AL403" s="14">
        <v>0</v>
      </c>
      <c r="AM403" s="65"/>
      <c r="AN403" s="25">
        <v>3863.77</v>
      </c>
      <c r="AO403" s="25">
        <v>2065.19</v>
      </c>
      <c r="AP403" s="25">
        <v>3801.49</v>
      </c>
      <c r="AQ403" s="25">
        <v>2055.8000000000002</v>
      </c>
      <c r="AR403" s="25">
        <v>3073.23</v>
      </c>
      <c r="AS403" s="25">
        <v>3084.73</v>
      </c>
      <c r="AT403" s="25">
        <v>1439.91</v>
      </c>
      <c r="AU403" s="25">
        <v>2624.78</v>
      </c>
      <c r="AV403" s="25">
        <v>14401.79</v>
      </c>
      <c r="AW403" s="25">
        <v>2924.2</v>
      </c>
      <c r="AX403" s="25">
        <v>2259.33</v>
      </c>
      <c r="AY403" s="25">
        <v>3681.56</v>
      </c>
      <c r="AZ403" s="108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  <c r="CY403" s="10"/>
      <c r="CZ403" s="10"/>
      <c r="DA403" s="10"/>
      <c r="DB403" s="10"/>
      <c r="DC403" s="10"/>
      <c r="DD403" s="10"/>
      <c r="DE403" s="10"/>
      <c r="DF403" s="10"/>
      <c r="DG403" s="10"/>
      <c r="DH403" s="10"/>
      <c r="DI403" s="10"/>
      <c r="DJ403" s="10"/>
      <c r="DK403" s="10"/>
      <c r="DL403" s="10"/>
      <c r="DM403" s="10"/>
      <c r="DN403" s="10"/>
      <c r="DO403" s="10"/>
      <c r="DP403" s="10"/>
      <c r="DQ403" s="10"/>
      <c r="DR403" s="10"/>
      <c r="DS403" s="10"/>
    </row>
    <row r="404" spans="1:123" s="101" customFormat="1" ht="10.95" customHeight="1" x14ac:dyDescent="0.25">
      <c r="A404" s="75" t="s">
        <v>348</v>
      </c>
      <c r="B404" s="95" t="str">
        <f t="shared" si="104"/>
        <v>Bud02 2020,2004,'543200',1428.28111111111</v>
      </c>
      <c r="C404" s="96">
        <f t="shared" si="105"/>
        <v>2020</v>
      </c>
      <c r="D404" s="96">
        <v>2004</v>
      </c>
      <c r="E404" s="97">
        <f>IF(LEFT(H404,1) = "x",H404,F404)</f>
        <v>543200</v>
      </c>
      <c r="F404" s="90">
        <v>543200</v>
      </c>
      <c r="G404" s="98">
        <f>IF(""="",1,SUBSTITUTE(SUBSTITUTE("","xxp","xpp"),"xppm13","xppm08"))</f>
        <v>1</v>
      </c>
      <c r="H404" s="98">
        <f>IF(""="",1,"")</f>
        <v>1</v>
      </c>
      <c r="I404" s="98">
        <f>IF(""="",1,IF(LEFT("",1)&lt;&gt;"E","",1))</f>
        <v>1</v>
      </c>
      <c r="J404" s="98">
        <f>IF(""="",1,IF(LEFT("",1)="E","",1))</f>
        <v>1</v>
      </c>
      <c r="K404" s="99" t="s">
        <v>375</v>
      </c>
      <c r="L404" s="91">
        <v>2004</v>
      </c>
      <c r="M404" s="100" t="str">
        <f>IF(LEFT($G404,4)="xppm","*","")</f>
        <v/>
      </c>
      <c r="N404" s="101" t="str">
        <f>UPPER(TRIM("          CONCIERGE - RESIDENT EXPENSES"))</f>
        <v>CONCIERGE - RESIDENT EXPENSES</v>
      </c>
      <c r="P404" s="102" t="s">
        <v>376</v>
      </c>
      <c r="R404" s="109">
        <f>IFERROR(IF(1*AB404&gt;0,AB404,V404),V404)</f>
        <v>1428.2811111111112</v>
      </c>
      <c r="S404" s="108"/>
      <c r="T404" s="101">
        <f>IFERROR(IF(LEFT($G404,4)="xppm",AD404/VLOOKUP($G404,$K$11:$Z$28,T$1,0),IF(LEFT($J404,1)="E",AD404/VLOOKUP($J404,$K$11:$Z$28,T$1,0),AD404/T$6)),"")</f>
        <v>832.31333333333339</v>
      </c>
      <c r="V404" s="101">
        <f>IFERROR(IF(LEFT($G404,4)="xppm",AF404/VLOOKUP($G404,$K$11:$Z$28,V$1,0),IF(LEFT($J404,1)="E",AF404/VLOOKUP($J404,$K$11:$Z$28,V$1,0),AF404/V$6)),"")</f>
        <v>1428.2811111111112</v>
      </c>
      <c r="X404" s="101">
        <f>IFERROR(IF(LEFT($G404,4)="xppm",AH404/VLOOKUP($G404,$K$11:$Z$28,X$1,0),IF(LEFT($J404,1)="E",AH404/VLOOKUP($J404,$K$11:$Z$28,X$1,0),AH404/X$6)),"")</f>
        <v>1453.2983333333334</v>
      </c>
      <c r="Z404" s="101">
        <f>IFERROR(IF(LEFT($G404,4)="xppm",AJ404/VLOOKUP($G404,$K$11:$Z$28,Z$1,0),IF(LEFT($J404,1)="E",AJ404/VLOOKUP($J404,$K$11:$Z$28,Z$1,0),AJ404/Z$6)),"")</f>
        <v>972.78533833333324</v>
      </c>
      <c r="AA404" s="108"/>
      <c r="AB404" s="99">
        <f>IFERROR(IF(LEFT($G404,4)="xppm",AL404/VLOOKUP($G404,$K$11:$Z$28,AB$1,0),IF(LEFT($J404,1)="E",AL404/VLOOKUP($J404,$K$11:$AB$28,AB$1,0),AL404/AB$6)),"")</f>
        <v>0</v>
      </c>
      <c r="AC404" s="110"/>
      <c r="AD404" s="14">
        <v>2496.94</v>
      </c>
      <c r="AE404" s="14"/>
      <c r="AF404" s="14">
        <v>12854.53</v>
      </c>
      <c r="AG404" s="14"/>
      <c r="AH404" s="14">
        <v>17439.580000000002</v>
      </c>
      <c r="AI404" s="14"/>
      <c r="AJ404" s="14">
        <v>11673.424059999999</v>
      </c>
      <c r="AK404" s="65"/>
      <c r="AL404" s="14">
        <v>0</v>
      </c>
      <c r="AM404" s="65"/>
      <c r="AN404" s="25">
        <v>738.86</v>
      </c>
      <c r="AO404" s="25">
        <v>1193.06</v>
      </c>
      <c r="AP404" s="25">
        <v>3959.67</v>
      </c>
      <c r="AQ404" s="25">
        <v>520.28</v>
      </c>
      <c r="AR404" s="25">
        <v>915.61</v>
      </c>
      <c r="AS404" s="25">
        <v>1595.11</v>
      </c>
      <c r="AT404" s="25">
        <v>2444</v>
      </c>
      <c r="AU404" s="25">
        <v>3117.94</v>
      </c>
      <c r="AV404" s="25">
        <v>1764.65</v>
      </c>
      <c r="AW404" s="25">
        <v>205.97</v>
      </c>
      <c r="AX404" s="25">
        <v>1670.94</v>
      </c>
      <c r="AY404" s="25">
        <v>620.03</v>
      </c>
      <c r="AZ404" s="108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  <c r="CY404" s="10"/>
      <c r="CZ404" s="10"/>
      <c r="DA404" s="10"/>
      <c r="DB404" s="10"/>
      <c r="DC404" s="10"/>
      <c r="DD404" s="10"/>
      <c r="DE404" s="10"/>
      <c r="DF404" s="10"/>
      <c r="DG404" s="10"/>
      <c r="DH404" s="10"/>
      <c r="DI404" s="10"/>
      <c r="DJ404" s="10"/>
      <c r="DK404" s="10"/>
      <c r="DL404" s="10"/>
      <c r="DM404" s="10"/>
      <c r="DN404" s="10"/>
      <c r="DO404" s="10"/>
      <c r="DP404" s="10"/>
      <c r="DQ404" s="10"/>
      <c r="DR404" s="10"/>
      <c r="DS404" s="10"/>
    </row>
    <row r="405" spans="1:123" s="101" customFormat="1" ht="10.95" customHeight="1" x14ac:dyDescent="0.25">
      <c r="A405" s="75" t="s">
        <v>348</v>
      </c>
      <c r="B405" s="95" t="str">
        <f t="shared" si="104"/>
        <v>Bud02 2020,2004,'xga002',0.00140776129478603</v>
      </c>
      <c r="C405" s="96">
        <f t="shared" si="105"/>
        <v>2020</v>
      </c>
      <c r="D405" s="96">
        <v>2004</v>
      </c>
      <c r="E405" s="97" t="str">
        <f>IF(LEFT(H405,1) = "x",H405,F405)</f>
        <v>xga002</v>
      </c>
      <c r="F405" s="90">
        <v>546000</v>
      </c>
      <c r="G405" s="98">
        <f>IF(""="",1,SUBSTITUTE(SUBSTITUTE("","xxp","xpp"),"xppm13","xppm08"))</f>
        <v>1</v>
      </c>
      <c r="H405" s="98" t="str">
        <f>IF("xga002"="",1,"xga002")</f>
        <v>xga002</v>
      </c>
      <c r="I405" s="98">
        <f>IF("E1z"="",1,IF(LEFT("E1z",1)&lt;&gt;"E","E1z",1))</f>
        <v>1</v>
      </c>
      <c r="J405" s="98" t="str">
        <f>IF("E1z"="",1,IF(LEFT("E1z",1)="E","E1z",1))</f>
        <v>E1z</v>
      </c>
      <c r="K405" s="99" t="s">
        <v>377</v>
      </c>
      <c r="L405" s="91">
        <v>2004</v>
      </c>
      <c r="M405" s="100" t="str">
        <f>IF(LEFT($G405,4)="xppm","*","")</f>
        <v/>
      </c>
      <c r="N405" s="101" t="str">
        <f>UPPER(TRIM("          FINANCIAL CONSULTING FEES"))</f>
        <v>FINANCIAL CONSULTING FEES</v>
      </c>
      <c r="P405" s="102" t="s">
        <v>356</v>
      </c>
      <c r="R405" s="109">
        <f>IFERROR(IF(1*AB405&gt;0,AB405,V405),V405)</f>
        <v>1.4077612947860252E-3</v>
      </c>
      <c r="S405" s="108"/>
      <c r="T405" s="101">
        <f>IFERROR(IF(LEFT($G405,4)="xppm",AD405/VLOOKUP($G405,$K$11:$Z$28,T$1,0),IF(LEFT($J405,1)="E",AD405/VLOOKUP($J405,$K$11:$Z$28,T$1,0),AD405/T$6)),"")</f>
        <v>1.4289222775444514E-3</v>
      </c>
      <c r="V405" s="101">
        <f>IFERROR(IF(LEFT($G405,4)="xppm",AF405/VLOOKUP($G405,$K$11:$Z$28,V$1,0),IF(LEFT($J405,1)="E",AF405/VLOOKUP($J405,$K$11:$Z$28,V$1,0),AF405/V$6)),"")</f>
        <v>1.4077612947860252E-3</v>
      </c>
      <c r="X405" s="101">
        <f>IFERROR(IF(LEFT($G405,4)="xppm",AH405/VLOOKUP($G405,$K$11:$Z$28,X$1,0),IF(LEFT($J405,1)="E",AH405/VLOOKUP($J405,$K$11:$Z$28,X$1,0),AH405/X$6)),"")</f>
        <v>1.6879200286727659E-3</v>
      </c>
      <c r="Z405" s="101">
        <f>IFERROR(IF(LEFT($G405,4)="xppm",AJ405/VLOOKUP($G405,$K$11:$Z$28,Z$1,0),IF(LEFT($J405,1)="E",AJ405/VLOOKUP($J405,$K$11:$Z$28,Z$1,0),AJ405/Z$6)),"")</f>
        <v>1.5866579266687829E-3</v>
      </c>
      <c r="AA405" s="108"/>
      <c r="AB405" s="99" t="str">
        <f>IFERROR(IF(LEFT($G405,4)="xppm",AL405/VLOOKUP($G405,$K$11:$Z$28,AB$1,0),IF(LEFT($J405,1)="E",AL405/VLOOKUP($J405,$K$11:$AB$28,AB$1,0),AL405/AB$6)),"")</f>
        <v/>
      </c>
      <c r="AC405" s="110"/>
      <c r="AD405" s="14">
        <v>158380.93</v>
      </c>
      <c r="AE405" s="14"/>
      <c r="AF405" s="14">
        <v>469282.37</v>
      </c>
      <c r="AG405" s="14"/>
      <c r="AH405" s="14">
        <v>612072.15</v>
      </c>
      <c r="AI405" s="14"/>
      <c r="AJ405" s="14">
        <v>669398.09975000005</v>
      </c>
      <c r="AK405" s="65"/>
      <c r="AL405" s="14">
        <v>0</v>
      </c>
      <c r="AM405" s="65"/>
      <c r="AN405" s="25">
        <v>47494.1</v>
      </c>
      <c r="AO405" s="25">
        <v>46623.15</v>
      </c>
      <c r="AP405" s="25">
        <v>51349.53</v>
      </c>
      <c r="AQ405" s="25">
        <v>50773.37</v>
      </c>
      <c r="AR405" s="25">
        <v>52430.85</v>
      </c>
      <c r="AS405" s="25">
        <v>54097.120000000003</v>
      </c>
      <c r="AT405" s="25">
        <v>52521.56</v>
      </c>
      <c r="AU405" s="25">
        <v>51640.93</v>
      </c>
      <c r="AV405" s="25">
        <v>49437.61</v>
      </c>
      <c r="AW405" s="25">
        <v>53561.14</v>
      </c>
      <c r="AX405" s="25">
        <v>52941.17</v>
      </c>
      <c r="AY405" s="25">
        <v>51878.62</v>
      </c>
      <c r="AZ405" s="108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  <c r="CY405" s="10"/>
      <c r="CZ405" s="10"/>
      <c r="DA405" s="10"/>
      <c r="DB405" s="10"/>
      <c r="DC405" s="10"/>
      <c r="DD405" s="10"/>
      <c r="DE405" s="10"/>
      <c r="DF405" s="10"/>
      <c r="DG405" s="10"/>
      <c r="DH405" s="10"/>
      <c r="DI405" s="10"/>
      <c r="DJ405" s="10"/>
      <c r="DK405" s="10"/>
      <c r="DL405" s="10"/>
      <c r="DM405" s="10"/>
      <c r="DN405" s="10"/>
      <c r="DO405" s="10"/>
      <c r="DP405" s="10"/>
      <c r="DQ405" s="10"/>
      <c r="DR405" s="10"/>
      <c r="DS405" s="10"/>
    </row>
    <row r="406" spans="1:123" s="101" customFormat="1" ht="10.95" customHeight="1" x14ac:dyDescent="0.25">
      <c r="A406" s="75" t="s">
        <v>348</v>
      </c>
      <c r="B406" s="95" t="str">
        <f t="shared" si="104"/>
        <v>Bud02 2020,2004,'505300',13107.6366666667</v>
      </c>
      <c r="C406" s="96">
        <f t="shared" si="105"/>
        <v>2020</v>
      </c>
      <c r="D406" s="96">
        <v>2004</v>
      </c>
      <c r="E406" s="97">
        <f>IF(LEFT(H406,1) = "x",H406,F406)</f>
        <v>505300</v>
      </c>
      <c r="F406" s="90">
        <v>505300</v>
      </c>
      <c r="G406" s="98">
        <f>IF(""="",1,SUBSTITUTE(SUBSTITUTE("","xxp","xpp"),"xppm13","xppm08"))</f>
        <v>1</v>
      </c>
      <c r="H406" s="98">
        <f>IF(""="",1,"")</f>
        <v>1</v>
      </c>
      <c r="I406" s="98">
        <f>IF(""="",1,IF(LEFT("",1)&lt;&gt;"E","",1))</f>
        <v>1</v>
      </c>
      <c r="J406" s="98">
        <f>IF(""="",1,IF(LEFT("",1)="E","",1))</f>
        <v>1</v>
      </c>
      <c r="K406" s="99" t="s">
        <v>378</v>
      </c>
      <c r="L406" s="91">
        <v>2004</v>
      </c>
      <c r="M406" s="100" t="str">
        <f>IF(LEFT($G406,4)="xppm","*","")</f>
        <v/>
      </c>
      <c r="N406" s="101" t="str">
        <f>UPPER(TRIM("          PROFESSIONAL FEES"))</f>
        <v>PROFESSIONAL FEES</v>
      </c>
      <c r="P406" s="102" t="s">
        <v>356</v>
      </c>
      <c r="R406" s="109">
        <f>IFERROR(IF(1*AB406&gt;0,AB406,V406),V406)</f>
        <v>13107.636666666665</v>
      </c>
      <c r="S406" s="108"/>
      <c r="T406" s="101">
        <f>IFERROR(IF(LEFT($G406,4)="xppm",AD406/VLOOKUP($G406,$K$11:$Z$28,T$1,0),IF(LEFT($J406,1)="E",AD406/VLOOKUP($J406,$K$11:$Z$28,T$1,0),AD406/T$6)),"")</f>
        <v>15093.823333333334</v>
      </c>
      <c r="V406" s="101">
        <f>IFERROR(IF(LEFT($G406,4)="xppm",AF406/VLOOKUP($G406,$K$11:$Z$28,V$1,0),IF(LEFT($J406,1)="E",AF406/VLOOKUP($J406,$K$11:$Z$28,V$1,0),AF406/V$6)),"")</f>
        <v>13107.636666666665</v>
      </c>
      <c r="X406" s="101">
        <f>IFERROR(IF(LEFT($G406,4)="xppm",AH406/VLOOKUP($G406,$K$11:$Z$28,X$1,0),IF(LEFT($J406,1)="E",AH406/VLOOKUP($J406,$K$11:$Z$28,X$1,0),AH406/X$6)),"")</f>
        <v>13915.472500000002</v>
      </c>
      <c r="Z406" s="101">
        <f>IFERROR(IF(LEFT($G406,4)="xppm",AJ406/VLOOKUP($G406,$K$11:$Z$28,Z$1,0),IF(LEFT($J406,1)="E",AJ406/VLOOKUP($J406,$K$11:$Z$28,Z$1,0),AJ406/Z$6)),"")</f>
        <v>11512.421666666667</v>
      </c>
      <c r="AA406" s="108"/>
      <c r="AB406" s="99">
        <f>IFERROR(IF(LEFT($G406,4)="xppm",AL406/VLOOKUP($G406,$K$11:$Z$28,AB$1,0),IF(LEFT($J406,1)="E",AL406/VLOOKUP($J406,$K$11:$AB$28,AB$1,0),AL406/AB$6)),"")</f>
        <v>0</v>
      </c>
      <c r="AC406" s="110"/>
      <c r="AD406" s="14">
        <v>45281.47</v>
      </c>
      <c r="AE406" s="14"/>
      <c r="AF406" s="14">
        <v>117968.73</v>
      </c>
      <c r="AG406" s="14"/>
      <c r="AH406" s="14">
        <v>166985.67000000001</v>
      </c>
      <c r="AI406" s="14"/>
      <c r="AJ406" s="14">
        <v>138149.06</v>
      </c>
      <c r="AK406" s="65"/>
      <c r="AL406" s="14">
        <v>0</v>
      </c>
      <c r="AM406" s="65"/>
      <c r="AN406" s="25">
        <v>16724.349999999999</v>
      </c>
      <c r="AO406" s="25">
        <v>15840.16</v>
      </c>
      <c r="AP406" s="25">
        <v>23338.07</v>
      </c>
      <c r="AQ406" s="25">
        <v>8671.81</v>
      </c>
      <c r="AR406" s="25">
        <v>13780.72</v>
      </c>
      <c r="AS406" s="25">
        <v>10099.950000000001</v>
      </c>
      <c r="AT406" s="25">
        <v>14334.62</v>
      </c>
      <c r="AU406" s="25">
        <v>12944.91</v>
      </c>
      <c r="AV406" s="25">
        <v>12855.25</v>
      </c>
      <c r="AW406" s="25">
        <v>13048.43</v>
      </c>
      <c r="AX406" s="25">
        <v>12049.91</v>
      </c>
      <c r="AY406" s="25">
        <v>20183.13</v>
      </c>
      <c r="AZ406" s="108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  <c r="CY406" s="10"/>
      <c r="CZ406" s="10"/>
      <c r="DA406" s="10"/>
      <c r="DB406" s="10"/>
      <c r="DC406" s="10"/>
      <c r="DD406" s="10"/>
      <c r="DE406" s="10"/>
      <c r="DF406" s="10"/>
      <c r="DG406" s="10"/>
      <c r="DH406" s="10"/>
      <c r="DI406" s="10"/>
      <c r="DJ406" s="10"/>
      <c r="DK406" s="10"/>
      <c r="DL406" s="10"/>
      <c r="DM406" s="10"/>
      <c r="DN406" s="10"/>
      <c r="DO406" s="10"/>
      <c r="DP406" s="10"/>
      <c r="DQ406" s="10"/>
      <c r="DR406" s="10"/>
      <c r="DS406" s="10"/>
    </row>
    <row r="407" spans="1:123" s="101" customFormat="1" ht="10.95" customHeight="1" x14ac:dyDescent="0.25">
      <c r="A407" s="75" t="s">
        <v>348</v>
      </c>
      <c r="B407" s="95" t="str">
        <f t="shared" si="104"/>
        <v>Bud02 2020,2004,'548000',1284.17888888889</v>
      </c>
      <c r="C407" s="96">
        <f t="shared" si="105"/>
        <v>2020</v>
      </c>
      <c r="D407" s="96">
        <v>2004</v>
      </c>
      <c r="E407" s="97">
        <f>IF(LEFT(H407,1) = "x",H407,F407)</f>
        <v>548000</v>
      </c>
      <c r="F407" s="90">
        <v>548000</v>
      </c>
      <c r="G407" s="98">
        <f>IF(""="",1,SUBSTITUTE(SUBSTITUTE("","xxp","xpp"),"xppm13","xppm08"))</f>
        <v>1</v>
      </c>
      <c r="H407" s="98">
        <f>IF(""="",1,"")</f>
        <v>1</v>
      </c>
      <c r="I407" s="98">
        <f>IF(""="",1,IF(LEFT("",1)&lt;&gt;"E","",1))</f>
        <v>1</v>
      </c>
      <c r="J407" s="98">
        <f>IF(""="",1,IF(LEFT("",1)="E","",1))</f>
        <v>1</v>
      </c>
      <c r="K407" s="99" t="s">
        <v>379</v>
      </c>
      <c r="L407" s="91">
        <v>2004</v>
      </c>
      <c r="M407" s="100" t="str">
        <f>IF(LEFT($G407,4)="xppm","*","")</f>
        <v/>
      </c>
      <c r="N407" s="101" t="str">
        <f>UPPER(TRIM("          CABLE TV/INTERNET"))</f>
        <v>CABLE TV/INTERNET</v>
      </c>
      <c r="P407" s="102" t="s">
        <v>370</v>
      </c>
      <c r="R407" s="109">
        <f>IFERROR(IF(1*AB407&gt;0,AB407,V407),V407)</f>
        <v>1284.1788888888889</v>
      </c>
      <c r="S407" s="108"/>
      <c r="T407" s="101">
        <f>IFERROR(IF(LEFT($G407,4)="xppm",AD407/VLOOKUP($G407,$K$11:$Z$28,T$1,0),IF(LEFT($J407,1)="E",AD407/VLOOKUP($J407,$K$11:$Z$28,T$1,0),AD407/T$6)),"")</f>
        <v>1522.5733333333335</v>
      </c>
      <c r="V407" s="101">
        <f>IFERROR(IF(LEFT($G407,4)="xppm",AF407/VLOOKUP($G407,$K$11:$Z$28,V$1,0),IF(LEFT($J407,1)="E",AF407/VLOOKUP($J407,$K$11:$Z$28,V$1,0),AF407/V$6)),"")</f>
        <v>1284.1788888888889</v>
      </c>
      <c r="X407" s="101">
        <f>IFERROR(IF(LEFT($G407,4)="xppm",AH407/VLOOKUP($G407,$K$11:$Z$28,X$1,0),IF(LEFT($J407,1)="E",AH407/VLOOKUP($J407,$K$11:$Z$28,X$1,0),AH407/X$6)),"")</f>
        <v>1126.8325</v>
      </c>
      <c r="Z407" s="101">
        <f>IFERROR(IF(LEFT($G407,4)="xppm",AJ407/VLOOKUP($G407,$K$11:$Z$28,Z$1,0),IF(LEFT($J407,1)="E",AJ407/VLOOKUP($J407,$K$11:$Z$28,Z$1,0),AJ407/Z$6)),"")</f>
        <v>1721.0991666666666</v>
      </c>
      <c r="AA407" s="108"/>
      <c r="AB407" s="99">
        <f>IFERROR(IF(LEFT($G407,4)="xppm",AL407/VLOOKUP($G407,$K$11:$Z$28,AB$1,0),IF(LEFT($J407,1)="E",AL407/VLOOKUP($J407,$K$11:$AB$28,AB$1,0),AL407/AB$6)),"")</f>
        <v>0</v>
      </c>
      <c r="AC407" s="110"/>
      <c r="AD407" s="14">
        <v>4567.72</v>
      </c>
      <c r="AE407" s="14"/>
      <c r="AF407" s="14">
        <v>11557.61</v>
      </c>
      <c r="AG407" s="14"/>
      <c r="AH407" s="14">
        <v>13521.99</v>
      </c>
      <c r="AI407" s="14"/>
      <c r="AJ407" s="14">
        <v>20653.189999999999</v>
      </c>
      <c r="AK407" s="65"/>
      <c r="AL407" s="14">
        <v>0</v>
      </c>
      <c r="AM407" s="65"/>
      <c r="AN407" s="25">
        <v>1132.77</v>
      </c>
      <c r="AO407" s="25">
        <v>1131.5</v>
      </c>
      <c r="AP407" s="25">
        <v>1132.54</v>
      </c>
      <c r="AQ407" s="25">
        <v>1133.1400000000001</v>
      </c>
      <c r="AR407" s="25">
        <v>1172.29</v>
      </c>
      <c r="AS407" s="25">
        <v>1196.93</v>
      </c>
      <c r="AT407" s="25">
        <v>1164.54</v>
      </c>
      <c r="AU407" s="25">
        <v>1161.49</v>
      </c>
      <c r="AV407" s="25">
        <v>1161.5</v>
      </c>
      <c r="AW407" s="25">
        <v>895.58</v>
      </c>
      <c r="AX407" s="25">
        <v>1836.07</v>
      </c>
      <c r="AY407" s="25">
        <v>1836.07</v>
      </c>
      <c r="AZ407" s="108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  <c r="CY407" s="10"/>
      <c r="CZ407" s="10"/>
      <c r="DA407" s="10"/>
      <c r="DB407" s="10"/>
      <c r="DC407" s="10"/>
      <c r="DD407" s="10"/>
      <c r="DE407" s="10"/>
      <c r="DF407" s="10"/>
      <c r="DG407" s="10"/>
      <c r="DH407" s="10"/>
      <c r="DI407" s="10"/>
      <c r="DJ407" s="10"/>
      <c r="DK407" s="10"/>
      <c r="DL407" s="10"/>
      <c r="DM407" s="10"/>
      <c r="DN407" s="10"/>
      <c r="DO407" s="10"/>
      <c r="DP407" s="10"/>
      <c r="DQ407" s="10"/>
      <c r="DR407" s="10"/>
      <c r="DS407" s="10"/>
    </row>
    <row r="408" spans="1:123" s="101" customFormat="1" ht="10.95" customHeight="1" x14ac:dyDescent="0.25">
      <c r="A408" s="75" t="s">
        <v>348</v>
      </c>
      <c r="B408" s="95" t="str">
        <f t="shared" si="104"/>
        <v>Bud02 2020,2004,'549000',10405.1555555556</v>
      </c>
      <c r="C408" s="96">
        <f t="shared" si="105"/>
        <v>2020</v>
      </c>
      <c r="D408" s="96">
        <v>2004</v>
      </c>
      <c r="E408" s="97">
        <f>IF(LEFT(H408,1) = "x",H408,F408)</f>
        <v>549000</v>
      </c>
      <c r="F408" s="90">
        <v>549000</v>
      </c>
      <c r="G408" s="98">
        <f>IF(""="",1,SUBSTITUTE(SUBSTITUTE("","xxp","xpp"),"xppm13","xppm08"))</f>
        <v>1</v>
      </c>
      <c r="H408" s="98">
        <f>IF(""="",1,"")</f>
        <v>1</v>
      </c>
      <c r="I408" s="98">
        <f>IF(""="",1,IF(LEFT("",1)&lt;&gt;"E","",1))</f>
        <v>1</v>
      </c>
      <c r="J408" s="98">
        <f>IF(""="",1,IF(LEFT("",1)="E","",1))</f>
        <v>1</v>
      </c>
      <c r="K408" s="99" t="s">
        <v>380</v>
      </c>
      <c r="L408" s="91">
        <v>2004</v>
      </c>
      <c r="M408" s="100" t="str">
        <f>IF(LEFT($G408,4)="xppm","*","")</f>
        <v/>
      </c>
      <c r="N408" s="101" t="str">
        <f>UPPER(TRIM("          COMPUTER HARDWARE/SOFTWARE"))</f>
        <v>COMPUTER HARDWARE/SOFTWARE</v>
      </c>
      <c r="P408" s="102" t="s">
        <v>370</v>
      </c>
      <c r="R408" s="109">
        <f>IFERROR(IF(1*AB408&gt;0,AB408,V408),V408)</f>
        <v>10405.155555555555</v>
      </c>
      <c r="S408" s="108"/>
      <c r="T408" s="101">
        <f>IFERROR(IF(LEFT($G408,4)="xppm",AD408/VLOOKUP($G408,$K$11:$Z$28,T$1,0),IF(LEFT($J408,1)="E",AD408/VLOOKUP($J408,$K$11:$Z$28,T$1,0),AD408/T$6)),"")</f>
        <v>10704.166666666666</v>
      </c>
      <c r="V408" s="101">
        <f>IFERROR(IF(LEFT($G408,4)="xppm",AF408/VLOOKUP($G408,$K$11:$Z$28,V$1,0),IF(LEFT($J408,1)="E",AF408/VLOOKUP($J408,$K$11:$Z$28,V$1,0),AF408/V$6)),"")</f>
        <v>10405.155555555555</v>
      </c>
      <c r="X408" s="101">
        <f>IFERROR(IF(LEFT($G408,4)="xppm",AH408/VLOOKUP($G408,$K$11:$Z$28,X$1,0),IF(LEFT($J408,1)="E",AH408/VLOOKUP($J408,$K$11:$Z$28,X$1,0),AH408/X$6)),"")</f>
        <v>10153.625</v>
      </c>
      <c r="Z408" s="101">
        <f>IFERROR(IF(LEFT($G408,4)="xppm",AJ408/VLOOKUP($G408,$K$11:$Z$28,Z$1,0),IF(LEFT($J408,1)="E",AJ408/VLOOKUP($J408,$K$11:$Z$28,Z$1,0),AJ408/Z$6)),"")</f>
        <v>9318.319313</v>
      </c>
      <c r="AA408" s="108"/>
      <c r="AB408" s="99">
        <f>IFERROR(IF(LEFT($G408,4)="xppm",AL408/VLOOKUP($G408,$K$11:$Z$28,AB$1,0),IF(LEFT($J408,1)="E",AL408/VLOOKUP($J408,$K$11:$AB$28,AB$1,0),AL408/AB$6)),"")</f>
        <v>0</v>
      </c>
      <c r="AC408" s="110"/>
      <c r="AD408" s="14">
        <v>32112.5</v>
      </c>
      <c r="AE408" s="14"/>
      <c r="AF408" s="14">
        <v>93646.399999999994</v>
      </c>
      <c r="AG408" s="14"/>
      <c r="AH408" s="14">
        <v>121843.5</v>
      </c>
      <c r="AI408" s="14"/>
      <c r="AJ408" s="14">
        <v>111819.831756</v>
      </c>
      <c r="AK408" s="65"/>
      <c r="AL408" s="14">
        <v>0</v>
      </c>
      <c r="AM408" s="65"/>
      <c r="AN408" s="25">
        <v>10127.84</v>
      </c>
      <c r="AO408" s="25">
        <v>10826.27</v>
      </c>
      <c r="AP408" s="25">
        <v>10251.530000000001</v>
      </c>
      <c r="AQ408" s="25">
        <v>9816.0400000000009</v>
      </c>
      <c r="AR408" s="25">
        <v>10438.030000000001</v>
      </c>
      <c r="AS408" s="25">
        <v>10181.01</v>
      </c>
      <c r="AT408" s="25">
        <v>10410.26</v>
      </c>
      <c r="AU408" s="25">
        <v>10072.11</v>
      </c>
      <c r="AV408" s="25">
        <v>10616.45</v>
      </c>
      <c r="AW408" s="25">
        <v>9992.2800000000007</v>
      </c>
      <c r="AX408" s="25">
        <v>11542.44</v>
      </c>
      <c r="AY408" s="25">
        <v>10577.78</v>
      </c>
      <c r="AZ408" s="108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  <c r="CY408" s="10"/>
      <c r="CZ408" s="10"/>
      <c r="DA408" s="10"/>
      <c r="DB408" s="10"/>
      <c r="DC408" s="10"/>
      <c r="DD408" s="10"/>
      <c r="DE408" s="10"/>
      <c r="DF408" s="10"/>
      <c r="DG408" s="10"/>
      <c r="DH408" s="10"/>
      <c r="DI408" s="10"/>
      <c r="DJ408" s="10"/>
      <c r="DK408" s="10"/>
      <c r="DL408" s="10"/>
      <c r="DM408" s="10"/>
      <c r="DN408" s="10"/>
      <c r="DO408" s="10"/>
      <c r="DP408" s="10"/>
      <c r="DQ408" s="10"/>
      <c r="DR408" s="10"/>
      <c r="DS408" s="10"/>
    </row>
    <row r="409" spans="1:123" s="101" customFormat="1" ht="10.95" customHeight="1" x14ac:dyDescent="0.25">
      <c r="A409" s="75" t="s">
        <v>348</v>
      </c>
      <c r="B409" s="95" t="str">
        <f t="shared" si="104"/>
        <v>Bud02 2020,2004,'550000',5622.57444444444</v>
      </c>
      <c r="C409" s="96">
        <f t="shared" si="105"/>
        <v>2020</v>
      </c>
      <c r="D409" s="96">
        <v>2004</v>
      </c>
      <c r="E409" s="97">
        <f>IF(LEFT(H409,1) = "x",H409,F409)</f>
        <v>550000</v>
      </c>
      <c r="F409" s="90">
        <v>550000</v>
      </c>
      <c r="G409" s="98">
        <f>IF(""="",1,SUBSTITUTE(SUBSTITUTE("","xxp","xpp"),"xppm13","xppm08"))</f>
        <v>1</v>
      </c>
      <c r="H409" s="98">
        <f>IF(""="",1,"")</f>
        <v>1</v>
      </c>
      <c r="I409" s="98">
        <f>IF(""="",1,IF(LEFT("",1)&lt;&gt;"E","",1))</f>
        <v>1</v>
      </c>
      <c r="J409" s="98">
        <f>IF(""="",1,IF(LEFT("",1)="E","",1))</f>
        <v>1</v>
      </c>
      <c r="K409" s="99" t="s">
        <v>381</v>
      </c>
      <c r="L409" s="91">
        <v>2004</v>
      </c>
      <c r="M409" s="100" t="str">
        <f>IF(LEFT($G409,4)="xppm","*","")</f>
        <v/>
      </c>
      <c r="N409" s="101" t="str">
        <f>UPPER(TRIM("          EMPLOYEE EXPENSES"))</f>
        <v>EMPLOYEE EXPENSES</v>
      </c>
      <c r="P409" s="102" t="s">
        <v>382</v>
      </c>
      <c r="R409" s="109">
        <f>IFERROR(IF(1*AB409&gt;0,AB409,V409),V409)</f>
        <v>5622.5744444444445</v>
      </c>
      <c r="S409" s="108"/>
      <c r="T409" s="101">
        <f>IFERROR(IF(LEFT($G409,4)="xppm",AD409/VLOOKUP($G409,$K$11:$Z$28,T$1,0),IF(LEFT($J409,1)="E",AD409/VLOOKUP($J409,$K$11:$Z$28,T$1,0),AD409/T$6)),"")</f>
        <v>7438.6566666666668</v>
      </c>
      <c r="V409" s="101">
        <f>IFERROR(IF(LEFT($G409,4)="xppm",AF409/VLOOKUP($G409,$K$11:$Z$28,V$1,0),IF(LEFT($J409,1)="E",AF409/VLOOKUP($J409,$K$11:$Z$28,V$1,0),AF409/V$6)),"")</f>
        <v>5622.5744444444445</v>
      </c>
      <c r="X409" s="101">
        <f>IFERROR(IF(LEFT($G409,4)="xppm",AH409/VLOOKUP($G409,$K$11:$Z$28,X$1,0),IF(LEFT($J409,1)="E",AH409/VLOOKUP($J409,$K$11:$Z$28,X$1,0),AH409/X$6)),"")</f>
        <v>3283.8325</v>
      </c>
      <c r="Z409" s="101">
        <f>IFERROR(IF(LEFT($G409,4)="xppm",AJ409/VLOOKUP($G409,$K$11:$Z$28,Z$1,0),IF(LEFT($J409,1)="E",AJ409/VLOOKUP($J409,$K$11:$Z$28,Z$1,0),AJ409/Z$6)),"")</f>
        <v>5044.8119566666664</v>
      </c>
      <c r="AA409" s="108"/>
      <c r="AB409" s="99">
        <f>IFERROR(IF(LEFT($G409,4)="xppm",AL409/VLOOKUP($G409,$K$11:$Z$28,AB$1,0),IF(LEFT($J409,1)="E",AL409/VLOOKUP($J409,$K$11:$AB$28,AB$1,0),AL409/AB$6)),"")</f>
        <v>0</v>
      </c>
      <c r="AC409" s="110"/>
      <c r="AD409" s="14">
        <v>22315.97</v>
      </c>
      <c r="AE409" s="14"/>
      <c r="AF409" s="14">
        <v>50603.17</v>
      </c>
      <c r="AG409" s="14"/>
      <c r="AH409" s="14">
        <v>39405.99</v>
      </c>
      <c r="AI409" s="14"/>
      <c r="AJ409" s="14">
        <v>60537.743479999997</v>
      </c>
      <c r="AK409" s="65"/>
      <c r="AL409" s="14">
        <v>0</v>
      </c>
      <c r="AM409" s="65"/>
      <c r="AN409" s="25">
        <v>1992.37</v>
      </c>
      <c r="AO409" s="25">
        <v>3400.3</v>
      </c>
      <c r="AP409" s="25">
        <v>4966.1099999999997</v>
      </c>
      <c r="AQ409" s="25">
        <v>2927.19</v>
      </c>
      <c r="AR409" s="25">
        <v>6028.03</v>
      </c>
      <c r="AS409" s="25">
        <v>3930.54</v>
      </c>
      <c r="AT409" s="25">
        <v>5423.88</v>
      </c>
      <c r="AU409" s="25">
        <v>4481.0200000000004</v>
      </c>
      <c r="AV409" s="25">
        <v>5496.54</v>
      </c>
      <c r="AW409" s="25">
        <v>5308.22</v>
      </c>
      <c r="AX409" s="25">
        <v>6714.51</v>
      </c>
      <c r="AY409" s="25">
        <v>10293.24</v>
      </c>
      <c r="AZ409" s="108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  <c r="CY409" s="10"/>
      <c r="CZ409" s="10"/>
      <c r="DA409" s="10"/>
      <c r="DB409" s="10"/>
      <c r="DC409" s="10"/>
      <c r="DD409" s="10"/>
      <c r="DE409" s="10"/>
      <c r="DF409" s="10"/>
      <c r="DG409" s="10"/>
      <c r="DH409" s="10"/>
      <c r="DI409" s="10"/>
      <c r="DJ409" s="10"/>
      <c r="DK409" s="10"/>
      <c r="DL409" s="10"/>
      <c r="DM409" s="10"/>
      <c r="DN409" s="10"/>
      <c r="DO409" s="10"/>
      <c r="DP409" s="10"/>
      <c r="DQ409" s="10"/>
      <c r="DR409" s="10"/>
      <c r="DS409" s="10"/>
    </row>
    <row r="410" spans="1:123" s="101" customFormat="1" ht="10.95" customHeight="1" x14ac:dyDescent="0.25">
      <c r="A410" s="75" t="s">
        <v>348</v>
      </c>
      <c r="B410" s="95" t="str">
        <f t="shared" si="104"/>
        <v>Bud02 2020,2004,'552000',3561.50111111111</v>
      </c>
      <c r="C410" s="96">
        <f t="shared" si="105"/>
        <v>2020</v>
      </c>
      <c r="D410" s="96">
        <v>2004</v>
      </c>
      <c r="E410" s="97">
        <f>IF(LEFT(H410,1) = "x",H410,F410)</f>
        <v>552000</v>
      </c>
      <c r="F410" s="90">
        <v>552000</v>
      </c>
      <c r="G410" s="98">
        <f>IF(""="",1,SUBSTITUTE(SUBSTITUTE("","xxp","xpp"),"xppm13","xppm08"))</f>
        <v>1</v>
      </c>
      <c r="H410" s="98">
        <f>IF(""="",1,"")</f>
        <v>1</v>
      </c>
      <c r="I410" s="98">
        <f>IF(""="",1,IF(LEFT("",1)&lt;&gt;"E","",1))</f>
        <v>1</v>
      </c>
      <c r="J410" s="98">
        <f>IF(""="",1,IF(LEFT("",1)="E","",1))</f>
        <v>1</v>
      </c>
      <c r="K410" s="99" t="s">
        <v>383</v>
      </c>
      <c r="L410" s="91">
        <v>2004</v>
      </c>
      <c r="M410" s="100" t="str">
        <f>IF(LEFT($G410,4)="xppm","*","")</f>
        <v/>
      </c>
      <c r="N410" s="101" t="str">
        <f>UPPER(TRIM("          OFFICE EXPENSES"))</f>
        <v>OFFICE EXPENSES</v>
      </c>
      <c r="P410" s="102" t="s">
        <v>370</v>
      </c>
      <c r="R410" s="109">
        <f>IFERROR(IF(1*AB410&gt;0,AB410,V410),V410)</f>
        <v>3561.5011111111107</v>
      </c>
      <c r="S410" s="108"/>
      <c r="T410" s="101">
        <f>IFERROR(IF(LEFT($G410,4)="xppm",AD410/VLOOKUP($G410,$K$11:$Z$28,T$1,0),IF(LEFT($J410,1)="E",AD410/VLOOKUP($J410,$K$11:$Z$28,T$1,0),AD410/T$6)),"")</f>
        <v>4820.9966666666669</v>
      </c>
      <c r="V410" s="101">
        <f>IFERROR(IF(LEFT($G410,4)="xppm",AF410/VLOOKUP($G410,$K$11:$Z$28,V$1,0),IF(LEFT($J410,1)="E",AF410/VLOOKUP($J410,$K$11:$Z$28,V$1,0),AF410/V$6)),"")</f>
        <v>3561.5011111111107</v>
      </c>
      <c r="X410" s="101">
        <f>IFERROR(IF(LEFT($G410,4)="xppm",AH410/VLOOKUP($G410,$K$11:$Z$28,X$1,0),IF(LEFT($J410,1)="E",AH410/VLOOKUP($J410,$K$11:$Z$28,X$1,0),AH410/X$6)),"")</f>
        <v>2778.3216666666667</v>
      </c>
      <c r="Z410" s="101">
        <f>IFERROR(IF(LEFT($G410,4)="xppm",AJ410/VLOOKUP($G410,$K$11:$Z$28,Z$1,0),IF(LEFT($J410,1)="E",AJ410/VLOOKUP($J410,$K$11:$Z$28,Z$1,0),AJ410/Z$6)),"")</f>
        <v>2884.8658333333333</v>
      </c>
      <c r="AA410" s="108"/>
      <c r="AB410" s="99">
        <f>IFERROR(IF(LEFT($G410,4)="xppm",AL410/VLOOKUP($G410,$K$11:$Z$28,AB$1,0),IF(LEFT($J410,1)="E",AL410/VLOOKUP($J410,$K$11:$AB$28,AB$1,0),AL410/AB$6)),"")</f>
        <v>0</v>
      </c>
      <c r="AC410" s="110"/>
      <c r="AD410" s="14">
        <v>14462.99</v>
      </c>
      <c r="AE410" s="14"/>
      <c r="AF410" s="14">
        <v>32053.51</v>
      </c>
      <c r="AG410" s="14"/>
      <c r="AH410" s="14">
        <v>33339.86</v>
      </c>
      <c r="AI410" s="14"/>
      <c r="AJ410" s="14">
        <v>34618.39</v>
      </c>
      <c r="AK410" s="65"/>
      <c r="AL410" s="14">
        <v>0</v>
      </c>
      <c r="AM410" s="65"/>
      <c r="AN410" s="25">
        <v>1376.53</v>
      </c>
      <c r="AO410" s="25">
        <v>810.59</v>
      </c>
      <c r="AP410" s="25">
        <v>876.98</v>
      </c>
      <c r="AQ410" s="25">
        <v>1376.03</v>
      </c>
      <c r="AR410" s="25">
        <v>2466.84</v>
      </c>
      <c r="AS410" s="25">
        <v>3333.61</v>
      </c>
      <c r="AT410" s="25">
        <v>2087.7800000000002</v>
      </c>
      <c r="AU410" s="25">
        <v>5816.17</v>
      </c>
      <c r="AV410" s="25">
        <v>2510.09</v>
      </c>
      <c r="AW410" s="25">
        <v>2067.5300000000002</v>
      </c>
      <c r="AX410" s="25">
        <v>2192.7199999999998</v>
      </c>
      <c r="AY410" s="25">
        <v>10202.74</v>
      </c>
      <c r="AZ410" s="108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  <c r="CY410" s="10"/>
      <c r="CZ410" s="10"/>
      <c r="DA410" s="10"/>
      <c r="DB410" s="10"/>
      <c r="DC410" s="10"/>
      <c r="DD410" s="10"/>
      <c r="DE410" s="10"/>
      <c r="DF410" s="10"/>
      <c r="DG410" s="10"/>
      <c r="DH410" s="10"/>
      <c r="DI410" s="10"/>
      <c r="DJ410" s="10"/>
      <c r="DK410" s="10"/>
      <c r="DL410" s="10"/>
      <c r="DM410" s="10"/>
      <c r="DN410" s="10"/>
      <c r="DO410" s="10"/>
      <c r="DP410" s="10"/>
      <c r="DQ410" s="10"/>
      <c r="DR410" s="10"/>
      <c r="DS410" s="10"/>
    </row>
    <row r="411" spans="1:123" s="101" customFormat="1" ht="10.95" customHeight="1" x14ac:dyDescent="0.25">
      <c r="A411" s="75" t="s">
        <v>348</v>
      </c>
      <c r="B411" s="95" t="str">
        <f t="shared" si="104"/>
        <v>Bud02 2020,2004,'553500',2190.43111111111</v>
      </c>
      <c r="C411" s="96">
        <f t="shared" si="105"/>
        <v>2020</v>
      </c>
      <c r="D411" s="96">
        <v>2004</v>
      </c>
      <c r="E411" s="97">
        <f>IF(LEFT(H411,1) = "x",H411,F411)</f>
        <v>553500</v>
      </c>
      <c r="F411" s="90">
        <v>553500</v>
      </c>
      <c r="G411" s="98">
        <f>IF(""="",1,SUBSTITUTE(SUBSTITUTE("","xxp","xpp"),"xppm13","xppm08"))</f>
        <v>1</v>
      </c>
      <c r="H411" s="98">
        <f>IF(""="",1,"")</f>
        <v>1</v>
      </c>
      <c r="I411" s="98">
        <f>IF(""="",1,IF(LEFT("",1)&lt;&gt;"E","",1))</f>
        <v>1</v>
      </c>
      <c r="J411" s="98">
        <f>IF(""="",1,IF(LEFT("",1)="E","",1))</f>
        <v>1</v>
      </c>
      <c r="K411" s="99" t="s">
        <v>384</v>
      </c>
      <c r="L411" s="91">
        <v>2004</v>
      </c>
      <c r="M411" s="100" t="str">
        <f>IF(LEFT($G411,4)="xppm","*","")</f>
        <v/>
      </c>
      <c r="N411" s="101" t="str">
        <f>UPPER(TRIM("          TELEPHONE/CELL PHONE"))</f>
        <v>TELEPHONE/CELL PHONE</v>
      </c>
      <c r="P411" s="102" t="s">
        <v>370</v>
      </c>
      <c r="R411" s="109">
        <f>IFERROR(IF(1*AB411&gt;0,AB411,V411),V411)</f>
        <v>2190.431111111111</v>
      </c>
      <c r="S411" s="108"/>
      <c r="T411" s="101">
        <f>IFERROR(IF(LEFT($G411,4)="xppm",AD411/VLOOKUP($G411,$K$11:$Z$28,T$1,0),IF(LEFT($J411,1)="E",AD411/VLOOKUP($J411,$K$11:$Z$28,T$1,0),AD411/T$6)),"")</f>
        <v>2017.9366666666667</v>
      </c>
      <c r="V411" s="101">
        <f>IFERROR(IF(LEFT($G411,4)="xppm",AF411/VLOOKUP($G411,$K$11:$Z$28,V$1,0),IF(LEFT($J411,1)="E",AF411/VLOOKUP($J411,$K$11:$Z$28,V$1,0),AF411/V$6)),"")</f>
        <v>2190.431111111111</v>
      </c>
      <c r="X411" s="101">
        <f>IFERROR(IF(LEFT($G411,4)="xppm",AH411/VLOOKUP($G411,$K$11:$Z$28,X$1,0),IF(LEFT($J411,1)="E",AH411/VLOOKUP($J411,$K$11:$Z$28,X$1,0),AH411/X$6)),"")</f>
        <v>2585.2658333333334</v>
      </c>
      <c r="Z411" s="101">
        <f>IFERROR(IF(LEFT($G411,4)="xppm",AJ411/VLOOKUP($G411,$K$11:$Z$28,Z$1,0),IF(LEFT($J411,1)="E",AJ411/VLOOKUP($J411,$K$11:$Z$28,Z$1,0),AJ411/Z$6)),"")</f>
        <v>2579.9691666666668</v>
      </c>
      <c r="AA411" s="108"/>
      <c r="AB411" s="99">
        <f>IFERROR(IF(LEFT($G411,4)="xppm",AL411/VLOOKUP($G411,$K$11:$Z$28,AB$1,0),IF(LEFT($J411,1)="E",AL411/VLOOKUP($J411,$K$11:$AB$28,AB$1,0),AL411/AB$6)),"")</f>
        <v>0</v>
      </c>
      <c r="AC411" s="110"/>
      <c r="AD411" s="14">
        <v>6053.81</v>
      </c>
      <c r="AE411" s="14"/>
      <c r="AF411" s="14">
        <v>19713.88</v>
      </c>
      <c r="AG411" s="14"/>
      <c r="AH411" s="14">
        <v>31023.19</v>
      </c>
      <c r="AI411" s="14"/>
      <c r="AJ411" s="14">
        <v>30959.63</v>
      </c>
      <c r="AK411" s="65"/>
      <c r="AL411" s="14">
        <v>0</v>
      </c>
      <c r="AM411" s="65"/>
      <c r="AN411" s="25">
        <v>2723.44</v>
      </c>
      <c r="AO411" s="25">
        <v>2519.67</v>
      </c>
      <c r="AP411" s="25">
        <v>2618.8200000000002</v>
      </c>
      <c r="AQ411" s="25">
        <v>2594.9299999999998</v>
      </c>
      <c r="AR411" s="25">
        <v>2125.16</v>
      </c>
      <c r="AS411" s="25">
        <v>2126.21</v>
      </c>
      <c r="AT411" s="25">
        <v>2439.2600000000002</v>
      </c>
      <c r="AU411" s="25">
        <v>2220.39</v>
      </c>
      <c r="AV411" s="25">
        <v>2154.12</v>
      </c>
      <c r="AW411" s="25">
        <v>2016.19</v>
      </c>
      <c r="AX411" s="25">
        <v>2024.86</v>
      </c>
      <c r="AY411" s="25">
        <v>2012.76</v>
      </c>
      <c r="AZ411" s="108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  <c r="CY411" s="10"/>
      <c r="CZ411" s="10"/>
      <c r="DA411" s="10"/>
      <c r="DB411" s="10"/>
      <c r="DC411" s="10"/>
      <c r="DD411" s="10"/>
      <c r="DE411" s="10"/>
      <c r="DF411" s="10"/>
      <c r="DG411" s="10"/>
      <c r="DH411" s="10"/>
      <c r="DI411" s="10"/>
      <c r="DJ411" s="10"/>
      <c r="DK411" s="10"/>
      <c r="DL411" s="10"/>
      <c r="DM411" s="10"/>
      <c r="DN411" s="10"/>
      <c r="DO411" s="10"/>
      <c r="DP411" s="10"/>
      <c r="DQ411" s="10"/>
      <c r="DR411" s="10"/>
      <c r="DS411" s="10"/>
    </row>
    <row r="412" spans="1:123" s="101" customFormat="1" ht="10.95" customHeight="1" x14ac:dyDescent="0.25">
      <c r="A412" s="75" t="s">
        <v>348</v>
      </c>
      <c r="B412" s="95" t="str">
        <f t="shared" si="104"/>
        <v>Bud02 2020,2004,'555000',372.371111111111</v>
      </c>
      <c r="C412" s="96">
        <f t="shared" si="105"/>
        <v>2020</v>
      </c>
      <c r="D412" s="96">
        <v>2004</v>
      </c>
      <c r="E412" s="97">
        <f>IF(LEFT(H412,1) = "x",H412,F412)</f>
        <v>555000</v>
      </c>
      <c r="F412" s="90">
        <v>555000</v>
      </c>
      <c r="G412" s="98">
        <f>IF(""="",1,SUBSTITUTE(SUBSTITUTE("","xxp","xpp"),"xppm13","xppm08"))</f>
        <v>1</v>
      </c>
      <c r="H412" s="98">
        <f>IF(""="",1,"")</f>
        <v>1</v>
      </c>
      <c r="I412" s="98">
        <f>IF(""="",1,IF(LEFT("",1)&lt;&gt;"E","",1))</f>
        <v>1</v>
      </c>
      <c r="J412" s="98">
        <f>IF(""="",1,IF(LEFT("",1)="E","",1))</f>
        <v>1</v>
      </c>
      <c r="K412" s="99" t="s">
        <v>385</v>
      </c>
      <c r="L412" s="91">
        <v>2004</v>
      </c>
      <c r="M412" s="100" t="str">
        <f>IF(LEFT($G412,4)="xppm","*","")</f>
        <v/>
      </c>
      <c r="N412" s="101" t="str">
        <f>UPPER(TRIM("          DONATIONS"))</f>
        <v>DONATIONS</v>
      </c>
      <c r="P412" s="102" t="s">
        <v>386</v>
      </c>
      <c r="R412" s="109">
        <f>IFERROR(IF(1*AB412&gt;0,AB412,V412),V412)</f>
        <v>372.37111111111113</v>
      </c>
      <c r="S412" s="108"/>
      <c r="T412" s="101">
        <f>IFERROR(IF(LEFT($G412,4)="xppm",AD412/VLOOKUP($G412,$K$11:$Z$28,T$1,0),IF(LEFT($J412,1)="E",AD412/VLOOKUP($J412,$K$11:$Z$28,T$1,0),AD412/T$6)),"")</f>
        <v>153.43666666666667</v>
      </c>
      <c r="V412" s="101">
        <f>IFERROR(IF(LEFT($G412,4)="xppm",AF412/VLOOKUP($G412,$K$11:$Z$28,V$1,0),IF(LEFT($J412,1)="E",AF412/VLOOKUP($J412,$K$11:$Z$28,V$1,0),AF412/V$6)),"")</f>
        <v>372.37111111111113</v>
      </c>
      <c r="X412" s="101">
        <f>IFERROR(IF(LEFT($G412,4)="xppm",AH412/VLOOKUP($G412,$K$11:$Z$28,X$1,0),IF(LEFT($J412,1)="E",AH412/VLOOKUP($J412,$K$11:$Z$28,X$1,0),AH412/X$6)),"")</f>
        <v>311.64166666666665</v>
      </c>
      <c r="Z412" s="101">
        <f>IFERROR(IF(LEFT($G412,4)="xppm",AJ412/VLOOKUP($G412,$K$11:$Z$28,Z$1,0),IF(LEFT($J412,1)="E",AJ412/VLOOKUP($J412,$K$11:$Z$28,Z$1,0),AJ412/Z$6)),"")</f>
        <v>459.185</v>
      </c>
      <c r="AA412" s="108"/>
      <c r="AB412" s="99">
        <f>IFERROR(IF(LEFT($G412,4)="xppm",AL412/VLOOKUP($G412,$K$11:$Z$28,AB$1,0),IF(LEFT($J412,1)="E",AL412/VLOOKUP($J412,$K$11:$AB$28,AB$1,0),AL412/AB$6)),"")</f>
        <v>0</v>
      </c>
      <c r="AC412" s="110"/>
      <c r="AD412" s="14">
        <v>460.31</v>
      </c>
      <c r="AE412" s="14"/>
      <c r="AF412" s="14">
        <v>3351.34</v>
      </c>
      <c r="AG412" s="14"/>
      <c r="AH412" s="14">
        <v>3739.7</v>
      </c>
      <c r="AI412" s="14"/>
      <c r="AJ412" s="14">
        <v>5510.22</v>
      </c>
      <c r="AK412" s="65"/>
      <c r="AL412" s="14">
        <v>0</v>
      </c>
      <c r="AM412" s="65"/>
      <c r="AN412" s="25">
        <v>33.74</v>
      </c>
      <c r="AO412" s="25">
        <v>415.9</v>
      </c>
      <c r="AP412" s="25">
        <v>512.54999999999995</v>
      </c>
      <c r="AQ412" s="25">
        <v>0</v>
      </c>
      <c r="AR412" s="25">
        <v>476.67</v>
      </c>
      <c r="AS412" s="25">
        <v>1581.36</v>
      </c>
      <c r="AT412" s="25">
        <v>833</v>
      </c>
      <c r="AU412" s="25">
        <v>0</v>
      </c>
      <c r="AV412" s="25">
        <v>0</v>
      </c>
      <c r="AW412" s="25">
        <v>458.64</v>
      </c>
      <c r="AX412" s="25">
        <v>1.67</v>
      </c>
      <c r="AY412" s="25">
        <v>0</v>
      </c>
      <c r="AZ412" s="108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  <c r="DC412" s="10"/>
      <c r="DD412" s="10"/>
      <c r="DE412" s="10"/>
      <c r="DF412" s="10"/>
      <c r="DG412" s="10"/>
      <c r="DH412" s="10"/>
      <c r="DI412" s="10"/>
      <c r="DJ412" s="10"/>
      <c r="DK412" s="10"/>
      <c r="DL412" s="10"/>
      <c r="DM412" s="10"/>
      <c r="DN412" s="10"/>
      <c r="DO412" s="10"/>
      <c r="DP412" s="10"/>
      <c r="DQ412" s="10"/>
      <c r="DR412" s="10"/>
      <c r="DS412" s="10"/>
    </row>
    <row r="413" spans="1:123" s="101" customFormat="1" ht="10.95" customHeight="1" x14ac:dyDescent="0.25">
      <c r="A413" s="75" t="s">
        <v>348</v>
      </c>
      <c r="B413" s="95" t="str">
        <f t="shared" si="104"/>
        <v>Bud02 2020,2004,'xga001',0.000844656770871981</v>
      </c>
      <c r="C413" s="96">
        <f t="shared" si="105"/>
        <v>2020</v>
      </c>
      <c r="D413" s="96">
        <v>2004</v>
      </c>
      <c r="E413" s="97" t="str">
        <f>IF(LEFT(H413,1) = "x",H413,F413)</f>
        <v>xga001</v>
      </c>
      <c r="F413" s="90">
        <v>555500</v>
      </c>
      <c r="G413" s="98">
        <f>IF(""="",1,SUBSTITUTE(SUBSTITUTE("","xxp","xpp"),"xppm13","xppm08"))</f>
        <v>1</v>
      </c>
      <c r="H413" s="98" t="str">
        <f>IF("xga001"="",1,"xga001")</f>
        <v>xga001</v>
      </c>
      <c r="I413" s="98">
        <f>IF("E1z"="",1,IF(LEFT("E1z",1)&lt;&gt;"E","E1z",1))</f>
        <v>1</v>
      </c>
      <c r="J413" s="98" t="str">
        <f>IF("E1z"="",1,IF(LEFT("E1z",1)="E","E1z",1))</f>
        <v>E1z</v>
      </c>
      <c r="K413" s="99" t="s">
        <v>387</v>
      </c>
      <c r="L413" s="91">
        <v>2004</v>
      </c>
      <c r="M413" s="100" t="str">
        <f>IF(LEFT($G413,4)="xppm","*","")</f>
        <v/>
      </c>
      <c r="N413" s="101" t="str">
        <f>UPPER(TRIM("          BAD DEBT"))</f>
        <v>BAD DEBT</v>
      </c>
      <c r="P413" s="102" t="s">
        <v>388</v>
      </c>
      <c r="R413" s="109">
        <f>IFERROR(IF(1*AB413&gt;0,AB413,V413),V413)</f>
        <v>8.4465677087198078E-4</v>
      </c>
      <c r="S413" s="108"/>
      <c r="T413" s="101">
        <f>IFERROR(IF(LEFT($G413,4)="xppm",AD413/VLOOKUP($G413,$K$11:$Z$28,T$1,0),IF(LEFT($J413,1)="E",AD413/VLOOKUP($J413,$K$11:$Z$28,T$1,0),AD413/T$6)),"")</f>
        <v>8.5735329435018977E-4</v>
      </c>
      <c r="V413" s="101">
        <f>IFERROR(IF(LEFT($G413,4)="xppm",AF413/VLOOKUP($G413,$K$11:$Z$28,V$1,0),IF(LEFT($J413,1)="E",AF413/VLOOKUP($J413,$K$11:$Z$28,V$1,0),AF413/V$6)),"")</f>
        <v>8.4465677087198078E-4</v>
      </c>
      <c r="X413" s="101">
        <f>IFERROR(IF(LEFT($G413,4)="xppm",AH413/VLOOKUP($G413,$K$11:$Z$28,X$1,0),IF(LEFT($J413,1)="E",AH413/VLOOKUP($J413,$K$11:$Z$28,X$1,0),AH413/X$6)),"")</f>
        <v>3.2189233369381265E-3</v>
      </c>
      <c r="Z413" s="101">
        <f>IFERROR(IF(LEFT($G413,4)="xppm",AJ413/VLOOKUP($G413,$K$11:$Z$28,Z$1,0),IF(LEFT($J413,1)="E",AJ413/VLOOKUP($J413,$K$11:$Z$28,Z$1,0),AJ413/Z$6)),"")</f>
        <v>9.5199475600126978E-4</v>
      </c>
      <c r="AA413" s="108"/>
      <c r="AB413" s="99" t="str">
        <f>IFERROR(IF(LEFT($G413,4)="xppm",AL413/VLOOKUP($G413,$K$11:$Z$28,AB$1,0),IF(LEFT($J413,1)="E",AL413/VLOOKUP($J413,$K$11:$AB$28,AB$1,0),AL413/AB$6)),"")</f>
        <v/>
      </c>
      <c r="AC413" s="110"/>
      <c r="AD413" s="14">
        <v>95028.55</v>
      </c>
      <c r="AE413" s="14"/>
      <c r="AF413" s="14">
        <v>281569.42</v>
      </c>
      <c r="AG413" s="14"/>
      <c r="AH413" s="14">
        <v>1167243.29</v>
      </c>
      <c r="AI413" s="14"/>
      <c r="AJ413" s="14">
        <v>401638.85985000001</v>
      </c>
      <c r="AK413" s="65"/>
      <c r="AL413" s="14">
        <v>0</v>
      </c>
      <c r="AM413" s="65"/>
      <c r="AN413" s="25">
        <v>28496.46</v>
      </c>
      <c r="AO413" s="25">
        <v>27973.89</v>
      </c>
      <c r="AP413" s="25">
        <v>830809.72</v>
      </c>
      <c r="AQ413" s="25">
        <v>30464.02</v>
      </c>
      <c r="AR413" s="25">
        <v>31458.51</v>
      </c>
      <c r="AS413" s="25">
        <v>32458.27</v>
      </c>
      <c r="AT413" s="25">
        <v>31512.94</v>
      </c>
      <c r="AU413" s="25">
        <v>30984.560000000001</v>
      </c>
      <c r="AV413" s="25">
        <v>29662.57</v>
      </c>
      <c r="AW413" s="25">
        <v>32136.68</v>
      </c>
      <c r="AX413" s="25">
        <v>31764.7</v>
      </c>
      <c r="AY413" s="25">
        <v>31127.17</v>
      </c>
      <c r="AZ413" s="108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/>
      <c r="DM413" s="10"/>
      <c r="DN413" s="10"/>
      <c r="DO413" s="10"/>
      <c r="DP413" s="10"/>
      <c r="DQ413" s="10"/>
      <c r="DR413" s="10"/>
      <c r="DS413" s="10"/>
    </row>
    <row r="414" spans="1:123" s="101" customFormat="1" ht="10.95" customHeight="1" x14ac:dyDescent="0.25">
      <c r="A414" s="75" t="s">
        <v>348</v>
      </c>
      <c r="B414" s="95" t="str">
        <f t="shared" si="104"/>
        <v>Bud02 2020,2004,'556000',25446.2777777778</v>
      </c>
      <c r="C414" s="96">
        <f t="shared" si="105"/>
        <v>2020</v>
      </c>
      <c r="D414" s="96">
        <v>2004</v>
      </c>
      <c r="E414" s="97">
        <f>IF(LEFT(H414,1) = "x",H414,F414)</f>
        <v>556000</v>
      </c>
      <c r="F414" s="90">
        <v>556000</v>
      </c>
      <c r="G414" s="98">
        <f>IF(""="",1,SUBSTITUTE(SUBSTITUTE("","xxp","xpp"),"xppm13","xppm08"))</f>
        <v>1</v>
      </c>
      <c r="H414" s="98">
        <f>IF(""="",1,"")</f>
        <v>1</v>
      </c>
      <c r="I414" s="98">
        <f>IF(""="",1,IF(LEFT("",1)&lt;&gt;"E","",1))</f>
        <v>1</v>
      </c>
      <c r="J414" s="98">
        <f>IF(""="",1,IF(LEFT("",1)="E","",1))</f>
        <v>1</v>
      </c>
      <c r="K414" s="99" t="s">
        <v>389</v>
      </c>
      <c r="L414" s="91">
        <v>2004</v>
      </c>
      <c r="M414" s="100" t="str">
        <f>IF(LEFT($G414,4)="xppm","*","")</f>
        <v/>
      </c>
      <c r="N414" s="101" t="str">
        <f>UPPER(TRIM("          MEDICAID BED TAX"))</f>
        <v>MEDICAID BED TAX</v>
      </c>
      <c r="P414" s="102" t="s">
        <v>356</v>
      </c>
      <c r="R414" s="109">
        <f>IFERROR(IF(1*AB414&gt;0,AB414,V414),V414)</f>
        <v>25446.277777777777</v>
      </c>
      <c r="S414" s="108"/>
      <c r="T414" s="101">
        <f>IFERROR(IF(LEFT($G414,4)="xppm",AD414/VLOOKUP($G414,$K$11:$Z$28,T$1,0),IF(LEFT($J414,1)="E",AD414/VLOOKUP($J414,$K$11:$Z$28,T$1,0),AD414/T$6)),"")</f>
        <v>26715.666666666668</v>
      </c>
      <c r="V414" s="101">
        <f>IFERROR(IF(LEFT($G414,4)="xppm",AF414/VLOOKUP($G414,$K$11:$Z$28,V$1,0),IF(LEFT($J414,1)="E",AF414/VLOOKUP($J414,$K$11:$Z$28,V$1,0),AF414/V$6)),"")</f>
        <v>25446.277777777777</v>
      </c>
      <c r="X414" s="101">
        <f>IFERROR(IF(LEFT($G414,4)="xppm",AH414/VLOOKUP($G414,$K$11:$Z$28,X$1,0),IF(LEFT($J414,1)="E",AH414/VLOOKUP($J414,$K$11:$Z$28,X$1,0),AH414/X$6)),"")</f>
        <v>22199.037500000002</v>
      </c>
      <c r="Z414" s="101">
        <f>IFERROR(IF(LEFT($G414,4)="xppm",AJ414/VLOOKUP($G414,$K$11:$Z$28,Z$1,0),IF(LEFT($J414,1)="E",AJ414/VLOOKUP($J414,$K$11:$Z$28,Z$1,0),AJ414/Z$6)),"")</f>
        <v>25835.875</v>
      </c>
      <c r="AA414" s="108"/>
      <c r="AB414" s="99">
        <f>IFERROR(IF(LEFT($G414,4)="xppm",AL414/VLOOKUP($G414,$K$11:$Z$28,AB$1,0),IF(LEFT($J414,1)="E",AL414/VLOOKUP($J414,$K$11:$AB$28,AB$1,0),AL414/AB$6)),"")</f>
        <v>0</v>
      </c>
      <c r="AC414" s="110"/>
      <c r="AD414" s="14">
        <v>80147</v>
      </c>
      <c r="AE414" s="14"/>
      <c r="AF414" s="14">
        <v>229016.5</v>
      </c>
      <c r="AG414" s="14"/>
      <c r="AH414" s="14">
        <v>266388.45</v>
      </c>
      <c r="AI414" s="14"/>
      <c r="AJ414" s="14">
        <v>310030.5</v>
      </c>
      <c r="AK414" s="65"/>
      <c r="AL414" s="14">
        <v>0</v>
      </c>
      <c r="AM414" s="65"/>
      <c r="AN414" s="25">
        <v>23247.5</v>
      </c>
      <c r="AO414" s="25">
        <v>22057</v>
      </c>
      <c r="AP414" s="25">
        <v>22361.95</v>
      </c>
      <c r="AQ414" s="25">
        <v>23508.5</v>
      </c>
      <c r="AR414" s="25">
        <v>22503</v>
      </c>
      <c r="AS414" s="25">
        <v>25809.5</v>
      </c>
      <c r="AT414" s="25">
        <v>25128</v>
      </c>
      <c r="AU414" s="25">
        <v>25991.5</v>
      </c>
      <c r="AV414" s="25">
        <v>25929</v>
      </c>
      <c r="AW414" s="25">
        <v>27169.5</v>
      </c>
      <c r="AX414" s="25">
        <v>26817.5</v>
      </c>
      <c r="AY414" s="25">
        <v>26160</v>
      </c>
      <c r="AZ414" s="108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10"/>
      <c r="DO414" s="10"/>
      <c r="DP414" s="10"/>
      <c r="DQ414" s="10"/>
      <c r="DR414" s="10"/>
      <c r="DS414" s="10"/>
    </row>
    <row r="415" spans="1:123" ht="4.05" customHeight="1" x14ac:dyDescent="0.25">
      <c r="A415" s="75" t="s">
        <v>348</v>
      </c>
      <c r="E415" s="111"/>
      <c r="F415" s="112"/>
      <c r="T415" s="25"/>
      <c r="U415" s="25"/>
      <c r="V415" s="25"/>
      <c r="W415" s="25"/>
      <c r="X415" s="25"/>
      <c r="Y415" s="25"/>
      <c r="Z415" s="25"/>
      <c r="AA415" s="25"/>
      <c r="AB415" s="14"/>
      <c r="AC415" s="14"/>
    </row>
    <row r="416" spans="1:123" s="86" customFormat="1" ht="15" customHeight="1" x14ac:dyDescent="0.25">
      <c r="A416" s="75" t="s">
        <v>348</v>
      </c>
      <c r="B416" s="80"/>
      <c r="C416" s="80"/>
      <c r="D416" s="80"/>
      <c r="E416" s="81"/>
      <c r="F416" s="82"/>
      <c r="G416" s="81"/>
      <c r="H416" s="81"/>
      <c r="I416" s="81"/>
      <c r="J416" s="81"/>
      <c r="K416" s="81"/>
      <c r="L416" s="83">
        <f>L417</f>
        <v>2004</v>
      </c>
      <c r="M416" s="84" t="s">
        <v>390</v>
      </c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1"/>
      <c r="AC416" s="81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85"/>
      <c r="AO416" s="85"/>
      <c r="AP416" s="85"/>
      <c r="AQ416" s="85"/>
      <c r="AR416" s="85"/>
      <c r="AS416" s="85"/>
      <c r="AT416" s="85"/>
      <c r="AU416" s="85"/>
      <c r="AV416" s="85"/>
      <c r="AW416" s="85"/>
      <c r="AX416" s="85"/>
      <c r="AY416" s="85"/>
      <c r="AZ416" s="84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/>
      <c r="DO416" s="10"/>
      <c r="DP416" s="10"/>
      <c r="DQ416" s="10"/>
      <c r="DR416" s="10"/>
      <c r="DS416" s="10"/>
    </row>
    <row r="417" spans="1:123" s="101" customFormat="1" ht="10.95" customHeight="1" x14ac:dyDescent="0.25">
      <c r="A417" s="75" t="s">
        <v>348</v>
      </c>
      <c r="B417" s="95" t="str">
        <f t="shared" ref="B417:B419" si="106">IF(E417&gt;0,"Bud02 " &amp; C417 &amp;","&amp;D417&amp;",'"&amp;E417&amp;"',"&amp;1*R417)</f>
        <v>Bud02 2020,2004,'557500',83200</v>
      </c>
      <c r="C417" s="96">
        <f t="shared" ref="C417:C419" si="107">$E$5</f>
        <v>2020</v>
      </c>
      <c r="D417" s="96">
        <v>2004</v>
      </c>
      <c r="E417" s="97">
        <f>IF(LEFT(H417,1) = "x",H417,F417)</f>
        <v>557500</v>
      </c>
      <c r="F417" s="90">
        <v>557500</v>
      </c>
      <c r="G417" s="98">
        <f>IF(""="",1,SUBSTITUTE(SUBSTITUTE("","xxp","xpp"),"xppm13","xppm08"))</f>
        <v>1</v>
      </c>
      <c r="H417" s="98">
        <f>IF(""="",1,"")</f>
        <v>1</v>
      </c>
      <c r="I417" s="98">
        <f>IF(""="",1,IF(LEFT("",1)&lt;&gt;"E","",1))</f>
        <v>1</v>
      </c>
      <c r="J417" s="98">
        <f>IF(""="",1,IF(LEFT("",1)="E","",1))</f>
        <v>1</v>
      </c>
      <c r="K417" s="99" t="s">
        <v>391</v>
      </c>
      <c r="L417" s="91">
        <v>2004</v>
      </c>
      <c r="M417" s="100" t="str">
        <f>IF(LEFT($G417,4)="xppm","*","")</f>
        <v/>
      </c>
      <c r="N417" s="101" t="str">
        <f>UPPER(TRIM("          REAL ESTATE TAXES"))</f>
        <v>REAL ESTATE TAXES</v>
      </c>
      <c r="P417" s="102" t="s">
        <v>356</v>
      </c>
      <c r="R417" s="109">
        <f>IFERROR(IF(1*AB417&gt;0,AB417,V417),V417)</f>
        <v>83200</v>
      </c>
      <c r="S417" s="108"/>
      <c r="T417" s="101">
        <f>IFERROR(IF(LEFT($G417,4)="xppm",AD417/VLOOKUP($G417,$K$11:$Z$28,T$1,0),IF(LEFT($J417,1)="E",AD417/VLOOKUP($J417,$K$11:$Z$28,T$1,0),AD417/T$6)),"")</f>
        <v>83200</v>
      </c>
      <c r="V417" s="101">
        <f>IFERROR(IF(LEFT($G417,4)="xppm",AF417/VLOOKUP($G417,$K$11:$Z$28,V$1,0),IF(LEFT($J417,1)="E",AF417/VLOOKUP($J417,$K$11:$Z$28,V$1,0),AF417/V$6)),"")</f>
        <v>83200</v>
      </c>
      <c r="X417" s="101">
        <f>IFERROR(IF(LEFT($G417,4)="xppm",AH417/VLOOKUP($G417,$K$11:$Z$28,X$1,0),IF(LEFT($J417,1)="E",AH417/VLOOKUP($J417,$K$11:$Z$28,X$1,0),AH417/X$6)),"")</f>
        <v>101500</v>
      </c>
      <c r="Z417" s="101">
        <f>IFERROR(IF(LEFT($G417,4)="xppm",AJ417/VLOOKUP($G417,$K$11:$Z$28,Z$1,0),IF(LEFT($J417,1)="E",AJ417/VLOOKUP($J417,$K$11:$Z$28,Z$1,0),AJ417/Z$6)),"")</f>
        <v>83200</v>
      </c>
      <c r="AA417" s="108"/>
      <c r="AB417" s="99">
        <f>IFERROR(IF(LEFT($G417,4)="xppm",AL417/VLOOKUP($G417,$K$11:$Z$28,AB$1,0),IF(LEFT($J417,1)="E",AL417/VLOOKUP($J417,$K$11:$AB$28,AB$1,0),AL417/AB$6)),"")</f>
        <v>0</v>
      </c>
      <c r="AC417" s="110"/>
      <c r="AD417" s="14">
        <v>249600</v>
      </c>
      <c r="AE417" s="14"/>
      <c r="AF417" s="14">
        <v>748800</v>
      </c>
      <c r="AG417" s="14"/>
      <c r="AH417" s="14">
        <v>1218000</v>
      </c>
      <c r="AI417" s="14"/>
      <c r="AJ417" s="14">
        <v>998400</v>
      </c>
      <c r="AK417" s="65"/>
      <c r="AL417" s="14">
        <v>0</v>
      </c>
      <c r="AM417" s="65"/>
      <c r="AN417" s="25">
        <v>63500</v>
      </c>
      <c r="AO417" s="25">
        <v>63500</v>
      </c>
      <c r="AP417" s="25">
        <v>519500</v>
      </c>
      <c r="AQ417" s="25">
        <v>83200</v>
      </c>
      <c r="AR417" s="25">
        <v>83200</v>
      </c>
      <c r="AS417" s="25">
        <v>83200</v>
      </c>
      <c r="AT417" s="25">
        <v>83200</v>
      </c>
      <c r="AU417" s="25">
        <v>83200</v>
      </c>
      <c r="AV417" s="25">
        <v>83200</v>
      </c>
      <c r="AW417" s="25">
        <v>83200</v>
      </c>
      <c r="AX417" s="25">
        <v>83200</v>
      </c>
      <c r="AY417" s="25">
        <v>83200</v>
      </c>
      <c r="AZ417" s="108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10"/>
      <c r="DO417" s="10"/>
      <c r="DP417" s="10"/>
      <c r="DQ417" s="10"/>
      <c r="DR417" s="10"/>
      <c r="DS417" s="10"/>
    </row>
    <row r="418" spans="1:123" s="101" customFormat="1" ht="10.95" customHeight="1" x14ac:dyDescent="0.25">
      <c r="A418" s="75" t="s">
        <v>348</v>
      </c>
      <c r="B418" s="95" t="str">
        <f t="shared" si="106"/>
        <v>Bud02 2020,2004,'558000',10980.4144444444</v>
      </c>
      <c r="C418" s="96">
        <f t="shared" si="107"/>
        <v>2020</v>
      </c>
      <c r="D418" s="96">
        <v>2004</v>
      </c>
      <c r="E418" s="97">
        <f>IF(LEFT(H418,1) = "x",H418,F418)</f>
        <v>558000</v>
      </c>
      <c r="F418" s="90">
        <v>558000</v>
      </c>
      <c r="G418" s="98">
        <f>IF(""="",1,SUBSTITUTE(SUBSTITUTE("","xxp","xpp"),"xppm13","xppm08"))</f>
        <v>1</v>
      </c>
      <c r="H418" s="98">
        <f>IF(""="",1,"")</f>
        <v>1</v>
      </c>
      <c r="I418" s="98">
        <f>IF(""="",1,IF(LEFT("",1)&lt;&gt;"E","",1))</f>
        <v>1</v>
      </c>
      <c r="J418" s="98">
        <f>IF(""="",1,IF(LEFT("",1)="E","",1))</f>
        <v>1</v>
      </c>
      <c r="K418" s="99" t="s">
        <v>392</v>
      </c>
      <c r="L418" s="91">
        <v>2004</v>
      </c>
      <c r="M418" s="100" t="str">
        <f>IF(LEFT($G418,4)="xppm","*","")</f>
        <v/>
      </c>
      <c r="N418" s="101" t="str">
        <f>UPPER(TRIM("          INSURANCE - GENERAL LIABILITY"))</f>
        <v>INSURANCE - GENERAL LIABILITY</v>
      </c>
      <c r="P418" s="102" t="s">
        <v>359</v>
      </c>
      <c r="R418" s="109">
        <f>IFERROR(IF(1*AB418&gt;0,AB418,V418),V418)</f>
        <v>10980.414444444445</v>
      </c>
      <c r="S418" s="108"/>
      <c r="T418" s="101">
        <f>IFERROR(IF(LEFT($G418,4)="xppm",AD418/VLOOKUP($G418,$K$11:$Z$28,T$1,0),IF(LEFT($J418,1)="E",AD418/VLOOKUP($J418,$K$11:$Z$28,T$1,0),AD418/T$6)),"")</f>
        <v>10943.279999999999</v>
      </c>
      <c r="V418" s="101">
        <f>IFERROR(IF(LEFT($G418,4)="xppm",AF418/VLOOKUP($G418,$K$11:$Z$28,V$1,0),IF(LEFT($J418,1)="E",AF418/VLOOKUP($J418,$K$11:$Z$28,V$1,0),AF418/V$6)),"")</f>
        <v>10980.414444444445</v>
      </c>
      <c r="X418" s="101">
        <f>IFERROR(IF(LEFT($G418,4)="xppm",AH418/VLOOKUP($G418,$K$11:$Z$28,X$1,0),IF(LEFT($J418,1)="E",AH418/VLOOKUP($J418,$K$11:$Z$28,X$1,0),AH418/X$6)),"")</f>
        <v>10922.414166666667</v>
      </c>
      <c r="Z418" s="101">
        <f>IFERROR(IF(LEFT($G418,4)="xppm",AJ418/VLOOKUP($G418,$K$11:$Z$28,Z$1,0),IF(LEFT($J418,1)="E",AJ418/VLOOKUP($J418,$K$11:$Z$28,Z$1,0),AJ418/Z$6)),"")</f>
        <v>11434.467499999999</v>
      </c>
      <c r="AA418" s="108"/>
      <c r="AB418" s="99">
        <f>IFERROR(IF(LEFT($G418,4)="xppm",AL418/VLOOKUP($G418,$K$11:$Z$28,AB$1,0),IF(LEFT($J418,1)="E",AL418/VLOOKUP($J418,$K$11:$AB$28,AB$1,0),AL418/AB$6)),"")</f>
        <v>0</v>
      </c>
      <c r="AC418" s="110"/>
      <c r="AD418" s="14">
        <v>32829.839999999997</v>
      </c>
      <c r="AE418" s="14"/>
      <c r="AF418" s="14">
        <v>98823.73</v>
      </c>
      <c r="AG418" s="14"/>
      <c r="AH418" s="14">
        <v>131068.97</v>
      </c>
      <c r="AI418" s="14"/>
      <c r="AJ418" s="14">
        <v>137213.60999999999</v>
      </c>
      <c r="AK418" s="65"/>
      <c r="AL418" s="14">
        <v>0</v>
      </c>
      <c r="AM418" s="65"/>
      <c r="AN418" s="25">
        <v>10941.67</v>
      </c>
      <c r="AO418" s="25">
        <v>10823.08</v>
      </c>
      <c r="AP418" s="25">
        <v>10823.03</v>
      </c>
      <c r="AQ418" s="25">
        <v>10823.03</v>
      </c>
      <c r="AR418" s="25">
        <v>10823.03</v>
      </c>
      <c r="AS418" s="25">
        <v>10823.03</v>
      </c>
      <c r="AT418" s="25">
        <v>11638.28</v>
      </c>
      <c r="AU418" s="25">
        <v>10943.24</v>
      </c>
      <c r="AV418" s="25">
        <v>10943.28</v>
      </c>
      <c r="AW418" s="25">
        <v>10943.28</v>
      </c>
      <c r="AX418" s="25">
        <v>10943.28</v>
      </c>
      <c r="AY418" s="25">
        <v>10943.28</v>
      </c>
      <c r="AZ418" s="108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  <c r="CY418" s="10"/>
      <c r="CZ418" s="10"/>
      <c r="DA418" s="10"/>
      <c r="DB418" s="10"/>
      <c r="DC418" s="10"/>
      <c r="DD418" s="10"/>
      <c r="DE418" s="10"/>
      <c r="DF418" s="10"/>
      <c r="DG418" s="10"/>
      <c r="DH418" s="10"/>
      <c r="DI418" s="10"/>
      <c r="DJ418" s="10"/>
      <c r="DK418" s="10"/>
      <c r="DL418" s="10"/>
      <c r="DM418" s="10"/>
      <c r="DN418" s="10"/>
      <c r="DO418" s="10"/>
      <c r="DP418" s="10"/>
      <c r="DQ418" s="10"/>
      <c r="DR418" s="10"/>
      <c r="DS418" s="10"/>
    </row>
    <row r="419" spans="1:123" s="101" customFormat="1" ht="10.95" customHeight="1" x14ac:dyDescent="0.25">
      <c r="A419" s="75" t="s">
        <v>348</v>
      </c>
      <c r="B419" s="95" t="str">
        <f t="shared" si="106"/>
        <v>Bud02 2020,2004,'558200',1303.79</v>
      </c>
      <c r="C419" s="96">
        <f t="shared" si="107"/>
        <v>2020</v>
      </c>
      <c r="D419" s="96">
        <v>2004</v>
      </c>
      <c r="E419" s="97">
        <f>IF(LEFT(H419,1) = "x",H419,F419)</f>
        <v>558200</v>
      </c>
      <c r="F419" s="90">
        <v>558200</v>
      </c>
      <c r="G419" s="98">
        <f>IF(""="",1,SUBSTITUTE(SUBSTITUTE("","xxp","xpp"),"xppm13","xppm08"))</f>
        <v>1</v>
      </c>
      <c r="H419" s="98">
        <f>IF(""="",1,"")</f>
        <v>1</v>
      </c>
      <c r="I419" s="98">
        <f>IF(""="",1,IF(LEFT("",1)&lt;&gt;"E","",1))</f>
        <v>1</v>
      </c>
      <c r="J419" s="98">
        <f>IF(""="",1,IF(LEFT("",1)="E","",1))</f>
        <v>1</v>
      </c>
      <c r="K419" s="99" t="s">
        <v>393</v>
      </c>
      <c r="L419" s="91">
        <v>2004</v>
      </c>
      <c r="M419" s="100" t="str">
        <f>IF(LEFT($G419,4)="xppm","*","")</f>
        <v/>
      </c>
      <c r="N419" s="101" t="str">
        <f>UPPER(TRIM("          INSURANCE - PROPERTY/FLOOD"))</f>
        <v>INSURANCE - PROPERTY/FLOOD</v>
      </c>
      <c r="P419" s="102" t="s">
        <v>359</v>
      </c>
      <c r="R419" s="109">
        <f>IFERROR(IF(1*AB419&gt;0,AB419,V419),V419)</f>
        <v>1303.79</v>
      </c>
      <c r="S419" s="108"/>
      <c r="T419" s="101">
        <f>IFERROR(IF(LEFT($G419,4)="xppm",AD419/VLOOKUP($G419,$K$11:$Z$28,T$1,0),IF(LEFT($J419,1)="E",AD419/VLOOKUP($J419,$K$11:$Z$28,T$1,0),AD419/T$6)),"")</f>
        <v>1303.79</v>
      </c>
      <c r="V419" s="101">
        <f>IFERROR(IF(LEFT($G419,4)="xppm",AF419/VLOOKUP($G419,$K$11:$Z$28,V$1,0),IF(LEFT($J419,1)="E",AF419/VLOOKUP($J419,$K$11:$Z$28,V$1,0),AF419/V$6)),"")</f>
        <v>1303.79</v>
      </c>
      <c r="X419" s="101">
        <f>IFERROR(IF(LEFT($G419,4)="xppm",AH419/VLOOKUP($G419,$K$11:$Z$28,X$1,0),IF(LEFT($J419,1)="E",AH419/VLOOKUP($J419,$K$11:$Z$28,X$1,0),AH419/X$6)),"")</f>
        <v>1001.3191666666667</v>
      </c>
      <c r="Z419" s="101">
        <f>IFERROR(IF(LEFT($G419,4)="xppm",AJ419/VLOOKUP($G419,$K$11:$Z$28,Z$1,0),IF(LEFT($J419,1)="E",AJ419/VLOOKUP($J419,$K$11:$Z$28,Z$1,0),AJ419/Z$6)),"")</f>
        <v>1303.79</v>
      </c>
      <c r="AA419" s="108"/>
      <c r="AB419" s="99">
        <f>IFERROR(IF(LEFT($G419,4)="xppm",AL419/VLOOKUP($G419,$K$11:$Z$28,AB$1,0),IF(LEFT($J419,1)="E",AL419/VLOOKUP($J419,$K$11:$AB$28,AB$1,0),AL419/AB$6)),"")</f>
        <v>0</v>
      </c>
      <c r="AC419" s="110"/>
      <c r="AD419" s="14">
        <v>3911.37</v>
      </c>
      <c r="AE419" s="14"/>
      <c r="AF419" s="14">
        <v>11734.11</v>
      </c>
      <c r="AG419" s="14"/>
      <c r="AH419" s="14">
        <v>12015.83</v>
      </c>
      <c r="AI419" s="14"/>
      <c r="AJ419" s="14">
        <v>15645.48</v>
      </c>
      <c r="AK419" s="65"/>
      <c r="AL419" s="14">
        <v>0</v>
      </c>
      <c r="AM419" s="65"/>
      <c r="AN419" s="25">
        <v>940.78</v>
      </c>
      <c r="AO419" s="25">
        <v>1303.79</v>
      </c>
      <c r="AP419" s="25">
        <v>1303.79</v>
      </c>
      <c r="AQ419" s="25">
        <v>1303.79</v>
      </c>
      <c r="AR419" s="25">
        <v>1303.79</v>
      </c>
      <c r="AS419" s="25">
        <v>1303.79</v>
      </c>
      <c r="AT419" s="25">
        <v>1303.79</v>
      </c>
      <c r="AU419" s="25">
        <v>1303.79</v>
      </c>
      <c r="AV419" s="25">
        <v>1303.79</v>
      </c>
      <c r="AW419" s="25">
        <v>1303.79</v>
      </c>
      <c r="AX419" s="25">
        <v>1303.79</v>
      </c>
      <c r="AY419" s="25">
        <v>1303.79</v>
      </c>
      <c r="AZ419" s="108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  <c r="CY419" s="10"/>
      <c r="CZ419" s="10"/>
      <c r="DA419" s="10"/>
      <c r="DB419" s="10"/>
      <c r="DC419" s="10"/>
      <c r="DD419" s="10"/>
      <c r="DE419" s="10"/>
      <c r="DF419" s="10"/>
      <c r="DG419" s="10"/>
      <c r="DH419" s="10"/>
      <c r="DI419" s="10"/>
      <c r="DJ419" s="10"/>
      <c r="DK419" s="10"/>
      <c r="DL419" s="10"/>
      <c r="DM419" s="10"/>
      <c r="DN419" s="10"/>
      <c r="DO419" s="10"/>
      <c r="DP419" s="10"/>
      <c r="DQ419" s="10"/>
      <c r="DR419" s="10"/>
      <c r="DS419" s="10"/>
    </row>
    <row r="420" spans="1:123" ht="4.05" customHeight="1" x14ac:dyDescent="0.25">
      <c r="A420" s="75" t="s">
        <v>348</v>
      </c>
      <c r="E420" s="111"/>
      <c r="F420" s="112"/>
      <c r="T420" s="25"/>
      <c r="U420" s="25"/>
      <c r="V420" s="25"/>
      <c r="W420" s="25"/>
      <c r="X420" s="25"/>
      <c r="Y420" s="25"/>
      <c r="Z420" s="25"/>
      <c r="AA420" s="25"/>
      <c r="AB420" s="14"/>
      <c r="AC420" s="14"/>
    </row>
    <row r="421" spans="1:123" s="86" customFormat="1" ht="15" customHeight="1" x14ac:dyDescent="0.25">
      <c r="A421" s="75" t="s">
        <v>348</v>
      </c>
      <c r="B421" s="80"/>
      <c r="C421" s="80"/>
      <c r="D421" s="80"/>
      <c r="E421" s="81"/>
      <c r="F421" s="82"/>
      <c r="G421" s="81"/>
      <c r="H421" s="81"/>
      <c r="I421" s="81"/>
      <c r="J421" s="81"/>
      <c r="K421" s="81"/>
      <c r="L421" s="83">
        <f>L422</f>
        <v>2004</v>
      </c>
      <c r="M421" s="84" t="s">
        <v>394</v>
      </c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1"/>
      <c r="AC421" s="81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85"/>
      <c r="AO421" s="85"/>
      <c r="AP421" s="85"/>
      <c r="AQ421" s="85"/>
      <c r="AR421" s="85"/>
      <c r="AS421" s="85"/>
      <c r="AT421" s="85"/>
      <c r="AU421" s="85"/>
      <c r="AV421" s="85"/>
      <c r="AW421" s="85"/>
      <c r="AX421" s="85"/>
      <c r="AY421" s="85"/>
      <c r="AZ421" s="84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  <c r="CY421" s="10"/>
      <c r="CZ421" s="10"/>
      <c r="DA421" s="10"/>
      <c r="DB421" s="10"/>
      <c r="DC421" s="10"/>
      <c r="DD421" s="10"/>
      <c r="DE421" s="10"/>
      <c r="DF421" s="10"/>
      <c r="DG421" s="10"/>
      <c r="DH421" s="10"/>
      <c r="DI421" s="10"/>
      <c r="DJ421" s="10"/>
      <c r="DK421" s="10"/>
      <c r="DL421" s="10"/>
      <c r="DM421" s="10"/>
      <c r="DN421" s="10"/>
      <c r="DO421" s="10"/>
      <c r="DP421" s="10"/>
      <c r="DQ421" s="10"/>
      <c r="DR421" s="10"/>
      <c r="DS421" s="10"/>
    </row>
    <row r="422" spans="1:123" s="101" customFormat="1" ht="10.95" customHeight="1" x14ac:dyDescent="0.25">
      <c r="A422" s="75" t="s">
        <v>348</v>
      </c>
      <c r="B422" s="95" t="str">
        <f t="shared" ref="B422:B424" si="108">IF(E422&gt;0,"Bud02 " &amp; C422 &amp;","&amp;D422&amp;",'"&amp;E422&amp;"',"&amp;1*R422)</f>
        <v>Bud02 2020,2004,'560000',4135.55555555556</v>
      </c>
      <c r="C422" s="96">
        <f t="shared" ref="C422:C425" si="109">$E$5</f>
        <v>2020</v>
      </c>
      <c r="D422" s="96">
        <v>2004</v>
      </c>
      <c r="E422" s="97">
        <f>IF(LEFT(H422,1) = "x",H422,F422)</f>
        <v>560000</v>
      </c>
      <c r="F422" s="90">
        <v>560000</v>
      </c>
      <c r="G422" s="98">
        <f>IF(""="",1,SUBSTITUTE(SUBSTITUTE("","xxp","xpp"),"xppm13","xppm08"))</f>
        <v>1</v>
      </c>
      <c r="H422" s="98">
        <f>IF(""="",1,"")</f>
        <v>1</v>
      </c>
      <c r="I422" s="98">
        <f>IF(""="",1,IF(LEFT("",1)&lt;&gt;"E","",1))</f>
        <v>1</v>
      </c>
      <c r="J422" s="98">
        <f>IF(""="",1,IF(LEFT("",1)="E","",1))</f>
        <v>1</v>
      </c>
      <c r="K422" s="99" t="s">
        <v>395</v>
      </c>
      <c r="L422" s="91">
        <v>2004</v>
      </c>
      <c r="M422" s="100" t="str">
        <f>IF(LEFT($G422,4)="xppm","*","")</f>
        <v/>
      </c>
      <c r="N422" s="101" t="str">
        <f>UPPER(TRIM("          INTEREST EXPENSE"))</f>
        <v>INTEREST EXPENSE</v>
      </c>
      <c r="P422" s="102" t="s">
        <v>356</v>
      </c>
      <c r="R422" s="109">
        <f>IFERROR(IF(1*AB422&gt;0,AB422,V422),V422)</f>
        <v>4135.5555555555557</v>
      </c>
      <c r="S422" s="108"/>
      <c r="T422" s="101">
        <f>IFERROR(IF(LEFT($G422,4)="xppm",AD422/VLOOKUP($G422,$K$11:$Z$28,T$1,0),IF(LEFT($J422,1)="E",AD422/VLOOKUP($J422,$K$11:$Z$28,T$1,0),AD422/T$6)),"")</f>
        <v>4021.86</v>
      </c>
      <c r="V422" s="101">
        <f>IFERROR(IF(LEFT($G422,4)="xppm",AF422/VLOOKUP($G422,$K$11:$Z$28,V$1,0),IF(LEFT($J422,1)="E",AF422/VLOOKUP($J422,$K$11:$Z$28,V$1,0),AF422/V$6)),"")</f>
        <v>4135.5555555555557</v>
      </c>
      <c r="X422" s="101">
        <f>IFERROR(IF(LEFT($G422,4)="xppm",AH422/VLOOKUP($G422,$K$11:$Z$28,X$1,0),IF(LEFT($J422,1)="E",AH422/VLOOKUP($J422,$K$11:$Z$28,X$1,0),AH422/X$6)),"")</f>
        <v>6043.0275000000001</v>
      </c>
      <c r="Z422" s="101">
        <f>IFERROR(IF(LEFT($G422,4)="xppm",AJ422/VLOOKUP($G422,$K$11:$Z$28,Z$1,0),IF(LEFT($J422,1)="E",AJ422/VLOOKUP($J422,$K$11:$Z$28,Z$1,0),AJ422/Z$6)),"")</f>
        <v>5087.58</v>
      </c>
      <c r="AA422" s="108"/>
      <c r="AB422" s="99">
        <f>IFERROR(IF(LEFT($G422,4)="xppm",AL422/VLOOKUP($G422,$K$11:$Z$28,AB$1,0),IF(LEFT($J422,1)="E",AL422/VLOOKUP($J422,$K$11:$AB$28,AB$1,0),AL422/AB$6)),"")</f>
        <v>0</v>
      </c>
      <c r="AC422" s="110"/>
      <c r="AD422" s="14">
        <v>12065.58</v>
      </c>
      <c r="AE422" s="14"/>
      <c r="AF422" s="14">
        <v>37220</v>
      </c>
      <c r="AG422" s="14"/>
      <c r="AH422" s="14">
        <v>72516.33</v>
      </c>
      <c r="AI422" s="14"/>
      <c r="AJ422" s="14">
        <v>61050.96</v>
      </c>
      <c r="AK422" s="65"/>
      <c r="AL422" s="14">
        <v>0</v>
      </c>
      <c r="AM422" s="65"/>
      <c r="AN422" s="25">
        <v>10167.64</v>
      </c>
      <c r="AO422" s="25">
        <v>4762.5200000000004</v>
      </c>
      <c r="AP422" s="25">
        <v>12481.85</v>
      </c>
      <c r="AQ422" s="25">
        <v>3567.35</v>
      </c>
      <c r="AR422" s="25">
        <v>3435.51</v>
      </c>
      <c r="AS422" s="25">
        <v>4109.1499999999996</v>
      </c>
      <c r="AT422" s="25">
        <v>5745.65</v>
      </c>
      <c r="AU422" s="25">
        <v>4572.84</v>
      </c>
      <c r="AV422" s="25">
        <v>3723.92</v>
      </c>
      <c r="AW422" s="25">
        <v>4145.7299999999996</v>
      </c>
      <c r="AX422" s="25">
        <v>4380.62</v>
      </c>
      <c r="AY422" s="25">
        <v>3539.23</v>
      </c>
      <c r="AZ422" s="108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10"/>
      <c r="DO422" s="10"/>
      <c r="DP422" s="10"/>
      <c r="DQ422" s="10"/>
      <c r="DR422" s="10"/>
      <c r="DS422" s="10"/>
    </row>
    <row r="423" spans="1:123" s="101" customFormat="1" ht="10.95" customHeight="1" x14ac:dyDescent="0.25">
      <c r="A423" s="75" t="s">
        <v>348</v>
      </c>
      <c r="B423" s="95" t="str">
        <f t="shared" si="108"/>
        <v>Bud02 2020,2004,'560500',124928.928888889</v>
      </c>
      <c r="C423" s="96">
        <f t="shared" si="109"/>
        <v>2020</v>
      </c>
      <c r="D423" s="96">
        <v>2004</v>
      </c>
      <c r="E423" s="97">
        <f>IF(LEFT(H423,1) = "x",H423,F423)</f>
        <v>560500</v>
      </c>
      <c r="F423" s="90">
        <v>560500</v>
      </c>
      <c r="G423" s="98">
        <f>IF(""="",1,SUBSTITUTE(SUBSTITUTE("","xxp","xpp"),"xppm13","xppm08"))</f>
        <v>1</v>
      </c>
      <c r="H423" s="98">
        <f>IF(""="",1,"")</f>
        <v>1</v>
      </c>
      <c r="I423" s="98">
        <f>IF(""="",1,IF(LEFT("",1)&lt;&gt;"E","",1))</f>
        <v>1</v>
      </c>
      <c r="J423" s="98">
        <f>IF(""="",1,IF(LEFT("",1)="E","",1))</f>
        <v>1</v>
      </c>
      <c r="K423" s="99" t="s">
        <v>396</v>
      </c>
      <c r="L423" s="91">
        <v>2004</v>
      </c>
      <c r="M423" s="100" t="str">
        <f>IF(LEFT($G423,4)="xppm","*","")</f>
        <v/>
      </c>
      <c r="N423" s="101" t="str">
        <f>UPPER(TRIM("          RENT EXPENSE"))</f>
        <v>RENT EXPENSE</v>
      </c>
      <c r="P423" s="102" t="s">
        <v>356</v>
      </c>
      <c r="R423" s="109">
        <f>IFERROR(IF(1*AB423&gt;0,AB423,V423),V423)</f>
        <v>124928.9288888889</v>
      </c>
      <c r="S423" s="108"/>
      <c r="T423" s="101">
        <f>IFERROR(IF(LEFT($G423,4)="xppm",AD423/VLOOKUP($G423,$K$11:$Z$28,T$1,0),IF(LEFT($J423,1)="E",AD423/VLOOKUP($J423,$K$11:$Z$28,T$1,0),AD423/T$6)),"")</f>
        <v>121815.30666666666</v>
      </c>
      <c r="V423" s="101">
        <f>IFERROR(IF(LEFT($G423,4)="xppm",AF423/VLOOKUP($G423,$K$11:$Z$28,V$1,0),IF(LEFT($J423,1)="E",AF423/VLOOKUP($J423,$K$11:$Z$28,V$1,0),AF423/V$6)),"")</f>
        <v>124928.9288888889</v>
      </c>
      <c r="X423" s="101">
        <f>IFERROR(IF(LEFT($G423,4)="xppm",AH423/VLOOKUP($G423,$K$11:$Z$28,X$1,0),IF(LEFT($J423,1)="E",AH423/VLOOKUP($J423,$K$11:$Z$28,X$1,0),AH423/X$6)),"")</f>
        <v>100000</v>
      </c>
      <c r="Z423" s="101">
        <f>IFERROR(IF(LEFT($G423,4)="xppm",AJ423/VLOOKUP($G423,$K$11:$Z$28,Z$1,0),IF(LEFT($J423,1)="E",AJ423/VLOOKUP($J423,$K$11:$Z$28,Z$1,0),AJ423/Z$6)),"")</f>
        <v>117652.22249999999</v>
      </c>
      <c r="AA423" s="108"/>
      <c r="AB423" s="99">
        <f>IFERROR(IF(LEFT($G423,4)="xppm",AL423/VLOOKUP($G423,$K$11:$Z$28,AB$1,0),IF(LEFT($J423,1)="E",AL423/VLOOKUP($J423,$K$11:$AB$28,AB$1,0),AL423/AB$6)),"")</f>
        <v>0</v>
      </c>
      <c r="AC423" s="110"/>
      <c r="AD423" s="14">
        <v>365445.92</v>
      </c>
      <c r="AE423" s="14"/>
      <c r="AF423" s="14">
        <v>1124360.3600000001</v>
      </c>
      <c r="AG423" s="14"/>
      <c r="AH423" s="14">
        <v>1200000</v>
      </c>
      <c r="AI423" s="14"/>
      <c r="AJ423" s="14">
        <v>1411826.67</v>
      </c>
      <c r="AK423" s="65"/>
      <c r="AL423" s="14">
        <v>0</v>
      </c>
      <c r="AM423" s="65"/>
      <c r="AN423" s="25">
        <v>100000</v>
      </c>
      <c r="AO423" s="25">
        <v>100000</v>
      </c>
      <c r="AP423" s="25">
        <v>100000</v>
      </c>
      <c r="AQ423" s="25">
        <v>139697.26</v>
      </c>
      <c r="AR423" s="25">
        <v>130804.81</v>
      </c>
      <c r="AS423" s="25">
        <v>114132.46</v>
      </c>
      <c r="AT423" s="25">
        <v>126245.92</v>
      </c>
      <c r="AU423" s="25">
        <v>130337.8</v>
      </c>
      <c r="AV423" s="25">
        <v>117696.19</v>
      </c>
      <c r="AW423" s="25">
        <v>120834.19</v>
      </c>
      <c r="AX423" s="25">
        <v>123837.36</v>
      </c>
      <c r="AY423" s="25">
        <v>120774.37</v>
      </c>
      <c r="AZ423" s="108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  <c r="CY423" s="10"/>
      <c r="CZ423" s="10"/>
      <c r="DA423" s="10"/>
      <c r="DB423" s="10"/>
      <c r="DC423" s="10"/>
      <c r="DD423" s="10"/>
      <c r="DE423" s="10"/>
      <c r="DF423" s="10"/>
      <c r="DG423" s="10"/>
      <c r="DH423" s="10"/>
      <c r="DI423" s="10"/>
      <c r="DJ423" s="10"/>
      <c r="DK423" s="10"/>
      <c r="DL423" s="10"/>
      <c r="DM423" s="10"/>
      <c r="DN423" s="10"/>
      <c r="DO423" s="10"/>
      <c r="DP423" s="10"/>
      <c r="DQ423" s="10"/>
      <c r="DR423" s="10"/>
      <c r="DS423" s="10"/>
    </row>
    <row r="424" spans="1:123" s="101" customFormat="1" ht="10.95" customHeight="1" x14ac:dyDescent="0.25">
      <c r="A424" s="75" t="s">
        <v>348</v>
      </c>
      <c r="B424" s="95" t="b">
        <f t="shared" si="108"/>
        <v>0</v>
      </c>
      <c r="C424" s="96">
        <f t="shared" si="109"/>
        <v>2020</v>
      </c>
      <c r="D424" s="96">
        <v>2004</v>
      </c>
      <c r="E424" s="97">
        <f>IF(LEFT(H424,1) = "x",H424,F424)</f>
        <v>0</v>
      </c>
      <c r="F424" s="90"/>
      <c r="G424" s="98">
        <f>IF(""="",1,SUBSTITUTE(SUBSTITUTE("","xxp","xpp"),"xppm13","xppm08"))</f>
        <v>1</v>
      </c>
      <c r="H424" s="98">
        <f>IF(""="",1,"")</f>
        <v>1</v>
      </c>
      <c r="I424" s="98">
        <f>IF(""="",1,IF(LEFT("",1)&lt;&gt;"E","",1))</f>
        <v>1</v>
      </c>
      <c r="J424" s="98">
        <f>IF(""="",1,IF(LEFT("",1)="E","",1))</f>
        <v>1</v>
      </c>
      <c r="K424" s="99" t="s">
        <v>397</v>
      </c>
      <c r="L424" s="91">
        <v>2004</v>
      </c>
      <c r="M424" s="100" t="str">
        <f>IF(LEFT($G424,4)="xppm","*","")</f>
        <v/>
      </c>
      <c r="N424" s="101" t="str">
        <f>UPPER(TRIM("          NON-RECURRING MISC. EXPENSE"))</f>
        <v>NON-RECURRING MISC. EXPENSE</v>
      </c>
      <c r="P424" s="102" t="s">
        <v>356</v>
      </c>
      <c r="R424" s="109">
        <f>IFERROR(IF(1*AB424&gt;0,AB424,V424),V424)</f>
        <v>0</v>
      </c>
      <c r="S424" s="108"/>
      <c r="T424" s="101">
        <f>IFERROR(IF(LEFT($G424,4)="xppm",AD424/VLOOKUP($G424,$K$11:$Z$28,T$1,0),IF(LEFT($J424,1)="E",AD424/VLOOKUP($J424,$K$11:$Z$28,T$1,0),AD424/T$6)),"")</f>
        <v>0</v>
      </c>
      <c r="V424" s="101">
        <f>IFERROR(IF(LEFT($G424,4)="xppm",AF424/VLOOKUP($G424,$K$11:$Z$28,V$1,0),IF(LEFT($J424,1)="E",AF424/VLOOKUP($J424,$K$11:$Z$28,V$1,0),AF424/V$6)),"")</f>
        <v>0</v>
      </c>
      <c r="X424" s="101">
        <f>IFERROR(IF(LEFT($G424,4)="xppm",AH424/VLOOKUP($G424,$K$11:$Z$28,X$1,0),IF(LEFT($J424,1)="E",AH424/VLOOKUP($J424,$K$11:$Z$28,X$1,0),AH424/X$6)),"")</f>
        <v>0</v>
      </c>
      <c r="Z424" s="101">
        <f>IFERROR(IF(LEFT($G424,4)="xppm",AJ424/VLOOKUP($G424,$K$11:$Z$28,Z$1,0),IF(LEFT($J424,1)="E",AJ424/VLOOKUP($J424,$K$11:$Z$28,Z$1,0),AJ424/Z$6)),"")</f>
        <v>0</v>
      </c>
      <c r="AA424" s="108"/>
      <c r="AB424" s="99">
        <f>IFERROR(IF(LEFT($G424,4)="xppm",AL424/VLOOKUP($G424,$K$11:$Z$28,AB$1,0),IF(LEFT($J424,1)="E",AL424/VLOOKUP($J424,$K$11:$AB$28,AB$1,0),AL424/AB$6)),"")</f>
        <v>0</v>
      </c>
      <c r="AC424" s="110"/>
      <c r="AD424" s="14"/>
      <c r="AE424" s="14"/>
      <c r="AF424" s="14"/>
      <c r="AG424" s="14"/>
      <c r="AH424" s="14"/>
      <c r="AI424" s="14"/>
      <c r="AJ424" s="14"/>
      <c r="AK424" s="65"/>
      <c r="AL424" s="14"/>
      <c r="AM424" s="6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108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  <c r="CY424" s="10"/>
      <c r="CZ424" s="10"/>
      <c r="DA424" s="10"/>
      <c r="DB424" s="10"/>
      <c r="DC424" s="10"/>
      <c r="DD424" s="10"/>
      <c r="DE424" s="10"/>
      <c r="DF424" s="10"/>
      <c r="DG424" s="10"/>
      <c r="DH424" s="10"/>
      <c r="DI424" s="10"/>
      <c r="DJ424" s="10"/>
      <c r="DK424" s="10"/>
      <c r="DL424" s="10"/>
      <c r="DM424" s="10"/>
      <c r="DN424" s="10"/>
      <c r="DO424" s="10"/>
      <c r="DP424" s="10"/>
      <c r="DQ424" s="10"/>
      <c r="DR424" s="10"/>
      <c r="DS424" s="10"/>
    </row>
    <row r="425" spans="1:123" ht="4.05" customHeight="1" x14ac:dyDescent="0.25">
      <c r="A425" s="75" t="s">
        <v>348</v>
      </c>
      <c r="E425" s="111"/>
      <c r="F425" s="112"/>
      <c r="T425" s="25"/>
      <c r="U425" s="25"/>
      <c r="V425" s="25"/>
      <c r="W425" s="25"/>
      <c r="X425" s="25"/>
      <c r="Y425" s="25"/>
      <c r="Z425" s="25"/>
      <c r="AA425" s="25"/>
      <c r="AB425" s="14"/>
      <c r="AC425" s="14"/>
    </row>
    <row r="426" spans="1:123" s="5" customFormat="1" x14ac:dyDescent="0.25">
      <c r="A426" s="75" t="s">
        <v>348</v>
      </c>
      <c r="E426" s="6"/>
      <c r="G426" s="8"/>
      <c r="H426" s="8"/>
      <c r="I426" s="8"/>
      <c r="J426" s="8"/>
      <c r="K426" s="6"/>
      <c r="L426" s="76"/>
      <c r="M426" s="76"/>
      <c r="N426" s="10"/>
      <c r="O426" s="10"/>
      <c r="P426" s="7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6"/>
      <c r="AC426" s="6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  <c r="CY426" s="10"/>
      <c r="CZ426" s="10"/>
      <c r="DA426" s="10"/>
      <c r="DB426" s="10"/>
      <c r="DC426" s="10"/>
      <c r="DD426" s="10"/>
      <c r="DE426" s="10"/>
      <c r="DF426" s="10"/>
      <c r="DG426" s="10"/>
      <c r="DH426" s="10"/>
      <c r="DI426" s="10"/>
      <c r="DJ426" s="10"/>
      <c r="DK426" s="10"/>
      <c r="DL426" s="10"/>
      <c r="DM426" s="10"/>
      <c r="DN426" s="10"/>
      <c r="DO426" s="10"/>
      <c r="DP426" s="10"/>
      <c r="DQ426" s="10"/>
      <c r="DR426" s="10"/>
      <c r="DS426" s="10"/>
    </row>
    <row r="427" spans="1:123" ht="22.8" customHeight="1" x14ac:dyDescent="0.35">
      <c r="A427" s="75" t="s">
        <v>348</v>
      </c>
      <c r="K427" s="6">
        <v>2005</v>
      </c>
      <c r="L427" s="77">
        <v>2005</v>
      </c>
      <c r="M427" s="77"/>
      <c r="N427" s="78" t="s">
        <v>404</v>
      </c>
      <c r="O427" s="79"/>
      <c r="S427" s="58"/>
      <c r="AA427" s="58"/>
      <c r="AC427" s="72"/>
      <c r="AK427" s="65"/>
      <c r="AM427" s="65"/>
      <c r="AZ427" s="58"/>
    </row>
    <row r="428" spans="1:123" x14ac:dyDescent="0.25">
      <c r="A428" s="75" t="s">
        <v>348</v>
      </c>
    </row>
    <row r="429" spans="1:123" s="86" customFormat="1" ht="15" customHeight="1" x14ac:dyDescent="0.25">
      <c r="A429" s="75" t="s">
        <v>348</v>
      </c>
      <c r="B429" s="80"/>
      <c r="C429" s="80"/>
      <c r="D429" s="80"/>
      <c r="E429" s="81"/>
      <c r="F429" s="82"/>
      <c r="G429" s="81"/>
      <c r="H429" s="81"/>
      <c r="I429" s="81"/>
      <c r="J429" s="81"/>
      <c r="K429" s="81"/>
      <c r="L429" s="83">
        <f>L430</f>
        <v>2005</v>
      </c>
      <c r="M429" s="84" t="s">
        <v>350</v>
      </c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  <c r="AA429" s="84"/>
      <c r="AB429" s="81"/>
      <c r="AC429" s="81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85"/>
      <c r="AO429" s="85"/>
      <c r="AP429" s="85"/>
      <c r="AQ429" s="85"/>
      <c r="AR429" s="85"/>
      <c r="AS429" s="85"/>
      <c r="AT429" s="85"/>
      <c r="AU429" s="85"/>
      <c r="AV429" s="85"/>
      <c r="AW429" s="85"/>
      <c r="AX429" s="85"/>
      <c r="AY429" s="85"/>
      <c r="AZ429" s="84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  <c r="CY429" s="10"/>
      <c r="CZ429" s="10"/>
      <c r="DA429" s="10"/>
      <c r="DB429" s="10"/>
      <c r="DC429" s="10"/>
      <c r="DD429" s="10"/>
      <c r="DE429" s="10"/>
      <c r="DF429" s="10"/>
      <c r="DG429" s="10"/>
      <c r="DH429" s="10"/>
      <c r="DI429" s="10"/>
      <c r="DJ429" s="10"/>
      <c r="DK429" s="10"/>
      <c r="DL429" s="10"/>
      <c r="DM429" s="10"/>
      <c r="DN429" s="10"/>
      <c r="DO429" s="10"/>
      <c r="DP429" s="10"/>
      <c r="DQ429" s="10"/>
      <c r="DR429" s="10"/>
      <c r="DS429" s="10"/>
    </row>
    <row r="430" spans="1:123" s="25" customFormat="1" ht="10.95" customHeight="1" x14ac:dyDescent="0.25">
      <c r="A430" s="87" t="s">
        <v>348</v>
      </c>
      <c r="B430" s="88"/>
      <c r="C430" s="88"/>
      <c r="D430" s="88"/>
      <c r="E430" s="89"/>
      <c r="F430" s="90"/>
      <c r="G430" s="13"/>
      <c r="H430" s="13"/>
      <c r="I430" s="13"/>
      <c r="J430" s="13"/>
      <c r="K430" s="14" t="s">
        <v>295</v>
      </c>
      <c r="L430" s="91">
        <v>2005</v>
      </c>
      <c r="M430" s="92"/>
      <c r="N430" s="25" t="str">
        <f>TRIM("    TOTAL DAYS")</f>
        <v>TOTAL DAYS</v>
      </c>
      <c r="P430" s="70"/>
      <c r="Q430" s="10"/>
      <c r="R430" s="85"/>
      <c r="S430" s="93"/>
      <c r="T430" s="25">
        <f>AD430/T$6</f>
        <v>6160</v>
      </c>
      <c r="V430" s="25">
        <f>AF430/V$6</f>
        <v>6018.2222222222226</v>
      </c>
      <c r="X430" s="25">
        <f>AH430/X$6</f>
        <v>5622.25</v>
      </c>
      <c r="Z430" s="25">
        <f>AJ430/Z$6</f>
        <v>5875.5</v>
      </c>
      <c r="AA430" s="93"/>
      <c r="AB430" s="14">
        <f>AL430/AB$6</f>
        <v>0</v>
      </c>
      <c r="AC430" s="65"/>
      <c r="AD430" s="14">
        <v>18480</v>
      </c>
      <c r="AE430" s="14"/>
      <c r="AF430" s="14">
        <v>54164</v>
      </c>
      <c r="AG430" s="14"/>
      <c r="AH430" s="14">
        <v>67467</v>
      </c>
      <c r="AI430" s="14"/>
      <c r="AJ430" s="14">
        <v>70506</v>
      </c>
      <c r="AK430" s="65"/>
      <c r="AL430" s="14">
        <v>0</v>
      </c>
      <c r="AM430" s="65"/>
      <c r="AN430" s="25">
        <v>5430</v>
      </c>
      <c r="AO430" s="25">
        <v>5274</v>
      </c>
      <c r="AP430" s="25">
        <v>5758</v>
      </c>
      <c r="AQ430" s="25">
        <v>5935</v>
      </c>
      <c r="AR430" s="25">
        <v>5382</v>
      </c>
      <c r="AS430" s="25">
        <v>6097</v>
      </c>
      <c r="AT430" s="25">
        <v>5969</v>
      </c>
      <c r="AU430" s="25">
        <v>6220</v>
      </c>
      <c r="AV430" s="25">
        <v>6081</v>
      </c>
      <c r="AW430" s="25">
        <v>6231</v>
      </c>
      <c r="AX430" s="25">
        <v>6264</v>
      </c>
      <c r="AY430" s="25">
        <v>5985</v>
      </c>
      <c r="AZ430" s="93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  <c r="CY430" s="10"/>
      <c r="CZ430" s="10"/>
      <c r="DA430" s="10"/>
      <c r="DB430" s="10"/>
      <c r="DC430" s="10"/>
      <c r="DD430" s="10"/>
      <c r="DE430" s="10"/>
      <c r="DF430" s="10"/>
      <c r="DG430" s="10"/>
      <c r="DH430" s="10"/>
      <c r="DI430" s="10"/>
      <c r="DJ430" s="10"/>
      <c r="DK430" s="10"/>
      <c r="DL430" s="10"/>
      <c r="DM430" s="10"/>
      <c r="DN430" s="10"/>
      <c r="DO430" s="10"/>
      <c r="DP430" s="10"/>
      <c r="DQ430" s="10"/>
      <c r="DR430" s="10"/>
      <c r="DS430" s="10"/>
    </row>
    <row r="431" spans="1:123" s="25" customFormat="1" ht="10.95" customHeight="1" x14ac:dyDescent="0.25">
      <c r="A431" s="87" t="s">
        <v>348</v>
      </c>
      <c r="B431" s="88"/>
      <c r="C431" s="88"/>
      <c r="D431" s="88"/>
      <c r="E431" s="89"/>
      <c r="F431" s="90"/>
      <c r="G431" s="13"/>
      <c r="H431" s="13"/>
      <c r="I431" s="13"/>
      <c r="J431" s="13"/>
      <c r="K431" s="14" t="s">
        <v>299</v>
      </c>
      <c r="L431" s="91">
        <v>2005</v>
      </c>
      <c r="M431" s="92"/>
      <c r="N431" s="25" t="str">
        <f>TRIM("      TOTAL ANCILLARIES")</f>
        <v>TOTAL ANCILLARIES</v>
      </c>
      <c r="P431" s="70"/>
      <c r="Q431" s="10"/>
      <c r="R431" s="85"/>
      <c r="S431" s="93"/>
      <c r="T431" s="25">
        <f>AD431/T$6</f>
        <v>35645.563333333332</v>
      </c>
      <c r="V431" s="25">
        <f>AF431/V$6</f>
        <v>35347.281111111115</v>
      </c>
      <c r="X431" s="25">
        <f>AH431/X$6</f>
        <v>35891.275833333333</v>
      </c>
      <c r="Z431" s="25">
        <f>AJ431/Z$6</f>
        <v>35000</v>
      </c>
      <c r="AA431" s="93"/>
      <c r="AB431" s="14">
        <f>AL431/AB$6</f>
        <v>0</v>
      </c>
      <c r="AC431" s="65"/>
      <c r="AD431" s="14">
        <v>106936.69</v>
      </c>
      <c r="AE431" s="14"/>
      <c r="AF431" s="14">
        <v>318125.53000000003</v>
      </c>
      <c r="AG431" s="14"/>
      <c r="AH431" s="14">
        <v>430695.31</v>
      </c>
      <c r="AI431" s="14"/>
      <c r="AJ431" s="14">
        <v>420000</v>
      </c>
      <c r="AK431" s="65"/>
      <c r="AL431" s="14">
        <v>0</v>
      </c>
      <c r="AM431" s="65"/>
      <c r="AN431" s="25">
        <v>48804.3</v>
      </c>
      <c r="AO431" s="25">
        <v>51566.09</v>
      </c>
      <c r="AP431" s="25">
        <v>27967.09</v>
      </c>
      <c r="AQ431" s="25">
        <v>23827.47</v>
      </c>
      <c r="AR431" s="25">
        <v>40342.31</v>
      </c>
      <c r="AS431" s="25">
        <v>35767.839999999997</v>
      </c>
      <c r="AT431" s="25">
        <v>22163.91</v>
      </c>
      <c r="AU431" s="25">
        <v>39278.44</v>
      </c>
      <c r="AV431" s="25">
        <v>49808.87</v>
      </c>
      <c r="AW431" s="25">
        <v>37189.46</v>
      </c>
      <c r="AX431" s="25">
        <v>35557.56</v>
      </c>
      <c r="AY431" s="25">
        <v>34189.67</v>
      </c>
      <c r="AZ431" s="93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  <c r="CY431" s="10"/>
      <c r="CZ431" s="10"/>
      <c r="DA431" s="10"/>
      <c r="DB431" s="10"/>
      <c r="DC431" s="10"/>
      <c r="DD431" s="10"/>
      <c r="DE431" s="10"/>
      <c r="DF431" s="10"/>
      <c r="DG431" s="10"/>
      <c r="DH431" s="10"/>
      <c r="DI431" s="10"/>
      <c r="DJ431" s="10"/>
      <c r="DK431" s="10"/>
      <c r="DL431" s="10"/>
      <c r="DM431" s="10"/>
      <c r="DN431" s="10"/>
      <c r="DO431" s="10"/>
      <c r="DP431" s="10"/>
      <c r="DQ431" s="10"/>
      <c r="DR431" s="10"/>
      <c r="DS431" s="10"/>
    </row>
    <row r="432" spans="1:123" s="25" customFormat="1" ht="10.95" customHeight="1" x14ac:dyDescent="0.25">
      <c r="A432" s="87" t="s">
        <v>348</v>
      </c>
      <c r="B432" s="88"/>
      <c r="C432" s="88"/>
      <c r="D432" s="88"/>
      <c r="E432" s="89"/>
      <c r="F432" s="90"/>
      <c r="G432" s="13"/>
      <c r="H432" s="13"/>
      <c r="I432" s="13"/>
      <c r="J432" s="13"/>
      <c r="K432" s="14" t="s">
        <v>301</v>
      </c>
      <c r="L432" s="91">
        <v>2005</v>
      </c>
      <c r="M432" s="92"/>
      <c r="N432" s="25" t="str">
        <f>TRIM("TOTAL REVENUE")</f>
        <v>TOTAL REVENUE</v>
      </c>
      <c r="P432" s="70"/>
      <c r="Q432" s="10"/>
      <c r="R432" s="85"/>
      <c r="S432" s="93"/>
      <c r="T432" s="25">
        <f>AD432/T$6</f>
        <v>1459749.1933333334</v>
      </c>
      <c r="V432" s="25">
        <f>AF432/V$6</f>
        <v>1400469.3322222224</v>
      </c>
      <c r="X432" s="25">
        <f>AH432/X$6</f>
        <v>1343983.1925000001</v>
      </c>
      <c r="Z432" s="25">
        <f>AJ432/Z$6</f>
        <v>1409137.2415511666</v>
      </c>
      <c r="AA432" s="93"/>
      <c r="AB432" s="14">
        <f>AL432/AB$6</f>
        <v>0</v>
      </c>
      <c r="AC432" s="65"/>
      <c r="AD432" s="14">
        <v>4379247.58</v>
      </c>
      <c r="AE432" s="14"/>
      <c r="AF432" s="14">
        <v>12604223.99</v>
      </c>
      <c r="AG432" s="14"/>
      <c r="AH432" s="14">
        <v>16127798.310000001</v>
      </c>
      <c r="AI432" s="14"/>
      <c r="AJ432" s="14">
        <v>16909646.898614001</v>
      </c>
      <c r="AK432" s="65"/>
      <c r="AL432" s="14">
        <v>0</v>
      </c>
      <c r="AM432" s="65"/>
      <c r="AN432" s="25">
        <v>1272661.54</v>
      </c>
      <c r="AO432" s="25">
        <v>1284829.73</v>
      </c>
      <c r="AP432" s="25">
        <v>1317278.77</v>
      </c>
      <c r="AQ432" s="25">
        <v>1396652.15</v>
      </c>
      <c r="AR432" s="25">
        <v>1239463.25</v>
      </c>
      <c r="AS432" s="25">
        <v>1424348.12</v>
      </c>
      <c r="AT432" s="25">
        <v>1393002.61</v>
      </c>
      <c r="AU432" s="25">
        <v>1428826.52</v>
      </c>
      <c r="AV432" s="25">
        <v>1342683.76</v>
      </c>
      <c r="AW432" s="25">
        <v>1460562.73</v>
      </c>
      <c r="AX432" s="25">
        <v>1506333.38</v>
      </c>
      <c r="AY432" s="25">
        <v>1412351.47</v>
      </c>
      <c r="AZ432" s="93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10"/>
      <c r="DO432" s="10"/>
      <c r="DP432" s="10"/>
      <c r="DQ432" s="10"/>
      <c r="DR432" s="10"/>
      <c r="DS432" s="10"/>
    </row>
    <row r="433" spans="1:123" s="25" customFormat="1" ht="10.95" customHeight="1" x14ac:dyDescent="0.25">
      <c r="A433" s="87" t="s">
        <v>348</v>
      </c>
      <c r="B433" s="88"/>
      <c r="C433" s="88"/>
      <c r="D433" s="88"/>
      <c r="E433" s="89"/>
      <c r="F433" s="90"/>
      <c r="G433" s="13"/>
      <c r="H433" s="13"/>
      <c r="I433" s="13"/>
      <c r="J433" s="13"/>
      <c r="K433" s="14" t="s">
        <v>303</v>
      </c>
      <c r="L433" s="91">
        <v>2005</v>
      </c>
      <c r="M433" s="92"/>
      <c r="N433" s="25" t="str">
        <f>TRIM("      TOTAL EMPLOYEE WAGES")</f>
        <v>TOTAL EMPLOYEE WAGES</v>
      </c>
      <c r="P433" s="70"/>
      <c r="Q433" s="10"/>
      <c r="R433" s="85"/>
      <c r="S433" s="93"/>
      <c r="T433" s="25">
        <f>AD433/T$6</f>
        <v>582224.80666666664</v>
      </c>
      <c r="V433" s="25">
        <f>AF433/V$6</f>
        <v>567614.54111111118</v>
      </c>
      <c r="X433" s="25">
        <f>AH433/X$6</f>
        <v>652549.72499999998</v>
      </c>
      <c r="Z433" s="25">
        <f>AJ433/Z$6</f>
        <v>572890.25492224994</v>
      </c>
      <c r="AA433" s="93"/>
      <c r="AB433" s="14">
        <f>AL433/AB$6</f>
        <v>0</v>
      </c>
      <c r="AC433" s="65"/>
      <c r="AD433" s="14">
        <v>1746674.42</v>
      </c>
      <c r="AE433" s="14"/>
      <c r="AF433" s="14">
        <v>5108530.87</v>
      </c>
      <c r="AG433" s="14"/>
      <c r="AH433" s="14">
        <v>7830596.7000000002</v>
      </c>
      <c r="AI433" s="14"/>
      <c r="AJ433" s="14">
        <v>6874683.0590669997</v>
      </c>
      <c r="AK433" s="65"/>
      <c r="AL433" s="14">
        <v>0</v>
      </c>
      <c r="AM433" s="65"/>
      <c r="AN433" s="25">
        <v>628779.37</v>
      </c>
      <c r="AO433" s="25">
        <v>642405.43999999994</v>
      </c>
      <c r="AP433" s="25">
        <v>589731.81999999995</v>
      </c>
      <c r="AQ433" s="25">
        <v>614275.73</v>
      </c>
      <c r="AR433" s="25">
        <v>540095.78</v>
      </c>
      <c r="AS433" s="25">
        <v>517333.2</v>
      </c>
      <c r="AT433" s="25">
        <v>561453.51</v>
      </c>
      <c r="AU433" s="25">
        <v>566700.12</v>
      </c>
      <c r="AV433" s="25">
        <v>561998.11</v>
      </c>
      <c r="AW433" s="25">
        <v>593132.46</v>
      </c>
      <c r="AX433" s="25">
        <v>564402.03</v>
      </c>
      <c r="AY433" s="25">
        <v>589139.93000000005</v>
      </c>
      <c r="AZ433" s="93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  <c r="CY433" s="10"/>
      <c r="CZ433" s="10"/>
      <c r="DA433" s="10"/>
      <c r="DB433" s="10"/>
      <c r="DC433" s="10"/>
      <c r="DD433" s="10"/>
      <c r="DE433" s="10"/>
      <c r="DF433" s="10"/>
      <c r="DG433" s="10"/>
      <c r="DH433" s="10"/>
      <c r="DI433" s="10"/>
      <c r="DJ433" s="10"/>
      <c r="DK433" s="10"/>
      <c r="DL433" s="10"/>
      <c r="DM433" s="10"/>
      <c r="DN433" s="10"/>
      <c r="DO433" s="10"/>
      <c r="DP433" s="10"/>
      <c r="DQ433" s="10"/>
      <c r="DR433" s="10"/>
      <c r="DS433" s="10"/>
    </row>
    <row r="434" spans="1:123" s="25" customFormat="1" ht="10.95" customHeight="1" x14ac:dyDescent="0.25">
      <c r="A434" s="87" t="s">
        <v>348</v>
      </c>
      <c r="B434" s="88"/>
      <c r="C434" s="88"/>
      <c r="D434" s="88"/>
      <c r="E434" s="89"/>
      <c r="F434" s="90"/>
      <c r="G434" s="13"/>
      <c r="H434" s="13"/>
      <c r="I434" s="13"/>
      <c r="J434" s="13"/>
      <c r="K434" s="14" t="s">
        <v>305</v>
      </c>
      <c r="L434" s="91">
        <v>2005</v>
      </c>
      <c r="M434" s="92"/>
      <c r="N434" s="25" t="str">
        <f>TRIM("TOTAL COMPENSATION")</f>
        <v>TOTAL COMPENSATION</v>
      </c>
      <c r="P434" s="70"/>
      <c r="Q434" s="10"/>
      <c r="R434" s="85"/>
      <c r="S434" s="93"/>
      <c r="T434" s="25">
        <f>AD434/T$6</f>
        <v>635286.52</v>
      </c>
      <c r="V434" s="25">
        <f>AF434/V$6</f>
        <v>617789.65222222218</v>
      </c>
      <c r="X434" s="25">
        <f>AH434/X$6</f>
        <v>619603.48083333333</v>
      </c>
      <c r="Z434" s="25">
        <f>AJ434/Z$6</f>
        <v>624150.25492224994</v>
      </c>
      <c r="AA434" s="93"/>
      <c r="AB434" s="14">
        <f>AL434/AB$6</f>
        <v>0</v>
      </c>
      <c r="AC434" s="65"/>
      <c r="AD434" s="14">
        <v>1905859.56</v>
      </c>
      <c r="AE434" s="14"/>
      <c r="AF434" s="14">
        <v>5560106.8700000001</v>
      </c>
      <c r="AG434" s="14"/>
      <c r="AH434" s="14">
        <v>7435241.7699999996</v>
      </c>
      <c r="AI434" s="14"/>
      <c r="AJ434" s="14">
        <v>7489803.0590669997</v>
      </c>
      <c r="AK434" s="65"/>
      <c r="AL434" s="14">
        <v>0</v>
      </c>
      <c r="AM434" s="65"/>
      <c r="AN434" s="25">
        <v>604588.43999999994</v>
      </c>
      <c r="AO434" s="25">
        <v>613753.04</v>
      </c>
      <c r="AP434" s="25">
        <v>590221.39</v>
      </c>
      <c r="AQ434" s="25">
        <v>649328.85</v>
      </c>
      <c r="AR434" s="25">
        <v>590209.98</v>
      </c>
      <c r="AS434" s="25">
        <v>567447.4</v>
      </c>
      <c r="AT434" s="25">
        <v>611567.71</v>
      </c>
      <c r="AU434" s="25">
        <v>616814.31999999995</v>
      </c>
      <c r="AV434" s="25">
        <v>618879.05000000005</v>
      </c>
      <c r="AW434" s="25">
        <v>646630.03</v>
      </c>
      <c r="AX434" s="25">
        <v>617899.6</v>
      </c>
      <c r="AY434" s="25">
        <v>641329.93000000005</v>
      </c>
      <c r="AZ434" s="93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  <c r="CY434" s="10"/>
      <c r="CZ434" s="10"/>
      <c r="DA434" s="10"/>
      <c r="DB434" s="10"/>
      <c r="DC434" s="10"/>
      <c r="DD434" s="10"/>
      <c r="DE434" s="10"/>
      <c r="DF434" s="10"/>
      <c r="DG434" s="10"/>
      <c r="DH434" s="10"/>
      <c r="DI434" s="10"/>
      <c r="DJ434" s="10"/>
      <c r="DK434" s="10"/>
      <c r="DL434" s="10"/>
      <c r="DM434" s="10"/>
      <c r="DN434" s="10"/>
      <c r="DO434" s="10"/>
      <c r="DP434" s="10"/>
      <c r="DQ434" s="10"/>
      <c r="DR434" s="10"/>
      <c r="DS434" s="10"/>
    </row>
    <row r="435" spans="1:123" x14ac:dyDescent="0.25">
      <c r="A435" s="75" t="s">
        <v>348</v>
      </c>
      <c r="L435" s="94"/>
    </row>
    <row r="436" spans="1:123" s="86" customFormat="1" ht="15" customHeight="1" x14ac:dyDescent="0.25">
      <c r="A436" s="75" t="s">
        <v>348</v>
      </c>
      <c r="B436" s="80"/>
      <c r="C436" s="80"/>
      <c r="D436" s="80"/>
      <c r="E436" s="81"/>
      <c r="F436" s="82"/>
      <c r="G436" s="81"/>
      <c r="H436" s="81"/>
      <c r="I436" s="81"/>
      <c r="J436" s="81"/>
      <c r="K436" s="81"/>
      <c r="L436" s="83">
        <f>L437</f>
        <v>2005</v>
      </c>
      <c r="M436" s="84" t="s">
        <v>351</v>
      </c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1"/>
      <c r="AC436" s="81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85"/>
      <c r="AO436" s="85"/>
      <c r="AP436" s="85"/>
      <c r="AQ436" s="85"/>
      <c r="AR436" s="85"/>
      <c r="AS436" s="85"/>
      <c r="AT436" s="85"/>
      <c r="AU436" s="85"/>
      <c r="AV436" s="85"/>
      <c r="AW436" s="85"/>
      <c r="AX436" s="85"/>
      <c r="AY436" s="85"/>
      <c r="AZ436" s="84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  <c r="CY436" s="10"/>
      <c r="CZ436" s="10"/>
      <c r="DA436" s="10"/>
      <c r="DB436" s="10"/>
      <c r="DC436" s="10"/>
      <c r="DD436" s="10"/>
      <c r="DE436" s="10"/>
      <c r="DF436" s="10"/>
      <c r="DG436" s="10"/>
      <c r="DH436" s="10"/>
      <c r="DI436" s="10"/>
      <c r="DJ436" s="10"/>
      <c r="DK436" s="10"/>
      <c r="DL436" s="10"/>
      <c r="DM436" s="10"/>
      <c r="DN436" s="10"/>
      <c r="DO436" s="10"/>
      <c r="DP436" s="10"/>
      <c r="DQ436" s="10"/>
      <c r="DR436" s="10"/>
      <c r="DS436" s="10"/>
    </row>
    <row r="437" spans="1:123" s="101" customFormat="1" ht="10.95" customHeight="1" x14ac:dyDescent="0.25">
      <c r="A437" s="75" t="s">
        <v>348</v>
      </c>
      <c r="B437" s="95" t="str">
        <f t="shared" ref="B437" si="110">IF(E437&gt;0,"Bud02 " &amp; C437 &amp;","&amp;D437&amp;",'"&amp;E437&amp;"',"&amp;1*R437)</f>
        <v>Bud02 2020,2005,'xpr003',0.103907</v>
      </c>
      <c r="C437" s="96">
        <f t="shared" ref="C437" si="111">$E$5</f>
        <v>2020</v>
      </c>
      <c r="D437" s="96">
        <v>2005</v>
      </c>
      <c r="E437" s="97" t="str">
        <f>K437</f>
        <v>xpr003</v>
      </c>
      <c r="F437" s="90"/>
      <c r="G437" s="98">
        <f>IF(""="",1,SUBSTITUTE(SUBSTITUTE("","xxp","xpp"),"xppm13","xppm08"))</f>
        <v>1</v>
      </c>
      <c r="H437" s="98">
        <f>IF(""="",1,"")</f>
        <v>1</v>
      </c>
      <c r="I437" s="98">
        <f>IF(""="",1,IF(LEFT("",1)&lt;&gt;"E","",1))</f>
        <v>1</v>
      </c>
      <c r="J437" s="98">
        <f>IF(""="",1,IF(LEFT("",1)="E","",1))</f>
        <v>1</v>
      </c>
      <c r="K437" s="99" t="s">
        <v>352</v>
      </c>
      <c r="L437" s="91">
        <v>2005</v>
      </c>
      <c r="M437" s="100" t="str">
        <f>IF(LEFT($G437,4)="xppm","*","")</f>
        <v/>
      </c>
      <c r="N437" s="101" t="str">
        <f>UPPER(TRIM("        NON_PRODUCTIVE RATE (NON-EXEMPT)"))</f>
        <v>NON_PRODUCTIVE RATE (NON-EXEMPT)</v>
      </c>
      <c r="P437" s="102"/>
      <c r="R437" s="103">
        <f>IFERROR(IF(1*AB437&gt;0,AB437,Z437),Z437)</f>
        <v>0.10390700000000001</v>
      </c>
      <c r="S437" s="104"/>
      <c r="T437" s="105">
        <f>IFERROR(IF(LEFT($G437,4)="xppm",AD437/VLOOKUP($G437,$K$11:$Z$28,T$1,0),IF(LEFT($J437,1)="E",AD437/VLOOKUP($J437,$K$11:$Z$28,T$1,0),AD437/T$6)),"")</f>
        <v>0</v>
      </c>
      <c r="U437" s="105"/>
      <c r="V437" s="105">
        <f>IFERROR(IF(LEFT($G437,4)="xppm",AF437/VLOOKUP($G437,$K$11:$Z$28,V$1,0),IF(LEFT($J437,1)="E",AF437/VLOOKUP($J437,$K$11:$Z$28,V$1,0),AF437/V$6)),"")</f>
        <v>0</v>
      </c>
      <c r="W437" s="105"/>
      <c r="X437" s="105">
        <f>IFERROR(IF(LEFT($G437,4)="xppm",AH437/VLOOKUP($G437,$K$11:$Z$28,X$1,0),IF(LEFT($J437,1)="E",AH437/VLOOKUP($J437,$K$11:$Z$28,X$1,0),AH437/X$6)),"")</f>
        <v>0</v>
      </c>
      <c r="Y437" s="105"/>
      <c r="Z437" s="105">
        <f>IFERROR(IF(LEFT($G437,4)="xppm",AJ437/VLOOKUP($G437,$K$11:$Z$28,Z$1,0),IF(LEFT($J437,1)="E",AJ437/VLOOKUP($J437,$K$11:$Z$28,Z$1,0),AJ437/Z$6)),"")</f>
        <v>0.10390700000000001</v>
      </c>
      <c r="AA437" s="104"/>
      <c r="AB437" s="106">
        <f>IFERROR(IF(LEFT($G437,4)="xppm",AL437/VLOOKUP($G437,$K$11:$Z$28,AB$1,0),IF(LEFT($J437,1)="E",AL437/VLOOKUP($J437,$K$11:$AB$28,AB$1,0),AL437/AB$6)),"")</f>
        <v>0</v>
      </c>
      <c r="AC437" s="107"/>
      <c r="AD437" s="106"/>
      <c r="AE437" s="106"/>
      <c r="AF437" s="106"/>
      <c r="AG437" s="106"/>
      <c r="AH437" s="106"/>
      <c r="AI437" s="106"/>
      <c r="AJ437" s="106">
        <v>1.2468840000000001</v>
      </c>
      <c r="AK437" s="107"/>
      <c r="AL437" s="106">
        <v>0</v>
      </c>
      <c r="AM437" s="107"/>
      <c r="AN437" s="105"/>
      <c r="AO437" s="105"/>
      <c r="AP437" s="105"/>
      <c r="AQ437" s="105"/>
      <c r="AR437" s="105"/>
      <c r="AS437" s="105"/>
      <c r="AT437" s="105"/>
      <c r="AU437" s="105"/>
      <c r="AV437" s="105"/>
      <c r="AW437" s="105"/>
      <c r="AX437" s="105"/>
      <c r="AY437" s="105"/>
      <c r="AZ437" s="108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  <c r="CY437" s="10"/>
      <c r="CZ437" s="10"/>
      <c r="DA437" s="10"/>
      <c r="DB437" s="10"/>
      <c r="DC437" s="10"/>
      <c r="DD437" s="10"/>
      <c r="DE437" s="10"/>
      <c r="DF437" s="10"/>
      <c r="DG437" s="10"/>
      <c r="DH437" s="10"/>
      <c r="DI437" s="10"/>
      <c r="DJ437" s="10"/>
      <c r="DK437" s="10"/>
      <c r="DL437" s="10"/>
      <c r="DM437" s="10"/>
      <c r="DN437" s="10"/>
      <c r="DO437" s="10"/>
      <c r="DP437" s="10"/>
      <c r="DQ437" s="10"/>
      <c r="DR437" s="10"/>
      <c r="DS437" s="10"/>
    </row>
    <row r="438" spans="1:123" s="101" customFormat="1" ht="10.95" customHeight="1" x14ac:dyDescent="0.25">
      <c r="A438" s="75" t="s">
        <v>348</v>
      </c>
      <c r="B438" s="95" t="str">
        <f>IF(E438&gt;0,"Bud02 " &amp; C438 &amp;","&amp;D438&amp;",'"&amp;E438&amp;"',"&amp;1*R438)</f>
        <v>Bud02 2020,2005,'xpr007',0.094041</v>
      </c>
      <c r="C438" s="96">
        <f>$E$5</f>
        <v>2020</v>
      </c>
      <c r="D438" s="96">
        <v>2005</v>
      </c>
      <c r="E438" s="97" t="str">
        <f>K438</f>
        <v>xpr007</v>
      </c>
      <c r="F438" s="90"/>
      <c r="G438" s="98">
        <f>IF(""="",1,SUBSTITUTE(SUBSTITUTE("","xxp","xpp"),"xppm13","xppm08"))</f>
        <v>1</v>
      </c>
      <c r="H438" s="98">
        <f>IF(""="",1,"")</f>
        <v>1</v>
      </c>
      <c r="I438" s="98">
        <f>IF(""="",1,IF(LEFT("",1)&lt;&gt;"E","",1))</f>
        <v>1</v>
      </c>
      <c r="J438" s="98">
        <f>IF(""="",1,IF(LEFT("",1)="E","",1))</f>
        <v>1</v>
      </c>
      <c r="K438" s="99" t="s">
        <v>353</v>
      </c>
      <c r="L438" s="91">
        <v>2005</v>
      </c>
      <c r="M438" s="100" t="str">
        <f>IF(LEFT($G438,4)="xppm","*","")</f>
        <v/>
      </c>
      <c r="N438" s="101" t="str">
        <f>UPPER(TRIM("        NON_PRODUCTIVE RATE (EXEMPT)"))</f>
        <v>NON_PRODUCTIVE RATE (EXEMPT)</v>
      </c>
      <c r="P438" s="102"/>
      <c r="R438" s="103">
        <f>IFERROR(IF(1*AB438&gt;0,AB438,Z438),Z438)</f>
        <v>9.4041E-2</v>
      </c>
      <c r="S438" s="104"/>
      <c r="T438" s="105">
        <f>IFERROR(IF(LEFT($G438,4)="xppm",AD438/VLOOKUP($G438,$K$11:$Z$28,T$1,0),IF(LEFT($J438,1)="E",AD438/VLOOKUP($J438,$K$11:$Z$28,T$1,0),AD438/T$6)),"")</f>
        <v>0</v>
      </c>
      <c r="U438" s="105"/>
      <c r="V438" s="105">
        <f>IFERROR(IF(LEFT($G438,4)="xppm",AF438/VLOOKUP($G438,$K$11:$Z$28,V$1,0),IF(LEFT($J438,1)="E",AF438/VLOOKUP($J438,$K$11:$Z$28,V$1,0),AF438/V$6)),"")</f>
        <v>0</v>
      </c>
      <c r="W438" s="105"/>
      <c r="X438" s="105">
        <f>IFERROR(IF(LEFT($G438,4)="xppm",AH438/VLOOKUP($G438,$K$11:$Z$28,X$1,0),IF(LEFT($J438,1)="E",AH438/VLOOKUP($J438,$K$11:$Z$28,X$1,0),AH438/X$6)),"")</f>
        <v>0</v>
      </c>
      <c r="Y438" s="105"/>
      <c r="Z438" s="105">
        <f>IFERROR(IF(LEFT($G438,4)="xppm",AJ438/VLOOKUP($G438,$K$11:$Z$28,Z$1,0),IF(LEFT($J438,1)="E",AJ438/VLOOKUP($J438,$K$11:$Z$28,Z$1,0),AJ438/Z$6)),"")</f>
        <v>9.4041E-2</v>
      </c>
      <c r="AA438" s="104"/>
      <c r="AB438" s="106">
        <f>IFERROR(IF(LEFT($G438,4)="xppm",AL438/VLOOKUP($G438,$K$11:$Z$28,AB$1,0),IF(LEFT($J438,1)="E",AL438/VLOOKUP($J438,$K$11:$AB$28,AB$1,0),AL438/AB$6)),"")</f>
        <v>0</v>
      </c>
      <c r="AC438" s="107"/>
      <c r="AD438" s="106"/>
      <c r="AE438" s="106"/>
      <c r="AF438" s="106"/>
      <c r="AG438" s="106"/>
      <c r="AH438" s="106"/>
      <c r="AI438" s="106"/>
      <c r="AJ438" s="106">
        <v>1.1284920000000001</v>
      </c>
      <c r="AK438" s="107"/>
      <c r="AL438" s="106">
        <v>0</v>
      </c>
      <c r="AM438" s="107"/>
      <c r="AN438" s="105"/>
      <c r="AO438" s="105"/>
      <c r="AP438" s="105"/>
      <c r="AQ438" s="105"/>
      <c r="AR438" s="105"/>
      <c r="AS438" s="105"/>
      <c r="AT438" s="105"/>
      <c r="AU438" s="105"/>
      <c r="AV438" s="105"/>
      <c r="AW438" s="105"/>
      <c r="AX438" s="105"/>
      <c r="AY438" s="105"/>
      <c r="AZ438" s="108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  <c r="CY438" s="10"/>
      <c r="CZ438" s="10"/>
      <c r="DA438" s="10"/>
      <c r="DB438" s="10"/>
      <c r="DC438" s="10"/>
      <c r="DD438" s="10"/>
      <c r="DE438" s="10"/>
      <c r="DF438" s="10"/>
      <c r="DG438" s="10"/>
      <c r="DH438" s="10"/>
      <c r="DI438" s="10"/>
      <c r="DJ438" s="10"/>
      <c r="DK438" s="10"/>
      <c r="DL438" s="10"/>
      <c r="DM438" s="10"/>
      <c r="DN438" s="10"/>
      <c r="DO438" s="10"/>
      <c r="DP438" s="10"/>
      <c r="DQ438" s="10"/>
      <c r="DR438" s="10"/>
      <c r="DS438" s="10"/>
    </row>
    <row r="439" spans="1:123" x14ac:dyDescent="0.25">
      <c r="A439" s="75" t="s">
        <v>348</v>
      </c>
      <c r="L439" s="94"/>
    </row>
    <row r="440" spans="1:123" s="86" customFormat="1" ht="15" customHeight="1" x14ac:dyDescent="0.25">
      <c r="A440" s="75" t="s">
        <v>348</v>
      </c>
      <c r="B440" s="80"/>
      <c r="C440" s="80"/>
      <c r="D440" s="80"/>
      <c r="E440" s="81"/>
      <c r="F440" s="82"/>
      <c r="G440" s="81"/>
      <c r="H440" s="81"/>
      <c r="I440" s="81"/>
      <c r="J440" s="81"/>
      <c r="K440" s="81"/>
      <c r="L440" s="83">
        <f>L441</f>
        <v>2005</v>
      </c>
      <c r="M440" s="84" t="s">
        <v>354</v>
      </c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  <c r="AA440" s="84"/>
      <c r="AB440" s="81"/>
      <c r="AC440" s="81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85"/>
      <c r="AO440" s="85"/>
      <c r="AP440" s="85"/>
      <c r="AQ440" s="85"/>
      <c r="AR440" s="85"/>
      <c r="AS440" s="85"/>
      <c r="AT440" s="85"/>
      <c r="AU440" s="85"/>
      <c r="AV440" s="85"/>
      <c r="AW440" s="85"/>
      <c r="AX440" s="85"/>
      <c r="AY440" s="85"/>
      <c r="AZ440" s="84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  <c r="CY440" s="10"/>
      <c r="CZ440" s="10"/>
      <c r="DA440" s="10"/>
      <c r="DB440" s="10"/>
      <c r="DC440" s="10"/>
      <c r="DD440" s="10"/>
      <c r="DE440" s="10"/>
      <c r="DF440" s="10"/>
      <c r="DG440" s="10"/>
      <c r="DH440" s="10"/>
      <c r="DI440" s="10"/>
      <c r="DJ440" s="10"/>
      <c r="DK440" s="10"/>
      <c r="DL440" s="10"/>
      <c r="DM440" s="10"/>
      <c r="DN440" s="10"/>
      <c r="DO440" s="10"/>
      <c r="DP440" s="10"/>
      <c r="DQ440" s="10"/>
      <c r="DR440" s="10"/>
      <c r="DS440" s="10"/>
    </row>
    <row r="441" spans="1:123" s="101" customFormat="1" ht="10.95" customHeight="1" x14ac:dyDescent="0.25">
      <c r="A441" s="75" t="s">
        <v>348</v>
      </c>
      <c r="B441" s="95" t="str">
        <f t="shared" ref="B441:B444" si="112">IF(E441&gt;0,"Bud02 " &amp; C441 &amp;","&amp;D441&amp;",'"&amp;E441&amp;"',"&amp;1*R441)</f>
        <v>Bud02 2020,2005,'xpr005',0.00284509102060803</v>
      </c>
      <c r="C441" s="96">
        <f t="shared" ref="C441:C444" si="113">$E$5</f>
        <v>2020</v>
      </c>
      <c r="D441" s="96">
        <v>2005</v>
      </c>
      <c r="E441" s="97" t="str">
        <f>IF(LEFT(H441,1) = "x",H441,F441)</f>
        <v>xpr005</v>
      </c>
      <c r="F441" s="90">
        <v>500000</v>
      </c>
      <c r="G441" s="98">
        <f>IF(""="",1,SUBSTITUTE(SUBSTITUTE("","xxp","xpp"),"xppm13","xppm08"))</f>
        <v>1</v>
      </c>
      <c r="H441" s="98" t="str">
        <f>IF("xpr005"="",1,"xpr005")</f>
        <v>xpr005</v>
      </c>
      <c r="I441" s="98">
        <f>IF("Ew57z"="",1,IF(LEFT("Ew57z",1)&lt;&gt;"E","Ew57z",1))</f>
        <v>1</v>
      </c>
      <c r="J441" s="98" t="str">
        <f>IF("Ew57z"="",1,IF(LEFT("Ew57z",1)="E","Ew57z",1))</f>
        <v>Ew57z</v>
      </c>
      <c r="K441" s="99" t="s">
        <v>355</v>
      </c>
      <c r="L441" s="91">
        <v>2005</v>
      </c>
      <c r="M441" s="100" t="str">
        <f>IF(LEFT($G441,4)="xppm","*","")</f>
        <v/>
      </c>
      <c r="N441" s="101" t="str">
        <f>UPPER(TRIM("          PAYROLL TAXES"))</f>
        <v>PAYROLL TAXES</v>
      </c>
      <c r="P441" s="102" t="s">
        <v>356</v>
      </c>
      <c r="R441" s="109">
        <f>IFERROR(IF(1*AB441&gt;0,AB441,V441),V441)</f>
        <v>2.8450910206080336E-3</v>
      </c>
      <c r="S441" s="108"/>
      <c r="T441" s="101">
        <f>IFERROR(IF(LEFT($G441,4)="xppm",AD441/VLOOKUP($G441,$K$11:$Z$28,T$1,0),IF(LEFT($J441,1)="E",AD441/VLOOKUP($J441,$K$11:$Z$28,T$1,0),AD441/T$6)),"")</f>
        <v>2.6870806166975547E-3</v>
      </c>
      <c r="V441" s="101">
        <f>IFERROR(IF(LEFT($G441,4)="xppm",AF441/VLOOKUP($G441,$K$11:$Z$28,V$1,0),IF(LEFT($J441,1)="E",AF441/VLOOKUP($J441,$K$11:$Z$28,V$1,0),AF441/V$6)),"")</f>
        <v>2.8450910206080336E-3</v>
      </c>
      <c r="X441" s="101">
        <f>IFERROR(IF(LEFT($G441,4)="xppm",AH441/VLOOKUP($G441,$K$11:$Z$28,X$1,0),IF(LEFT($J441,1)="E",AH441/VLOOKUP($J441,$K$11:$Z$28,X$1,0),AH441/X$6)),"")</f>
        <v>4.0118342838669861E-3</v>
      </c>
      <c r="Z441" s="101">
        <f>IFERROR(IF(LEFT($G441,4)="xppm",AJ441/VLOOKUP($G441,$K$11:$Z$28,Z$1,0),IF(LEFT($J441,1)="E",AJ441/VLOOKUP($J441,$K$11:$Z$28,Z$1,0),AJ441/Z$6)),"")</f>
        <v>3.0622815658721651E-3</v>
      </c>
      <c r="AA441" s="108"/>
      <c r="AB441" s="99" t="str">
        <f>IFERROR(IF(LEFT($G441,4)="xppm",AL441/VLOOKUP($G441,$K$11:$Z$28,AB$1,0),IF(LEFT($J441,1)="E",AL441/VLOOKUP($J441,$K$11:$AB$28,AB$1,0),AL441/AB$6)),"")</f>
        <v/>
      </c>
      <c r="AC441" s="110"/>
      <c r="AD441" s="14">
        <v>130075.93</v>
      </c>
      <c r="AE441" s="14"/>
      <c r="AF441" s="14">
        <v>406485.56</v>
      </c>
      <c r="AG441" s="14"/>
      <c r="AH441" s="14">
        <v>617437.81000000006</v>
      </c>
      <c r="AI441" s="14"/>
      <c r="AJ441" s="14">
        <v>554403.69166200003</v>
      </c>
      <c r="AK441" s="65"/>
      <c r="AL441" s="14">
        <v>0</v>
      </c>
      <c r="AM441" s="65"/>
      <c r="AN441" s="25">
        <v>44273.16</v>
      </c>
      <c r="AO441" s="25">
        <v>45849.03</v>
      </c>
      <c r="AP441" s="25">
        <v>58881.88</v>
      </c>
      <c r="AQ441" s="25">
        <v>54559.73</v>
      </c>
      <c r="AR441" s="25">
        <v>44808.04</v>
      </c>
      <c r="AS441" s="25">
        <v>46127.16</v>
      </c>
      <c r="AT441" s="25">
        <v>43333.2</v>
      </c>
      <c r="AU441" s="25">
        <v>44831.79</v>
      </c>
      <c r="AV441" s="25">
        <v>42749.71</v>
      </c>
      <c r="AW441" s="25">
        <v>45309.59</v>
      </c>
      <c r="AX441" s="25">
        <v>41974.19</v>
      </c>
      <c r="AY441" s="25">
        <v>42792.15</v>
      </c>
      <c r="AZ441" s="108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  <c r="CY441" s="10"/>
      <c r="CZ441" s="10"/>
      <c r="DA441" s="10"/>
      <c r="DB441" s="10"/>
      <c r="DC441" s="10"/>
      <c r="DD441" s="10"/>
      <c r="DE441" s="10"/>
      <c r="DF441" s="10"/>
      <c r="DG441" s="10"/>
      <c r="DH441" s="10"/>
      <c r="DI441" s="10"/>
      <c r="DJ441" s="10"/>
      <c r="DK441" s="10"/>
      <c r="DL441" s="10"/>
      <c r="DM441" s="10"/>
      <c r="DN441" s="10"/>
      <c r="DO441" s="10"/>
      <c r="DP441" s="10"/>
      <c r="DQ441" s="10"/>
      <c r="DR441" s="10"/>
      <c r="DS441" s="10"/>
    </row>
    <row r="442" spans="1:123" s="101" customFormat="1" ht="10.95" customHeight="1" x14ac:dyDescent="0.25">
      <c r="A442" s="75" t="s">
        <v>348</v>
      </c>
      <c r="B442" s="95" t="str">
        <f t="shared" si="112"/>
        <v>Bud02 2020,2005,'xpr002',0.00185920487210334</v>
      </c>
      <c r="C442" s="96">
        <f t="shared" si="113"/>
        <v>2020</v>
      </c>
      <c r="D442" s="96">
        <v>2005</v>
      </c>
      <c r="E442" s="97" t="str">
        <f>IF(LEFT(H442,1) = "x",H442,F442)</f>
        <v>xpr002</v>
      </c>
      <c r="F442" s="90">
        <v>501100</v>
      </c>
      <c r="G442" s="98">
        <f>IF(""="",1,SUBSTITUTE(SUBSTITUTE("","xxp","xpp"),"xppm13","xppm08"))</f>
        <v>1</v>
      </c>
      <c r="H442" s="98" t="str">
        <f>IF("xpr002"="",1,"xpr002")</f>
        <v>xpr002</v>
      </c>
      <c r="I442" s="98">
        <f>IF("Ewz"="",1,IF(LEFT("Ewz",1)&lt;&gt;"E","Ewz",1))</f>
        <v>1</v>
      </c>
      <c r="J442" s="98" t="str">
        <f>IF("Ewz"="",1,IF(LEFT("Ewz",1)="E","Ewz",1))</f>
        <v>Ewz</v>
      </c>
      <c r="K442" s="99" t="s">
        <v>357</v>
      </c>
      <c r="L442" s="91">
        <v>2005</v>
      </c>
      <c r="M442" s="100" t="str">
        <f>IF(LEFT($G442,4)="xppm","*","")</f>
        <v/>
      </c>
      <c r="N442" s="101" t="str">
        <f>UPPER(TRIM("          HEALTH INSURANCE"))</f>
        <v>HEALTH INSURANCE</v>
      </c>
      <c r="P442" s="102" t="s">
        <v>356</v>
      </c>
      <c r="R442" s="109">
        <f>IFERROR(IF(1*AB442&gt;0,AB442,V442),V442)</f>
        <v>1.8592048721033428E-3</v>
      </c>
      <c r="S442" s="108"/>
      <c r="T442" s="101">
        <f>IFERROR(IF(LEFT($G442,4)="xppm",AD442/VLOOKUP($G442,$K$11:$Z$28,T$1,0),IF(LEFT($J442,1)="E",AD442/VLOOKUP($J442,$K$11:$Z$28,T$1,0),AD442/T$6)),"")</f>
        <v>1.8753310623331595E-3</v>
      </c>
      <c r="V442" s="101">
        <f>IFERROR(IF(LEFT($G442,4)="xppm",AF442/VLOOKUP($G442,$K$11:$Z$28,V$1,0),IF(LEFT($J442,1)="E",AF442/VLOOKUP($J442,$K$11:$Z$28,V$1,0),AF442/V$6)),"")</f>
        <v>1.8592048721033428E-3</v>
      </c>
      <c r="X442" s="101">
        <f>IFERROR(IF(LEFT($G442,4)="xppm",AH442/VLOOKUP($G442,$K$11:$Z$28,X$1,0),IF(LEFT($J442,1)="E",AH442/VLOOKUP($J442,$K$11:$Z$28,X$1,0),AH442/X$6)),"")</f>
        <v>2.5894605109010424E-3</v>
      </c>
      <c r="Z442" s="101">
        <f>IFERROR(IF(LEFT($G442,4)="xppm",AJ442/VLOOKUP($G442,$K$11:$Z$28,Z$1,0),IF(LEFT($J442,1)="E",AJ442/VLOOKUP($J442,$K$11:$Z$28,Z$1,0),AJ442/Z$6)),"")</f>
        <v>1.9366996808803387E-3</v>
      </c>
      <c r="AA442" s="108"/>
      <c r="AB442" s="99" t="str">
        <f>IFERROR(IF(LEFT($G442,4)="xppm",AL442/VLOOKUP($G442,$K$11:$Z$28,AB$1,0),IF(LEFT($J442,1)="E",AL442/VLOOKUP($J442,$K$11:$AB$28,AB$1,0),AL442/AB$6)),"")</f>
        <v/>
      </c>
      <c r="AC442" s="110"/>
      <c r="AD442" s="14">
        <v>93148.24</v>
      </c>
      <c r="AE442" s="14"/>
      <c r="AF442" s="14">
        <v>271881.96000000002</v>
      </c>
      <c r="AG442" s="14"/>
      <c r="AH442" s="14">
        <v>404766.31</v>
      </c>
      <c r="AI442" s="14"/>
      <c r="AJ442" s="14">
        <v>361318.61197199998</v>
      </c>
      <c r="AK442" s="65"/>
      <c r="AL442" s="14">
        <v>0</v>
      </c>
      <c r="AM442" s="65"/>
      <c r="AN442" s="25">
        <v>33739.29</v>
      </c>
      <c r="AO442" s="25">
        <v>34777.14</v>
      </c>
      <c r="AP442" s="25">
        <v>31629.7</v>
      </c>
      <c r="AQ442" s="25">
        <v>33133.99</v>
      </c>
      <c r="AR442" s="25">
        <v>29290.84</v>
      </c>
      <c r="AS442" s="25">
        <v>28064.95</v>
      </c>
      <c r="AT442" s="25">
        <v>28869.23</v>
      </c>
      <c r="AU442" s="25">
        <v>28704.77</v>
      </c>
      <c r="AV442" s="25">
        <v>30669.94</v>
      </c>
      <c r="AW442" s="25">
        <v>34520.699999999997</v>
      </c>
      <c r="AX442" s="25">
        <v>28521.15</v>
      </c>
      <c r="AY442" s="25">
        <v>30106.39</v>
      </c>
      <c r="AZ442" s="108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  <c r="CY442" s="10"/>
      <c r="CZ442" s="10"/>
      <c r="DA442" s="10"/>
      <c r="DB442" s="10"/>
      <c r="DC442" s="10"/>
      <c r="DD442" s="10"/>
      <c r="DE442" s="10"/>
      <c r="DF442" s="10"/>
      <c r="DG442" s="10"/>
      <c r="DH442" s="10"/>
      <c r="DI442" s="10"/>
      <c r="DJ442" s="10"/>
      <c r="DK442" s="10"/>
      <c r="DL442" s="10"/>
      <c r="DM442" s="10"/>
      <c r="DN442" s="10"/>
      <c r="DO442" s="10"/>
      <c r="DP442" s="10"/>
      <c r="DQ442" s="10"/>
      <c r="DR442" s="10"/>
      <c r="DS442" s="10"/>
    </row>
    <row r="443" spans="1:123" s="101" customFormat="1" ht="10.95" customHeight="1" x14ac:dyDescent="0.25">
      <c r="A443" s="75" t="s">
        <v>348</v>
      </c>
      <c r="B443" s="95" t="str">
        <f t="shared" si="112"/>
        <v>Bud02 2020,2005,'xpr006',0.000812347070474943</v>
      </c>
      <c r="C443" s="96">
        <f t="shared" si="113"/>
        <v>2020</v>
      </c>
      <c r="D443" s="96">
        <v>2005</v>
      </c>
      <c r="E443" s="97" t="str">
        <f>IF(LEFT(H443,1) = "x",H443,F443)</f>
        <v>xpr006</v>
      </c>
      <c r="F443" s="90">
        <v>503000</v>
      </c>
      <c r="G443" s="98">
        <f>IF(""="",1,SUBSTITUTE(SUBSTITUTE("","xxp","xpp"),"xppm13","xppm08"))</f>
        <v>1</v>
      </c>
      <c r="H443" s="98" t="str">
        <f>IF("xpr006"="",1,"xpr006")</f>
        <v>xpr006</v>
      </c>
      <c r="I443" s="98">
        <f>IF("Ewz"="",1,IF(LEFT("Ewz",1)&lt;&gt;"E","Ewz",1))</f>
        <v>1</v>
      </c>
      <c r="J443" s="98" t="str">
        <f>IF("Ewz"="",1,IF(LEFT("Ewz",1)="E","Ewz",1))</f>
        <v>Ewz</v>
      </c>
      <c r="K443" s="99" t="s">
        <v>358</v>
      </c>
      <c r="L443" s="91">
        <v>2005</v>
      </c>
      <c r="M443" s="100" t="str">
        <f>IF(LEFT($G443,4)="xppm","*","")</f>
        <v/>
      </c>
      <c r="N443" s="101" t="str">
        <f>UPPER(TRIM("          WORKMANS COMP INSURANCE"))</f>
        <v>WORKMANS COMP INSURANCE</v>
      </c>
      <c r="P443" s="102" t="s">
        <v>359</v>
      </c>
      <c r="R443" s="109">
        <f>IFERROR(IF(1*AB443&gt;0,AB443,V443),V443)</f>
        <v>8.1234707047494277E-4</v>
      </c>
      <c r="S443" s="108"/>
      <c r="T443" s="101">
        <f>IFERROR(IF(LEFT($G443,4)="xppm",AD443/VLOOKUP($G443,$K$11:$Z$28,T$1,0),IF(LEFT($J443,1)="E",AD443/VLOOKUP($J443,$K$11:$Z$28,T$1,0),AD443/T$6)),"")</f>
        <v>8.1144903744335257E-4</v>
      </c>
      <c r="V443" s="101">
        <f>IFERROR(IF(LEFT($G443,4)="xppm",AF443/VLOOKUP($G443,$K$11:$Z$28,V$1,0),IF(LEFT($J443,1)="E",AF443/VLOOKUP($J443,$K$11:$Z$28,V$1,0),AF443/V$6)),"")</f>
        <v>8.1234707047494277E-4</v>
      </c>
      <c r="X443" s="101">
        <f>IFERROR(IF(LEFT($G443,4)="xppm",AH443/VLOOKUP($G443,$K$11:$Z$28,X$1,0),IF(LEFT($J443,1)="E",AH443/VLOOKUP($J443,$K$11:$Z$28,X$1,0),AH443/X$6)),"")</f>
        <v>1.5061449011802331E-3</v>
      </c>
      <c r="Z443" s="101">
        <f>IFERROR(IF(LEFT($G443,4)="xppm",AJ443/VLOOKUP($G443,$K$11:$Z$28,Z$1,0),IF(LEFT($J443,1)="E",AJ443/VLOOKUP($J443,$K$11:$Z$28,Z$1,0),AJ443/Z$6)),"")</f>
        <v>8.3658650863018664E-4</v>
      </c>
      <c r="AA443" s="108"/>
      <c r="AB443" s="99" t="str">
        <f>IFERROR(IF(LEFT($G443,4)="xppm",AL443/VLOOKUP($G443,$K$11:$Z$28,AB$1,0),IF(LEFT($J443,1)="E",AL443/VLOOKUP($J443,$K$11:$AB$28,AB$1,0),AL443/AB$6)),"")</f>
        <v/>
      </c>
      <c r="AC443" s="110"/>
      <c r="AD443" s="14">
        <v>40304.910000000003</v>
      </c>
      <c r="AE443" s="14"/>
      <c r="AF443" s="14">
        <v>118794.07</v>
      </c>
      <c r="AG443" s="14"/>
      <c r="AH443" s="14">
        <v>235430.01</v>
      </c>
      <c r="AI443" s="14"/>
      <c r="AJ443" s="14">
        <v>156077</v>
      </c>
      <c r="AK443" s="65"/>
      <c r="AL443" s="14">
        <v>0</v>
      </c>
      <c r="AM443" s="65"/>
      <c r="AN443" s="25">
        <v>21761.93</v>
      </c>
      <c r="AO443" s="25">
        <v>21761.93</v>
      </c>
      <c r="AP443" s="25">
        <v>39596.76</v>
      </c>
      <c r="AQ443" s="25">
        <v>20109.87</v>
      </c>
      <c r="AR443" s="25">
        <v>8468.83</v>
      </c>
      <c r="AS443" s="25">
        <v>10975.83</v>
      </c>
      <c r="AT443" s="25">
        <v>12749.83</v>
      </c>
      <c r="AU443" s="25">
        <v>12749.83</v>
      </c>
      <c r="AV443" s="25">
        <v>13434.97</v>
      </c>
      <c r="AW443" s="25">
        <v>13434.97</v>
      </c>
      <c r="AX443" s="25">
        <v>13434.97</v>
      </c>
      <c r="AY443" s="25">
        <v>13434.97</v>
      </c>
      <c r="AZ443" s="108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  <c r="CY443" s="10"/>
      <c r="CZ443" s="10"/>
      <c r="DA443" s="10"/>
      <c r="DB443" s="10"/>
      <c r="DC443" s="10"/>
      <c r="DD443" s="10"/>
      <c r="DE443" s="10"/>
      <c r="DF443" s="10"/>
      <c r="DG443" s="10"/>
      <c r="DH443" s="10"/>
      <c r="DI443" s="10"/>
      <c r="DJ443" s="10"/>
      <c r="DK443" s="10"/>
      <c r="DL443" s="10"/>
      <c r="DM443" s="10"/>
      <c r="DN443" s="10"/>
      <c r="DO443" s="10"/>
      <c r="DP443" s="10"/>
      <c r="DQ443" s="10"/>
      <c r="DR443" s="10"/>
      <c r="DS443" s="10"/>
    </row>
    <row r="444" spans="1:123" s="101" customFormat="1" ht="10.95" customHeight="1" x14ac:dyDescent="0.25">
      <c r="A444" s="75" t="s">
        <v>348</v>
      </c>
      <c r="B444" s="95" t="str">
        <f t="shared" si="112"/>
        <v>Bud02 2020,2005,'xpr004',0.000530649748010804</v>
      </c>
      <c r="C444" s="96">
        <f t="shared" si="113"/>
        <v>2020</v>
      </c>
      <c r="D444" s="96">
        <v>2005</v>
      </c>
      <c r="E444" s="97" t="str">
        <f>IF(LEFT(H444,1) = "x",H444,F444)</f>
        <v>xpr004</v>
      </c>
      <c r="F444" s="90">
        <v>501500</v>
      </c>
      <c r="G444" s="98">
        <f>IF(""="",1,SUBSTITUTE(SUBSTITUTE("","xxp","xpp"),"xppm13","xppm08"))</f>
        <v>1</v>
      </c>
      <c r="H444" s="98" t="str">
        <f>IF("xpr004"="",1,"xpr004")</f>
        <v>xpr004</v>
      </c>
      <c r="I444" s="98">
        <f>IF("Ewz"="",1,IF(LEFT("Ewz",1)&lt;&gt;"E","Ewz",1))</f>
        <v>1</v>
      </c>
      <c r="J444" s="98" t="str">
        <f>IF("Ewz"="",1,IF(LEFT("Ewz",1)="E","Ewz",1))</f>
        <v>Ewz</v>
      </c>
      <c r="K444" s="99" t="s">
        <v>360</v>
      </c>
      <c r="L444" s="91">
        <v>2005</v>
      </c>
      <c r="M444" s="100" t="str">
        <f>IF(LEFT($G444,4)="xppm","*","")</f>
        <v/>
      </c>
      <c r="N444" s="101" t="str">
        <f>UPPER(TRIM("          OTHER"))</f>
        <v>OTHER</v>
      </c>
      <c r="P444" s="102" t="s">
        <v>356</v>
      </c>
      <c r="R444" s="109">
        <f>IFERROR(IF(1*AB444&gt;0,AB444,V444),V444)</f>
        <v>5.3064974801080391E-4</v>
      </c>
      <c r="S444" s="108"/>
      <c r="T444" s="101">
        <f>IFERROR(IF(LEFT($G444,4)="xppm",AD444/VLOOKUP($G444,$K$11:$Z$28,T$1,0),IF(LEFT($J444,1)="E",AD444/VLOOKUP($J444,$K$11:$Z$28,T$1,0),AD444/T$6)),"")</f>
        <v>4.3947819639942909E-4</v>
      </c>
      <c r="V444" s="101">
        <f>IFERROR(IF(LEFT($G444,4)="xppm",AF444/VLOOKUP($G444,$K$11:$Z$28,V$1,0),IF(LEFT($J444,1)="E",AF444/VLOOKUP($J444,$K$11:$Z$28,V$1,0),AF444/V$6)),"")</f>
        <v>5.3064974801080391E-4</v>
      </c>
      <c r="X444" s="101">
        <f>IFERROR(IF(LEFT($G444,4)="xppm",AH444/VLOOKUP($G444,$K$11:$Z$28,X$1,0),IF(LEFT($J444,1)="E",AH444/VLOOKUP($J444,$K$11:$Z$28,X$1,0),AH444/X$6)),"")</f>
        <v>6.4279386650934313E-4</v>
      </c>
      <c r="Z444" s="101">
        <f>IFERROR(IF(LEFT($G444,4)="xppm",AJ444/VLOOKUP($G444,$K$11:$Z$28,Z$1,0),IF(LEFT($J444,1)="E",AJ444/VLOOKUP($J444,$K$11:$Z$28,Z$1,0),AJ444/Z$6)),"")</f>
        <v>4.2664159191250687E-4</v>
      </c>
      <c r="AA444" s="108"/>
      <c r="AB444" s="99" t="str">
        <f>IFERROR(IF(LEFT($G444,4)="xppm",AL444/VLOOKUP($G444,$K$11:$Z$28,AB$1,0),IF(LEFT($J444,1)="E",AL444/VLOOKUP($J444,$K$11:$AB$28,AB$1,0),AL444/AB$6)),"")</f>
        <v/>
      </c>
      <c r="AC444" s="110"/>
      <c r="AD444" s="14">
        <v>21829.01</v>
      </c>
      <c r="AE444" s="14"/>
      <c r="AF444" s="14">
        <v>77599.89</v>
      </c>
      <c r="AG444" s="14"/>
      <c r="AH444" s="14">
        <v>100477.03</v>
      </c>
      <c r="AI444" s="14"/>
      <c r="AJ444" s="14">
        <v>79596</v>
      </c>
      <c r="AK444" s="65"/>
      <c r="AL444" s="14">
        <v>0</v>
      </c>
      <c r="AM444" s="65"/>
      <c r="AN444" s="25">
        <v>8000.57</v>
      </c>
      <c r="AO444" s="25">
        <v>7405.79</v>
      </c>
      <c r="AP444" s="25">
        <v>7438.84</v>
      </c>
      <c r="AQ444" s="25">
        <v>11742.26</v>
      </c>
      <c r="AR444" s="25">
        <v>9845.83</v>
      </c>
      <c r="AS444" s="25">
        <v>9558.0499999999993</v>
      </c>
      <c r="AT444" s="25">
        <v>8760.44</v>
      </c>
      <c r="AU444" s="25">
        <v>8801.5499999999993</v>
      </c>
      <c r="AV444" s="25">
        <v>7062.75</v>
      </c>
      <c r="AW444" s="25">
        <v>7691.4</v>
      </c>
      <c r="AX444" s="25">
        <v>7454.08</v>
      </c>
      <c r="AY444" s="25">
        <v>6683.53</v>
      </c>
      <c r="AZ444" s="108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  <c r="CY444" s="10"/>
      <c r="CZ444" s="10"/>
      <c r="DA444" s="10"/>
      <c r="DB444" s="10"/>
      <c r="DC444" s="10"/>
      <c r="DD444" s="10"/>
      <c r="DE444" s="10"/>
      <c r="DF444" s="10"/>
      <c r="DG444" s="10"/>
      <c r="DH444" s="10"/>
      <c r="DI444" s="10"/>
      <c r="DJ444" s="10"/>
      <c r="DK444" s="10"/>
      <c r="DL444" s="10"/>
      <c r="DM444" s="10"/>
      <c r="DN444" s="10"/>
      <c r="DO444" s="10"/>
      <c r="DP444" s="10"/>
      <c r="DQ444" s="10"/>
      <c r="DR444" s="10"/>
      <c r="DS444" s="10"/>
    </row>
    <row r="445" spans="1:123" ht="4.05" customHeight="1" x14ac:dyDescent="0.25">
      <c r="A445" s="75" t="s">
        <v>348</v>
      </c>
      <c r="E445" s="111"/>
      <c r="F445" s="112"/>
      <c r="T445" s="25"/>
      <c r="U445" s="25"/>
      <c r="V445" s="25"/>
      <c r="W445" s="25"/>
      <c r="X445" s="25"/>
      <c r="Y445" s="25"/>
      <c r="Z445" s="25"/>
      <c r="AA445" s="25"/>
      <c r="AB445" s="14"/>
      <c r="AC445" s="14"/>
    </row>
    <row r="446" spans="1:123" s="86" customFormat="1" ht="15" customHeight="1" x14ac:dyDescent="0.25">
      <c r="A446" s="75" t="s">
        <v>348</v>
      </c>
      <c r="B446" s="80"/>
      <c r="C446" s="80"/>
      <c r="D446" s="80"/>
      <c r="E446" s="81"/>
      <c r="F446" s="82"/>
      <c r="G446" s="81"/>
      <c r="H446" s="81"/>
      <c r="I446" s="81"/>
      <c r="J446" s="81"/>
      <c r="K446" s="81"/>
      <c r="L446" s="83">
        <f>L447</f>
        <v>2005</v>
      </c>
      <c r="M446" s="84" t="s">
        <v>361</v>
      </c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  <c r="AA446" s="84"/>
      <c r="AB446" s="81"/>
      <c r="AC446" s="81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85"/>
      <c r="AO446" s="85"/>
      <c r="AP446" s="85"/>
      <c r="AQ446" s="85"/>
      <c r="AR446" s="85"/>
      <c r="AS446" s="85"/>
      <c r="AT446" s="85"/>
      <c r="AU446" s="85"/>
      <c r="AV446" s="85"/>
      <c r="AW446" s="85"/>
      <c r="AX446" s="85"/>
      <c r="AY446" s="85"/>
      <c r="AZ446" s="84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  <c r="CY446" s="10"/>
      <c r="CZ446" s="10"/>
      <c r="DA446" s="10"/>
      <c r="DB446" s="10"/>
      <c r="DC446" s="10"/>
      <c r="DD446" s="10"/>
      <c r="DE446" s="10"/>
      <c r="DF446" s="10"/>
      <c r="DG446" s="10"/>
      <c r="DH446" s="10"/>
      <c r="DI446" s="10"/>
      <c r="DJ446" s="10"/>
      <c r="DK446" s="10"/>
      <c r="DL446" s="10"/>
      <c r="DM446" s="10"/>
      <c r="DN446" s="10"/>
      <c r="DO446" s="10"/>
      <c r="DP446" s="10"/>
      <c r="DQ446" s="10"/>
      <c r="DR446" s="10"/>
      <c r="DS446" s="10"/>
    </row>
    <row r="447" spans="1:123" s="101" customFormat="1" ht="10.95" customHeight="1" x14ac:dyDescent="0.25">
      <c r="A447" s="75" t="s">
        <v>348</v>
      </c>
      <c r="B447" s="95" t="str">
        <f t="shared" ref="B447" si="114">IF(E447&gt;0,"Bud02 " &amp; C447 &amp;","&amp;D447&amp;",'"&amp;E447&amp;"',"&amp;1*R447)</f>
        <v>Bud02 2020,2005,'xhnm06',0.0166341108136216</v>
      </c>
      <c r="C447" s="96">
        <f t="shared" ref="C447" si="115">$E$5</f>
        <v>2020</v>
      </c>
      <c r="D447" s="96">
        <v>2005</v>
      </c>
      <c r="E447" s="97" t="str">
        <f>IF(LEFT(H447,1) = "x",H447,F447)</f>
        <v>xhnm06</v>
      </c>
      <c r="F447" s="90">
        <v>506500</v>
      </c>
      <c r="G447" s="98">
        <f>IF(""="",1,SUBSTITUTE(SUBSTITUTE("","xxp","xpp"),"xppm13","xppm08"))</f>
        <v>1</v>
      </c>
      <c r="H447" s="98" t="str">
        <f>IF("xhnm06"="",1,"xhnm06")</f>
        <v>xhnm06</v>
      </c>
      <c r="I447" s="98">
        <f>IF("E120z"="",1,IF(LEFT("E120z",1)&lt;&gt;"E","E120z",1))</f>
        <v>1</v>
      </c>
      <c r="J447" s="98" t="str">
        <f>IF("E120z"="",1,IF(LEFT("E120z",1)="E","E120z",1))</f>
        <v>E120z</v>
      </c>
      <c r="K447" s="99" t="s">
        <v>362</v>
      </c>
      <c r="L447" s="91">
        <v>2005</v>
      </c>
      <c r="M447" s="100" t="str">
        <f>IF(LEFT($G447,4)="xppm","*","")</f>
        <v/>
      </c>
      <c r="N447" s="101" t="str">
        <f>UPPER(TRIM("          HOUSE THERAPY - MEDICARE B"))</f>
        <v>HOUSE THERAPY - MEDICARE B</v>
      </c>
      <c r="P447" s="102" t="s">
        <v>356</v>
      </c>
      <c r="R447" s="109">
        <f>IFERROR(IF(1*AB447&gt;0,AB447,V447),V447)</f>
        <v>1.6634110813621591E-2</v>
      </c>
      <c r="S447" s="108"/>
      <c r="T447" s="101">
        <f>IFERROR(IF(LEFT($G447,4)="xppm",AD447/VLOOKUP($G447,$K$11:$Z$28,T$1,0),IF(LEFT($J447,1)="E",AD447/VLOOKUP($J447,$K$11:$Z$28,T$1,0),AD447/T$6)),"")</f>
        <v>1.5657244089283106E-2</v>
      </c>
      <c r="V447" s="101">
        <f>IFERROR(IF(LEFT($G447,4)="xppm",AF447/VLOOKUP($G447,$K$11:$Z$28,V$1,0),IF(LEFT($J447,1)="E",AF447/VLOOKUP($J447,$K$11:$Z$28,V$1,0),AF447/V$6)),"")</f>
        <v>1.6634110813621591E-2</v>
      </c>
      <c r="X447" s="101">
        <f>IFERROR(IF(LEFT($G447,4)="xppm",AH447/VLOOKUP($G447,$K$11:$Z$28,X$1,0),IF(LEFT($J447,1)="E",AH447/VLOOKUP($J447,$K$11:$Z$28,X$1,0),AH447/X$6)),"")</f>
        <v>0</v>
      </c>
      <c r="Z447" s="101">
        <f>IFERROR(IF(LEFT($G447,4)="xppm",AJ447/VLOOKUP($G447,$K$11:$Z$28,Z$1,0),IF(LEFT($J447,1)="E",AJ447/VLOOKUP($J447,$K$11:$Z$28,Z$1,0),AJ447/Z$6)),"")</f>
        <v>3.5567524599729672E-2</v>
      </c>
      <c r="AA447" s="108"/>
      <c r="AB447" s="99" t="str">
        <f>IFERROR(IF(LEFT($G447,4)="xppm",AL447/VLOOKUP($G447,$K$11:$Z$28,AB$1,0),IF(LEFT($J447,1)="E",AL447/VLOOKUP($J447,$K$11:$AB$28,AB$1,0),AL447/AB$6)),"")</f>
        <v/>
      </c>
      <c r="AC447" s="110"/>
      <c r="AD447" s="14">
        <v>56639.31</v>
      </c>
      <c r="AE447" s="14"/>
      <c r="AF447" s="14">
        <v>172140.44</v>
      </c>
      <c r="AG447" s="14"/>
      <c r="AH447" s="14">
        <v>0</v>
      </c>
      <c r="AI447" s="14"/>
      <c r="AJ447" s="14">
        <v>357000</v>
      </c>
      <c r="AK447" s="65"/>
      <c r="AL447" s="14">
        <v>0</v>
      </c>
      <c r="AM447" s="65"/>
      <c r="AN447" s="25">
        <v>0</v>
      </c>
      <c r="AO447" s="25">
        <v>0</v>
      </c>
      <c r="AP447" s="25">
        <v>0</v>
      </c>
      <c r="AQ447" s="25">
        <v>15593.28</v>
      </c>
      <c r="AR447" s="25">
        <v>26108.17</v>
      </c>
      <c r="AS447" s="25">
        <v>20107.63</v>
      </c>
      <c r="AT447" s="25">
        <v>8800.64</v>
      </c>
      <c r="AU447" s="25">
        <v>17195.23</v>
      </c>
      <c r="AV447" s="25">
        <v>27696.18</v>
      </c>
      <c r="AW447" s="25">
        <v>23654.57</v>
      </c>
      <c r="AX447" s="25">
        <v>14019.2</v>
      </c>
      <c r="AY447" s="25">
        <v>18965.54</v>
      </c>
      <c r="AZ447" s="108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10"/>
      <c r="CS447" s="10"/>
      <c r="CT447" s="10"/>
      <c r="CU447" s="10"/>
      <c r="CV447" s="10"/>
      <c r="CW447" s="10"/>
      <c r="CX447" s="10"/>
      <c r="CY447" s="10"/>
      <c r="CZ447" s="10"/>
      <c r="DA447" s="10"/>
      <c r="DB447" s="10"/>
      <c r="DC447" s="10"/>
      <c r="DD447" s="10"/>
      <c r="DE447" s="10"/>
      <c r="DF447" s="10"/>
      <c r="DG447" s="10"/>
      <c r="DH447" s="10"/>
      <c r="DI447" s="10"/>
      <c r="DJ447" s="10"/>
      <c r="DK447" s="10"/>
      <c r="DL447" s="10"/>
      <c r="DM447" s="10"/>
      <c r="DN447" s="10"/>
      <c r="DO447" s="10"/>
      <c r="DP447" s="10"/>
      <c r="DQ447" s="10"/>
      <c r="DR447" s="10"/>
      <c r="DS447" s="10"/>
    </row>
    <row r="448" spans="1:123" s="101" customFormat="1" ht="10.95" customHeight="1" x14ac:dyDescent="0.25">
      <c r="A448" s="75" t="s">
        <v>348</v>
      </c>
      <c r="B448" s="95" t="str">
        <f>IF(E448&gt;0,"Bud02 " &amp; C448 &amp;","&amp;D448&amp;",'"&amp;E448&amp;"',"&amp;1*R448)</f>
        <v>Bud02 2020,2005,'508100',144.887777777778</v>
      </c>
      <c r="C448" s="96">
        <f>$E$5</f>
        <v>2020</v>
      </c>
      <c r="D448" s="96">
        <v>2005</v>
      </c>
      <c r="E448" s="97">
        <f>IF(LEFT(H448,1) = "x",H448,F448)</f>
        <v>508100</v>
      </c>
      <c r="F448" s="90">
        <v>508100</v>
      </c>
      <c r="G448" s="98">
        <f>IF(""="",1,SUBSTITUTE(SUBSTITUTE("","xxp","xpp"),"xppm13","xppm08"))</f>
        <v>1</v>
      </c>
      <c r="H448" s="98">
        <f>IF(""="",1,"")</f>
        <v>1</v>
      </c>
      <c r="I448" s="98">
        <f>IF(""="",1,IF(LEFT("",1)&lt;&gt;"E","",1))</f>
        <v>1</v>
      </c>
      <c r="J448" s="98">
        <f>IF(""="",1,IF(LEFT("",1)="E","",1))</f>
        <v>1</v>
      </c>
      <c r="K448" s="99" t="s">
        <v>363</v>
      </c>
      <c r="L448" s="91">
        <v>2005</v>
      </c>
      <c r="M448" s="100" t="str">
        <f>IF(LEFT($G448,4)="xppm","*","")</f>
        <v/>
      </c>
      <c r="N448" s="101" t="str">
        <f>UPPER(TRIM("          HOUSE THERAPY - REHAB SUPPLIES"))</f>
        <v>HOUSE THERAPY - REHAB SUPPLIES</v>
      </c>
      <c r="P448" s="102" t="s">
        <v>356</v>
      </c>
      <c r="R448" s="109">
        <f>IFERROR(IF(1*AB448&gt;0,AB448,V448),V448)</f>
        <v>144.88777777777779</v>
      </c>
      <c r="S448" s="108"/>
      <c r="T448" s="101">
        <f>IFERROR(IF(LEFT($G448,4)="xppm",AD448/VLOOKUP($G448,$K$11:$Z$28,T$1,0),IF(LEFT($J448,1)="E",AD448/VLOOKUP($J448,$K$11:$Z$28,T$1,0),AD448/T$6)),"")</f>
        <v>227.94000000000003</v>
      </c>
      <c r="V448" s="101">
        <f>IFERROR(IF(LEFT($G448,4)="xppm",AF448/VLOOKUP($G448,$K$11:$Z$28,V$1,0),IF(LEFT($J448,1)="E",AF448/VLOOKUP($J448,$K$11:$Z$28,V$1,0),AF448/V$6)),"")</f>
        <v>144.88777777777779</v>
      </c>
      <c r="X448" s="101">
        <f>IFERROR(IF(LEFT($G448,4)="xppm",AH448/VLOOKUP($G448,$K$11:$Z$28,X$1,0),IF(LEFT($J448,1)="E",AH448/VLOOKUP($J448,$K$11:$Z$28,X$1,0),AH448/X$6)),"")</f>
        <v>206.27333333333334</v>
      </c>
      <c r="Z448" s="101">
        <f>IFERROR(IF(LEFT($G448,4)="xppm",AJ448/VLOOKUP($G448,$K$11:$Z$28,Z$1,0),IF(LEFT($J448,1)="E",AJ448/VLOOKUP($J448,$K$11:$Z$28,Z$1,0),AJ448/Z$6)),"")</f>
        <v>0</v>
      </c>
      <c r="AA448" s="108"/>
      <c r="AB448" s="99">
        <f>IFERROR(IF(LEFT($G448,4)="xppm",AL448/VLOOKUP($G448,$K$11:$Z$28,AB$1,0),IF(LEFT($J448,1)="E",AL448/VLOOKUP($J448,$K$11:$AB$28,AB$1,0),AL448/AB$6)),"")</f>
        <v>0</v>
      </c>
      <c r="AC448" s="110"/>
      <c r="AD448" s="14">
        <v>683.82</v>
      </c>
      <c r="AE448" s="14"/>
      <c r="AF448" s="14">
        <v>1303.99</v>
      </c>
      <c r="AG448" s="14"/>
      <c r="AH448" s="14">
        <v>2475.2800000000002</v>
      </c>
      <c r="AI448" s="14"/>
      <c r="AJ448" s="14"/>
      <c r="AK448" s="65"/>
      <c r="AL448" s="14"/>
      <c r="AM448" s="65"/>
      <c r="AN448" s="25">
        <v>350</v>
      </c>
      <c r="AO448" s="25">
        <v>125.52</v>
      </c>
      <c r="AP448" s="25">
        <v>-246.04</v>
      </c>
      <c r="AQ448" s="25">
        <v>350.32</v>
      </c>
      <c r="AR448" s="25">
        <v>130.38</v>
      </c>
      <c r="AS448" s="25">
        <v>0</v>
      </c>
      <c r="AT448" s="25">
        <v>0</v>
      </c>
      <c r="AU448" s="25">
        <v>139.47</v>
      </c>
      <c r="AV448" s="25">
        <v>0</v>
      </c>
      <c r="AW448" s="25">
        <v>32.93</v>
      </c>
      <c r="AX448" s="25">
        <v>595.67999999999995</v>
      </c>
      <c r="AY448" s="25">
        <v>55.21</v>
      </c>
      <c r="AZ448" s="108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/>
      <c r="CX448" s="10"/>
      <c r="CY448" s="10"/>
      <c r="CZ448" s="10"/>
      <c r="DA448" s="10"/>
      <c r="DB448" s="10"/>
      <c r="DC448" s="10"/>
      <c r="DD448" s="10"/>
      <c r="DE448" s="10"/>
      <c r="DF448" s="10"/>
      <c r="DG448" s="10"/>
      <c r="DH448" s="10"/>
      <c r="DI448" s="10"/>
      <c r="DJ448" s="10"/>
      <c r="DK448" s="10"/>
      <c r="DL448" s="10"/>
      <c r="DM448" s="10"/>
      <c r="DN448" s="10"/>
      <c r="DO448" s="10"/>
      <c r="DP448" s="10"/>
      <c r="DQ448" s="10"/>
      <c r="DR448" s="10"/>
      <c r="DS448" s="10"/>
    </row>
    <row r="449" spans="1:123" ht="4.05" customHeight="1" x14ac:dyDescent="0.25">
      <c r="A449" s="75" t="s">
        <v>348</v>
      </c>
      <c r="E449" s="111"/>
      <c r="F449" s="112"/>
      <c r="T449" s="25"/>
      <c r="U449" s="25"/>
      <c r="V449" s="25"/>
      <c r="W449" s="25"/>
      <c r="X449" s="25"/>
      <c r="Y449" s="25"/>
      <c r="Z449" s="25"/>
      <c r="AA449" s="25"/>
      <c r="AB449" s="14"/>
      <c r="AC449" s="14"/>
    </row>
    <row r="450" spans="1:123" s="86" customFormat="1" ht="15" customHeight="1" x14ac:dyDescent="0.25">
      <c r="A450" s="75" t="s">
        <v>348</v>
      </c>
      <c r="B450" s="80"/>
      <c r="C450" s="80"/>
      <c r="D450" s="80"/>
      <c r="E450" s="81"/>
      <c r="F450" s="82"/>
      <c r="G450" s="81"/>
      <c r="H450" s="81"/>
      <c r="I450" s="81"/>
      <c r="J450" s="81"/>
      <c r="K450" s="81"/>
      <c r="L450" s="83">
        <f>L451</f>
        <v>2005</v>
      </c>
      <c r="M450" s="84" t="s">
        <v>364</v>
      </c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  <c r="AA450" s="84"/>
      <c r="AB450" s="81"/>
      <c r="AC450" s="81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85"/>
      <c r="AO450" s="85"/>
      <c r="AP450" s="85"/>
      <c r="AQ450" s="85"/>
      <c r="AR450" s="85"/>
      <c r="AS450" s="85"/>
      <c r="AT450" s="85"/>
      <c r="AU450" s="85"/>
      <c r="AV450" s="85"/>
      <c r="AW450" s="85"/>
      <c r="AX450" s="85"/>
      <c r="AY450" s="85"/>
      <c r="AZ450" s="84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10"/>
      <c r="CS450" s="10"/>
      <c r="CT450" s="10"/>
      <c r="CU450" s="10"/>
      <c r="CV450" s="10"/>
      <c r="CW450" s="10"/>
      <c r="CX450" s="10"/>
      <c r="CY450" s="10"/>
      <c r="CZ450" s="10"/>
      <c r="DA450" s="10"/>
      <c r="DB450" s="10"/>
      <c r="DC450" s="10"/>
      <c r="DD450" s="10"/>
      <c r="DE450" s="10"/>
      <c r="DF450" s="10"/>
      <c r="DG450" s="10"/>
      <c r="DH450" s="10"/>
      <c r="DI450" s="10"/>
      <c r="DJ450" s="10"/>
      <c r="DK450" s="10"/>
      <c r="DL450" s="10"/>
      <c r="DM450" s="10"/>
      <c r="DN450" s="10"/>
      <c r="DO450" s="10"/>
      <c r="DP450" s="10"/>
      <c r="DQ450" s="10"/>
      <c r="DR450" s="10"/>
      <c r="DS450" s="10"/>
    </row>
    <row r="451" spans="1:123" s="101" customFormat="1" ht="10.95" customHeight="1" x14ac:dyDescent="0.25">
      <c r="A451" s="75" t="s">
        <v>348</v>
      </c>
      <c r="B451" s="95" t="str">
        <f t="shared" ref="B451" si="116">IF(E451&gt;0,"Bud02 " &amp; C451 &amp;","&amp;D451&amp;",'"&amp;E451&amp;"',"&amp;1*R451)</f>
        <v>Bud02 2020,2005,'xdit02',0</v>
      </c>
      <c r="C451" s="96">
        <f t="shared" ref="C451" si="117">$E$5</f>
        <v>2020</v>
      </c>
      <c r="D451" s="96">
        <v>2005</v>
      </c>
      <c r="E451" s="97" t="str">
        <f>IF(LEFT(H451,1) = "x",H451,F451)</f>
        <v>xdit02</v>
      </c>
      <c r="F451" s="90">
        <v>530400</v>
      </c>
      <c r="G451" s="98" t="str">
        <f>IF("xppm02"="",1,SUBSTITUTE(SUBSTITUTE("xppm02","xxp","xpp"),"xppm13","xppm08"))</f>
        <v>xppm02</v>
      </c>
      <c r="H451" s="98" t="str">
        <f>IF("xdit02"="",1,"xdit02")</f>
        <v>xdit02</v>
      </c>
      <c r="I451" s="98">
        <f>IF(""="",1,IF(LEFT("",1)&lt;&gt;"E","",1))</f>
        <v>1</v>
      </c>
      <c r="J451" s="98">
        <f>IF(""="",1,IF(LEFT("",1)="E","",1))</f>
        <v>1</v>
      </c>
      <c r="K451" s="99" t="s">
        <v>365</v>
      </c>
      <c r="L451" s="91">
        <v>2005</v>
      </c>
      <c r="M451" s="100" t="str">
        <f>IF(LEFT($G451,4)="xppm","*","")</f>
        <v>*</v>
      </c>
      <c r="N451" s="101" t="str">
        <f>UPPER(TRIM("          DIETARY CONTRACT SERVICES"))</f>
        <v>DIETARY CONTRACT SERVICES</v>
      </c>
      <c r="P451" s="102" t="s">
        <v>366</v>
      </c>
      <c r="R451" s="109">
        <f>IFERROR(IF(1*AB451&gt;0,AB451,V451),V451)</f>
        <v>0</v>
      </c>
      <c r="S451" s="108"/>
      <c r="T451" s="101">
        <f>IFERROR(IF(LEFT($G451,4)="xppm",AD451/VLOOKUP($G451,$K$11:$Z$28,T$1,0),IF(LEFT($J451,1)="E",AD451/VLOOKUP($J451,$K$11:$Z$28,T$1,0),AD451/T$6)),"")</f>
        <v>0</v>
      </c>
      <c r="V451" s="101">
        <f>IFERROR(IF(LEFT($G451,4)="xppm",AF451/VLOOKUP($G451,$K$11:$Z$28,V$1,0),IF(LEFT($J451,1)="E",AF451/VLOOKUP($J451,$K$11:$Z$28,V$1,0),AF451/V$6)),"")</f>
        <v>0</v>
      </c>
      <c r="X451" s="101">
        <f>IFERROR(IF(LEFT($G451,4)="xppm",AH451/VLOOKUP($G451,$K$11:$Z$28,X$1,0),IF(LEFT($J451,1)="E",AH451/VLOOKUP($J451,$K$11:$Z$28,X$1,0),AH451/X$6)),"")</f>
        <v>0</v>
      </c>
      <c r="Z451" s="101">
        <f>IFERROR(IF(LEFT($G451,4)="xppm",AJ451/VLOOKUP($G451,$K$11:$Z$28,Z$1,0),IF(LEFT($J451,1)="E",AJ451/VLOOKUP($J451,$K$11:$Z$28,Z$1,0),AJ451/Z$6)),"")</f>
        <v>0</v>
      </c>
      <c r="AA451" s="108"/>
      <c r="AB451" s="99" t="str">
        <f>IFERROR(IF(LEFT($G451,4)="xppm",AL451/VLOOKUP($G451,$K$11:$Z$28,AB$1,0),IF(LEFT($J451,1)="E",AL451/VLOOKUP($J451,$K$11:$AB$28,AB$1,0),AL451/AB$6)),"")</f>
        <v/>
      </c>
      <c r="AC451" s="110"/>
      <c r="AD451" s="14"/>
      <c r="AE451" s="14"/>
      <c r="AF451" s="14"/>
      <c r="AG451" s="14"/>
      <c r="AH451" s="14"/>
      <c r="AI451" s="14"/>
      <c r="AJ451" s="14">
        <v>0</v>
      </c>
      <c r="AK451" s="65"/>
      <c r="AL451" s="14">
        <v>0</v>
      </c>
      <c r="AM451" s="6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108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10"/>
      <c r="CS451" s="10"/>
      <c r="CT451" s="10"/>
      <c r="CU451" s="10"/>
      <c r="CV451" s="10"/>
      <c r="CW451" s="10"/>
      <c r="CX451" s="10"/>
      <c r="CY451" s="10"/>
      <c r="CZ451" s="10"/>
      <c r="DA451" s="10"/>
      <c r="DB451" s="10"/>
      <c r="DC451" s="10"/>
      <c r="DD451" s="10"/>
      <c r="DE451" s="10"/>
      <c r="DF451" s="10"/>
      <c r="DG451" s="10"/>
      <c r="DH451" s="10"/>
      <c r="DI451" s="10"/>
      <c r="DJ451" s="10"/>
      <c r="DK451" s="10"/>
      <c r="DL451" s="10"/>
      <c r="DM451" s="10"/>
      <c r="DN451" s="10"/>
      <c r="DO451" s="10"/>
      <c r="DP451" s="10"/>
      <c r="DQ451" s="10"/>
      <c r="DR451" s="10"/>
      <c r="DS451" s="10"/>
    </row>
    <row r="452" spans="1:123" ht="4.05" customHeight="1" x14ac:dyDescent="0.25">
      <c r="A452" s="75" t="s">
        <v>348</v>
      </c>
      <c r="E452" s="111"/>
      <c r="F452" s="112"/>
      <c r="T452" s="25"/>
      <c r="U452" s="25"/>
      <c r="V452" s="25"/>
      <c r="W452" s="25"/>
      <c r="X452" s="25"/>
      <c r="Y452" s="25"/>
      <c r="Z452" s="25"/>
      <c r="AA452" s="25"/>
      <c r="AB452" s="14"/>
      <c r="AC452" s="14"/>
    </row>
    <row r="453" spans="1:123" s="86" customFormat="1" ht="15" customHeight="1" x14ac:dyDescent="0.25">
      <c r="A453" s="75" t="s">
        <v>348</v>
      </c>
      <c r="B453" s="80"/>
      <c r="C453" s="80"/>
      <c r="D453" s="80"/>
      <c r="E453" s="81"/>
      <c r="F453" s="82"/>
      <c r="G453" s="81"/>
      <c r="H453" s="81"/>
      <c r="I453" s="81"/>
      <c r="J453" s="81"/>
      <c r="K453" s="81"/>
      <c r="L453" s="83">
        <f>L454</f>
        <v>2005</v>
      </c>
      <c r="M453" s="84" t="s">
        <v>367</v>
      </c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  <c r="AA453" s="84"/>
      <c r="AB453" s="81"/>
      <c r="AC453" s="81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85"/>
      <c r="AO453" s="85"/>
      <c r="AP453" s="85"/>
      <c r="AQ453" s="85"/>
      <c r="AR453" s="85"/>
      <c r="AS453" s="85"/>
      <c r="AT453" s="85"/>
      <c r="AU453" s="85"/>
      <c r="AV453" s="85"/>
      <c r="AW453" s="85"/>
      <c r="AX453" s="85"/>
      <c r="AY453" s="85"/>
      <c r="AZ453" s="84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10"/>
      <c r="CS453" s="10"/>
      <c r="CT453" s="10"/>
      <c r="CU453" s="10"/>
      <c r="CV453" s="10"/>
      <c r="CW453" s="10"/>
      <c r="CX453" s="10"/>
      <c r="CY453" s="10"/>
      <c r="CZ453" s="10"/>
      <c r="DA453" s="10"/>
      <c r="DB453" s="10"/>
      <c r="DC453" s="10"/>
      <c r="DD453" s="10"/>
      <c r="DE453" s="10"/>
      <c r="DF453" s="10"/>
      <c r="DG453" s="10"/>
      <c r="DH453" s="10"/>
      <c r="DI453" s="10"/>
      <c r="DJ453" s="10"/>
      <c r="DK453" s="10"/>
      <c r="DL453" s="10"/>
      <c r="DM453" s="10"/>
      <c r="DN453" s="10"/>
      <c r="DO453" s="10"/>
      <c r="DP453" s="10"/>
      <c r="DQ453" s="10"/>
      <c r="DR453" s="10"/>
      <c r="DS453" s="10"/>
    </row>
    <row r="454" spans="1:123" s="101" customFormat="1" ht="10.95" customHeight="1" x14ac:dyDescent="0.25">
      <c r="A454" s="75" t="s">
        <v>348</v>
      </c>
      <c r="B454" s="95" t="str">
        <f t="shared" ref="B454:B456" si="118">IF(E454&gt;0,"Bud02 " &amp; C454 &amp;","&amp;D454&amp;",'"&amp;E454&amp;"',"&amp;1*R454)</f>
        <v>Bud02 2020,2005,'533000',27942.1444444444</v>
      </c>
      <c r="C454" s="96">
        <f t="shared" ref="C454:C456" si="119">$E$5</f>
        <v>2020</v>
      </c>
      <c r="D454" s="96">
        <v>2005</v>
      </c>
      <c r="E454" s="97">
        <f>IF(LEFT(H454,1) = "x",H454,F454)</f>
        <v>533000</v>
      </c>
      <c r="F454" s="90">
        <v>533000</v>
      </c>
      <c r="G454" s="98">
        <f>IF(""="",1,SUBSTITUTE(SUBSTITUTE("","xxp","xpp"),"xppm13","xppm08"))</f>
        <v>1</v>
      </c>
      <c r="H454" s="98">
        <f>IF(""="",1,"")</f>
        <v>1</v>
      </c>
      <c r="I454" s="98">
        <f>IF(""="",1,IF(LEFT("",1)&lt;&gt;"E","",1))</f>
        <v>1</v>
      </c>
      <c r="J454" s="98">
        <f>IF(""="",1,IF(LEFT("",1)="E","",1))</f>
        <v>1</v>
      </c>
      <c r="K454" s="99" t="s">
        <v>368</v>
      </c>
      <c r="L454" s="91">
        <v>2005</v>
      </c>
      <c r="M454" s="100" t="str">
        <f>IF(LEFT($G454,4)="xppm","*","")</f>
        <v/>
      </c>
      <c r="N454" s="101" t="str">
        <f>UPPER(TRIM("          UTILITIES"))</f>
        <v>UTILITIES</v>
      </c>
      <c r="P454" s="102" t="s">
        <v>356</v>
      </c>
      <c r="R454" s="109">
        <f>IFERROR(IF(1*AB454&gt;0,AB454,V454),V454)</f>
        <v>27942.144444444442</v>
      </c>
      <c r="S454" s="108"/>
      <c r="T454" s="101">
        <f>IFERROR(IF(LEFT($G454,4)="xppm",AD454/VLOOKUP($G454,$K$11:$Z$28,T$1,0),IF(LEFT($J454,1)="E",AD454/VLOOKUP($J454,$K$11:$Z$28,T$1,0),AD454/T$6)),"")</f>
        <v>29245.493333333332</v>
      </c>
      <c r="V454" s="101">
        <f>IFERROR(IF(LEFT($G454,4)="xppm",AF454/VLOOKUP($G454,$K$11:$Z$28,V$1,0),IF(LEFT($J454,1)="E",AF454/VLOOKUP($J454,$K$11:$Z$28,V$1,0),AF454/V$6)),"")</f>
        <v>27942.144444444442</v>
      </c>
      <c r="X454" s="101">
        <f>IFERROR(IF(LEFT($G454,4)="xppm",AH454/VLOOKUP($G454,$K$11:$Z$28,X$1,0),IF(LEFT($J454,1)="E",AH454/VLOOKUP($J454,$K$11:$Z$28,X$1,0),AH454/X$6)),"")</f>
        <v>24732.764999999999</v>
      </c>
      <c r="Z454" s="101">
        <f>IFERROR(IF(LEFT($G454,4)="xppm",AJ454/VLOOKUP($G454,$K$11:$Z$28,Z$1,0),IF(LEFT($J454,1)="E",AJ454/VLOOKUP($J454,$K$11:$Z$28,Z$1,0),AJ454/Z$6)),"")</f>
        <v>29006</v>
      </c>
      <c r="AA454" s="108"/>
      <c r="AB454" s="99">
        <f>IFERROR(IF(LEFT($G454,4)="xppm",AL454/VLOOKUP($G454,$K$11:$Z$28,AB$1,0),IF(LEFT($J454,1)="E",AL454/VLOOKUP($J454,$K$11:$AB$28,AB$1,0),AL454/AB$6)),"")</f>
        <v>0</v>
      </c>
      <c r="AC454" s="110"/>
      <c r="AD454" s="14">
        <v>87736.48</v>
      </c>
      <c r="AE454" s="14"/>
      <c r="AF454" s="14">
        <v>251479.3</v>
      </c>
      <c r="AG454" s="14"/>
      <c r="AH454" s="14">
        <v>296793.18</v>
      </c>
      <c r="AI454" s="14"/>
      <c r="AJ454" s="14">
        <v>348072</v>
      </c>
      <c r="AK454" s="65"/>
      <c r="AL454" s="14">
        <v>0</v>
      </c>
      <c r="AM454" s="65"/>
      <c r="AN454" s="25">
        <v>26807.73</v>
      </c>
      <c r="AO454" s="25">
        <v>23634.6</v>
      </c>
      <c r="AP454" s="25">
        <v>19603.61</v>
      </c>
      <c r="AQ454" s="25">
        <v>24802.36</v>
      </c>
      <c r="AR454" s="25">
        <v>24109.45</v>
      </c>
      <c r="AS454" s="25">
        <v>28629.8</v>
      </c>
      <c r="AT454" s="25">
        <v>26105.63</v>
      </c>
      <c r="AU454" s="25">
        <v>31064.080000000002</v>
      </c>
      <c r="AV454" s="25">
        <v>29031.5</v>
      </c>
      <c r="AW454" s="25">
        <v>29088.81</v>
      </c>
      <c r="AX454" s="25">
        <v>29220</v>
      </c>
      <c r="AY454" s="25">
        <v>29427.67</v>
      </c>
      <c r="AZ454" s="108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10"/>
      <c r="CS454" s="10"/>
      <c r="CT454" s="10"/>
      <c r="CU454" s="10"/>
      <c r="CV454" s="10"/>
      <c r="CW454" s="10"/>
      <c r="CX454" s="10"/>
      <c r="CY454" s="10"/>
      <c r="CZ454" s="10"/>
      <c r="DA454" s="10"/>
      <c r="DB454" s="10"/>
      <c r="DC454" s="10"/>
      <c r="DD454" s="10"/>
      <c r="DE454" s="10"/>
      <c r="DF454" s="10"/>
      <c r="DG454" s="10"/>
      <c r="DH454" s="10"/>
      <c r="DI454" s="10"/>
      <c r="DJ454" s="10"/>
      <c r="DK454" s="10"/>
      <c r="DL454" s="10"/>
      <c r="DM454" s="10"/>
      <c r="DN454" s="10"/>
      <c r="DO454" s="10"/>
      <c r="DP454" s="10"/>
      <c r="DQ454" s="10"/>
      <c r="DR454" s="10"/>
      <c r="DS454" s="10"/>
    </row>
    <row r="455" spans="1:123" s="101" customFormat="1" ht="10.95" customHeight="1" x14ac:dyDescent="0.25">
      <c r="A455" s="75" t="s">
        <v>348</v>
      </c>
      <c r="B455" s="95" t="str">
        <f t="shared" si="118"/>
        <v>Bud02 2020,2005,'536000',8614.67555555556</v>
      </c>
      <c r="C455" s="96">
        <f t="shared" si="119"/>
        <v>2020</v>
      </c>
      <c r="D455" s="96">
        <v>2005</v>
      </c>
      <c r="E455" s="97">
        <f>IF(LEFT(H455,1) = "x",H455,F455)</f>
        <v>536000</v>
      </c>
      <c r="F455" s="90">
        <v>536000</v>
      </c>
      <c r="G455" s="98">
        <f>IF(""="",1,SUBSTITUTE(SUBSTITUTE("","xxp","xpp"),"xppm13","xppm08"))</f>
        <v>1</v>
      </c>
      <c r="H455" s="98">
        <f>IF(""="",1,"")</f>
        <v>1</v>
      </c>
      <c r="I455" s="98">
        <f>IF(""="",1,IF(LEFT("",1)&lt;&gt;"E","",1))</f>
        <v>1</v>
      </c>
      <c r="J455" s="98">
        <f>IF(""="",1,IF(LEFT("",1)="E","",1))</f>
        <v>1</v>
      </c>
      <c r="K455" s="99" t="s">
        <v>369</v>
      </c>
      <c r="L455" s="91">
        <v>2005</v>
      </c>
      <c r="M455" s="100" t="str">
        <f>IF(LEFT($G455,4)="xppm","*","")</f>
        <v/>
      </c>
      <c r="N455" s="101" t="str">
        <f>UPPER(TRIM("          REPAIRS &amp; MAINTENANCE/SUPPLIES"))</f>
        <v>REPAIRS &amp; MAINTENANCE/SUPPLIES</v>
      </c>
      <c r="P455" s="102" t="s">
        <v>370</v>
      </c>
      <c r="R455" s="109">
        <f>IFERROR(IF(1*AB455&gt;0,AB455,V455),V455)</f>
        <v>8614.6755555555555</v>
      </c>
      <c r="S455" s="108"/>
      <c r="T455" s="101">
        <f>IFERROR(IF(LEFT($G455,4)="xppm",AD455/VLOOKUP($G455,$K$11:$Z$28,T$1,0),IF(LEFT($J455,1)="E",AD455/VLOOKUP($J455,$K$11:$Z$28,T$1,0),AD455/T$6)),"")</f>
        <v>9831.4499999999989</v>
      </c>
      <c r="V455" s="101">
        <f>IFERROR(IF(LEFT($G455,4)="xppm",AF455/VLOOKUP($G455,$K$11:$Z$28,V$1,0),IF(LEFT($J455,1)="E",AF455/VLOOKUP($J455,$K$11:$Z$28,V$1,0),AF455/V$6)),"")</f>
        <v>8614.6755555555555</v>
      </c>
      <c r="X455" s="101">
        <f>IFERROR(IF(LEFT($G455,4)="xppm",AH455/VLOOKUP($G455,$K$11:$Z$28,X$1,0),IF(LEFT($J455,1)="E",AH455/VLOOKUP($J455,$K$11:$Z$28,X$1,0),AH455/X$6)),"")</f>
        <v>7485.769166666666</v>
      </c>
      <c r="Z455" s="101">
        <f>IFERROR(IF(LEFT($G455,4)="xppm",AJ455/VLOOKUP($G455,$K$11:$Z$28,Z$1,0),IF(LEFT($J455,1)="E",AJ455/VLOOKUP($J455,$K$11:$Z$28,Z$1,0),AJ455/Z$6)),"")</f>
        <v>6341.1358333333337</v>
      </c>
      <c r="AA455" s="108"/>
      <c r="AB455" s="99">
        <f>IFERROR(IF(LEFT($G455,4)="xppm",AL455/VLOOKUP($G455,$K$11:$Z$28,AB$1,0),IF(LEFT($J455,1)="E",AL455/VLOOKUP($J455,$K$11:$AB$28,AB$1,0),AL455/AB$6)),"")</f>
        <v>0</v>
      </c>
      <c r="AC455" s="110"/>
      <c r="AD455" s="14">
        <v>29494.35</v>
      </c>
      <c r="AE455" s="14"/>
      <c r="AF455" s="14">
        <v>77532.08</v>
      </c>
      <c r="AG455" s="14"/>
      <c r="AH455" s="14">
        <v>89829.23</v>
      </c>
      <c r="AI455" s="14"/>
      <c r="AJ455" s="14">
        <v>76093.63</v>
      </c>
      <c r="AK455" s="65"/>
      <c r="AL455" s="14">
        <v>0</v>
      </c>
      <c r="AM455" s="65"/>
      <c r="AN455" s="25">
        <v>4648.8999999999996</v>
      </c>
      <c r="AO455" s="25">
        <v>4127.1000000000004</v>
      </c>
      <c r="AP455" s="25">
        <v>11834.01</v>
      </c>
      <c r="AQ455" s="25">
        <v>5835.07</v>
      </c>
      <c r="AR455" s="25">
        <v>14216.17</v>
      </c>
      <c r="AS455" s="25">
        <v>7024.26</v>
      </c>
      <c r="AT455" s="25">
        <v>6252.03</v>
      </c>
      <c r="AU455" s="25">
        <v>8085.52</v>
      </c>
      <c r="AV455" s="25">
        <v>6624.68</v>
      </c>
      <c r="AW455" s="25">
        <v>15459.29</v>
      </c>
      <c r="AX455" s="25">
        <v>8002.89</v>
      </c>
      <c r="AY455" s="25">
        <v>6032.17</v>
      </c>
      <c r="AZ455" s="108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10"/>
      <c r="CS455" s="10"/>
      <c r="CT455" s="10"/>
      <c r="CU455" s="10"/>
      <c r="CV455" s="10"/>
      <c r="CW455" s="10"/>
      <c r="CX455" s="10"/>
      <c r="CY455" s="10"/>
      <c r="CZ455" s="10"/>
      <c r="DA455" s="10"/>
      <c r="DB455" s="10"/>
      <c r="DC455" s="10"/>
      <c r="DD455" s="10"/>
      <c r="DE455" s="10"/>
      <c r="DF455" s="10"/>
      <c r="DG455" s="10"/>
      <c r="DH455" s="10"/>
      <c r="DI455" s="10"/>
      <c r="DJ455" s="10"/>
      <c r="DK455" s="10"/>
      <c r="DL455" s="10"/>
      <c r="DM455" s="10"/>
      <c r="DN455" s="10"/>
      <c r="DO455" s="10"/>
      <c r="DP455" s="10"/>
      <c r="DQ455" s="10"/>
      <c r="DR455" s="10"/>
      <c r="DS455" s="10"/>
    </row>
    <row r="456" spans="1:123" s="101" customFormat="1" ht="10.95" customHeight="1" x14ac:dyDescent="0.25">
      <c r="A456" s="75" t="s">
        <v>348</v>
      </c>
      <c r="B456" s="95" t="str">
        <f t="shared" si="118"/>
        <v>Bud02 2020,2005,'534000',7267.40333333333</v>
      </c>
      <c r="C456" s="96">
        <f t="shared" si="119"/>
        <v>2020</v>
      </c>
      <c r="D456" s="96">
        <v>2005</v>
      </c>
      <c r="E456" s="97">
        <f>IF(LEFT(H456,1) = "x",H456,F456)</f>
        <v>534000</v>
      </c>
      <c r="F456" s="90">
        <v>534000</v>
      </c>
      <c r="G456" s="98">
        <f>IF(""="",1,SUBSTITUTE(SUBSTITUTE("","xxp","xpp"),"xppm13","xppm08"))</f>
        <v>1</v>
      </c>
      <c r="H456" s="98">
        <f>IF(""="",1,"")</f>
        <v>1</v>
      </c>
      <c r="I456" s="98">
        <f>IF(""="",1,IF(LEFT("",1)&lt;&gt;"E","",1))</f>
        <v>1</v>
      </c>
      <c r="J456" s="98">
        <f>IF(""="",1,IF(LEFT("",1)="E","",1))</f>
        <v>1</v>
      </c>
      <c r="K456" s="99" t="s">
        <v>371</v>
      </c>
      <c r="L456" s="91">
        <v>2005</v>
      </c>
      <c r="M456" s="100" t="str">
        <f>IF(LEFT($G456,4)="xppm","*","")</f>
        <v/>
      </c>
      <c r="N456" s="101" t="str">
        <f>UPPER(TRIM("          CONTRACT SERVICES"))</f>
        <v>CONTRACT SERVICES</v>
      </c>
      <c r="P456" s="102" t="s">
        <v>370</v>
      </c>
      <c r="R456" s="109">
        <f>IFERROR(IF(1*AB456&gt;0,AB456,V456),V456)</f>
        <v>7267.4033333333327</v>
      </c>
      <c r="S456" s="108"/>
      <c r="T456" s="101">
        <f>IFERROR(IF(LEFT($G456,4)="xppm",AD456/VLOOKUP($G456,$K$11:$Z$28,T$1,0),IF(LEFT($J456,1)="E",AD456/VLOOKUP($J456,$K$11:$Z$28,T$1,0),AD456/T$6)),"")</f>
        <v>6292.7266666666665</v>
      </c>
      <c r="V456" s="101">
        <f>IFERROR(IF(LEFT($G456,4)="xppm",AF456/VLOOKUP($G456,$K$11:$Z$28,V$1,0),IF(LEFT($J456,1)="E",AF456/VLOOKUP($J456,$K$11:$Z$28,V$1,0),AF456/V$6)),"")</f>
        <v>7267.4033333333327</v>
      </c>
      <c r="X456" s="101">
        <f>IFERROR(IF(LEFT($G456,4)="xppm",AH456/VLOOKUP($G456,$K$11:$Z$28,X$1,0),IF(LEFT($J456,1)="E",AH456/VLOOKUP($J456,$K$11:$Z$28,X$1,0),AH456/X$6)),"")</f>
        <v>7493.3966666666665</v>
      </c>
      <c r="Z456" s="101">
        <f>IFERROR(IF(LEFT($G456,4)="xppm",AJ456/VLOOKUP($G456,$K$11:$Z$28,Z$1,0),IF(LEFT($J456,1)="E",AJ456/VLOOKUP($J456,$K$11:$Z$28,Z$1,0),AJ456/Z$6)),"")</f>
        <v>9758</v>
      </c>
      <c r="AA456" s="108"/>
      <c r="AB456" s="99">
        <f>IFERROR(IF(LEFT($G456,4)="xppm",AL456/VLOOKUP($G456,$K$11:$Z$28,AB$1,0),IF(LEFT($J456,1)="E",AL456/VLOOKUP($J456,$K$11:$AB$28,AB$1,0),AL456/AB$6)),"")</f>
        <v>0</v>
      </c>
      <c r="AC456" s="110"/>
      <c r="AD456" s="14">
        <v>18878.18</v>
      </c>
      <c r="AE456" s="14"/>
      <c r="AF456" s="14">
        <v>65406.63</v>
      </c>
      <c r="AG456" s="14"/>
      <c r="AH456" s="14">
        <v>89920.76</v>
      </c>
      <c r="AI456" s="14"/>
      <c r="AJ456" s="14">
        <v>117096</v>
      </c>
      <c r="AK456" s="65"/>
      <c r="AL456" s="14">
        <v>0</v>
      </c>
      <c r="AM456" s="65"/>
      <c r="AN456" s="25">
        <v>7994.87</v>
      </c>
      <c r="AO456" s="25">
        <v>8784.32</v>
      </c>
      <c r="AP456" s="25">
        <v>7820.44</v>
      </c>
      <c r="AQ456" s="25">
        <v>10044.1</v>
      </c>
      <c r="AR456" s="25">
        <v>5956.5</v>
      </c>
      <c r="AS456" s="25">
        <v>5546.6</v>
      </c>
      <c r="AT456" s="25">
        <v>6422.77</v>
      </c>
      <c r="AU456" s="25">
        <v>7567.07</v>
      </c>
      <c r="AV456" s="25">
        <v>10991.41</v>
      </c>
      <c r="AW456" s="25">
        <v>4148.78</v>
      </c>
      <c r="AX456" s="25">
        <v>7475.1</v>
      </c>
      <c r="AY456" s="25">
        <v>7254.3</v>
      </c>
      <c r="AZ456" s="108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10"/>
      <c r="CS456" s="10"/>
      <c r="CT456" s="10"/>
      <c r="CU456" s="10"/>
      <c r="CV456" s="10"/>
      <c r="CW456" s="10"/>
      <c r="CX456" s="10"/>
      <c r="CY456" s="10"/>
      <c r="CZ456" s="10"/>
      <c r="DA456" s="10"/>
      <c r="DB456" s="10"/>
      <c r="DC456" s="10"/>
      <c r="DD456" s="10"/>
      <c r="DE456" s="10"/>
      <c r="DF456" s="10"/>
      <c r="DG456" s="10"/>
      <c r="DH456" s="10"/>
      <c r="DI456" s="10"/>
      <c r="DJ456" s="10"/>
      <c r="DK456" s="10"/>
      <c r="DL456" s="10"/>
      <c r="DM456" s="10"/>
      <c r="DN456" s="10"/>
      <c r="DO456" s="10"/>
      <c r="DP456" s="10"/>
      <c r="DQ456" s="10"/>
      <c r="DR456" s="10"/>
      <c r="DS456" s="10"/>
    </row>
    <row r="457" spans="1:123" ht="4.05" customHeight="1" x14ac:dyDescent="0.25">
      <c r="A457" s="75" t="s">
        <v>348</v>
      </c>
      <c r="E457" s="111"/>
      <c r="F457" s="112"/>
      <c r="T457" s="25"/>
      <c r="U457" s="25"/>
      <c r="V457" s="25"/>
      <c r="W457" s="25"/>
      <c r="X457" s="25"/>
      <c r="Y457" s="25"/>
      <c r="Z457" s="25"/>
      <c r="AA457" s="25"/>
      <c r="AB457" s="14"/>
      <c r="AC457" s="14"/>
    </row>
    <row r="458" spans="1:123" s="86" customFormat="1" ht="15" customHeight="1" x14ac:dyDescent="0.25">
      <c r="A458" s="75" t="s">
        <v>348</v>
      </c>
      <c r="B458" s="80"/>
      <c r="C458" s="80"/>
      <c r="D458" s="80"/>
      <c r="E458" s="81"/>
      <c r="F458" s="82"/>
      <c r="G458" s="81"/>
      <c r="H458" s="81"/>
      <c r="I458" s="81"/>
      <c r="J458" s="81"/>
      <c r="K458" s="81"/>
      <c r="L458" s="83">
        <f>L459</f>
        <v>2005</v>
      </c>
      <c r="M458" s="84" t="s">
        <v>372</v>
      </c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  <c r="AA458" s="84"/>
      <c r="AB458" s="81"/>
      <c r="AC458" s="81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85"/>
      <c r="AO458" s="85"/>
      <c r="AP458" s="85"/>
      <c r="AQ458" s="85"/>
      <c r="AR458" s="85"/>
      <c r="AS458" s="85"/>
      <c r="AT458" s="85"/>
      <c r="AU458" s="85"/>
      <c r="AV458" s="85"/>
      <c r="AW458" s="85"/>
      <c r="AX458" s="85"/>
      <c r="AY458" s="85"/>
      <c r="AZ458" s="84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10"/>
      <c r="CS458" s="10"/>
      <c r="CT458" s="10"/>
      <c r="CU458" s="10"/>
      <c r="CV458" s="10"/>
      <c r="CW458" s="10"/>
      <c r="CX458" s="10"/>
      <c r="CY458" s="10"/>
      <c r="CZ458" s="10"/>
      <c r="DA458" s="10"/>
      <c r="DB458" s="10"/>
      <c r="DC458" s="10"/>
      <c r="DD458" s="10"/>
      <c r="DE458" s="10"/>
      <c r="DF458" s="10"/>
      <c r="DG458" s="10"/>
      <c r="DH458" s="10"/>
      <c r="DI458" s="10"/>
      <c r="DJ458" s="10"/>
      <c r="DK458" s="10"/>
      <c r="DL458" s="10"/>
      <c r="DM458" s="10"/>
      <c r="DN458" s="10"/>
      <c r="DO458" s="10"/>
      <c r="DP458" s="10"/>
      <c r="DQ458" s="10"/>
      <c r="DR458" s="10"/>
      <c r="DS458" s="10"/>
    </row>
    <row r="459" spans="1:123" s="101" customFormat="1" ht="10.95" customHeight="1" x14ac:dyDescent="0.25">
      <c r="A459" s="75" t="s">
        <v>348</v>
      </c>
      <c r="B459" s="95" t="str">
        <f t="shared" ref="B459:B470" si="120">IF(E459&gt;0,"Bud02 " &amp; C459 &amp;","&amp;D459&amp;",'"&amp;E459&amp;"',"&amp;1*R459)</f>
        <v>Bud02 2020,2005,'542500',2160.20555555556</v>
      </c>
      <c r="C459" s="96">
        <f t="shared" ref="C459:C470" si="121">$E$5</f>
        <v>2020</v>
      </c>
      <c r="D459" s="96">
        <v>2005</v>
      </c>
      <c r="E459" s="97">
        <f>IF(LEFT(H459,1) = "x",H459,F459)</f>
        <v>542500</v>
      </c>
      <c r="F459" s="90">
        <v>542500</v>
      </c>
      <c r="G459" s="98">
        <f>IF(""="",1,SUBSTITUTE(SUBSTITUTE("","xxp","xpp"),"xppm13","xppm08"))</f>
        <v>1</v>
      </c>
      <c r="H459" s="98">
        <f>IF(""="",1,"")</f>
        <v>1</v>
      </c>
      <c r="I459" s="98">
        <f>IF(""="",1,IF(LEFT("",1)&lt;&gt;"E","",1))</f>
        <v>1</v>
      </c>
      <c r="J459" s="98">
        <f>IF(""="",1,IF(LEFT("",1)="E","",1))</f>
        <v>1</v>
      </c>
      <c r="K459" s="99" t="s">
        <v>373</v>
      </c>
      <c r="L459" s="91">
        <v>2005</v>
      </c>
      <c r="M459" s="100" t="str">
        <f>IF(LEFT($G459,4)="xppm","*","")</f>
        <v/>
      </c>
      <c r="N459" s="101" t="str">
        <f>UPPER(TRIM("          MARKETING - ADVERTISING &amp; PROMOTION"))</f>
        <v>MARKETING - ADVERTISING &amp; PROMOTION</v>
      </c>
      <c r="P459" s="102" t="s">
        <v>374</v>
      </c>
      <c r="R459" s="109">
        <f>IFERROR(IF(1*AB459&gt;0,AB459,V459),V459)</f>
        <v>2160.2055555555553</v>
      </c>
      <c r="S459" s="108"/>
      <c r="T459" s="101">
        <f>IFERROR(IF(LEFT($G459,4)="xppm",AD459/VLOOKUP($G459,$K$11:$Z$28,T$1,0),IF(LEFT($J459,1)="E",AD459/VLOOKUP($J459,$K$11:$Z$28,T$1,0),AD459/T$6)),"")</f>
        <v>2022.8866666666665</v>
      </c>
      <c r="V459" s="101">
        <f>IFERROR(IF(LEFT($G459,4)="xppm",AF459/VLOOKUP($G459,$K$11:$Z$28,V$1,0),IF(LEFT($J459,1)="E",AF459/VLOOKUP($J459,$K$11:$Z$28,V$1,0),AF459/V$6)),"")</f>
        <v>2160.2055555555553</v>
      </c>
      <c r="X459" s="101">
        <f>IFERROR(IF(LEFT($G459,4)="xppm",AH459/VLOOKUP($G459,$K$11:$Z$28,X$1,0),IF(LEFT($J459,1)="E",AH459/VLOOKUP($J459,$K$11:$Z$28,X$1,0),AH459/X$6)),"")</f>
        <v>2577.8108333333334</v>
      </c>
      <c r="Z459" s="101">
        <f>IFERROR(IF(LEFT($G459,4)="xppm",AJ459/VLOOKUP($G459,$K$11:$Z$28,Z$1,0),IF(LEFT($J459,1)="E",AJ459/VLOOKUP($J459,$K$11:$Z$28,Z$1,0),AJ459/Z$6)),"")</f>
        <v>2915.8416666666667</v>
      </c>
      <c r="AA459" s="108"/>
      <c r="AB459" s="99">
        <f>IFERROR(IF(LEFT($G459,4)="xppm",AL459/VLOOKUP($G459,$K$11:$Z$28,AB$1,0),IF(LEFT($J459,1)="E",AL459/VLOOKUP($J459,$K$11:$AB$28,AB$1,0),AL459/AB$6)),"")</f>
        <v>0</v>
      </c>
      <c r="AC459" s="110"/>
      <c r="AD459" s="14">
        <v>6068.66</v>
      </c>
      <c r="AE459" s="14"/>
      <c r="AF459" s="14">
        <v>19441.849999999999</v>
      </c>
      <c r="AG459" s="14"/>
      <c r="AH459" s="14">
        <v>30933.73</v>
      </c>
      <c r="AI459" s="14"/>
      <c r="AJ459" s="14">
        <v>34990.1</v>
      </c>
      <c r="AK459" s="65"/>
      <c r="AL459" s="14">
        <v>0</v>
      </c>
      <c r="AM459" s="65"/>
      <c r="AN459" s="25">
        <v>2636.52</v>
      </c>
      <c r="AO459" s="25">
        <v>3141.76</v>
      </c>
      <c r="AP459" s="25">
        <v>4881.12</v>
      </c>
      <c r="AQ459" s="25">
        <v>1777.61</v>
      </c>
      <c r="AR459" s="25">
        <v>1920.15</v>
      </c>
      <c r="AS459" s="25">
        <v>2652.33</v>
      </c>
      <c r="AT459" s="25">
        <v>2493.89</v>
      </c>
      <c r="AU459" s="25">
        <v>2828.85</v>
      </c>
      <c r="AV459" s="25">
        <v>1700.36</v>
      </c>
      <c r="AW459" s="25">
        <v>1615</v>
      </c>
      <c r="AX459" s="25">
        <v>1810.82</v>
      </c>
      <c r="AY459" s="25">
        <v>2642.84</v>
      </c>
      <c r="AZ459" s="108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  <c r="CQ459" s="10"/>
      <c r="CR459" s="10"/>
      <c r="CS459" s="10"/>
      <c r="CT459" s="10"/>
      <c r="CU459" s="10"/>
      <c r="CV459" s="10"/>
      <c r="CW459" s="10"/>
      <c r="CX459" s="10"/>
      <c r="CY459" s="10"/>
      <c r="CZ459" s="10"/>
      <c r="DA459" s="10"/>
      <c r="DB459" s="10"/>
      <c r="DC459" s="10"/>
      <c r="DD459" s="10"/>
      <c r="DE459" s="10"/>
      <c r="DF459" s="10"/>
      <c r="DG459" s="10"/>
      <c r="DH459" s="10"/>
      <c r="DI459" s="10"/>
      <c r="DJ459" s="10"/>
      <c r="DK459" s="10"/>
      <c r="DL459" s="10"/>
      <c r="DM459" s="10"/>
      <c r="DN459" s="10"/>
      <c r="DO459" s="10"/>
      <c r="DP459" s="10"/>
      <c r="DQ459" s="10"/>
      <c r="DR459" s="10"/>
      <c r="DS459" s="10"/>
    </row>
    <row r="460" spans="1:123" s="101" customFormat="1" ht="10.95" customHeight="1" x14ac:dyDescent="0.25">
      <c r="A460" s="75" t="s">
        <v>348</v>
      </c>
      <c r="B460" s="95" t="str">
        <f t="shared" si="120"/>
        <v>Bud02 2020,2005,'543200',1660.12111111111</v>
      </c>
      <c r="C460" s="96">
        <f t="shared" si="121"/>
        <v>2020</v>
      </c>
      <c r="D460" s="96">
        <v>2005</v>
      </c>
      <c r="E460" s="97">
        <f>IF(LEFT(H460,1) = "x",H460,F460)</f>
        <v>543200</v>
      </c>
      <c r="F460" s="90">
        <v>543200</v>
      </c>
      <c r="G460" s="98">
        <f>IF(""="",1,SUBSTITUTE(SUBSTITUTE("","xxp","xpp"),"xppm13","xppm08"))</f>
        <v>1</v>
      </c>
      <c r="H460" s="98">
        <f>IF(""="",1,"")</f>
        <v>1</v>
      </c>
      <c r="I460" s="98">
        <f>IF(""="",1,IF(LEFT("",1)&lt;&gt;"E","",1))</f>
        <v>1</v>
      </c>
      <c r="J460" s="98">
        <f>IF(""="",1,IF(LEFT("",1)="E","",1))</f>
        <v>1</v>
      </c>
      <c r="K460" s="99" t="s">
        <v>375</v>
      </c>
      <c r="L460" s="91">
        <v>2005</v>
      </c>
      <c r="M460" s="100" t="str">
        <f>IF(LEFT($G460,4)="xppm","*","")</f>
        <v/>
      </c>
      <c r="N460" s="101" t="str">
        <f>UPPER(TRIM("          CONCIERGE - RESIDENT EXPENSES"))</f>
        <v>CONCIERGE - RESIDENT EXPENSES</v>
      </c>
      <c r="P460" s="102" t="s">
        <v>376</v>
      </c>
      <c r="R460" s="109">
        <f>IFERROR(IF(1*AB460&gt;0,AB460,V460),V460)</f>
        <v>1660.1211111111111</v>
      </c>
      <c r="S460" s="108"/>
      <c r="T460" s="101">
        <f>IFERROR(IF(LEFT($G460,4)="xppm",AD460/VLOOKUP($G460,$K$11:$Z$28,T$1,0),IF(LEFT($J460,1)="E",AD460/VLOOKUP($J460,$K$11:$Z$28,T$1,0),AD460/T$6)),"")</f>
        <v>1136.2966666666666</v>
      </c>
      <c r="V460" s="101">
        <f>IFERROR(IF(LEFT($G460,4)="xppm",AF460/VLOOKUP($G460,$K$11:$Z$28,V$1,0),IF(LEFT($J460,1)="E",AF460/VLOOKUP($J460,$K$11:$Z$28,V$1,0),AF460/V$6)),"")</f>
        <v>1660.1211111111111</v>
      </c>
      <c r="X460" s="101">
        <f>IFERROR(IF(LEFT($G460,4)="xppm",AH460/VLOOKUP($G460,$K$11:$Z$28,X$1,0),IF(LEFT($J460,1)="E",AH460/VLOOKUP($J460,$K$11:$Z$28,X$1,0),AH460/X$6)),"")</f>
        <v>2037.5291666666665</v>
      </c>
      <c r="Z460" s="101">
        <f>IFERROR(IF(LEFT($G460,4)="xppm",AJ460/VLOOKUP($G460,$K$11:$Z$28,Z$1,0),IF(LEFT($J460,1)="E",AJ460/VLOOKUP($J460,$K$11:$Z$28,Z$1,0),AJ460/Z$6)),"")</f>
        <v>1070.2025000000001</v>
      </c>
      <c r="AA460" s="108"/>
      <c r="AB460" s="99">
        <f>IFERROR(IF(LEFT($G460,4)="xppm",AL460/VLOOKUP($G460,$K$11:$Z$28,AB$1,0),IF(LEFT($J460,1)="E",AL460/VLOOKUP($J460,$K$11:$AB$28,AB$1,0),AL460/AB$6)),"")</f>
        <v>0</v>
      </c>
      <c r="AC460" s="110"/>
      <c r="AD460" s="14">
        <v>3408.89</v>
      </c>
      <c r="AE460" s="14"/>
      <c r="AF460" s="14">
        <v>14941.09</v>
      </c>
      <c r="AG460" s="14"/>
      <c r="AH460" s="14">
        <v>24450.35</v>
      </c>
      <c r="AI460" s="14"/>
      <c r="AJ460" s="14">
        <v>12842.43</v>
      </c>
      <c r="AK460" s="65"/>
      <c r="AL460" s="14">
        <v>0</v>
      </c>
      <c r="AM460" s="65"/>
      <c r="AN460" s="25">
        <v>394.56</v>
      </c>
      <c r="AO460" s="25">
        <v>249</v>
      </c>
      <c r="AP460" s="25">
        <v>2690.51</v>
      </c>
      <c r="AQ460" s="25">
        <v>333.78</v>
      </c>
      <c r="AR460" s="25">
        <v>3552.73</v>
      </c>
      <c r="AS460" s="25">
        <v>4199.41</v>
      </c>
      <c r="AT460" s="25">
        <v>1823.99</v>
      </c>
      <c r="AU460" s="25">
        <v>1138.8</v>
      </c>
      <c r="AV460" s="25">
        <v>483.49</v>
      </c>
      <c r="AW460" s="25">
        <v>763.81</v>
      </c>
      <c r="AX460" s="25">
        <v>2370.2399999999998</v>
      </c>
      <c r="AY460" s="25">
        <v>274.83999999999997</v>
      </c>
      <c r="AZ460" s="108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  <c r="CQ460" s="10"/>
      <c r="CR460" s="10"/>
      <c r="CS460" s="10"/>
      <c r="CT460" s="10"/>
      <c r="CU460" s="10"/>
      <c r="CV460" s="10"/>
      <c r="CW460" s="10"/>
      <c r="CX460" s="10"/>
      <c r="CY460" s="10"/>
      <c r="CZ460" s="10"/>
      <c r="DA460" s="10"/>
      <c r="DB460" s="10"/>
      <c r="DC460" s="10"/>
      <c r="DD460" s="10"/>
      <c r="DE460" s="10"/>
      <c r="DF460" s="10"/>
      <c r="DG460" s="10"/>
      <c r="DH460" s="10"/>
      <c r="DI460" s="10"/>
      <c r="DJ460" s="10"/>
      <c r="DK460" s="10"/>
      <c r="DL460" s="10"/>
      <c r="DM460" s="10"/>
      <c r="DN460" s="10"/>
      <c r="DO460" s="10"/>
      <c r="DP460" s="10"/>
      <c r="DQ460" s="10"/>
      <c r="DR460" s="10"/>
      <c r="DS460" s="10"/>
    </row>
    <row r="461" spans="1:123" s="101" customFormat="1" ht="10.95" customHeight="1" x14ac:dyDescent="0.25">
      <c r="A461" s="75" t="s">
        <v>348</v>
      </c>
      <c r="B461" s="95" t="str">
        <f t="shared" si="120"/>
        <v>Bud02 2020,2005,'xga002',0.00189051835657209</v>
      </c>
      <c r="C461" s="96">
        <f t="shared" si="121"/>
        <v>2020</v>
      </c>
      <c r="D461" s="96">
        <v>2005</v>
      </c>
      <c r="E461" s="97" t="str">
        <f>IF(LEFT(H461,1) = "x",H461,F461)</f>
        <v>xga002</v>
      </c>
      <c r="F461" s="90">
        <v>546000</v>
      </c>
      <c r="G461" s="98">
        <f>IF(""="",1,SUBSTITUTE(SUBSTITUTE("","xxp","xpp"),"xppm13","xppm08"))</f>
        <v>1</v>
      </c>
      <c r="H461" s="98" t="str">
        <f>IF("xga002"="",1,"xga002")</f>
        <v>xga002</v>
      </c>
      <c r="I461" s="98">
        <f>IF("E1z"="",1,IF(LEFT("E1z",1)&lt;&gt;"E","E1z",1))</f>
        <v>1</v>
      </c>
      <c r="J461" s="98" t="str">
        <f>IF("E1z"="",1,IF(LEFT("E1z",1)="E","E1z",1))</f>
        <v>E1z</v>
      </c>
      <c r="K461" s="99" t="s">
        <v>377</v>
      </c>
      <c r="L461" s="91">
        <v>2005</v>
      </c>
      <c r="M461" s="100" t="str">
        <f>IF(LEFT($G461,4)="xppm","*","")</f>
        <v/>
      </c>
      <c r="N461" s="101" t="str">
        <f>UPPER(TRIM("          FINANCIAL CONSULTING FEES"))</f>
        <v>FINANCIAL CONSULTING FEES</v>
      </c>
      <c r="P461" s="102" t="s">
        <v>356</v>
      </c>
      <c r="R461" s="109">
        <f>IFERROR(IF(1*AB461&gt;0,AB461,V461),V461)</f>
        <v>1.8905183565720881E-3</v>
      </c>
      <c r="S461" s="108"/>
      <c r="T461" s="101">
        <f>IFERROR(IF(LEFT($G461,4)="xppm",AD461/VLOOKUP($G461,$K$11:$Z$28,T$1,0),IF(LEFT($J461,1)="E",AD461/VLOOKUP($J461,$K$11:$Z$28,T$1,0),AD461/T$6)),"")</f>
        <v>1.9754916733784231E-3</v>
      </c>
      <c r="V461" s="101">
        <f>IFERROR(IF(LEFT($G461,4)="xppm",AF461/VLOOKUP($G461,$K$11:$Z$28,V$1,0),IF(LEFT($J461,1)="E",AF461/VLOOKUP($J461,$K$11:$Z$28,V$1,0),AF461/V$6)),"")</f>
        <v>1.8905183565720881E-3</v>
      </c>
      <c r="X461" s="101">
        <f>IFERROR(IF(LEFT($G461,4)="xppm",AH461/VLOOKUP($G461,$K$11:$Z$28,X$1,0),IF(LEFT($J461,1)="E",AH461/VLOOKUP($J461,$K$11:$Z$28,X$1,0),AH461/X$6)),"")</f>
        <v>2.2237929201108556E-3</v>
      </c>
      <c r="Z461" s="101">
        <f>IFERROR(IF(LEFT($G461,4)="xppm",AJ461/VLOOKUP($G461,$K$11:$Z$28,Z$1,0),IF(LEFT($J461,1)="E",AJ461/VLOOKUP($J461,$K$11:$Z$28,Z$1,0),AJ461/Z$6)),"")</f>
        <v>2.0040261018755123E-3</v>
      </c>
      <c r="AA461" s="108"/>
      <c r="AB461" s="99" t="str">
        <f>IFERROR(IF(LEFT($G461,4)="xppm",AL461/VLOOKUP($G461,$K$11:$Z$28,AB$1,0),IF(LEFT($J461,1)="E",AL461/VLOOKUP($J461,$K$11:$AB$28,AB$1,0),AL461/AB$6)),"")</f>
        <v/>
      </c>
      <c r="AC461" s="110"/>
      <c r="AD461" s="14">
        <v>218962.37</v>
      </c>
      <c r="AE461" s="14"/>
      <c r="AF461" s="14">
        <v>630211.19999999995</v>
      </c>
      <c r="AG461" s="14"/>
      <c r="AH461" s="14">
        <v>806389.93</v>
      </c>
      <c r="AI461" s="14"/>
      <c r="AJ461" s="14">
        <v>845482.34493200004</v>
      </c>
      <c r="AK461" s="65"/>
      <c r="AL461" s="14">
        <v>0</v>
      </c>
      <c r="AM461" s="65"/>
      <c r="AN461" s="25">
        <v>63633.08</v>
      </c>
      <c r="AO461" s="25">
        <v>64241.49</v>
      </c>
      <c r="AP461" s="25">
        <v>65863.94</v>
      </c>
      <c r="AQ461" s="25">
        <v>69832.61</v>
      </c>
      <c r="AR461" s="25">
        <v>61973.16</v>
      </c>
      <c r="AS461" s="25">
        <v>71217.41</v>
      </c>
      <c r="AT461" s="25">
        <v>69650.13</v>
      </c>
      <c r="AU461" s="25">
        <v>71441.33</v>
      </c>
      <c r="AV461" s="25">
        <v>67134.19</v>
      </c>
      <c r="AW461" s="25">
        <v>73028.13</v>
      </c>
      <c r="AX461" s="25">
        <v>75316.67</v>
      </c>
      <c r="AY461" s="25">
        <v>70617.570000000007</v>
      </c>
      <c r="AZ461" s="108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  <c r="CQ461" s="10"/>
      <c r="CR461" s="10"/>
      <c r="CS461" s="10"/>
      <c r="CT461" s="10"/>
      <c r="CU461" s="10"/>
      <c r="CV461" s="10"/>
      <c r="CW461" s="10"/>
      <c r="CX461" s="10"/>
      <c r="CY461" s="10"/>
      <c r="CZ461" s="10"/>
      <c r="DA461" s="10"/>
      <c r="DB461" s="10"/>
      <c r="DC461" s="10"/>
      <c r="DD461" s="10"/>
      <c r="DE461" s="10"/>
      <c r="DF461" s="10"/>
      <c r="DG461" s="10"/>
      <c r="DH461" s="10"/>
      <c r="DI461" s="10"/>
      <c r="DJ461" s="10"/>
      <c r="DK461" s="10"/>
      <c r="DL461" s="10"/>
      <c r="DM461" s="10"/>
      <c r="DN461" s="10"/>
      <c r="DO461" s="10"/>
      <c r="DP461" s="10"/>
      <c r="DQ461" s="10"/>
      <c r="DR461" s="10"/>
      <c r="DS461" s="10"/>
    </row>
    <row r="462" spans="1:123" s="101" customFormat="1" ht="10.95" customHeight="1" x14ac:dyDescent="0.25">
      <c r="A462" s="75" t="s">
        <v>348</v>
      </c>
      <c r="B462" s="95" t="str">
        <f t="shared" si="120"/>
        <v>Bud02 2020,2005,'505300',14699.3366666667</v>
      </c>
      <c r="C462" s="96">
        <f t="shared" si="121"/>
        <v>2020</v>
      </c>
      <c r="D462" s="96">
        <v>2005</v>
      </c>
      <c r="E462" s="97">
        <f>IF(LEFT(H462,1) = "x",H462,F462)</f>
        <v>505300</v>
      </c>
      <c r="F462" s="90">
        <v>505300</v>
      </c>
      <c r="G462" s="98">
        <f>IF(""="",1,SUBSTITUTE(SUBSTITUTE("","xxp","xpp"),"xppm13","xppm08"))</f>
        <v>1</v>
      </c>
      <c r="H462" s="98">
        <f>IF(""="",1,"")</f>
        <v>1</v>
      </c>
      <c r="I462" s="98">
        <f>IF(""="",1,IF(LEFT("",1)&lt;&gt;"E","",1))</f>
        <v>1</v>
      </c>
      <c r="J462" s="98">
        <f>IF(""="",1,IF(LEFT("",1)="E","",1))</f>
        <v>1</v>
      </c>
      <c r="K462" s="99" t="s">
        <v>378</v>
      </c>
      <c r="L462" s="91">
        <v>2005</v>
      </c>
      <c r="M462" s="100" t="str">
        <f>IF(LEFT($G462,4)="xppm","*","")</f>
        <v/>
      </c>
      <c r="N462" s="101" t="str">
        <f>UPPER(TRIM("          PROFESSIONAL FEES"))</f>
        <v>PROFESSIONAL FEES</v>
      </c>
      <c r="P462" s="102" t="s">
        <v>356</v>
      </c>
      <c r="R462" s="109">
        <f>IFERROR(IF(1*AB462&gt;0,AB462,V462),V462)</f>
        <v>14699.336666666666</v>
      </c>
      <c r="S462" s="108"/>
      <c r="T462" s="101">
        <f>IFERROR(IF(LEFT($G462,4)="xppm",AD462/VLOOKUP($G462,$K$11:$Z$28,T$1,0),IF(LEFT($J462,1)="E",AD462/VLOOKUP($J462,$K$11:$Z$28,T$1,0),AD462/T$6)),"")</f>
        <v>14829.983333333332</v>
      </c>
      <c r="V462" s="101">
        <f>IFERROR(IF(LEFT($G462,4)="xppm",AF462/VLOOKUP($G462,$K$11:$Z$28,V$1,0),IF(LEFT($J462,1)="E",AF462/VLOOKUP($J462,$K$11:$Z$28,V$1,0),AF462/V$6)),"")</f>
        <v>14699.336666666666</v>
      </c>
      <c r="X462" s="101">
        <f>IFERROR(IF(LEFT($G462,4)="xppm",AH462/VLOOKUP($G462,$K$11:$Z$28,X$1,0),IF(LEFT($J462,1)="E",AH462/VLOOKUP($J462,$K$11:$Z$28,X$1,0),AH462/X$6)),"")</f>
        <v>14521.258333333333</v>
      </c>
      <c r="Z462" s="101">
        <f>IFERROR(IF(LEFT($G462,4)="xppm",AJ462/VLOOKUP($G462,$K$11:$Z$28,Z$1,0),IF(LEFT($J462,1)="E",AJ462/VLOOKUP($J462,$K$11:$Z$28,Z$1,0),AJ462/Z$6)),"")</f>
        <v>14768.285000000002</v>
      </c>
      <c r="AA462" s="108"/>
      <c r="AB462" s="99">
        <f>IFERROR(IF(LEFT($G462,4)="xppm",AL462/VLOOKUP($G462,$K$11:$Z$28,AB$1,0),IF(LEFT($J462,1)="E",AL462/VLOOKUP($J462,$K$11:$AB$28,AB$1,0),AL462/AB$6)),"")</f>
        <v>0</v>
      </c>
      <c r="AC462" s="110"/>
      <c r="AD462" s="14">
        <v>44489.95</v>
      </c>
      <c r="AE462" s="14"/>
      <c r="AF462" s="14">
        <v>132294.03</v>
      </c>
      <c r="AG462" s="14"/>
      <c r="AH462" s="14">
        <v>174255.1</v>
      </c>
      <c r="AI462" s="14"/>
      <c r="AJ462" s="14">
        <v>177219.42</v>
      </c>
      <c r="AK462" s="65"/>
      <c r="AL462" s="14">
        <v>0</v>
      </c>
      <c r="AM462" s="65"/>
      <c r="AN462" s="25">
        <v>13684.53</v>
      </c>
      <c r="AO462" s="25">
        <v>12500.41</v>
      </c>
      <c r="AP462" s="25">
        <v>27415.7</v>
      </c>
      <c r="AQ462" s="25">
        <v>11320</v>
      </c>
      <c r="AR462" s="25">
        <v>15811.8</v>
      </c>
      <c r="AS462" s="25">
        <v>13162.3</v>
      </c>
      <c r="AT462" s="25">
        <v>14690.72</v>
      </c>
      <c r="AU462" s="25">
        <v>17455.88</v>
      </c>
      <c r="AV462" s="25">
        <v>15363.38</v>
      </c>
      <c r="AW462" s="25">
        <v>14420.17</v>
      </c>
      <c r="AX462" s="25">
        <v>15425.7</v>
      </c>
      <c r="AY462" s="25">
        <v>14644.08</v>
      </c>
      <c r="AZ462" s="108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10"/>
      <c r="CS462" s="10"/>
      <c r="CT462" s="10"/>
      <c r="CU462" s="10"/>
      <c r="CV462" s="10"/>
      <c r="CW462" s="10"/>
      <c r="CX462" s="10"/>
      <c r="CY462" s="10"/>
      <c r="CZ462" s="10"/>
      <c r="DA462" s="10"/>
      <c r="DB462" s="10"/>
      <c r="DC462" s="10"/>
      <c r="DD462" s="10"/>
      <c r="DE462" s="10"/>
      <c r="DF462" s="10"/>
      <c r="DG462" s="10"/>
      <c r="DH462" s="10"/>
      <c r="DI462" s="10"/>
      <c r="DJ462" s="10"/>
      <c r="DK462" s="10"/>
      <c r="DL462" s="10"/>
      <c r="DM462" s="10"/>
      <c r="DN462" s="10"/>
      <c r="DO462" s="10"/>
      <c r="DP462" s="10"/>
      <c r="DQ462" s="10"/>
      <c r="DR462" s="10"/>
      <c r="DS462" s="10"/>
    </row>
    <row r="463" spans="1:123" s="101" customFormat="1" ht="10.95" customHeight="1" x14ac:dyDescent="0.25">
      <c r="A463" s="75" t="s">
        <v>348</v>
      </c>
      <c r="B463" s="95" t="str">
        <f t="shared" si="120"/>
        <v>Bud02 2020,2005,'548000',1742.88777777778</v>
      </c>
      <c r="C463" s="96">
        <f t="shared" si="121"/>
        <v>2020</v>
      </c>
      <c r="D463" s="96">
        <v>2005</v>
      </c>
      <c r="E463" s="97">
        <f>IF(LEFT(H463,1) = "x",H463,F463)</f>
        <v>548000</v>
      </c>
      <c r="F463" s="90">
        <v>548000</v>
      </c>
      <c r="G463" s="98">
        <f>IF(""="",1,SUBSTITUTE(SUBSTITUTE("","xxp","xpp"),"xppm13","xppm08"))</f>
        <v>1</v>
      </c>
      <c r="H463" s="98">
        <f>IF(""="",1,"")</f>
        <v>1</v>
      </c>
      <c r="I463" s="98">
        <f>IF(""="",1,IF(LEFT("",1)&lt;&gt;"E","",1))</f>
        <v>1</v>
      </c>
      <c r="J463" s="98">
        <f>IF(""="",1,IF(LEFT("",1)="E","",1))</f>
        <v>1</v>
      </c>
      <c r="K463" s="99" t="s">
        <v>379</v>
      </c>
      <c r="L463" s="91">
        <v>2005</v>
      </c>
      <c r="M463" s="100" t="str">
        <f>IF(LEFT($G463,4)="xppm","*","")</f>
        <v/>
      </c>
      <c r="N463" s="101" t="str">
        <f>UPPER(TRIM("          CABLE TV/INTERNET"))</f>
        <v>CABLE TV/INTERNET</v>
      </c>
      <c r="P463" s="102" t="s">
        <v>370</v>
      </c>
      <c r="R463" s="109">
        <f>IFERROR(IF(1*AB463&gt;0,AB463,V463),V463)</f>
        <v>1742.8877777777777</v>
      </c>
      <c r="S463" s="108"/>
      <c r="T463" s="101">
        <f>IFERROR(IF(LEFT($G463,4)="xppm",AD463/VLOOKUP($G463,$K$11:$Z$28,T$1,0),IF(LEFT($J463,1)="E",AD463/VLOOKUP($J463,$K$11:$Z$28,T$1,0),AD463/T$6)),"")</f>
        <v>1932.8400000000001</v>
      </c>
      <c r="V463" s="101">
        <f>IFERROR(IF(LEFT($G463,4)="xppm",AF463/VLOOKUP($G463,$K$11:$Z$28,V$1,0),IF(LEFT($J463,1)="E",AF463/VLOOKUP($J463,$K$11:$Z$28,V$1,0),AF463/V$6)),"")</f>
        <v>1742.8877777777777</v>
      </c>
      <c r="X463" s="101">
        <f>IFERROR(IF(LEFT($G463,4)="xppm",AH463/VLOOKUP($G463,$K$11:$Z$28,X$1,0),IF(LEFT($J463,1)="E",AH463/VLOOKUP($J463,$K$11:$Z$28,X$1,0),AH463/X$6)),"")</f>
        <v>1692.6683333333333</v>
      </c>
      <c r="Z463" s="101">
        <f>IFERROR(IF(LEFT($G463,4)="xppm",AJ463/VLOOKUP($G463,$K$11:$Z$28,Z$1,0),IF(LEFT($J463,1)="E",AJ463/VLOOKUP($J463,$K$11:$Z$28,Z$1,0),AJ463/Z$6)),"")</f>
        <v>1561.6125</v>
      </c>
      <c r="AA463" s="108"/>
      <c r="AB463" s="99">
        <f>IFERROR(IF(LEFT($G463,4)="xppm",AL463/VLOOKUP($G463,$K$11:$Z$28,AB$1,0),IF(LEFT($J463,1)="E",AL463/VLOOKUP($J463,$K$11:$AB$28,AB$1,0),AL463/AB$6)),"")</f>
        <v>0</v>
      </c>
      <c r="AC463" s="110"/>
      <c r="AD463" s="14">
        <v>5798.52</v>
      </c>
      <c r="AE463" s="14"/>
      <c r="AF463" s="14">
        <v>15685.99</v>
      </c>
      <c r="AG463" s="14"/>
      <c r="AH463" s="14">
        <v>20312.02</v>
      </c>
      <c r="AI463" s="14"/>
      <c r="AJ463" s="14">
        <v>18739.349999999999</v>
      </c>
      <c r="AK463" s="65"/>
      <c r="AL463" s="14">
        <v>0</v>
      </c>
      <c r="AM463" s="65"/>
      <c r="AN463" s="25">
        <v>1592.68</v>
      </c>
      <c r="AO463" s="25">
        <v>1711.12</v>
      </c>
      <c r="AP463" s="25">
        <v>1585.19</v>
      </c>
      <c r="AQ463" s="25">
        <v>1575.33</v>
      </c>
      <c r="AR463" s="25">
        <v>1678.52</v>
      </c>
      <c r="AS463" s="25">
        <v>1639.59</v>
      </c>
      <c r="AT463" s="25">
        <v>1663.48</v>
      </c>
      <c r="AU463" s="25">
        <v>1667.53</v>
      </c>
      <c r="AV463" s="25">
        <v>1663.02</v>
      </c>
      <c r="AW463" s="25">
        <v>2095.1799999999998</v>
      </c>
      <c r="AX463" s="25">
        <v>1866.18</v>
      </c>
      <c r="AY463" s="25">
        <v>1837.16</v>
      </c>
      <c r="AZ463" s="108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10"/>
      <c r="CS463" s="10"/>
      <c r="CT463" s="10"/>
      <c r="CU463" s="10"/>
      <c r="CV463" s="10"/>
      <c r="CW463" s="10"/>
      <c r="CX463" s="10"/>
      <c r="CY463" s="10"/>
      <c r="CZ463" s="10"/>
      <c r="DA463" s="10"/>
      <c r="DB463" s="10"/>
      <c r="DC463" s="10"/>
      <c r="DD463" s="10"/>
      <c r="DE463" s="10"/>
      <c r="DF463" s="10"/>
      <c r="DG463" s="10"/>
      <c r="DH463" s="10"/>
      <c r="DI463" s="10"/>
      <c r="DJ463" s="10"/>
      <c r="DK463" s="10"/>
      <c r="DL463" s="10"/>
      <c r="DM463" s="10"/>
      <c r="DN463" s="10"/>
      <c r="DO463" s="10"/>
      <c r="DP463" s="10"/>
      <c r="DQ463" s="10"/>
      <c r="DR463" s="10"/>
      <c r="DS463" s="10"/>
    </row>
    <row r="464" spans="1:123" s="101" customFormat="1" ht="10.95" customHeight="1" x14ac:dyDescent="0.25">
      <c r="A464" s="75" t="s">
        <v>348</v>
      </c>
      <c r="B464" s="95" t="str">
        <f t="shared" si="120"/>
        <v>Bud02 2020,2005,'549000',14598.1811111111</v>
      </c>
      <c r="C464" s="96">
        <f t="shared" si="121"/>
        <v>2020</v>
      </c>
      <c r="D464" s="96">
        <v>2005</v>
      </c>
      <c r="E464" s="97">
        <f>IF(LEFT(H464,1) = "x",H464,F464)</f>
        <v>549000</v>
      </c>
      <c r="F464" s="90">
        <v>549000</v>
      </c>
      <c r="G464" s="98">
        <f>IF(""="",1,SUBSTITUTE(SUBSTITUTE("","xxp","xpp"),"xppm13","xppm08"))</f>
        <v>1</v>
      </c>
      <c r="H464" s="98">
        <f>IF(""="",1,"")</f>
        <v>1</v>
      </c>
      <c r="I464" s="98">
        <f>IF(""="",1,IF(LEFT("",1)&lt;&gt;"E","",1))</f>
        <v>1</v>
      </c>
      <c r="J464" s="98">
        <f>IF(""="",1,IF(LEFT("",1)="E","",1))</f>
        <v>1</v>
      </c>
      <c r="K464" s="99" t="s">
        <v>380</v>
      </c>
      <c r="L464" s="91">
        <v>2005</v>
      </c>
      <c r="M464" s="100" t="str">
        <f>IF(LEFT($G464,4)="xppm","*","")</f>
        <v/>
      </c>
      <c r="N464" s="101" t="str">
        <f>UPPER(TRIM("          COMPUTER HARDWARE/SOFTWARE"))</f>
        <v>COMPUTER HARDWARE/SOFTWARE</v>
      </c>
      <c r="P464" s="102" t="s">
        <v>370</v>
      </c>
      <c r="R464" s="109">
        <f>IFERROR(IF(1*AB464&gt;0,AB464,V464),V464)</f>
        <v>14598.181111111111</v>
      </c>
      <c r="S464" s="108"/>
      <c r="T464" s="101">
        <f>IFERROR(IF(LEFT($G464,4)="xppm",AD464/VLOOKUP($G464,$K$11:$Z$28,T$1,0),IF(LEFT($J464,1)="E",AD464/VLOOKUP($J464,$K$11:$Z$28,T$1,0),AD464/T$6)),"")</f>
        <v>14766.646666666667</v>
      </c>
      <c r="V464" s="101">
        <f>IFERROR(IF(LEFT($G464,4)="xppm",AF464/VLOOKUP($G464,$K$11:$Z$28,V$1,0),IF(LEFT($J464,1)="E",AF464/VLOOKUP($J464,$K$11:$Z$28,V$1,0),AF464/V$6)),"")</f>
        <v>14598.181111111111</v>
      </c>
      <c r="X464" s="101">
        <f>IFERROR(IF(LEFT($G464,4)="xppm",AH464/VLOOKUP($G464,$K$11:$Z$28,X$1,0),IF(LEFT($J464,1)="E",AH464/VLOOKUP($J464,$K$11:$Z$28,X$1,0),AH464/X$6)),"")</f>
        <v>15145.880833333335</v>
      </c>
      <c r="Z464" s="101">
        <f>IFERROR(IF(LEFT($G464,4)="xppm",AJ464/VLOOKUP($G464,$K$11:$Z$28,Z$1,0),IF(LEFT($J464,1)="E",AJ464/VLOOKUP($J464,$K$11:$Z$28,Z$1,0),AJ464/Z$6)),"")</f>
        <v>12598.343109666666</v>
      </c>
      <c r="AA464" s="108"/>
      <c r="AB464" s="99">
        <f>IFERROR(IF(LEFT($G464,4)="xppm",AL464/VLOOKUP($G464,$K$11:$Z$28,AB$1,0),IF(LEFT($J464,1)="E",AL464/VLOOKUP($J464,$K$11:$AB$28,AB$1,0),AL464/AB$6)),"")</f>
        <v>0</v>
      </c>
      <c r="AC464" s="110"/>
      <c r="AD464" s="14">
        <v>44299.94</v>
      </c>
      <c r="AE464" s="14"/>
      <c r="AF464" s="14">
        <v>131383.63</v>
      </c>
      <c r="AG464" s="14"/>
      <c r="AH464" s="14">
        <v>181750.57</v>
      </c>
      <c r="AI464" s="14"/>
      <c r="AJ464" s="14">
        <v>151180.11731599999</v>
      </c>
      <c r="AK464" s="65"/>
      <c r="AL464" s="14">
        <v>0</v>
      </c>
      <c r="AM464" s="65"/>
      <c r="AN464" s="25">
        <v>16335.1</v>
      </c>
      <c r="AO464" s="25">
        <v>15778.51</v>
      </c>
      <c r="AP464" s="25">
        <v>14677.39</v>
      </c>
      <c r="AQ464" s="25">
        <v>13784.06</v>
      </c>
      <c r="AR464" s="25">
        <v>14630.42</v>
      </c>
      <c r="AS464" s="25">
        <v>14416.83</v>
      </c>
      <c r="AT464" s="25">
        <v>14599.86</v>
      </c>
      <c r="AU464" s="25">
        <v>14233.33</v>
      </c>
      <c r="AV464" s="25">
        <v>15419.19</v>
      </c>
      <c r="AW464" s="25">
        <v>14279.58</v>
      </c>
      <c r="AX464" s="25">
        <v>15539.44</v>
      </c>
      <c r="AY464" s="25">
        <v>14480.92</v>
      </c>
      <c r="AZ464" s="108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10"/>
      <c r="CS464" s="10"/>
      <c r="CT464" s="10"/>
      <c r="CU464" s="10"/>
      <c r="CV464" s="10"/>
      <c r="CW464" s="10"/>
      <c r="CX464" s="10"/>
      <c r="CY464" s="10"/>
      <c r="CZ464" s="10"/>
      <c r="DA464" s="10"/>
      <c r="DB464" s="10"/>
      <c r="DC464" s="10"/>
      <c r="DD464" s="10"/>
      <c r="DE464" s="10"/>
      <c r="DF464" s="10"/>
      <c r="DG464" s="10"/>
      <c r="DH464" s="10"/>
      <c r="DI464" s="10"/>
      <c r="DJ464" s="10"/>
      <c r="DK464" s="10"/>
      <c r="DL464" s="10"/>
      <c r="DM464" s="10"/>
      <c r="DN464" s="10"/>
      <c r="DO464" s="10"/>
      <c r="DP464" s="10"/>
      <c r="DQ464" s="10"/>
      <c r="DR464" s="10"/>
      <c r="DS464" s="10"/>
    </row>
    <row r="465" spans="1:123" s="101" customFormat="1" ht="10.95" customHeight="1" x14ac:dyDescent="0.25">
      <c r="A465" s="75" t="s">
        <v>348</v>
      </c>
      <c r="B465" s="95" t="str">
        <f t="shared" si="120"/>
        <v>Bud02 2020,2005,'550000',7507.13444444444</v>
      </c>
      <c r="C465" s="96">
        <f t="shared" si="121"/>
        <v>2020</v>
      </c>
      <c r="D465" s="96">
        <v>2005</v>
      </c>
      <c r="E465" s="97">
        <f>IF(LEFT(H465,1) = "x",H465,F465)</f>
        <v>550000</v>
      </c>
      <c r="F465" s="90">
        <v>550000</v>
      </c>
      <c r="G465" s="98">
        <f>IF(""="",1,SUBSTITUTE(SUBSTITUTE("","xxp","xpp"),"xppm13","xppm08"))</f>
        <v>1</v>
      </c>
      <c r="H465" s="98">
        <f>IF(""="",1,"")</f>
        <v>1</v>
      </c>
      <c r="I465" s="98">
        <f>IF(""="",1,IF(LEFT("",1)&lt;&gt;"E","",1))</f>
        <v>1</v>
      </c>
      <c r="J465" s="98">
        <f>IF(""="",1,IF(LEFT("",1)="E","",1))</f>
        <v>1</v>
      </c>
      <c r="K465" s="99" t="s">
        <v>381</v>
      </c>
      <c r="L465" s="91">
        <v>2005</v>
      </c>
      <c r="M465" s="100" t="str">
        <f>IF(LEFT($G465,4)="xppm","*","")</f>
        <v/>
      </c>
      <c r="N465" s="101" t="str">
        <f>UPPER(TRIM("          EMPLOYEE EXPENSES"))</f>
        <v>EMPLOYEE EXPENSES</v>
      </c>
      <c r="P465" s="102" t="s">
        <v>382</v>
      </c>
      <c r="R465" s="109">
        <f>IFERROR(IF(1*AB465&gt;0,AB465,V465),V465)</f>
        <v>7507.1344444444449</v>
      </c>
      <c r="S465" s="108"/>
      <c r="T465" s="101">
        <f>IFERROR(IF(LEFT($G465,4)="xppm",AD465/VLOOKUP($G465,$K$11:$Z$28,T$1,0),IF(LEFT($J465,1)="E",AD465/VLOOKUP($J465,$K$11:$Z$28,T$1,0),AD465/T$6)),"")</f>
        <v>7650.5800000000008</v>
      </c>
      <c r="V465" s="101">
        <f>IFERROR(IF(LEFT($G465,4)="xppm",AF465/VLOOKUP($G465,$K$11:$Z$28,V$1,0),IF(LEFT($J465,1)="E",AF465/VLOOKUP($J465,$K$11:$Z$28,V$1,0),AF465/V$6)),"")</f>
        <v>7507.1344444444449</v>
      </c>
      <c r="X465" s="101">
        <f>IFERROR(IF(LEFT($G465,4)="xppm",AH465/VLOOKUP($G465,$K$11:$Z$28,X$1,0),IF(LEFT($J465,1)="E",AH465/VLOOKUP($J465,$K$11:$Z$28,X$1,0),AH465/X$6)),"")</f>
        <v>5191.2783333333327</v>
      </c>
      <c r="Z465" s="101">
        <f>IFERROR(IF(LEFT($G465,4)="xppm",AJ465/VLOOKUP($G465,$K$11:$Z$28,Z$1,0),IF(LEFT($J465,1)="E",AJ465/VLOOKUP($J465,$K$11:$Z$28,Z$1,0),AJ465/Z$6)),"")</f>
        <v>6935.8950226666666</v>
      </c>
      <c r="AA465" s="108"/>
      <c r="AB465" s="99">
        <f>IFERROR(IF(LEFT($G465,4)="xppm",AL465/VLOOKUP($G465,$K$11:$Z$28,AB$1,0),IF(LEFT($J465,1)="E",AL465/VLOOKUP($J465,$K$11:$AB$28,AB$1,0),AL465/AB$6)),"")</f>
        <v>0</v>
      </c>
      <c r="AC465" s="110"/>
      <c r="AD465" s="14">
        <v>22951.74</v>
      </c>
      <c r="AE465" s="14"/>
      <c r="AF465" s="14">
        <v>67564.210000000006</v>
      </c>
      <c r="AG465" s="14"/>
      <c r="AH465" s="14">
        <v>62295.34</v>
      </c>
      <c r="AI465" s="14"/>
      <c r="AJ465" s="14">
        <v>83230.740271999995</v>
      </c>
      <c r="AK465" s="65"/>
      <c r="AL465" s="14">
        <v>0</v>
      </c>
      <c r="AM465" s="65"/>
      <c r="AN465" s="25">
        <v>6527.53</v>
      </c>
      <c r="AO465" s="25">
        <v>2820.94</v>
      </c>
      <c r="AP465" s="25">
        <v>7802.06</v>
      </c>
      <c r="AQ465" s="25">
        <v>5619.05</v>
      </c>
      <c r="AR465" s="25">
        <v>7673.44</v>
      </c>
      <c r="AS465" s="25">
        <v>6373.74</v>
      </c>
      <c r="AT465" s="25">
        <v>10229.209999999999</v>
      </c>
      <c r="AU465" s="25">
        <v>9783.57</v>
      </c>
      <c r="AV465" s="25">
        <v>4933.46</v>
      </c>
      <c r="AW465" s="25">
        <v>6908.93</v>
      </c>
      <c r="AX465" s="25">
        <v>9062.2999999999993</v>
      </c>
      <c r="AY465" s="25">
        <v>6980.51</v>
      </c>
      <c r="AZ465" s="108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/>
      <c r="CR465" s="10"/>
      <c r="CS465" s="10"/>
      <c r="CT465" s="10"/>
      <c r="CU465" s="10"/>
      <c r="CV465" s="10"/>
      <c r="CW465" s="10"/>
      <c r="CX465" s="10"/>
      <c r="CY465" s="10"/>
      <c r="CZ465" s="10"/>
      <c r="DA465" s="10"/>
      <c r="DB465" s="10"/>
      <c r="DC465" s="10"/>
      <c r="DD465" s="10"/>
      <c r="DE465" s="10"/>
      <c r="DF465" s="10"/>
      <c r="DG465" s="10"/>
      <c r="DH465" s="10"/>
      <c r="DI465" s="10"/>
      <c r="DJ465" s="10"/>
      <c r="DK465" s="10"/>
      <c r="DL465" s="10"/>
      <c r="DM465" s="10"/>
      <c r="DN465" s="10"/>
      <c r="DO465" s="10"/>
      <c r="DP465" s="10"/>
      <c r="DQ465" s="10"/>
      <c r="DR465" s="10"/>
      <c r="DS465" s="10"/>
    </row>
    <row r="466" spans="1:123" s="101" customFormat="1" ht="10.95" customHeight="1" x14ac:dyDescent="0.25">
      <c r="A466" s="75" t="s">
        <v>348</v>
      </c>
      <c r="B466" s="95" t="str">
        <f t="shared" si="120"/>
        <v>Bud02 2020,2005,'552000',2481.87888888889</v>
      </c>
      <c r="C466" s="96">
        <f t="shared" si="121"/>
        <v>2020</v>
      </c>
      <c r="D466" s="96">
        <v>2005</v>
      </c>
      <c r="E466" s="97">
        <f>IF(LEFT(H466,1) = "x",H466,F466)</f>
        <v>552000</v>
      </c>
      <c r="F466" s="90">
        <v>552000</v>
      </c>
      <c r="G466" s="98">
        <f>IF(""="",1,SUBSTITUTE(SUBSTITUTE("","xxp","xpp"),"xppm13","xppm08"))</f>
        <v>1</v>
      </c>
      <c r="H466" s="98">
        <f>IF(""="",1,"")</f>
        <v>1</v>
      </c>
      <c r="I466" s="98">
        <f>IF(""="",1,IF(LEFT("",1)&lt;&gt;"E","",1))</f>
        <v>1</v>
      </c>
      <c r="J466" s="98">
        <f>IF(""="",1,IF(LEFT("",1)="E","",1))</f>
        <v>1</v>
      </c>
      <c r="K466" s="99" t="s">
        <v>383</v>
      </c>
      <c r="L466" s="91">
        <v>2005</v>
      </c>
      <c r="M466" s="100" t="str">
        <f>IF(LEFT($G466,4)="xppm","*","")</f>
        <v/>
      </c>
      <c r="N466" s="101" t="str">
        <f>UPPER(TRIM("          OFFICE EXPENSES"))</f>
        <v>OFFICE EXPENSES</v>
      </c>
      <c r="P466" s="102" t="s">
        <v>370</v>
      </c>
      <c r="R466" s="109">
        <f>IFERROR(IF(1*AB466&gt;0,AB466,V466),V466)</f>
        <v>2481.8788888888889</v>
      </c>
      <c r="S466" s="108"/>
      <c r="T466" s="101">
        <f>IFERROR(IF(LEFT($G466,4)="xppm",AD466/VLOOKUP($G466,$K$11:$Z$28,T$1,0),IF(LEFT($J466,1)="E",AD466/VLOOKUP($J466,$K$11:$Z$28,T$1,0),AD466/T$6)),"")</f>
        <v>2008.5633333333333</v>
      </c>
      <c r="V466" s="101">
        <f>IFERROR(IF(LEFT($G466,4)="xppm",AF466/VLOOKUP($G466,$K$11:$Z$28,V$1,0),IF(LEFT($J466,1)="E",AF466/VLOOKUP($J466,$K$11:$Z$28,V$1,0),AF466/V$6)),"")</f>
        <v>2481.8788888888889</v>
      </c>
      <c r="X466" s="101">
        <f>IFERROR(IF(LEFT($G466,4)="xppm",AH466/VLOOKUP($G466,$K$11:$Z$28,X$1,0),IF(LEFT($J466,1)="E",AH466/VLOOKUP($J466,$K$11:$Z$28,X$1,0),AH466/X$6)),"")</f>
        <v>2827.3016666666667</v>
      </c>
      <c r="Z466" s="101">
        <f>IFERROR(IF(LEFT($G466,4)="xppm",AJ466/VLOOKUP($G466,$K$11:$Z$28,Z$1,0),IF(LEFT($J466,1)="E",AJ466/VLOOKUP($J466,$K$11:$Z$28,Z$1,0),AJ466/Z$6)),"")</f>
        <v>2844.6641666666669</v>
      </c>
      <c r="AA466" s="108"/>
      <c r="AB466" s="99">
        <f>IFERROR(IF(LEFT($G466,4)="xppm",AL466/VLOOKUP($G466,$K$11:$Z$28,AB$1,0),IF(LEFT($J466,1)="E",AL466/VLOOKUP($J466,$K$11:$AB$28,AB$1,0),AL466/AB$6)),"")</f>
        <v>0</v>
      </c>
      <c r="AC466" s="110"/>
      <c r="AD466" s="14">
        <v>6025.69</v>
      </c>
      <c r="AE466" s="14"/>
      <c r="AF466" s="14">
        <v>22336.91</v>
      </c>
      <c r="AG466" s="14"/>
      <c r="AH466" s="14">
        <v>33927.620000000003</v>
      </c>
      <c r="AI466" s="14"/>
      <c r="AJ466" s="14">
        <v>34135.97</v>
      </c>
      <c r="AK466" s="65"/>
      <c r="AL466" s="14">
        <v>0</v>
      </c>
      <c r="AM466" s="65"/>
      <c r="AN466" s="25">
        <v>1284.17</v>
      </c>
      <c r="AO466" s="25">
        <v>1839.76</v>
      </c>
      <c r="AP466" s="25">
        <v>2530.4899999999998</v>
      </c>
      <c r="AQ466" s="25">
        <v>1418.16</v>
      </c>
      <c r="AR466" s="25">
        <v>3942.11</v>
      </c>
      <c r="AS466" s="25">
        <v>2042.06</v>
      </c>
      <c r="AT466" s="25">
        <v>2083.6</v>
      </c>
      <c r="AU466" s="25">
        <v>4918.17</v>
      </c>
      <c r="AV466" s="25">
        <v>1907.12</v>
      </c>
      <c r="AW466" s="25">
        <v>2554.8200000000002</v>
      </c>
      <c r="AX466" s="25">
        <v>1401.63</v>
      </c>
      <c r="AY466" s="25">
        <v>2069.2399999999998</v>
      </c>
      <c r="AZ466" s="108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  <c r="CQ466" s="10"/>
      <c r="CR466" s="10"/>
      <c r="CS466" s="10"/>
      <c r="CT466" s="10"/>
      <c r="CU466" s="10"/>
      <c r="CV466" s="10"/>
      <c r="CW466" s="10"/>
      <c r="CX466" s="10"/>
      <c r="CY466" s="10"/>
      <c r="CZ466" s="10"/>
      <c r="DA466" s="10"/>
      <c r="DB466" s="10"/>
      <c r="DC466" s="10"/>
      <c r="DD466" s="10"/>
      <c r="DE466" s="10"/>
      <c r="DF466" s="10"/>
      <c r="DG466" s="10"/>
      <c r="DH466" s="10"/>
      <c r="DI466" s="10"/>
      <c r="DJ466" s="10"/>
      <c r="DK466" s="10"/>
      <c r="DL466" s="10"/>
      <c r="DM466" s="10"/>
      <c r="DN466" s="10"/>
      <c r="DO466" s="10"/>
      <c r="DP466" s="10"/>
      <c r="DQ466" s="10"/>
      <c r="DR466" s="10"/>
      <c r="DS466" s="10"/>
    </row>
    <row r="467" spans="1:123" s="101" customFormat="1" ht="10.95" customHeight="1" x14ac:dyDescent="0.25">
      <c r="A467" s="75" t="s">
        <v>348</v>
      </c>
      <c r="B467" s="95" t="str">
        <f t="shared" si="120"/>
        <v>Bud02 2020,2005,'553500',3392.03666666667</v>
      </c>
      <c r="C467" s="96">
        <f t="shared" si="121"/>
        <v>2020</v>
      </c>
      <c r="D467" s="96">
        <v>2005</v>
      </c>
      <c r="E467" s="97">
        <f>IF(LEFT(H467,1) = "x",H467,F467)</f>
        <v>553500</v>
      </c>
      <c r="F467" s="90">
        <v>553500</v>
      </c>
      <c r="G467" s="98">
        <f>IF(""="",1,SUBSTITUTE(SUBSTITUTE("","xxp","xpp"),"xppm13","xppm08"))</f>
        <v>1</v>
      </c>
      <c r="H467" s="98">
        <f>IF(""="",1,"")</f>
        <v>1</v>
      </c>
      <c r="I467" s="98">
        <f>IF(""="",1,IF(LEFT("",1)&lt;&gt;"E","",1))</f>
        <v>1</v>
      </c>
      <c r="J467" s="98">
        <f>IF(""="",1,IF(LEFT("",1)="E","",1))</f>
        <v>1</v>
      </c>
      <c r="K467" s="99" t="s">
        <v>384</v>
      </c>
      <c r="L467" s="91">
        <v>2005</v>
      </c>
      <c r="M467" s="100" t="str">
        <f>IF(LEFT($G467,4)="xppm","*","")</f>
        <v/>
      </c>
      <c r="N467" s="101" t="str">
        <f>UPPER(TRIM("          TELEPHONE/CELL PHONE"))</f>
        <v>TELEPHONE/CELL PHONE</v>
      </c>
      <c r="P467" s="102" t="s">
        <v>370</v>
      </c>
      <c r="R467" s="109">
        <f>IFERROR(IF(1*AB467&gt;0,AB467,V467),V467)</f>
        <v>3392.0366666666669</v>
      </c>
      <c r="S467" s="108"/>
      <c r="T467" s="101">
        <f>IFERROR(IF(LEFT($G467,4)="xppm",AD467/VLOOKUP($G467,$K$11:$Z$28,T$1,0),IF(LEFT($J467,1)="E",AD467/VLOOKUP($J467,$K$11:$Z$28,T$1,0),AD467/T$6)),"")</f>
        <v>2531.2766666666666</v>
      </c>
      <c r="V467" s="101">
        <f>IFERROR(IF(LEFT($G467,4)="xppm",AF467/VLOOKUP($G467,$K$11:$Z$28,V$1,0),IF(LEFT($J467,1)="E",AF467/VLOOKUP($J467,$K$11:$Z$28,V$1,0),AF467/V$6)),"")</f>
        <v>3392.0366666666669</v>
      </c>
      <c r="X467" s="101">
        <f>IFERROR(IF(LEFT($G467,4)="xppm",AH467/VLOOKUP($G467,$K$11:$Z$28,X$1,0),IF(LEFT($J467,1)="E",AH467/VLOOKUP($J467,$K$11:$Z$28,X$1,0),AH467/X$6)),"")</f>
        <v>3770.1183333333333</v>
      </c>
      <c r="Z467" s="101">
        <f>IFERROR(IF(LEFT($G467,4)="xppm",AJ467/VLOOKUP($G467,$K$11:$Z$28,Z$1,0),IF(LEFT($J467,1)="E",AJ467/VLOOKUP($J467,$K$11:$Z$28,Z$1,0),AJ467/Z$6)),"")</f>
        <v>3682.0400000000004</v>
      </c>
      <c r="AA467" s="108"/>
      <c r="AB467" s="99">
        <f>IFERROR(IF(LEFT($G467,4)="xppm",AL467/VLOOKUP($G467,$K$11:$Z$28,AB$1,0),IF(LEFT($J467,1)="E",AL467/VLOOKUP($J467,$K$11:$AB$28,AB$1,0),AL467/AB$6)),"")</f>
        <v>0</v>
      </c>
      <c r="AC467" s="110"/>
      <c r="AD467" s="14">
        <v>7593.83</v>
      </c>
      <c r="AE467" s="14"/>
      <c r="AF467" s="14">
        <v>30528.33</v>
      </c>
      <c r="AG467" s="14"/>
      <c r="AH467" s="14">
        <v>45241.42</v>
      </c>
      <c r="AI467" s="14"/>
      <c r="AJ467" s="14">
        <v>44184.480000000003</v>
      </c>
      <c r="AK467" s="65"/>
      <c r="AL467" s="14">
        <v>0</v>
      </c>
      <c r="AM467" s="65"/>
      <c r="AN467" s="25">
        <v>3951.52</v>
      </c>
      <c r="AO467" s="25">
        <v>3992.33</v>
      </c>
      <c r="AP467" s="25">
        <v>3797.87</v>
      </c>
      <c r="AQ467" s="25">
        <v>4470.18</v>
      </c>
      <c r="AR467" s="25">
        <v>3952.5</v>
      </c>
      <c r="AS467" s="25">
        <v>3521.36</v>
      </c>
      <c r="AT467" s="25">
        <v>3710.55</v>
      </c>
      <c r="AU467" s="25">
        <v>3662.04</v>
      </c>
      <c r="AV467" s="25">
        <v>3617.87</v>
      </c>
      <c r="AW467" s="25">
        <v>3261.01</v>
      </c>
      <c r="AX467" s="25">
        <v>2146.0100000000002</v>
      </c>
      <c r="AY467" s="25">
        <v>2186.81</v>
      </c>
      <c r="AZ467" s="108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  <c r="CQ467" s="10"/>
      <c r="CR467" s="10"/>
      <c r="CS467" s="10"/>
      <c r="CT467" s="10"/>
      <c r="CU467" s="10"/>
      <c r="CV467" s="10"/>
      <c r="CW467" s="10"/>
      <c r="CX467" s="10"/>
      <c r="CY467" s="10"/>
      <c r="CZ467" s="10"/>
      <c r="DA467" s="10"/>
      <c r="DB467" s="10"/>
      <c r="DC467" s="10"/>
      <c r="DD467" s="10"/>
      <c r="DE467" s="10"/>
      <c r="DF467" s="10"/>
      <c r="DG467" s="10"/>
      <c r="DH467" s="10"/>
      <c r="DI467" s="10"/>
      <c r="DJ467" s="10"/>
      <c r="DK467" s="10"/>
      <c r="DL467" s="10"/>
      <c r="DM467" s="10"/>
      <c r="DN467" s="10"/>
      <c r="DO467" s="10"/>
      <c r="DP467" s="10"/>
      <c r="DQ467" s="10"/>
      <c r="DR467" s="10"/>
      <c r="DS467" s="10"/>
    </row>
    <row r="468" spans="1:123" s="101" customFormat="1" ht="10.95" customHeight="1" x14ac:dyDescent="0.25">
      <c r="A468" s="75" t="s">
        <v>348</v>
      </c>
      <c r="B468" s="95" t="str">
        <f t="shared" si="120"/>
        <v>Bud02 2020,2005,'555000',407.737777777778</v>
      </c>
      <c r="C468" s="96">
        <f t="shared" si="121"/>
        <v>2020</v>
      </c>
      <c r="D468" s="96">
        <v>2005</v>
      </c>
      <c r="E468" s="97">
        <f>IF(LEFT(H468,1) = "x",H468,F468)</f>
        <v>555000</v>
      </c>
      <c r="F468" s="90">
        <v>555000</v>
      </c>
      <c r="G468" s="98">
        <f>IF(""="",1,SUBSTITUTE(SUBSTITUTE("","xxp","xpp"),"xppm13","xppm08"))</f>
        <v>1</v>
      </c>
      <c r="H468" s="98">
        <f>IF(""="",1,"")</f>
        <v>1</v>
      </c>
      <c r="I468" s="98">
        <f>IF(""="",1,IF(LEFT("",1)&lt;&gt;"E","",1))</f>
        <v>1</v>
      </c>
      <c r="J468" s="98">
        <f>IF(""="",1,IF(LEFT("",1)="E","",1))</f>
        <v>1</v>
      </c>
      <c r="K468" s="99" t="s">
        <v>385</v>
      </c>
      <c r="L468" s="91">
        <v>2005</v>
      </c>
      <c r="M468" s="100" t="str">
        <f>IF(LEFT($G468,4)="xppm","*","")</f>
        <v/>
      </c>
      <c r="N468" s="101" t="str">
        <f>UPPER(TRIM("          DONATIONS"))</f>
        <v>DONATIONS</v>
      </c>
      <c r="P468" s="102" t="s">
        <v>386</v>
      </c>
      <c r="R468" s="109">
        <f>IFERROR(IF(1*AB468&gt;0,AB468,V468),V468)</f>
        <v>407.73777777777775</v>
      </c>
      <c r="S468" s="108"/>
      <c r="T468" s="101">
        <f>IFERROR(IF(LEFT($G468,4)="xppm",AD468/VLOOKUP($G468,$K$11:$Z$28,T$1,0),IF(LEFT($J468,1)="E",AD468/VLOOKUP($J468,$K$11:$Z$28,T$1,0),AD468/T$6)),"")</f>
        <v>182.96666666666667</v>
      </c>
      <c r="V468" s="101">
        <f>IFERROR(IF(LEFT($G468,4)="xppm",AF468/VLOOKUP($G468,$K$11:$Z$28,V$1,0),IF(LEFT($J468,1)="E",AF468/VLOOKUP($J468,$K$11:$Z$28,V$1,0),AF468/V$6)),"")</f>
        <v>407.73777777777775</v>
      </c>
      <c r="X468" s="101">
        <f>IFERROR(IF(LEFT($G468,4)="xppm",AH468/VLOOKUP($G468,$K$11:$Z$28,X$1,0),IF(LEFT($J468,1)="E",AH468/VLOOKUP($J468,$K$11:$Z$28,X$1,0),AH468/X$6)),"")</f>
        <v>335.37666666666667</v>
      </c>
      <c r="Z468" s="101">
        <f>IFERROR(IF(LEFT($G468,4)="xppm",AJ468/VLOOKUP($G468,$K$11:$Z$28,Z$1,0),IF(LEFT($J468,1)="E",AJ468/VLOOKUP($J468,$K$11:$Z$28,Z$1,0),AJ468/Z$6)),"")</f>
        <v>499.02833366666664</v>
      </c>
      <c r="AA468" s="108"/>
      <c r="AB468" s="99">
        <f>IFERROR(IF(LEFT($G468,4)="xppm",AL468/VLOOKUP($G468,$K$11:$Z$28,AB$1,0),IF(LEFT($J468,1)="E",AL468/VLOOKUP($J468,$K$11:$AB$28,AB$1,0),AL468/AB$6)),"")</f>
        <v>0</v>
      </c>
      <c r="AC468" s="110"/>
      <c r="AD468" s="14">
        <v>548.9</v>
      </c>
      <c r="AE468" s="14"/>
      <c r="AF468" s="14">
        <v>3669.64</v>
      </c>
      <c r="AG468" s="14"/>
      <c r="AH468" s="14">
        <v>4024.52</v>
      </c>
      <c r="AI468" s="14"/>
      <c r="AJ468" s="14">
        <v>5988.3400039999997</v>
      </c>
      <c r="AK468" s="65"/>
      <c r="AL468" s="14">
        <v>0</v>
      </c>
      <c r="AM468" s="65"/>
      <c r="AN468" s="25">
        <v>51.92</v>
      </c>
      <c r="AO468" s="25">
        <v>434.07</v>
      </c>
      <c r="AP468" s="25">
        <v>403.93</v>
      </c>
      <c r="AQ468" s="25">
        <v>0</v>
      </c>
      <c r="AR468" s="25">
        <v>733.33</v>
      </c>
      <c r="AS468" s="25">
        <v>1553.41</v>
      </c>
      <c r="AT468" s="25">
        <v>834</v>
      </c>
      <c r="AU468" s="25">
        <v>0</v>
      </c>
      <c r="AV468" s="25">
        <v>0</v>
      </c>
      <c r="AW468" s="25">
        <v>547.23</v>
      </c>
      <c r="AX468" s="25">
        <v>1.67</v>
      </c>
      <c r="AY468" s="25">
        <v>0</v>
      </c>
      <c r="AZ468" s="108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  <c r="CQ468" s="10"/>
      <c r="CR468" s="10"/>
      <c r="CS468" s="10"/>
      <c r="CT468" s="10"/>
      <c r="CU468" s="10"/>
      <c r="CV468" s="10"/>
      <c r="CW468" s="10"/>
      <c r="CX468" s="10"/>
      <c r="CY468" s="10"/>
      <c r="CZ468" s="10"/>
      <c r="DA468" s="10"/>
      <c r="DB468" s="10"/>
      <c r="DC468" s="10"/>
      <c r="DD468" s="10"/>
      <c r="DE468" s="10"/>
      <c r="DF468" s="10"/>
      <c r="DG468" s="10"/>
      <c r="DH468" s="10"/>
      <c r="DI468" s="10"/>
      <c r="DJ468" s="10"/>
      <c r="DK468" s="10"/>
      <c r="DL468" s="10"/>
      <c r="DM468" s="10"/>
      <c r="DN468" s="10"/>
      <c r="DO468" s="10"/>
      <c r="DP468" s="10"/>
      <c r="DQ468" s="10"/>
      <c r="DR468" s="10"/>
      <c r="DS468" s="10"/>
    </row>
    <row r="469" spans="1:123" s="101" customFormat="1" ht="10.95" customHeight="1" x14ac:dyDescent="0.25">
      <c r="A469" s="75" t="s">
        <v>348</v>
      </c>
      <c r="B469" s="95" t="str">
        <f t="shared" si="120"/>
        <v>Bud02 2020,2005,'xga001',0.00113431098394508</v>
      </c>
      <c r="C469" s="96">
        <f t="shared" si="121"/>
        <v>2020</v>
      </c>
      <c r="D469" s="96">
        <v>2005</v>
      </c>
      <c r="E469" s="97" t="str">
        <f>IF(LEFT(H469,1) = "x",H469,F469)</f>
        <v>xga001</v>
      </c>
      <c r="F469" s="90">
        <v>555500</v>
      </c>
      <c r="G469" s="98">
        <f>IF(""="",1,SUBSTITUTE(SUBSTITUTE("","xxp","xpp"),"xppm13","xppm08"))</f>
        <v>1</v>
      </c>
      <c r="H469" s="98" t="str">
        <f>IF("xga001"="",1,"xga001")</f>
        <v>xga001</v>
      </c>
      <c r="I469" s="98">
        <f>IF("E1z"="",1,IF(LEFT("E1z",1)&lt;&gt;"E","E1z",1))</f>
        <v>1</v>
      </c>
      <c r="J469" s="98" t="str">
        <f>IF("E1z"="",1,IF(LEFT("E1z",1)="E","E1z",1))</f>
        <v>E1z</v>
      </c>
      <c r="K469" s="99" t="s">
        <v>387</v>
      </c>
      <c r="L469" s="91">
        <v>2005</v>
      </c>
      <c r="M469" s="100" t="str">
        <f>IF(LEFT($G469,4)="xppm","*","")</f>
        <v/>
      </c>
      <c r="N469" s="101" t="str">
        <f>UPPER(TRIM("          BAD DEBT"))</f>
        <v>BAD DEBT</v>
      </c>
      <c r="P469" s="102" t="s">
        <v>388</v>
      </c>
      <c r="R469" s="109">
        <f>IFERROR(IF(1*AB469&gt;0,AB469,V469),V469)</f>
        <v>1.1343109839450818E-3</v>
      </c>
      <c r="S469" s="108"/>
      <c r="T469" s="101">
        <f>IFERROR(IF(LEFT($G469,4)="xppm",AD469/VLOOKUP($G469,$K$11:$Z$28,T$1,0),IF(LEFT($J469,1)="E",AD469/VLOOKUP($J469,$K$11:$Z$28,T$1,0),AD469/T$6)),"")</f>
        <v>1.1852949859829337E-3</v>
      </c>
      <c r="V469" s="101">
        <f>IFERROR(IF(LEFT($G469,4)="xppm",AF469/VLOOKUP($G469,$K$11:$Z$28,V$1,0),IF(LEFT($J469,1)="E",AF469/VLOOKUP($J469,$K$11:$Z$28,V$1,0),AF469/V$6)),"")</f>
        <v>1.1343109839450818E-3</v>
      </c>
      <c r="X469" s="101">
        <f>IFERROR(IF(LEFT($G469,4)="xppm",AH469/VLOOKUP($G469,$K$11:$Z$28,X$1,0),IF(LEFT($J469,1)="E",AH469/VLOOKUP($J469,$K$11:$Z$28,X$1,0),AH469/X$6)),"")</f>
        <v>1.3342757300048003E-3</v>
      </c>
      <c r="Z469" s="101">
        <f>IFERROR(IF(LEFT($G469,4)="xppm",AJ469/VLOOKUP($G469,$K$11:$Z$28,Z$1,0),IF(LEFT($J469,1)="E",AJ469/VLOOKUP($J469,$K$11:$Z$28,Z$1,0),AJ469/Z$6)),"")</f>
        <v>1.2024156611272036E-3</v>
      </c>
      <c r="AA469" s="108"/>
      <c r="AB469" s="99" t="str">
        <f>IFERROR(IF(LEFT($G469,4)="xppm",AL469/VLOOKUP($G469,$K$11:$Z$28,AB$1,0),IF(LEFT($J469,1)="E",AL469/VLOOKUP($J469,$K$11:$AB$28,AB$1,0),AL469/AB$6)),"")</f>
        <v/>
      </c>
      <c r="AC469" s="110"/>
      <c r="AD469" s="14">
        <v>131377.42000000001</v>
      </c>
      <c r="AE469" s="14"/>
      <c r="AF469" s="14">
        <v>378126.71</v>
      </c>
      <c r="AG469" s="14"/>
      <c r="AH469" s="14">
        <v>483833.95</v>
      </c>
      <c r="AI469" s="14"/>
      <c r="AJ469" s="14">
        <v>507289.40695999999</v>
      </c>
      <c r="AK469" s="65"/>
      <c r="AL469" s="14">
        <v>0</v>
      </c>
      <c r="AM469" s="65"/>
      <c r="AN469" s="25">
        <v>38179.85</v>
      </c>
      <c r="AO469" s="25">
        <v>38544.89</v>
      </c>
      <c r="AP469" s="25">
        <v>39518.36</v>
      </c>
      <c r="AQ469" s="25">
        <v>41899.56</v>
      </c>
      <c r="AR469" s="25">
        <v>37183.9</v>
      </c>
      <c r="AS469" s="25">
        <v>42730.44</v>
      </c>
      <c r="AT469" s="25">
        <v>41790.080000000002</v>
      </c>
      <c r="AU469" s="25">
        <v>42864.800000000003</v>
      </c>
      <c r="AV469" s="25">
        <v>40280.51</v>
      </c>
      <c r="AW469" s="25">
        <v>43816.88</v>
      </c>
      <c r="AX469" s="25">
        <v>45190</v>
      </c>
      <c r="AY469" s="25">
        <v>42370.54</v>
      </c>
      <c r="AZ469" s="108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  <c r="CQ469" s="10"/>
      <c r="CR469" s="10"/>
      <c r="CS469" s="10"/>
      <c r="CT469" s="10"/>
      <c r="CU469" s="10"/>
      <c r="CV469" s="10"/>
      <c r="CW469" s="10"/>
      <c r="CX469" s="10"/>
      <c r="CY469" s="10"/>
      <c r="CZ469" s="10"/>
      <c r="DA469" s="10"/>
      <c r="DB469" s="10"/>
      <c r="DC469" s="10"/>
      <c r="DD469" s="10"/>
      <c r="DE469" s="10"/>
      <c r="DF469" s="10"/>
      <c r="DG469" s="10"/>
      <c r="DH469" s="10"/>
      <c r="DI469" s="10"/>
      <c r="DJ469" s="10"/>
      <c r="DK469" s="10"/>
      <c r="DL469" s="10"/>
      <c r="DM469" s="10"/>
      <c r="DN469" s="10"/>
      <c r="DO469" s="10"/>
      <c r="DP469" s="10"/>
      <c r="DQ469" s="10"/>
      <c r="DR469" s="10"/>
      <c r="DS469" s="10"/>
    </row>
    <row r="470" spans="1:123" s="101" customFormat="1" ht="10.95" customHeight="1" x14ac:dyDescent="0.25">
      <c r="A470" s="75" t="s">
        <v>348</v>
      </c>
      <c r="B470" s="95" t="str">
        <f t="shared" si="120"/>
        <v>Bud02 2020,2005,'556000',44206.5555555556</v>
      </c>
      <c r="C470" s="96">
        <f t="shared" si="121"/>
        <v>2020</v>
      </c>
      <c r="D470" s="96">
        <v>2005</v>
      </c>
      <c r="E470" s="97">
        <f>IF(LEFT(H470,1) = "x",H470,F470)</f>
        <v>556000</v>
      </c>
      <c r="F470" s="90">
        <v>556000</v>
      </c>
      <c r="G470" s="98">
        <f>IF(""="",1,SUBSTITUTE(SUBSTITUTE("","xxp","xpp"),"xppm13","xppm08"))</f>
        <v>1</v>
      </c>
      <c r="H470" s="98">
        <f>IF(""="",1,"")</f>
        <v>1</v>
      </c>
      <c r="I470" s="98">
        <f>IF(""="",1,IF(LEFT("",1)&lt;&gt;"E","",1))</f>
        <v>1</v>
      </c>
      <c r="J470" s="98">
        <f>IF(""="",1,IF(LEFT("",1)="E","",1))</f>
        <v>1</v>
      </c>
      <c r="K470" s="99" t="s">
        <v>389</v>
      </c>
      <c r="L470" s="91">
        <v>2005</v>
      </c>
      <c r="M470" s="100" t="str">
        <f>IF(LEFT($G470,4)="xppm","*","")</f>
        <v/>
      </c>
      <c r="N470" s="101" t="str">
        <f>UPPER(TRIM("          MEDICAID BED TAX"))</f>
        <v>MEDICAID BED TAX</v>
      </c>
      <c r="P470" s="102" t="s">
        <v>356</v>
      </c>
      <c r="R470" s="109">
        <f>IFERROR(IF(1*AB470&gt;0,AB470,V470),V470)</f>
        <v>44206.555555555555</v>
      </c>
      <c r="S470" s="108"/>
      <c r="T470" s="101">
        <f>IFERROR(IF(LEFT($G470,4)="xppm",AD470/VLOOKUP($G470,$K$11:$Z$28,T$1,0),IF(LEFT($J470,1)="E",AD470/VLOOKUP($J470,$K$11:$Z$28,T$1,0),AD470/T$6)),"")</f>
        <v>45566.333333333336</v>
      </c>
      <c r="V470" s="101">
        <f>IFERROR(IF(LEFT($G470,4)="xppm",AF470/VLOOKUP($G470,$K$11:$Z$28,V$1,0),IF(LEFT($J470,1)="E",AF470/VLOOKUP($J470,$K$11:$Z$28,V$1,0),AF470/V$6)),"")</f>
        <v>44206.555555555555</v>
      </c>
      <c r="X470" s="101">
        <f>IFERROR(IF(LEFT($G470,4)="xppm",AH470/VLOOKUP($G470,$K$11:$Z$28,X$1,0),IF(LEFT($J470,1)="E",AH470/VLOOKUP($J470,$K$11:$Z$28,X$1,0),AH470/X$6)),"")</f>
        <v>40641.285833333335</v>
      </c>
      <c r="Z470" s="101">
        <f>IFERROR(IF(LEFT($G470,4)="xppm",AJ470/VLOOKUP($G470,$K$11:$Z$28,Z$1,0),IF(LEFT($J470,1)="E",AJ470/VLOOKUP($J470,$K$11:$Z$28,Z$1,0),AJ470/Z$6)),"")</f>
        <v>44985.5</v>
      </c>
      <c r="AA470" s="108"/>
      <c r="AB470" s="99">
        <f>IFERROR(IF(LEFT($G470,4)="xppm",AL470/VLOOKUP($G470,$K$11:$Z$28,AB$1,0),IF(LEFT($J470,1)="E",AL470/VLOOKUP($J470,$K$11:$AB$28,AB$1,0),AL470/AB$6)),"")</f>
        <v>0</v>
      </c>
      <c r="AC470" s="110"/>
      <c r="AD470" s="14">
        <v>136699</v>
      </c>
      <c r="AE470" s="14"/>
      <c r="AF470" s="14">
        <v>397859</v>
      </c>
      <c r="AG470" s="14"/>
      <c r="AH470" s="14">
        <v>487695.43</v>
      </c>
      <c r="AI470" s="14"/>
      <c r="AJ470" s="14">
        <v>539826</v>
      </c>
      <c r="AK470" s="65"/>
      <c r="AL470" s="14">
        <v>0</v>
      </c>
      <c r="AM470" s="65"/>
      <c r="AN470" s="25">
        <v>40660</v>
      </c>
      <c r="AO470" s="25">
        <v>38874</v>
      </c>
      <c r="AP470" s="25">
        <v>42194.43</v>
      </c>
      <c r="AQ470" s="25">
        <v>43204</v>
      </c>
      <c r="AR470" s="25">
        <v>39841</v>
      </c>
      <c r="AS470" s="25">
        <v>44436</v>
      </c>
      <c r="AT470" s="25">
        <v>43250</v>
      </c>
      <c r="AU470" s="25">
        <v>45346</v>
      </c>
      <c r="AV470" s="25">
        <v>45083</v>
      </c>
      <c r="AW470" s="25">
        <v>46172</v>
      </c>
      <c r="AX470" s="25">
        <v>46117</v>
      </c>
      <c r="AY470" s="25">
        <v>44410</v>
      </c>
      <c r="AZ470" s="108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  <c r="CQ470" s="10"/>
      <c r="CR470" s="10"/>
      <c r="CS470" s="10"/>
      <c r="CT470" s="10"/>
      <c r="CU470" s="10"/>
      <c r="CV470" s="10"/>
      <c r="CW470" s="10"/>
      <c r="CX470" s="10"/>
      <c r="CY470" s="10"/>
      <c r="CZ470" s="10"/>
      <c r="DA470" s="10"/>
      <c r="DB470" s="10"/>
      <c r="DC470" s="10"/>
      <c r="DD470" s="10"/>
      <c r="DE470" s="10"/>
      <c r="DF470" s="10"/>
      <c r="DG470" s="10"/>
      <c r="DH470" s="10"/>
      <c r="DI470" s="10"/>
      <c r="DJ470" s="10"/>
      <c r="DK470" s="10"/>
      <c r="DL470" s="10"/>
      <c r="DM470" s="10"/>
      <c r="DN470" s="10"/>
      <c r="DO470" s="10"/>
      <c r="DP470" s="10"/>
      <c r="DQ470" s="10"/>
      <c r="DR470" s="10"/>
      <c r="DS470" s="10"/>
    </row>
    <row r="471" spans="1:123" ht="4.05" customHeight="1" x14ac:dyDescent="0.25">
      <c r="A471" s="75" t="s">
        <v>348</v>
      </c>
      <c r="E471" s="111"/>
      <c r="F471" s="112"/>
      <c r="T471" s="25"/>
      <c r="U471" s="25"/>
      <c r="V471" s="25"/>
      <c r="W471" s="25"/>
      <c r="X471" s="25"/>
      <c r="Y471" s="25"/>
      <c r="Z471" s="25"/>
      <c r="AA471" s="25"/>
      <c r="AB471" s="14"/>
      <c r="AC471" s="14"/>
    </row>
    <row r="472" spans="1:123" s="86" customFormat="1" ht="15" customHeight="1" x14ac:dyDescent="0.25">
      <c r="A472" s="75" t="s">
        <v>348</v>
      </c>
      <c r="B472" s="80"/>
      <c r="C472" s="80"/>
      <c r="D472" s="80"/>
      <c r="E472" s="81"/>
      <c r="F472" s="82"/>
      <c r="G472" s="81"/>
      <c r="H472" s="81"/>
      <c r="I472" s="81"/>
      <c r="J472" s="81"/>
      <c r="K472" s="81"/>
      <c r="L472" s="83">
        <f>L473</f>
        <v>2005</v>
      </c>
      <c r="M472" s="84" t="s">
        <v>390</v>
      </c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  <c r="AA472" s="84"/>
      <c r="AB472" s="81"/>
      <c r="AC472" s="81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85"/>
      <c r="AO472" s="85"/>
      <c r="AP472" s="85"/>
      <c r="AQ472" s="85"/>
      <c r="AR472" s="85"/>
      <c r="AS472" s="85"/>
      <c r="AT472" s="85"/>
      <c r="AU472" s="85"/>
      <c r="AV472" s="85"/>
      <c r="AW472" s="85"/>
      <c r="AX472" s="85"/>
      <c r="AY472" s="85"/>
      <c r="AZ472" s="84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  <c r="CQ472" s="10"/>
      <c r="CR472" s="10"/>
      <c r="CS472" s="10"/>
      <c r="CT472" s="10"/>
      <c r="CU472" s="10"/>
      <c r="CV472" s="10"/>
      <c r="CW472" s="10"/>
      <c r="CX472" s="10"/>
      <c r="CY472" s="10"/>
      <c r="CZ472" s="10"/>
      <c r="DA472" s="10"/>
      <c r="DB472" s="10"/>
      <c r="DC472" s="10"/>
      <c r="DD472" s="10"/>
      <c r="DE472" s="10"/>
      <c r="DF472" s="10"/>
      <c r="DG472" s="10"/>
      <c r="DH472" s="10"/>
      <c r="DI472" s="10"/>
      <c r="DJ472" s="10"/>
      <c r="DK472" s="10"/>
      <c r="DL472" s="10"/>
      <c r="DM472" s="10"/>
      <c r="DN472" s="10"/>
      <c r="DO472" s="10"/>
      <c r="DP472" s="10"/>
      <c r="DQ472" s="10"/>
      <c r="DR472" s="10"/>
      <c r="DS472" s="10"/>
    </row>
    <row r="473" spans="1:123" s="101" customFormat="1" ht="10.95" customHeight="1" x14ac:dyDescent="0.25">
      <c r="A473" s="75" t="s">
        <v>348</v>
      </c>
      <c r="B473" s="95" t="str">
        <f t="shared" ref="B473:B475" si="122">IF(E473&gt;0,"Bud02 " &amp; C473 &amp;","&amp;D473&amp;",'"&amp;E473&amp;"',"&amp;1*R473)</f>
        <v>Bud02 2020,2005,'557500',51200</v>
      </c>
      <c r="C473" s="96">
        <f t="shared" ref="C473:C475" si="123">$E$5</f>
        <v>2020</v>
      </c>
      <c r="D473" s="96">
        <v>2005</v>
      </c>
      <c r="E473" s="97">
        <f>IF(LEFT(H473,1) = "x",H473,F473)</f>
        <v>557500</v>
      </c>
      <c r="F473" s="90">
        <v>557500</v>
      </c>
      <c r="G473" s="98">
        <f>IF(""="",1,SUBSTITUTE(SUBSTITUTE("","xxp","xpp"),"xppm13","xppm08"))</f>
        <v>1</v>
      </c>
      <c r="H473" s="98">
        <f>IF(""="",1,"")</f>
        <v>1</v>
      </c>
      <c r="I473" s="98">
        <f>IF(""="",1,IF(LEFT("",1)&lt;&gt;"E","",1))</f>
        <v>1</v>
      </c>
      <c r="J473" s="98">
        <f>IF(""="",1,IF(LEFT("",1)="E","",1))</f>
        <v>1</v>
      </c>
      <c r="K473" s="99" t="s">
        <v>391</v>
      </c>
      <c r="L473" s="91">
        <v>2005</v>
      </c>
      <c r="M473" s="100" t="str">
        <f>IF(LEFT($G473,4)="xppm","*","")</f>
        <v/>
      </c>
      <c r="N473" s="101" t="str">
        <f>UPPER(TRIM("          REAL ESTATE TAXES"))</f>
        <v>REAL ESTATE TAXES</v>
      </c>
      <c r="P473" s="102" t="s">
        <v>356</v>
      </c>
      <c r="R473" s="109">
        <f>IFERROR(IF(1*AB473&gt;0,AB473,V473),V473)</f>
        <v>51200</v>
      </c>
      <c r="S473" s="108"/>
      <c r="T473" s="101">
        <f>IFERROR(IF(LEFT($G473,4)="xppm",AD473/VLOOKUP($G473,$K$11:$Z$28,T$1,0),IF(LEFT($J473,1)="E",AD473/VLOOKUP($J473,$K$11:$Z$28,T$1,0),AD473/T$6)),"")</f>
        <v>51200</v>
      </c>
      <c r="V473" s="101">
        <f>IFERROR(IF(LEFT($G473,4)="xppm",AF473/VLOOKUP($G473,$K$11:$Z$28,V$1,0),IF(LEFT($J473,1)="E",AF473/VLOOKUP($J473,$K$11:$Z$28,V$1,0),AF473/V$6)),"")</f>
        <v>51200</v>
      </c>
      <c r="X473" s="101">
        <f>IFERROR(IF(LEFT($G473,4)="xppm",AH473/VLOOKUP($G473,$K$11:$Z$28,X$1,0),IF(LEFT($J473,1)="E",AH473/VLOOKUP($J473,$K$11:$Z$28,X$1,0),AH473/X$6)),"")</f>
        <v>41500</v>
      </c>
      <c r="Z473" s="101">
        <f>IFERROR(IF(LEFT($G473,4)="xppm",AJ473/VLOOKUP($G473,$K$11:$Z$28,Z$1,0),IF(LEFT($J473,1)="E",AJ473/VLOOKUP($J473,$K$11:$Z$28,Z$1,0),AJ473/Z$6)),"")</f>
        <v>51200</v>
      </c>
      <c r="AA473" s="108"/>
      <c r="AB473" s="99">
        <f>IFERROR(IF(LEFT($G473,4)="xppm",AL473/VLOOKUP($G473,$K$11:$Z$28,AB$1,0),IF(LEFT($J473,1)="E",AL473/VLOOKUP($J473,$K$11:$AB$28,AB$1,0),AL473/AB$6)),"")</f>
        <v>0</v>
      </c>
      <c r="AC473" s="110"/>
      <c r="AD473" s="14">
        <v>153600</v>
      </c>
      <c r="AE473" s="14"/>
      <c r="AF473" s="14">
        <v>460800</v>
      </c>
      <c r="AG473" s="14"/>
      <c r="AH473" s="14">
        <v>498000</v>
      </c>
      <c r="AI473" s="14"/>
      <c r="AJ473" s="14">
        <v>614400</v>
      </c>
      <c r="AK473" s="65"/>
      <c r="AL473" s="14">
        <v>0</v>
      </c>
      <c r="AM473" s="65"/>
      <c r="AN473" s="25">
        <v>41500</v>
      </c>
      <c r="AO473" s="25">
        <v>41500</v>
      </c>
      <c r="AP473" s="25">
        <v>41500</v>
      </c>
      <c r="AQ473" s="25">
        <v>51200</v>
      </c>
      <c r="AR473" s="25">
        <v>51200</v>
      </c>
      <c r="AS473" s="25">
        <v>51200</v>
      </c>
      <c r="AT473" s="25">
        <v>51200</v>
      </c>
      <c r="AU473" s="25">
        <v>51200</v>
      </c>
      <c r="AV473" s="25">
        <v>51200</v>
      </c>
      <c r="AW473" s="25">
        <v>51200</v>
      </c>
      <c r="AX473" s="25">
        <v>51200</v>
      </c>
      <c r="AY473" s="25">
        <v>51200</v>
      </c>
      <c r="AZ473" s="108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  <c r="CQ473" s="10"/>
      <c r="CR473" s="10"/>
      <c r="CS473" s="10"/>
      <c r="CT473" s="10"/>
      <c r="CU473" s="10"/>
      <c r="CV473" s="10"/>
      <c r="CW473" s="10"/>
      <c r="CX473" s="10"/>
      <c r="CY473" s="10"/>
      <c r="CZ473" s="10"/>
      <c r="DA473" s="10"/>
      <c r="DB473" s="10"/>
      <c r="DC473" s="10"/>
      <c r="DD473" s="10"/>
      <c r="DE473" s="10"/>
      <c r="DF473" s="10"/>
      <c r="DG473" s="10"/>
      <c r="DH473" s="10"/>
      <c r="DI473" s="10"/>
      <c r="DJ473" s="10"/>
      <c r="DK473" s="10"/>
      <c r="DL473" s="10"/>
      <c r="DM473" s="10"/>
      <c r="DN473" s="10"/>
      <c r="DO473" s="10"/>
      <c r="DP473" s="10"/>
      <c r="DQ473" s="10"/>
      <c r="DR473" s="10"/>
      <c r="DS473" s="10"/>
    </row>
    <row r="474" spans="1:123" s="101" customFormat="1" ht="10.95" customHeight="1" x14ac:dyDescent="0.25">
      <c r="A474" s="75" t="s">
        <v>348</v>
      </c>
      <c r="B474" s="95" t="str">
        <f t="shared" si="122"/>
        <v>Bud02 2020,2005,'558000',11763.0144444444</v>
      </c>
      <c r="C474" s="96">
        <f t="shared" si="123"/>
        <v>2020</v>
      </c>
      <c r="D474" s="96">
        <v>2005</v>
      </c>
      <c r="E474" s="97">
        <f>IF(LEFT(H474,1) = "x",H474,F474)</f>
        <v>558000</v>
      </c>
      <c r="F474" s="90">
        <v>558000</v>
      </c>
      <c r="G474" s="98">
        <f>IF(""="",1,SUBSTITUTE(SUBSTITUTE("","xxp","xpp"),"xppm13","xppm08"))</f>
        <v>1</v>
      </c>
      <c r="H474" s="98">
        <f>IF(""="",1,"")</f>
        <v>1</v>
      </c>
      <c r="I474" s="98">
        <f>IF(""="",1,IF(LEFT("",1)&lt;&gt;"E","",1))</f>
        <v>1</v>
      </c>
      <c r="J474" s="98">
        <f>IF(""="",1,IF(LEFT("",1)="E","",1))</f>
        <v>1</v>
      </c>
      <c r="K474" s="99" t="s">
        <v>392</v>
      </c>
      <c r="L474" s="91">
        <v>2005</v>
      </c>
      <c r="M474" s="100" t="str">
        <f>IF(LEFT($G474,4)="xppm","*","")</f>
        <v/>
      </c>
      <c r="N474" s="101" t="str">
        <f>UPPER(TRIM("          INSURANCE - GENERAL LIABILITY"))</f>
        <v>INSURANCE - GENERAL LIABILITY</v>
      </c>
      <c r="P474" s="102" t="s">
        <v>359</v>
      </c>
      <c r="R474" s="109">
        <f>IFERROR(IF(1*AB474&gt;0,AB474,V474),V474)</f>
        <v>11763.014444444445</v>
      </c>
      <c r="S474" s="108"/>
      <c r="T474" s="101">
        <f>IFERROR(IF(LEFT($G474,4)="xppm",AD474/VLOOKUP($G474,$K$11:$Z$28,T$1,0),IF(LEFT($J474,1)="E",AD474/VLOOKUP($J474,$K$11:$Z$28,T$1,0),AD474/T$6)),"")</f>
        <v>11088.71</v>
      </c>
      <c r="V474" s="101">
        <f>IFERROR(IF(LEFT($G474,4)="xppm",AF474/VLOOKUP($G474,$K$11:$Z$28,V$1,0),IF(LEFT($J474,1)="E",AF474/VLOOKUP($J474,$K$11:$Z$28,V$1,0),AF474/V$6)),"")</f>
        <v>11763.014444444445</v>
      </c>
      <c r="X474" s="101">
        <f>IFERROR(IF(LEFT($G474,4)="xppm",AH474/VLOOKUP($G474,$K$11:$Z$28,X$1,0),IF(LEFT($J474,1)="E",AH474/VLOOKUP($J474,$K$11:$Z$28,X$1,0),AH474/X$6)),"")</f>
        <v>13363.448333333334</v>
      </c>
      <c r="Z474" s="101">
        <f>IFERROR(IF(LEFT($G474,4)="xppm",AJ474/VLOOKUP($G474,$K$11:$Z$28,Z$1,0),IF(LEFT($J474,1)="E",AJ474/VLOOKUP($J474,$K$11:$Z$28,Z$1,0),AJ474/Z$6)),"")</f>
        <v>10867.258333333333</v>
      </c>
      <c r="AA474" s="108"/>
      <c r="AB474" s="99">
        <f>IFERROR(IF(LEFT($G474,4)="xppm",AL474/VLOOKUP($G474,$K$11:$Z$28,AB$1,0),IF(LEFT($J474,1)="E",AL474/VLOOKUP($J474,$K$11:$AB$28,AB$1,0),AL474/AB$6)),"")</f>
        <v>0</v>
      </c>
      <c r="AC474" s="110"/>
      <c r="AD474" s="14">
        <v>33266.129999999997</v>
      </c>
      <c r="AE474" s="14"/>
      <c r="AF474" s="14">
        <v>105867.13</v>
      </c>
      <c r="AG474" s="14"/>
      <c r="AH474" s="14">
        <v>160361.38</v>
      </c>
      <c r="AI474" s="14"/>
      <c r="AJ474" s="14">
        <v>130407.1</v>
      </c>
      <c r="AK474" s="65"/>
      <c r="AL474" s="14">
        <v>0</v>
      </c>
      <c r="AM474" s="65"/>
      <c r="AN474" s="25">
        <v>15438.92</v>
      </c>
      <c r="AO474" s="25">
        <v>13745.91</v>
      </c>
      <c r="AP474" s="25">
        <v>13325.88</v>
      </c>
      <c r="AQ474" s="25">
        <v>13070.88</v>
      </c>
      <c r="AR474" s="25">
        <v>11025.88</v>
      </c>
      <c r="AS474" s="25">
        <v>16328.88</v>
      </c>
      <c r="AT474" s="25">
        <v>9997.94</v>
      </c>
      <c r="AU474" s="25">
        <v>11088.71</v>
      </c>
      <c r="AV474" s="25">
        <v>11088.71</v>
      </c>
      <c r="AW474" s="25">
        <v>11088.71</v>
      </c>
      <c r="AX474" s="25">
        <v>11088.71</v>
      </c>
      <c r="AY474" s="25">
        <v>11088.71</v>
      </c>
      <c r="AZ474" s="108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  <c r="CQ474" s="10"/>
      <c r="CR474" s="10"/>
      <c r="CS474" s="10"/>
      <c r="CT474" s="10"/>
      <c r="CU474" s="10"/>
      <c r="CV474" s="10"/>
      <c r="CW474" s="10"/>
      <c r="CX474" s="10"/>
      <c r="CY474" s="10"/>
      <c r="CZ474" s="10"/>
      <c r="DA474" s="10"/>
      <c r="DB474" s="10"/>
      <c r="DC474" s="10"/>
      <c r="DD474" s="10"/>
      <c r="DE474" s="10"/>
      <c r="DF474" s="10"/>
      <c r="DG474" s="10"/>
      <c r="DH474" s="10"/>
      <c r="DI474" s="10"/>
      <c r="DJ474" s="10"/>
      <c r="DK474" s="10"/>
      <c r="DL474" s="10"/>
      <c r="DM474" s="10"/>
      <c r="DN474" s="10"/>
      <c r="DO474" s="10"/>
      <c r="DP474" s="10"/>
      <c r="DQ474" s="10"/>
      <c r="DR474" s="10"/>
      <c r="DS474" s="10"/>
    </row>
    <row r="475" spans="1:123" s="101" customFormat="1" ht="10.95" customHeight="1" x14ac:dyDescent="0.25">
      <c r="A475" s="75" t="s">
        <v>348</v>
      </c>
      <c r="B475" s="95" t="str">
        <f t="shared" si="122"/>
        <v>Bud02 2020,2005,'558200',191.42</v>
      </c>
      <c r="C475" s="96">
        <f t="shared" si="123"/>
        <v>2020</v>
      </c>
      <c r="D475" s="96">
        <v>2005</v>
      </c>
      <c r="E475" s="97">
        <f>IF(LEFT(H475,1) = "x",H475,F475)</f>
        <v>558200</v>
      </c>
      <c r="F475" s="90">
        <v>558200</v>
      </c>
      <c r="G475" s="98">
        <f>IF(""="",1,SUBSTITUTE(SUBSTITUTE("","xxp","xpp"),"xppm13","xppm08"))</f>
        <v>1</v>
      </c>
      <c r="H475" s="98">
        <f>IF(""="",1,"")</f>
        <v>1</v>
      </c>
      <c r="I475" s="98">
        <f>IF(""="",1,IF(LEFT("",1)&lt;&gt;"E","",1))</f>
        <v>1</v>
      </c>
      <c r="J475" s="98">
        <f>IF(""="",1,IF(LEFT("",1)="E","",1))</f>
        <v>1</v>
      </c>
      <c r="K475" s="99" t="s">
        <v>393</v>
      </c>
      <c r="L475" s="91">
        <v>2005</v>
      </c>
      <c r="M475" s="100" t="str">
        <f>IF(LEFT($G475,4)="xppm","*","")</f>
        <v/>
      </c>
      <c r="N475" s="101" t="str">
        <f>UPPER(TRIM("          INSURANCE - PROPERTY/FLOOD"))</f>
        <v>INSURANCE - PROPERTY/FLOOD</v>
      </c>
      <c r="P475" s="102" t="s">
        <v>359</v>
      </c>
      <c r="R475" s="109">
        <f>IFERROR(IF(1*AB475&gt;0,AB475,V475),V475)</f>
        <v>191.42</v>
      </c>
      <c r="S475" s="108"/>
      <c r="T475" s="101">
        <f>IFERROR(IF(LEFT($G475,4)="xppm",AD475/VLOOKUP($G475,$K$11:$Z$28,T$1,0),IF(LEFT($J475,1)="E",AD475/VLOOKUP($J475,$K$11:$Z$28,T$1,0),AD475/T$6)),"")</f>
        <v>191.42</v>
      </c>
      <c r="V475" s="101">
        <f>IFERROR(IF(LEFT($G475,4)="xppm",AF475/VLOOKUP($G475,$K$11:$Z$28,V$1,0),IF(LEFT($J475,1)="E",AF475/VLOOKUP($J475,$K$11:$Z$28,V$1,0),AF475/V$6)),"")</f>
        <v>191.42</v>
      </c>
      <c r="X475" s="101">
        <f>IFERROR(IF(LEFT($G475,4)="xppm",AH475/VLOOKUP($G475,$K$11:$Z$28,X$1,0),IF(LEFT($J475,1)="E",AH475/VLOOKUP($J475,$K$11:$Z$28,X$1,0),AH475/X$6)),"")</f>
        <v>208.43833333333336</v>
      </c>
      <c r="Z475" s="101">
        <f>IFERROR(IF(LEFT($G475,4)="xppm",AJ475/VLOOKUP($G475,$K$11:$Z$28,Z$1,0),IF(LEFT($J475,1)="E",AJ475/VLOOKUP($J475,$K$11:$Z$28,Z$1,0),AJ475/Z$6)),"")</f>
        <v>191.42</v>
      </c>
      <c r="AA475" s="108"/>
      <c r="AB475" s="99">
        <f>IFERROR(IF(LEFT($G475,4)="xppm",AL475/VLOOKUP($G475,$K$11:$Z$28,AB$1,0),IF(LEFT($J475,1)="E",AL475/VLOOKUP($J475,$K$11:$AB$28,AB$1,0),AL475/AB$6)),"")</f>
        <v>0</v>
      </c>
      <c r="AC475" s="110"/>
      <c r="AD475" s="14">
        <v>574.26</v>
      </c>
      <c r="AE475" s="14"/>
      <c r="AF475" s="14">
        <v>1722.78</v>
      </c>
      <c r="AG475" s="14"/>
      <c r="AH475" s="14">
        <v>2501.2600000000002</v>
      </c>
      <c r="AI475" s="14"/>
      <c r="AJ475" s="14">
        <v>2297.04</v>
      </c>
      <c r="AK475" s="65"/>
      <c r="AL475" s="14">
        <v>0</v>
      </c>
      <c r="AM475" s="65"/>
      <c r="AN475" s="25">
        <v>2526.4499999999998</v>
      </c>
      <c r="AO475" s="25">
        <v>3160.99</v>
      </c>
      <c r="AP475" s="25">
        <v>-26128.09</v>
      </c>
      <c r="AQ475" s="25">
        <v>191.42</v>
      </c>
      <c r="AR475" s="25">
        <v>191.42</v>
      </c>
      <c r="AS475" s="25">
        <v>191.42</v>
      </c>
      <c r="AT475" s="25">
        <v>191.42</v>
      </c>
      <c r="AU475" s="25">
        <v>191.42</v>
      </c>
      <c r="AV475" s="25">
        <v>191.42</v>
      </c>
      <c r="AW475" s="25">
        <v>191.42</v>
      </c>
      <c r="AX475" s="25">
        <v>191.42</v>
      </c>
      <c r="AY475" s="25">
        <v>191.42</v>
      </c>
      <c r="AZ475" s="108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  <c r="CQ475" s="10"/>
      <c r="CR475" s="10"/>
      <c r="CS475" s="10"/>
      <c r="CT475" s="10"/>
      <c r="CU475" s="10"/>
      <c r="CV475" s="10"/>
      <c r="CW475" s="10"/>
      <c r="CX475" s="10"/>
      <c r="CY475" s="10"/>
      <c r="CZ475" s="10"/>
      <c r="DA475" s="10"/>
      <c r="DB475" s="10"/>
      <c r="DC475" s="10"/>
      <c r="DD475" s="10"/>
      <c r="DE475" s="10"/>
      <c r="DF475" s="10"/>
      <c r="DG475" s="10"/>
      <c r="DH475" s="10"/>
      <c r="DI475" s="10"/>
      <c r="DJ475" s="10"/>
      <c r="DK475" s="10"/>
      <c r="DL475" s="10"/>
      <c r="DM475" s="10"/>
      <c r="DN475" s="10"/>
      <c r="DO475" s="10"/>
      <c r="DP475" s="10"/>
      <c r="DQ475" s="10"/>
      <c r="DR475" s="10"/>
      <c r="DS475" s="10"/>
    </row>
    <row r="476" spans="1:123" ht="4.05" customHeight="1" x14ac:dyDescent="0.25">
      <c r="A476" s="75" t="s">
        <v>348</v>
      </c>
      <c r="E476" s="111"/>
      <c r="F476" s="112"/>
      <c r="T476" s="25"/>
      <c r="U476" s="25"/>
      <c r="V476" s="25"/>
      <c r="W476" s="25"/>
      <c r="X476" s="25"/>
      <c r="Y476" s="25"/>
      <c r="Z476" s="25"/>
      <c r="AA476" s="25"/>
      <c r="AB476" s="14"/>
      <c r="AC476" s="14"/>
    </row>
    <row r="477" spans="1:123" s="86" customFormat="1" ht="15" customHeight="1" x14ac:dyDescent="0.25">
      <c r="A477" s="75" t="s">
        <v>348</v>
      </c>
      <c r="B477" s="80"/>
      <c r="C477" s="80"/>
      <c r="D477" s="80"/>
      <c r="E477" s="81"/>
      <c r="F477" s="82"/>
      <c r="G477" s="81"/>
      <c r="H477" s="81"/>
      <c r="I477" s="81"/>
      <c r="J477" s="81"/>
      <c r="K477" s="81"/>
      <c r="L477" s="83">
        <f>L478</f>
        <v>2005</v>
      </c>
      <c r="M477" s="84" t="s">
        <v>394</v>
      </c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  <c r="AA477" s="84"/>
      <c r="AB477" s="81"/>
      <c r="AC477" s="81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85"/>
      <c r="AO477" s="85"/>
      <c r="AP477" s="85"/>
      <c r="AQ477" s="85"/>
      <c r="AR477" s="85"/>
      <c r="AS477" s="85"/>
      <c r="AT477" s="85"/>
      <c r="AU477" s="85"/>
      <c r="AV477" s="85"/>
      <c r="AW477" s="85"/>
      <c r="AX477" s="85"/>
      <c r="AY477" s="85"/>
      <c r="AZ477" s="84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  <c r="CQ477" s="10"/>
      <c r="CR477" s="10"/>
      <c r="CS477" s="10"/>
      <c r="CT477" s="10"/>
      <c r="CU477" s="10"/>
      <c r="CV477" s="10"/>
      <c r="CW477" s="10"/>
      <c r="CX477" s="10"/>
      <c r="CY477" s="10"/>
      <c r="CZ477" s="10"/>
      <c r="DA477" s="10"/>
      <c r="DB477" s="10"/>
      <c r="DC477" s="10"/>
      <c r="DD477" s="10"/>
      <c r="DE477" s="10"/>
      <c r="DF477" s="10"/>
      <c r="DG477" s="10"/>
      <c r="DH477" s="10"/>
      <c r="DI477" s="10"/>
      <c r="DJ477" s="10"/>
      <c r="DK477" s="10"/>
      <c r="DL477" s="10"/>
      <c r="DM477" s="10"/>
      <c r="DN477" s="10"/>
      <c r="DO477" s="10"/>
      <c r="DP477" s="10"/>
      <c r="DQ477" s="10"/>
      <c r="DR477" s="10"/>
      <c r="DS477" s="10"/>
    </row>
    <row r="478" spans="1:123" s="101" customFormat="1" ht="10.95" customHeight="1" x14ac:dyDescent="0.25">
      <c r="A478" s="75" t="s">
        <v>348</v>
      </c>
      <c r="B478" s="95" t="str">
        <f t="shared" ref="B478:B480" si="124">IF(E478&gt;0,"Bud02 " &amp; C478 &amp;","&amp;D478&amp;",'"&amp;E478&amp;"',"&amp;1*R478)</f>
        <v>Bud02 2020,2005,'560000',5369.87444444444</v>
      </c>
      <c r="C478" s="96">
        <f t="shared" ref="C478:C481" si="125">$E$5</f>
        <v>2020</v>
      </c>
      <c r="D478" s="96">
        <v>2005</v>
      </c>
      <c r="E478" s="97">
        <f>IF(LEFT(H478,1) = "x",H478,F478)</f>
        <v>560000</v>
      </c>
      <c r="F478" s="90">
        <v>560000</v>
      </c>
      <c r="G478" s="98">
        <f>IF(""="",1,SUBSTITUTE(SUBSTITUTE("","xxp","xpp"),"xppm13","xppm08"))</f>
        <v>1</v>
      </c>
      <c r="H478" s="98">
        <f>IF(""="",1,"")</f>
        <v>1</v>
      </c>
      <c r="I478" s="98">
        <f>IF(""="",1,IF(LEFT("",1)&lt;&gt;"E","",1))</f>
        <v>1</v>
      </c>
      <c r="J478" s="98">
        <f>IF(""="",1,IF(LEFT("",1)="E","",1))</f>
        <v>1</v>
      </c>
      <c r="K478" s="99" t="s">
        <v>395</v>
      </c>
      <c r="L478" s="91">
        <v>2005</v>
      </c>
      <c r="M478" s="100" t="str">
        <f>IF(LEFT($G478,4)="xppm","*","")</f>
        <v/>
      </c>
      <c r="N478" s="101" t="str">
        <f>UPPER(TRIM("          INTEREST EXPENSE"))</f>
        <v>INTEREST EXPENSE</v>
      </c>
      <c r="P478" s="102" t="s">
        <v>356</v>
      </c>
      <c r="R478" s="109">
        <f>IFERROR(IF(1*AB478&gt;0,AB478,V478),V478)</f>
        <v>5369.8744444444446</v>
      </c>
      <c r="S478" s="108"/>
      <c r="T478" s="101">
        <f>IFERROR(IF(LEFT($G478,4)="xppm",AD478/VLOOKUP($G478,$K$11:$Z$28,T$1,0),IF(LEFT($J478,1)="E",AD478/VLOOKUP($J478,$K$11:$Z$28,T$1,0),AD478/T$6)),"")</f>
        <v>6005.38</v>
      </c>
      <c r="V478" s="101">
        <f>IFERROR(IF(LEFT($G478,4)="xppm",AF478/VLOOKUP($G478,$K$11:$Z$28,V$1,0),IF(LEFT($J478,1)="E",AF478/VLOOKUP($J478,$K$11:$Z$28,V$1,0),AF478/V$6)),"")</f>
        <v>5369.8744444444446</v>
      </c>
      <c r="X478" s="101">
        <f>IFERROR(IF(LEFT($G478,4)="xppm",AH478/VLOOKUP($G478,$K$11:$Z$28,X$1,0),IF(LEFT($J478,1)="E",AH478/VLOOKUP($J478,$K$11:$Z$28,X$1,0),AH478/X$6)),"")</f>
        <v>8275.5825000000004</v>
      </c>
      <c r="Z478" s="101">
        <f>IFERROR(IF(LEFT($G478,4)="xppm",AJ478/VLOOKUP($G478,$K$11:$Z$28,Z$1,0),IF(LEFT($J478,1)="E",AJ478/VLOOKUP($J478,$K$11:$Z$28,Z$1,0),AJ478/Z$6)),"")</f>
        <v>7203.82</v>
      </c>
      <c r="AA478" s="108"/>
      <c r="AB478" s="99">
        <f>IFERROR(IF(LEFT($G478,4)="xppm",AL478/VLOOKUP($G478,$K$11:$Z$28,AB$1,0),IF(LEFT($J478,1)="E",AL478/VLOOKUP($J478,$K$11:$AB$28,AB$1,0),AL478/AB$6)),"")</f>
        <v>0</v>
      </c>
      <c r="AC478" s="110"/>
      <c r="AD478" s="14">
        <v>18016.14</v>
      </c>
      <c r="AE478" s="14"/>
      <c r="AF478" s="14">
        <v>48328.87</v>
      </c>
      <c r="AG478" s="14"/>
      <c r="AH478" s="14">
        <v>99306.99</v>
      </c>
      <c r="AI478" s="14"/>
      <c r="AJ478" s="14">
        <v>86445.84</v>
      </c>
      <c r="AK478" s="65"/>
      <c r="AL478" s="14">
        <v>0</v>
      </c>
      <c r="AM478" s="65"/>
      <c r="AN478" s="25">
        <v>14501.34</v>
      </c>
      <c r="AO478" s="25">
        <v>5995.37</v>
      </c>
      <c r="AP478" s="25">
        <v>24362.23</v>
      </c>
      <c r="AQ478" s="25">
        <v>3745.39</v>
      </c>
      <c r="AR478" s="25">
        <v>2682.64</v>
      </c>
      <c r="AS478" s="25">
        <v>5059.57</v>
      </c>
      <c r="AT478" s="25">
        <v>8028.9</v>
      </c>
      <c r="AU478" s="25">
        <v>6263.2</v>
      </c>
      <c r="AV478" s="25">
        <v>4533.03</v>
      </c>
      <c r="AW478" s="25">
        <v>6218.44</v>
      </c>
      <c r="AX478" s="25">
        <v>6481.26</v>
      </c>
      <c r="AY478" s="25">
        <v>5316.44</v>
      </c>
      <c r="AZ478" s="108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  <c r="CQ478" s="10"/>
      <c r="CR478" s="10"/>
      <c r="CS478" s="10"/>
      <c r="CT478" s="10"/>
      <c r="CU478" s="10"/>
      <c r="CV478" s="10"/>
      <c r="CW478" s="10"/>
      <c r="CX478" s="10"/>
      <c r="CY478" s="10"/>
      <c r="CZ478" s="10"/>
      <c r="DA478" s="10"/>
      <c r="DB478" s="10"/>
      <c r="DC478" s="10"/>
      <c r="DD478" s="10"/>
      <c r="DE478" s="10"/>
      <c r="DF478" s="10"/>
      <c r="DG478" s="10"/>
      <c r="DH478" s="10"/>
      <c r="DI478" s="10"/>
      <c r="DJ478" s="10"/>
      <c r="DK478" s="10"/>
      <c r="DL478" s="10"/>
      <c r="DM478" s="10"/>
      <c r="DN478" s="10"/>
      <c r="DO478" s="10"/>
      <c r="DP478" s="10"/>
      <c r="DQ478" s="10"/>
      <c r="DR478" s="10"/>
      <c r="DS478" s="10"/>
    </row>
    <row r="479" spans="1:123" s="101" customFormat="1" ht="10.95" customHeight="1" x14ac:dyDescent="0.25">
      <c r="A479" s="75" t="s">
        <v>348</v>
      </c>
      <c r="B479" s="95" t="str">
        <f t="shared" si="124"/>
        <v>Bud02 2020,2005,'560500',134172.666666667</v>
      </c>
      <c r="C479" s="96">
        <f t="shared" si="125"/>
        <v>2020</v>
      </c>
      <c r="D479" s="96">
        <v>2005</v>
      </c>
      <c r="E479" s="97">
        <f>IF(LEFT(H479,1) = "x",H479,F479)</f>
        <v>560500</v>
      </c>
      <c r="F479" s="90">
        <v>560500</v>
      </c>
      <c r="G479" s="98">
        <f>IF(""="",1,SUBSTITUTE(SUBSTITUTE("","xxp","xpp"),"xppm13","xppm08"))</f>
        <v>1</v>
      </c>
      <c r="H479" s="98">
        <f>IF(""="",1,"")</f>
        <v>1</v>
      </c>
      <c r="I479" s="98">
        <f>IF(""="",1,IF(LEFT("",1)&lt;&gt;"E","",1))</f>
        <v>1</v>
      </c>
      <c r="J479" s="98">
        <f>IF(""="",1,IF(LEFT("",1)="E","",1))</f>
        <v>1</v>
      </c>
      <c r="K479" s="99" t="s">
        <v>396</v>
      </c>
      <c r="L479" s="91">
        <v>2005</v>
      </c>
      <c r="M479" s="100" t="str">
        <f>IF(LEFT($G479,4)="xppm","*","")</f>
        <v/>
      </c>
      <c r="N479" s="101" t="str">
        <f>UPPER(TRIM("          RENT EXPENSE"))</f>
        <v>RENT EXPENSE</v>
      </c>
      <c r="P479" s="102" t="s">
        <v>356</v>
      </c>
      <c r="R479" s="109">
        <f>IFERROR(IF(1*AB479&gt;0,AB479,V479),V479)</f>
        <v>134172.66666666666</v>
      </c>
      <c r="S479" s="108"/>
      <c r="T479" s="101">
        <f>IFERROR(IF(LEFT($G479,4)="xppm",AD479/VLOOKUP($G479,$K$11:$Z$28,T$1,0),IF(LEFT($J479,1)="E",AD479/VLOOKUP($J479,$K$11:$Z$28,T$1,0),AD479/T$6)),"")</f>
        <v>137509</v>
      </c>
      <c r="V479" s="101">
        <f>IFERROR(IF(LEFT($G479,4)="xppm",AF479/VLOOKUP($G479,$K$11:$Z$28,V$1,0),IF(LEFT($J479,1)="E",AF479/VLOOKUP($J479,$K$11:$Z$28,V$1,0),AF479/V$6)),"")</f>
        <v>134172.66666666666</v>
      </c>
      <c r="X479" s="101">
        <f>IFERROR(IF(LEFT($G479,4)="xppm",AH479/VLOOKUP($G479,$K$11:$Z$28,X$1,0),IF(LEFT($J479,1)="E",AH479/VLOOKUP($J479,$K$11:$Z$28,X$1,0),AH479/X$6)),"")</f>
        <v>139298.75083333332</v>
      </c>
      <c r="Z479" s="101">
        <f>IFERROR(IF(LEFT($G479,4)="xppm",AJ479/VLOOKUP($G479,$K$11:$Z$28,Z$1,0),IF(LEFT($J479,1)="E",AJ479/VLOOKUP($J479,$K$11:$Z$28,Z$1,0),AJ479/Z$6)),"")</f>
        <v>127500</v>
      </c>
      <c r="AA479" s="108"/>
      <c r="AB479" s="99">
        <f>IFERROR(IF(LEFT($G479,4)="xppm",AL479/VLOOKUP($G479,$K$11:$Z$28,AB$1,0),IF(LEFT($J479,1)="E",AL479/VLOOKUP($J479,$K$11:$AB$28,AB$1,0),AL479/AB$6)),"")</f>
        <v>0</v>
      </c>
      <c r="AC479" s="110"/>
      <c r="AD479" s="14">
        <v>412527</v>
      </c>
      <c r="AE479" s="14"/>
      <c r="AF479" s="14">
        <v>1207554</v>
      </c>
      <c r="AG479" s="14"/>
      <c r="AH479" s="14">
        <v>1671585.01</v>
      </c>
      <c r="AI479" s="14"/>
      <c r="AJ479" s="14">
        <v>1530000</v>
      </c>
      <c r="AK479" s="65"/>
      <c r="AL479" s="14">
        <v>0</v>
      </c>
      <c r="AM479" s="65"/>
      <c r="AN479" s="25">
        <v>137200</v>
      </c>
      <c r="AO479" s="25">
        <v>137200</v>
      </c>
      <c r="AP479" s="25">
        <v>162385.01</v>
      </c>
      <c r="AQ479" s="25">
        <v>127500</v>
      </c>
      <c r="AR479" s="25">
        <v>127500</v>
      </c>
      <c r="AS479" s="25">
        <v>127500</v>
      </c>
      <c r="AT479" s="25">
        <v>137509</v>
      </c>
      <c r="AU479" s="25">
        <v>137509</v>
      </c>
      <c r="AV479" s="25">
        <v>137509</v>
      </c>
      <c r="AW479" s="25">
        <v>137509</v>
      </c>
      <c r="AX479" s="25">
        <v>137509</v>
      </c>
      <c r="AY479" s="25">
        <v>137509</v>
      </c>
      <c r="AZ479" s="108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  <c r="CQ479" s="10"/>
      <c r="CR479" s="10"/>
      <c r="CS479" s="10"/>
      <c r="CT479" s="10"/>
      <c r="CU479" s="10"/>
      <c r="CV479" s="10"/>
      <c r="CW479" s="10"/>
      <c r="CX479" s="10"/>
      <c r="CY479" s="10"/>
      <c r="CZ479" s="10"/>
      <c r="DA479" s="10"/>
      <c r="DB479" s="10"/>
      <c r="DC479" s="10"/>
      <c r="DD479" s="10"/>
      <c r="DE479" s="10"/>
      <c r="DF479" s="10"/>
      <c r="DG479" s="10"/>
      <c r="DH479" s="10"/>
      <c r="DI479" s="10"/>
      <c r="DJ479" s="10"/>
      <c r="DK479" s="10"/>
      <c r="DL479" s="10"/>
      <c r="DM479" s="10"/>
      <c r="DN479" s="10"/>
      <c r="DO479" s="10"/>
      <c r="DP479" s="10"/>
      <c r="DQ479" s="10"/>
      <c r="DR479" s="10"/>
      <c r="DS479" s="10"/>
    </row>
    <row r="480" spans="1:123" s="101" customFormat="1" ht="10.95" customHeight="1" x14ac:dyDescent="0.25">
      <c r="A480" s="75" t="s">
        <v>348</v>
      </c>
      <c r="B480" s="95" t="b">
        <f t="shared" si="124"/>
        <v>0</v>
      </c>
      <c r="C480" s="96">
        <f t="shared" si="125"/>
        <v>2020</v>
      </c>
      <c r="D480" s="96">
        <v>2005</v>
      </c>
      <c r="E480" s="97">
        <f>IF(LEFT(H480,1) = "x",H480,F480)</f>
        <v>0</v>
      </c>
      <c r="F480" s="90"/>
      <c r="G480" s="98">
        <f>IF(""="",1,SUBSTITUTE(SUBSTITUTE("","xxp","xpp"),"xppm13","xppm08"))</f>
        <v>1</v>
      </c>
      <c r="H480" s="98">
        <f>IF(""="",1,"")</f>
        <v>1</v>
      </c>
      <c r="I480" s="98">
        <f>IF(""="",1,IF(LEFT("",1)&lt;&gt;"E","",1))</f>
        <v>1</v>
      </c>
      <c r="J480" s="98">
        <f>IF(""="",1,IF(LEFT("",1)="E","",1))</f>
        <v>1</v>
      </c>
      <c r="K480" s="99" t="s">
        <v>397</v>
      </c>
      <c r="L480" s="91">
        <v>2005</v>
      </c>
      <c r="M480" s="100" t="str">
        <f>IF(LEFT($G480,4)="xppm","*","")</f>
        <v/>
      </c>
      <c r="N480" s="101" t="str">
        <f>UPPER(TRIM("          NON-RECURRING MISC. EXPENSE"))</f>
        <v>NON-RECURRING MISC. EXPENSE</v>
      </c>
      <c r="P480" s="102" t="s">
        <v>356</v>
      </c>
      <c r="R480" s="109">
        <f>IFERROR(IF(1*AB480&gt;0,AB480,V480),V480)</f>
        <v>0</v>
      </c>
      <c r="S480" s="108"/>
      <c r="T480" s="101">
        <f>IFERROR(IF(LEFT($G480,4)="xppm",AD480/VLOOKUP($G480,$K$11:$Z$28,T$1,0),IF(LEFT($J480,1)="E",AD480/VLOOKUP($J480,$K$11:$Z$28,T$1,0),AD480/T$6)),"")</f>
        <v>0</v>
      </c>
      <c r="V480" s="101">
        <f>IFERROR(IF(LEFT($G480,4)="xppm",AF480/VLOOKUP($G480,$K$11:$Z$28,V$1,0),IF(LEFT($J480,1)="E",AF480/VLOOKUP($J480,$K$11:$Z$28,V$1,0),AF480/V$6)),"")</f>
        <v>0</v>
      </c>
      <c r="X480" s="101">
        <f>IFERROR(IF(LEFT($G480,4)="xppm",AH480/VLOOKUP($G480,$K$11:$Z$28,X$1,0),IF(LEFT($J480,1)="E",AH480/VLOOKUP($J480,$K$11:$Z$28,X$1,0),AH480/X$6)),"")</f>
        <v>0</v>
      </c>
      <c r="Z480" s="101">
        <f>IFERROR(IF(LEFT($G480,4)="xppm",AJ480/VLOOKUP($G480,$K$11:$Z$28,Z$1,0),IF(LEFT($J480,1)="E",AJ480/VLOOKUP($J480,$K$11:$Z$28,Z$1,0),AJ480/Z$6)),"")</f>
        <v>0</v>
      </c>
      <c r="AA480" s="108"/>
      <c r="AB480" s="99">
        <f>IFERROR(IF(LEFT($G480,4)="xppm",AL480/VLOOKUP($G480,$K$11:$Z$28,AB$1,0),IF(LEFT($J480,1)="E",AL480/VLOOKUP($J480,$K$11:$AB$28,AB$1,0),AL480/AB$6)),"")</f>
        <v>0</v>
      </c>
      <c r="AC480" s="110"/>
      <c r="AD480" s="14"/>
      <c r="AE480" s="14"/>
      <c r="AF480" s="14"/>
      <c r="AG480" s="14"/>
      <c r="AH480" s="14"/>
      <c r="AI480" s="14"/>
      <c r="AJ480" s="14"/>
      <c r="AK480" s="65"/>
      <c r="AL480" s="14"/>
      <c r="AM480" s="6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108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  <c r="CQ480" s="10"/>
      <c r="CR480" s="10"/>
      <c r="CS480" s="10"/>
      <c r="CT480" s="10"/>
      <c r="CU480" s="10"/>
      <c r="CV480" s="10"/>
      <c r="CW480" s="10"/>
      <c r="CX480" s="10"/>
      <c r="CY480" s="10"/>
      <c r="CZ480" s="10"/>
      <c r="DA480" s="10"/>
      <c r="DB480" s="10"/>
      <c r="DC480" s="10"/>
      <c r="DD480" s="10"/>
      <c r="DE480" s="10"/>
      <c r="DF480" s="10"/>
      <c r="DG480" s="10"/>
      <c r="DH480" s="10"/>
      <c r="DI480" s="10"/>
      <c r="DJ480" s="10"/>
      <c r="DK480" s="10"/>
      <c r="DL480" s="10"/>
      <c r="DM480" s="10"/>
      <c r="DN480" s="10"/>
      <c r="DO480" s="10"/>
      <c r="DP480" s="10"/>
      <c r="DQ480" s="10"/>
      <c r="DR480" s="10"/>
      <c r="DS480" s="10"/>
    </row>
    <row r="481" spans="1:123" ht="4.05" customHeight="1" x14ac:dyDescent="0.25">
      <c r="A481" s="75" t="s">
        <v>348</v>
      </c>
      <c r="E481" s="111"/>
      <c r="F481" s="112"/>
      <c r="T481" s="25"/>
      <c r="U481" s="25"/>
      <c r="V481" s="25"/>
      <c r="W481" s="25"/>
      <c r="X481" s="25"/>
      <c r="Y481" s="25"/>
      <c r="Z481" s="25"/>
      <c r="AA481" s="25"/>
      <c r="AB481" s="14"/>
      <c r="AC481" s="14"/>
    </row>
    <row r="482" spans="1:123" s="5" customFormat="1" x14ac:dyDescent="0.25">
      <c r="A482" s="75" t="s">
        <v>348</v>
      </c>
      <c r="E482" s="6"/>
      <c r="G482" s="8"/>
      <c r="H482" s="8"/>
      <c r="I482" s="8"/>
      <c r="J482" s="8"/>
      <c r="K482" s="6"/>
      <c r="L482" s="76"/>
      <c r="M482" s="76"/>
      <c r="N482" s="10"/>
      <c r="O482" s="10"/>
      <c r="P482" s="7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6"/>
      <c r="AC482" s="6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  <c r="CQ482" s="10"/>
      <c r="CR482" s="10"/>
      <c r="CS482" s="10"/>
      <c r="CT482" s="10"/>
      <c r="CU482" s="10"/>
      <c r="CV482" s="10"/>
      <c r="CW482" s="10"/>
      <c r="CX482" s="10"/>
      <c r="CY482" s="10"/>
      <c r="CZ482" s="10"/>
      <c r="DA482" s="10"/>
      <c r="DB482" s="10"/>
      <c r="DC482" s="10"/>
      <c r="DD482" s="10"/>
      <c r="DE482" s="10"/>
      <c r="DF482" s="10"/>
      <c r="DG482" s="10"/>
      <c r="DH482" s="10"/>
      <c r="DI482" s="10"/>
      <c r="DJ482" s="10"/>
      <c r="DK482" s="10"/>
      <c r="DL482" s="10"/>
      <c r="DM482" s="10"/>
      <c r="DN482" s="10"/>
      <c r="DO482" s="10"/>
      <c r="DP482" s="10"/>
      <c r="DQ482" s="10"/>
      <c r="DR482" s="10"/>
      <c r="DS482" s="10"/>
    </row>
    <row r="483" spans="1:123" ht="22.8" customHeight="1" x14ac:dyDescent="0.35">
      <c r="A483" s="75" t="s">
        <v>348</v>
      </c>
      <c r="K483" s="6">
        <v>2006</v>
      </c>
      <c r="L483" s="77">
        <v>2006</v>
      </c>
      <c r="M483" s="77"/>
      <c r="N483" s="78" t="s">
        <v>405</v>
      </c>
      <c r="O483" s="79"/>
      <c r="S483" s="58"/>
      <c r="AA483" s="58"/>
      <c r="AC483" s="72"/>
      <c r="AK483" s="65"/>
      <c r="AM483" s="65"/>
      <c r="AZ483" s="58"/>
    </row>
    <row r="484" spans="1:123" x14ac:dyDescent="0.25">
      <c r="A484" s="75" t="s">
        <v>348</v>
      </c>
    </row>
    <row r="485" spans="1:123" s="86" customFormat="1" ht="15" customHeight="1" x14ac:dyDescent="0.25">
      <c r="A485" s="75" t="s">
        <v>348</v>
      </c>
      <c r="B485" s="80"/>
      <c r="C485" s="80"/>
      <c r="D485" s="80"/>
      <c r="E485" s="81"/>
      <c r="F485" s="82"/>
      <c r="G485" s="81"/>
      <c r="H485" s="81"/>
      <c r="I485" s="81"/>
      <c r="J485" s="81"/>
      <c r="K485" s="81"/>
      <c r="L485" s="83">
        <f>L486</f>
        <v>2006</v>
      </c>
      <c r="M485" s="84" t="s">
        <v>350</v>
      </c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  <c r="AA485" s="84"/>
      <c r="AB485" s="81"/>
      <c r="AC485" s="81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85"/>
      <c r="AO485" s="85"/>
      <c r="AP485" s="85"/>
      <c r="AQ485" s="85"/>
      <c r="AR485" s="85"/>
      <c r="AS485" s="85"/>
      <c r="AT485" s="85"/>
      <c r="AU485" s="85"/>
      <c r="AV485" s="85"/>
      <c r="AW485" s="85"/>
      <c r="AX485" s="85"/>
      <c r="AY485" s="85"/>
      <c r="AZ485" s="84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10"/>
      <c r="CS485" s="10"/>
      <c r="CT485" s="10"/>
      <c r="CU485" s="10"/>
      <c r="CV485" s="10"/>
      <c r="CW485" s="10"/>
      <c r="CX485" s="10"/>
      <c r="CY485" s="10"/>
      <c r="CZ485" s="10"/>
      <c r="DA485" s="10"/>
      <c r="DB485" s="10"/>
      <c r="DC485" s="10"/>
      <c r="DD485" s="10"/>
      <c r="DE485" s="10"/>
      <c r="DF485" s="10"/>
      <c r="DG485" s="10"/>
      <c r="DH485" s="10"/>
      <c r="DI485" s="10"/>
      <c r="DJ485" s="10"/>
      <c r="DK485" s="10"/>
      <c r="DL485" s="10"/>
      <c r="DM485" s="10"/>
      <c r="DN485" s="10"/>
      <c r="DO485" s="10"/>
      <c r="DP485" s="10"/>
      <c r="DQ485" s="10"/>
      <c r="DR485" s="10"/>
      <c r="DS485" s="10"/>
    </row>
    <row r="486" spans="1:123" s="25" customFormat="1" ht="10.95" customHeight="1" x14ac:dyDescent="0.25">
      <c r="A486" s="87" t="s">
        <v>348</v>
      </c>
      <c r="B486" s="88"/>
      <c r="C486" s="88"/>
      <c r="D486" s="88"/>
      <c r="E486" s="89"/>
      <c r="F486" s="90"/>
      <c r="G486" s="13"/>
      <c r="H486" s="13"/>
      <c r="I486" s="13"/>
      <c r="J486" s="13"/>
      <c r="K486" s="14" t="s">
        <v>295</v>
      </c>
      <c r="L486" s="91">
        <v>2006</v>
      </c>
      <c r="M486" s="92"/>
      <c r="N486" s="25" t="str">
        <f>TRIM("    TOTAL DAYS")</f>
        <v>TOTAL DAYS</v>
      </c>
      <c r="P486" s="70"/>
      <c r="Q486" s="10"/>
      <c r="R486" s="85"/>
      <c r="S486" s="93"/>
      <c r="T486" s="25">
        <f>AD486/T$6</f>
        <v>0</v>
      </c>
      <c r="V486" s="25">
        <f>AF486/V$6</f>
        <v>0</v>
      </c>
      <c r="X486" s="25">
        <f>AH486/X$6</f>
        <v>0</v>
      </c>
      <c r="Z486" s="25">
        <f>AJ486/Z$6</f>
        <v>0</v>
      </c>
      <c r="AA486" s="93"/>
      <c r="AB486" s="14">
        <f>AL486/AB$6</f>
        <v>0</v>
      </c>
      <c r="AC486" s="65"/>
      <c r="AD486" s="14"/>
      <c r="AE486" s="14"/>
      <c r="AF486" s="14"/>
      <c r="AG486" s="14"/>
      <c r="AH486" s="14"/>
      <c r="AI486" s="14"/>
      <c r="AJ486" s="14"/>
      <c r="AK486" s="65"/>
      <c r="AL486" s="14"/>
      <c r="AM486" s="65"/>
      <c r="AZ486" s="93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10"/>
      <c r="CS486" s="10"/>
      <c r="CT486" s="10"/>
      <c r="CU486" s="10"/>
      <c r="CV486" s="10"/>
      <c r="CW486" s="10"/>
      <c r="CX486" s="10"/>
      <c r="CY486" s="10"/>
      <c r="CZ486" s="10"/>
      <c r="DA486" s="10"/>
      <c r="DB486" s="10"/>
      <c r="DC486" s="10"/>
      <c r="DD486" s="10"/>
      <c r="DE486" s="10"/>
      <c r="DF486" s="10"/>
      <c r="DG486" s="10"/>
      <c r="DH486" s="10"/>
      <c r="DI486" s="10"/>
      <c r="DJ486" s="10"/>
      <c r="DK486" s="10"/>
      <c r="DL486" s="10"/>
      <c r="DM486" s="10"/>
      <c r="DN486" s="10"/>
      <c r="DO486" s="10"/>
      <c r="DP486" s="10"/>
      <c r="DQ486" s="10"/>
      <c r="DR486" s="10"/>
      <c r="DS486" s="10"/>
    </row>
    <row r="487" spans="1:123" s="25" customFormat="1" ht="10.95" customHeight="1" x14ac:dyDescent="0.25">
      <c r="A487" s="87" t="s">
        <v>348</v>
      </c>
      <c r="B487" s="88"/>
      <c r="C487" s="88"/>
      <c r="D487" s="88"/>
      <c r="E487" s="89"/>
      <c r="F487" s="90"/>
      <c r="G487" s="13"/>
      <c r="H487" s="13"/>
      <c r="I487" s="13"/>
      <c r="J487" s="13"/>
      <c r="K487" s="14" t="s">
        <v>299</v>
      </c>
      <c r="L487" s="91">
        <v>2006</v>
      </c>
      <c r="M487" s="92"/>
      <c r="N487" s="25" t="str">
        <f>TRIM("      TOTAL ANCILLARIES")</f>
        <v>TOTAL ANCILLARIES</v>
      </c>
      <c r="P487" s="70"/>
      <c r="Q487" s="10"/>
      <c r="R487" s="85"/>
      <c r="S487" s="93"/>
      <c r="T487" s="25">
        <f>AD487/T$6</f>
        <v>0</v>
      </c>
      <c r="V487" s="25">
        <f>AF487/V$6</f>
        <v>0</v>
      </c>
      <c r="X487" s="25">
        <f>AH487/X$6</f>
        <v>0</v>
      </c>
      <c r="Z487" s="25">
        <f>AJ487/Z$6</f>
        <v>0</v>
      </c>
      <c r="AA487" s="93"/>
      <c r="AB487" s="14">
        <f>AL487/AB$6</f>
        <v>0</v>
      </c>
      <c r="AC487" s="65"/>
      <c r="AD487" s="14"/>
      <c r="AE487" s="14"/>
      <c r="AF487" s="14"/>
      <c r="AG487" s="14"/>
      <c r="AH487" s="14"/>
      <c r="AI487" s="14"/>
      <c r="AJ487" s="14"/>
      <c r="AK487" s="65"/>
      <c r="AL487" s="14"/>
      <c r="AM487" s="65"/>
      <c r="AZ487" s="93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  <c r="CQ487" s="10"/>
      <c r="CR487" s="10"/>
      <c r="CS487" s="10"/>
      <c r="CT487" s="10"/>
      <c r="CU487" s="10"/>
      <c r="CV487" s="10"/>
      <c r="CW487" s="10"/>
      <c r="CX487" s="10"/>
      <c r="CY487" s="10"/>
      <c r="CZ487" s="10"/>
      <c r="DA487" s="10"/>
      <c r="DB487" s="10"/>
      <c r="DC487" s="10"/>
      <c r="DD487" s="10"/>
      <c r="DE487" s="10"/>
      <c r="DF487" s="10"/>
      <c r="DG487" s="10"/>
      <c r="DH487" s="10"/>
      <c r="DI487" s="10"/>
      <c r="DJ487" s="10"/>
      <c r="DK487" s="10"/>
      <c r="DL487" s="10"/>
      <c r="DM487" s="10"/>
      <c r="DN487" s="10"/>
      <c r="DO487" s="10"/>
      <c r="DP487" s="10"/>
      <c r="DQ487" s="10"/>
      <c r="DR487" s="10"/>
      <c r="DS487" s="10"/>
    </row>
    <row r="488" spans="1:123" s="25" customFormat="1" ht="10.95" customHeight="1" x14ac:dyDescent="0.25">
      <c r="A488" s="87" t="s">
        <v>348</v>
      </c>
      <c r="B488" s="88"/>
      <c r="C488" s="88"/>
      <c r="D488" s="88"/>
      <c r="E488" s="89"/>
      <c r="F488" s="90"/>
      <c r="G488" s="13"/>
      <c r="H488" s="13"/>
      <c r="I488" s="13"/>
      <c r="J488" s="13"/>
      <c r="K488" s="14" t="s">
        <v>301</v>
      </c>
      <c r="L488" s="91">
        <v>2006</v>
      </c>
      <c r="M488" s="92"/>
      <c r="N488" s="25" t="str">
        <f>TRIM("TOTAL REVENUE")</f>
        <v>TOTAL REVENUE</v>
      </c>
      <c r="P488" s="70"/>
      <c r="Q488" s="10"/>
      <c r="R488" s="85"/>
      <c r="S488" s="93"/>
      <c r="T488" s="25">
        <f>AD488/T$6</f>
        <v>0</v>
      </c>
      <c r="V488" s="25">
        <f>AF488/V$6</f>
        <v>0</v>
      </c>
      <c r="X488" s="25">
        <f>AH488/X$6</f>
        <v>2.688333333333333</v>
      </c>
      <c r="Z488" s="25">
        <f>AJ488/Z$6</f>
        <v>0</v>
      </c>
      <c r="AA488" s="93"/>
      <c r="AB488" s="14">
        <f>AL488/AB$6</f>
        <v>0</v>
      </c>
      <c r="AC488" s="65"/>
      <c r="AD488" s="14">
        <v>0</v>
      </c>
      <c r="AE488" s="14"/>
      <c r="AF488" s="14">
        <v>0</v>
      </c>
      <c r="AG488" s="14"/>
      <c r="AH488" s="14">
        <v>32.26</v>
      </c>
      <c r="AI488" s="14"/>
      <c r="AJ488" s="14"/>
      <c r="AK488" s="65"/>
      <c r="AL488" s="14"/>
      <c r="AM488" s="65"/>
      <c r="AN488" s="25">
        <v>0</v>
      </c>
      <c r="AO488" s="25">
        <v>0</v>
      </c>
      <c r="AP488" s="25">
        <v>0</v>
      </c>
      <c r="AQ488" s="25">
        <v>0</v>
      </c>
      <c r="AR488" s="25">
        <v>0</v>
      </c>
      <c r="AS488" s="25">
        <v>0</v>
      </c>
      <c r="AT488" s="25">
        <v>0</v>
      </c>
      <c r="AU488" s="25">
        <v>0</v>
      </c>
      <c r="AV488" s="25">
        <v>0</v>
      </c>
      <c r="AW488" s="25">
        <v>0</v>
      </c>
      <c r="AX488" s="25">
        <v>0</v>
      </c>
      <c r="AY488" s="25">
        <v>0</v>
      </c>
      <c r="AZ488" s="93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10"/>
      <c r="CS488" s="10"/>
      <c r="CT488" s="10"/>
      <c r="CU488" s="10"/>
      <c r="CV488" s="10"/>
      <c r="CW488" s="10"/>
      <c r="CX488" s="10"/>
      <c r="CY488" s="10"/>
      <c r="CZ488" s="10"/>
      <c r="DA488" s="10"/>
      <c r="DB488" s="10"/>
      <c r="DC488" s="10"/>
      <c r="DD488" s="10"/>
      <c r="DE488" s="10"/>
      <c r="DF488" s="10"/>
      <c r="DG488" s="10"/>
      <c r="DH488" s="10"/>
      <c r="DI488" s="10"/>
      <c r="DJ488" s="10"/>
      <c r="DK488" s="10"/>
      <c r="DL488" s="10"/>
      <c r="DM488" s="10"/>
      <c r="DN488" s="10"/>
      <c r="DO488" s="10"/>
      <c r="DP488" s="10"/>
      <c r="DQ488" s="10"/>
      <c r="DR488" s="10"/>
      <c r="DS488" s="10"/>
    </row>
    <row r="489" spans="1:123" s="25" customFormat="1" ht="10.95" customHeight="1" x14ac:dyDescent="0.25">
      <c r="A489" s="87" t="s">
        <v>348</v>
      </c>
      <c r="B489" s="88"/>
      <c r="C489" s="88"/>
      <c r="D489" s="88"/>
      <c r="E489" s="89"/>
      <c r="F489" s="90"/>
      <c r="G489" s="13"/>
      <c r="H489" s="13"/>
      <c r="I489" s="13"/>
      <c r="J489" s="13"/>
      <c r="K489" s="14" t="s">
        <v>303</v>
      </c>
      <c r="L489" s="91">
        <v>2006</v>
      </c>
      <c r="M489" s="92"/>
      <c r="N489" s="25" t="str">
        <f>TRIM("      TOTAL EMPLOYEE WAGES")</f>
        <v>TOTAL EMPLOYEE WAGES</v>
      </c>
      <c r="P489" s="70"/>
      <c r="Q489" s="10"/>
      <c r="R489" s="85"/>
      <c r="S489" s="93"/>
      <c r="T489" s="25">
        <f>AD489/T$6</f>
        <v>0</v>
      </c>
      <c r="V489" s="25">
        <f>AF489/V$6</f>
        <v>0</v>
      </c>
      <c r="X489" s="25">
        <f>AH489/X$6</f>
        <v>0</v>
      </c>
      <c r="Z489" s="25">
        <f>AJ489/Z$6</f>
        <v>0</v>
      </c>
      <c r="AA489" s="93"/>
      <c r="AB489" s="14">
        <f>AL489/AB$6</f>
        <v>0</v>
      </c>
      <c r="AC489" s="65"/>
      <c r="AD489" s="14">
        <v>0</v>
      </c>
      <c r="AE489" s="14"/>
      <c r="AF489" s="14">
        <v>0</v>
      </c>
      <c r="AG489" s="14"/>
      <c r="AH489" s="14">
        <v>0</v>
      </c>
      <c r="AI489" s="14"/>
      <c r="AJ489" s="14"/>
      <c r="AK489" s="65"/>
      <c r="AL489" s="14"/>
      <c r="AM489" s="65"/>
      <c r="AN489" s="25">
        <v>0</v>
      </c>
      <c r="AO489" s="25">
        <v>0</v>
      </c>
      <c r="AP489" s="25">
        <v>0</v>
      </c>
      <c r="AQ489" s="25">
        <v>0</v>
      </c>
      <c r="AR489" s="25">
        <v>0</v>
      </c>
      <c r="AS489" s="25">
        <v>0</v>
      </c>
      <c r="AT489" s="25">
        <v>0</v>
      </c>
      <c r="AU489" s="25">
        <v>0</v>
      </c>
      <c r="AV489" s="25">
        <v>0</v>
      </c>
      <c r="AW489" s="25">
        <v>0</v>
      </c>
      <c r="AX489" s="25">
        <v>0</v>
      </c>
      <c r="AY489" s="25">
        <v>0</v>
      </c>
      <c r="AZ489" s="93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  <c r="CQ489" s="10"/>
      <c r="CR489" s="10"/>
      <c r="CS489" s="10"/>
      <c r="CT489" s="10"/>
      <c r="CU489" s="10"/>
      <c r="CV489" s="10"/>
      <c r="CW489" s="10"/>
      <c r="CX489" s="10"/>
      <c r="CY489" s="10"/>
      <c r="CZ489" s="10"/>
      <c r="DA489" s="10"/>
      <c r="DB489" s="10"/>
      <c r="DC489" s="10"/>
      <c r="DD489" s="10"/>
      <c r="DE489" s="10"/>
      <c r="DF489" s="10"/>
      <c r="DG489" s="10"/>
      <c r="DH489" s="10"/>
      <c r="DI489" s="10"/>
      <c r="DJ489" s="10"/>
      <c r="DK489" s="10"/>
      <c r="DL489" s="10"/>
      <c r="DM489" s="10"/>
      <c r="DN489" s="10"/>
      <c r="DO489" s="10"/>
      <c r="DP489" s="10"/>
      <c r="DQ489" s="10"/>
      <c r="DR489" s="10"/>
      <c r="DS489" s="10"/>
    </row>
    <row r="490" spans="1:123" s="25" customFormat="1" ht="10.95" customHeight="1" x14ac:dyDescent="0.25">
      <c r="A490" s="87" t="s">
        <v>348</v>
      </c>
      <c r="B490" s="88"/>
      <c r="C490" s="88"/>
      <c r="D490" s="88"/>
      <c r="E490" s="89"/>
      <c r="F490" s="90"/>
      <c r="G490" s="13"/>
      <c r="H490" s="13"/>
      <c r="I490" s="13"/>
      <c r="J490" s="13"/>
      <c r="K490" s="14" t="s">
        <v>305</v>
      </c>
      <c r="L490" s="91">
        <v>2006</v>
      </c>
      <c r="M490" s="92"/>
      <c r="N490" s="25" t="str">
        <f>TRIM("TOTAL COMPENSATION")</f>
        <v>TOTAL COMPENSATION</v>
      </c>
      <c r="P490" s="70"/>
      <c r="Q490" s="10"/>
      <c r="R490" s="85"/>
      <c r="S490" s="93"/>
      <c r="T490" s="25">
        <f>AD490/T$6</f>
        <v>0</v>
      </c>
      <c r="V490" s="25">
        <f>AF490/V$6</f>
        <v>0</v>
      </c>
      <c r="X490" s="25">
        <f>AH490/X$6</f>
        <v>0</v>
      </c>
      <c r="Z490" s="25">
        <f>AJ490/Z$6</f>
        <v>0</v>
      </c>
      <c r="AA490" s="93"/>
      <c r="AB490" s="14">
        <f>AL490/AB$6</f>
        <v>0</v>
      </c>
      <c r="AC490" s="65"/>
      <c r="AD490" s="14">
        <v>0</v>
      </c>
      <c r="AE490" s="14"/>
      <c r="AF490" s="14">
        <v>0</v>
      </c>
      <c r="AG490" s="14"/>
      <c r="AH490" s="14">
        <v>0</v>
      </c>
      <c r="AI490" s="14"/>
      <c r="AJ490" s="14"/>
      <c r="AK490" s="65"/>
      <c r="AL490" s="14"/>
      <c r="AM490" s="65"/>
      <c r="AN490" s="25">
        <v>0</v>
      </c>
      <c r="AO490" s="25">
        <v>0</v>
      </c>
      <c r="AP490" s="25">
        <v>0</v>
      </c>
      <c r="AQ490" s="25">
        <v>0</v>
      </c>
      <c r="AR490" s="25">
        <v>0</v>
      </c>
      <c r="AS490" s="25">
        <v>0</v>
      </c>
      <c r="AT490" s="25">
        <v>0</v>
      </c>
      <c r="AU490" s="25">
        <v>0</v>
      </c>
      <c r="AV490" s="25">
        <v>0</v>
      </c>
      <c r="AW490" s="25">
        <v>0</v>
      </c>
      <c r="AX490" s="25">
        <v>0</v>
      </c>
      <c r="AY490" s="25">
        <v>0</v>
      </c>
      <c r="AZ490" s="93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  <c r="CQ490" s="10"/>
      <c r="CR490" s="10"/>
      <c r="CS490" s="10"/>
      <c r="CT490" s="10"/>
      <c r="CU490" s="10"/>
      <c r="CV490" s="10"/>
      <c r="CW490" s="10"/>
      <c r="CX490" s="10"/>
      <c r="CY490" s="10"/>
      <c r="CZ490" s="10"/>
      <c r="DA490" s="10"/>
      <c r="DB490" s="10"/>
      <c r="DC490" s="10"/>
      <c r="DD490" s="10"/>
      <c r="DE490" s="10"/>
      <c r="DF490" s="10"/>
      <c r="DG490" s="10"/>
      <c r="DH490" s="10"/>
      <c r="DI490" s="10"/>
      <c r="DJ490" s="10"/>
      <c r="DK490" s="10"/>
      <c r="DL490" s="10"/>
      <c r="DM490" s="10"/>
      <c r="DN490" s="10"/>
      <c r="DO490" s="10"/>
      <c r="DP490" s="10"/>
      <c r="DQ490" s="10"/>
      <c r="DR490" s="10"/>
      <c r="DS490" s="10"/>
    </row>
    <row r="491" spans="1:123" x14ac:dyDescent="0.25">
      <c r="A491" s="75" t="s">
        <v>348</v>
      </c>
      <c r="L491" s="94"/>
    </row>
    <row r="492" spans="1:123" s="86" customFormat="1" ht="15" customHeight="1" x14ac:dyDescent="0.25">
      <c r="A492" s="75" t="s">
        <v>348</v>
      </c>
      <c r="B492" s="80"/>
      <c r="C492" s="80"/>
      <c r="D492" s="80"/>
      <c r="E492" s="81"/>
      <c r="F492" s="82"/>
      <c r="G492" s="81"/>
      <c r="H492" s="81"/>
      <c r="I492" s="81"/>
      <c r="J492" s="81"/>
      <c r="K492" s="81"/>
      <c r="L492" s="83">
        <f>L493</f>
        <v>2006</v>
      </c>
      <c r="M492" s="84" t="s">
        <v>351</v>
      </c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  <c r="AA492" s="84"/>
      <c r="AB492" s="81"/>
      <c r="AC492" s="81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85"/>
      <c r="AO492" s="85"/>
      <c r="AP492" s="85"/>
      <c r="AQ492" s="85"/>
      <c r="AR492" s="85"/>
      <c r="AS492" s="85"/>
      <c r="AT492" s="85"/>
      <c r="AU492" s="85"/>
      <c r="AV492" s="85"/>
      <c r="AW492" s="85"/>
      <c r="AX492" s="85"/>
      <c r="AY492" s="85"/>
      <c r="AZ492" s="84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10"/>
      <c r="CS492" s="10"/>
      <c r="CT492" s="10"/>
      <c r="CU492" s="10"/>
      <c r="CV492" s="10"/>
      <c r="CW492" s="10"/>
      <c r="CX492" s="10"/>
      <c r="CY492" s="10"/>
      <c r="CZ492" s="10"/>
      <c r="DA492" s="10"/>
      <c r="DB492" s="10"/>
      <c r="DC492" s="10"/>
      <c r="DD492" s="10"/>
      <c r="DE492" s="10"/>
      <c r="DF492" s="10"/>
      <c r="DG492" s="10"/>
      <c r="DH492" s="10"/>
      <c r="DI492" s="10"/>
      <c r="DJ492" s="10"/>
      <c r="DK492" s="10"/>
      <c r="DL492" s="10"/>
      <c r="DM492" s="10"/>
      <c r="DN492" s="10"/>
      <c r="DO492" s="10"/>
      <c r="DP492" s="10"/>
      <c r="DQ492" s="10"/>
      <c r="DR492" s="10"/>
      <c r="DS492" s="10"/>
    </row>
    <row r="493" spans="1:123" s="101" customFormat="1" ht="10.95" customHeight="1" x14ac:dyDescent="0.25">
      <c r="A493" s="75" t="s">
        <v>348</v>
      </c>
      <c r="B493" s="95" t="str">
        <f t="shared" ref="B493" si="126">IF(E493&gt;0,"Bud02 " &amp; C493 &amp;","&amp;D493&amp;",'"&amp;E493&amp;"',"&amp;1*R493)</f>
        <v>Bud02 2020,2006,'xpr003',0</v>
      </c>
      <c r="C493" s="96">
        <f t="shared" ref="C493" si="127">$E$5</f>
        <v>2020</v>
      </c>
      <c r="D493" s="96">
        <v>2006</v>
      </c>
      <c r="E493" s="97" t="str">
        <f>K493</f>
        <v>xpr003</v>
      </c>
      <c r="F493" s="90"/>
      <c r="G493" s="98">
        <f>IF(""="",1,SUBSTITUTE(SUBSTITUTE("","xxp","xpp"),"xppm13","xppm08"))</f>
        <v>1</v>
      </c>
      <c r="H493" s="98">
        <f>IF(""="",1,"")</f>
        <v>1</v>
      </c>
      <c r="I493" s="98">
        <f>IF(""="",1,IF(LEFT("",1)&lt;&gt;"E","",1))</f>
        <v>1</v>
      </c>
      <c r="J493" s="98">
        <f>IF(""="",1,IF(LEFT("",1)="E","",1))</f>
        <v>1</v>
      </c>
      <c r="K493" s="99" t="s">
        <v>352</v>
      </c>
      <c r="L493" s="91">
        <v>2006</v>
      </c>
      <c r="M493" s="100" t="str">
        <f>IF(LEFT($G493,4)="xppm","*","")</f>
        <v/>
      </c>
      <c r="N493" s="101" t="str">
        <f>UPPER(TRIM("        NON_PRODUCTIVE RATE (NON-EXEMPT)"))</f>
        <v>NON_PRODUCTIVE RATE (NON-EXEMPT)</v>
      </c>
      <c r="P493" s="102"/>
      <c r="R493" s="103">
        <f>IFERROR(IF(1*AB493&gt;0,AB493,Z493),Z493)</f>
        <v>0</v>
      </c>
      <c r="S493" s="104"/>
      <c r="T493" s="105">
        <f>IFERROR(IF(LEFT($G493,4)="xppm",AD493/VLOOKUP($G493,$K$11:$Z$28,T$1,0),IF(LEFT($J493,1)="E",AD493/VLOOKUP($J493,$K$11:$Z$28,T$1,0),AD493/T$6)),"")</f>
        <v>0</v>
      </c>
      <c r="U493" s="105"/>
      <c r="V493" s="105">
        <f>IFERROR(IF(LEFT($G493,4)="xppm",AF493/VLOOKUP($G493,$K$11:$Z$28,V$1,0),IF(LEFT($J493,1)="E",AF493/VLOOKUP($J493,$K$11:$Z$28,V$1,0),AF493/V$6)),"")</f>
        <v>0</v>
      </c>
      <c r="W493" s="105"/>
      <c r="X493" s="105">
        <f>IFERROR(IF(LEFT($G493,4)="xppm",AH493/VLOOKUP($G493,$K$11:$Z$28,X$1,0),IF(LEFT($J493,1)="E",AH493/VLOOKUP($J493,$K$11:$Z$28,X$1,0),AH493/X$6)),"")</f>
        <v>0</v>
      </c>
      <c r="Y493" s="105"/>
      <c r="Z493" s="105">
        <f>IFERROR(IF(LEFT($G493,4)="xppm",AJ493/VLOOKUP($G493,$K$11:$Z$28,Z$1,0),IF(LEFT($J493,1)="E",AJ493/VLOOKUP($J493,$K$11:$Z$28,Z$1,0),AJ493/Z$6)),"")</f>
        <v>0</v>
      </c>
      <c r="AA493" s="104"/>
      <c r="AB493" s="106">
        <f>IFERROR(IF(LEFT($G493,4)="xppm",AL493/VLOOKUP($G493,$K$11:$Z$28,AB$1,0),IF(LEFT($J493,1)="E",AL493/VLOOKUP($J493,$K$11:$AB$28,AB$1,0),AL493/AB$6)),"")</f>
        <v>0</v>
      </c>
      <c r="AC493" s="107"/>
      <c r="AD493" s="106"/>
      <c r="AE493" s="106"/>
      <c r="AF493" s="106"/>
      <c r="AG493" s="106"/>
      <c r="AH493" s="106"/>
      <c r="AI493" s="106"/>
      <c r="AJ493" s="106"/>
      <c r="AK493" s="107"/>
      <c r="AL493" s="106"/>
      <c r="AM493" s="107"/>
      <c r="AN493" s="105"/>
      <c r="AO493" s="105"/>
      <c r="AP493" s="105"/>
      <c r="AQ493" s="105"/>
      <c r="AR493" s="105"/>
      <c r="AS493" s="105"/>
      <c r="AT493" s="105"/>
      <c r="AU493" s="105"/>
      <c r="AV493" s="105"/>
      <c r="AW493" s="105"/>
      <c r="AX493" s="105"/>
      <c r="AY493" s="105"/>
      <c r="AZ493" s="108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  <c r="CQ493" s="10"/>
      <c r="CR493" s="10"/>
      <c r="CS493" s="10"/>
      <c r="CT493" s="10"/>
      <c r="CU493" s="10"/>
      <c r="CV493" s="10"/>
      <c r="CW493" s="10"/>
      <c r="CX493" s="10"/>
      <c r="CY493" s="10"/>
      <c r="CZ493" s="10"/>
      <c r="DA493" s="10"/>
      <c r="DB493" s="10"/>
      <c r="DC493" s="10"/>
      <c r="DD493" s="10"/>
      <c r="DE493" s="10"/>
      <c r="DF493" s="10"/>
      <c r="DG493" s="10"/>
      <c r="DH493" s="10"/>
      <c r="DI493" s="10"/>
      <c r="DJ493" s="10"/>
      <c r="DK493" s="10"/>
      <c r="DL493" s="10"/>
      <c r="DM493" s="10"/>
      <c r="DN493" s="10"/>
      <c r="DO493" s="10"/>
      <c r="DP493" s="10"/>
      <c r="DQ493" s="10"/>
      <c r="DR493" s="10"/>
      <c r="DS493" s="10"/>
    </row>
    <row r="494" spans="1:123" s="101" customFormat="1" ht="10.95" customHeight="1" x14ac:dyDescent="0.25">
      <c r="A494" s="75" t="s">
        <v>348</v>
      </c>
      <c r="B494" s="95" t="str">
        <f>IF(E494&gt;0,"Bud02 " &amp; C494 &amp;","&amp;D494&amp;",'"&amp;E494&amp;"',"&amp;1*R494)</f>
        <v>Bud02 2020,2006,'xpr007',0</v>
      </c>
      <c r="C494" s="96">
        <f>$E$5</f>
        <v>2020</v>
      </c>
      <c r="D494" s="96">
        <v>2006</v>
      </c>
      <c r="E494" s="97" t="str">
        <f>K494</f>
        <v>xpr007</v>
      </c>
      <c r="F494" s="90"/>
      <c r="G494" s="98">
        <f>IF(""="",1,SUBSTITUTE(SUBSTITUTE("","xxp","xpp"),"xppm13","xppm08"))</f>
        <v>1</v>
      </c>
      <c r="H494" s="98">
        <f>IF(""="",1,"")</f>
        <v>1</v>
      </c>
      <c r="I494" s="98">
        <f>IF(""="",1,IF(LEFT("",1)&lt;&gt;"E","",1))</f>
        <v>1</v>
      </c>
      <c r="J494" s="98">
        <f>IF(""="",1,IF(LEFT("",1)="E","",1))</f>
        <v>1</v>
      </c>
      <c r="K494" s="99" t="s">
        <v>353</v>
      </c>
      <c r="L494" s="91">
        <v>2006</v>
      </c>
      <c r="M494" s="100" t="str">
        <f>IF(LEFT($G494,4)="xppm","*","")</f>
        <v/>
      </c>
      <c r="N494" s="101" t="str">
        <f>UPPER(TRIM("        NON_PRODUCTIVE RATE (EXEMPT)"))</f>
        <v>NON_PRODUCTIVE RATE (EXEMPT)</v>
      </c>
      <c r="P494" s="102"/>
      <c r="R494" s="103">
        <f>IFERROR(IF(1*AB494&gt;0,AB494,Z494),Z494)</f>
        <v>0</v>
      </c>
      <c r="S494" s="104"/>
      <c r="T494" s="105">
        <f>IFERROR(IF(LEFT($G494,4)="xppm",AD494/VLOOKUP($G494,$K$11:$Z$28,T$1,0),IF(LEFT($J494,1)="E",AD494/VLOOKUP($J494,$K$11:$Z$28,T$1,0),AD494/T$6)),"")</f>
        <v>0</v>
      </c>
      <c r="U494" s="105"/>
      <c r="V494" s="105">
        <f>IFERROR(IF(LEFT($G494,4)="xppm",AF494/VLOOKUP($G494,$K$11:$Z$28,V$1,0),IF(LEFT($J494,1)="E",AF494/VLOOKUP($J494,$K$11:$Z$28,V$1,0),AF494/V$6)),"")</f>
        <v>0</v>
      </c>
      <c r="W494" s="105"/>
      <c r="X494" s="105">
        <f>IFERROR(IF(LEFT($G494,4)="xppm",AH494/VLOOKUP($G494,$K$11:$Z$28,X$1,0),IF(LEFT($J494,1)="E",AH494/VLOOKUP($J494,$K$11:$Z$28,X$1,0),AH494/X$6)),"")</f>
        <v>0</v>
      </c>
      <c r="Y494" s="105"/>
      <c r="Z494" s="105">
        <f>IFERROR(IF(LEFT($G494,4)="xppm",AJ494/VLOOKUP($G494,$K$11:$Z$28,Z$1,0),IF(LEFT($J494,1)="E",AJ494/VLOOKUP($J494,$K$11:$Z$28,Z$1,0),AJ494/Z$6)),"")</f>
        <v>0</v>
      </c>
      <c r="AA494" s="104"/>
      <c r="AB494" s="106">
        <f>IFERROR(IF(LEFT($G494,4)="xppm",AL494/VLOOKUP($G494,$K$11:$Z$28,AB$1,0),IF(LEFT($J494,1)="E",AL494/VLOOKUP($J494,$K$11:$AB$28,AB$1,0),AL494/AB$6)),"")</f>
        <v>0</v>
      </c>
      <c r="AC494" s="107"/>
      <c r="AD494" s="106"/>
      <c r="AE494" s="106"/>
      <c r="AF494" s="106"/>
      <c r="AG494" s="106"/>
      <c r="AH494" s="106"/>
      <c r="AI494" s="106"/>
      <c r="AJ494" s="106"/>
      <c r="AK494" s="107"/>
      <c r="AL494" s="106"/>
      <c r="AM494" s="107"/>
      <c r="AN494" s="105"/>
      <c r="AO494" s="105"/>
      <c r="AP494" s="105"/>
      <c r="AQ494" s="105"/>
      <c r="AR494" s="105"/>
      <c r="AS494" s="105"/>
      <c r="AT494" s="105"/>
      <c r="AU494" s="105"/>
      <c r="AV494" s="105"/>
      <c r="AW494" s="105"/>
      <c r="AX494" s="105"/>
      <c r="AY494" s="105"/>
      <c r="AZ494" s="108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10"/>
      <c r="CS494" s="10"/>
      <c r="CT494" s="10"/>
      <c r="CU494" s="10"/>
      <c r="CV494" s="10"/>
      <c r="CW494" s="10"/>
      <c r="CX494" s="10"/>
      <c r="CY494" s="10"/>
      <c r="CZ494" s="10"/>
      <c r="DA494" s="10"/>
      <c r="DB494" s="10"/>
      <c r="DC494" s="10"/>
      <c r="DD494" s="10"/>
      <c r="DE494" s="10"/>
      <c r="DF494" s="10"/>
      <c r="DG494" s="10"/>
      <c r="DH494" s="10"/>
      <c r="DI494" s="10"/>
      <c r="DJ494" s="10"/>
      <c r="DK494" s="10"/>
      <c r="DL494" s="10"/>
      <c r="DM494" s="10"/>
      <c r="DN494" s="10"/>
      <c r="DO494" s="10"/>
      <c r="DP494" s="10"/>
      <c r="DQ494" s="10"/>
      <c r="DR494" s="10"/>
      <c r="DS494" s="10"/>
    </row>
    <row r="495" spans="1:123" x14ac:dyDescent="0.25">
      <c r="A495" s="75" t="s">
        <v>348</v>
      </c>
      <c r="L495" s="94"/>
    </row>
    <row r="496" spans="1:123" s="86" customFormat="1" ht="15" customHeight="1" x14ac:dyDescent="0.25">
      <c r="A496" s="75" t="s">
        <v>348</v>
      </c>
      <c r="B496" s="80"/>
      <c r="C496" s="80"/>
      <c r="D496" s="80"/>
      <c r="E496" s="81"/>
      <c r="F496" s="82"/>
      <c r="G496" s="81"/>
      <c r="H496" s="81"/>
      <c r="I496" s="81"/>
      <c r="J496" s="81"/>
      <c r="K496" s="81"/>
      <c r="L496" s="83">
        <f>L497</f>
        <v>2006</v>
      </c>
      <c r="M496" s="84" t="s">
        <v>354</v>
      </c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  <c r="AA496" s="84"/>
      <c r="AB496" s="81"/>
      <c r="AC496" s="81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85"/>
      <c r="AO496" s="85"/>
      <c r="AP496" s="85"/>
      <c r="AQ496" s="85"/>
      <c r="AR496" s="85"/>
      <c r="AS496" s="85"/>
      <c r="AT496" s="85"/>
      <c r="AU496" s="85"/>
      <c r="AV496" s="85"/>
      <c r="AW496" s="85"/>
      <c r="AX496" s="85"/>
      <c r="AY496" s="85"/>
      <c r="AZ496" s="84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  <c r="CQ496" s="10"/>
      <c r="CR496" s="10"/>
      <c r="CS496" s="10"/>
      <c r="CT496" s="10"/>
      <c r="CU496" s="10"/>
      <c r="CV496" s="10"/>
      <c r="CW496" s="10"/>
      <c r="CX496" s="10"/>
      <c r="CY496" s="10"/>
      <c r="CZ496" s="10"/>
      <c r="DA496" s="10"/>
      <c r="DB496" s="10"/>
      <c r="DC496" s="10"/>
      <c r="DD496" s="10"/>
      <c r="DE496" s="10"/>
      <c r="DF496" s="10"/>
      <c r="DG496" s="10"/>
      <c r="DH496" s="10"/>
      <c r="DI496" s="10"/>
      <c r="DJ496" s="10"/>
      <c r="DK496" s="10"/>
      <c r="DL496" s="10"/>
      <c r="DM496" s="10"/>
      <c r="DN496" s="10"/>
      <c r="DO496" s="10"/>
      <c r="DP496" s="10"/>
      <c r="DQ496" s="10"/>
      <c r="DR496" s="10"/>
      <c r="DS496" s="10"/>
    </row>
    <row r="497" spans="1:123" s="101" customFormat="1" ht="10.95" customHeight="1" x14ac:dyDescent="0.25">
      <c r="A497" s="75" t="s">
        <v>348</v>
      </c>
      <c r="B497" s="95" t="str">
        <f t="shared" ref="B497:B500" si="128">IF(E497&gt;0,"Bud02 " &amp; C497 &amp;","&amp;D497&amp;",'"&amp;E497&amp;"',"&amp;1*R497)</f>
        <v>Bud02 2020,2006,'xpr005',0</v>
      </c>
      <c r="C497" s="96">
        <f t="shared" ref="C497:C500" si="129">$E$5</f>
        <v>2020</v>
      </c>
      <c r="D497" s="96">
        <v>2006</v>
      </c>
      <c r="E497" s="97" t="str">
        <f>IF(LEFT(H497,1) = "x",H497,F497)</f>
        <v>xpr005</v>
      </c>
      <c r="F497" s="90">
        <v>500000</v>
      </c>
      <c r="G497" s="98">
        <f>IF(""="",1,SUBSTITUTE(SUBSTITUTE("","xxp","xpp"),"xppm13","xppm08"))</f>
        <v>1</v>
      </c>
      <c r="H497" s="98" t="str">
        <f>IF("xpr005"="",1,"xpr005")</f>
        <v>xpr005</v>
      </c>
      <c r="I497" s="98">
        <f>IF("Ew57z"="",1,IF(LEFT("Ew57z",1)&lt;&gt;"E","Ew57z",1))</f>
        <v>1</v>
      </c>
      <c r="J497" s="98" t="str">
        <f>IF("Ew57z"="",1,IF(LEFT("Ew57z",1)="E","Ew57z",1))</f>
        <v>Ew57z</v>
      </c>
      <c r="K497" s="99" t="s">
        <v>355</v>
      </c>
      <c r="L497" s="91">
        <v>2006</v>
      </c>
      <c r="M497" s="100" t="str">
        <f>IF(LEFT($G497,4)="xppm","*","")</f>
        <v/>
      </c>
      <c r="N497" s="101" t="str">
        <f>UPPER(TRIM("          PAYROLL TAXES"))</f>
        <v>PAYROLL TAXES</v>
      </c>
      <c r="P497" s="102" t="s">
        <v>356</v>
      </c>
      <c r="R497" s="109">
        <f>IFERROR(IF(1*AB497&gt;0,AB497,V497),V497)</f>
        <v>0</v>
      </c>
      <c r="S497" s="108"/>
      <c r="T497" s="101">
        <f>IFERROR(IF(LEFT($G497,4)="xppm",AD497/VLOOKUP($G497,$K$11:$Z$28,T$1,0),IF(LEFT($J497,1)="E",AD497/VLOOKUP($J497,$K$11:$Z$28,T$1,0),AD497/T$6)),"")</f>
        <v>0</v>
      </c>
      <c r="V497" s="101">
        <f>IFERROR(IF(LEFT($G497,4)="xppm",AF497/VLOOKUP($G497,$K$11:$Z$28,V$1,0),IF(LEFT($J497,1)="E",AF497/VLOOKUP($J497,$K$11:$Z$28,V$1,0),AF497/V$6)),"")</f>
        <v>0</v>
      </c>
      <c r="X497" s="101">
        <f>IFERROR(IF(LEFT($G497,4)="xppm",AH497/VLOOKUP($G497,$K$11:$Z$28,X$1,0),IF(LEFT($J497,1)="E",AH497/VLOOKUP($J497,$K$11:$Z$28,X$1,0),AH497/X$6)),"")</f>
        <v>0</v>
      </c>
      <c r="Z497" s="101">
        <f>IFERROR(IF(LEFT($G497,4)="xppm",AJ497/VLOOKUP($G497,$K$11:$Z$28,Z$1,0),IF(LEFT($J497,1)="E",AJ497/VLOOKUP($J497,$K$11:$Z$28,Z$1,0),AJ497/Z$6)),"")</f>
        <v>0</v>
      </c>
      <c r="AA497" s="108"/>
      <c r="AB497" s="99" t="str">
        <f>IFERROR(IF(LEFT($G497,4)="xppm",AL497/VLOOKUP($G497,$K$11:$Z$28,AB$1,0),IF(LEFT($J497,1)="E",AL497/VLOOKUP($J497,$K$11:$AB$28,AB$1,0),AL497/AB$6)),"")</f>
        <v/>
      </c>
      <c r="AC497" s="110"/>
      <c r="AD497" s="14">
        <v>0</v>
      </c>
      <c r="AE497" s="14"/>
      <c r="AF497" s="14">
        <v>0</v>
      </c>
      <c r="AG497" s="14"/>
      <c r="AH497" s="14">
        <v>0</v>
      </c>
      <c r="AI497" s="14"/>
      <c r="AJ497" s="14"/>
      <c r="AK497" s="65"/>
      <c r="AL497" s="14"/>
      <c r="AM497" s="65"/>
      <c r="AN497" s="25">
        <v>0</v>
      </c>
      <c r="AO497" s="25">
        <v>0</v>
      </c>
      <c r="AP497" s="25">
        <v>0</v>
      </c>
      <c r="AQ497" s="25">
        <v>0</v>
      </c>
      <c r="AR497" s="25">
        <v>0</v>
      </c>
      <c r="AS497" s="25">
        <v>0</v>
      </c>
      <c r="AT497" s="25">
        <v>0</v>
      </c>
      <c r="AU497" s="25">
        <v>0</v>
      </c>
      <c r="AV497" s="25">
        <v>0</v>
      </c>
      <c r="AW497" s="25">
        <v>0</v>
      </c>
      <c r="AX497" s="25">
        <v>0</v>
      </c>
      <c r="AY497" s="25">
        <v>0</v>
      </c>
      <c r="AZ497" s="108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  <c r="CQ497" s="10"/>
      <c r="CR497" s="10"/>
      <c r="CS497" s="10"/>
      <c r="CT497" s="10"/>
      <c r="CU497" s="10"/>
      <c r="CV497" s="10"/>
      <c r="CW497" s="10"/>
      <c r="CX497" s="10"/>
      <c r="CY497" s="10"/>
      <c r="CZ497" s="10"/>
      <c r="DA497" s="10"/>
      <c r="DB497" s="10"/>
      <c r="DC497" s="10"/>
      <c r="DD497" s="10"/>
      <c r="DE497" s="10"/>
      <c r="DF497" s="10"/>
      <c r="DG497" s="10"/>
      <c r="DH497" s="10"/>
      <c r="DI497" s="10"/>
      <c r="DJ497" s="10"/>
      <c r="DK497" s="10"/>
      <c r="DL497" s="10"/>
      <c r="DM497" s="10"/>
      <c r="DN497" s="10"/>
      <c r="DO497" s="10"/>
      <c r="DP497" s="10"/>
      <c r="DQ497" s="10"/>
      <c r="DR497" s="10"/>
      <c r="DS497" s="10"/>
    </row>
    <row r="498" spans="1:123" s="101" customFormat="1" ht="10.95" customHeight="1" x14ac:dyDescent="0.25">
      <c r="A498" s="75" t="s">
        <v>348</v>
      </c>
      <c r="B498" s="95" t="str">
        <f t="shared" si="128"/>
        <v>Bud02 2020,2006,'xpr002',0</v>
      </c>
      <c r="C498" s="96">
        <f t="shared" si="129"/>
        <v>2020</v>
      </c>
      <c r="D498" s="96">
        <v>2006</v>
      </c>
      <c r="E498" s="97" t="str">
        <f>IF(LEFT(H498,1) = "x",H498,F498)</f>
        <v>xpr002</v>
      </c>
      <c r="F498" s="90">
        <v>501100</v>
      </c>
      <c r="G498" s="98">
        <f>IF(""="",1,SUBSTITUTE(SUBSTITUTE("","xxp","xpp"),"xppm13","xppm08"))</f>
        <v>1</v>
      </c>
      <c r="H498" s="98" t="str">
        <f>IF("xpr002"="",1,"xpr002")</f>
        <v>xpr002</v>
      </c>
      <c r="I498" s="98">
        <f>IF("Ewz"="",1,IF(LEFT("Ewz",1)&lt;&gt;"E","Ewz",1))</f>
        <v>1</v>
      </c>
      <c r="J498" s="98" t="str">
        <f>IF("Ewz"="",1,IF(LEFT("Ewz",1)="E","Ewz",1))</f>
        <v>Ewz</v>
      </c>
      <c r="K498" s="99" t="s">
        <v>357</v>
      </c>
      <c r="L498" s="91">
        <v>2006</v>
      </c>
      <c r="M498" s="100" t="str">
        <f>IF(LEFT($G498,4)="xppm","*","")</f>
        <v/>
      </c>
      <c r="N498" s="101" t="str">
        <f>UPPER(TRIM("          HEALTH INSURANCE"))</f>
        <v>HEALTH INSURANCE</v>
      </c>
      <c r="P498" s="102" t="s">
        <v>356</v>
      </c>
      <c r="R498" s="109">
        <f>IFERROR(IF(1*AB498&gt;0,AB498,V498),V498)</f>
        <v>0</v>
      </c>
      <c r="S498" s="108"/>
      <c r="T498" s="101">
        <f>IFERROR(IF(LEFT($G498,4)="xppm",AD498/VLOOKUP($G498,$K$11:$Z$28,T$1,0),IF(LEFT($J498,1)="E",AD498/VLOOKUP($J498,$K$11:$Z$28,T$1,0),AD498/T$6)),"")</f>
        <v>0</v>
      </c>
      <c r="V498" s="101">
        <f>IFERROR(IF(LEFT($G498,4)="xppm",AF498/VLOOKUP($G498,$K$11:$Z$28,V$1,0),IF(LEFT($J498,1)="E",AF498/VLOOKUP($J498,$K$11:$Z$28,V$1,0),AF498/V$6)),"")</f>
        <v>0</v>
      </c>
      <c r="X498" s="101">
        <f>IFERROR(IF(LEFT($G498,4)="xppm",AH498/VLOOKUP($G498,$K$11:$Z$28,X$1,0),IF(LEFT($J498,1)="E",AH498/VLOOKUP($J498,$K$11:$Z$28,X$1,0),AH498/X$6)),"")</f>
        <v>0</v>
      </c>
      <c r="Z498" s="101">
        <f>IFERROR(IF(LEFT($G498,4)="xppm",AJ498/VLOOKUP($G498,$K$11:$Z$28,Z$1,0),IF(LEFT($J498,1)="E",AJ498/VLOOKUP($J498,$K$11:$Z$28,Z$1,0),AJ498/Z$6)),"")</f>
        <v>0</v>
      </c>
      <c r="AA498" s="108"/>
      <c r="AB498" s="99" t="str">
        <f>IFERROR(IF(LEFT($G498,4)="xppm",AL498/VLOOKUP($G498,$K$11:$Z$28,AB$1,0),IF(LEFT($J498,1)="E",AL498/VLOOKUP($J498,$K$11:$AB$28,AB$1,0),AL498/AB$6)),"")</f>
        <v/>
      </c>
      <c r="AC498" s="110"/>
      <c r="AD498" s="14">
        <v>0</v>
      </c>
      <c r="AE498" s="14"/>
      <c r="AF498" s="14">
        <v>0</v>
      </c>
      <c r="AG498" s="14"/>
      <c r="AH498" s="14">
        <v>0</v>
      </c>
      <c r="AI498" s="14"/>
      <c r="AJ498" s="14"/>
      <c r="AK498" s="65"/>
      <c r="AL498" s="14"/>
      <c r="AM498" s="65"/>
      <c r="AN498" s="25">
        <v>0</v>
      </c>
      <c r="AO498" s="25">
        <v>0</v>
      </c>
      <c r="AP498" s="25">
        <v>0</v>
      </c>
      <c r="AQ498" s="25">
        <v>0</v>
      </c>
      <c r="AR498" s="25">
        <v>0</v>
      </c>
      <c r="AS498" s="25">
        <v>0</v>
      </c>
      <c r="AT498" s="25">
        <v>0</v>
      </c>
      <c r="AU498" s="25">
        <v>0</v>
      </c>
      <c r="AV498" s="25">
        <v>0</v>
      </c>
      <c r="AW498" s="25">
        <v>0</v>
      </c>
      <c r="AX498" s="25">
        <v>0</v>
      </c>
      <c r="AY498" s="25">
        <v>0</v>
      </c>
      <c r="AZ498" s="108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  <c r="CQ498" s="10"/>
      <c r="CR498" s="10"/>
      <c r="CS498" s="10"/>
      <c r="CT498" s="10"/>
      <c r="CU498" s="10"/>
      <c r="CV498" s="10"/>
      <c r="CW498" s="10"/>
      <c r="CX498" s="10"/>
      <c r="CY498" s="10"/>
      <c r="CZ498" s="10"/>
      <c r="DA498" s="10"/>
      <c r="DB498" s="10"/>
      <c r="DC498" s="10"/>
      <c r="DD498" s="10"/>
      <c r="DE498" s="10"/>
      <c r="DF498" s="10"/>
      <c r="DG498" s="10"/>
      <c r="DH498" s="10"/>
      <c r="DI498" s="10"/>
      <c r="DJ498" s="10"/>
      <c r="DK498" s="10"/>
      <c r="DL498" s="10"/>
      <c r="DM498" s="10"/>
      <c r="DN498" s="10"/>
      <c r="DO498" s="10"/>
      <c r="DP498" s="10"/>
      <c r="DQ498" s="10"/>
      <c r="DR498" s="10"/>
      <c r="DS498" s="10"/>
    </row>
    <row r="499" spans="1:123" s="101" customFormat="1" ht="10.95" customHeight="1" x14ac:dyDescent="0.25">
      <c r="A499" s="75" t="s">
        <v>348</v>
      </c>
      <c r="B499" s="95" t="str">
        <f t="shared" si="128"/>
        <v>Bud02 2020,2006,'xpr006',0</v>
      </c>
      <c r="C499" s="96">
        <f t="shared" si="129"/>
        <v>2020</v>
      </c>
      <c r="D499" s="96">
        <v>2006</v>
      </c>
      <c r="E499" s="97" t="str">
        <f>IF(LEFT(H499,1) = "x",H499,F499)</f>
        <v>xpr006</v>
      </c>
      <c r="F499" s="90">
        <v>503000</v>
      </c>
      <c r="G499" s="98">
        <f>IF(""="",1,SUBSTITUTE(SUBSTITUTE("","xxp","xpp"),"xppm13","xppm08"))</f>
        <v>1</v>
      </c>
      <c r="H499" s="98" t="str">
        <f>IF("xpr006"="",1,"xpr006")</f>
        <v>xpr006</v>
      </c>
      <c r="I499" s="98">
        <f>IF("Ewz"="",1,IF(LEFT("Ewz",1)&lt;&gt;"E","Ewz",1))</f>
        <v>1</v>
      </c>
      <c r="J499" s="98" t="str">
        <f>IF("Ewz"="",1,IF(LEFT("Ewz",1)="E","Ewz",1))</f>
        <v>Ewz</v>
      </c>
      <c r="K499" s="99" t="s">
        <v>358</v>
      </c>
      <c r="L499" s="91">
        <v>2006</v>
      </c>
      <c r="M499" s="100" t="str">
        <f>IF(LEFT($G499,4)="xppm","*","")</f>
        <v/>
      </c>
      <c r="N499" s="101" t="str">
        <f>UPPER(TRIM("          WORKMANS COMP INSURANCE"))</f>
        <v>WORKMANS COMP INSURANCE</v>
      </c>
      <c r="P499" s="102" t="s">
        <v>359</v>
      </c>
      <c r="R499" s="109">
        <f>IFERROR(IF(1*AB499&gt;0,AB499,V499),V499)</f>
        <v>0</v>
      </c>
      <c r="S499" s="108"/>
      <c r="T499" s="101">
        <f>IFERROR(IF(LEFT($G499,4)="xppm",AD499/VLOOKUP($G499,$K$11:$Z$28,T$1,0),IF(LEFT($J499,1)="E",AD499/VLOOKUP($J499,$K$11:$Z$28,T$1,0),AD499/T$6)),"")</f>
        <v>0</v>
      </c>
      <c r="V499" s="101">
        <f>IFERROR(IF(LEFT($G499,4)="xppm",AF499/VLOOKUP($G499,$K$11:$Z$28,V$1,0),IF(LEFT($J499,1)="E",AF499/VLOOKUP($J499,$K$11:$Z$28,V$1,0),AF499/V$6)),"")</f>
        <v>0</v>
      </c>
      <c r="X499" s="101">
        <f>IFERROR(IF(LEFT($G499,4)="xppm",AH499/VLOOKUP($G499,$K$11:$Z$28,X$1,0),IF(LEFT($J499,1)="E",AH499/VLOOKUP($J499,$K$11:$Z$28,X$1,0),AH499/X$6)),"")</f>
        <v>3.6614359880988951E-4</v>
      </c>
      <c r="Z499" s="101">
        <f>IFERROR(IF(LEFT($G499,4)="xppm",AJ499/VLOOKUP($G499,$K$11:$Z$28,Z$1,0),IF(LEFT($J499,1)="E",AJ499/VLOOKUP($J499,$K$11:$Z$28,Z$1,0),AJ499/Z$6)),"")</f>
        <v>0</v>
      </c>
      <c r="AA499" s="108"/>
      <c r="AB499" s="99" t="str">
        <f>IFERROR(IF(LEFT($G499,4)="xppm",AL499/VLOOKUP($G499,$K$11:$Z$28,AB$1,0),IF(LEFT($J499,1)="E",AL499/VLOOKUP($J499,$K$11:$AB$28,AB$1,0),AL499/AB$6)),"")</f>
        <v/>
      </c>
      <c r="AC499" s="110"/>
      <c r="AD499" s="14">
        <v>0</v>
      </c>
      <c r="AE499" s="14"/>
      <c r="AF499" s="14">
        <v>0</v>
      </c>
      <c r="AG499" s="14"/>
      <c r="AH499" s="14">
        <v>57233</v>
      </c>
      <c r="AI499" s="14"/>
      <c r="AJ499" s="14"/>
      <c r="AK499" s="65"/>
      <c r="AL499" s="14"/>
      <c r="AM499" s="65"/>
      <c r="AN499" s="25">
        <v>0</v>
      </c>
      <c r="AO499" s="25">
        <v>0</v>
      </c>
      <c r="AP499" s="25">
        <v>57233</v>
      </c>
      <c r="AQ499" s="25">
        <v>0</v>
      </c>
      <c r="AR499" s="25">
        <v>0</v>
      </c>
      <c r="AS499" s="25">
        <v>0</v>
      </c>
      <c r="AT499" s="25">
        <v>0</v>
      </c>
      <c r="AU499" s="25">
        <v>0</v>
      </c>
      <c r="AV499" s="25">
        <v>0</v>
      </c>
      <c r="AW499" s="25">
        <v>0</v>
      </c>
      <c r="AX499" s="25">
        <v>0</v>
      </c>
      <c r="AY499" s="25">
        <v>0</v>
      </c>
      <c r="AZ499" s="108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10"/>
      <c r="CS499" s="10"/>
      <c r="CT499" s="10"/>
      <c r="CU499" s="10"/>
      <c r="CV499" s="10"/>
      <c r="CW499" s="10"/>
      <c r="CX499" s="10"/>
      <c r="CY499" s="10"/>
      <c r="CZ499" s="10"/>
      <c r="DA499" s="10"/>
      <c r="DB499" s="10"/>
      <c r="DC499" s="10"/>
      <c r="DD499" s="10"/>
      <c r="DE499" s="10"/>
      <c r="DF499" s="10"/>
      <c r="DG499" s="10"/>
      <c r="DH499" s="10"/>
      <c r="DI499" s="10"/>
      <c r="DJ499" s="10"/>
      <c r="DK499" s="10"/>
      <c r="DL499" s="10"/>
      <c r="DM499" s="10"/>
      <c r="DN499" s="10"/>
      <c r="DO499" s="10"/>
      <c r="DP499" s="10"/>
      <c r="DQ499" s="10"/>
      <c r="DR499" s="10"/>
      <c r="DS499" s="10"/>
    </row>
    <row r="500" spans="1:123" s="101" customFormat="1" ht="10.95" customHeight="1" x14ac:dyDescent="0.25">
      <c r="A500" s="75" t="s">
        <v>348</v>
      </c>
      <c r="B500" s="95" t="str">
        <f t="shared" si="128"/>
        <v>Bud02 2020,2006,'xpr004',0</v>
      </c>
      <c r="C500" s="96">
        <f t="shared" si="129"/>
        <v>2020</v>
      </c>
      <c r="D500" s="96">
        <v>2006</v>
      </c>
      <c r="E500" s="97" t="str">
        <f>IF(LEFT(H500,1) = "x",H500,F500)</f>
        <v>xpr004</v>
      </c>
      <c r="F500" s="90">
        <v>501500</v>
      </c>
      <c r="G500" s="98">
        <f>IF(""="",1,SUBSTITUTE(SUBSTITUTE("","xxp","xpp"),"xppm13","xppm08"))</f>
        <v>1</v>
      </c>
      <c r="H500" s="98" t="str">
        <f>IF("xpr004"="",1,"xpr004")</f>
        <v>xpr004</v>
      </c>
      <c r="I500" s="98">
        <f>IF("Ewz"="",1,IF(LEFT("Ewz",1)&lt;&gt;"E","Ewz",1))</f>
        <v>1</v>
      </c>
      <c r="J500" s="98" t="str">
        <f>IF("Ewz"="",1,IF(LEFT("Ewz",1)="E","Ewz",1))</f>
        <v>Ewz</v>
      </c>
      <c r="K500" s="99" t="s">
        <v>360</v>
      </c>
      <c r="L500" s="91">
        <v>2006</v>
      </c>
      <c r="M500" s="100" t="str">
        <f>IF(LEFT($G500,4)="xppm","*","")</f>
        <v/>
      </c>
      <c r="N500" s="101" t="str">
        <f>UPPER(TRIM("          OTHER"))</f>
        <v>OTHER</v>
      </c>
      <c r="P500" s="102" t="s">
        <v>356</v>
      </c>
      <c r="R500" s="109">
        <f>IFERROR(IF(1*AB500&gt;0,AB500,V500),V500)</f>
        <v>0</v>
      </c>
      <c r="S500" s="108"/>
      <c r="T500" s="101">
        <f>IFERROR(IF(LEFT($G500,4)="xppm",AD500/VLOOKUP($G500,$K$11:$Z$28,T$1,0),IF(LEFT($J500,1)="E",AD500/VLOOKUP($J500,$K$11:$Z$28,T$1,0),AD500/T$6)),"")</f>
        <v>0</v>
      </c>
      <c r="V500" s="101">
        <f>IFERROR(IF(LEFT($G500,4)="xppm",AF500/VLOOKUP($G500,$K$11:$Z$28,V$1,0),IF(LEFT($J500,1)="E",AF500/VLOOKUP($J500,$K$11:$Z$28,V$1,0),AF500/V$6)),"")</f>
        <v>0</v>
      </c>
      <c r="X500" s="101">
        <f>IFERROR(IF(LEFT($G500,4)="xppm",AH500/VLOOKUP($G500,$K$11:$Z$28,X$1,0),IF(LEFT($J500,1)="E",AH500/VLOOKUP($J500,$K$11:$Z$28,X$1,0),AH500/X$6)),"")</f>
        <v>0</v>
      </c>
      <c r="Z500" s="101">
        <f>IFERROR(IF(LEFT($G500,4)="xppm",AJ500/VLOOKUP($G500,$K$11:$Z$28,Z$1,0),IF(LEFT($J500,1)="E",AJ500/VLOOKUP($J500,$K$11:$Z$28,Z$1,0),AJ500/Z$6)),"")</f>
        <v>0</v>
      </c>
      <c r="AA500" s="108"/>
      <c r="AB500" s="99" t="str">
        <f>IFERROR(IF(LEFT($G500,4)="xppm",AL500/VLOOKUP($G500,$K$11:$Z$28,AB$1,0),IF(LEFT($J500,1)="E",AL500/VLOOKUP($J500,$K$11:$AB$28,AB$1,0),AL500/AB$6)),"")</f>
        <v/>
      </c>
      <c r="AC500" s="110"/>
      <c r="AD500" s="14">
        <v>0</v>
      </c>
      <c r="AE500" s="14"/>
      <c r="AF500" s="14">
        <v>0</v>
      </c>
      <c r="AG500" s="14"/>
      <c r="AH500" s="14">
        <v>0</v>
      </c>
      <c r="AI500" s="14"/>
      <c r="AJ500" s="14"/>
      <c r="AK500" s="65"/>
      <c r="AL500" s="14"/>
      <c r="AM500" s="65"/>
      <c r="AN500" s="25">
        <v>0</v>
      </c>
      <c r="AO500" s="25">
        <v>0</v>
      </c>
      <c r="AP500" s="25">
        <v>0</v>
      </c>
      <c r="AQ500" s="25">
        <v>0</v>
      </c>
      <c r="AR500" s="25">
        <v>0</v>
      </c>
      <c r="AS500" s="25">
        <v>0</v>
      </c>
      <c r="AT500" s="25">
        <v>0</v>
      </c>
      <c r="AU500" s="25">
        <v>0</v>
      </c>
      <c r="AV500" s="25">
        <v>0</v>
      </c>
      <c r="AW500" s="25">
        <v>0</v>
      </c>
      <c r="AX500" s="25">
        <v>0</v>
      </c>
      <c r="AY500" s="25">
        <v>0</v>
      </c>
      <c r="AZ500" s="108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  <c r="CQ500" s="10"/>
      <c r="CR500" s="10"/>
      <c r="CS500" s="10"/>
      <c r="CT500" s="10"/>
      <c r="CU500" s="10"/>
      <c r="CV500" s="10"/>
      <c r="CW500" s="10"/>
      <c r="CX500" s="10"/>
      <c r="CY500" s="10"/>
      <c r="CZ500" s="10"/>
      <c r="DA500" s="10"/>
      <c r="DB500" s="10"/>
      <c r="DC500" s="10"/>
      <c r="DD500" s="10"/>
      <c r="DE500" s="10"/>
      <c r="DF500" s="10"/>
      <c r="DG500" s="10"/>
      <c r="DH500" s="10"/>
      <c r="DI500" s="10"/>
      <c r="DJ500" s="10"/>
      <c r="DK500" s="10"/>
      <c r="DL500" s="10"/>
      <c r="DM500" s="10"/>
      <c r="DN500" s="10"/>
      <c r="DO500" s="10"/>
      <c r="DP500" s="10"/>
      <c r="DQ500" s="10"/>
      <c r="DR500" s="10"/>
      <c r="DS500" s="10"/>
    </row>
    <row r="501" spans="1:123" ht="4.05" customHeight="1" x14ac:dyDescent="0.25">
      <c r="A501" s="75" t="s">
        <v>348</v>
      </c>
      <c r="E501" s="111"/>
      <c r="F501" s="112"/>
      <c r="T501" s="25"/>
      <c r="U501" s="25"/>
      <c r="V501" s="25"/>
      <c r="W501" s="25"/>
      <c r="X501" s="25"/>
      <c r="Y501" s="25"/>
      <c r="Z501" s="25"/>
      <c r="AA501" s="25"/>
      <c r="AB501" s="14"/>
      <c r="AC501" s="14"/>
    </row>
    <row r="502" spans="1:123" s="86" customFormat="1" ht="15" customHeight="1" x14ac:dyDescent="0.25">
      <c r="A502" s="75" t="s">
        <v>348</v>
      </c>
      <c r="B502" s="80"/>
      <c r="C502" s="80"/>
      <c r="D502" s="80"/>
      <c r="E502" s="81"/>
      <c r="F502" s="82"/>
      <c r="G502" s="81"/>
      <c r="H502" s="81"/>
      <c r="I502" s="81"/>
      <c r="J502" s="81"/>
      <c r="K502" s="81"/>
      <c r="L502" s="83">
        <f>L503</f>
        <v>2006</v>
      </c>
      <c r="M502" s="84" t="s">
        <v>361</v>
      </c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  <c r="AA502" s="84"/>
      <c r="AB502" s="81"/>
      <c r="AC502" s="81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85"/>
      <c r="AO502" s="85"/>
      <c r="AP502" s="85"/>
      <c r="AQ502" s="85"/>
      <c r="AR502" s="85"/>
      <c r="AS502" s="85"/>
      <c r="AT502" s="85"/>
      <c r="AU502" s="85"/>
      <c r="AV502" s="85"/>
      <c r="AW502" s="85"/>
      <c r="AX502" s="85"/>
      <c r="AY502" s="85"/>
      <c r="AZ502" s="84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  <c r="CQ502" s="10"/>
      <c r="CR502" s="10"/>
      <c r="CS502" s="10"/>
      <c r="CT502" s="10"/>
      <c r="CU502" s="10"/>
      <c r="CV502" s="10"/>
      <c r="CW502" s="10"/>
      <c r="CX502" s="10"/>
      <c r="CY502" s="10"/>
      <c r="CZ502" s="10"/>
      <c r="DA502" s="10"/>
      <c r="DB502" s="10"/>
      <c r="DC502" s="10"/>
      <c r="DD502" s="10"/>
      <c r="DE502" s="10"/>
      <c r="DF502" s="10"/>
      <c r="DG502" s="10"/>
      <c r="DH502" s="10"/>
      <c r="DI502" s="10"/>
      <c r="DJ502" s="10"/>
      <c r="DK502" s="10"/>
      <c r="DL502" s="10"/>
      <c r="DM502" s="10"/>
      <c r="DN502" s="10"/>
      <c r="DO502" s="10"/>
      <c r="DP502" s="10"/>
      <c r="DQ502" s="10"/>
      <c r="DR502" s="10"/>
      <c r="DS502" s="10"/>
    </row>
    <row r="503" spans="1:123" s="101" customFormat="1" ht="10.95" customHeight="1" x14ac:dyDescent="0.25">
      <c r="A503" s="75" t="s">
        <v>348</v>
      </c>
      <c r="B503" s="95" t="str">
        <f t="shared" ref="B503" si="130">IF(E503&gt;0,"Bud02 " &amp; C503 &amp;","&amp;D503&amp;",'"&amp;E503&amp;"',"&amp;1*R503)</f>
        <v>Bud02 2020,2006,'xhnm06',0</v>
      </c>
      <c r="C503" s="96">
        <f t="shared" ref="C503" si="131">$E$5</f>
        <v>2020</v>
      </c>
      <c r="D503" s="96">
        <v>2006</v>
      </c>
      <c r="E503" s="97" t="str">
        <f>IF(LEFT(H503,1) = "x",H503,F503)</f>
        <v>xhnm06</v>
      </c>
      <c r="F503" s="90">
        <v>506500</v>
      </c>
      <c r="G503" s="98">
        <f>IF(""="",1,SUBSTITUTE(SUBSTITUTE("","xxp","xpp"),"xppm13","xppm08"))</f>
        <v>1</v>
      </c>
      <c r="H503" s="98" t="str">
        <f>IF("xhnm06"="",1,"xhnm06")</f>
        <v>xhnm06</v>
      </c>
      <c r="I503" s="98">
        <f>IF("E120z"="",1,IF(LEFT("E120z",1)&lt;&gt;"E","E120z",1))</f>
        <v>1</v>
      </c>
      <c r="J503" s="98" t="str">
        <f>IF("E120z"="",1,IF(LEFT("E120z",1)="E","E120z",1))</f>
        <v>E120z</v>
      </c>
      <c r="K503" s="99" t="s">
        <v>362</v>
      </c>
      <c r="L503" s="91">
        <v>2006</v>
      </c>
      <c r="M503" s="100" t="str">
        <f>IF(LEFT($G503,4)="xppm","*","")</f>
        <v/>
      </c>
      <c r="N503" s="101" t="str">
        <f>UPPER(TRIM("          HOUSE THERAPY - MEDICARE B"))</f>
        <v>HOUSE THERAPY - MEDICARE B</v>
      </c>
      <c r="P503" s="102" t="s">
        <v>356</v>
      </c>
      <c r="R503" s="109">
        <f>IFERROR(IF(1*AB503&gt;0,AB503,V503),V503)</f>
        <v>0</v>
      </c>
      <c r="S503" s="108"/>
      <c r="T503" s="101">
        <f>IFERROR(IF(LEFT($G503,4)="xppm",AD503/VLOOKUP($G503,$K$11:$Z$28,T$1,0),IF(LEFT($J503,1)="E",AD503/VLOOKUP($J503,$K$11:$Z$28,T$1,0),AD503/T$6)),"")</f>
        <v>0</v>
      </c>
      <c r="V503" s="101">
        <f>IFERROR(IF(LEFT($G503,4)="xppm",AF503/VLOOKUP($G503,$K$11:$Z$28,V$1,0),IF(LEFT($J503,1)="E",AF503/VLOOKUP($J503,$K$11:$Z$28,V$1,0),AF503/V$6)),"")</f>
        <v>0</v>
      </c>
      <c r="X503" s="101">
        <f>IFERROR(IF(LEFT($G503,4)="xppm",AH503/VLOOKUP($G503,$K$11:$Z$28,X$1,0),IF(LEFT($J503,1)="E",AH503/VLOOKUP($J503,$K$11:$Z$28,X$1,0),AH503/X$6)),"")</f>
        <v>0</v>
      </c>
      <c r="Z503" s="101">
        <f>IFERROR(IF(LEFT($G503,4)="xppm",AJ503/VLOOKUP($G503,$K$11:$Z$28,Z$1,0),IF(LEFT($J503,1)="E",AJ503/VLOOKUP($J503,$K$11:$Z$28,Z$1,0),AJ503/Z$6)),"")</f>
        <v>0</v>
      </c>
      <c r="AA503" s="108"/>
      <c r="AB503" s="99" t="str">
        <f>IFERROR(IF(LEFT($G503,4)="xppm",AL503/VLOOKUP($G503,$K$11:$Z$28,AB$1,0),IF(LEFT($J503,1)="E",AL503/VLOOKUP($J503,$K$11:$AB$28,AB$1,0),AL503/AB$6)),"")</f>
        <v/>
      </c>
      <c r="AC503" s="110"/>
      <c r="AD503" s="14"/>
      <c r="AE503" s="14"/>
      <c r="AF503" s="14"/>
      <c r="AG503" s="14"/>
      <c r="AH503" s="14"/>
      <c r="AI503" s="14"/>
      <c r="AJ503" s="14"/>
      <c r="AK503" s="65"/>
      <c r="AL503" s="14"/>
      <c r="AM503" s="6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108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  <c r="CQ503" s="10"/>
      <c r="CR503" s="10"/>
      <c r="CS503" s="10"/>
      <c r="CT503" s="10"/>
      <c r="CU503" s="10"/>
      <c r="CV503" s="10"/>
      <c r="CW503" s="10"/>
      <c r="CX503" s="10"/>
      <c r="CY503" s="10"/>
      <c r="CZ503" s="10"/>
      <c r="DA503" s="10"/>
      <c r="DB503" s="10"/>
      <c r="DC503" s="10"/>
      <c r="DD503" s="10"/>
      <c r="DE503" s="10"/>
      <c r="DF503" s="10"/>
      <c r="DG503" s="10"/>
      <c r="DH503" s="10"/>
      <c r="DI503" s="10"/>
      <c r="DJ503" s="10"/>
      <c r="DK503" s="10"/>
      <c r="DL503" s="10"/>
      <c r="DM503" s="10"/>
      <c r="DN503" s="10"/>
      <c r="DO503" s="10"/>
      <c r="DP503" s="10"/>
      <c r="DQ503" s="10"/>
      <c r="DR503" s="10"/>
      <c r="DS503" s="10"/>
    </row>
    <row r="504" spans="1:123" s="101" customFormat="1" ht="10.95" customHeight="1" x14ac:dyDescent="0.25">
      <c r="A504" s="75" t="s">
        <v>348</v>
      </c>
      <c r="B504" s="95" t="str">
        <f>IF(E504&gt;0,"Bud02 " &amp; C504 &amp;","&amp;D504&amp;",'"&amp;E504&amp;"',"&amp;1*R504)</f>
        <v>Bud02 2020,2006,'508100',0</v>
      </c>
      <c r="C504" s="96">
        <f>$E$5</f>
        <v>2020</v>
      </c>
      <c r="D504" s="96">
        <v>2006</v>
      </c>
      <c r="E504" s="97">
        <f>IF(LEFT(H504,1) = "x",H504,F504)</f>
        <v>508100</v>
      </c>
      <c r="F504" s="90">
        <v>508100</v>
      </c>
      <c r="G504" s="98">
        <f>IF(""="",1,SUBSTITUTE(SUBSTITUTE("","xxp","xpp"),"xppm13","xppm08"))</f>
        <v>1</v>
      </c>
      <c r="H504" s="98">
        <f>IF(""="",1,"")</f>
        <v>1</v>
      </c>
      <c r="I504" s="98">
        <f>IF(""="",1,IF(LEFT("",1)&lt;&gt;"E","",1))</f>
        <v>1</v>
      </c>
      <c r="J504" s="98">
        <f>IF(""="",1,IF(LEFT("",1)="E","",1))</f>
        <v>1</v>
      </c>
      <c r="K504" s="99" t="s">
        <v>363</v>
      </c>
      <c r="L504" s="91">
        <v>2006</v>
      </c>
      <c r="M504" s="100" t="str">
        <f>IF(LEFT($G504,4)="xppm","*","")</f>
        <v/>
      </c>
      <c r="N504" s="101" t="str">
        <f>UPPER(TRIM("          HOUSE THERAPY - REHAB SUPPLIES"))</f>
        <v>HOUSE THERAPY - REHAB SUPPLIES</v>
      </c>
      <c r="P504" s="102" t="s">
        <v>356</v>
      </c>
      <c r="R504" s="109">
        <f>IFERROR(IF(1*AB504&gt;0,AB504,V504),V504)</f>
        <v>0</v>
      </c>
      <c r="S504" s="108"/>
      <c r="T504" s="101">
        <f>IFERROR(IF(LEFT($G504,4)="xppm",AD504/VLOOKUP($G504,$K$11:$Z$28,T$1,0),IF(LEFT($J504,1)="E",AD504/VLOOKUP($J504,$K$11:$Z$28,T$1,0),AD504/T$6)),"")</f>
        <v>0</v>
      </c>
      <c r="V504" s="101">
        <f>IFERROR(IF(LEFT($G504,4)="xppm",AF504/VLOOKUP($G504,$K$11:$Z$28,V$1,0),IF(LEFT($J504,1)="E",AF504/VLOOKUP($J504,$K$11:$Z$28,V$1,0),AF504/V$6)),"")</f>
        <v>0</v>
      </c>
      <c r="X504" s="101">
        <f>IFERROR(IF(LEFT($G504,4)="xppm",AH504/VLOOKUP($G504,$K$11:$Z$28,X$1,0),IF(LEFT($J504,1)="E",AH504/VLOOKUP($J504,$K$11:$Z$28,X$1,0),AH504/X$6)),"")</f>
        <v>0</v>
      </c>
      <c r="Z504" s="101">
        <f>IFERROR(IF(LEFT($G504,4)="xppm",AJ504/VLOOKUP($G504,$K$11:$Z$28,Z$1,0),IF(LEFT($J504,1)="E",AJ504/VLOOKUP($J504,$K$11:$Z$28,Z$1,0),AJ504/Z$6)),"")</f>
        <v>0</v>
      </c>
      <c r="AA504" s="108"/>
      <c r="AB504" s="99">
        <f>IFERROR(IF(LEFT($G504,4)="xppm",AL504/VLOOKUP($G504,$K$11:$Z$28,AB$1,0),IF(LEFT($J504,1)="E",AL504/VLOOKUP($J504,$K$11:$AB$28,AB$1,0),AL504/AB$6)),"")</f>
        <v>0</v>
      </c>
      <c r="AC504" s="110"/>
      <c r="AD504" s="14"/>
      <c r="AE504" s="14"/>
      <c r="AF504" s="14"/>
      <c r="AG504" s="14"/>
      <c r="AH504" s="14"/>
      <c r="AI504" s="14"/>
      <c r="AJ504" s="14"/>
      <c r="AK504" s="65"/>
      <c r="AL504" s="14"/>
      <c r="AM504" s="6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108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  <c r="CQ504" s="10"/>
      <c r="CR504" s="10"/>
      <c r="CS504" s="10"/>
      <c r="CT504" s="10"/>
      <c r="CU504" s="10"/>
      <c r="CV504" s="10"/>
      <c r="CW504" s="10"/>
      <c r="CX504" s="10"/>
      <c r="CY504" s="10"/>
      <c r="CZ504" s="10"/>
      <c r="DA504" s="10"/>
      <c r="DB504" s="10"/>
      <c r="DC504" s="10"/>
      <c r="DD504" s="10"/>
      <c r="DE504" s="10"/>
      <c r="DF504" s="10"/>
      <c r="DG504" s="10"/>
      <c r="DH504" s="10"/>
      <c r="DI504" s="10"/>
      <c r="DJ504" s="10"/>
      <c r="DK504" s="10"/>
      <c r="DL504" s="10"/>
      <c r="DM504" s="10"/>
      <c r="DN504" s="10"/>
      <c r="DO504" s="10"/>
      <c r="DP504" s="10"/>
      <c r="DQ504" s="10"/>
      <c r="DR504" s="10"/>
      <c r="DS504" s="10"/>
    </row>
    <row r="505" spans="1:123" ht="4.05" customHeight="1" x14ac:dyDescent="0.25">
      <c r="A505" s="75" t="s">
        <v>348</v>
      </c>
      <c r="E505" s="111"/>
      <c r="F505" s="112"/>
      <c r="T505" s="25"/>
      <c r="U505" s="25"/>
      <c r="V505" s="25"/>
      <c r="W505" s="25"/>
      <c r="X505" s="25"/>
      <c r="Y505" s="25"/>
      <c r="Z505" s="25"/>
      <c r="AA505" s="25"/>
      <c r="AB505" s="14"/>
      <c r="AC505" s="14"/>
    </row>
    <row r="506" spans="1:123" s="86" customFormat="1" ht="15" customHeight="1" x14ac:dyDescent="0.25">
      <c r="A506" s="75" t="s">
        <v>348</v>
      </c>
      <c r="B506" s="80"/>
      <c r="C506" s="80"/>
      <c r="D506" s="80"/>
      <c r="E506" s="81"/>
      <c r="F506" s="82"/>
      <c r="G506" s="81"/>
      <c r="H506" s="81"/>
      <c r="I506" s="81"/>
      <c r="J506" s="81"/>
      <c r="K506" s="81"/>
      <c r="L506" s="83">
        <f>L507</f>
        <v>2006</v>
      </c>
      <c r="M506" s="84" t="s">
        <v>364</v>
      </c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  <c r="AA506" s="84"/>
      <c r="AB506" s="81"/>
      <c r="AC506" s="81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85"/>
      <c r="AO506" s="85"/>
      <c r="AP506" s="85"/>
      <c r="AQ506" s="85"/>
      <c r="AR506" s="85"/>
      <c r="AS506" s="85"/>
      <c r="AT506" s="85"/>
      <c r="AU506" s="85"/>
      <c r="AV506" s="85"/>
      <c r="AW506" s="85"/>
      <c r="AX506" s="85"/>
      <c r="AY506" s="85"/>
      <c r="AZ506" s="84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  <c r="CQ506" s="10"/>
      <c r="CR506" s="10"/>
      <c r="CS506" s="10"/>
      <c r="CT506" s="10"/>
      <c r="CU506" s="10"/>
      <c r="CV506" s="10"/>
      <c r="CW506" s="10"/>
      <c r="CX506" s="10"/>
      <c r="CY506" s="10"/>
      <c r="CZ506" s="10"/>
      <c r="DA506" s="10"/>
      <c r="DB506" s="10"/>
      <c r="DC506" s="10"/>
      <c r="DD506" s="10"/>
      <c r="DE506" s="10"/>
      <c r="DF506" s="10"/>
      <c r="DG506" s="10"/>
      <c r="DH506" s="10"/>
      <c r="DI506" s="10"/>
      <c r="DJ506" s="10"/>
      <c r="DK506" s="10"/>
      <c r="DL506" s="10"/>
      <c r="DM506" s="10"/>
      <c r="DN506" s="10"/>
      <c r="DO506" s="10"/>
      <c r="DP506" s="10"/>
      <c r="DQ506" s="10"/>
      <c r="DR506" s="10"/>
      <c r="DS506" s="10"/>
    </row>
    <row r="507" spans="1:123" s="101" customFormat="1" ht="10.95" customHeight="1" x14ac:dyDescent="0.25">
      <c r="A507" s="75" t="s">
        <v>348</v>
      </c>
      <c r="B507" s="95" t="str">
        <f t="shared" ref="B507" si="132">IF(E507&gt;0,"Bud02 " &amp; C507 &amp;","&amp;D507&amp;",'"&amp;E507&amp;"',"&amp;1*R507)</f>
        <v>Bud02 2020,2006,'xdit02',0</v>
      </c>
      <c r="C507" s="96">
        <f t="shared" ref="C507" si="133">$E$5</f>
        <v>2020</v>
      </c>
      <c r="D507" s="96">
        <v>2006</v>
      </c>
      <c r="E507" s="97" t="str">
        <f>IF(LEFT(H507,1) = "x",H507,F507)</f>
        <v>xdit02</v>
      </c>
      <c r="F507" s="90">
        <v>530400</v>
      </c>
      <c r="G507" s="98" t="str">
        <f>IF("xppm02"="",1,SUBSTITUTE(SUBSTITUTE("xppm02","xxp","xpp"),"xppm13","xppm08"))</f>
        <v>xppm02</v>
      </c>
      <c r="H507" s="98" t="str">
        <f>IF("xdit02"="",1,"xdit02")</f>
        <v>xdit02</v>
      </c>
      <c r="I507" s="98">
        <f>IF(""="",1,IF(LEFT("",1)&lt;&gt;"E","",1))</f>
        <v>1</v>
      </c>
      <c r="J507" s="98">
        <f>IF(""="",1,IF(LEFT("",1)="E","",1))</f>
        <v>1</v>
      </c>
      <c r="K507" s="99" t="s">
        <v>365</v>
      </c>
      <c r="L507" s="91">
        <v>2006</v>
      </c>
      <c r="M507" s="100" t="str">
        <f>IF(LEFT($G507,4)="xppm","*","")</f>
        <v>*</v>
      </c>
      <c r="N507" s="101" t="str">
        <f>UPPER(TRIM("          DIETARY CONTRACT SERVICES"))</f>
        <v>DIETARY CONTRACT SERVICES</v>
      </c>
      <c r="P507" s="102" t="s">
        <v>366</v>
      </c>
      <c r="R507" s="109">
        <f>IFERROR(IF(1*AB507&gt;0,AB507,V507),V507)</f>
        <v>0</v>
      </c>
      <c r="S507" s="108"/>
      <c r="T507" s="101">
        <f>IFERROR(IF(LEFT($G507,4)="xppm",AD507/VLOOKUP($G507,$K$11:$Z$28,T$1,0),IF(LEFT($J507,1)="E",AD507/VLOOKUP($J507,$K$11:$Z$28,T$1,0),AD507/T$6)),"")</f>
        <v>0</v>
      </c>
      <c r="V507" s="101">
        <f>IFERROR(IF(LEFT($G507,4)="xppm",AF507/VLOOKUP($G507,$K$11:$Z$28,V$1,0),IF(LEFT($J507,1)="E",AF507/VLOOKUP($J507,$K$11:$Z$28,V$1,0),AF507/V$6)),"")</f>
        <v>0</v>
      </c>
      <c r="X507" s="101">
        <f>IFERROR(IF(LEFT($G507,4)="xppm",AH507/VLOOKUP($G507,$K$11:$Z$28,X$1,0),IF(LEFT($J507,1)="E",AH507/VLOOKUP($J507,$K$11:$Z$28,X$1,0),AH507/X$6)),"")</f>
        <v>0</v>
      </c>
      <c r="Z507" s="101">
        <f>IFERROR(IF(LEFT($G507,4)="xppm",AJ507/VLOOKUP($G507,$K$11:$Z$28,Z$1,0),IF(LEFT($J507,1)="E",AJ507/VLOOKUP($J507,$K$11:$Z$28,Z$1,0),AJ507/Z$6)),"")</f>
        <v>0</v>
      </c>
      <c r="AA507" s="108"/>
      <c r="AB507" s="99" t="str">
        <f>IFERROR(IF(LEFT($G507,4)="xppm",AL507/VLOOKUP($G507,$K$11:$Z$28,AB$1,0),IF(LEFT($J507,1)="E",AL507/VLOOKUP($J507,$K$11:$AB$28,AB$1,0),AL507/AB$6)),"")</f>
        <v/>
      </c>
      <c r="AC507" s="110"/>
      <c r="AD507" s="14"/>
      <c r="AE507" s="14"/>
      <c r="AF507" s="14"/>
      <c r="AG507" s="14"/>
      <c r="AH507" s="14"/>
      <c r="AI507" s="14"/>
      <c r="AJ507" s="14"/>
      <c r="AK507" s="65"/>
      <c r="AL507" s="14"/>
      <c r="AM507" s="6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108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  <c r="CQ507" s="10"/>
      <c r="CR507" s="10"/>
      <c r="CS507" s="10"/>
      <c r="CT507" s="10"/>
      <c r="CU507" s="10"/>
      <c r="CV507" s="10"/>
      <c r="CW507" s="10"/>
      <c r="CX507" s="10"/>
      <c r="CY507" s="10"/>
      <c r="CZ507" s="10"/>
      <c r="DA507" s="10"/>
      <c r="DB507" s="10"/>
      <c r="DC507" s="10"/>
      <c r="DD507" s="10"/>
      <c r="DE507" s="10"/>
      <c r="DF507" s="10"/>
      <c r="DG507" s="10"/>
      <c r="DH507" s="10"/>
      <c r="DI507" s="10"/>
      <c r="DJ507" s="10"/>
      <c r="DK507" s="10"/>
      <c r="DL507" s="10"/>
      <c r="DM507" s="10"/>
      <c r="DN507" s="10"/>
      <c r="DO507" s="10"/>
      <c r="DP507" s="10"/>
      <c r="DQ507" s="10"/>
      <c r="DR507" s="10"/>
      <c r="DS507" s="10"/>
    </row>
    <row r="508" spans="1:123" ht="4.05" customHeight="1" x14ac:dyDescent="0.25">
      <c r="A508" s="75" t="s">
        <v>348</v>
      </c>
      <c r="E508" s="111"/>
      <c r="F508" s="112"/>
      <c r="T508" s="25"/>
      <c r="U508" s="25"/>
      <c r="V508" s="25"/>
      <c r="W508" s="25"/>
      <c r="X508" s="25"/>
      <c r="Y508" s="25"/>
      <c r="Z508" s="25"/>
      <c r="AA508" s="25"/>
      <c r="AB508" s="14"/>
      <c r="AC508" s="14"/>
    </row>
    <row r="509" spans="1:123" s="86" customFormat="1" ht="15" customHeight="1" x14ac:dyDescent="0.25">
      <c r="A509" s="75" t="s">
        <v>348</v>
      </c>
      <c r="B509" s="80"/>
      <c r="C509" s="80"/>
      <c r="D509" s="80"/>
      <c r="E509" s="81"/>
      <c r="F509" s="82"/>
      <c r="G509" s="81"/>
      <c r="H509" s="81"/>
      <c r="I509" s="81"/>
      <c r="J509" s="81"/>
      <c r="K509" s="81"/>
      <c r="L509" s="83">
        <f>L510</f>
        <v>2006</v>
      </c>
      <c r="M509" s="84" t="s">
        <v>367</v>
      </c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  <c r="AA509" s="84"/>
      <c r="AB509" s="81"/>
      <c r="AC509" s="81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85"/>
      <c r="AO509" s="85"/>
      <c r="AP509" s="85"/>
      <c r="AQ509" s="85"/>
      <c r="AR509" s="85"/>
      <c r="AS509" s="85"/>
      <c r="AT509" s="85"/>
      <c r="AU509" s="85"/>
      <c r="AV509" s="85"/>
      <c r="AW509" s="85"/>
      <c r="AX509" s="85"/>
      <c r="AY509" s="85"/>
      <c r="AZ509" s="84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  <c r="CQ509" s="10"/>
      <c r="CR509" s="10"/>
      <c r="CS509" s="10"/>
      <c r="CT509" s="10"/>
      <c r="CU509" s="10"/>
      <c r="CV509" s="10"/>
      <c r="CW509" s="10"/>
      <c r="CX509" s="10"/>
      <c r="CY509" s="10"/>
      <c r="CZ509" s="10"/>
      <c r="DA509" s="10"/>
      <c r="DB509" s="10"/>
      <c r="DC509" s="10"/>
      <c r="DD509" s="10"/>
      <c r="DE509" s="10"/>
      <c r="DF509" s="10"/>
      <c r="DG509" s="10"/>
      <c r="DH509" s="10"/>
      <c r="DI509" s="10"/>
      <c r="DJ509" s="10"/>
      <c r="DK509" s="10"/>
      <c r="DL509" s="10"/>
      <c r="DM509" s="10"/>
      <c r="DN509" s="10"/>
      <c r="DO509" s="10"/>
      <c r="DP509" s="10"/>
      <c r="DQ509" s="10"/>
      <c r="DR509" s="10"/>
      <c r="DS509" s="10"/>
    </row>
    <row r="510" spans="1:123" s="101" customFormat="1" ht="10.95" customHeight="1" x14ac:dyDescent="0.25">
      <c r="A510" s="75" t="s">
        <v>348</v>
      </c>
      <c r="B510" s="95" t="str">
        <f t="shared" ref="B510:B512" si="134">IF(E510&gt;0,"Bud02 " &amp; C510 &amp;","&amp;D510&amp;",'"&amp;E510&amp;"',"&amp;1*R510)</f>
        <v>Bud02 2020,2006,'533000',0</v>
      </c>
      <c r="C510" s="96">
        <f t="shared" ref="C510:C512" si="135">$E$5</f>
        <v>2020</v>
      </c>
      <c r="D510" s="96">
        <v>2006</v>
      </c>
      <c r="E510" s="97">
        <f>IF(LEFT(H510,1) = "x",H510,F510)</f>
        <v>533000</v>
      </c>
      <c r="F510" s="90">
        <v>533000</v>
      </c>
      <c r="G510" s="98">
        <f>IF(""="",1,SUBSTITUTE(SUBSTITUTE("","xxp","xpp"),"xppm13","xppm08"))</f>
        <v>1</v>
      </c>
      <c r="H510" s="98">
        <f>IF(""="",1,"")</f>
        <v>1</v>
      </c>
      <c r="I510" s="98">
        <f>IF(""="",1,IF(LEFT("",1)&lt;&gt;"E","",1))</f>
        <v>1</v>
      </c>
      <c r="J510" s="98">
        <f>IF(""="",1,IF(LEFT("",1)="E","",1))</f>
        <v>1</v>
      </c>
      <c r="K510" s="99" t="s">
        <v>368</v>
      </c>
      <c r="L510" s="91">
        <v>2006</v>
      </c>
      <c r="M510" s="100" t="str">
        <f>IF(LEFT($G510,4)="xppm","*","")</f>
        <v/>
      </c>
      <c r="N510" s="101" t="str">
        <f>UPPER(TRIM("          UTILITIES"))</f>
        <v>UTILITIES</v>
      </c>
      <c r="P510" s="102" t="s">
        <v>356</v>
      </c>
      <c r="R510" s="109">
        <f>IFERROR(IF(1*AB510&gt;0,AB510,V510),V510)</f>
        <v>0</v>
      </c>
      <c r="S510" s="108"/>
      <c r="T510" s="101">
        <f>IFERROR(IF(LEFT($G510,4)="xppm",AD510/VLOOKUP($G510,$K$11:$Z$28,T$1,0),IF(LEFT($J510,1)="E",AD510/VLOOKUP($J510,$K$11:$Z$28,T$1,0),AD510/T$6)),"")</f>
        <v>0</v>
      </c>
      <c r="V510" s="101">
        <f>IFERROR(IF(LEFT($G510,4)="xppm",AF510/VLOOKUP($G510,$K$11:$Z$28,V$1,0),IF(LEFT($J510,1)="E",AF510/VLOOKUP($J510,$K$11:$Z$28,V$1,0),AF510/V$6)),"")</f>
        <v>0</v>
      </c>
      <c r="X510" s="101">
        <f>IFERROR(IF(LEFT($G510,4)="xppm",AH510/VLOOKUP($G510,$K$11:$Z$28,X$1,0),IF(LEFT($J510,1)="E",AH510/VLOOKUP($J510,$K$11:$Z$28,X$1,0),AH510/X$6)),"")</f>
        <v>0</v>
      </c>
      <c r="Z510" s="101">
        <f>IFERROR(IF(LEFT($G510,4)="xppm",AJ510/VLOOKUP($G510,$K$11:$Z$28,Z$1,0),IF(LEFT($J510,1)="E",AJ510/VLOOKUP($J510,$K$11:$Z$28,Z$1,0),AJ510/Z$6)),"")</f>
        <v>0</v>
      </c>
      <c r="AA510" s="108"/>
      <c r="AB510" s="99">
        <f>IFERROR(IF(LEFT($G510,4)="xppm",AL510/VLOOKUP($G510,$K$11:$Z$28,AB$1,0),IF(LEFT($J510,1)="E",AL510/VLOOKUP($J510,$K$11:$AB$28,AB$1,0),AL510/AB$6)),"")</f>
        <v>0</v>
      </c>
      <c r="AC510" s="110"/>
      <c r="AD510" s="14">
        <v>0</v>
      </c>
      <c r="AE510" s="14"/>
      <c r="AF510" s="14">
        <v>0</v>
      </c>
      <c r="AG510" s="14"/>
      <c r="AH510" s="14">
        <v>0</v>
      </c>
      <c r="AI510" s="14"/>
      <c r="AJ510" s="14"/>
      <c r="AK510" s="65"/>
      <c r="AL510" s="14"/>
      <c r="AM510" s="65"/>
      <c r="AN510" s="25">
        <v>0</v>
      </c>
      <c r="AO510" s="25">
        <v>0</v>
      </c>
      <c r="AP510" s="25">
        <v>0</v>
      </c>
      <c r="AQ510" s="25">
        <v>0</v>
      </c>
      <c r="AR510" s="25">
        <v>0</v>
      </c>
      <c r="AS510" s="25">
        <v>0</v>
      </c>
      <c r="AT510" s="25">
        <v>0</v>
      </c>
      <c r="AU510" s="25">
        <v>0</v>
      </c>
      <c r="AV510" s="25">
        <v>0</v>
      </c>
      <c r="AW510" s="25">
        <v>0</v>
      </c>
      <c r="AX510" s="25">
        <v>0</v>
      </c>
      <c r="AY510" s="25">
        <v>0</v>
      </c>
      <c r="AZ510" s="108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  <c r="CQ510" s="10"/>
      <c r="CR510" s="10"/>
      <c r="CS510" s="10"/>
      <c r="CT510" s="10"/>
      <c r="CU510" s="10"/>
      <c r="CV510" s="10"/>
      <c r="CW510" s="10"/>
      <c r="CX510" s="10"/>
      <c r="CY510" s="10"/>
      <c r="CZ510" s="10"/>
      <c r="DA510" s="10"/>
      <c r="DB510" s="10"/>
      <c r="DC510" s="10"/>
      <c r="DD510" s="10"/>
      <c r="DE510" s="10"/>
      <c r="DF510" s="10"/>
      <c r="DG510" s="10"/>
      <c r="DH510" s="10"/>
      <c r="DI510" s="10"/>
      <c r="DJ510" s="10"/>
      <c r="DK510" s="10"/>
      <c r="DL510" s="10"/>
      <c r="DM510" s="10"/>
      <c r="DN510" s="10"/>
      <c r="DO510" s="10"/>
      <c r="DP510" s="10"/>
      <c r="DQ510" s="10"/>
      <c r="DR510" s="10"/>
      <c r="DS510" s="10"/>
    </row>
    <row r="511" spans="1:123" s="101" customFormat="1" ht="10.95" customHeight="1" x14ac:dyDescent="0.25">
      <c r="A511" s="75" t="s">
        <v>348</v>
      </c>
      <c r="B511" s="95" t="str">
        <f t="shared" si="134"/>
        <v>Bud02 2020,2006,'536000',0</v>
      </c>
      <c r="C511" s="96">
        <f t="shared" si="135"/>
        <v>2020</v>
      </c>
      <c r="D511" s="96">
        <v>2006</v>
      </c>
      <c r="E511" s="97">
        <f>IF(LEFT(H511,1) = "x",H511,F511)</f>
        <v>536000</v>
      </c>
      <c r="F511" s="90">
        <v>536000</v>
      </c>
      <c r="G511" s="98">
        <f>IF(""="",1,SUBSTITUTE(SUBSTITUTE("","xxp","xpp"),"xppm13","xppm08"))</f>
        <v>1</v>
      </c>
      <c r="H511" s="98">
        <f>IF(""="",1,"")</f>
        <v>1</v>
      </c>
      <c r="I511" s="98">
        <f>IF(""="",1,IF(LEFT("",1)&lt;&gt;"E","",1))</f>
        <v>1</v>
      </c>
      <c r="J511" s="98">
        <f>IF(""="",1,IF(LEFT("",1)="E","",1))</f>
        <v>1</v>
      </c>
      <c r="K511" s="99" t="s">
        <v>369</v>
      </c>
      <c r="L511" s="91">
        <v>2006</v>
      </c>
      <c r="M511" s="100" t="str">
        <f>IF(LEFT($G511,4)="xppm","*","")</f>
        <v/>
      </c>
      <c r="N511" s="101" t="str">
        <f>UPPER(TRIM("          REPAIRS &amp; MAINTENANCE/SUPPLIES"))</f>
        <v>REPAIRS &amp; MAINTENANCE/SUPPLIES</v>
      </c>
      <c r="P511" s="102" t="s">
        <v>370</v>
      </c>
      <c r="R511" s="109">
        <f>IFERROR(IF(1*AB511&gt;0,AB511,V511),V511)</f>
        <v>0</v>
      </c>
      <c r="S511" s="108"/>
      <c r="T511" s="101">
        <f>IFERROR(IF(LEFT($G511,4)="xppm",AD511/VLOOKUP($G511,$K$11:$Z$28,T$1,0),IF(LEFT($J511,1)="E",AD511/VLOOKUP($J511,$K$11:$Z$28,T$1,0),AD511/T$6)),"")</f>
        <v>0</v>
      </c>
      <c r="V511" s="101">
        <f>IFERROR(IF(LEFT($G511,4)="xppm",AF511/VLOOKUP($G511,$K$11:$Z$28,V$1,0),IF(LEFT($J511,1)="E",AF511/VLOOKUP($J511,$K$11:$Z$28,V$1,0),AF511/V$6)),"")</f>
        <v>0</v>
      </c>
      <c r="X511" s="101">
        <f>IFERROR(IF(LEFT($G511,4)="xppm",AH511/VLOOKUP($G511,$K$11:$Z$28,X$1,0),IF(LEFT($J511,1)="E",AH511/VLOOKUP($J511,$K$11:$Z$28,X$1,0),AH511/X$6)),"")</f>
        <v>0</v>
      </c>
      <c r="Z511" s="101">
        <f>IFERROR(IF(LEFT($G511,4)="xppm",AJ511/VLOOKUP($G511,$K$11:$Z$28,Z$1,0),IF(LEFT($J511,1)="E",AJ511/VLOOKUP($J511,$K$11:$Z$28,Z$1,0),AJ511/Z$6)),"")</f>
        <v>0</v>
      </c>
      <c r="AA511" s="108"/>
      <c r="AB511" s="99">
        <f>IFERROR(IF(LEFT($G511,4)="xppm",AL511/VLOOKUP($G511,$K$11:$Z$28,AB$1,0),IF(LEFT($J511,1)="E",AL511/VLOOKUP($J511,$K$11:$AB$28,AB$1,0),AL511/AB$6)),"")</f>
        <v>0</v>
      </c>
      <c r="AC511" s="110"/>
      <c r="AD511" s="14">
        <v>0</v>
      </c>
      <c r="AE511" s="14"/>
      <c r="AF511" s="14">
        <v>0</v>
      </c>
      <c r="AG511" s="14"/>
      <c r="AH511" s="14">
        <v>0</v>
      </c>
      <c r="AI511" s="14"/>
      <c r="AJ511" s="14"/>
      <c r="AK511" s="65"/>
      <c r="AL511" s="14"/>
      <c r="AM511" s="65"/>
      <c r="AN511" s="25">
        <v>0</v>
      </c>
      <c r="AO511" s="25">
        <v>0</v>
      </c>
      <c r="AP511" s="25">
        <v>0</v>
      </c>
      <c r="AQ511" s="25">
        <v>0</v>
      </c>
      <c r="AR511" s="25">
        <v>0</v>
      </c>
      <c r="AS511" s="25">
        <v>0</v>
      </c>
      <c r="AT511" s="25">
        <v>0</v>
      </c>
      <c r="AU511" s="25">
        <v>0</v>
      </c>
      <c r="AV511" s="25">
        <v>0</v>
      </c>
      <c r="AW511" s="25">
        <v>0</v>
      </c>
      <c r="AX511" s="25">
        <v>0</v>
      </c>
      <c r="AY511" s="25">
        <v>0</v>
      </c>
      <c r="AZ511" s="108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  <c r="CQ511" s="10"/>
      <c r="CR511" s="10"/>
      <c r="CS511" s="10"/>
      <c r="CT511" s="10"/>
      <c r="CU511" s="10"/>
      <c r="CV511" s="10"/>
      <c r="CW511" s="10"/>
      <c r="CX511" s="10"/>
      <c r="CY511" s="10"/>
      <c r="CZ511" s="10"/>
      <c r="DA511" s="10"/>
      <c r="DB511" s="10"/>
      <c r="DC511" s="10"/>
      <c r="DD511" s="10"/>
      <c r="DE511" s="10"/>
      <c r="DF511" s="10"/>
      <c r="DG511" s="10"/>
      <c r="DH511" s="10"/>
      <c r="DI511" s="10"/>
      <c r="DJ511" s="10"/>
      <c r="DK511" s="10"/>
      <c r="DL511" s="10"/>
      <c r="DM511" s="10"/>
      <c r="DN511" s="10"/>
      <c r="DO511" s="10"/>
      <c r="DP511" s="10"/>
      <c r="DQ511" s="10"/>
      <c r="DR511" s="10"/>
      <c r="DS511" s="10"/>
    </row>
    <row r="512" spans="1:123" s="101" customFormat="1" ht="10.95" customHeight="1" x14ac:dyDescent="0.25">
      <c r="A512" s="75" t="s">
        <v>348</v>
      </c>
      <c r="B512" s="95" t="str">
        <f t="shared" si="134"/>
        <v>Bud02 2020,2006,'534000',0</v>
      </c>
      <c r="C512" s="96">
        <f t="shared" si="135"/>
        <v>2020</v>
      </c>
      <c r="D512" s="96">
        <v>2006</v>
      </c>
      <c r="E512" s="97">
        <f>IF(LEFT(H512,1) = "x",H512,F512)</f>
        <v>534000</v>
      </c>
      <c r="F512" s="90">
        <v>534000</v>
      </c>
      <c r="G512" s="98">
        <f>IF(""="",1,SUBSTITUTE(SUBSTITUTE("","xxp","xpp"),"xppm13","xppm08"))</f>
        <v>1</v>
      </c>
      <c r="H512" s="98">
        <f>IF(""="",1,"")</f>
        <v>1</v>
      </c>
      <c r="I512" s="98">
        <f>IF(""="",1,IF(LEFT("",1)&lt;&gt;"E","",1))</f>
        <v>1</v>
      </c>
      <c r="J512" s="98">
        <f>IF(""="",1,IF(LEFT("",1)="E","",1))</f>
        <v>1</v>
      </c>
      <c r="K512" s="99" t="s">
        <v>371</v>
      </c>
      <c r="L512" s="91">
        <v>2006</v>
      </c>
      <c r="M512" s="100" t="str">
        <f>IF(LEFT($G512,4)="xppm","*","")</f>
        <v/>
      </c>
      <c r="N512" s="101" t="str">
        <f>UPPER(TRIM("          CONTRACT SERVICES"))</f>
        <v>CONTRACT SERVICES</v>
      </c>
      <c r="P512" s="102" t="s">
        <v>370</v>
      </c>
      <c r="R512" s="109">
        <f>IFERROR(IF(1*AB512&gt;0,AB512,V512),V512)</f>
        <v>0</v>
      </c>
      <c r="S512" s="108"/>
      <c r="T512" s="101">
        <f>IFERROR(IF(LEFT($G512,4)="xppm",AD512/VLOOKUP($G512,$K$11:$Z$28,T$1,0),IF(LEFT($J512,1)="E",AD512/VLOOKUP($J512,$K$11:$Z$28,T$1,0),AD512/T$6)),"")</f>
        <v>0</v>
      </c>
      <c r="V512" s="101">
        <f>IFERROR(IF(LEFT($G512,4)="xppm",AF512/VLOOKUP($G512,$K$11:$Z$28,V$1,0),IF(LEFT($J512,1)="E",AF512/VLOOKUP($J512,$K$11:$Z$28,V$1,0),AF512/V$6)),"")</f>
        <v>0</v>
      </c>
      <c r="X512" s="101">
        <f>IFERROR(IF(LEFT($G512,4)="xppm",AH512/VLOOKUP($G512,$K$11:$Z$28,X$1,0),IF(LEFT($J512,1)="E",AH512/VLOOKUP($J512,$K$11:$Z$28,X$1,0),AH512/X$6)),"")</f>
        <v>0</v>
      </c>
      <c r="Z512" s="101">
        <f>IFERROR(IF(LEFT($G512,4)="xppm",AJ512/VLOOKUP($G512,$K$11:$Z$28,Z$1,0),IF(LEFT($J512,1)="E",AJ512/VLOOKUP($J512,$K$11:$Z$28,Z$1,0),AJ512/Z$6)),"")</f>
        <v>0</v>
      </c>
      <c r="AA512" s="108"/>
      <c r="AB512" s="99">
        <f>IFERROR(IF(LEFT($G512,4)="xppm",AL512/VLOOKUP($G512,$K$11:$Z$28,AB$1,0),IF(LEFT($J512,1)="E",AL512/VLOOKUP($J512,$K$11:$AB$28,AB$1,0),AL512/AB$6)),"")</f>
        <v>0</v>
      </c>
      <c r="AC512" s="110"/>
      <c r="AD512" s="14">
        <v>0</v>
      </c>
      <c r="AE512" s="14"/>
      <c r="AF512" s="14">
        <v>0</v>
      </c>
      <c r="AG512" s="14"/>
      <c r="AH512" s="14">
        <v>0</v>
      </c>
      <c r="AI512" s="14"/>
      <c r="AJ512" s="14">
        <v>0</v>
      </c>
      <c r="AK512" s="65"/>
      <c r="AL512" s="14">
        <v>0</v>
      </c>
      <c r="AM512" s="65"/>
      <c r="AN512" s="25">
        <v>0</v>
      </c>
      <c r="AO512" s="25">
        <v>0</v>
      </c>
      <c r="AP512" s="25">
        <v>0</v>
      </c>
      <c r="AQ512" s="25">
        <v>0</v>
      </c>
      <c r="AR512" s="25">
        <v>0</v>
      </c>
      <c r="AS512" s="25">
        <v>0</v>
      </c>
      <c r="AT512" s="25">
        <v>0</v>
      </c>
      <c r="AU512" s="25">
        <v>0</v>
      </c>
      <c r="AV512" s="25">
        <v>0</v>
      </c>
      <c r="AW512" s="25">
        <v>0</v>
      </c>
      <c r="AX512" s="25">
        <v>0</v>
      </c>
      <c r="AY512" s="25">
        <v>0</v>
      </c>
      <c r="AZ512" s="108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  <c r="CQ512" s="10"/>
      <c r="CR512" s="10"/>
      <c r="CS512" s="10"/>
      <c r="CT512" s="10"/>
      <c r="CU512" s="10"/>
      <c r="CV512" s="10"/>
      <c r="CW512" s="10"/>
      <c r="CX512" s="10"/>
      <c r="CY512" s="10"/>
      <c r="CZ512" s="10"/>
      <c r="DA512" s="10"/>
      <c r="DB512" s="10"/>
      <c r="DC512" s="10"/>
      <c r="DD512" s="10"/>
      <c r="DE512" s="10"/>
      <c r="DF512" s="10"/>
      <c r="DG512" s="10"/>
      <c r="DH512" s="10"/>
      <c r="DI512" s="10"/>
      <c r="DJ512" s="10"/>
      <c r="DK512" s="10"/>
      <c r="DL512" s="10"/>
      <c r="DM512" s="10"/>
      <c r="DN512" s="10"/>
      <c r="DO512" s="10"/>
      <c r="DP512" s="10"/>
      <c r="DQ512" s="10"/>
      <c r="DR512" s="10"/>
      <c r="DS512" s="10"/>
    </row>
    <row r="513" spans="1:123" ht="4.05" customHeight="1" x14ac:dyDescent="0.25">
      <c r="A513" s="75" t="s">
        <v>348</v>
      </c>
      <c r="E513" s="111"/>
      <c r="F513" s="112"/>
      <c r="T513" s="25"/>
      <c r="U513" s="25"/>
      <c r="V513" s="25"/>
      <c r="W513" s="25"/>
      <c r="X513" s="25"/>
      <c r="Y513" s="25"/>
      <c r="Z513" s="25"/>
      <c r="AA513" s="25"/>
      <c r="AB513" s="14"/>
      <c r="AC513" s="14"/>
    </row>
    <row r="514" spans="1:123" s="86" customFormat="1" ht="15" customHeight="1" x14ac:dyDescent="0.25">
      <c r="A514" s="75" t="s">
        <v>348</v>
      </c>
      <c r="B514" s="80"/>
      <c r="C514" s="80"/>
      <c r="D514" s="80"/>
      <c r="E514" s="81"/>
      <c r="F514" s="82"/>
      <c r="G514" s="81"/>
      <c r="H514" s="81"/>
      <c r="I514" s="81"/>
      <c r="J514" s="81"/>
      <c r="K514" s="81"/>
      <c r="L514" s="83">
        <f>L515</f>
        <v>2006</v>
      </c>
      <c r="M514" s="84" t="s">
        <v>372</v>
      </c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  <c r="AA514" s="84"/>
      <c r="AB514" s="81"/>
      <c r="AC514" s="81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85"/>
      <c r="AO514" s="85"/>
      <c r="AP514" s="85"/>
      <c r="AQ514" s="85"/>
      <c r="AR514" s="85"/>
      <c r="AS514" s="85"/>
      <c r="AT514" s="85"/>
      <c r="AU514" s="85"/>
      <c r="AV514" s="85"/>
      <c r="AW514" s="85"/>
      <c r="AX514" s="85"/>
      <c r="AY514" s="85"/>
      <c r="AZ514" s="84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  <c r="CQ514" s="10"/>
      <c r="CR514" s="10"/>
      <c r="CS514" s="10"/>
      <c r="CT514" s="10"/>
      <c r="CU514" s="10"/>
      <c r="CV514" s="10"/>
      <c r="CW514" s="10"/>
      <c r="CX514" s="10"/>
      <c r="CY514" s="10"/>
      <c r="CZ514" s="10"/>
      <c r="DA514" s="10"/>
      <c r="DB514" s="10"/>
      <c r="DC514" s="10"/>
      <c r="DD514" s="10"/>
      <c r="DE514" s="10"/>
      <c r="DF514" s="10"/>
      <c r="DG514" s="10"/>
      <c r="DH514" s="10"/>
      <c r="DI514" s="10"/>
      <c r="DJ514" s="10"/>
      <c r="DK514" s="10"/>
      <c r="DL514" s="10"/>
      <c r="DM514" s="10"/>
      <c r="DN514" s="10"/>
      <c r="DO514" s="10"/>
      <c r="DP514" s="10"/>
      <c r="DQ514" s="10"/>
      <c r="DR514" s="10"/>
      <c r="DS514" s="10"/>
    </row>
    <row r="515" spans="1:123" s="101" customFormat="1" ht="10.95" customHeight="1" x14ac:dyDescent="0.25">
      <c r="A515" s="75" t="s">
        <v>348</v>
      </c>
      <c r="B515" s="95" t="str">
        <f t="shared" ref="B515:B526" si="136">IF(E515&gt;0,"Bud02 " &amp; C515 &amp;","&amp;D515&amp;",'"&amp;E515&amp;"',"&amp;1*R515)</f>
        <v>Bud02 2020,2006,'542500',0</v>
      </c>
      <c r="C515" s="96">
        <f t="shared" ref="C515:C526" si="137">$E$5</f>
        <v>2020</v>
      </c>
      <c r="D515" s="96">
        <v>2006</v>
      </c>
      <c r="E515" s="97">
        <f>IF(LEFT(H515,1) = "x",H515,F515)</f>
        <v>542500</v>
      </c>
      <c r="F515" s="90">
        <v>542500</v>
      </c>
      <c r="G515" s="98">
        <f>IF(""="",1,SUBSTITUTE(SUBSTITUTE("","xxp","xpp"),"xppm13","xppm08"))</f>
        <v>1</v>
      </c>
      <c r="H515" s="98">
        <f>IF(""="",1,"")</f>
        <v>1</v>
      </c>
      <c r="I515" s="98">
        <f>IF(""="",1,IF(LEFT("",1)&lt;&gt;"E","",1))</f>
        <v>1</v>
      </c>
      <c r="J515" s="98">
        <f>IF(""="",1,IF(LEFT("",1)="E","",1))</f>
        <v>1</v>
      </c>
      <c r="K515" s="99" t="s">
        <v>373</v>
      </c>
      <c r="L515" s="91">
        <v>2006</v>
      </c>
      <c r="M515" s="100" t="str">
        <f>IF(LEFT($G515,4)="xppm","*","")</f>
        <v/>
      </c>
      <c r="N515" s="101" t="str">
        <f>UPPER(TRIM("          MARKETING - ADVERTISING &amp; PROMOTION"))</f>
        <v>MARKETING - ADVERTISING &amp; PROMOTION</v>
      </c>
      <c r="P515" s="102" t="s">
        <v>374</v>
      </c>
      <c r="R515" s="109">
        <f>IFERROR(IF(1*AB515&gt;0,AB515,V515),V515)</f>
        <v>0</v>
      </c>
      <c r="S515" s="108"/>
      <c r="T515" s="101">
        <f>IFERROR(IF(LEFT($G515,4)="xppm",AD515/VLOOKUP($G515,$K$11:$Z$28,T$1,0),IF(LEFT($J515,1)="E",AD515/VLOOKUP($J515,$K$11:$Z$28,T$1,0),AD515/T$6)),"")</f>
        <v>0</v>
      </c>
      <c r="V515" s="101">
        <f>IFERROR(IF(LEFT($G515,4)="xppm",AF515/VLOOKUP($G515,$K$11:$Z$28,V$1,0),IF(LEFT($J515,1)="E",AF515/VLOOKUP($J515,$K$11:$Z$28,V$1,0),AF515/V$6)),"")</f>
        <v>0</v>
      </c>
      <c r="X515" s="101">
        <f>IFERROR(IF(LEFT($G515,4)="xppm",AH515/VLOOKUP($G515,$K$11:$Z$28,X$1,0),IF(LEFT($J515,1)="E",AH515/VLOOKUP($J515,$K$11:$Z$28,X$1,0),AH515/X$6)),"")</f>
        <v>0</v>
      </c>
      <c r="Z515" s="101">
        <f>IFERROR(IF(LEFT($G515,4)="xppm",AJ515/VLOOKUP($G515,$K$11:$Z$28,Z$1,0),IF(LEFT($J515,1)="E",AJ515/VLOOKUP($J515,$K$11:$Z$28,Z$1,0),AJ515/Z$6)),"")</f>
        <v>0</v>
      </c>
      <c r="AA515" s="108"/>
      <c r="AB515" s="99">
        <f>IFERROR(IF(LEFT($G515,4)="xppm",AL515/VLOOKUP($G515,$K$11:$Z$28,AB$1,0),IF(LEFT($J515,1)="E",AL515/VLOOKUP($J515,$K$11:$AB$28,AB$1,0),AL515/AB$6)),"")</f>
        <v>0</v>
      </c>
      <c r="AC515" s="110"/>
      <c r="AD515" s="14">
        <v>0</v>
      </c>
      <c r="AE515" s="14"/>
      <c r="AF515" s="14">
        <v>0</v>
      </c>
      <c r="AG515" s="14"/>
      <c r="AH515" s="14">
        <v>0</v>
      </c>
      <c r="AI515" s="14"/>
      <c r="AJ515" s="14">
        <v>0</v>
      </c>
      <c r="AK515" s="65"/>
      <c r="AL515" s="14">
        <v>0</v>
      </c>
      <c r="AM515" s="65"/>
      <c r="AN515" s="25">
        <v>0</v>
      </c>
      <c r="AO515" s="25">
        <v>0</v>
      </c>
      <c r="AP515" s="25">
        <v>0</v>
      </c>
      <c r="AQ515" s="25">
        <v>0</v>
      </c>
      <c r="AR515" s="25">
        <v>0</v>
      </c>
      <c r="AS515" s="25">
        <v>0</v>
      </c>
      <c r="AT515" s="25">
        <v>0</v>
      </c>
      <c r="AU515" s="25">
        <v>0</v>
      </c>
      <c r="AV515" s="25">
        <v>0</v>
      </c>
      <c r="AW515" s="25">
        <v>0</v>
      </c>
      <c r="AX515" s="25">
        <v>0</v>
      </c>
      <c r="AY515" s="25">
        <v>0</v>
      </c>
      <c r="AZ515" s="108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  <c r="CQ515" s="10"/>
      <c r="CR515" s="10"/>
      <c r="CS515" s="10"/>
      <c r="CT515" s="10"/>
      <c r="CU515" s="10"/>
      <c r="CV515" s="10"/>
      <c r="CW515" s="10"/>
      <c r="CX515" s="10"/>
      <c r="CY515" s="10"/>
      <c r="CZ515" s="10"/>
      <c r="DA515" s="10"/>
      <c r="DB515" s="10"/>
      <c r="DC515" s="10"/>
      <c r="DD515" s="10"/>
      <c r="DE515" s="10"/>
      <c r="DF515" s="10"/>
      <c r="DG515" s="10"/>
      <c r="DH515" s="10"/>
      <c r="DI515" s="10"/>
      <c r="DJ515" s="10"/>
      <c r="DK515" s="10"/>
      <c r="DL515" s="10"/>
      <c r="DM515" s="10"/>
      <c r="DN515" s="10"/>
      <c r="DO515" s="10"/>
      <c r="DP515" s="10"/>
      <c r="DQ515" s="10"/>
      <c r="DR515" s="10"/>
      <c r="DS515" s="10"/>
    </row>
    <row r="516" spans="1:123" s="101" customFormat="1" ht="10.95" customHeight="1" x14ac:dyDescent="0.25">
      <c r="A516" s="75" t="s">
        <v>348</v>
      </c>
      <c r="B516" s="95" t="str">
        <f t="shared" si="136"/>
        <v>Bud02 2020,2006,'543200',0</v>
      </c>
      <c r="C516" s="96">
        <f t="shared" si="137"/>
        <v>2020</v>
      </c>
      <c r="D516" s="96">
        <v>2006</v>
      </c>
      <c r="E516" s="97">
        <f>IF(LEFT(H516,1) = "x",H516,F516)</f>
        <v>543200</v>
      </c>
      <c r="F516" s="90">
        <v>543200</v>
      </c>
      <c r="G516" s="98">
        <f>IF(""="",1,SUBSTITUTE(SUBSTITUTE("","xxp","xpp"),"xppm13","xppm08"))</f>
        <v>1</v>
      </c>
      <c r="H516" s="98">
        <f>IF(""="",1,"")</f>
        <v>1</v>
      </c>
      <c r="I516" s="98">
        <f>IF(""="",1,IF(LEFT("",1)&lt;&gt;"E","",1))</f>
        <v>1</v>
      </c>
      <c r="J516" s="98">
        <f>IF(""="",1,IF(LEFT("",1)="E","",1))</f>
        <v>1</v>
      </c>
      <c r="K516" s="99" t="s">
        <v>375</v>
      </c>
      <c r="L516" s="91">
        <v>2006</v>
      </c>
      <c r="M516" s="100" t="str">
        <f>IF(LEFT($G516,4)="xppm","*","")</f>
        <v/>
      </c>
      <c r="N516" s="101" t="str">
        <f>UPPER(TRIM("          CONCIERGE - RESIDENT EXPENSES"))</f>
        <v>CONCIERGE - RESIDENT EXPENSES</v>
      </c>
      <c r="P516" s="102" t="s">
        <v>376</v>
      </c>
      <c r="R516" s="109">
        <f>IFERROR(IF(1*AB516&gt;0,AB516,V516),V516)</f>
        <v>0</v>
      </c>
      <c r="S516" s="108"/>
      <c r="T516" s="101">
        <f>IFERROR(IF(LEFT($G516,4)="xppm",AD516/VLOOKUP($G516,$K$11:$Z$28,T$1,0),IF(LEFT($J516,1)="E",AD516/VLOOKUP($J516,$K$11:$Z$28,T$1,0),AD516/T$6)),"")</f>
        <v>0</v>
      </c>
      <c r="V516" s="101">
        <f>IFERROR(IF(LEFT($G516,4)="xppm",AF516/VLOOKUP($G516,$K$11:$Z$28,V$1,0),IF(LEFT($J516,1)="E",AF516/VLOOKUP($J516,$K$11:$Z$28,V$1,0),AF516/V$6)),"")</f>
        <v>0</v>
      </c>
      <c r="X516" s="101">
        <f>IFERROR(IF(LEFT($G516,4)="xppm",AH516/VLOOKUP($G516,$K$11:$Z$28,X$1,0),IF(LEFT($J516,1)="E",AH516/VLOOKUP($J516,$K$11:$Z$28,X$1,0),AH516/X$6)),"")</f>
        <v>0</v>
      </c>
      <c r="Z516" s="101">
        <f>IFERROR(IF(LEFT($G516,4)="xppm",AJ516/VLOOKUP($G516,$K$11:$Z$28,Z$1,0),IF(LEFT($J516,1)="E",AJ516/VLOOKUP($J516,$K$11:$Z$28,Z$1,0),AJ516/Z$6)),"")</f>
        <v>0</v>
      </c>
      <c r="AA516" s="108"/>
      <c r="AB516" s="99">
        <f>IFERROR(IF(LEFT($G516,4)="xppm",AL516/VLOOKUP($G516,$K$11:$Z$28,AB$1,0),IF(LEFT($J516,1)="E",AL516/VLOOKUP($J516,$K$11:$AB$28,AB$1,0),AL516/AB$6)),"")</f>
        <v>0</v>
      </c>
      <c r="AC516" s="110"/>
      <c r="AD516" s="14">
        <v>0</v>
      </c>
      <c r="AE516" s="14"/>
      <c r="AF516" s="14">
        <v>0</v>
      </c>
      <c r="AG516" s="14"/>
      <c r="AH516" s="14">
        <v>0</v>
      </c>
      <c r="AI516" s="14"/>
      <c r="AJ516" s="14">
        <v>0</v>
      </c>
      <c r="AK516" s="65"/>
      <c r="AL516" s="14">
        <v>0</v>
      </c>
      <c r="AM516" s="65"/>
      <c r="AN516" s="25">
        <v>0</v>
      </c>
      <c r="AO516" s="25">
        <v>0</v>
      </c>
      <c r="AP516" s="25">
        <v>0</v>
      </c>
      <c r="AQ516" s="25">
        <v>0</v>
      </c>
      <c r="AR516" s="25">
        <v>0</v>
      </c>
      <c r="AS516" s="25">
        <v>0</v>
      </c>
      <c r="AT516" s="25">
        <v>0</v>
      </c>
      <c r="AU516" s="25">
        <v>0</v>
      </c>
      <c r="AV516" s="25">
        <v>0</v>
      </c>
      <c r="AW516" s="25">
        <v>0</v>
      </c>
      <c r="AX516" s="25">
        <v>0</v>
      </c>
      <c r="AY516" s="25">
        <v>0</v>
      </c>
      <c r="AZ516" s="108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  <c r="CQ516" s="10"/>
      <c r="CR516" s="10"/>
      <c r="CS516" s="10"/>
      <c r="CT516" s="10"/>
      <c r="CU516" s="10"/>
      <c r="CV516" s="10"/>
      <c r="CW516" s="10"/>
      <c r="CX516" s="10"/>
      <c r="CY516" s="10"/>
      <c r="CZ516" s="10"/>
      <c r="DA516" s="10"/>
      <c r="DB516" s="10"/>
      <c r="DC516" s="10"/>
      <c r="DD516" s="10"/>
      <c r="DE516" s="10"/>
      <c r="DF516" s="10"/>
      <c r="DG516" s="10"/>
      <c r="DH516" s="10"/>
      <c r="DI516" s="10"/>
      <c r="DJ516" s="10"/>
      <c r="DK516" s="10"/>
      <c r="DL516" s="10"/>
      <c r="DM516" s="10"/>
      <c r="DN516" s="10"/>
      <c r="DO516" s="10"/>
      <c r="DP516" s="10"/>
      <c r="DQ516" s="10"/>
      <c r="DR516" s="10"/>
      <c r="DS516" s="10"/>
    </row>
    <row r="517" spans="1:123" s="101" customFormat="1" ht="10.95" customHeight="1" x14ac:dyDescent="0.25">
      <c r="A517" s="75" t="s">
        <v>348</v>
      </c>
      <c r="B517" s="95" t="str">
        <f t="shared" si="136"/>
        <v>Bud02 2020,2006,'xga002',0</v>
      </c>
      <c r="C517" s="96">
        <f t="shared" si="137"/>
        <v>2020</v>
      </c>
      <c r="D517" s="96">
        <v>2006</v>
      </c>
      <c r="E517" s="97" t="str">
        <f>IF(LEFT(H517,1) = "x",H517,F517)</f>
        <v>xga002</v>
      </c>
      <c r="F517" s="90">
        <v>546000</v>
      </c>
      <c r="G517" s="98">
        <f>IF(""="",1,SUBSTITUTE(SUBSTITUTE("","xxp","xpp"),"xppm13","xppm08"))</f>
        <v>1</v>
      </c>
      <c r="H517" s="98" t="str">
        <f>IF("xga002"="",1,"xga002")</f>
        <v>xga002</v>
      </c>
      <c r="I517" s="98">
        <f>IF("E1z"="",1,IF(LEFT("E1z",1)&lt;&gt;"E","E1z",1))</f>
        <v>1</v>
      </c>
      <c r="J517" s="98" t="str">
        <f>IF("E1z"="",1,IF(LEFT("E1z",1)="E","E1z",1))</f>
        <v>E1z</v>
      </c>
      <c r="K517" s="99" t="s">
        <v>377</v>
      </c>
      <c r="L517" s="91">
        <v>2006</v>
      </c>
      <c r="M517" s="100" t="str">
        <f>IF(LEFT($G517,4)="xppm","*","")</f>
        <v/>
      </c>
      <c r="N517" s="101" t="str">
        <f>UPPER(TRIM("          FINANCIAL CONSULTING FEES"))</f>
        <v>FINANCIAL CONSULTING FEES</v>
      </c>
      <c r="P517" s="102" t="s">
        <v>356</v>
      </c>
      <c r="R517" s="109">
        <f>IFERROR(IF(1*AB517&gt;0,AB517,V517),V517)</f>
        <v>0</v>
      </c>
      <c r="S517" s="108"/>
      <c r="T517" s="101">
        <f>IFERROR(IF(LEFT($G517,4)="xppm",AD517/VLOOKUP($G517,$K$11:$Z$28,T$1,0),IF(LEFT($J517,1)="E",AD517/VLOOKUP($J517,$K$11:$Z$28,T$1,0),AD517/T$6)),"")</f>
        <v>0</v>
      </c>
      <c r="V517" s="101">
        <f>IFERROR(IF(LEFT($G517,4)="xppm",AF517/VLOOKUP($G517,$K$11:$Z$28,V$1,0),IF(LEFT($J517,1)="E",AF517/VLOOKUP($J517,$K$11:$Z$28,V$1,0),AF517/V$6)),"")</f>
        <v>0</v>
      </c>
      <c r="X517" s="101">
        <f>IFERROR(IF(LEFT($G517,4)="xppm",AH517/VLOOKUP($G517,$K$11:$Z$28,X$1,0),IF(LEFT($J517,1)="E",AH517/VLOOKUP($J517,$K$11:$Z$28,X$1,0),AH517/X$6)),"")</f>
        <v>0</v>
      </c>
      <c r="Z517" s="101">
        <f>IFERROR(IF(LEFT($G517,4)="xppm",AJ517/VLOOKUP($G517,$K$11:$Z$28,Z$1,0),IF(LEFT($J517,1)="E",AJ517/VLOOKUP($J517,$K$11:$Z$28,Z$1,0),AJ517/Z$6)),"")</f>
        <v>0</v>
      </c>
      <c r="AA517" s="108"/>
      <c r="AB517" s="99" t="str">
        <f>IFERROR(IF(LEFT($G517,4)="xppm",AL517/VLOOKUP($G517,$K$11:$Z$28,AB$1,0),IF(LEFT($J517,1)="E",AL517/VLOOKUP($J517,$K$11:$AB$28,AB$1,0),AL517/AB$6)),"")</f>
        <v/>
      </c>
      <c r="AC517" s="110"/>
      <c r="AD517" s="14">
        <v>0</v>
      </c>
      <c r="AE517" s="14"/>
      <c r="AF517" s="14">
        <v>0</v>
      </c>
      <c r="AG517" s="14"/>
      <c r="AH517" s="14">
        <v>0</v>
      </c>
      <c r="AI517" s="14"/>
      <c r="AJ517" s="14"/>
      <c r="AK517" s="65"/>
      <c r="AL517" s="14"/>
      <c r="AM517" s="65"/>
      <c r="AN517" s="25">
        <v>0</v>
      </c>
      <c r="AO517" s="25">
        <v>0</v>
      </c>
      <c r="AP517" s="25">
        <v>0</v>
      </c>
      <c r="AQ517" s="25">
        <v>0</v>
      </c>
      <c r="AR517" s="25">
        <v>0</v>
      </c>
      <c r="AS517" s="25">
        <v>0</v>
      </c>
      <c r="AT517" s="25">
        <v>0</v>
      </c>
      <c r="AU517" s="25">
        <v>0</v>
      </c>
      <c r="AV517" s="25">
        <v>0</v>
      </c>
      <c r="AW517" s="25">
        <v>0</v>
      </c>
      <c r="AX517" s="25">
        <v>0</v>
      </c>
      <c r="AY517" s="25">
        <v>0</v>
      </c>
      <c r="AZ517" s="108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  <c r="CQ517" s="10"/>
      <c r="CR517" s="10"/>
      <c r="CS517" s="10"/>
      <c r="CT517" s="10"/>
      <c r="CU517" s="10"/>
      <c r="CV517" s="10"/>
      <c r="CW517" s="10"/>
      <c r="CX517" s="10"/>
      <c r="CY517" s="10"/>
      <c r="CZ517" s="10"/>
      <c r="DA517" s="10"/>
      <c r="DB517" s="10"/>
      <c r="DC517" s="10"/>
      <c r="DD517" s="10"/>
      <c r="DE517" s="10"/>
      <c r="DF517" s="10"/>
      <c r="DG517" s="10"/>
      <c r="DH517" s="10"/>
      <c r="DI517" s="10"/>
      <c r="DJ517" s="10"/>
      <c r="DK517" s="10"/>
      <c r="DL517" s="10"/>
      <c r="DM517" s="10"/>
      <c r="DN517" s="10"/>
      <c r="DO517" s="10"/>
      <c r="DP517" s="10"/>
      <c r="DQ517" s="10"/>
      <c r="DR517" s="10"/>
      <c r="DS517" s="10"/>
    </row>
    <row r="518" spans="1:123" s="101" customFormat="1" ht="10.95" customHeight="1" x14ac:dyDescent="0.25">
      <c r="A518" s="75" t="s">
        <v>348</v>
      </c>
      <c r="B518" s="95" t="str">
        <f t="shared" si="136"/>
        <v>Bud02 2020,2006,'505300',9756.22222222222</v>
      </c>
      <c r="C518" s="96">
        <f t="shared" si="137"/>
        <v>2020</v>
      </c>
      <c r="D518" s="96">
        <v>2006</v>
      </c>
      <c r="E518" s="97">
        <f>IF(LEFT(H518,1) = "x",H518,F518)</f>
        <v>505300</v>
      </c>
      <c r="F518" s="90">
        <v>505300</v>
      </c>
      <c r="G518" s="98">
        <f>IF(""="",1,SUBSTITUTE(SUBSTITUTE("","xxp","xpp"),"xppm13","xppm08"))</f>
        <v>1</v>
      </c>
      <c r="H518" s="98">
        <f>IF(""="",1,"")</f>
        <v>1</v>
      </c>
      <c r="I518" s="98">
        <f>IF(""="",1,IF(LEFT("",1)&lt;&gt;"E","",1))</f>
        <v>1</v>
      </c>
      <c r="J518" s="98">
        <f>IF(""="",1,IF(LEFT("",1)="E","",1))</f>
        <v>1</v>
      </c>
      <c r="K518" s="99" t="s">
        <v>378</v>
      </c>
      <c r="L518" s="91">
        <v>2006</v>
      </c>
      <c r="M518" s="100" t="str">
        <f>IF(LEFT($G518,4)="xppm","*","")</f>
        <v/>
      </c>
      <c r="N518" s="101" t="str">
        <f>UPPER(TRIM("          PROFESSIONAL FEES"))</f>
        <v>PROFESSIONAL FEES</v>
      </c>
      <c r="P518" s="102" t="s">
        <v>356</v>
      </c>
      <c r="R518" s="109">
        <f>IFERROR(IF(1*AB518&gt;0,AB518,V518),V518)</f>
        <v>9756.2222222222226</v>
      </c>
      <c r="S518" s="108"/>
      <c r="T518" s="101">
        <f>IFERROR(IF(LEFT($G518,4)="xppm",AD518/VLOOKUP($G518,$K$11:$Z$28,T$1,0),IF(LEFT($J518,1)="E",AD518/VLOOKUP($J518,$K$11:$Z$28,T$1,0),AD518/T$6)),"")</f>
        <v>29119.166666666668</v>
      </c>
      <c r="V518" s="101">
        <f>IFERROR(IF(LEFT($G518,4)="xppm",AF518/VLOOKUP($G518,$K$11:$Z$28,V$1,0),IF(LEFT($J518,1)="E",AF518/VLOOKUP($J518,$K$11:$Z$28,V$1,0),AF518/V$6)),"")</f>
        <v>9756.2222222222226</v>
      </c>
      <c r="X518" s="101">
        <f>IFERROR(IF(LEFT($G518,4)="xppm",AH518/VLOOKUP($G518,$K$11:$Z$28,X$1,0),IF(LEFT($J518,1)="E",AH518/VLOOKUP($J518,$K$11:$Z$28,X$1,0),AH518/X$6)),"")</f>
        <v>124.37583333333333</v>
      </c>
      <c r="Z518" s="101">
        <f>IFERROR(IF(LEFT($G518,4)="xppm",AJ518/VLOOKUP($G518,$K$11:$Z$28,Z$1,0),IF(LEFT($J518,1)="E",AJ518/VLOOKUP($J518,$K$11:$Z$28,Z$1,0),AJ518/Z$6)),"")</f>
        <v>0</v>
      </c>
      <c r="AA518" s="108"/>
      <c r="AB518" s="99">
        <f>IFERROR(IF(LEFT($G518,4)="xppm",AL518/VLOOKUP($G518,$K$11:$Z$28,AB$1,0),IF(LEFT($J518,1)="E",AL518/VLOOKUP($J518,$K$11:$AB$28,AB$1,0),AL518/AB$6)),"")</f>
        <v>0</v>
      </c>
      <c r="AC518" s="110"/>
      <c r="AD518" s="14">
        <v>87357.5</v>
      </c>
      <c r="AE518" s="14"/>
      <c r="AF518" s="14">
        <v>87806</v>
      </c>
      <c r="AG518" s="14"/>
      <c r="AH518" s="14">
        <v>1492.51</v>
      </c>
      <c r="AI518" s="14"/>
      <c r="AJ518" s="14">
        <v>0</v>
      </c>
      <c r="AK518" s="65"/>
      <c r="AL518" s="14">
        <v>0</v>
      </c>
      <c r="AM518" s="65"/>
      <c r="AN518" s="25">
        <v>76</v>
      </c>
      <c r="AO518" s="25">
        <v>76</v>
      </c>
      <c r="AP518" s="25">
        <v>76</v>
      </c>
      <c r="AQ518" s="25">
        <v>63</v>
      </c>
      <c r="AR518" s="25">
        <v>90</v>
      </c>
      <c r="AS518" s="25">
        <v>78</v>
      </c>
      <c r="AT518" s="25">
        <v>72.5</v>
      </c>
      <c r="AU518" s="25">
        <v>72.5</v>
      </c>
      <c r="AV518" s="25">
        <v>72.5</v>
      </c>
      <c r="AW518" s="25">
        <v>72.5</v>
      </c>
      <c r="AX518" s="25">
        <v>87212.5</v>
      </c>
      <c r="AY518" s="25">
        <v>72.5</v>
      </c>
      <c r="AZ518" s="108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  <c r="CQ518" s="10"/>
      <c r="CR518" s="10"/>
      <c r="CS518" s="10"/>
      <c r="CT518" s="10"/>
      <c r="CU518" s="10"/>
      <c r="CV518" s="10"/>
      <c r="CW518" s="10"/>
      <c r="CX518" s="10"/>
      <c r="CY518" s="10"/>
      <c r="CZ518" s="10"/>
      <c r="DA518" s="10"/>
      <c r="DB518" s="10"/>
      <c r="DC518" s="10"/>
      <c r="DD518" s="10"/>
      <c r="DE518" s="10"/>
      <c r="DF518" s="10"/>
      <c r="DG518" s="10"/>
      <c r="DH518" s="10"/>
      <c r="DI518" s="10"/>
      <c r="DJ518" s="10"/>
      <c r="DK518" s="10"/>
      <c r="DL518" s="10"/>
      <c r="DM518" s="10"/>
      <c r="DN518" s="10"/>
      <c r="DO518" s="10"/>
      <c r="DP518" s="10"/>
      <c r="DQ518" s="10"/>
      <c r="DR518" s="10"/>
      <c r="DS518" s="10"/>
    </row>
    <row r="519" spans="1:123" s="101" customFormat="1" ht="10.95" customHeight="1" x14ac:dyDescent="0.25">
      <c r="A519" s="75" t="s">
        <v>348</v>
      </c>
      <c r="B519" s="95" t="str">
        <f t="shared" si="136"/>
        <v>Bud02 2020,2006,'548000',0</v>
      </c>
      <c r="C519" s="96">
        <f t="shared" si="137"/>
        <v>2020</v>
      </c>
      <c r="D519" s="96">
        <v>2006</v>
      </c>
      <c r="E519" s="97">
        <f>IF(LEFT(H519,1) = "x",H519,F519)</f>
        <v>548000</v>
      </c>
      <c r="F519" s="90">
        <v>548000</v>
      </c>
      <c r="G519" s="98">
        <f>IF(""="",1,SUBSTITUTE(SUBSTITUTE("","xxp","xpp"),"xppm13","xppm08"))</f>
        <v>1</v>
      </c>
      <c r="H519" s="98">
        <f>IF(""="",1,"")</f>
        <v>1</v>
      </c>
      <c r="I519" s="98">
        <f>IF(""="",1,IF(LEFT("",1)&lt;&gt;"E","",1))</f>
        <v>1</v>
      </c>
      <c r="J519" s="98">
        <f>IF(""="",1,IF(LEFT("",1)="E","",1))</f>
        <v>1</v>
      </c>
      <c r="K519" s="99" t="s">
        <v>379</v>
      </c>
      <c r="L519" s="91">
        <v>2006</v>
      </c>
      <c r="M519" s="100" t="str">
        <f>IF(LEFT($G519,4)="xppm","*","")</f>
        <v/>
      </c>
      <c r="N519" s="101" t="str">
        <f>UPPER(TRIM("          CABLE TV/INTERNET"))</f>
        <v>CABLE TV/INTERNET</v>
      </c>
      <c r="P519" s="102" t="s">
        <v>370</v>
      </c>
      <c r="R519" s="109">
        <f>IFERROR(IF(1*AB519&gt;0,AB519,V519),V519)</f>
        <v>0</v>
      </c>
      <c r="S519" s="108"/>
      <c r="T519" s="101">
        <f>IFERROR(IF(LEFT($G519,4)="xppm",AD519/VLOOKUP($G519,$K$11:$Z$28,T$1,0),IF(LEFT($J519,1)="E",AD519/VLOOKUP($J519,$K$11:$Z$28,T$1,0),AD519/T$6)),"")</f>
        <v>0</v>
      </c>
      <c r="V519" s="101">
        <f>IFERROR(IF(LEFT($G519,4)="xppm",AF519/VLOOKUP($G519,$K$11:$Z$28,V$1,0),IF(LEFT($J519,1)="E",AF519/VLOOKUP($J519,$K$11:$Z$28,V$1,0),AF519/V$6)),"")</f>
        <v>0</v>
      </c>
      <c r="X519" s="101">
        <f>IFERROR(IF(LEFT($G519,4)="xppm",AH519/VLOOKUP($G519,$K$11:$Z$28,X$1,0),IF(LEFT($J519,1)="E",AH519/VLOOKUP($J519,$K$11:$Z$28,X$1,0),AH519/X$6)),"")</f>
        <v>0</v>
      </c>
      <c r="Z519" s="101">
        <f>IFERROR(IF(LEFT($G519,4)="xppm",AJ519/VLOOKUP($G519,$K$11:$Z$28,Z$1,0),IF(LEFT($J519,1)="E",AJ519/VLOOKUP($J519,$K$11:$Z$28,Z$1,0),AJ519/Z$6)),"")</f>
        <v>0</v>
      </c>
      <c r="AA519" s="108"/>
      <c r="AB519" s="99">
        <f>IFERROR(IF(LEFT($G519,4)="xppm",AL519/VLOOKUP($G519,$K$11:$Z$28,AB$1,0),IF(LEFT($J519,1)="E",AL519/VLOOKUP($J519,$K$11:$AB$28,AB$1,0),AL519/AB$6)),"")</f>
        <v>0</v>
      </c>
      <c r="AC519" s="110"/>
      <c r="AD519" s="14">
        <v>0</v>
      </c>
      <c r="AE519" s="14"/>
      <c r="AF519" s="14">
        <v>0</v>
      </c>
      <c r="AG519" s="14"/>
      <c r="AH519" s="14">
        <v>0</v>
      </c>
      <c r="AI519" s="14"/>
      <c r="AJ519" s="14">
        <v>0</v>
      </c>
      <c r="AK519" s="65"/>
      <c r="AL519" s="14">
        <v>0</v>
      </c>
      <c r="AM519" s="65"/>
      <c r="AN519" s="25">
        <v>0</v>
      </c>
      <c r="AO519" s="25">
        <v>0</v>
      </c>
      <c r="AP519" s="25">
        <v>0</v>
      </c>
      <c r="AQ519" s="25">
        <v>0</v>
      </c>
      <c r="AR519" s="25">
        <v>0</v>
      </c>
      <c r="AS519" s="25">
        <v>0</v>
      </c>
      <c r="AT519" s="25">
        <v>0</v>
      </c>
      <c r="AU519" s="25">
        <v>0</v>
      </c>
      <c r="AV519" s="25">
        <v>0</v>
      </c>
      <c r="AW519" s="25">
        <v>0</v>
      </c>
      <c r="AX519" s="25">
        <v>0</v>
      </c>
      <c r="AY519" s="25">
        <v>0</v>
      </c>
      <c r="AZ519" s="108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  <c r="CQ519" s="10"/>
      <c r="CR519" s="10"/>
      <c r="CS519" s="10"/>
      <c r="CT519" s="10"/>
      <c r="CU519" s="10"/>
      <c r="CV519" s="10"/>
      <c r="CW519" s="10"/>
      <c r="CX519" s="10"/>
      <c r="CY519" s="10"/>
      <c r="CZ519" s="10"/>
      <c r="DA519" s="10"/>
      <c r="DB519" s="10"/>
      <c r="DC519" s="10"/>
      <c r="DD519" s="10"/>
      <c r="DE519" s="10"/>
      <c r="DF519" s="10"/>
      <c r="DG519" s="10"/>
      <c r="DH519" s="10"/>
      <c r="DI519" s="10"/>
      <c r="DJ519" s="10"/>
      <c r="DK519" s="10"/>
      <c r="DL519" s="10"/>
      <c r="DM519" s="10"/>
      <c r="DN519" s="10"/>
      <c r="DO519" s="10"/>
      <c r="DP519" s="10"/>
      <c r="DQ519" s="10"/>
      <c r="DR519" s="10"/>
      <c r="DS519" s="10"/>
    </row>
    <row r="520" spans="1:123" s="101" customFormat="1" ht="10.95" customHeight="1" x14ac:dyDescent="0.25">
      <c r="A520" s="75" t="s">
        <v>348</v>
      </c>
      <c r="B520" s="95" t="str">
        <f t="shared" si="136"/>
        <v>Bud02 2020,2006,'549000',0</v>
      </c>
      <c r="C520" s="96">
        <f t="shared" si="137"/>
        <v>2020</v>
      </c>
      <c r="D520" s="96">
        <v>2006</v>
      </c>
      <c r="E520" s="97">
        <f>IF(LEFT(H520,1) = "x",H520,F520)</f>
        <v>549000</v>
      </c>
      <c r="F520" s="90">
        <v>549000</v>
      </c>
      <c r="G520" s="98">
        <f>IF(""="",1,SUBSTITUTE(SUBSTITUTE("","xxp","xpp"),"xppm13","xppm08"))</f>
        <v>1</v>
      </c>
      <c r="H520" s="98">
        <f>IF(""="",1,"")</f>
        <v>1</v>
      </c>
      <c r="I520" s="98">
        <f>IF(""="",1,IF(LEFT("",1)&lt;&gt;"E","",1))</f>
        <v>1</v>
      </c>
      <c r="J520" s="98">
        <f>IF(""="",1,IF(LEFT("",1)="E","",1))</f>
        <v>1</v>
      </c>
      <c r="K520" s="99" t="s">
        <v>380</v>
      </c>
      <c r="L520" s="91">
        <v>2006</v>
      </c>
      <c r="M520" s="100" t="str">
        <f>IF(LEFT($G520,4)="xppm","*","")</f>
        <v/>
      </c>
      <c r="N520" s="101" t="str">
        <f>UPPER(TRIM("          COMPUTER HARDWARE/SOFTWARE"))</f>
        <v>COMPUTER HARDWARE/SOFTWARE</v>
      </c>
      <c r="P520" s="102" t="s">
        <v>370</v>
      </c>
      <c r="R520" s="109">
        <f>IFERROR(IF(1*AB520&gt;0,AB520,V520),V520)</f>
        <v>0</v>
      </c>
      <c r="S520" s="108"/>
      <c r="T520" s="101">
        <f>IFERROR(IF(LEFT($G520,4)="xppm",AD520/VLOOKUP($G520,$K$11:$Z$28,T$1,0),IF(LEFT($J520,1)="E",AD520/VLOOKUP($J520,$K$11:$Z$28,T$1,0),AD520/T$6)),"")</f>
        <v>0</v>
      </c>
      <c r="V520" s="101">
        <f>IFERROR(IF(LEFT($G520,4)="xppm",AF520/VLOOKUP($G520,$K$11:$Z$28,V$1,0),IF(LEFT($J520,1)="E",AF520/VLOOKUP($J520,$K$11:$Z$28,V$1,0),AF520/V$6)),"")</f>
        <v>0</v>
      </c>
      <c r="X520" s="101">
        <f>IFERROR(IF(LEFT($G520,4)="xppm",AH520/VLOOKUP($G520,$K$11:$Z$28,X$1,0),IF(LEFT($J520,1)="E",AH520/VLOOKUP($J520,$K$11:$Z$28,X$1,0),AH520/X$6)),"")</f>
        <v>8.2275000000000009</v>
      </c>
      <c r="Z520" s="101">
        <f>IFERROR(IF(LEFT($G520,4)="xppm",AJ520/VLOOKUP($G520,$K$11:$Z$28,Z$1,0),IF(LEFT($J520,1)="E",AJ520/VLOOKUP($J520,$K$11:$Z$28,Z$1,0),AJ520/Z$6)),"")</f>
        <v>0</v>
      </c>
      <c r="AA520" s="108"/>
      <c r="AB520" s="99">
        <f>IFERROR(IF(LEFT($G520,4)="xppm",AL520/VLOOKUP($G520,$K$11:$Z$28,AB$1,0),IF(LEFT($J520,1)="E",AL520/VLOOKUP($J520,$K$11:$AB$28,AB$1,0),AL520/AB$6)),"")</f>
        <v>0</v>
      </c>
      <c r="AC520" s="110"/>
      <c r="AD520" s="14">
        <v>0</v>
      </c>
      <c r="AE520" s="14"/>
      <c r="AF520" s="14">
        <v>0</v>
      </c>
      <c r="AG520" s="14"/>
      <c r="AH520" s="14">
        <v>98.73</v>
      </c>
      <c r="AI520" s="14"/>
      <c r="AJ520" s="14">
        <v>0</v>
      </c>
      <c r="AK520" s="65"/>
      <c r="AL520" s="14">
        <v>0</v>
      </c>
      <c r="AM520" s="65"/>
      <c r="AN520" s="25">
        <v>0</v>
      </c>
      <c r="AO520" s="25">
        <v>0</v>
      </c>
      <c r="AP520" s="25">
        <v>0</v>
      </c>
      <c r="AQ520" s="25">
        <v>0</v>
      </c>
      <c r="AR520" s="25">
        <v>0</v>
      </c>
      <c r="AS520" s="25">
        <v>0</v>
      </c>
      <c r="AT520" s="25">
        <v>0</v>
      </c>
      <c r="AU520" s="25">
        <v>0</v>
      </c>
      <c r="AV520" s="25">
        <v>0</v>
      </c>
      <c r="AW520" s="25">
        <v>0</v>
      </c>
      <c r="AX520" s="25">
        <v>0</v>
      </c>
      <c r="AY520" s="25">
        <v>0</v>
      </c>
      <c r="AZ520" s="108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  <c r="CQ520" s="10"/>
      <c r="CR520" s="10"/>
      <c r="CS520" s="10"/>
      <c r="CT520" s="10"/>
      <c r="CU520" s="10"/>
      <c r="CV520" s="10"/>
      <c r="CW520" s="10"/>
      <c r="CX520" s="10"/>
      <c r="CY520" s="10"/>
      <c r="CZ520" s="10"/>
      <c r="DA520" s="10"/>
      <c r="DB520" s="10"/>
      <c r="DC520" s="10"/>
      <c r="DD520" s="10"/>
      <c r="DE520" s="10"/>
      <c r="DF520" s="10"/>
      <c r="DG520" s="10"/>
      <c r="DH520" s="10"/>
      <c r="DI520" s="10"/>
      <c r="DJ520" s="10"/>
      <c r="DK520" s="10"/>
      <c r="DL520" s="10"/>
      <c r="DM520" s="10"/>
      <c r="DN520" s="10"/>
      <c r="DO520" s="10"/>
      <c r="DP520" s="10"/>
      <c r="DQ520" s="10"/>
      <c r="DR520" s="10"/>
      <c r="DS520" s="10"/>
    </row>
    <row r="521" spans="1:123" s="101" customFormat="1" ht="10.95" customHeight="1" x14ac:dyDescent="0.25">
      <c r="A521" s="75" t="s">
        <v>348</v>
      </c>
      <c r="B521" s="95" t="str">
        <f t="shared" si="136"/>
        <v>Bud02 2020,2006,'550000',0</v>
      </c>
      <c r="C521" s="96">
        <f t="shared" si="137"/>
        <v>2020</v>
      </c>
      <c r="D521" s="96">
        <v>2006</v>
      </c>
      <c r="E521" s="97">
        <f>IF(LEFT(H521,1) = "x",H521,F521)</f>
        <v>550000</v>
      </c>
      <c r="F521" s="90">
        <v>550000</v>
      </c>
      <c r="G521" s="98">
        <f>IF(""="",1,SUBSTITUTE(SUBSTITUTE("","xxp","xpp"),"xppm13","xppm08"))</f>
        <v>1</v>
      </c>
      <c r="H521" s="98">
        <f>IF(""="",1,"")</f>
        <v>1</v>
      </c>
      <c r="I521" s="98">
        <f>IF(""="",1,IF(LEFT("",1)&lt;&gt;"E","",1))</f>
        <v>1</v>
      </c>
      <c r="J521" s="98">
        <f>IF(""="",1,IF(LEFT("",1)="E","",1))</f>
        <v>1</v>
      </c>
      <c r="K521" s="99" t="s">
        <v>381</v>
      </c>
      <c r="L521" s="91">
        <v>2006</v>
      </c>
      <c r="M521" s="100" t="str">
        <f>IF(LEFT($G521,4)="xppm","*","")</f>
        <v/>
      </c>
      <c r="N521" s="101" t="str">
        <f>UPPER(TRIM("          EMPLOYEE EXPENSES"))</f>
        <v>EMPLOYEE EXPENSES</v>
      </c>
      <c r="P521" s="102" t="s">
        <v>382</v>
      </c>
      <c r="R521" s="109">
        <f>IFERROR(IF(1*AB521&gt;0,AB521,V521),V521)</f>
        <v>0</v>
      </c>
      <c r="S521" s="108"/>
      <c r="T521" s="101">
        <f>IFERROR(IF(LEFT($G521,4)="xppm",AD521/VLOOKUP($G521,$K$11:$Z$28,T$1,0),IF(LEFT($J521,1)="E",AD521/VLOOKUP($J521,$K$11:$Z$28,T$1,0),AD521/T$6)),"")</f>
        <v>0</v>
      </c>
      <c r="V521" s="101">
        <f>IFERROR(IF(LEFT($G521,4)="xppm",AF521/VLOOKUP($G521,$K$11:$Z$28,V$1,0),IF(LEFT($J521,1)="E",AF521/VLOOKUP($J521,$K$11:$Z$28,V$1,0),AF521/V$6)),"")</f>
        <v>0</v>
      </c>
      <c r="X521" s="101">
        <f>IFERROR(IF(LEFT($G521,4)="xppm",AH521/VLOOKUP($G521,$K$11:$Z$28,X$1,0),IF(LEFT($J521,1)="E",AH521/VLOOKUP($J521,$K$11:$Z$28,X$1,0),AH521/X$6)),"")</f>
        <v>0</v>
      </c>
      <c r="Z521" s="101">
        <f>IFERROR(IF(LEFT($G521,4)="xppm",AJ521/VLOOKUP($G521,$K$11:$Z$28,Z$1,0),IF(LEFT($J521,1)="E",AJ521/VLOOKUP($J521,$K$11:$Z$28,Z$1,0),AJ521/Z$6)),"")</f>
        <v>0</v>
      </c>
      <c r="AA521" s="108"/>
      <c r="AB521" s="99">
        <f>IFERROR(IF(LEFT($G521,4)="xppm",AL521/VLOOKUP($G521,$K$11:$Z$28,AB$1,0),IF(LEFT($J521,1)="E",AL521/VLOOKUP($J521,$K$11:$AB$28,AB$1,0),AL521/AB$6)),"")</f>
        <v>0</v>
      </c>
      <c r="AC521" s="110"/>
      <c r="AD521" s="14">
        <v>0</v>
      </c>
      <c r="AE521" s="14"/>
      <c r="AF521" s="14">
        <v>0</v>
      </c>
      <c r="AG521" s="14"/>
      <c r="AH521" s="14">
        <v>0</v>
      </c>
      <c r="AI521" s="14"/>
      <c r="AJ521" s="14">
        <v>0</v>
      </c>
      <c r="AK521" s="65"/>
      <c r="AL521" s="14">
        <v>0</v>
      </c>
      <c r="AM521" s="65"/>
      <c r="AN521" s="25">
        <v>0</v>
      </c>
      <c r="AO521" s="25">
        <v>0</v>
      </c>
      <c r="AP521" s="25">
        <v>0</v>
      </c>
      <c r="AQ521" s="25">
        <v>0</v>
      </c>
      <c r="AR521" s="25">
        <v>0</v>
      </c>
      <c r="AS521" s="25">
        <v>0</v>
      </c>
      <c r="AT521" s="25">
        <v>0</v>
      </c>
      <c r="AU521" s="25">
        <v>0</v>
      </c>
      <c r="AV521" s="25">
        <v>0</v>
      </c>
      <c r="AW521" s="25">
        <v>0</v>
      </c>
      <c r="AX521" s="25">
        <v>0</v>
      </c>
      <c r="AY521" s="25">
        <v>0</v>
      </c>
      <c r="AZ521" s="108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  <c r="CQ521" s="10"/>
      <c r="CR521" s="10"/>
      <c r="CS521" s="10"/>
      <c r="CT521" s="10"/>
      <c r="CU521" s="10"/>
      <c r="CV521" s="10"/>
      <c r="CW521" s="10"/>
      <c r="CX521" s="10"/>
      <c r="CY521" s="10"/>
      <c r="CZ521" s="10"/>
      <c r="DA521" s="10"/>
      <c r="DB521" s="10"/>
      <c r="DC521" s="10"/>
      <c r="DD521" s="10"/>
      <c r="DE521" s="10"/>
      <c r="DF521" s="10"/>
      <c r="DG521" s="10"/>
      <c r="DH521" s="10"/>
      <c r="DI521" s="10"/>
      <c r="DJ521" s="10"/>
      <c r="DK521" s="10"/>
      <c r="DL521" s="10"/>
      <c r="DM521" s="10"/>
      <c r="DN521" s="10"/>
      <c r="DO521" s="10"/>
      <c r="DP521" s="10"/>
      <c r="DQ521" s="10"/>
      <c r="DR521" s="10"/>
      <c r="DS521" s="10"/>
    </row>
    <row r="522" spans="1:123" s="101" customFormat="1" ht="10.95" customHeight="1" x14ac:dyDescent="0.25">
      <c r="A522" s="75" t="s">
        <v>348</v>
      </c>
      <c r="B522" s="95" t="str">
        <f t="shared" si="136"/>
        <v>Bud02 2020,2006,'552000',0</v>
      </c>
      <c r="C522" s="96">
        <f t="shared" si="137"/>
        <v>2020</v>
      </c>
      <c r="D522" s="96">
        <v>2006</v>
      </c>
      <c r="E522" s="97">
        <f>IF(LEFT(H522,1) = "x",H522,F522)</f>
        <v>552000</v>
      </c>
      <c r="F522" s="90">
        <v>552000</v>
      </c>
      <c r="G522" s="98">
        <f>IF(""="",1,SUBSTITUTE(SUBSTITUTE("","xxp","xpp"),"xppm13","xppm08"))</f>
        <v>1</v>
      </c>
      <c r="H522" s="98">
        <f>IF(""="",1,"")</f>
        <v>1</v>
      </c>
      <c r="I522" s="98">
        <f>IF(""="",1,IF(LEFT("",1)&lt;&gt;"E","",1))</f>
        <v>1</v>
      </c>
      <c r="J522" s="98">
        <f>IF(""="",1,IF(LEFT("",1)="E","",1))</f>
        <v>1</v>
      </c>
      <c r="K522" s="99" t="s">
        <v>383</v>
      </c>
      <c r="L522" s="91">
        <v>2006</v>
      </c>
      <c r="M522" s="100" t="str">
        <f>IF(LEFT($G522,4)="xppm","*","")</f>
        <v/>
      </c>
      <c r="N522" s="101" t="str">
        <f>UPPER(TRIM("          OFFICE EXPENSES"))</f>
        <v>OFFICE EXPENSES</v>
      </c>
      <c r="P522" s="102" t="s">
        <v>370</v>
      </c>
      <c r="R522" s="109">
        <f>IFERROR(IF(1*AB522&gt;0,AB522,V522),V522)</f>
        <v>0</v>
      </c>
      <c r="S522" s="108"/>
      <c r="T522" s="101">
        <f>IFERROR(IF(LEFT($G522,4)="xppm",AD522/VLOOKUP($G522,$K$11:$Z$28,T$1,0),IF(LEFT($J522,1)="E",AD522/VLOOKUP($J522,$K$11:$Z$28,T$1,0),AD522/T$6)),"")</f>
        <v>0</v>
      </c>
      <c r="V522" s="101">
        <f>IFERROR(IF(LEFT($G522,4)="xppm",AF522/VLOOKUP($G522,$K$11:$Z$28,V$1,0),IF(LEFT($J522,1)="E",AF522/VLOOKUP($J522,$K$11:$Z$28,V$1,0),AF522/V$6)),"")</f>
        <v>0</v>
      </c>
      <c r="X522" s="101">
        <f>IFERROR(IF(LEFT($G522,4)="xppm",AH522/VLOOKUP($G522,$K$11:$Z$28,X$1,0),IF(LEFT($J522,1)="E",AH522/VLOOKUP($J522,$K$11:$Z$28,X$1,0),AH522/X$6)),"")</f>
        <v>0</v>
      </c>
      <c r="Z522" s="101">
        <f>IFERROR(IF(LEFT($G522,4)="xppm",AJ522/VLOOKUP($G522,$K$11:$Z$28,Z$1,0),IF(LEFT($J522,1)="E",AJ522/VLOOKUP($J522,$K$11:$Z$28,Z$1,0),AJ522/Z$6)),"")</f>
        <v>0</v>
      </c>
      <c r="AA522" s="108"/>
      <c r="AB522" s="99">
        <f>IFERROR(IF(LEFT($G522,4)="xppm",AL522/VLOOKUP($G522,$K$11:$Z$28,AB$1,0),IF(LEFT($J522,1)="E",AL522/VLOOKUP($J522,$K$11:$AB$28,AB$1,0),AL522/AB$6)),"")</f>
        <v>0</v>
      </c>
      <c r="AC522" s="110"/>
      <c r="AD522" s="14">
        <v>0</v>
      </c>
      <c r="AE522" s="14"/>
      <c r="AF522" s="14">
        <v>0</v>
      </c>
      <c r="AG522" s="14"/>
      <c r="AH522" s="14">
        <v>0</v>
      </c>
      <c r="AI522" s="14"/>
      <c r="AJ522" s="14">
        <v>0</v>
      </c>
      <c r="AK522" s="65"/>
      <c r="AL522" s="14">
        <v>0</v>
      </c>
      <c r="AM522" s="65"/>
      <c r="AN522" s="25">
        <v>0</v>
      </c>
      <c r="AO522" s="25">
        <v>0</v>
      </c>
      <c r="AP522" s="25">
        <v>0</v>
      </c>
      <c r="AQ522" s="25">
        <v>0</v>
      </c>
      <c r="AR522" s="25">
        <v>0</v>
      </c>
      <c r="AS522" s="25">
        <v>0</v>
      </c>
      <c r="AT522" s="25">
        <v>0</v>
      </c>
      <c r="AU522" s="25">
        <v>0</v>
      </c>
      <c r="AV522" s="25">
        <v>0</v>
      </c>
      <c r="AW522" s="25">
        <v>0</v>
      </c>
      <c r="AX522" s="25">
        <v>0</v>
      </c>
      <c r="AY522" s="25">
        <v>0</v>
      </c>
      <c r="AZ522" s="108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  <c r="CQ522" s="10"/>
      <c r="CR522" s="10"/>
      <c r="CS522" s="10"/>
      <c r="CT522" s="10"/>
      <c r="CU522" s="10"/>
      <c r="CV522" s="10"/>
      <c r="CW522" s="10"/>
      <c r="CX522" s="10"/>
      <c r="CY522" s="10"/>
      <c r="CZ522" s="10"/>
      <c r="DA522" s="10"/>
      <c r="DB522" s="10"/>
      <c r="DC522" s="10"/>
      <c r="DD522" s="10"/>
      <c r="DE522" s="10"/>
      <c r="DF522" s="10"/>
      <c r="DG522" s="10"/>
      <c r="DH522" s="10"/>
      <c r="DI522" s="10"/>
      <c r="DJ522" s="10"/>
      <c r="DK522" s="10"/>
      <c r="DL522" s="10"/>
      <c r="DM522" s="10"/>
      <c r="DN522" s="10"/>
      <c r="DO522" s="10"/>
      <c r="DP522" s="10"/>
      <c r="DQ522" s="10"/>
      <c r="DR522" s="10"/>
      <c r="DS522" s="10"/>
    </row>
    <row r="523" spans="1:123" s="101" customFormat="1" ht="10.95" customHeight="1" x14ac:dyDescent="0.25">
      <c r="A523" s="75" t="s">
        <v>348</v>
      </c>
      <c r="B523" s="95" t="str">
        <f t="shared" si="136"/>
        <v>Bud02 2020,2006,'553500',0</v>
      </c>
      <c r="C523" s="96">
        <f t="shared" si="137"/>
        <v>2020</v>
      </c>
      <c r="D523" s="96">
        <v>2006</v>
      </c>
      <c r="E523" s="97">
        <f>IF(LEFT(H523,1) = "x",H523,F523)</f>
        <v>553500</v>
      </c>
      <c r="F523" s="90">
        <v>553500</v>
      </c>
      <c r="G523" s="98">
        <f>IF(""="",1,SUBSTITUTE(SUBSTITUTE("","xxp","xpp"),"xppm13","xppm08"))</f>
        <v>1</v>
      </c>
      <c r="H523" s="98">
        <f>IF(""="",1,"")</f>
        <v>1</v>
      </c>
      <c r="I523" s="98">
        <f>IF(""="",1,IF(LEFT("",1)&lt;&gt;"E","",1))</f>
        <v>1</v>
      </c>
      <c r="J523" s="98">
        <f>IF(""="",1,IF(LEFT("",1)="E","",1))</f>
        <v>1</v>
      </c>
      <c r="K523" s="99" t="s">
        <v>384</v>
      </c>
      <c r="L523" s="91">
        <v>2006</v>
      </c>
      <c r="M523" s="100" t="str">
        <f>IF(LEFT($G523,4)="xppm","*","")</f>
        <v/>
      </c>
      <c r="N523" s="101" t="str">
        <f>UPPER(TRIM("          TELEPHONE/CELL PHONE"))</f>
        <v>TELEPHONE/CELL PHONE</v>
      </c>
      <c r="P523" s="102" t="s">
        <v>370</v>
      </c>
      <c r="R523" s="109">
        <f>IFERROR(IF(1*AB523&gt;0,AB523,V523),V523)</f>
        <v>0</v>
      </c>
      <c r="S523" s="108"/>
      <c r="T523" s="101">
        <f>IFERROR(IF(LEFT($G523,4)="xppm",AD523/VLOOKUP($G523,$K$11:$Z$28,T$1,0),IF(LEFT($J523,1)="E",AD523/VLOOKUP($J523,$K$11:$Z$28,T$1,0),AD523/T$6)),"")</f>
        <v>0</v>
      </c>
      <c r="V523" s="101">
        <f>IFERROR(IF(LEFT($G523,4)="xppm",AF523/VLOOKUP($G523,$K$11:$Z$28,V$1,0),IF(LEFT($J523,1)="E",AF523/VLOOKUP($J523,$K$11:$Z$28,V$1,0),AF523/V$6)),"")</f>
        <v>0</v>
      </c>
      <c r="X523" s="101">
        <f>IFERROR(IF(LEFT($G523,4)="xppm",AH523/VLOOKUP($G523,$K$11:$Z$28,X$1,0),IF(LEFT($J523,1)="E",AH523/VLOOKUP($J523,$K$11:$Z$28,X$1,0),AH523/X$6)),"")</f>
        <v>0</v>
      </c>
      <c r="Z523" s="101">
        <f>IFERROR(IF(LEFT($G523,4)="xppm",AJ523/VLOOKUP($G523,$K$11:$Z$28,Z$1,0),IF(LEFT($J523,1)="E",AJ523/VLOOKUP($J523,$K$11:$Z$28,Z$1,0),AJ523/Z$6)),"")</f>
        <v>0</v>
      </c>
      <c r="AA523" s="108"/>
      <c r="AB523" s="99">
        <f>IFERROR(IF(LEFT($G523,4)="xppm",AL523/VLOOKUP($G523,$K$11:$Z$28,AB$1,0),IF(LEFT($J523,1)="E",AL523/VLOOKUP($J523,$K$11:$AB$28,AB$1,0),AL523/AB$6)),"")</f>
        <v>0</v>
      </c>
      <c r="AC523" s="110"/>
      <c r="AD523" s="14">
        <v>0</v>
      </c>
      <c r="AE523" s="14"/>
      <c r="AF523" s="14">
        <v>0</v>
      </c>
      <c r="AG523" s="14"/>
      <c r="AH523" s="14">
        <v>0</v>
      </c>
      <c r="AI523" s="14"/>
      <c r="AJ523" s="14"/>
      <c r="AK523" s="65"/>
      <c r="AL523" s="14"/>
      <c r="AM523" s="65"/>
      <c r="AN523" s="25">
        <v>0</v>
      </c>
      <c r="AO523" s="25">
        <v>0</v>
      </c>
      <c r="AP523" s="25">
        <v>0</v>
      </c>
      <c r="AQ523" s="25">
        <v>0</v>
      </c>
      <c r="AR523" s="25">
        <v>0</v>
      </c>
      <c r="AS523" s="25">
        <v>0</v>
      </c>
      <c r="AT523" s="25">
        <v>0</v>
      </c>
      <c r="AU523" s="25">
        <v>0</v>
      </c>
      <c r="AV523" s="25">
        <v>0</v>
      </c>
      <c r="AW523" s="25">
        <v>0</v>
      </c>
      <c r="AX523" s="25">
        <v>0</v>
      </c>
      <c r="AY523" s="25">
        <v>0</v>
      </c>
      <c r="AZ523" s="108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  <c r="CQ523" s="10"/>
      <c r="CR523" s="10"/>
      <c r="CS523" s="10"/>
      <c r="CT523" s="10"/>
      <c r="CU523" s="10"/>
      <c r="CV523" s="10"/>
      <c r="CW523" s="10"/>
      <c r="CX523" s="10"/>
      <c r="CY523" s="10"/>
      <c r="CZ523" s="10"/>
      <c r="DA523" s="10"/>
      <c r="DB523" s="10"/>
      <c r="DC523" s="10"/>
      <c r="DD523" s="10"/>
      <c r="DE523" s="10"/>
      <c r="DF523" s="10"/>
      <c r="DG523" s="10"/>
      <c r="DH523" s="10"/>
      <c r="DI523" s="10"/>
      <c r="DJ523" s="10"/>
      <c r="DK523" s="10"/>
      <c r="DL523" s="10"/>
      <c r="DM523" s="10"/>
      <c r="DN523" s="10"/>
      <c r="DO523" s="10"/>
      <c r="DP523" s="10"/>
      <c r="DQ523" s="10"/>
      <c r="DR523" s="10"/>
      <c r="DS523" s="10"/>
    </row>
    <row r="524" spans="1:123" s="101" customFormat="1" ht="10.95" customHeight="1" x14ac:dyDescent="0.25">
      <c r="A524" s="75" t="s">
        <v>348</v>
      </c>
      <c r="B524" s="95" t="str">
        <f t="shared" si="136"/>
        <v>Bud02 2020,2006,'555000',0</v>
      </c>
      <c r="C524" s="96">
        <f t="shared" si="137"/>
        <v>2020</v>
      </c>
      <c r="D524" s="96">
        <v>2006</v>
      </c>
      <c r="E524" s="97">
        <f>IF(LEFT(H524,1) = "x",H524,F524)</f>
        <v>555000</v>
      </c>
      <c r="F524" s="90">
        <v>555000</v>
      </c>
      <c r="G524" s="98">
        <f>IF(""="",1,SUBSTITUTE(SUBSTITUTE("","xxp","xpp"),"xppm13","xppm08"))</f>
        <v>1</v>
      </c>
      <c r="H524" s="98">
        <f>IF(""="",1,"")</f>
        <v>1</v>
      </c>
      <c r="I524" s="98">
        <f>IF(""="",1,IF(LEFT("",1)&lt;&gt;"E","",1))</f>
        <v>1</v>
      </c>
      <c r="J524" s="98">
        <f>IF(""="",1,IF(LEFT("",1)="E","",1))</f>
        <v>1</v>
      </c>
      <c r="K524" s="99" t="s">
        <v>385</v>
      </c>
      <c r="L524" s="91">
        <v>2006</v>
      </c>
      <c r="M524" s="100" t="str">
        <f>IF(LEFT($G524,4)="xppm","*","")</f>
        <v/>
      </c>
      <c r="N524" s="101" t="str">
        <f>UPPER(TRIM("          DONATIONS"))</f>
        <v>DONATIONS</v>
      </c>
      <c r="P524" s="102" t="s">
        <v>386</v>
      </c>
      <c r="R524" s="109">
        <f>IFERROR(IF(1*AB524&gt;0,AB524,V524),V524)</f>
        <v>0</v>
      </c>
      <c r="S524" s="108"/>
      <c r="T524" s="101">
        <f>IFERROR(IF(LEFT($G524,4)="xppm",AD524/VLOOKUP($G524,$K$11:$Z$28,T$1,0),IF(LEFT($J524,1)="E",AD524/VLOOKUP($J524,$K$11:$Z$28,T$1,0),AD524/T$6)),"")</f>
        <v>0</v>
      </c>
      <c r="V524" s="101">
        <f>IFERROR(IF(LEFT($G524,4)="xppm",AF524/VLOOKUP($G524,$K$11:$Z$28,V$1,0),IF(LEFT($J524,1)="E",AF524/VLOOKUP($J524,$K$11:$Z$28,V$1,0),AF524/V$6)),"")</f>
        <v>0</v>
      </c>
      <c r="X524" s="101">
        <f>IFERROR(IF(LEFT($G524,4)="xppm",AH524/VLOOKUP($G524,$K$11:$Z$28,X$1,0),IF(LEFT($J524,1)="E",AH524/VLOOKUP($J524,$K$11:$Z$28,X$1,0),AH524/X$6)),"")</f>
        <v>0</v>
      </c>
      <c r="Z524" s="101">
        <f>IFERROR(IF(LEFT($G524,4)="xppm",AJ524/VLOOKUP($G524,$K$11:$Z$28,Z$1,0),IF(LEFT($J524,1)="E",AJ524/VLOOKUP($J524,$K$11:$Z$28,Z$1,0),AJ524/Z$6)),"")</f>
        <v>0</v>
      </c>
      <c r="AA524" s="108"/>
      <c r="AB524" s="99">
        <f>IFERROR(IF(LEFT($G524,4)="xppm",AL524/VLOOKUP($G524,$K$11:$Z$28,AB$1,0),IF(LEFT($J524,1)="E",AL524/VLOOKUP($J524,$K$11:$AB$28,AB$1,0),AL524/AB$6)),"")</f>
        <v>0</v>
      </c>
      <c r="AC524" s="110"/>
      <c r="AD524" s="14"/>
      <c r="AE524" s="14"/>
      <c r="AF524" s="14"/>
      <c r="AG524" s="14"/>
      <c r="AH524" s="14"/>
      <c r="AI524" s="14"/>
      <c r="AJ524" s="14"/>
      <c r="AK524" s="65"/>
      <c r="AL524" s="14"/>
      <c r="AM524" s="6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108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  <c r="CQ524" s="10"/>
      <c r="CR524" s="10"/>
      <c r="CS524" s="10"/>
      <c r="CT524" s="10"/>
      <c r="CU524" s="10"/>
      <c r="CV524" s="10"/>
      <c r="CW524" s="10"/>
      <c r="CX524" s="10"/>
      <c r="CY524" s="10"/>
      <c r="CZ524" s="10"/>
      <c r="DA524" s="10"/>
      <c r="DB524" s="10"/>
      <c r="DC524" s="10"/>
      <c r="DD524" s="10"/>
      <c r="DE524" s="10"/>
      <c r="DF524" s="10"/>
      <c r="DG524" s="10"/>
      <c r="DH524" s="10"/>
      <c r="DI524" s="10"/>
      <c r="DJ524" s="10"/>
      <c r="DK524" s="10"/>
      <c r="DL524" s="10"/>
      <c r="DM524" s="10"/>
      <c r="DN524" s="10"/>
      <c r="DO524" s="10"/>
      <c r="DP524" s="10"/>
      <c r="DQ524" s="10"/>
      <c r="DR524" s="10"/>
      <c r="DS524" s="10"/>
    </row>
    <row r="525" spans="1:123" s="101" customFormat="1" ht="10.95" customHeight="1" x14ac:dyDescent="0.25">
      <c r="A525" s="75" t="s">
        <v>348</v>
      </c>
      <c r="B525" s="95" t="str">
        <f t="shared" si="136"/>
        <v>Bud02 2020,2006,'xga001',0</v>
      </c>
      <c r="C525" s="96">
        <f t="shared" si="137"/>
        <v>2020</v>
      </c>
      <c r="D525" s="96">
        <v>2006</v>
      </c>
      <c r="E525" s="97" t="str">
        <f>IF(LEFT(H525,1) = "x",H525,F525)</f>
        <v>xga001</v>
      </c>
      <c r="F525" s="90">
        <v>555500</v>
      </c>
      <c r="G525" s="98">
        <f>IF(""="",1,SUBSTITUTE(SUBSTITUTE("","xxp","xpp"),"xppm13","xppm08"))</f>
        <v>1</v>
      </c>
      <c r="H525" s="98" t="str">
        <f>IF("xga001"="",1,"xga001")</f>
        <v>xga001</v>
      </c>
      <c r="I525" s="98">
        <f>IF("E1z"="",1,IF(LEFT("E1z",1)&lt;&gt;"E","E1z",1))</f>
        <v>1</v>
      </c>
      <c r="J525" s="98" t="str">
        <f>IF("E1z"="",1,IF(LEFT("E1z",1)="E","E1z",1))</f>
        <v>E1z</v>
      </c>
      <c r="K525" s="99" t="s">
        <v>387</v>
      </c>
      <c r="L525" s="91">
        <v>2006</v>
      </c>
      <c r="M525" s="100" t="str">
        <f>IF(LEFT($G525,4)="xppm","*","")</f>
        <v/>
      </c>
      <c r="N525" s="101" t="str">
        <f>UPPER(TRIM("          BAD DEBT"))</f>
        <v>BAD DEBT</v>
      </c>
      <c r="P525" s="102" t="s">
        <v>388</v>
      </c>
      <c r="R525" s="109">
        <f>IFERROR(IF(1*AB525&gt;0,AB525,V525),V525)</f>
        <v>0</v>
      </c>
      <c r="S525" s="108"/>
      <c r="T525" s="101">
        <f>IFERROR(IF(LEFT($G525,4)="xppm",AD525/VLOOKUP($G525,$K$11:$Z$28,T$1,0),IF(LEFT($J525,1)="E",AD525/VLOOKUP($J525,$K$11:$Z$28,T$1,0),AD525/T$6)),"")</f>
        <v>0</v>
      </c>
      <c r="V525" s="101">
        <f>IFERROR(IF(LEFT($G525,4)="xppm",AF525/VLOOKUP($G525,$K$11:$Z$28,V$1,0),IF(LEFT($J525,1)="E",AF525/VLOOKUP($J525,$K$11:$Z$28,V$1,0),AF525/V$6)),"")</f>
        <v>0</v>
      </c>
      <c r="X525" s="101">
        <f>IFERROR(IF(LEFT($G525,4)="xppm",AH525/VLOOKUP($G525,$K$11:$Z$28,X$1,0),IF(LEFT($J525,1)="E",AH525/VLOOKUP($J525,$K$11:$Z$28,X$1,0),AH525/X$6)),"")</f>
        <v>0</v>
      </c>
      <c r="Z525" s="101">
        <f>IFERROR(IF(LEFT($G525,4)="xppm",AJ525/VLOOKUP($G525,$K$11:$Z$28,Z$1,0),IF(LEFT($J525,1)="E",AJ525/VLOOKUP($J525,$K$11:$Z$28,Z$1,0),AJ525/Z$6)),"")</f>
        <v>0</v>
      </c>
      <c r="AA525" s="108"/>
      <c r="AB525" s="99" t="str">
        <f>IFERROR(IF(LEFT($G525,4)="xppm",AL525/VLOOKUP($G525,$K$11:$Z$28,AB$1,0),IF(LEFT($J525,1)="E",AL525/VLOOKUP($J525,$K$11:$AB$28,AB$1,0),AL525/AB$6)),"")</f>
        <v/>
      </c>
      <c r="AC525" s="110"/>
      <c r="AD525" s="14"/>
      <c r="AE525" s="14"/>
      <c r="AF525" s="14"/>
      <c r="AG525" s="14"/>
      <c r="AH525" s="14"/>
      <c r="AI525" s="14"/>
      <c r="AJ525" s="14"/>
      <c r="AK525" s="65"/>
      <c r="AL525" s="14"/>
      <c r="AM525" s="6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108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  <c r="CQ525" s="10"/>
      <c r="CR525" s="10"/>
      <c r="CS525" s="10"/>
      <c r="CT525" s="10"/>
      <c r="CU525" s="10"/>
      <c r="CV525" s="10"/>
      <c r="CW525" s="10"/>
      <c r="CX525" s="10"/>
      <c r="CY525" s="10"/>
      <c r="CZ525" s="10"/>
      <c r="DA525" s="10"/>
      <c r="DB525" s="10"/>
      <c r="DC525" s="10"/>
      <c r="DD525" s="10"/>
      <c r="DE525" s="10"/>
      <c r="DF525" s="10"/>
      <c r="DG525" s="10"/>
      <c r="DH525" s="10"/>
      <c r="DI525" s="10"/>
      <c r="DJ525" s="10"/>
      <c r="DK525" s="10"/>
      <c r="DL525" s="10"/>
      <c r="DM525" s="10"/>
      <c r="DN525" s="10"/>
      <c r="DO525" s="10"/>
      <c r="DP525" s="10"/>
      <c r="DQ525" s="10"/>
      <c r="DR525" s="10"/>
      <c r="DS525" s="10"/>
    </row>
    <row r="526" spans="1:123" s="101" customFormat="1" ht="10.95" customHeight="1" x14ac:dyDescent="0.25">
      <c r="A526" s="75" t="s">
        <v>348</v>
      </c>
      <c r="B526" s="95" t="str">
        <f t="shared" si="136"/>
        <v>Bud02 2020,2006,'556000',0</v>
      </c>
      <c r="C526" s="96">
        <f t="shared" si="137"/>
        <v>2020</v>
      </c>
      <c r="D526" s="96">
        <v>2006</v>
      </c>
      <c r="E526" s="97">
        <f>IF(LEFT(H526,1) = "x",H526,F526)</f>
        <v>556000</v>
      </c>
      <c r="F526" s="90">
        <v>556000</v>
      </c>
      <c r="G526" s="98">
        <f>IF(""="",1,SUBSTITUTE(SUBSTITUTE("","xxp","xpp"),"xppm13","xppm08"))</f>
        <v>1</v>
      </c>
      <c r="H526" s="98">
        <f>IF(""="",1,"")</f>
        <v>1</v>
      </c>
      <c r="I526" s="98">
        <f>IF(""="",1,IF(LEFT("",1)&lt;&gt;"E","",1))</f>
        <v>1</v>
      </c>
      <c r="J526" s="98">
        <f>IF(""="",1,IF(LEFT("",1)="E","",1))</f>
        <v>1</v>
      </c>
      <c r="K526" s="99" t="s">
        <v>389</v>
      </c>
      <c r="L526" s="91">
        <v>2006</v>
      </c>
      <c r="M526" s="100" t="str">
        <f>IF(LEFT($G526,4)="xppm","*","")</f>
        <v/>
      </c>
      <c r="N526" s="101" t="str">
        <f>UPPER(TRIM("          MEDICAID BED TAX"))</f>
        <v>MEDICAID BED TAX</v>
      </c>
      <c r="P526" s="102" t="s">
        <v>356</v>
      </c>
      <c r="R526" s="109">
        <f>IFERROR(IF(1*AB526&gt;0,AB526,V526),V526)</f>
        <v>0</v>
      </c>
      <c r="S526" s="108"/>
      <c r="T526" s="101">
        <f>IFERROR(IF(LEFT($G526,4)="xppm",AD526/VLOOKUP($G526,$K$11:$Z$28,T$1,0),IF(LEFT($J526,1)="E",AD526/VLOOKUP($J526,$K$11:$Z$28,T$1,0),AD526/T$6)),"")</f>
        <v>0</v>
      </c>
      <c r="V526" s="101">
        <f>IFERROR(IF(LEFT($G526,4)="xppm",AF526/VLOOKUP($G526,$K$11:$Z$28,V$1,0),IF(LEFT($J526,1)="E",AF526/VLOOKUP($J526,$K$11:$Z$28,V$1,0),AF526/V$6)),"")</f>
        <v>0</v>
      </c>
      <c r="X526" s="101">
        <f>IFERROR(IF(LEFT($G526,4)="xppm",AH526/VLOOKUP($G526,$K$11:$Z$28,X$1,0),IF(LEFT($J526,1)="E",AH526/VLOOKUP($J526,$K$11:$Z$28,X$1,0),AH526/X$6)),"")</f>
        <v>0</v>
      </c>
      <c r="Z526" s="101">
        <f>IFERROR(IF(LEFT($G526,4)="xppm",AJ526/VLOOKUP($G526,$K$11:$Z$28,Z$1,0),IF(LEFT($J526,1)="E",AJ526/VLOOKUP($J526,$K$11:$Z$28,Z$1,0),AJ526/Z$6)),"")</f>
        <v>0</v>
      </c>
      <c r="AA526" s="108"/>
      <c r="AB526" s="99">
        <f>IFERROR(IF(LEFT($G526,4)="xppm",AL526/VLOOKUP($G526,$K$11:$Z$28,AB$1,0),IF(LEFT($J526,1)="E",AL526/VLOOKUP($J526,$K$11:$AB$28,AB$1,0),AL526/AB$6)),"")</f>
        <v>0</v>
      </c>
      <c r="AC526" s="110"/>
      <c r="AD526" s="14"/>
      <c r="AE526" s="14"/>
      <c r="AF526" s="14"/>
      <c r="AG526" s="14"/>
      <c r="AH526" s="14"/>
      <c r="AI526" s="14"/>
      <c r="AJ526" s="14"/>
      <c r="AK526" s="65"/>
      <c r="AL526" s="14"/>
      <c r="AM526" s="6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108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  <c r="CQ526" s="10"/>
      <c r="CR526" s="10"/>
      <c r="CS526" s="10"/>
      <c r="CT526" s="10"/>
      <c r="CU526" s="10"/>
      <c r="CV526" s="10"/>
      <c r="CW526" s="10"/>
      <c r="CX526" s="10"/>
      <c r="CY526" s="10"/>
      <c r="CZ526" s="10"/>
      <c r="DA526" s="10"/>
      <c r="DB526" s="10"/>
      <c r="DC526" s="10"/>
      <c r="DD526" s="10"/>
      <c r="DE526" s="10"/>
      <c r="DF526" s="10"/>
      <c r="DG526" s="10"/>
      <c r="DH526" s="10"/>
      <c r="DI526" s="10"/>
      <c r="DJ526" s="10"/>
      <c r="DK526" s="10"/>
      <c r="DL526" s="10"/>
      <c r="DM526" s="10"/>
      <c r="DN526" s="10"/>
      <c r="DO526" s="10"/>
      <c r="DP526" s="10"/>
      <c r="DQ526" s="10"/>
      <c r="DR526" s="10"/>
      <c r="DS526" s="10"/>
    </row>
    <row r="527" spans="1:123" ht="4.05" customHeight="1" x14ac:dyDescent="0.25">
      <c r="A527" s="75" t="s">
        <v>348</v>
      </c>
      <c r="E527" s="111"/>
      <c r="F527" s="112"/>
      <c r="T527" s="25"/>
      <c r="U527" s="25"/>
      <c r="V527" s="25"/>
      <c r="W527" s="25"/>
      <c r="X527" s="25"/>
      <c r="Y527" s="25"/>
      <c r="Z527" s="25"/>
      <c r="AA527" s="25"/>
      <c r="AB527" s="14"/>
      <c r="AC527" s="14"/>
    </row>
    <row r="528" spans="1:123" s="86" customFormat="1" ht="15" customHeight="1" x14ac:dyDescent="0.25">
      <c r="A528" s="75" t="s">
        <v>348</v>
      </c>
      <c r="B528" s="80"/>
      <c r="C528" s="80"/>
      <c r="D528" s="80"/>
      <c r="E528" s="81"/>
      <c r="F528" s="82"/>
      <c r="G528" s="81"/>
      <c r="H528" s="81"/>
      <c r="I528" s="81"/>
      <c r="J528" s="81"/>
      <c r="K528" s="81"/>
      <c r="L528" s="83">
        <f>L529</f>
        <v>2006</v>
      </c>
      <c r="M528" s="84" t="s">
        <v>390</v>
      </c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  <c r="AA528" s="84"/>
      <c r="AB528" s="81"/>
      <c r="AC528" s="81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85"/>
      <c r="AO528" s="85"/>
      <c r="AP528" s="85"/>
      <c r="AQ528" s="85"/>
      <c r="AR528" s="85"/>
      <c r="AS528" s="85"/>
      <c r="AT528" s="85"/>
      <c r="AU528" s="85"/>
      <c r="AV528" s="85"/>
      <c r="AW528" s="85"/>
      <c r="AX528" s="85"/>
      <c r="AY528" s="85"/>
      <c r="AZ528" s="84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  <c r="CQ528" s="10"/>
      <c r="CR528" s="10"/>
      <c r="CS528" s="10"/>
      <c r="CT528" s="10"/>
      <c r="CU528" s="10"/>
      <c r="CV528" s="10"/>
      <c r="CW528" s="10"/>
      <c r="CX528" s="10"/>
      <c r="CY528" s="10"/>
      <c r="CZ528" s="10"/>
      <c r="DA528" s="10"/>
      <c r="DB528" s="10"/>
      <c r="DC528" s="10"/>
      <c r="DD528" s="10"/>
      <c r="DE528" s="10"/>
      <c r="DF528" s="10"/>
      <c r="DG528" s="10"/>
      <c r="DH528" s="10"/>
      <c r="DI528" s="10"/>
      <c r="DJ528" s="10"/>
      <c r="DK528" s="10"/>
      <c r="DL528" s="10"/>
      <c r="DM528" s="10"/>
      <c r="DN528" s="10"/>
      <c r="DO528" s="10"/>
      <c r="DP528" s="10"/>
      <c r="DQ528" s="10"/>
      <c r="DR528" s="10"/>
      <c r="DS528" s="10"/>
    </row>
    <row r="529" spans="1:123" s="101" customFormat="1" ht="10.95" customHeight="1" x14ac:dyDescent="0.25">
      <c r="A529" s="75" t="s">
        <v>348</v>
      </c>
      <c r="B529" s="95" t="str">
        <f t="shared" ref="B529:B531" si="138">IF(E529&gt;0,"Bud02 " &amp; C529 &amp;","&amp;D529&amp;",'"&amp;E529&amp;"',"&amp;1*R529)</f>
        <v>Bud02 2020,2006,'557500',0</v>
      </c>
      <c r="C529" s="96">
        <f t="shared" ref="C529:C531" si="139">$E$5</f>
        <v>2020</v>
      </c>
      <c r="D529" s="96">
        <v>2006</v>
      </c>
      <c r="E529" s="97">
        <f>IF(LEFT(H529,1) = "x",H529,F529)</f>
        <v>557500</v>
      </c>
      <c r="F529" s="90">
        <v>557500</v>
      </c>
      <c r="G529" s="98">
        <f>IF(""="",1,SUBSTITUTE(SUBSTITUTE("","xxp","xpp"),"xppm13","xppm08"))</f>
        <v>1</v>
      </c>
      <c r="H529" s="98">
        <f>IF(""="",1,"")</f>
        <v>1</v>
      </c>
      <c r="I529" s="98">
        <f>IF(""="",1,IF(LEFT("",1)&lt;&gt;"E","",1))</f>
        <v>1</v>
      </c>
      <c r="J529" s="98">
        <f>IF(""="",1,IF(LEFT("",1)="E","",1))</f>
        <v>1</v>
      </c>
      <c r="K529" s="99" t="s">
        <v>391</v>
      </c>
      <c r="L529" s="91">
        <v>2006</v>
      </c>
      <c r="M529" s="100" t="str">
        <f>IF(LEFT($G529,4)="xppm","*","")</f>
        <v/>
      </c>
      <c r="N529" s="101" t="str">
        <f>UPPER(TRIM("          REAL ESTATE TAXES"))</f>
        <v>REAL ESTATE TAXES</v>
      </c>
      <c r="P529" s="102" t="s">
        <v>356</v>
      </c>
      <c r="R529" s="109">
        <f>IFERROR(IF(1*AB529&gt;0,AB529,V529),V529)</f>
        <v>0</v>
      </c>
      <c r="S529" s="108"/>
      <c r="T529" s="101">
        <f>IFERROR(IF(LEFT($G529,4)="xppm",AD529/VLOOKUP($G529,$K$11:$Z$28,T$1,0),IF(LEFT($J529,1)="E",AD529/VLOOKUP($J529,$K$11:$Z$28,T$1,0),AD529/T$6)),"")</f>
        <v>0</v>
      </c>
      <c r="V529" s="101">
        <f>IFERROR(IF(LEFT($G529,4)="xppm",AF529/VLOOKUP($G529,$K$11:$Z$28,V$1,0),IF(LEFT($J529,1)="E",AF529/VLOOKUP($J529,$K$11:$Z$28,V$1,0),AF529/V$6)),"")</f>
        <v>0</v>
      </c>
      <c r="X529" s="101">
        <f>IFERROR(IF(LEFT($G529,4)="xppm",AH529/VLOOKUP($G529,$K$11:$Z$28,X$1,0),IF(LEFT($J529,1)="E",AH529/VLOOKUP($J529,$K$11:$Z$28,X$1,0),AH529/X$6)),"")</f>
        <v>0</v>
      </c>
      <c r="Z529" s="101">
        <f>IFERROR(IF(LEFT($G529,4)="xppm",AJ529/VLOOKUP($G529,$K$11:$Z$28,Z$1,0),IF(LEFT($J529,1)="E",AJ529/VLOOKUP($J529,$K$11:$Z$28,Z$1,0),AJ529/Z$6)),"")</f>
        <v>0</v>
      </c>
      <c r="AA529" s="108"/>
      <c r="AB529" s="99">
        <f>IFERROR(IF(LEFT($G529,4)="xppm",AL529/VLOOKUP($G529,$K$11:$Z$28,AB$1,0),IF(LEFT($J529,1)="E",AL529/VLOOKUP($J529,$K$11:$AB$28,AB$1,0),AL529/AB$6)),"")</f>
        <v>0</v>
      </c>
      <c r="AC529" s="110"/>
      <c r="AD529" s="14">
        <v>0</v>
      </c>
      <c r="AE529" s="14"/>
      <c r="AF529" s="14">
        <v>0</v>
      </c>
      <c r="AG529" s="14"/>
      <c r="AH529" s="14">
        <v>0</v>
      </c>
      <c r="AI529" s="14"/>
      <c r="AJ529" s="14"/>
      <c r="AK529" s="65"/>
      <c r="AL529" s="14"/>
      <c r="AM529" s="65"/>
      <c r="AN529" s="25">
        <v>0</v>
      </c>
      <c r="AO529" s="25">
        <v>0</v>
      </c>
      <c r="AP529" s="25">
        <v>0</v>
      </c>
      <c r="AQ529" s="25">
        <v>0</v>
      </c>
      <c r="AR529" s="25">
        <v>0</v>
      </c>
      <c r="AS529" s="25">
        <v>0</v>
      </c>
      <c r="AT529" s="25">
        <v>0</v>
      </c>
      <c r="AU529" s="25">
        <v>0</v>
      </c>
      <c r="AV529" s="25">
        <v>0</v>
      </c>
      <c r="AW529" s="25">
        <v>0</v>
      </c>
      <c r="AX529" s="25">
        <v>0</v>
      </c>
      <c r="AY529" s="25">
        <v>0</v>
      </c>
      <c r="AZ529" s="108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  <c r="CQ529" s="10"/>
      <c r="CR529" s="10"/>
      <c r="CS529" s="10"/>
      <c r="CT529" s="10"/>
      <c r="CU529" s="10"/>
      <c r="CV529" s="10"/>
      <c r="CW529" s="10"/>
      <c r="CX529" s="10"/>
      <c r="CY529" s="10"/>
      <c r="CZ529" s="10"/>
      <c r="DA529" s="10"/>
      <c r="DB529" s="10"/>
      <c r="DC529" s="10"/>
      <c r="DD529" s="10"/>
      <c r="DE529" s="10"/>
      <c r="DF529" s="10"/>
      <c r="DG529" s="10"/>
      <c r="DH529" s="10"/>
      <c r="DI529" s="10"/>
      <c r="DJ529" s="10"/>
      <c r="DK529" s="10"/>
      <c r="DL529" s="10"/>
      <c r="DM529" s="10"/>
      <c r="DN529" s="10"/>
      <c r="DO529" s="10"/>
      <c r="DP529" s="10"/>
      <c r="DQ529" s="10"/>
      <c r="DR529" s="10"/>
      <c r="DS529" s="10"/>
    </row>
    <row r="530" spans="1:123" s="101" customFormat="1" ht="10.95" customHeight="1" x14ac:dyDescent="0.25">
      <c r="A530" s="75" t="s">
        <v>348</v>
      </c>
      <c r="B530" s="95" t="str">
        <f t="shared" si="138"/>
        <v>Bud02 2020,2006,'558000',0</v>
      </c>
      <c r="C530" s="96">
        <f t="shared" si="139"/>
        <v>2020</v>
      </c>
      <c r="D530" s="96">
        <v>2006</v>
      </c>
      <c r="E530" s="97">
        <f>IF(LEFT(H530,1) = "x",H530,F530)</f>
        <v>558000</v>
      </c>
      <c r="F530" s="90">
        <v>558000</v>
      </c>
      <c r="G530" s="98">
        <f>IF(""="",1,SUBSTITUTE(SUBSTITUTE("","xxp","xpp"),"xppm13","xppm08"))</f>
        <v>1</v>
      </c>
      <c r="H530" s="98">
        <f>IF(""="",1,"")</f>
        <v>1</v>
      </c>
      <c r="I530" s="98">
        <f>IF(""="",1,IF(LEFT("",1)&lt;&gt;"E","",1))</f>
        <v>1</v>
      </c>
      <c r="J530" s="98">
        <f>IF(""="",1,IF(LEFT("",1)="E","",1))</f>
        <v>1</v>
      </c>
      <c r="K530" s="99" t="s">
        <v>392</v>
      </c>
      <c r="L530" s="91">
        <v>2006</v>
      </c>
      <c r="M530" s="100" t="str">
        <f>IF(LEFT($G530,4)="xppm","*","")</f>
        <v/>
      </c>
      <c r="N530" s="101" t="str">
        <f>UPPER(TRIM("          INSURANCE - GENERAL LIABILITY"))</f>
        <v>INSURANCE - GENERAL LIABILITY</v>
      </c>
      <c r="P530" s="102" t="s">
        <v>359</v>
      </c>
      <c r="R530" s="109">
        <f>IFERROR(IF(1*AB530&gt;0,AB530,V530),V530)</f>
        <v>0</v>
      </c>
      <c r="S530" s="108"/>
      <c r="T530" s="101">
        <f>IFERROR(IF(LEFT($G530,4)="xppm",AD530/VLOOKUP($G530,$K$11:$Z$28,T$1,0),IF(LEFT($J530,1)="E",AD530/VLOOKUP($J530,$K$11:$Z$28,T$1,0),AD530/T$6)),"")</f>
        <v>0</v>
      </c>
      <c r="V530" s="101">
        <f>IFERROR(IF(LEFT($G530,4)="xppm",AF530/VLOOKUP($G530,$K$11:$Z$28,V$1,0),IF(LEFT($J530,1)="E",AF530/VLOOKUP($J530,$K$11:$Z$28,V$1,0),AF530/V$6)),"")</f>
        <v>0</v>
      </c>
      <c r="X530" s="101">
        <f>IFERROR(IF(LEFT($G530,4)="xppm",AH530/VLOOKUP($G530,$K$11:$Z$28,X$1,0),IF(LEFT($J530,1)="E",AH530/VLOOKUP($J530,$K$11:$Z$28,X$1,0),AH530/X$6)),"")</f>
        <v>2.4899999999999998</v>
      </c>
      <c r="Z530" s="101">
        <f>IFERROR(IF(LEFT($G530,4)="xppm",AJ530/VLOOKUP($G530,$K$11:$Z$28,Z$1,0),IF(LEFT($J530,1)="E",AJ530/VLOOKUP($J530,$K$11:$Z$28,Z$1,0),AJ530/Z$6)),"")</f>
        <v>0</v>
      </c>
      <c r="AA530" s="108"/>
      <c r="AB530" s="99">
        <f>IFERROR(IF(LEFT($G530,4)="xppm",AL530/VLOOKUP($G530,$K$11:$Z$28,AB$1,0),IF(LEFT($J530,1)="E",AL530/VLOOKUP($J530,$K$11:$AB$28,AB$1,0),AL530/AB$6)),"")</f>
        <v>0</v>
      </c>
      <c r="AC530" s="110"/>
      <c r="AD530" s="14">
        <v>0</v>
      </c>
      <c r="AE530" s="14"/>
      <c r="AF530" s="14">
        <v>0</v>
      </c>
      <c r="AG530" s="14"/>
      <c r="AH530" s="14">
        <v>29.88</v>
      </c>
      <c r="AI530" s="14"/>
      <c r="AJ530" s="14"/>
      <c r="AK530" s="65"/>
      <c r="AL530" s="14"/>
      <c r="AM530" s="65"/>
      <c r="AN530" s="25">
        <v>0</v>
      </c>
      <c r="AO530" s="25">
        <v>0</v>
      </c>
      <c r="AP530" s="25">
        <v>0</v>
      </c>
      <c r="AQ530" s="25">
        <v>0</v>
      </c>
      <c r="AR530" s="25">
        <v>0</v>
      </c>
      <c r="AS530" s="25">
        <v>0</v>
      </c>
      <c r="AT530" s="25">
        <v>0</v>
      </c>
      <c r="AU530" s="25">
        <v>0</v>
      </c>
      <c r="AV530" s="25">
        <v>0</v>
      </c>
      <c r="AW530" s="25">
        <v>0</v>
      </c>
      <c r="AX530" s="25">
        <v>0</v>
      </c>
      <c r="AY530" s="25">
        <v>0</v>
      </c>
      <c r="AZ530" s="108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10"/>
      <c r="CS530" s="10"/>
      <c r="CT530" s="10"/>
      <c r="CU530" s="10"/>
      <c r="CV530" s="10"/>
      <c r="CW530" s="10"/>
      <c r="CX530" s="10"/>
      <c r="CY530" s="10"/>
      <c r="CZ530" s="10"/>
      <c r="DA530" s="10"/>
      <c r="DB530" s="10"/>
      <c r="DC530" s="10"/>
      <c r="DD530" s="10"/>
      <c r="DE530" s="10"/>
      <c r="DF530" s="10"/>
      <c r="DG530" s="10"/>
      <c r="DH530" s="10"/>
      <c r="DI530" s="10"/>
      <c r="DJ530" s="10"/>
      <c r="DK530" s="10"/>
      <c r="DL530" s="10"/>
      <c r="DM530" s="10"/>
      <c r="DN530" s="10"/>
      <c r="DO530" s="10"/>
      <c r="DP530" s="10"/>
      <c r="DQ530" s="10"/>
      <c r="DR530" s="10"/>
      <c r="DS530" s="10"/>
    </row>
    <row r="531" spans="1:123" s="101" customFormat="1" ht="10.95" customHeight="1" x14ac:dyDescent="0.25">
      <c r="A531" s="75" t="s">
        <v>348</v>
      </c>
      <c r="B531" s="95" t="str">
        <f t="shared" si="138"/>
        <v>Bud02 2020,2006,'558200',0</v>
      </c>
      <c r="C531" s="96">
        <f t="shared" si="139"/>
        <v>2020</v>
      </c>
      <c r="D531" s="96">
        <v>2006</v>
      </c>
      <c r="E531" s="97">
        <f>IF(LEFT(H531,1) = "x",H531,F531)</f>
        <v>558200</v>
      </c>
      <c r="F531" s="90">
        <v>558200</v>
      </c>
      <c r="G531" s="98">
        <f>IF(""="",1,SUBSTITUTE(SUBSTITUTE("","xxp","xpp"),"xppm13","xppm08"))</f>
        <v>1</v>
      </c>
      <c r="H531" s="98">
        <f>IF(""="",1,"")</f>
        <v>1</v>
      </c>
      <c r="I531" s="98">
        <f>IF(""="",1,IF(LEFT("",1)&lt;&gt;"E","",1))</f>
        <v>1</v>
      </c>
      <c r="J531" s="98">
        <f>IF(""="",1,IF(LEFT("",1)="E","",1))</f>
        <v>1</v>
      </c>
      <c r="K531" s="99" t="s">
        <v>393</v>
      </c>
      <c r="L531" s="91">
        <v>2006</v>
      </c>
      <c r="M531" s="100" t="str">
        <f>IF(LEFT($G531,4)="xppm","*","")</f>
        <v/>
      </c>
      <c r="N531" s="101" t="str">
        <f>UPPER(TRIM("          INSURANCE - PROPERTY/FLOOD"))</f>
        <v>INSURANCE - PROPERTY/FLOOD</v>
      </c>
      <c r="P531" s="102" t="s">
        <v>359</v>
      </c>
      <c r="R531" s="109">
        <f>IFERROR(IF(1*AB531&gt;0,AB531,V531),V531)</f>
        <v>0</v>
      </c>
      <c r="S531" s="108"/>
      <c r="T531" s="101">
        <f>IFERROR(IF(LEFT($G531,4)="xppm",AD531/VLOOKUP($G531,$K$11:$Z$28,T$1,0),IF(LEFT($J531,1)="E",AD531/VLOOKUP($J531,$K$11:$Z$28,T$1,0),AD531/T$6)),"")</f>
        <v>0</v>
      </c>
      <c r="V531" s="101">
        <f>IFERROR(IF(LEFT($G531,4)="xppm",AF531/VLOOKUP($G531,$K$11:$Z$28,V$1,0),IF(LEFT($J531,1)="E",AF531/VLOOKUP($J531,$K$11:$Z$28,V$1,0),AF531/V$6)),"")</f>
        <v>0</v>
      </c>
      <c r="X531" s="101">
        <f>IFERROR(IF(LEFT($G531,4)="xppm",AH531/VLOOKUP($G531,$K$11:$Z$28,X$1,0),IF(LEFT($J531,1)="E",AH531/VLOOKUP($J531,$K$11:$Z$28,X$1,0),AH531/X$6)),"")</f>
        <v>0</v>
      </c>
      <c r="Z531" s="101">
        <f>IFERROR(IF(LEFT($G531,4)="xppm",AJ531/VLOOKUP($G531,$K$11:$Z$28,Z$1,0),IF(LEFT($J531,1)="E",AJ531/VLOOKUP($J531,$K$11:$Z$28,Z$1,0),AJ531/Z$6)),"")</f>
        <v>0</v>
      </c>
      <c r="AA531" s="108"/>
      <c r="AB531" s="99">
        <f>IFERROR(IF(LEFT($G531,4)="xppm",AL531/VLOOKUP($G531,$K$11:$Z$28,AB$1,0),IF(LEFT($J531,1)="E",AL531/VLOOKUP($J531,$K$11:$AB$28,AB$1,0),AL531/AB$6)),"")</f>
        <v>0</v>
      </c>
      <c r="AC531" s="110"/>
      <c r="AD531" s="14">
        <v>0</v>
      </c>
      <c r="AE531" s="14"/>
      <c r="AF531" s="14">
        <v>0</v>
      </c>
      <c r="AG531" s="14"/>
      <c r="AH531" s="14">
        <v>0</v>
      </c>
      <c r="AI531" s="14"/>
      <c r="AJ531" s="14"/>
      <c r="AK531" s="65"/>
      <c r="AL531" s="14"/>
      <c r="AM531" s="65"/>
      <c r="AN531" s="25">
        <v>0</v>
      </c>
      <c r="AO531" s="25">
        <v>0</v>
      </c>
      <c r="AP531" s="25">
        <v>0</v>
      </c>
      <c r="AQ531" s="25">
        <v>0</v>
      </c>
      <c r="AR531" s="25">
        <v>0</v>
      </c>
      <c r="AS531" s="25">
        <v>0</v>
      </c>
      <c r="AT531" s="25">
        <v>0</v>
      </c>
      <c r="AU531" s="25">
        <v>0</v>
      </c>
      <c r="AV531" s="25">
        <v>0</v>
      </c>
      <c r="AW531" s="25">
        <v>0</v>
      </c>
      <c r="AX531" s="25">
        <v>0</v>
      </c>
      <c r="AY531" s="25">
        <v>0</v>
      </c>
      <c r="AZ531" s="108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  <c r="CQ531" s="10"/>
      <c r="CR531" s="10"/>
      <c r="CS531" s="10"/>
      <c r="CT531" s="10"/>
      <c r="CU531" s="10"/>
      <c r="CV531" s="10"/>
      <c r="CW531" s="10"/>
      <c r="CX531" s="10"/>
      <c r="CY531" s="10"/>
      <c r="CZ531" s="10"/>
      <c r="DA531" s="10"/>
      <c r="DB531" s="10"/>
      <c r="DC531" s="10"/>
      <c r="DD531" s="10"/>
      <c r="DE531" s="10"/>
      <c r="DF531" s="10"/>
      <c r="DG531" s="10"/>
      <c r="DH531" s="10"/>
      <c r="DI531" s="10"/>
      <c r="DJ531" s="10"/>
      <c r="DK531" s="10"/>
      <c r="DL531" s="10"/>
      <c r="DM531" s="10"/>
      <c r="DN531" s="10"/>
      <c r="DO531" s="10"/>
      <c r="DP531" s="10"/>
      <c r="DQ531" s="10"/>
      <c r="DR531" s="10"/>
      <c r="DS531" s="10"/>
    </row>
    <row r="532" spans="1:123" ht="4.05" customHeight="1" x14ac:dyDescent="0.25">
      <c r="A532" s="75" t="s">
        <v>348</v>
      </c>
      <c r="E532" s="111"/>
      <c r="F532" s="112"/>
      <c r="T532" s="25"/>
      <c r="U532" s="25"/>
      <c r="V532" s="25"/>
      <c r="W532" s="25"/>
      <c r="X532" s="25"/>
      <c r="Y532" s="25"/>
      <c r="Z532" s="25"/>
      <c r="AA532" s="25"/>
      <c r="AB532" s="14"/>
      <c r="AC532" s="14"/>
    </row>
    <row r="533" spans="1:123" s="86" customFormat="1" ht="15" customHeight="1" x14ac:dyDescent="0.25">
      <c r="A533" s="75" t="s">
        <v>348</v>
      </c>
      <c r="B533" s="80"/>
      <c r="C533" s="80"/>
      <c r="D533" s="80"/>
      <c r="E533" s="81"/>
      <c r="F533" s="82"/>
      <c r="G533" s="81"/>
      <c r="H533" s="81"/>
      <c r="I533" s="81"/>
      <c r="J533" s="81"/>
      <c r="K533" s="81"/>
      <c r="L533" s="83">
        <f>L534</f>
        <v>2006</v>
      </c>
      <c r="M533" s="84" t="s">
        <v>394</v>
      </c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  <c r="AA533" s="84"/>
      <c r="AB533" s="81"/>
      <c r="AC533" s="81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85"/>
      <c r="AO533" s="85"/>
      <c r="AP533" s="85"/>
      <c r="AQ533" s="85"/>
      <c r="AR533" s="85"/>
      <c r="AS533" s="85"/>
      <c r="AT533" s="85"/>
      <c r="AU533" s="85"/>
      <c r="AV533" s="85"/>
      <c r="AW533" s="85"/>
      <c r="AX533" s="85"/>
      <c r="AY533" s="85"/>
      <c r="AZ533" s="84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  <c r="CQ533" s="10"/>
      <c r="CR533" s="10"/>
      <c r="CS533" s="10"/>
      <c r="CT533" s="10"/>
      <c r="CU533" s="10"/>
      <c r="CV533" s="10"/>
      <c r="CW533" s="10"/>
      <c r="CX533" s="10"/>
      <c r="CY533" s="10"/>
      <c r="CZ533" s="10"/>
      <c r="DA533" s="10"/>
      <c r="DB533" s="10"/>
      <c r="DC533" s="10"/>
      <c r="DD533" s="10"/>
      <c r="DE533" s="10"/>
      <c r="DF533" s="10"/>
      <c r="DG533" s="10"/>
      <c r="DH533" s="10"/>
      <c r="DI533" s="10"/>
      <c r="DJ533" s="10"/>
      <c r="DK533" s="10"/>
      <c r="DL533" s="10"/>
      <c r="DM533" s="10"/>
      <c r="DN533" s="10"/>
      <c r="DO533" s="10"/>
      <c r="DP533" s="10"/>
      <c r="DQ533" s="10"/>
      <c r="DR533" s="10"/>
      <c r="DS533" s="10"/>
    </row>
    <row r="534" spans="1:123" s="101" customFormat="1" ht="10.95" customHeight="1" x14ac:dyDescent="0.25">
      <c r="A534" s="75" t="s">
        <v>348</v>
      </c>
      <c r="B534" s="95" t="str">
        <f t="shared" ref="B534:B536" si="140">IF(E534&gt;0,"Bud02 " &amp; C534 &amp;","&amp;D534&amp;",'"&amp;E534&amp;"',"&amp;1*R534)</f>
        <v>Bud02 2020,2006,'560000',0</v>
      </c>
      <c r="C534" s="96">
        <f t="shared" ref="C534:C537" si="141">$E$5</f>
        <v>2020</v>
      </c>
      <c r="D534" s="96">
        <v>2006</v>
      </c>
      <c r="E534" s="97">
        <f>IF(LEFT(H534,1) = "x",H534,F534)</f>
        <v>560000</v>
      </c>
      <c r="F534" s="90">
        <v>560000</v>
      </c>
      <c r="G534" s="98">
        <f>IF(""="",1,SUBSTITUTE(SUBSTITUTE("","xxp","xpp"),"xppm13","xppm08"))</f>
        <v>1</v>
      </c>
      <c r="H534" s="98">
        <f>IF(""="",1,"")</f>
        <v>1</v>
      </c>
      <c r="I534" s="98">
        <f>IF(""="",1,IF(LEFT("",1)&lt;&gt;"E","",1))</f>
        <v>1</v>
      </c>
      <c r="J534" s="98">
        <f>IF(""="",1,IF(LEFT("",1)="E","",1))</f>
        <v>1</v>
      </c>
      <c r="K534" s="99" t="s">
        <v>395</v>
      </c>
      <c r="L534" s="91">
        <v>2006</v>
      </c>
      <c r="M534" s="100" t="str">
        <f>IF(LEFT($G534,4)="xppm","*","")</f>
        <v/>
      </c>
      <c r="N534" s="101" t="str">
        <f>UPPER(TRIM("          INTEREST EXPENSE"))</f>
        <v>INTEREST EXPENSE</v>
      </c>
      <c r="P534" s="102" t="s">
        <v>356</v>
      </c>
      <c r="R534" s="109">
        <f>IFERROR(IF(1*AB534&gt;0,AB534,V534),V534)</f>
        <v>0</v>
      </c>
      <c r="S534" s="108"/>
      <c r="T534" s="101">
        <f>IFERROR(IF(LEFT($G534,4)="xppm",AD534/VLOOKUP($G534,$K$11:$Z$28,T$1,0),IF(LEFT($J534,1)="E",AD534/VLOOKUP($J534,$K$11:$Z$28,T$1,0),AD534/T$6)),"")</f>
        <v>0</v>
      </c>
      <c r="V534" s="101">
        <f>IFERROR(IF(LEFT($G534,4)="xppm",AF534/VLOOKUP($G534,$K$11:$Z$28,V$1,0),IF(LEFT($J534,1)="E",AF534/VLOOKUP($J534,$K$11:$Z$28,V$1,0),AF534/V$6)),"")</f>
        <v>0</v>
      </c>
      <c r="X534" s="101">
        <f>IFERROR(IF(LEFT($G534,4)="xppm",AH534/VLOOKUP($G534,$K$11:$Z$28,X$1,0),IF(LEFT($J534,1)="E",AH534/VLOOKUP($J534,$K$11:$Z$28,X$1,0),AH534/X$6)),"")</f>
        <v>0</v>
      </c>
      <c r="Z534" s="101">
        <f>IFERROR(IF(LEFT($G534,4)="xppm",AJ534/VLOOKUP($G534,$K$11:$Z$28,Z$1,0),IF(LEFT($J534,1)="E",AJ534/VLOOKUP($J534,$K$11:$Z$28,Z$1,0),AJ534/Z$6)),"")</f>
        <v>0</v>
      </c>
      <c r="AA534" s="108"/>
      <c r="AB534" s="99">
        <f>IFERROR(IF(LEFT($G534,4)="xppm",AL534/VLOOKUP($G534,$K$11:$Z$28,AB$1,0),IF(LEFT($J534,1)="E",AL534/VLOOKUP($J534,$K$11:$AB$28,AB$1,0),AL534/AB$6)),"")</f>
        <v>0</v>
      </c>
      <c r="AC534" s="110"/>
      <c r="AD534" s="14"/>
      <c r="AE534" s="14"/>
      <c r="AF534" s="14"/>
      <c r="AG534" s="14"/>
      <c r="AH534" s="14"/>
      <c r="AI534" s="14"/>
      <c r="AJ534" s="14"/>
      <c r="AK534" s="65"/>
      <c r="AL534" s="14"/>
      <c r="AM534" s="6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108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  <c r="CQ534" s="10"/>
      <c r="CR534" s="10"/>
      <c r="CS534" s="10"/>
      <c r="CT534" s="10"/>
      <c r="CU534" s="10"/>
      <c r="CV534" s="10"/>
      <c r="CW534" s="10"/>
      <c r="CX534" s="10"/>
      <c r="CY534" s="10"/>
      <c r="CZ534" s="10"/>
      <c r="DA534" s="10"/>
      <c r="DB534" s="10"/>
      <c r="DC534" s="10"/>
      <c r="DD534" s="10"/>
      <c r="DE534" s="10"/>
      <c r="DF534" s="10"/>
      <c r="DG534" s="10"/>
      <c r="DH534" s="10"/>
      <c r="DI534" s="10"/>
      <c r="DJ534" s="10"/>
      <c r="DK534" s="10"/>
      <c r="DL534" s="10"/>
      <c r="DM534" s="10"/>
      <c r="DN534" s="10"/>
      <c r="DO534" s="10"/>
      <c r="DP534" s="10"/>
      <c r="DQ534" s="10"/>
      <c r="DR534" s="10"/>
      <c r="DS534" s="10"/>
    </row>
    <row r="535" spans="1:123" s="101" customFormat="1" ht="10.95" customHeight="1" x14ac:dyDescent="0.25">
      <c r="A535" s="75" t="s">
        <v>348</v>
      </c>
      <c r="B535" s="95" t="str">
        <f t="shared" si="140"/>
        <v>Bud02 2020,2006,'560500',0</v>
      </c>
      <c r="C535" s="96">
        <f t="shared" si="141"/>
        <v>2020</v>
      </c>
      <c r="D535" s="96">
        <v>2006</v>
      </c>
      <c r="E535" s="97">
        <f>IF(LEFT(H535,1) = "x",H535,F535)</f>
        <v>560500</v>
      </c>
      <c r="F535" s="90">
        <v>560500</v>
      </c>
      <c r="G535" s="98">
        <f>IF(""="",1,SUBSTITUTE(SUBSTITUTE("","xxp","xpp"),"xppm13","xppm08"))</f>
        <v>1</v>
      </c>
      <c r="H535" s="98">
        <f>IF(""="",1,"")</f>
        <v>1</v>
      </c>
      <c r="I535" s="98">
        <f>IF(""="",1,IF(LEFT("",1)&lt;&gt;"E","",1))</f>
        <v>1</v>
      </c>
      <c r="J535" s="98">
        <f>IF(""="",1,IF(LEFT("",1)="E","",1))</f>
        <v>1</v>
      </c>
      <c r="K535" s="99" t="s">
        <v>396</v>
      </c>
      <c r="L535" s="91">
        <v>2006</v>
      </c>
      <c r="M535" s="100" t="str">
        <f>IF(LEFT($G535,4)="xppm","*","")</f>
        <v/>
      </c>
      <c r="N535" s="101" t="str">
        <f>UPPER(TRIM("          RENT EXPENSE"))</f>
        <v>RENT EXPENSE</v>
      </c>
      <c r="P535" s="102" t="s">
        <v>356</v>
      </c>
      <c r="R535" s="109">
        <f>IFERROR(IF(1*AB535&gt;0,AB535,V535),V535)</f>
        <v>0</v>
      </c>
      <c r="S535" s="108"/>
      <c r="T535" s="101">
        <f>IFERROR(IF(LEFT($G535,4)="xppm",AD535/VLOOKUP($G535,$K$11:$Z$28,T$1,0),IF(LEFT($J535,1)="E",AD535/VLOOKUP($J535,$K$11:$Z$28,T$1,0),AD535/T$6)),"")</f>
        <v>0</v>
      </c>
      <c r="V535" s="101">
        <f>IFERROR(IF(LEFT($G535,4)="xppm",AF535/VLOOKUP($G535,$K$11:$Z$28,V$1,0),IF(LEFT($J535,1)="E",AF535/VLOOKUP($J535,$K$11:$Z$28,V$1,0),AF535/V$6)),"")</f>
        <v>0</v>
      </c>
      <c r="X535" s="101">
        <f>IFERROR(IF(LEFT($G535,4)="xppm",AH535/VLOOKUP($G535,$K$11:$Z$28,X$1,0),IF(LEFT($J535,1)="E",AH535/VLOOKUP($J535,$K$11:$Z$28,X$1,0),AH535/X$6)),"")</f>
        <v>0</v>
      </c>
      <c r="Z535" s="101">
        <f>IFERROR(IF(LEFT($G535,4)="xppm",AJ535/VLOOKUP($G535,$K$11:$Z$28,Z$1,0),IF(LEFT($J535,1)="E",AJ535/VLOOKUP($J535,$K$11:$Z$28,Z$1,0),AJ535/Z$6)),"")</f>
        <v>0</v>
      </c>
      <c r="AA535" s="108"/>
      <c r="AB535" s="99">
        <f>IFERROR(IF(LEFT($G535,4)="xppm",AL535/VLOOKUP($G535,$K$11:$Z$28,AB$1,0),IF(LEFT($J535,1)="E",AL535/VLOOKUP($J535,$K$11:$AB$28,AB$1,0),AL535/AB$6)),"")</f>
        <v>0</v>
      </c>
      <c r="AC535" s="110"/>
      <c r="AD535" s="14">
        <v>0</v>
      </c>
      <c r="AE535" s="14"/>
      <c r="AF535" s="14">
        <v>0</v>
      </c>
      <c r="AG535" s="14"/>
      <c r="AH535" s="14">
        <v>0</v>
      </c>
      <c r="AI535" s="14"/>
      <c r="AJ535" s="14"/>
      <c r="AK535" s="65"/>
      <c r="AL535" s="14"/>
      <c r="AM535" s="65"/>
      <c r="AN535" s="25">
        <v>0</v>
      </c>
      <c r="AO535" s="25">
        <v>0</v>
      </c>
      <c r="AP535" s="25">
        <v>0</v>
      </c>
      <c r="AQ535" s="25">
        <v>0</v>
      </c>
      <c r="AR535" s="25">
        <v>0</v>
      </c>
      <c r="AS535" s="25">
        <v>0</v>
      </c>
      <c r="AT535" s="25">
        <v>0</v>
      </c>
      <c r="AU535" s="25">
        <v>0</v>
      </c>
      <c r="AV535" s="25">
        <v>0</v>
      </c>
      <c r="AW535" s="25">
        <v>0</v>
      </c>
      <c r="AX535" s="25">
        <v>0</v>
      </c>
      <c r="AY535" s="25">
        <v>0</v>
      </c>
      <c r="AZ535" s="108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10"/>
      <c r="CS535" s="10"/>
      <c r="CT535" s="10"/>
      <c r="CU535" s="10"/>
      <c r="CV535" s="10"/>
      <c r="CW535" s="10"/>
      <c r="CX535" s="10"/>
      <c r="CY535" s="10"/>
      <c r="CZ535" s="10"/>
      <c r="DA535" s="10"/>
      <c r="DB535" s="10"/>
      <c r="DC535" s="10"/>
      <c r="DD535" s="10"/>
      <c r="DE535" s="10"/>
      <c r="DF535" s="10"/>
      <c r="DG535" s="10"/>
      <c r="DH535" s="10"/>
      <c r="DI535" s="10"/>
      <c r="DJ535" s="10"/>
      <c r="DK535" s="10"/>
      <c r="DL535" s="10"/>
      <c r="DM535" s="10"/>
      <c r="DN535" s="10"/>
      <c r="DO535" s="10"/>
      <c r="DP535" s="10"/>
      <c r="DQ535" s="10"/>
      <c r="DR535" s="10"/>
      <c r="DS535" s="10"/>
    </row>
    <row r="536" spans="1:123" s="101" customFormat="1" ht="10.95" customHeight="1" x14ac:dyDescent="0.25">
      <c r="A536" s="75" t="s">
        <v>348</v>
      </c>
      <c r="B536" s="95" t="b">
        <f t="shared" si="140"/>
        <v>0</v>
      </c>
      <c r="C536" s="96">
        <f t="shared" si="141"/>
        <v>2020</v>
      </c>
      <c r="D536" s="96">
        <v>2006</v>
      </c>
      <c r="E536" s="97">
        <f>IF(LEFT(H536,1) = "x",H536,F536)</f>
        <v>0</v>
      </c>
      <c r="F536" s="90"/>
      <c r="G536" s="98">
        <f>IF(""="",1,SUBSTITUTE(SUBSTITUTE("","xxp","xpp"),"xppm13","xppm08"))</f>
        <v>1</v>
      </c>
      <c r="H536" s="98">
        <f>IF(""="",1,"")</f>
        <v>1</v>
      </c>
      <c r="I536" s="98">
        <f>IF(""="",1,IF(LEFT("",1)&lt;&gt;"E","",1))</f>
        <v>1</v>
      </c>
      <c r="J536" s="98">
        <f>IF(""="",1,IF(LEFT("",1)="E","",1))</f>
        <v>1</v>
      </c>
      <c r="K536" s="99" t="s">
        <v>397</v>
      </c>
      <c r="L536" s="91">
        <v>2006</v>
      </c>
      <c r="M536" s="100" t="str">
        <f>IF(LEFT($G536,4)="xppm","*","")</f>
        <v/>
      </c>
      <c r="N536" s="101" t="str">
        <f>UPPER(TRIM("          NON-RECURRING MISC. EXPENSE"))</f>
        <v>NON-RECURRING MISC. EXPENSE</v>
      </c>
      <c r="P536" s="102" t="s">
        <v>356</v>
      </c>
      <c r="R536" s="109">
        <f>IFERROR(IF(1*AB536&gt;0,AB536,V536),V536)</f>
        <v>0</v>
      </c>
      <c r="S536" s="108"/>
      <c r="T536" s="101">
        <f>IFERROR(IF(LEFT($G536,4)="xppm",AD536/VLOOKUP($G536,$K$11:$Z$28,T$1,0),IF(LEFT($J536,1)="E",AD536/VLOOKUP($J536,$K$11:$Z$28,T$1,0),AD536/T$6)),"")</f>
        <v>0</v>
      </c>
      <c r="V536" s="101">
        <f>IFERROR(IF(LEFT($G536,4)="xppm",AF536/VLOOKUP($G536,$K$11:$Z$28,V$1,0),IF(LEFT($J536,1)="E",AF536/VLOOKUP($J536,$K$11:$Z$28,V$1,0),AF536/V$6)),"")</f>
        <v>0</v>
      </c>
      <c r="X536" s="101">
        <f>IFERROR(IF(LEFT($G536,4)="xppm",AH536/VLOOKUP($G536,$K$11:$Z$28,X$1,0),IF(LEFT($J536,1)="E",AH536/VLOOKUP($J536,$K$11:$Z$28,X$1,0),AH536/X$6)),"")</f>
        <v>0</v>
      </c>
      <c r="Z536" s="101">
        <f>IFERROR(IF(LEFT($G536,4)="xppm",AJ536/VLOOKUP($G536,$K$11:$Z$28,Z$1,0),IF(LEFT($J536,1)="E",AJ536/VLOOKUP($J536,$K$11:$Z$28,Z$1,0),AJ536/Z$6)),"")</f>
        <v>0</v>
      </c>
      <c r="AA536" s="108"/>
      <c r="AB536" s="99">
        <f>IFERROR(IF(LEFT($G536,4)="xppm",AL536/VLOOKUP($G536,$K$11:$Z$28,AB$1,0),IF(LEFT($J536,1)="E",AL536/VLOOKUP($J536,$K$11:$AB$28,AB$1,0),AL536/AB$6)),"")</f>
        <v>0</v>
      </c>
      <c r="AC536" s="110"/>
      <c r="AD536" s="14"/>
      <c r="AE536" s="14"/>
      <c r="AF536" s="14"/>
      <c r="AG536" s="14"/>
      <c r="AH536" s="14"/>
      <c r="AI536" s="14"/>
      <c r="AJ536" s="14"/>
      <c r="AK536" s="65"/>
      <c r="AL536" s="14"/>
      <c r="AM536" s="6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108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10"/>
      <c r="CS536" s="10"/>
      <c r="CT536" s="10"/>
      <c r="CU536" s="10"/>
      <c r="CV536" s="10"/>
      <c r="CW536" s="10"/>
      <c r="CX536" s="10"/>
      <c r="CY536" s="10"/>
      <c r="CZ536" s="10"/>
      <c r="DA536" s="10"/>
      <c r="DB536" s="10"/>
      <c r="DC536" s="10"/>
      <c r="DD536" s="10"/>
      <c r="DE536" s="10"/>
      <c r="DF536" s="10"/>
      <c r="DG536" s="10"/>
      <c r="DH536" s="10"/>
      <c r="DI536" s="10"/>
      <c r="DJ536" s="10"/>
      <c r="DK536" s="10"/>
      <c r="DL536" s="10"/>
      <c r="DM536" s="10"/>
      <c r="DN536" s="10"/>
      <c r="DO536" s="10"/>
      <c r="DP536" s="10"/>
      <c r="DQ536" s="10"/>
      <c r="DR536" s="10"/>
      <c r="DS536" s="10"/>
    </row>
    <row r="537" spans="1:123" ht="4.05" customHeight="1" x14ac:dyDescent="0.25">
      <c r="A537" s="75" t="s">
        <v>348</v>
      </c>
      <c r="E537" s="111"/>
      <c r="F537" s="112"/>
      <c r="T537" s="25"/>
      <c r="U537" s="25"/>
      <c r="V537" s="25"/>
      <c r="W537" s="25"/>
      <c r="X537" s="25"/>
      <c r="Y537" s="25"/>
      <c r="Z537" s="25"/>
      <c r="AA537" s="25"/>
      <c r="AB537" s="14"/>
      <c r="AC537" s="14"/>
    </row>
    <row r="538" spans="1:123" s="5" customFormat="1" x14ac:dyDescent="0.25">
      <c r="A538" s="75" t="s">
        <v>348</v>
      </c>
      <c r="E538" s="6"/>
      <c r="G538" s="8"/>
      <c r="H538" s="8"/>
      <c r="I538" s="8"/>
      <c r="J538" s="8"/>
      <c r="K538" s="6"/>
      <c r="L538" s="76"/>
      <c r="M538" s="76"/>
      <c r="N538" s="10"/>
      <c r="O538" s="10"/>
      <c r="P538" s="7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6"/>
      <c r="AC538" s="6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  <c r="CQ538" s="10"/>
      <c r="CR538" s="10"/>
      <c r="CS538" s="10"/>
      <c r="CT538" s="10"/>
      <c r="CU538" s="10"/>
      <c r="CV538" s="10"/>
      <c r="CW538" s="10"/>
      <c r="CX538" s="10"/>
      <c r="CY538" s="10"/>
      <c r="CZ538" s="10"/>
      <c r="DA538" s="10"/>
      <c r="DB538" s="10"/>
      <c r="DC538" s="10"/>
      <c r="DD538" s="10"/>
      <c r="DE538" s="10"/>
      <c r="DF538" s="10"/>
      <c r="DG538" s="10"/>
      <c r="DH538" s="10"/>
      <c r="DI538" s="10"/>
      <c r="DJ538" s="10"/>
      <c r="DK538" s="10"/>
      <c r="DL538" s="10"/>
      <c r="DM538" s="10"/>
      <c r="DN538" s="10"/>
      <c r="DO538" s="10"/>
      <c r="DP538" s="10"/>
      <c r="DQ538" s="10"/>
      <c r="DR538" s="10"/>
      <c r="DS538" s="10"/>
    </row>
    <row r="539" spans="1:123" ht="22.8" customHeight="1" x14ac:dyDescent="0.35">
      <c r="A539" s="75" t="s">
        <v>348</v>
      </c>
      <c r="K539" s="6">
        <v>2007</v>
      </c>
      <c r="L539" s="77">
        <v>2007</v>
      </c>
      <c r="M539" s="77"/>
      <c r="N539" s="78" t="s">
        <v>406</v>
      </c>
      <c r="O539" s="79"/>
      <c r="S539" s="58"/>
      <c r="AA539" s="58"/>
      <c r="AC539" s="72"/>
      <c r="AK539" s="65"/>
      <c r="AM539" s="65"/>
      <c r="AZ539" s="58"/>
    </row>
    <row r="540" spans="1:123" x14ac:dyDescent="0.25">
      <c r="A540" s="75" t="s">
        <v>348</v>
      </c>
    </row>
    <row r="541" spans="1:123" s="86" customFormat="1" ht="15" customHeight="1" x14ac:dyDescent="0.25">
      <c r="A541" s="75" t="s">
        <v>348</v>
      </c>
      <c r="B541" s="80"/>
      <c r="C541" s="80"/>
      <c r="D541" s="80"/>
      <c r="E541" s="81"/>
      <c r="F541" s="82"/>
      <c r="G541" s="81"/>
      <c r="H541" s="81"/>
      <c r="I541" s="81"/>
      <c r="J541" s="81"/>
      <c r="K541" s="81"/>
      <c r="L541" s="83">
        <f>L542</f>
        <v>2007</v>
      </c>
      <c r="M541" s="84" t="s">
        <v>350</v>
      </c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  <c r="AA541" s="84"/>
      <c r="AB541" s="81"/>
      <c r="AC541" s="81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85"/>
      <c r="AO541" s="85"/>
      <c r="AP541" s="85"/>
      <c r="AQ541" s="85"/>
      <c r="AR541" s="85"/>
      <c r="AS541" s="85"/>
      <c r="AT541" s="85"/>
      <c r="AU541" s="85"/>
      <c r="AV541" s="85"/>
      <c r="AW541" s="85"/>
      <c r="AX541" s="85"/>
      <c r="AY541" s="85"/>
      <c r="AZ541" s="84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  <c r="CQ541" s="10"/>
      <c r="CR541" s="10"/>
      <c r="CS541" s="10"/>
      <c r="CT541" s="10"/>
      <c r="CU541" s="10"/>
      <c r="CV541" s="10"/>
      <c r="CW541" s="10"/>
      <c r="CX541" s="10"/>
      <c r="CY541" s="10"/>
      <c r="CZ541" s="10"/>
      <c r="DA541" s="10"/>
      <c r="DB541" s="10"/>
      <c r="DC541" s="10"/>
      <c r="DD541" s="10"/>
      <c r="DE541" s="10"/>
      <c r="DF541" s="10"/>
      <c r="DG541" s="10"/>
      <c r="DH541" s="10"/>
      <c r="DI541" s="10"/>
      <c r="DJ541" s="10"/>
      <c r="DK541" s="10"/>
      <c r="DL541" s="10"/>
      <c r="DM541" s="10"/>
      <c r="DN541" s="10"/>
      <c r="DO541" s="10"/>
      <c r="DP541" s="10"/>
      <c r="DQ541" s="10"/>
      <c r="DR541" s="10"/>
      <c r="DS541" s="10"/>
    </row>
    <row r="542" spans="1:123" s="25" customFormat="1" ht="10.95" customHeight="1" x14ac:dyDescent="0.25">
      <c r="A542" s="87" t="s">
        <v>348</v>
      </c>
      <c r="B542" s="88"/>
      <c r="C542" s="88"/>
      <c r="D542" s="88"/>
      <c r="E542" s="89"/>
      <c r="F542" s="90"/>
      <c r="G542" s="13"/>
      <c r="H542" s="13"/>
      <c r="I542" s="13"/>
      <c r="J542" s="13"/>
      <c r="K542" s="14" t="s">
        <v>295</v>
      </c>
      <c r="L542" s="91">
        <v>2007</v>
      </c>
      <c r="M542" s="92"/>
      <c r="N542" s="25" t="str">
        <f>TRIM("    TOTAL DAYS")</f>
        <v>TOTAL DAYS</v>
      </c>
      <c r="P542" s="70"/>
      <c r="Q542" s="10"/>
      <c r="R542" s="85"/>
      <c r="S542" s="93"/>
      <c r="T542" s="25">
        <f>AD542/T$6</f>
        <v>0</v>
      </c>
      <c r="V542" s="25">
        <f>AF542/V$6</f>
        <v>0</v>
      </c>
      <c r="X542" s="25">
        <f>AH542/X$6</f>
        <v>0</v>
      </c>
      <c r="Z542" s="25">
        <f>AJ542/Z$6</f>
        <v>0</v>
      </c>
      <c r="AA542" s="93"/>
      <c r="AB542" s="14">
        <f>AL542/AB$6</f>
        <v>0</v>
      </c>
      <c r="AC542" s="65"/>
      <c r="AD542" s="14"/>
      <c r="AE542" s="14"/>
      <c r="AF542" s="14"/>
      <c r="AG542" s="14"/>
      <c r="AH542" s="14"/>
      <c r="AI542" s="14"/>
      <c r="AJ542" s="14"/>
      <c r="AK542" s="65"/>
      <c r="AL542" s="14"/>
      <c r="AM542" s="65"/>
      <c r="AZ542" s="93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  <c r="CQ542" s="10"/>
      <c r="CR542" s="10"/>
      <c r="CS542" s="10"/>
      <c r="CT542" s="10"/>
      <c r="CU542" s="10"/>
      <c r="CV542" s="10"/>
      <c r="CW542" s="10"/>
      <c r="CX542" s="10"/>
      <c r="CY542" s="10"/>
      <c r="CZ542" s="10"/>
      <c r="DA542" s="10"/>
      <c r="DB542" s="10"/>
      <c r="DC542" s="10"/>
      <c r="DD542" s="10"/>
      <c r="DE542" s="10"/>
      <c r="DF542" s="10"/>
      <c r="DG542" s="10"/>
      <c r="DH542" s="10"/>
      <c r="DI542" s="10"/>
      <c r="DJ542" s="10"/>
      <c r="DK542" s="10"/>
      <c r="DL542" s="10"/>
      <c r="DM542" s="10"/>
      <c r="DN542" s="10"/>
      <c r="DO542" s="10"/>
      <c r="DP542" s="10"/>
      <c r="DQ542" s="10"/>
      <c r="DR542" s="10"/>
      <c r="DS542" s="10"/>
    </row>
    <row r="543" spans="1:123" s="25" customFormat="1" ht="10.95" customHeight="1" x14ac:dyDescent="0.25">
      <c r="A543" s="87" t="s">
        <v>348</v>
      </c>
      <c r="B543" s="88"/>
      <c r="C543" s="88"/>
      <c r="D543" s="88"/>
      <c r="E543" s="89"/>
      <c r="F543" s="90"/>
      <c r="G543" s="13"/>
      <c r="H543" s="13"/>
      <c r="I543" s="13"/>
      <c r="J543" s="13"/>
      <c r="K543" s="14" t="s">
        <v>299</v>
      </c>
      <c r="L543" s="91">
        <v>2007</v>
      </c>
      <c r="M543" s="92"/>
      <c r="N543" s="25" t="str">
        <f>TRIM("      TOTAL ANCILLARIES")</f>
        <v>TOTAL ANCILLARIES</v>
      </c>
      <c r="P543" s="70"/>
      <c r="Q543" s="10"/>
      <c r="R543" s="85"/>
      <c r="S543" s="93"/>
      <c r="T543" s="25">
        <f>AD543/T$6</f>
        <v>0</v>
      </c>
      <c r="V543" s="25">
        <f>AF543/V$6</f>
        <v>0</v>
      </c>
      <c r="X543" s="25">
        <f>AH543/X$6</f>
        <v>0</v>
      </c>
      <c r="Z543" s="25">
        <f>AJ543/Z$6</f>
        <v>0</v>
      </c>
      <c r="AA543" s="93"/>
      <c r="AB543" s="14">
        <f>AL543/AB$6</f>
        <v>0</v>
      </c>
      <c r="AC543" s="65"/>
      <c r="AD543" s="14"/>
      <c r="AE543" s="14"/>
      <c r="AF543" s="14"/>
      <c r="AG543" s="14"/>
      <c r="AH543" s="14"/>
      <c r="AI543" s="14"/>
      <c r="AJ543" s="14"/>
      <c r="AK543" s="65"/>
      <c r="AL543" s="14"/>
      <c r="AM543" s="65"/>
      <c r="AZ543" s="93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  <c r="CQ543" s="10"/>
      <c r="CR543" s="10"/>
      <c r="CS543" s="10"/>
      <c r="CT543" s="10"/>
      <c r="CU543" s="10"/>
      <c r="CV543" s="10"/>
      <c r="CW543" s="10"/>
      <c r="CX543" s="10"/>
      <c r="CY543" s="10"/>
      <c r="CZ543" s="10"/>
      <c r="DA543" s="10"/>
      <c r="DB543" s="10"/>
      <c r="DC543" s="10"/>
      <c r="DD543" s="10"/>
      <c r="DE543" s="10"/>
      <c r="DF543" s="10"/>
      <c r="DG543" s="10"/>
      <c r="DH543" s="10"/>
      <c r="DI543" s="10"/>
      <c r="DJ543" s="10"/>
      <c r="DK543" s="10"/>
      <c r="DL543" s="10"/>
      <c r="DM543" s="10"/>
      <c r="DN543" s="10"/>
      <c r="DO543" s="10"/>
      <c r="DP543" s="10"/>
      <c r="DQ543" s="10"/>
      <c r="DR543" s="10"/>
      <c r="DS543" s="10"/>
    </row>
    <row r="544" spans="1:123" s="25" customFormat="1" ht="10.95" customHeight="1" x14ac:dyDescent="0.25">
      <c r="A544" s="87" t="s">
        <v>348</v>
      </c>
      <c r="B544" s="88"/>
      <c r="C544" s="88"/>
      <c r="D544" s="88"/>
      <c r="E544" s="89"/>
      <c r="F544" s="90"/>
      <c r="G544" s="13"/>
      <c r="H544" s="13"/>
      <c r="I544" s="13"/>
      <c r="J544" s="13"/>
      <c r="K544" s="14" t="s">
        <v>301</v>
      </c>
      <c r="L544" s="91">
        <v>2007</v>
      </c>
      <c r="M544" s="92"/>
      <c r="N544" s="25" t="str">
        <f>TRIM("TOTAL REVENUE")</f>
        <v>TOTAL REVENUE</v>
      </c>
      <c r="P544" s="70"/>
      <c r="Q544" s="10"/>
      <c r="R544" s="85"/>
      <c r="S544" s="93"/>
      <c r="T544" s="25">
        <f>AD544/T$6</f>
        <v>0</v>
      </c>
      <c r="V544" s="25">
        <f>AF544/V$6</f>
        <v>0</v>
      </c>
      <c r="X544" s="25">
        <f>AH544/X$6</f>
        <v>0</v>
      </c>
      <c r="Z544" s="25">
        <f>AJ544/Z$6</f>
        <v>0</v>
      </c>
      <c r="AA544" s="93"/>
      <c r="AB544" s="14">
        <f>AL544/AB$6</f>
        <v>0</v>
      </c>
      <c r="AC544" s="65"/>
      <c r="AD544" s="14"/>
      <c r="AE544" s="14"/>
      <c r="AF544" s="14"/>
      <c r="AG544" s="14"/>
      <c r="AH544" s="14"/>
      <c r="AI544" s="14"/>
      <c r="AJ544" s="14"/>
      <c r="AK544" s="65"/>
      <c r="AL544" s="14"/>
      <c r="AM544" s="65"/>
      <c r="AZ544" s="93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  <c r="CQ544" s="10"/>
      <c r="CR544" s="10"/>
      <c r="CS544" s="10"/>
      <c r="CT544" s="10"/>
      <c r="CU544" s="10"/>
      <c r="CV544" s="10"/>
      <c r="CW544" s="10"/>
      <c r="CX544" s="10"/>
      <c r="CY544" s="10"/>
      <c r="CZ544" s="10"/>
      <c r="DA544" s="10"/>
      <c r="DB544" s="10"/>
      <c r="DC544" s="10"/>
      <c r="DD544" s="10"/>
      <c r="DE544" s="10"/>
      <c r="DF544" s="10"/>
      <c r="DG544" s="10"/>
      <c r="DH544" s="10"/>
      <c r="DI544" s="10"/>
      <c r="DJ544" s="10"/>
      <c r="DK544" s="10"/>
      <c r="DL544" s="10"/>
      <c r="DM544" s="10"/>
      <c r="DN544" s="10"/>
      <c r="DO544" s="10"/>
      <c r="DP544" s="10"/>
      <c r="DQ544" s="10"/>
      <c r="DR544" s="10"/>
      <c r="DS544" s="10"/>
    </row>
    <row r="545" spans="1:123" s="25" customFormat="1" ht="10.95" customHeight="1" x14ac:dyDescent="0.25">
      <c r="A545" s="87" t="s">
        <v>348</v>
      </c>
      <c r="B545" s="88"/>
      <c r="C545" s="88"/>
      <c r="D545" s="88"/>
      <c r="E545" s="89"/>
      <c r="F545" s="90"/>
      <c r="G545" s="13"/>
      <c r="H545" s="13"/>
      <c r="I545" s="13"/>
      <c r="J545" s="13"/>
      <c r="K545" s="14" t="s">
        <v>303</v>
      </c>
      <c r="L545" s="91">
        <v>2007</v>
      </c>
      <c r="M545" s="92"/>
      <c r="N545" s="25" t="str">
        <f>TRIM("      TOTAL EMPLOYEE WAGES")</f>
        <v>TOTAL EMPLOYEE WAGES</v>
      </c>
      <c r="P545" s="70"/>
      <c r="Q545" s="10"/>
      <c r="R545" s="85"/>
      <c r="S545" s="93"/>
      <c r="T545" s="25">
        <f>AD545/T$6</f>
        <v>0</v>
      </c>
      <c r="V545" s="25">
        <f>AF545/V$6</f>
        <v>0</v>
      </c>
      <c r="X545" s="25">
        <f>AH545/X$6</f>
        <v>0</v>
      </c>
      <c r="Z545" s="25">
        <f>AJ545/Z$6</f>
        <v>0</v>
      </c>
      <c r="AA545" s="93"/>
      <c r="AB545" s="14">
        <f>AL545/AB$6</f>
        <v>0</v>
      </c>
      <c r="AC545" s="65"/>
      <c r="AD545" s="14"/>
      <c r="AE545" s="14"/>
      <c r="AF545" s="14"/>
      <c r="AG545" s="14"/>
      <c r="AH545" s="14"/>
      <c r="AI545" s="14"/>
      <c r="AJ545" s="14"/>
      <c r="AK545" s="65"/>
      <c r="AL545" s="14"/>
      <c r="AM545" s="65"/>
      <c r="AZ545" s="93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  <c r="CQ545" s="10"/>
      <c r="CR545" s="10"/>
      <c r="CS545" s="10"/>
      <c r="CT545" s="10"/>
      <c r="CU545" s="10"/>
      <c r="CV545" s="10"/>
      <c r="CW545" s="10"/>
      <c r="CX545" s="10"/>
      <c r="CY545" s="10"/>
      <c r="CZ545" s="10"/>
      <c r="DA545" s="10"/>
      <c r="DB545" s="10"/>
      <c r="DC545" s="10"/>
      <c r="DD545" s="10"/>
      <c r="DE545" s="10"/>
      <c r="DF545" s="10"/>
      <c r="DG545" s="10"/>
      <c r="DH545" s="10"/>
      <c r="DI545" s="10"/>
      <c r="DJ545" s="10"/>
      <c r="DK545" s="10"/>
      <c r="DL545" s="10"/>
      <c r="DM545" s="10"/>
      <c r="DN545" s="10"/>
      <c r="DO545" s="10"/>
      <c r="DP545" s="10"/>
      <c r="DQ545" s="10"/>
      <c r="DR545" s="10"/>
      <c r="DS545" s="10"/>
    </row>
    <row r="546" spans="1:123" s="25" customFormat="1" ht="10.95" customHeight="1" x14ac:dyDescent="0.25">
      <c r="A546" s="87" t="s">
        <v>348</v>
      </c>
      <c r="B546" s="88"/>
      <c r="C546" s="88"/>
      <c r="D546" s="88"/>
      <c r="E546" s="89"/>
      <c r="F546" s="90"/>
      <c r="G546" s="13"/>
      <c r="H546" s="13"/>
      <c r="I546" s="13"/>
      <c r="J546" s="13"/>
      <c r="K546" s="14" t="s">
        <v>305</v>
      </c>
      <c r="L546" s="91">
        <v>2007</v>
      </c>
      <c r="M546" s="92"/>
      <c r="N546" s="25" t="str">
        <f>TRIM("TOTAL COMPENSATION")</f>
        <v>TOTAL COMPENSATION</v>
      </c>
      <c r="P546" s="70"/>
      <c r="Q546" s="10"/>
      <c r="R546" s="85"/>
      <c r="S546" s="93"/>
      <c r="T546" s="25">
        <f>AD546/T$6</f>
        <v>0</v>
      </c>
      <c r="V546" s="25">
        <f>AF546/V$6</f>
        <v>0</v>
      </c>
      <c r="X546" s="25">
        <f>AH546/X$6</f>
        <v>0</v>
      </c>
      <c r="Z546" s="25">
        <f>AJ546/Z$6</f>
        <v>0</v>
      </c>
      <c r="AA546" s="93"/>
      <c r="AB546" s="14">
        <f>AL546/AB$6</f>
        <v>0</v>
      </c>
      <c r="AC546" s="65"/>
      <c r="AD546" s="14"/>
      <c r="AE546" s="14"/>
      <c r="AF546" s="14"/>
      <c r="AG546" s="14"/>
      <c r="AH546" s="14"/>
      <c r="AI546" s="14"/>
      <c r="AJ546" s="14"/>
      <c r="AK546" s="65"/>
      <c r="AL546" s="14"/>
      <c r="AM546" s="65"/>
      <c r="AZ546" s="93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  <c r="CQ546" s="10"/>
      <c r="CR546" s="10"/>
      <c r="CS546" s="10"/>
      <c r="CT546" s="10"/>
      <c r="CU546" s="10"/>
      <c r="CV546" s="10"/>
      <c r="CW546" s="10"/>
      <c r="CX546" s="10"/>
      <c r="CY546" s="10"/>
      <c r="CZ546" s="10"/>
      <c r="DA546" s="10"/>
      <c r="DB546" s="10"/>
      <c r="DC546" s="10"/>
      <c r="DD546" s="10"/>
      <c r="DE546" s="10"/>
      <c r="DF546" s="10"/>
      <c r="DG546" s="10"/>
      <c r="DH546" s="10"/>
      <c r="DI546" s="10"/>
      <c r="DJ546" s="10"/>
      <c r="DK546" s="10"/>
      <c r="DL546" s="10"/>
      <c r="DM546" s="10"/>
      <c r="DN546" s="10"/>
      <c r="DO546" s="10"/>
      <c r="DP546" s="10"/>
      <c r="DQ546" s="10"/>
      <c r="DR546" s="10"/>
      <c r="DS546" s="10"/>
    </row>
    <row r="547" spans="1:123" x14ac:dyDescent="0.25">
      <c r="A547" s="75" t="s">
        <v>348</v>
      </c>
      <c r="L547" s="94"/>
    </row>
    <row r="548" spans="1:123" s="86" customFormat="1" ht="15" customHeight="1" x14ac:dyDescent="0.25">
      <c r="A548" s="75" t="s">
        <v>348</v>
      </c>
      <c r="B548" s="80"/>
      <c r="C548" s="80"/>
      <c r="D548" s="80"/>
      <c r="E548" s="81"/>
      <c r="F548" s="82"/>
      <c r="G548" s="81"/>
      <c r="H548" s="81"/>
      <c r="I548" s="81"/>
      <c r="J548" s="81"/>
      <c r="K548" s="81"/>
      <c r="L548" s="83">
        <f>L549</f>
        <v>2007</v>
      </c>
      <c r="M548" s="84" t="s">
        <v>351</v>
      </c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  <c r="AA548" s="84"/>
      <c r="AB548" s="81"/>
      <c r="AC548" s="81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85"/>
      <c r="AO548" s="85"/>
      <c r="AP548" s="85"/>
      <c r="AQ548" s="85"/>
      <c r="AR548" s="85"/>
      <c r="AS548" s="85"/>
      <c r="AT548" s="85"/>
      <c r="AU548" s="85"/>
      <c r="AV548" s="85"/>
      <c r="AW548" s="85"/>
      <c r="AX548" s="85"/>
      <c r="AY548" s="85"/>
      <c r="AZ548" s="84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  <c r="CQ548" s="10"/>
      <c r="CR548" s="10"/>
      <c r="CS548" s="10"/>
      <c r="CT548" s="10"/>
      <c r="CU548" s="10"/>
      <c r="CV548" s="10"/>
      <c r="CW548" s="10"/>
      <c r="CX548" s="10"/>
      <c r="CY548" s="10"/>
      <c r="CZ548" s="10"/>
      <c r="DA548" s="10"/>
      <c r="DB548" s="10"/>
      <c r="DC548" s="10"/>
      <c r="DD548" s="10"/>
      <c r="DE548" s="10"/>
      <c r="DF548" s="10"/>
      <c r="DG548" s="10"/>
      <c r="DH548" s="10"/>
      <c r="DI548" s="10"/>
      <c r="DJ548" s="10"/>
      <c r="DK548" s="10"/>
      <c r="DL548" s="10"/>
      <c r="DM548" s="10"/>
      <c r="DN548" s="10"/>
      <c r="DO548" s="10"/>
      <c r="DP548" s="10"/>
      <c r="DQ548" s="10"/>
      <c r="DR548" s="10"/>
      <c r="DS548" s="10"/>
    </row>
    <row r="549" spans="1:123" s="101" customFormat="1" ht="10.95" customHeight="1" x14ac:dyDescent="0.25">
      <c r="A549" s="75" t="s">
        <v>348</v>
      </c>
      <c r="B549" s="95" t="str">
        <f t="shared" ref="B549" si="142">IF(E549&gt;0,"Bud02 " &amp; C549 &amp;","&amp;D549&amp;",'"&amp;E549&amp;"',"&amp;1*R549)</f>
        <v>Bud02 2020,2007,'xpr003',0</v>
      </c>
      <c r="C549" s="96">
        <f t="shared" ref="C549" si="143">$E$5</f>
        <v>2020</v>
      </c>
      <c r="D549" s="96">
        <v>2007</v>
      </c>
      <c r="E549" s="97" t="str">
        <f>K549</f>
        <v>xpr003</v>
      </c>
      <c r="F549" s="90"/>
      <c r="G549" s="98">
        <f>IF(""="",1,SUBSTITUTE(SUBSTITUTE("","xxp","xpp"),"xppm13","xppm08"))</f>
        <v>1</v>
      </c>
      <c r="H549" s="98">
        <f>IF(""="",1,"")</f>
        <v>1</v>
      </c>
      <c r="I549" s="98">
        <f>IF(""="",1,IF(LEFT("",1)&lt;&gt;"E","",1))</f>
        <v>1</v>
      </c>
      <c r="J549" s="98">
        <f>IF(""="",1,IF(LEFT("",1)="E","",1))</f>
        <v>1</v>
      </c>
      <c r="K549" s="99" t="s">
        <v>352</v>
      </c>
      <c r="L549" s="91">
        <v>2007</v>
      </c>
      <c r="M549" s="100" t="str">
        <f>IF(LEFT($G549,4)="xppm","*","")</f>
        <v/>
      </c>
      <c r="N549" s="101" t="str">
        <f>UPPER(TRIM("        NON_PRODUCTIVE RATE (NON-EXEMPT)"))</f>
        <v>NON_PRODUCTIVE RATE (NON-EXEMPT)</v>
      </c>
      <c r="P549" s="102"/>
      <c r="R549" s="103">
        <f>IFERROR(IF(1*AB549&gt;0,AB549,Z549),Z549)</f>
        <v>0</v>
      </c>
      <c r="S549" s="104"/>
      <c r="T549" s="105">
        <f>IFERROR(IF(LEFT($G549,4)="xppm",AD549/VLOOKUP($G549,$K$11:$Z$28,T$1,0),IF(LEFT($J549,1)="E",AD549/VLOOKUP($J549,$K$11:$Z$28,T$1,0),AD549/T$6)),"")</f>
        <v>0</v>
      </c>
      <c r="U549" s="105"/>
      <c r="V549" s="105">
        <f>IFERROR(IF(LEFT($G549,4)="xppm",AF549/VLOOKUP($G549,$K$11:$Z$28,V$1,0),IF(LEFT($J549,1)="E",AF549/VLOOKUP($J549,$K$11:$Z$28,V$1,0),AF549/V$6)),"")</f>
        <v>0</v>
      </c>
      <c r="W549" s="105"/>
      <c r="X549" s="105">
        <f>IFERROR(IF(LEFT($G549,4)="xppm",AH549/VLOOKUP($G549,$K$11:$Z$28,X$1,0),IF(LEFT($J549,1)="E",AH549/VLOOKUP($J549,$K$11:$Z$28,X$1,0),AH549/X$6)),"")</f>
        <v>0</v>
      </c>
      <c r="Y549" s="105"/>
      <c r="Z549" s="105">
        <f>IFERROR(IF(LEFT($G549,4)="xppm",AJ549/VLOOKUP($G549,$K$11:$Z$28,Z$1,0),IF(LEFT($J549,1)="E",AJ549/VLOOKUP($J549,$K$11:$Z$28,Z$1,0),AJ549/Z$6)),"")</f>
        <v>0</v>
      </c>
      <c r="AA549" s="104"/>
      <c r="AB549" s="106">
        <f>IFERROR(IF(LEFT($G549,4)="xppm",AL549/VLOOKUP($G549,$K$11:$Z$28,AB$1,0),IF(LEFT($J549,1)="E",AL549/VLOOKUP($J549,$K$11:$AB$28,AB$1,0),AL549/AB$6)),"")</f>
        <v>0</v>
      </c>
      <c r="AC549" s="107"/>
      <c r="AD549" s="106"/>
      <c r="AE549" s="106"/>
      <c r="AF549" s="106"/>
      <c r="AG549" s="106"/>
      <c r="AH549" s="106"/>
      <c r="AI549" s="106"/>
      <c r="AJ549" s="106"/>
      <c r="AK549" s="107"/>
      <c r="AL549" s="106"/>
      <c r="AM549" s="107"/>
      <c r="AN549" s="105"/>
      <c r="AO549" s="105"/>
      <c r="AP549" s="105"/>
      <c r="AQ549" s="105"/>
      <c r="AR549" s="105"/>
      <c r="AS549" s="105"/>
      <c r="AT549" s="105"/>
      <c r="AU549" s="105"/>
      <c r="AV549" s="105"/>
      <c r="AW549" s="105"/>
      <c r="AX549" s="105"/>
      <c r="AY549" s="105"/>
      <c r="AZ549" s="108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  <c r="CK549" s="10"/>
      <c r="CL549" s="10"/>
      <c r="CM549" s="10"/>
      <c r="CN549" s="10"/>
      <c r="CO549" s="10"/>
      <c r="CP549" s="10"/>
      <c r="CQ549" s="10"/>
      <c r="CR549" s="10"/>
      <c r="CS549" s="10"/>
      <c r="CT549" s="10"/>
      <c r="CU549" s="10"/>
      <c r="CV549" s="10"/>
      <c r="CW549" s="10"/>
      <c r="CX549" s="10"/>
      <c r="CY549" s="10"/>
      <c r="CZ549" s="10"/>
      <c r="DA549" s="10"/>
      <c r="DB549" s="10"/>
      <c r="DC549" s="10"/>
      <c r="DD549" s="10"/>
      <c r="DE549" s="10"/>
      <c r="DF549" s="10"/>
      <c r="DG549" s="10"/>
      <c r="DH549" s="10"/>
      <c r="DI549" s="10"/>
      <c r="DJ549" s="10"/>
      <c r="DK549" s="10"/>
      <c r="DL549" s="10"/>
      <c r="DM549" s="10"/>
      <c r="DN549" s="10"/>
      <c r="DO549" s="10"/>
      <c r="DP549" s="10"/>
      <c r="DQ549" s="10"/>
      <c r="DR549" s="10"/>
      <c r="DS549" s="10"/>
    </row>
    <row r="550" spans="1:123" s="101" customFormat="1" ht="10.95" customHeight="1" x14ac:dyDescent="0.25">
      <c r="A550" s="75" t="s">
        <v>348</v>
      </c>
      <c r="B550" s="95" t="str">
        <f>IF(E550&gt;0,"Bud02 " &amp; C550 &amp;","&amp;D550&amp;",'"&amp;E550&amp;"',"&amp;1*R550)</f>
        <v>Bud02 2020,2007,'xpr007',0</v>
      </c>
      <c r="C550" s="96">
        <f>$E$5</f>
        <v>2020</v>
      </c>
      <c r="D550" s="96">
        <v>2007</v>
      </c>
      <c r="E550" s="97" t="str">
        <f>K550</f>
        <v>xpr007</v>
      </c>
      <c r="F550" s="90"/>
      <c r="G550" s="98">
        <f>IF(""="",1,SUBSTITUTE(SUBSTITUTE("","xxp","xpp"),"xppm13","xppm08"))</f>
        <v>1</v>
      </c>
      <c r="H550" s="98">
        <f>IF(""="",1,"")</f>
        <v>1</v>
      </c>
      <c r="I550" s="98">
        <f>IF(""="",1,IF(LEFT("",1)&lt;&gt;"E","",1))</f>
        <v>1</v>
      </c>
      <c r="J550" s="98">
        <f>IF(""="",1,IF(LEFT("",1)="E","",1))</f>
        <v>1</v>
      </c>
      <c r="K550" s="99" t="s">
        <v>353</v>
      </c>
      <c r="L550" s="91">
        <v>2007</v>
      </c>
      <c r="M550" s="100" t="str">
        <f>IF(LEFT($G550,4)="xppm","*","")</f>
        <v/>
      </c>
      <c r="N550" s="101" t="str">
        <f>UPPER(TRIM("        NON_PRODUCTIVE RATE (EXEMPT)"))</f>
        <v>NON_PRODUCTIVE RATE (EXEMPT)</v>
      </c>
      <c r="P550" s="102"/>
      <c r="R550" s="103">
        <f>IFERROR(IF(1*AB550&gt;0,AB550,Z550),Z550)</f>
        <v>0</v>
      </c>
      <c r="S550" s="104"/>
      <c r="T550" s="105">
        <f>IFERROR(IF(LEFT($G550,4)="xppm",AD550/VLOOKUP($G550,$K$11:$Z$28,T$1,0),IF(LEFT($J550,1)="E",AD550/VLOOKUP($J550,$K$11:$Z$28,T$1,0),AD550/T$6)),"")</f>
        <v>0</v>
      </c>
      <c r="U550" s="105"/>
      <c r="V550" s="105">
        <f>IFERROR(IF(LEFT($G550,4)="xppm",AF550/VLOOKUP($G550,$K$11:$Z$28,V$1,0),IF(LEFT($J550,1)="E",AF550/VLOOKUP($J550,$K$11:$Z$28,V$1,0),AF550/V$6)),"")</f>
        <v>0</v>
      </c>
      <c r="W550" s="105"/>
      <c r="X550" s="105">
        <f>IFERROR(IF(LEFT($G550,4)="xppm",AH550/VLOOKUP($G550,$K$11:$Z$28,X$1,0),IF(LEFT($J550,1)="E",AH550/VLOOKUP($J550,$K$11:$Z$28,X$1,0),AH550/X$6)),"")</f>
        <v>0</v>
      </c>
      <c r="Y550" s="105"/>
      <c r="Z550" s="105">
        <f>IFERROR(IF(LEFT($G550,4)="xppm",AJ550/VLOOKUP($G550,$K$11:$Z$28,Z$1,0),IF(LEFT($J550,1)="E",AJ550/VLOOKUP($J550,$K$11:$Z$28,Z$1,0),AJ550/Z$6)),"")</f>
        <v>0</v>
      </c>
      <c r="AA550" s="104"/>
      <c r="AB550" s="106">
        <f>IFERROR(IF(LEFT($G550,4)="xppm",AL550/VLOOKUP($G550,$K$11:$Z$28,AB$1,0),IF(LEFT($J550,1)="E",AL550/VLOOKUP($J550,$K$11:$AB$28,AB$1,0),AL550/AB$6)),"")</f>
        <v>0</v>
      </c>
      <c r="AC550" s="107"/>
      <c r="AD550" s="106"/>
      <c r="AE550" s="106"/>
      <c r="AF550" s="106"/>
      <c r="AG550" s="106"/>
      <c r="AH550" s="106"/>
      <c r="AI550" s="106"/>
      <c r="AJ550" s="106"/>
      <c r="AK550" s="107"/>
      <c r="AL550" s="106"/>
      <c r="AM550" s="107"/>
      <c r="AN550" s="105"/>
      <c r="AO550" s="105"/>
      <c r="AP550" s="105"/>
      <c r="AQ550" s="105"/>
      <c r="AR550" s="105"/>
      <c r="AS550" s="105"/>
      <c r="AT550" s="105"/>
      <c r="AU550" s="105"/>
      <c r="AV550" s="105"/>
      <c r="AW550" s="105"/>
      <c r="AX550" s="105"/>
      <c r="AY550" s="105"/>
      <c r="AZ550" s="108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  <c r="CK550" s="10"/>
      <c r="CL550" s="10"/>
      <c r="CM550" s="10"/>
      <c r="CN550" s="10"/>
      <c r="CO550" s="10"/>
      <c r="CP550" s="10"/>
      <c r="CQ550" s="10"/>
      <c r="CR550" s="10"/>
      <c r="CS550" s="10"/>
      <c r="CT550" s="10"/>
      <c r="CU550" s="10"/>
      <c r="CV550" s="10"/>
      <c r="CW550" s="10"/>
      <c r="CX550" s="10"/>
      <c r="CY550" s="10"/>
      <c r="CZ550" s="10"/>
      <c r="DA550" s="10"/>
      <c r="DB550" s="10"/>
      <c r="DC550" s="10"/>
      <c r="DD550" s="10"/>
      <c r="DE550" s="10"/>
      <c r="DF550" s="10"/>
      <c r="DG550" s="10"/>
      <c r="DH550" s="10"/>
      <c r="DI550" s="10"/>
      <c r="DJ550" s="10"/>
      <c r="DK550" s="10"/>
      <c r="DL550" s="10"/>
      <c r="DM550" s="10"/>
      <c r="DN550" s="10"/>
      <c r="DO550" s="10"/>
      <c r="DP550" s="10"/>
      <c r="DQ550" s="10"/>
      <c r="DR550" s="10"/>
      <c r="DS550" s="10"/>
    </row>
    <row r="551" spans="1:123" x14ac:dyDescent="0.25">
      <c r="A551" s="75" t="s">
        <v>348</v>
      </c>
      <c r="L551" s="94"/>
    </row>
    <row r="552" spans="1:123" s="86" customFormat="1" ht="15" customHeight="1" x14ac:dyDescent="0.25">
      <c r="A552" s="75" t="s">
        <v>348</v>
      </c>
      <c r="B552" s="80"/>
      <c r="C552" s="80"/>
      <c r="D552" s="80"/>
      <c r="E552" s="81"/>
      <c r="F552" s="82"/>
      <c r="G552" s="81"/>
      <c r="H552" s="81"/>
      <c r="I552" s="81"/>
      <c r="J552" s="81"/>
      <c r="K552" s="81"/>
      <c r="L552" s="83">
        <f>L553</f>
        <v>2007</v>
      </c>
      <c r="M552" s="84" t="s">
        <v>354</v>
      </c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  <c r="AA552" s="84"/>
      <c r="AB552" s="81"/>
      <c r="AC552" s="81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85"/>
      <c r="AO552" s="85"/>
      <c r="AP552" s="85"/>
      <c r="AQ552" s="85"/>
      <c r="AR552" s="85"/>
      <c r="AS552" s="85"/>
      <c r="AT552" s="85"/>
      <c r="AU552" s="85"/>
      <c r="AV552" s="85"/>
      <c r="AW552" s="85"/>
      <c r="AX552" s="85"/>
      <c r="AY552" s="85"/>
      <c r="AZ552" s="84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  <c r="CK552" s="10"/>
      <c r="CL552" s="10"/>
      <c r="CM552" s="10"/>
      <c r="CN552" s="10"/>
      <c r="CO552" s="10"/>
      <c r="CP552" s="10"/>
      <c r="CQ552" s="10"/>
      <c r="CR552" s="10"/>
      <c r="CS552" s="10"/>
      <c r="CT552" s="10"/>
      <c r="CU552" s="10"/>
      <c r="CV552" s="10"/>
      <c r="CW552" s="10"/>
      <c r="CX552" s="10"/>
      <c r="CY552" s="10"/>
      <c r="CZ552" s="10"/>
      <c r="DA552" s="10"/>
      <c r="DB552" s="10"/>
      <c r="DC552" s="10"/>
      <c r="DD552" s="10"/>
      <c r="DE552" s="10"/>
      <c r="DF552" s="10"/>
      <c r="DG552" s="10"/>
      <c r="DH552" s="10"/>
      <c r="DI552" s="10"/>
      <c r="DJ552" s="10"/>
      <c r="DK552" s="10"/>
      <c r="DL552" s="10"/>
      <c r="DM552" s="10"/>
      <c r="DN552" s="10"/>
      <c r="DO552" s="10"/>
      <c r="DP552" s="10"/>
      <c r="DQ552" s="10"/>
      <c r="DR552" s="10"/>
      <c r="DS552" s="10"/>
    </row>
    <row r="553" spans="1:123" s="101" customFormat="1" ht="10.95" customHeight="1" x14ac:dyDescent="0.25">
      <c r="A553" s="75" t="s">
        <v>348</v>
      </c>
      <c r="B553" s="95" t="str">
        <f t="shared" ref="B553:B556" si="144">IF(E553&gt;0,"Bud02 " &amp; C553 &amp;","&amp;D553&amp;",'"&amp;E553&amp;"',"&amp;1*R553)</f>
        <v>Bud02 2020,2007,'xpr005',0</v>
      </c>
      <c r="C553" s="96">
        <f t="shared" ref="C553:C556" si="145">$E$5</f>
        <v>2020</v>
      </c>
      <c r="D553" s="96">
        <v>2007</v>
      </c>
      <c r="E553" s="97" t="str">
        <f>IF(LEFT(H553,1) = "x",H553,F553)</f>
        <v>xpr005</v>
      </c>
      <c r="F553" s="90">
        <v>500000</v>
      </c>
      <c r="G553" s="98">
        <f>IF(""="",1,SUBSTITUTE(SUBSTITUTE("","xxp","xpp"),"xppm13","xppm08"))</f>
        <v>1</v>
      </c>
      <c r="H553" s="98" t="str">
        <f>IF("xpr005"="",1,"xpr005")</f>
        <v>xpr005</v>
      </c>
      <c r="I553" s="98">
        <f>IF("Ew57z"="",1,IF(LEFT("Ew57z",1)&lt;&gt;"E","Ew57z",1))</f>
        <v>1</v>
      </c>
      <c r="J553" s="98" t="str">
        <f>IF("Ew57z"="",1,IF(LEFT("Ew57z",1)="E","Ew57z",1))</f>
        <v>Ew57z</v>
      </c>
      <c r="K553" s="99" t="s">
        <v>355</v>
      </c>
      <c r="L553" s="91">
        <v>2007</v>
      </c>
      <c r="M553" s="100" t="str">
        <f>IF(LEFT($G553,4)="xppm","*","")</f>
        <v/>
      </c>
      <c r="N553" s="101" t="str">
        <f>UPPER(TRIM("          PAYROLL TAXES"))</f>
        <v>PAYROLL TAXES</v>
      </c>
      <c r="P553" s="102" t="s">
        <v>356</v>
      </c>
      <c r="R553" s="109">
        <f>IFERROR(IF(1*AB553&gt;0,AB553,V553),V553)</f>
        <v>0</v>
      </c>
      <c r="S553" s="108"/>
      <c r="T553" s="101">
        <f>IFERROR(IF(LEFT($G553,4)="xppm",AD553/VLOOKUP($G553,$K$11:$Z$28,T$1,0),IF(LEFT($J553,1)="E",AD553/VLOOKUP($J553,$K$11:$Z$28,T$1,0),AD553/T$6)),"")</f>
        <v>0</v>
      </c>
      <c r="V553" s="101">
        <f>IFERROR(IF(LEFT($G553,4)="xppm",AF553/VLOOKUP($G553,$K$11:$Z$28,V$1,0),IF(LEFT($J553,1)="E",AF553/VLOOKUP($J553,$K$11:$Z$28,V$1,0),AF553/V$6)),"")</f>
        <v>0</v>
      </c>
      <c r="X553" s="101">
        <f>IFERROR(IF(LEFT($G553,4)="xppm",AH553/VLOOKUP($G553,$K$11:$Z$28,X$1,0),IF(LEFT($J553,1)="E",AH553/VLOOKUP($J553,$K$11:$Z$28,X$1,0),AH553/X$6)),"")</f>
        <v>0</v>
      </c>
      <c r="Z553" s="101">
        <f>IFERROR(IF(LEFT($G553,4)="xppm",AJ553/VLOOKUP($G553,$K$11:$Z$28,Z$1,0),IF(LEFT($J553,1)="E",AJ553/VLOOKUP($J553,$K$11:$Z$28,Z$1,0),AJ553/Z$6)),"")</f>
        <v>0</v>
      </c>
      <c r="AA553" s="108"/>
      <c r="AB553" s="99" t="str">
        <f>IFERROR(IF(LEFT($G553,4)="xppm",AL553/VLOOKUP($G553,$K$11:$Z$28,AB$1,0),IF(LEFT($J553,1)="E",AL553/VLOOKUP($J553,$K$11:$AB$28,AB$1,0),AL553/AB$6)),"")</f>
        <v/>
      </c>
      <c r="AC553" s="110"/>
      <c r="AD553" s="14"/>
      <c r="AE553" s="14"/>
      <c r="AF553" s="14"/>
      <c r="AG553" s="14"/>
      <c r="AH553" s="14"/>
      <c r="AI553" s="14"/>
      <c r="AJ553" s="14"/>
      <c r="AK553" s="65"/>
      <c r="AL553" s="14"/>
      <c r="AM553" s="6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108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  <c r="CK553" s="10"/>
      <c r="CL553" s="10"/>
      <c r="CM553" s="10"/>
      <c r="CN553" s="10"/>
      <c r="CO553" s="10"/>
      <c r="CP553" s="10"/>
      <c r="CQ553" s="10"/>
      <c r="CR553" s="10"/>
      <c r="CS553" s="10"/>
      <c r="CT553" s="10"/>
      <c r="CU553" s="10"/>
      <c r="CV553" s="10"/>
      <c r="CW553" s="10"/>
      <c r="CX553" s="10"/>
      <c r="CY553" s="10"/>
      <c r="CZ553" s="10"/>
      <c r="DA553" s="10"/>
      <c r="DB553" s="10"/>
      <c r="DC553" s="10"/>
      <c r="DD553" s="10"/>
      <c r="DE553" s="10"/>
      <c r="DF553" s="10"/>
      <c r="DG553" s="10"/>
      <c r="DH553" s="10"/>
      <c r="DI553" s="10"/>
      <c r="DJ553" s="10"/>
      <c r="DK553" s="10"/>
      <c r="DL553" s="10"/>
      <c r="DM553" s="10"/>
      <c r="DN553" s="10"/>
      <c r="DO553" s="10"/>
      <c r="DP553" s="10"/>
      <c r="DQ553" s="10"/>
      <c r="DR553" s="10"/>
      <c r="DS553" s="10"/>
    </row>
    <row r="554" spans="1:123" s="101" customFormat="1" ht="10.95" customHeight="1" x14ac:dyDescent="0.25">
      <c r="A554" s="75" t="s">
        <v>348</v>
      </c>
      <c r="B554" s="95" t="str">
        <f t="shared" si="144"/>
        <v>Bud02 2020,2007,'xpr002',0</v>
      </c>
      <c r="C554" s="96">
        <f t="shared" si="145"/>
        <v>2020</v>
      </c>
      <c r="D554" s="96">
        <v>2007</v>
      </c>
      <c r="E554" s="97" t="str">
        <f>IF(LEFT(H554,1) = "x",H554,F554)</f>
        <v>xpr002</v>
      </c>
      <c r="F554" s="90">
        <v>501100</v>
      </c>
      <c r="G554" s="98">
        <f>IF(""="",1,SUBSTITUTE(SUBSTITUTE("","xxp","xpp"),"xppm13","xppm08"))</f>
        <v>1</v>
      </c>
      <c r="H554" s="98" t="str">
        <f>IF("xpr002"="",1,"xpr002")</f>
        <v>xpr002</v>
      </c>
      <c r="I554" s="98">
        <f>IF("Ewz"="",1,IF(LEFT("Ewz",1)&lt;&gt;"E","Ewz",1))</f>
        <v>1</v>
      </c>
      <c r="J554" s="98" t="str">
        <f>IF("Ewz"="",1,IF(LEFT("Ewz",1)="E","Ewz",1))</f>
        <v>Ewz</v>
      </c>
      <c r="K554" s="99" t="s">
        <v>357</v>
      </c>
      <c r="L554" s="91">
        <v>2007</v>
      </c>
      <c r="M554" s="100" t="str">
        <f>IF(LEFT($G554,4)="xppm","*","")</f>
        <v/>
      </c>
      <c r="N554" s="101" t="str">
        <f>UPPER(TRIM("          HEALTH INSURANCE"))</f>
        <v>HEALTH INSURANCE</v>
      </c>
      <c r="P554" s="102" t="s">
        <v>356</v>
      </c>
      <c r="R554" s="109">
        <f>IFERROR(IF(1*AB554&gt;0,AB554,V554),V554)</f>
        <v>0</v>
      </c>
      <c r="S554" s="108"/>
      <c r="T554" s="101">
        <f>IFERROR(IF(LEFT($G554,4)="xppm",AD554/VLOOKUP($G554,$K$11:$Z$28,T$1,0),IF(LEFT($J554,1)="E",AD554/VLOOKUP($J554,$K$11:$Z$28,T$1,0),AD554/T$6)),"")</f>
        <v>0</v>
      </c>
      <c r="V554" s="101">
        <f>IFERROR(IF(LEFT($G554,4)="xppm",AF554/VLOOKUP($G554,$K$11:$Z$28,V$1,0),IF(LEFT($J554,1)="E",AF554/VLOOKUP($J554,$K$11:$Z$28,V$1,0),AF554/V$6)),"")</f>
        <v>0</v>
      </c>
      <c r="X554" s="101">
        <f>IFERROR(IF(LEFT($G554,4)="xppm",AH554/VLOOKUP($G554,$K$11:$Z$28,X$1,0),IF(LEFT($J554,1)="E",AH554/VLOOKUP($J554,$K$11:$Z$28,X$1,0),AH554/X$6)),"")</f>
        <v>0</v>
      </c>
      <c r="Z554" s="101">
        <f>IFERROR(IF(LEFT($G554,4)="xppm",AJ554/VLOOKUP($G554,$K$11:$Z$28,Z$1,0),IF(LEFT($J554,1)="E",AJ554/VLOOKUP($J554,$K$11:$Z$28,Z$1,0),AJ554/Z$6)),"")</f>
        <v>0</v>
      </c>
      <c r="AA554" s="108"/>
      <c r="AB554" s="99" t="str">
        <f>IFERROR(IF(LEFT($G554,4)="xppm",AL554/VLOOKUP($G554,$K$11:$Z$28,AB$1,0),IF(LEFT($J554,1)="E",AL554/VLOOKUP($J554,$K$11:$AB$28,AB$1,0),AL554/AB$6)),"")</f>
        <v/>
      </c>
      <c r="AC554" s="110"/>
      <c r="AD554" s="14"/>
      <c r="AE554" s="14"/>
      <c r="AF554" s="14"/>
      <c r="AG554" s="14"/>
      <c r="AH554" s="14"/>
      <c r="AI554" s="14"/>
      <c r="AJ554" s="14"/>
      <c r="AK554" s="65"/>
      <c r="AL554" s="14"/>
      <c r="AM554" s="6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108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  <c r="CK554" s="10"/>
      <c r="CL554" s="10"/>
      <c r="CM554" s="10"/>
      <c r="CN554" s="10"/>
      <c r="CO554" s="10"/>
      <c r="CP554" s="10"/>
      <c r="CQ554" s="10"/>
      <c r="CR554" s="10"/>
      <c r="CS554" s="10"/>
      <c r="CT554" s="10"/>
      <c r="CU554" s="10"/>
      <c r="CV554" s="10"/>
      <c r="CW554" s="10"/>
      <c r="CX554" s="10"/>
      <c r="CY554" s="10"/>
      <c r="CZ554" s="10"/>
      <c r="DA554" s="10"/>
      <c r="DB554" s="10"/>
      <c r="DC554" s="10"/>
      <c r="DD554" s="10"/>
      <c r="DE554" s="10"/>
      <c r="DF554" s="10"/>
      <c r="DG554" s="10"/>
      <c r="DH554" s="10"/>
      <c r="DI554" s="10"/>
      <c r="DJ554" s="10"/>
      <c r="DK554" s="10"/>
      <c r="DL554" s="10"/>
      <c r="DM554" s="10"/>
      <c r="DN554" s="10"/>
      <c r="DO554" s="10"/>
      <c r="DP554" s="10"/>
      <c r="DQ554" s="10"/>
      <c r="DR554" s="10"/>
      <c r="DS554" s="10"/>
    </row>
    <row r="555" spans="1:123" s="101" customFormat="1" ht="10.95" customHeight="1" x14ac:dyDescent="0.25">
      <c r="A555" s="75" t="s">
        <v>348</v>
      </c>
      <c r="B555" s="95" t="str">
        <f t="shared" si="144"/>
        <v>Bud02 2020,2007,'xpr006',0</v>
      </c>
      <c r="C555" s="96">
        <f t="shared" si="145"/>
        <v>2020</v>
      </c>
      <c r="D555" s="96">
        <v>2007</v>
      </c>
      <c r="E555" s="97" t="str">
        <f>IF(LEFT(H555,1) = "x",H555,F555)</f>
        <v>xpr006</v>
      </c>
      <c r="F555" s="90">
        <v>503000</v>
      </c>
      <c r="G555" s="98">
        <f>IF(""="",1,SUBSTITUTE(SUBSTITUTE("","xxp","xpp"),"xppm13","xppm08"))</f>
        <v>1</v>
      </c>
      <c r="H555" s="98" t="str">
        <f>IF("xpr006"="",1,"xpr006")</f>
        <v>xpr006</v>
      </c>
      <c r="I555" s="98">
        <f>IF("Ewz"="",1,IF(LEFT("Ewz",1)&lt;&gt;"E","Ewz",1))</f>
        <v>1</v>
      </c>
      <c r="J555" s="98" t="str">
        <f>IF("Ewz"="",1,IF(LEFT("Ewz",1)="E","Ewz",1))</f>
        <v>Ewz</v>
      </c>
      <c r="K555" s="99" t="s">
        <v>358</v>
      </c>
      <c r="L555" s="91">
        <v>2007</v>
      </c>
      <c r="M555" s="100" t="str">
        <f>IF(LEFT($G555,4)="xppm","*","")</f>
        <v/>
      </c>
      <c r="N555" s="101" t="str">
        <f>UPPER(TRIM("          WORKMANS COMP INSURANCE"))</f>
        <v>WORKMANS COMP INSURANCE</v>
      </c>
      <c r="P555" s="102" t="s">
        <v>359</v>
      </c>
      <c r="R555" s="109">
        <f>IFERROR(IF(1*AB555&gt;0,AB555,V555),V555)</f>
        <v>0</v>
      </c>
      <c r="S555" s="108"/>
      <c r="T555" s="101">
        <f>IFERROR(IF(LEFT($G555,4)="xppm",AD555/VLOOKUP($G555,$K$11:$Z$28,T$1,0),IF(LEFT($J555,1)="E",AD555/VLOOKUP($J555,$K$11:$Z$28,T$1,0),AD555/T$6)),"")</f>
        <v>0</v>
      </c>
      <c r="V555" s="101">
        <f>IFERROR(IF(LEFT($G555,4)="xppm",AF555/VLOOKUP($G555,$K$11:$Z$28,V$1,0),IF(LEFT($J555,1)="E",AF555/VLOOKUP($J555,$K$11:$Z$28,V$1,0),AF555/V$6)),"")</f>
        <v>0</v>
      </c>
      <c r="X555" s="101">
        <f>IFERROR(IF(LEFT($G555,4)="xppm",AH555/VLOOKUP($G555,$K$11:$Z$28,X$1,0),IF(LEFT($J555,1)="E",AH555/VLOOKUP($J555,$K$11:$Z$28,X$1,0),AH555/X$6)),"")</f>
        <v>0</v>
      </c>
      <c r="Z555" s="101">
        <f>IFERROR(IF(LEFT($G555,4)="xppm",AJ555/VLOOKUP($G555,$K$11:$Z$28,Z$1,0),IF(LEFT($J555,1)="E",AJ555/VLOOKUP($J555,$K$11:$Z$28,Z$1,0),AJ555/Z$6)),"")</f>
        <v>0</v>
      </c>
      <c r="AA555" s="108"/>
      <c r="AB555" s="99" t="str">
        <f>IFERROR(IF(LEFT($G555,4)="xppm",AL555/VLOOKUP($G555,$K$11:$Z$28,AB$1,0),IF(LEFT($J555,1)="E",AL555/VLOOKUP($J555,$K$11:$AB$28,AB$1,0),AL555/AB$6)),"")</f>
        <v/>
      </c>
      <c r="AC555" s="110"/>
      <c r="AD555" s="14"/>
      <c r="AE555" s="14"/>
      <c r="AF555" s="14"/>
      <c r="AG555" s="14"/>
      <c r="AH555" s="14"/>
      <c r="AI555" s="14"/>
      <c r="AJ555" s="14"/>
      <c r="AK555" s="65"/>
      <c r="AL555" s="14"/>
      <c r="AM555" s="6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108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  <c r="CK555" s="10"/>
      <c r="CL555" s="10"/>
      <c r="CM555" s="10"/>
      <c r="CN555" s="10"/>
      <c r="CO555" s="10"/>
      <c r="CP555" s="10"/>
      <c r="CQ555" s="10"/>
      <c r="CR555" s="10"/>
      <c r="CS555" s="10"/>
      <c r="CT555" s="10"/>
      <c r="CU555" s="10"/>
      <c r="CV555" s="10"/>
      <c r="CW555" s="10"/>
      <c r="CX555" s="10"/>
      <c r="CY555" s="10"/>
      <c r="CZ555" s="10"/>
      <c r="DA555" s="10"/>
      <c r="DB555" s="10"/>
      <c r="DC555" s="10"/>
      <c r="DD555" s="10"/>
      <c r="DE555" s="10"/>
      <c r="DF555" s="10"/>
      <c r="DG555" s="10"/>
      <c r="DH555" s="10"/>
      <c r="DI555" s="10"/>
      <c r="DJ555" s="10"/>
      <c r="DK555" s="10"/>
      <c r="DL555" s="10"/>
      <c r="DM555" s="10"/>
      <c r="DN555" s="10"/>
      <c r="DO555" s="10"/>
      <c r="DP555" s="10"/>
      <c r="DQ555" s="10"/>
      <c r="DR555" s="10"/>
      <c r="DS555" s="10"/>
    </row>
    <row r="556" spans="1:123" s="101" customFormat="1" ht="10.95" customHeight="1" x14ac:dyDescent="0.25">
      <c r="A556" s="75" t="s">
        <v>348</v>
      </c>
      <c r="B556" s="95" t="str">
        <f t="shared" si="144"/>
        <v>Bud02 2020,2007,'xpr004',0</v>
      </c>
      <c r="C556" s="96">
        <f t="shared" si="145"/>
        <v>2020</v>
      </c>
      <c r="D556" s="96">
        <v>2007</v>
      </c>
      <c r="E556" s="97" t="str">
        <f>IF(LEFT(H556,1) = "x",H556,F556)</f>
        <v>xpr004</v>
      </c>
      <c r="F556" s="90">
        <v>501500</v>
      </c>
      <c r="G556" s="98">
        <f>IF(""="",1,SUBSTITUTE(SUBSTITUTE("","xxp","xpp"),"xppm13","xppm08"))</f>
        <v>1</v>
      </c>
      <c r="H556" s="98" t="str">
        <f>IF("xpr004"="",1,"xpr004")</f>
        <v>xpr004</v>
      </c>
      <c r="I556" s="98">
        <f>IF("Ewz"="",1,IF(LEFT("Ewz",1)&lt;&gt;"E","Ewz",1))</f>
        <v>1</v>
      </c>
      <c r="J556" s="98" t="str">
        <f>IF("Ewz"="",1,IF(LEFT("Ewz",1)="E","Ewz",1))</f>
        <v>Ewz</v>
      </c>
      <c r="K556" s="99" t="s">
        <v>360</v>
      </c>
      <c r="L556" s="91">
        <v>2007</v>
      </c>
      <c r="M556" s="100" t="str">
        <f>IF(LEFT($G556,4)="xppm","*","")</f>
        <v/>
      </c>
      <c r="N556" s="101" t="str">
        <f>UPPER(TRIM("          OTHER"))</f>
        <v>OTHER</v>
      </c>
      <c r="P556" s="102" t="s">
        <v>356</v>
      </c>
      <c r="R556" s="109">
        <f>IFERROR(IF(1*AB556&gt;0,AB556,V556),V556)</f>
        <v>0</v>
      </c>
      <c r="S556" s="108"/>
      <c r="T556" s="101">
        <f>IFERROR(IF(LEFT($G556,4)="xppm",AD556/VLOOKUP($G556,$K$11:$Z$28,T$1,0),IF(LEFT($J556,1)="E",AD556/VLOOKUP($J556,$K$11:$Z$28,T$1,0),AD556/T$6)),"")</f>
        <v>0</v>
      </c>
      <c r="V556" s="101">
        <f>IFERROR(IF(LEFT($G556,4)="xppm",AF556/VLOOKUP($G556,$K$11:$Z$28,V$1,0),IF(LEFT($J556,1)="E",AF556/VLOOKUP($J556,$K$11:$Z$28,V$1,0),AF556/V$6)),"")</f>
        <v>0</v>
      </c>
      <c r="X556" s="101">
        <f>IFERROR(IF(LEFT($G556,4)="xppm",AH556/VLOOKUP($G556,$K$11:$Z$28,X$1,0),IF(LEFT($J556,1)="E",AH556/VLOOKUP($J556,$K$11:$Z$28,X$1,0),AH556/X$6)),"")</f>
        <v>0</v>
      </c>
      <c r="Z556" s="101">
        <f>IFERROR(IF(LEFT($G556,4)="xppm",AJ556/VLOOKUP($G556,$K$11:$Z$28,Z$1,0),IF(LEFT($J556,1)="E",AJ556/VLOOKUP($J556,$K$11:$Z$28,Z$1,0),AJ556/Z$6)),"")</f>
        <v>0</v>
      </c>
      <c r="AA556" s="108"/>
      <c r="AB556" s="99" t="str">
        <f>IFERROR(IF(LEFT($G556,4)="xppm",AL556/VLOOKUP($G556,$K$11:$Z$28,AB$1,0),IF(LEFT($J556,1)="E",AL556/VLOOKUP($J556,$K$11:$AB$28,AB$1,0),AL556/AB$6)),"")</f>
        <v/>
      </c>
      <c r="AC556" s="110"/>
      <c r="AD556" s="14"/>
      <c r="AE556" s="14"/>
      <c r="AF556" s="14"/>
      <c r="AG556" s="14"/>
      <c r="AH556" s="14"/>
      <c r="AI556" s="14"/>
      <c r="AJ556" s="14"/>
      <c r="AK556" s="65"/>
      <c r="AL556" s="14"/>
      <c r="AM556" s="6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108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  <c r="CK556" s="10"/>
      <c r="CL556" s="10"/>
      <c r="CM556" s="10"/>
      <c r="CN556" s="10"/>
      <c r="CO556" s="10"/>
      <c r="CP556" s="10"/>
      <c r="CQ556" s="10"/>
      <c r="CR556" s="10"/>
      <c r="CS556" s="10"/>
      <c r="CT556" s="10"/>
      <c r="CU556" s="10"/>
      <c r="CV556" s="10"/>
      <c r="CW556" s="10"/>
      <c r="CX556" s="10"/>
      <c r="CY556" s="10"/>
      <c r="CZ556" s="10"/>
      <c r="DA556" s="10"/>
      <c r="DB556" s="10"/>
      <c r="DC556" s="10"/>
      <c r="DD556" s="10"/>
      <c r="DE556" s="10"/>
      <c r="DF556" s="10"/>
      <c r="DG556" s="10"/>
      <c r="DH556" s="10"/>
      <c r="DI556" s="10"/>
      <c r="DJ556" s="10"/>
      <c r="DK556" s="10"/>
      <c r="DL556" s="10"/>
      <c r="DM556" s="10"/>
      <c r="DN556" s="10"/>
      <c r="DO556" s="10"/>
      <c r="DP556" s="10"/>
      <c r="DQ556" s="10"/>
      <c r="DR556" s="10"/>
      <c r="DS556" s="10"/>
    </row>
    <row r="557" spans="1:123" ht="4.05" customHeight="1" x14ac:dyDescent="0.25">
      <c r="A557" s="75" t="s">
        <v>348</v>
      </c>
      <c r="E557" s="111"/>
      <c r="F557" s="112"/>
      <c r="T557" s="25"/>
      <c r="U557" s="25"/>
      <c r="V557" s="25"/>
      <c r="W557" s="25"/>
      <c r="X557" s="25"/>
      <c r="Y557" s="25"/>
      <c r="Z557" s="25"/>
      <c r="AA557" s="25"/>
      <c r="AB557" s="14"/>
      <c r="AC557" s="14"/>
    </row>
    <row r="558" spans="1:123" s="86" customFormat="1" ht="15" customHeight="1" x14ac:dyDescent="0.25">
      <c r="A558" s="75" t="s">
        <v>348</v>
      </c>
      <c r="B558" s="80"/>
      <c r="C558" s="80"/>
      <c r="D558" s="80"/>
      <c r="E558" s="81"/>
      <c r="F558" s="82"/>
      <c r="G558" s="81"/>
      <c r="H558" s="81"/>
      <c r="I558" s="81"/>
      <c r="J558" s="81"/>
      <c r="K558" s="81"/>
      <c r="L558" s="83">
        <f>L559</f>
        <v>2007</v>
      </c>
      <c r="M558" s="84" t="s">
        <v>361</v>
      </c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  <c r="AA558" s="84"/>
      <c r="AB558" s="81"/>
      <c r="AC558" s="81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85"/>
      <c r="AO558" s="85"/>
      <c r="AP558" s="85"/>
      <c r="AQ558" s="85"/>
      <c r="AR558" s="85"/>
      <c r="AS558" s="85"/>
      <c r="AT558" s="85"/>
      <c r="AU558" s="85"/>
      <c r="AV558" s="85"/>
      <c r="AW558" s="85"/>
      <c r="AX558" s="85"/>
      <c r="AY558" s="85"/>
      <c r="AZ558" s="84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  <c r="CK558" s="10"/>
      <c r="CL558" s="10"/>
      <c r="CM558" s="10"/>
      <c r="CN558" s="10"/>
      <c r="CO558" s="10"/>
      <c r="CP558" s="10"/>
      <c r="CQ558" s="10"/>
      <c r="CR558" s="10"/>
      <c r="CS558" s="10"/>
      <c r="CT558" s="10"/>
      <c r="CU558" s="10"/>
      <c r="CV558" s="10"/>
      <c r="CW558" s="10"/>
      <c r="CX558" s="10"/>
      <c r="CY558" s="10"/>
      <c r="CZ558" s="10"/>
      <c r="DA558" s="10"/>
      <c r="DB558" s="10"/>
      <c r="DC558" s="10"/>
      <c r="DD558" s="10"/>
      <c r="DE558" s="10"/>
      <c r="DF558" s="10"/>
      <c r="DG558" s="10"/>
      <c r="DH558" s="10"/>
      <c r="DI558" s="10"/>
      <c r="DJ558" s="10"/>
      <c r="DK558" s="10"/>
      <c r="DL558" s="10"/>
      <c r="DM558" s="10"/>
      <c r="DN558" s="10"/>
      <c r="DO558" s="10"/>
      <c r="DP558" s="10"/>
      <c r="DQ558" s="10"/>
      <c r="DR558" s="10"/>
      <c r="DS558" s="10"/>
    </row>
    <row r="559" spans="1:123" s="101" customFormat="1" ht="10.95" customHeight="1" x14ac:dyDescent="0.25">
      <c r="A559" s="75" t="s">
        <v>348</v>
      </c>
      <c r="B559" s="95" t="str">
        <f t="shared" ref="B559" si="146">IF(E559&gt;0,"Bud02 " &amp; C559 &amp;","&amp;D559&amp;",'"&amp;E559&amp;"',"&amp;1*R559)</f>
        <v>Bud02 2020,2007,'xhnm06',0</v>
      </c>
      <c r="C559" s="96">
        <f t="shared" ref="C559" si="147">$E$5</f>
        <v>2020</v>
      </c>
      <c r="D559" s="96">
        <v>2007</v>
      </c>
      <c r="E559" s="97" t="str">
        <f>IF(LEFT(H559,1) = "x",H559,F559)</f>
        <v>xhnm06</v>
      </c>
      <c r="F559" s="90">
        <v>506500</v>
      </c>
      <c r="G559" s="98">
        <f>IF(""="",1,SUBSTITUTE(SUBSTITUTE("","xxp","xpp"),"xppm13","xppm08"))</f>
        <v>1</v>
      </c>
      <c r="H559" s="98" t="str">
        <f>IF("xhnm06"="",1,"xhnm06")</f>
        <v>xhnm06</v>
      </c>
      <c r="I559" s="98">
        <f>IF("E120z"="",1,IF(LEFT("E120z",1)&lt;&gt;"E","E120z",1))</f>
        <v>1</v>
      </c>
      <c r="J559" s="98" t="str">
        <f>IF("E120z"="",1,IF(LEFT("E120z",1)="E","E120z",1))</f>
        <v>E120z</v>
      </c>
      <c r="K559" s="99" t="s">
        <v>362</v>
      </c>
      <c r="L559" s="91">
        <v>2007</v>
      </c>
      <c r="M559" s="100" t="str">
        <f>IF(LEFT($G559,4)="xppm","*","")</f>
        <v/>
      </c>
      <c r="N559" s="101" t="str">
        <f>UPPER(TRIM("          HOUSE THERAPY - MEDICARE B"))</f>
        <v>HOUSE THERAPY - MEDICARE B</v>
      </c>
      <c r="P559" s="102" t="s">
        <v>356</v>
      </c>
      <c r="R559" s="109">
        <f>IFERROR(IF(1*AB559&gt;0,AB559,V559),V559)</f>
        <v>0</v>
      </c>
      <c r="S559" s="108"/>
      <c r="T559" s="101">
        <f>IFERROR(IF(LEFT($G559,4)="xppm",AD559/VLOOKUP($G559,$K$11:$Z$28,T$1,0),IF(LEFT($J559,1)="E",AD559/VLOOKUP($J559,$K$11:$Z$28,T$1,0),AD559/T$6)),"")</f>
        <v>0</v>
      </c>
      <c r="V559" s="101">
        <f>IFERROR(IF(LEFT($G559,4)="xppm",AF559/VLOOKUP($G559,$K$11:$Z$28,V$1,0),IF(LEFT($J559,1)="E",AF559/VLOOKUP($J559,$K$11:$Z$28,V$1,0),AF559/V$6)),"")</f>
        <v>0</v>
      </c>
      <c r="X559" s="101">
        <f>IFERROR(IF(LEFT($G559,4)="xppm",AH559/VLOOKUP($G559,$K$11:$Z$28,X$1,0),IF(LEFT($J559,1)="E",AH559/VLOOKUP($J559,$K$11:$Z$28,X$1,0),AH559/X$6)),"")</f>
        <v>0</v>
      </c>
      <c r="Z559" s="101">
        <f>IFERROR(IF(LEFT($G559,4)="xppm",AJ559/VLOOKUP($G559,$K$11:$Z$28,Z$1,0),IF(LEFT($J559,1)="E",AJ559/VLOOKUP($J559,$K$11:$Z$28,Z$1,0),AJ559/Z$6)),"")</f>
        <v>0</v>
      </c>
      <c r="AA559" s="108"/>
      <c r="AB559" s="99" t="str">
        <f>IFERROR(IF(LEFT($G559,4)="xppm",AL559/VLOOKUP($G559,$K$11:$Z$28,AB$1,0),IF(LEFT($J559,1)="E",AL559/VLOOKUP($J559,$K$11:$AB$28,AB$1,0),AL559/AB$6)),"")</f>
        <v/>
      </c>
      <c r="AC559" s="110"/>
      <c r="AD559" s="14"/>
      <c r="AE559" s="14"/>
      <c r="AF559" s="14"/>
      <c r="AG559" s="14"/>
      <c r="AH559" s="14"/>
      <c r="AI559" s="14"/>
      <c r="AJ559" s="14"/>
      <c r="AK559" s="65"/>
      <c r="AL559" s="14"/>
      <c r="AM559" s="6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108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  <c r="CK559" s="10"/>
      <c r="CL559" s="10"/>
      <c r="CM559" s="10"/>
      <c r="CN559" s="10"/>
      <c r="CO559" s="10"/>
      <c r="CP559" s="10"/>
      <c r="CQ559" s="10"/>
      <c r="CR559" s="10"/>
      <c r="CS559" s="10"/>
      <c r="CT559" s="10"/>
      <c r="CU559" s="10"/>
      <c r="CV559" s="10"/>
      <c r="CW559" s="10"/>
      <c r="CX559" s="10"/>
      <c r="CY559" s="10"/>
      <c r="CZ559" s="10"/>
      <c r="DA559" s="10"/>
      <c r="DB559" s="10"/>
      <c r="DC559" s="10"/>
      <c r="DD559" s="10"/>
      <c r="DE559" s="10"/>
      <c r="DF559" s="10"/>
      <c r="DG559" s="10"/>
      <c r="DH559" s="10"/>
      <c r="DI559" s="10"/>
      <c r="DJ559" s="10"/>
      <c r="DK559" s="10"/>
      <c r="DL559" s="10"/>
      <c r="DM559" s="10"/>
      <c r="DN559" s="10"/>
      <c r="DO559" s="10"/>
      <c r="DP559" s="10"/>
      <c r="DQ559" s="10"/>
      <c r="DR559" s="10"/>
      <c r="DS559" s="10"/>
    </row>
    <row r="560" spans="1:123" s="101" customFormat="1" ht="10.95" customHeight="1" x14ac:dyDescent="0.25">
      <c r="A560" s="75" t="s">
        <v>348</v>
      </c>
      <c r="B560" s="95" t="str">
        <f>IF(E560&gt;0,"Bud02 " &amp; C560 &amp;","&amp;D560&amp;",'"&amp;E560&amp;"',"&amp;1*R560)</f>
        <v>Bud02 2020,2007,'508100',0</v>
      </c>
      <c r="C560" s="96">
        <f>$E$5</f>
        <v>2020</v>
      </c>
      <c r="D560" s="96">
        <v>2007</v>
      </c>
      <c r="E560" s="97">
        <f>IF(LEFT(H560,1) = "x",H560,F560)</f>
        <v>508100</v>
      </c>
      <c r="F560" s="90">
        <v>508100</v>
      </c>
      <c r="G560" s="98">
        <f>IF(""="",1,SUBSTITUTE(SUBSTITUTE("","xxp","xpp"),"xppm13","xppm08"))</f>
        <v>1</v>
      </c>
      <c r="H560" s="98">
        <f>IF(""="",1,"")</f>
        <v>1</v>
      </c>
      <c r="I560" s="98">
        <f>IF(""="",1,IF(LEFT("",1)&lt;&gt;"E","",1))</f>
        <v>1</v>
      </c>
      <c r="J560" s="98">
        <f>IF(""="",1,IF(LEFT("",1)="E","",1))</f>
        <v>1</v>
      </c>
      <c r="K560" s="99" t="s">
        <v>363</v>
      </c>
      <c r="L560" s="91">
        <v>2007</v>
      </c>
      <c r="M560" s="100" t="str">
        <f>IF(LEFT($G560,4)="xppm","*","")</f>
        <v/>
      </c>
      <c r="N560" s="101" t="str">
        <f>UPPER(TRIM("          HOUSE THERAPY - REHAB SUPPLIES"))</f>
        <v>HOUSE THERAPY - REHAB SUPPLIES</v>
      </c>
      <c r="P560" s="102" t="s">
        <v>356</v>
      </c>
      <c r="R560" s="109">
        <f>IFERROR(IF(1*AB560&gt;0,AB560,V560),V560)</f>
        <v>0</v>
      </c>
      <c r="S560" s="108"/>
      <c r="T560" s="101">
        <f>IFERROR(IF(LEFT($G560,4)="xppm",AD560/VLOOKUP($G560,$K$11:$Z$28,T$1,0),IF(LEFT($J560,1)="E",AD560/VLOOKUP($J560,$K$11:$Z$28,T$1,0),AD560/T$6)),"")</f>
        <v>0</v>
      </c>
      <c r="V560" s="101">
        <f>IFERROR(IF(LEFT($G560,4)="xppm",AF560/VLOOKUP($G560,$K$11:$Z$28,V$1,0),IF(LEFT($J560,1)="E",AF560/VLOOKUP($J560,$K$11:$Z$28,V$1,0),AF560/V$6)),"")</f>
        <v>0</v>
      </c>
      <c r="X560" s="101">
        <f>IFERROR(IF(LEFT($G560,4)="xppm",AH560/VLOOKUP($G560,$K$11:$Z$28,X$1,0),IF(LEFT($J560,1)="E",AH560/VLOOKUP($J560,$K$11:$Z$28,X$1,0),AH560/X$6)),"")</f>
        <v>0</v>
      </c>
      <c r="Z560" s="101">
        <f>IFERROR(IF(LEFT($G560,4)="xppm",AJ560/VLOOKUP($G560,$K$11:$Z$28,Z$1,0),IF(LEFT($J560,1)="E",AJ560/VLOOKUP($J560,$K$11:$Z$28,Z$1,0),AJ560/Z$6)),"")</f>
        <v>0</v>
      </c>
      <c r="AA560" s="108"/>
      <c r="AB560" s="99">
        <f>IFERROR(IF(LEFT($G560,4)="xppm",AL560/VLOOKUP($G560,$K$11:$Z$28,AB$1,0),IF(LEFT($J560,1)="E",AL560/VLOOKUP($J560,$K$11:$AB$28,AB$1,0),AL560/AB$6)),"")</f>
        <v>0</v>
      </c>
      <c r="AC560" s="110"/>
      <c r="AD560" s="14"/>
      <c r="AE560" s="14"/>
      <c r="AF560" s="14"/>
      <c r="AG560" s="14"/>
      <c r="AH560" s="14"/>
      <c r="AI560" s="14"/>
      <c r="AJ560" s="14"/>
      <c r="AK560" s="65"/>
      <c r="AL560" s="14"/>
      <c r="AM560" s="6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108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  <c r="CK560" s="10"/>
      <c r="CL560" s="10"/>
      <c r="CM560" s="10"/>
      <c r="CN560" s="10"/>
      <c r="CO560" s="10"/>
      <c r="CP560" s="10"/>
      <c r="CQ560" s="10"/>
      <c r="CR560" s="10"/>
      <c r="CS560" s="10"/>
      <c r="CT560" s="10"/>
      <c r="CU560" s="10"/>
      <c r="CV560" s="10"/>
      <c r="CW560" s="10"/>
      <c r="CX560" s="10"/>
      <c r="CY560" s="10"/>
      <c r="CZ560" s="10"/>
      <c r="DA560" s="10"/>
      <c r="DB560" s="10"/>
      <c r="DC560" s="10"/>
      <c r="DD560" s="10"/>
      <c r="DE560" s="10"/>
      <c r="DF560" s="10"/>
      <c r="DG560" s="10"/>
      <c r="DH560" s="10"/>
      <c r="DI560" s="10"/>
      <c r="DJ560" s="10"/>
      <c r="DK560" s="10"/>
      <c r="DL560" s="10"/>
      <c r="DM560" s="10"/>
      <c r="DN560" s="10"/>
      <c r="DO560" s="10"/>
      <c r="DP560" s="10"/>
      <c r="DQ560" s="10"/>
      <c r="DR560" s="10"/>
      <c r="DS560" s="10"/>
    </row>
    <row r="561" spans="1:123" ht="4.05" customHeight="1" x14ac:dyDescent="0.25">
      <c r="A561" s="75" t="s">
        <v>348</v>
      </c>
      <c r="E561" s="111"/>
      <c r="F561" s="112"/>
      <c r="T561" s="25"/>
      <c r="U561" s="25"/>
      <c r="V561" s="25"/>
      <c r="W561" s="25"/>
      <c r="X561" s="25"/>
      <c r="Y561" s="25"/>
      <c r="Z561" s="25"/>
      <c r="AA561" s="25"/>
      <c r="AB561" s="14"/>
      <c r="AC561" s="14"/>
    </row>
    <row r="562" spans="1:123" s="86" customFormat="1" ht="15" customHeight="1" x14ac:dyDescent="0.25">
      <c r="A562" s="75" t="s">
        <v>348</v>
      </c>
      <c r="B562" s="80"/>
      <c r="C562" s="80"/>
      <c r="D562" s="80"/>
      <c r="E562" s="81"/>
      <c r="F562" s="82"/>
      <c r="G562" s="81"/>
      <c r="H562" s="81"/>
      <c r="I562" s="81"/>
      <c r="J562" s="81"/>
      <c r="K562" s="81"/>
      <c r="L562" s="83">
        <f>L563</f>
        <v>2007</v>
      </c>
      <c r="M562" s="84" t="s">
        <v>364</v>
      </c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  <c r="AA562" s="84"/>
      <c r="AB562" s="81"/>
      <c r="AC562" s="81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85"/>
      <c r="AO562" s="85"/>
      <c r="AP562" s="85"/>
      <c r="AQ562" s="85"/>
      <c r="AR562" s="85"/>
      <c r="AS562" s="85"/>
      <c r="AT562" s="85"/>
      <c r="AU562" s="85"/>
      <c r="AV562" s="85"/>
      <c r="AW562" s="85"/>
      <c r="AX562" s="85"/>
      <c r="AY562" s="85"/>
      <c r="AZ562" s="84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  <c r="CK562" s="10"/>
      <c r="CL562" s="10"/>
      <c r="CM562" s="10"/>
      <c r="CN562" s="10"/>
      <c r="CO562" s="10"/>
      <c r="CP562" s="10"/>
      <c r="CQ562" s="10"/>
      <c r="CR562" s="10"/>
      <c r="CS562" s="10"/>
      <c r="CT562" s="10"/>
      <c r="CU562" s="10"/>
      <c r="CV562" s="10"/>
      <c r="CW562" s="10"/>
      <c r="CX562" s="10"/>
      <c r="CY562" s="10"/>
      <c r="CZ562" s="10"/>
      <c r="DA562" s="10"/>
      <c r="DB562" s="10"/>
      <c r="DC562" s="10"/>
      <c r="DD562" s="10"/>
      <c r="DE562" s="10"/>
      <c r="DF562" s="10"/>
      <c r="DG562" s="10"/>
      <c r="DH562" s="10"/>
      <c r="DI562" s="10"/>
      <c r="DJ562" s="10"/>
      <c r="DK562" s="10"/>
      <c r="DL562" s="10"/>
      <c r="DM562" s="10"/>
      <c r="DN562" s="10"/>
      <c r="DO562" s="10"/>
      <c r="DP562" s="10"/>
      <c r="DQ562" s="10"/>
      <c r="DR562" s="10"/>
      <c r="DS562" s="10"/>
    </row>
    <row r="563" spans="1:123" s="101" customFormat="1" ht="10.95" customHeight="1" x14ac:dyDescent="0.25">
      <c r="A563" s="75" t="s">
        <v>348</v>
      </c>
      <c r="B563" s="95" t="str">
        <f t="shared" ref="B563" si="148">IF(E563&gt;0,"Bud02 " &amp; C563 &amp;","&amp;D563&amp;",'"&amp;E563&amp;"',"&amp;1*R563)</f>
        <v>Bud02 2020,2007,'xdit02',0</v>
      </c>
      <c r="C563" s="96">
        <f t="shared" ref="C563" si="149">$E$5</f>
        <v>2020</v>
      </c>
      <c r="D563" s="96">
        <v>2007</v>
      </c>
      <c r="E563" s="97" t="str">
        <f>IF(LEFT(H563,1) = "x",H563,F563)</f>
        <v>xdit02</v>
      </c>
      <c r="F563" s="90">
        <v>530400</v>
      </c>
      <c r="G563" s="98" t="str">
        <f>IF("xppm02"="",1,SUBSTITUTE(SUBSTITUTE("xppm02","xxp","xpp"),"xppm13","xppm08"))</f>
        <v>xppm02</v>
      </c>
      <c r="H563" s="98" t="str">
        <f>IF("xdit02"="",1,"xdit02")</f>
        <v>xdit02</v>
      </c>
      <c r="I563" s="98">
        <f>IF(""="",1,IF(LEFT("",1)&lt;&gt;"E","",1))</f>
        <v>1</v>
      </c>
      <c r="J563" s="98">
        <f>IF(""="",1,IF(LEFT("",1)="E","",1))</f>
        <v>1</v>
      </c>
      <c r="K563" s="99" t="s">
        <v>365</v>
      </c>
      <c r="L563" s="91">
        <v>2007</v>
      </c>
      <c r="M563" s="100" t="str">
        <f>IF(LEFT($G563,4)="xppm","*","")</f>
        <v>*</v>
      </c>
      <c r="N563" s="101" t="str">
        <f>UPPER(TRIM("          DIETARY CONTRACT SERVICES"))</f>
        <v>DIETARY CONTRACT SERVICES</v>
      </c>
      <c r="P563" s="102" t="s">
        <v>366</v>
      </c>
      <c r="R563" s="109">
        <f>IFERROR(IF(1*AB563&gt;0,AB563,V563),V563)</f>
        <v>0</v>
      </c>
      <c r="S563" s="108"/>
      <c r="T563" s="101">
        <f>IFERROR(IF(LEFT($G563,4)="xppm",AD563/VLOOKUP($G563,$K$11:$Z$28,T$1,0),IF(LEFT($J563,1)="E",AD563/VLOOKUP($J563,$K$11:$Z$28,T$1,0),AD563/T$6)),"")</f>
        <v>0</v>
      </c>
      <c r="V563" s="101">
        <f>IFERROR(IF(LEFT($G563,4)="xppm",AF563/VLOOKUP($G563,$K$11:$Z$28,V$1,0),IF(LEFT($J563,1)="E",AF563/VLOOKUP($J563,$K$11:$Z$28,V$1,0),AF563/V$6)),"")</f>
        <v>0</v>
      </c>
      <c r="X563" s="101">
        <f>IFERROR(IF(LEFT($G563,4)="xppm",AH563/VLOOKUP($G563,$K$11:$Z$28,X$1,0),IF(LEFT($J563,1)="E",AH563/VLOOKUP($J563,$K$11:$Z$28,X$1,0),AH563/X$6)),"")</f>
        <v>0</v>
      </c>
      <c r="Z563" s="101">
        <f>IFERROR(IF(LEFT($G563,4)="xppm",AJ563/VLOOKUP($G563,$K$11:$Z$28,Z$1,0),IF(LEFT($J563,1)="E",AJ563/VLOOKUP($J563,$K$11:$Z$28,Z$1,0),AJ563/Z$6)),"")</f>
        <v>0</v>
      </c>
      <c r="AA563" s="108"/>
      <c r="AB563" s="99" t="str">
        <f>IFERROR(IF(LEFT($G563,4)="xppm",AL563/VLOOKUP($G563,$K$11:$Z$28,AB$1,0),IF(LEFT($J563,1)="E",AL563/VLOOKUP($J563,$K$11:$AB$28,AB$1,0),AL563/AB$6)),"")</f>
        <v/>
      </c>
      <c r="AC563" s="110"/>
      <c r="AD563" s="14"/>
      <c r="AE563" s="14"/>
      <c r="AF563" s="14"/>
      <c r="AG563" s="14"/>
      <c r="AH563" s="14"/>
      <c r="AI563" s="14"/>
      <c r="AJ563" s="14"/>
      <c r="AK563" s="65"/>
      <c r="AL563" s="14"/>
      <c r="AM563" s="6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108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  <c r="CK563" s="10"/>
      <c r="CL563" s="10"/>
      <c r="CM563" s="10"/>
      <c r="CN563" s="10"/>
      <c r="CO563" s="10"/>
      <c r="CP563" s="10"/>
      <c r="CQ563" s="10"/>
      <c r="CR563" s="10"/>
      <c r="CS563" s="10"/>
      <c r="CT563" s="10"/>
      <c r="CU563" s="10"/>
      <c r="CV563" s="10"/>
      <c r="CW563" s="10"/>
      <c r="CX563" s="10"/>
      <c r="CY563" s="10"/>
      <c r="CZ563" s="10"/>
      <c r="DA563" s="10"/>
      <c r="DB563" s="10"/>
      <c r="DC563" s="10"/>
      <c r="DD563" s="10"/>
      <c r="DE563" s="10"/>
      <c r="DF563" s="10"/>
      <c r="DG563" s="10"/>
      <c r="DH563" s="10"/>
      <c r="DI563" s="10"/>
      <c r="DJ563" s="10"/>
      <c r="DK563" s="10"/>
      <c r="DL563" s="10"/>
      <c r="DM563" s="10"/>
      <c r="DN563" s="10"/>
      <c r="DO563" s="10"/>
      <c r="DP563" s="10"/>
      <c r="DQ563" s="10"/>
      <c r="DR563" s="10"/>
      <c r="DS563" s="10"/>
    </row>
    <row r="564" spans="1:123" ht="4.05" customHeight="1" x14ac:dyDescent="0.25">
      <c r="A564" s="75" t="s">
        <v>348</v>
      </c>
      <c r="E564" s="111"/>
      <c r="F564" s="112"/>
      <c r="T564" s="25"/>
      <c r="U564" s="25"/>
      <c r="V564" s="25"/>
      <c r="W564" s="25"/>
      <c r="X564" s="25"/>
      <c r="Y564" s="25"/>
      <c r="Z564" s="25"/>
      <c r="AA564" s="25"/>
      <c r="AB564" s="14"/>
      <c r="AC564" s="14"/>
    </row>
    <row r="565" spans="1:123" s="86" customFormat="1" ht="15" customHeight="1" x14ac:dyDescent="0.25">
      <c r="A565" s="75" t="s">
        <v>348</v>
      </c>
      <c r="B565" s="80"/>
      <c r="C565" s="80"/>
      <c r="D565" s="80"/>
      <c r="E565" s="81"/>
      <c r="F565" s="82"/>
      <c r="G565" s="81"/>
      <c r="H565" s="81"/>
      <c r="I565" s="81"/>
      <c r="J565" s="81"/>
      <c r="K565" s="81"/>
      <c r="L565" s="83">
        <f>L566</f>
        <v>2007</v>
      </c>
      <c r="M565" s="84" t="s">
        <v>367</v>
      </c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  <c r="AA565" s="84"/>
      <c r="AB565" s="81"/>
      <c r="AC565" s="81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85"/>
      <c r="AO565" s="85"/>
      <c r="AP565" s="85"/>
      <c r="AQ565" s="85"/>
      <c r="AR565" s="85"/>
      <c r="AS565" s="85"/>
      <c r="AT565" s="85"/>
      <c r="AU565" s="85"/>
      <c r="AV565" s="85"/>
      <c r="AW565" s="85"/>
      <c r="AX565" s="85"/>
      <c r="AY565" s="85"/>
      <c r="AZ565" s="84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  <c r="CK565" s="10"/>
      <c r="CL565" s="10"/>
      <c r="CM565" s="10"/>
      <c r="CN565" s="10"/>
      <c r="CO565" s="10"/>
      <c r="CP565" s="10"/>
      <c r="CQ565" s="10"/>
      <c r="CR565" s="10"/>
      <c r="CS565" s="10"/>
      <c r="CT565" s="10"/>
      <c r="CU565" s="10"/>
      <c r="CV565" s="10"/>
      <c r="CW565" s="10"/>
      <c r="CX565" s="10"/>
      <c r="CY565" s="10"/>
      <c r="CZ565" s="10"/>
      <c r="DA565" s="10"/>
      <c r="DB565" s="10"/>
      <c r="DC565" s="10"/>
      <c r="DD565" s="10"/>
      <c r="DE565" s="10"/>
      <c r="DF565" s="10"/>
      <c r="DG565" s="10"/>
      <c r="DH565" s="10"/>
      <c r="DI565" s="10"/>
      <c r="DJ565" s="10"/>
      <c r="DK565" s="10"/>
      <c r="DL565" s="10"/>
      <c r="DM565" s="10"/>
      <c r="DN565" s="10"/>
      <c r="DO565" s="10"/>
      <c r="DP565" s="10"/>
      <c r="DQ565" s="10"/>
      <c r="DR565" s="10"/>
      <c r="DS565" s="10"/>
    </row>
    <row r="566" spans="1:123" s="101" customFormat="1" ht="10.95" customHeight="1" x14ac:dyDescent="0.25">
      <c r="A566" s="75" t="s">
        <v>348</v>
      </c>
      <c r="B566" s="95" t="str">
        <f t="shared" ref="B566:B568" si="150">IF(E566&gt;0,"Bud02 " &amp; C566 &amp;","&amp;D566&amp;",'"&amp;E566&amp;"',"&amp;1*R566)</f>
        <v>Bud02 2020,2007,'533000',0</v>
      </c>
      <c r="C566" s="96">
        <f t="shared" ref="C566:C568" si="151">$E$5</f>
        <v>2020</v>
      </c>
      <c r="D566" s="96">
        <v>2007</v>
      </c>
      <c r="E566" s="97">
        <f>IF(LEFT(H566,1) = "x",H566,F566)</f>
        <v>533000</v>
      </c>
      <c r="F566" s="90">
        <v>533000</v>
      </c>
      <c r="G566" s="98">
        <f>IF(""="",1,SUBSTITUTE(SUBSTITUTE("","xxp","xpp"),"xppm13","xppm08"))</f>
        <v>1</v>
      </c>
      <c r="H566" s="98">
        <f>IF(""="",1,"")</f>
        <v>1</v>
      </c>
      <c r="I566" s="98">
        <f>IF(""="",1,IF(LEFT("",1)&lt;&gt;"E","",1))</f>
        <v>1</v>
      </c>
      <c r="J566" s="98">
        <f>IF(""="",1,IF(LEFT("",1)="E","",1))</f>
        <v>1</v>
      </c>
      <c r="K566" s="99" t="s">
        <v>368</v>
      </c>
      <c r="L566" s="91">
        <v>2007</v>
      </c>
      <c r="M566" s="100" t="str">
        <f>IF(LEFT($G566,4)="xppm","*","")</f>
        <v/>
      </c>
      <c r="N566" s="101" t="str">
        <f>UPPER(TRIM("          UTILITIES"))</f>
        <v>UTILITIES</v>
      </c>
      <c r="P566" s="102" t="s">
        <v>356</v>
      </c>
      <c r="R566" s="109">
        <f>IFERROR(IF(1*AB566&gt;0,AB566,V566),V566)</f>
        <v>0</v>
      </c>
      <c r="S566" s="108"/>
      <c r="T566" s="101">
        <f>IFERROR(IF(LEFT($G566,4)="xppm",AD566/VLOOKUP($G566,$K$11:$Z$28,T$1,0),IF(LEFT($J566,1)="E",AD566/VLOOKUP($J566,$K$11:$Z$28,T$1,0),AD566/T$6)),"")</f>
        <v>0</v>
      </c>
      <c r="V566" s="101">
        <f>IFERROR(IF(LEFT($G566,4)="xppm",AF566/VLOOKUP($G566,$K$11:$Z$28,V$1,0),IF(LEFT($J566,1)="E",AF566/VLOOKUP($J566,$K$11:$Z$28,V$1,0),AF566/V$6)),"")</f>
        <v>0</v>
      </c>
      <c r="X566" s="101">
        <f>IFERROR(IF(LEFT($G566,4)="xppm",AH566/VLOOKUP($G566,$K$11:$Z$28,X$1,0),IF(LEFT($J566,1)="E",AH566/VLOOKUP($J566,$K$11:$Z$28,X$1,0),AH566/X$6)),"")</f>
        <v>0</v>
      </c>
      <c r="Z566" s="101">
        <f>IFERROR(IF(LEFT($G566,4)="xppm",AJ566/VLOOKUP($G566,$K$11:$Z$28,Z$1,0),IF(LEFT($J566,1)="E",AJ566/VLOOKUP($J566,$K$11:$Z$28,Z$1,0),AJ566/Z$6)),"")</f>
        <v>0</v>
      </c>
      <c r="AA566" s="108"/>
      <c r="AB566" s="99">
        <f>IFERROR(IF(LEFT($G566,4)="xppm",AL566/VLOOKUP($G566,$K$11:$Z$28,AB$1,0),IF(LEFT($J566,1)="E",AL566/VLOOKUP($J566,$K$11:$AB$28,AB$1,0),AL566/AB$6)),"")</f>
        <v>0</v>
      </c>
      <c r="AC566" s="110"/>
      <c r="AD566" s="14"/>
      <c r="AE566" s="14"/>
      <c r="AF566" s="14"/>
      <c r="AG566" s="14"/>
      <c r="AH566" s="14"/>
      <c r="AI566" s="14"/>
      <c r="AJ566" s="14"/>
      <c r="AK566" s="65"/>
      <c r="AL566" s="14"/>
      <c r="AM566" s="6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108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  <c r="CK566" s="10"/>
      <c r="CL566" s="10"/>
      <c r="CM566" s="10"/>
      <c r="CN566" s="10"/>
      <c r="CO566" s="10"/>
      <c r="CP566" s="10"/>
      <c r="CQ566" s="10"/>
      <c r="CR566" s="10"/>
      <c r="CS566" s="10"/>
      <c r="CT566" s="10"/>
      <c r="CU566" s="10"/>
      <c r="CV566" s="10"/>
      <c r="CW566" s="10"/>
      <c r="CX566" s="10"/>
      <c r="CY566" s="10"/>
      <c r="CZ566" s="10"/>
      <c r="DA566" s="10"/>
      <c r="DB566" s="10"/>
      <c r="DC566" s="10"/>
      <c r="DD566" s="10"/>
      <c r="DE566" s="10"/>
      <c r="DF566" s="10"/>
      <c r="DG566" s="10"/>
      <c r="DH566" s="10"/>
      <c r="DI566" s="10"/>
      <c r="DJ566" s="10"/>
      <c r="DK566" s="10"/>
      <c r="DL566" s="10"/>
      <c r="DM566" s="10"/>
      <c r="DN566" s="10"/>
      <c r="DO566" s="10"/>
      <c r="DP566" s="10"/>
      <c r="DQ566" s="10"/>
      <c r="DR566" s="10"/>
      <c r="DS566" s="10"/>
    </row>
    <row r="567" spans="1:123" s="101" customFormat="1" ht="10.95" customHeight="1" x14ac:dyDescent="0.25">
      <c r="A567" s="75" t="s">
        <v>348</v>
      </c>
      <c r="B567" s="95" t="str">
        <f t="shared" si="150"/>
        <v>Bud02 2020,2007,'536000',0</v>
      </c>
      <c r="C567" s="96">
        <f t="shared" si="151"/>
        <v>2020</v>
      </c>
      <c r="D567" s="96">
        <v>2007</v>
      </c>
      <c r="E567" s="97">
        <f>IF(LEFT(H567,1) = "x",H567,F567)</f>
        <v>536000</v>
      </c>
      <c r="F567" s="90">
        <v>536000</v>
      </c>
      <c r="G567" s="98">
        <f>IF(""="",1,SUBSTITUTE(SUBSTITUTE("","xxp","xpp"),"xppm13","xppm08"))</f>
        <v>1</v>
      </c>
      <c r="H567" s="98">
        <f>IF(""="",1,"")</f>
        <v>1</v>
      </c>
      <c r="I567" s="98">
        <f>IF(""="",1,IF(LEFT("",1)&lt;&gt;"E","",1))</f>
        <v>1</v>
      </c>
      <c r="J567" s="98">
        <f>IF(""="",1,IF(LEFT("",1)="E","",1))</f>
        <v>1</v>
      </c>
      <c r="K567" s="99" t="s">
        <v>369</v>
      </c>
      <c r="L567" s="91">
        <v>2007</v>
      </c>
      <c r="M567" s="100" t="str">
        <f>IF(LEFT($G567,4)="xppm","*","")</f>
        <v/>
      </c>
      <c r="N567" s="101" t="str">
        <f>UPPER(TRIM("          REPAIRS &amp; MAINTENANCE/SUPPLIES"))</f>
        <v>REPAIRS &amp; MAINTENANCE/SUPPLIES</v>
      </c>
      <c r="P567" s="102" t="s">
        <v>370</v>
      </c>
      <c r="R567" s="109">
        <f>IFERROR(IF(1*AB567&gt;0,AB567,V567),V567)</f>
        <v>0</v>
      </c>
      <c r="S567" s="108"/>
      <c r="T567" s="101">
        <f>IFERROR(IF(LEFT($G567,4)="xppm",AD567/VLOOKUP($G567,$K$11:$Z$28,T$1,0),IF(LEFT($J567,1)="E",AD567/VLOOKUP($J567,$K$11:$Z$28,T$1,0),AD567/T$6)),"")</f>
        <v>0</v>
      </c>
      <c r="V567" s="101">
        <f>IFERROR(IF(LEFT($G567,4)="xppm",AF567/VLOOKUP($G567,$K$11:$Z$28,V$1,0),IF(LEFT($J567,1)="E",AF567/VLOOKUP($J567,$K$11:$Z$28,V$1,0),AF567/V$6)),"")</f>
        <v>0</v>
      </c>
      <c r="X567" s="101">
        <f>IFERROR(IF(LEFT($G567,4)="xppm",AH567/VLOOKUP($G567,$K$11:$Z$28,X$1,0),IF(LEFT($J567,1)="E",AH567/VLOOKUP($J567,$K$11:$Z$28,X$1,0),AH567/X$6)),"")</f>
        <v>0</v>
      </c>
      <c r="Z567" s="101">
        <f>IFERROR(IF(LEFT($G567,4)="xppm",AJ567/VLOOKUP($G567,$K$11:$Z$28,Z$1,0),IF(LEFT($J567,1)="E",AJ567/VLOOKUP($J567,$K$11:$Z$28,Z$1,0),AJ567/Z$6)),"")</f>
        <v>0</v>
      </c>
      <c r="AA567" s="108"/>
      <c r="AB567" s="99">
        <f>IFERROR(IF(LEFT($G567,4)="xppm",AL567/VLOOKUP($G567,$K$11:$Z$28,AB$1,0),IF(LEFT($J567,1)="E",AL567/VLOOKUP($J567,$K$11:$AB$28,AB$1,0),AL567/AB$6)),"")</f>
        <v>0</v>
      </c>
      <c r="AC567" s="110"/>
      <c r="AD567" s="14"/>
      <c r="AE567" s="14"/>
      <c r="AF567" s="14"/>
      <c r="AG567" s="14"/>
      <c r="AH567" s="14"/>
      <c r="AI567" s="14"/>
      <c r="AJ567" s="14"/>
      <c r="AK567" s="65"/>
      <c r="AL567" s="14"/>
      <c r="AM567" s="6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108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10"/>
      <c r="CI567" s="10"/>
      <c r="CJ567" s="10"/>
      <c r="CK567" s="10"/>
      <c r="CL567" s="10"/>
      <c r="CM567" s="10"/>
      <c r="CN567" s="10"/>
      <c r="CO567" s="10"/>
      <c r="CP567" s="10"/>
      <c r="CQ567" s="10"/>
      <c r="CR567" s="10"/>
      <c r="CS567" s="10"/>
      <c r="CT567" s="10"/>
      <c r="CU567" s="10"/>
      <c r="CV567" s="10"/>
      <c r="CW567" s="10"/>
      <c r="CX567" s="10"/>
      <c r="CY567" s="10"/>
      <c r="CZ567" s="10"/>
      <c r="DA567" s="10"/>
      <c r="DB567" s="10"/>
      <c r="DC567" s="10"/>
      <c r="DD567" s="10"/>
      <c r="DE567" s="10"/>
      <c r="DF567" s="10"/>
      <c r="DG567" s="10"/>
      <c r="DH567" s="10"/>
      <c r="DI567" s="10"/>
      <c r="DJ567" s="10"/>
      <c r="DK567" s="10"/>
      <c r="DL567" s="10"/>
      <c r="DM567" s="10"/>
      <c r="DN567" s="10"/>
      <c r="DO567" s="10"/>
      <c r="DP567" s="10"/>
      <c r="DQ567" s="10"/>
      <c r="DR567" s="10"/>
      <c r="DS567" s="10"/>
    </row>
    <row r="568" spans="1:123" s="101" customFormat="1" ht="10.95" customHeight="1" x14ac:dyDescent="0.25">
      <c r="A568" s="75" t="s">
        <v>348</v>
      </c>
      <c r="B568" s="95" t="str">
        <f t="shared" si="150"/>
        <v>Bud02 2020,2007,'534000',0</v>
      </c>
      <c r="C568" s="96">
        <f t="shared" si="151"/>
        <v>2020</v>
      </c>
      <c r="D568" s="96">
        <v>2007</v>
      </c>
      <c r="E568" s="97">
        <f>IF(LEFT(H568,1) = "x",H568,F568)</f>
        <v>534000</v>
      </c>
      <c r="F568" s="90">
        <v>534000</v>
      </c>
      <c r="G568" s="98">
        <f>IF(""="",1,SUBSTITUTE(SUBSTITUTE("","xxp","xpp"),"xppm13","xppm08"))</f>
        <v>1</v>
      </c>
      <c r="H568" s="98">
        <f>IF(""="",1,"")</f>
        <v>1</v>
      </c>
      <c r="I568" s="98">
        <f>IF(""="",1,IF(LEFT("",1)&lt;&gt;"E","",1))</f>
        <v>1</v>
      </c>
      <c r="J568" s="98">
        <f>IF(""="",1,IF(LEFT("",1)="E","",1))</f>
        <v>1</v>
      </c>
      <c r="K568" s="99" t="s">
        <v>371</v>
      </c>
      <c r="L568" s="91">
        <v>2007</v>
      </c>
      <c r="M568" s="100" t="str">
        <f>IF(LEFT($G568,4)="xppm","*","")</f>
        <v/>
      </c>
      <c r="N568" s="101" t="str">
        <f>UPPER(TRIM("          CONTRACT SERVICES"))</f>
        <v>CONTRACT SERVICES</v>
      </c>
      <c r="P568" s="102" t="s">
        <v>370</v>
      </c>
      <c r="R568" s="109">
        <f>IFERROR(IF(1*AB568&gt;0,AB568,V568),V568)</f>
        <v>0</v>
      </c>
      <c r="S568" s="108"/>
      <c r="T568" s="101">
        <f>IFERROR(IF(LEFT($G568,4)="xppm",AD568/VLOOKUP($G568,$K$11:$Z$28,T$1,0),IF(LEFT($J568,1)="E",AD568/VLOOKUP($J568,$K$11:$Z$28,T$1,0),AD568/T$6)),"")</f>
        <v>0</v>
      </c>
      <c r="V568" s="101">
        <f>IFERROR(IF(LEFT($G568,4)="xppm",AF568/VLOOKUP($G568,$K$11:$Z$28,V$1,0),IF(LEFT($J568,1)="E",AF568/VLOOKUP($J568,$K$11:$Z$28,V$1,0),AF568/V$6)),"")</f>
        <v>0</v>
      </c>
      <c r="X568" s="101">
        <f>IFERROR(IF(LEFT($G568,4)="xppm",AH568/VLOOKUP($G568,$K$11:$Z$28,X$1,0),IF(LEFT($J568,1)="E",AH568/VLOOKUP($J568,$K$11:$Z$28,X$1,0),AH568/X$6)),"")</f>
        <v>0</v>
      </c>
      <c r="Z568" s="101">
        <f>IFERROR(IF(LEFT($G568,4)="xppm",AJ568/VLOOKUP($G568,$K$11:$Z$28,Z$1,0),IF(LEFT($J568,1)="E",AJ568/VLOOKUP($J568,$K$11:$Z$28,Z$1,0),AJ568/Z$6)),"")</f>
        <v>0</v>
      </c>
      <c r="AA568" s="108"/>
      <c r="AB568" s="99">
        <f>IFERROR(IF(LEFT($G568,4)="xppm",AL568/VLOOKUP($G568,$K$11:$Z$28,AB$1,0),IF(LEFT($J568,1)="E",AL568/VLOOKUP($J568,$K$11:$AB$28,AB$1,0),AL568/AB$6)),"")</f>
        <v>0</v>
      </c>
      <c r="AC568" s="110"/>
      <c r="AD568" s="14"/>
      <c r="AE568" s="14"/>
      <c r="AF568" s="14"/>
      <c r="AG568" s="14"/>
      <c r="AH568" s="14"/>
      <c r="AI568" s="14"/>
      <c r="AJ568" s="14"/>
      <c r="AK568" s="65"/>
      <c r="AL568" s="14"/>
      <c r="AM568" s="6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108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10"/>
      <c r="CJ568" s="10"/>
      <c r="CK568" s="10"/>
      <c r="CL568" s="10"/>
      <c r="CM568" s="10"/>
      <c r="CN568" s="10"/>
      <c r="CO568" s="10"/>
      <c r="CP568" s="10"/>
      <c r="CQ568" s="10"/>
      <c r="CR568" s="10"/>
      <c r="CS568" s="10"/>
      <c r="CT568" s="10"/>
      <c r="CU568" s="10"/>
      <c r="CV568" s="10"/>
      <c r="CW568" s="10"/>
      <c r="CX568" s="10"/>
      <c r="CY568" s="10"/>
      <c r="CZ568" s="10"/>
      <c r="DA568" s="10"/>
      <c r="DB568" s="10"/>
      <c r="DC568" s="10"/>
      <c r="DD568" s="10"/>
      <c r="DE568" s="10"/>
      <c r="DF568" s="10"/>
      <c r="DG568" s="10"/>
      <c r="DH568" s="10"/>
      <c r="DI568" s="10"/>
      <c r="DJ568" s="10"/>
      <c r="DK568" s="10"/>
      <c r="DL568" s="10"/>
      <c r="DM568" s="10"/>
      <c r="DN568" s="10"/>
      <c r="DO568" s="10"/>
      <c r="DP568" s="10"/>
      <c r="DQ568" s="10"/>
      <c r="DR568" s="10"/>
      <c r="DS568" s="10"/>
    </row>
    <row r="569" spans="1:123" ht="4.05" customHeight="1" x14ac:dyDescent="0.25">
      <c r="A569" s="75" t="s">
        <v>348</v>
      </c>
      <c r="E569" s="111"/>
      <c r="F569" s="112"/>
      <c r="T569" s="25"/>
      <c r="U569" s="25"/>
      <c r="V569" s="25"/>
      <c r="W569" s="25"/>
      <c r="X569" s="25"/>
      <c r="Y569" s="25"/>
      <c r="Z569" s="25"/>
      <c r="AA569" s="25"/>
      <c r="AB569" s="14"/>
      <c r="AC569" s="14"/>
    </row>
    <row r="570" spans="1:123" s="86" customFormat="1" ht="15" customHeight="1" x14ac:dyDescent="0.25">
      <c r="A570" s="75" t="s">
        <v>348</v>
      </c>
      <c r="B570" s="80"/>
      <c r="C570" s="80"/>
      <c r="D570" s="80"/>
      <c r="E570" s="81"/>
      <c r="F570" s="82"/>
      <c r="G570" s="81"/>
      <c r="H570" s="81"/>
      <c r="I570" s="81"/>
      <c r="J570" s="81"/>
      <c r="K570" s="81"/>
      <c r="L570" s="83">
        <f>L571</f>
        <v>2007</v>
      </c>
      <c r="M570" s="84" t="s">
        <v>372</v>
      </c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  <c r="AA570" s="84"/>
      <c r="AB570" s="81"/>
      <c r="AC570" s="81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85"/>
      <c r="AO570" s="85"/>
      <c r="AP570" s="85"/>
      <c r="AQ570" s="85"/>
      <c r="AR570" s="85"/>
      <c r="AS570" s="85"/>
      <c r="AT570" s="85"/>
      <c r="AU570" s="85"/>
      <c r="AV570" s="85"/>
      <c r="AW570" s="85"/>
      <c r="AX570" s="85"/>
      <c r="AY570" s="85"/>
      <c r="AZ570" s="84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  <c r="CH570" s="10"/>
      <c r="CI570" s="10"/>
      <c r="CJ570" s="10"/>
      <c r="CK570" s="10"/>
      <c r="CL570" s="10"/>
      <c r="CM570" s="10"/>
      <c r="CN570" s="10"/>
      <c r="CO570" s="10"/>
      <c r="CP570" s="10"/>
      <c r="CQ570" s="10"/>
      <c r="CR570" s="10"/>
      <c r="CS570" s="10"/>
      <c r="CT570" s="10"/>
      <c r="CU570" s="10"/>
      <c r="CV570" s="10"/>
      <c r="CW570" s="10"/>
      <c r="CX570" s="10"/>
      <c r="CY570" s="10"/>
      <c r="CZ570" s="10"/>
      <c r="DA570" s="10"/>
      <c r="DB570" s="10"/>
      <c r="DC570" s="10"/>
      <c r="DD570" s="10"/>
      <c r="DE570" s="10"/>
      <c r="DF570" s="10"/>
      <c r="DG570" s="10"/>
      <c r="DH570" s="10"/>
      <c r="DI570" s="10"/>
      <c r="DJ570" s="10"/>
      <c r="DK570" s="10"/>
      <c r="DL570" s="10"/>
      <c r="DM570" s="10"/>
      <c r="DN570" s="10"/>
      <c r="DO570" s="10"/>
      <c r="DP570" s="10"/>
      <c r="DQ570" s="10"/>
      <c r="DR570" s="10"/>
      <c r="DS570" s="10"/>
    </row>
    <row r="571" spans="1:123" s="101" customFormat="1" ht="10.95" customHeight="1" x14ac:dyDescent="0.25">
      <c r="A571" s="75" t="s">
        <v>348</v>
      </c>
      <c r="B571" s="95" t="str">
        <f t="shared" ref="B571:B582" si="152">IF(E571&gt;0,"Bud02 " &amp; C571 &amp;","&amp;D571&amp;",'"&amp;E571&amp;"',"&amp;1*R571)</f>
        <v>Bud02 2020,2007,'542500',0</v>
      </c>
      <c r="C571" s="96">
        <f t="shared" ref="C571:C582" si="153">$E$5</f>
        <v>2020</v>
      </c>
      <c r="D571" s="96">
        <v>2007</v>
      </c>
      <c r="E571" s="97">
        <f>IF(LEFT(H571,1) = "x",H571,F571)</f>
        <v>542500</v>
      </c>
      <c r="F571" s="90">
        <v>542500</v>
      </c>
      <c r="G571" s="98">
        <f>IF(""="",1,SUBSTITUTE(SUBSTITUTE("","xxp","xpp"),"xppm13","xppm08"))</f>
        <v>1</v>
      </c>
      <c r="H571" s="98">
        <f>IF(""="",1,"")</f>
        <v>1</v>
      </c>
      <c r="I571" s="98">
        <f>IF(""="",1,IF(LEFT("",1)&lt;&gt;"E","",1))</f>
        <v>1</v>
      </c>
      <c r="J571" s="98">
        <f>IF(""="",1,IF(LEFT("",1)="E","",1))</f>
        <v>1</v>
      </c>
      <c r="K571" s="99" t="s">
        <v>373</v>
      </c>
      <c r="L571" s="91">
        <v>2007</v>
      </c>
      <c r="M571" s="100" t="str">
        <f>IF(LEFT($G571,4)="xppm","*","")</f>
        <v/>
      </c>
      <c r="N571" s="101" t="str">
        <f>UPPER(TRIM("          MARKETING - ADVERTISING &amp; PROMOTION"))</f>
        <v>MARKETING - ADVERTISING &amp; PROMOTION</v>
      </c>
      <c r="P571" s="102" t="s">
        <v>374</v>
      </c>
      <c r="R571" s="109">
        <f>IFERROR(IF(1*AB571&gt;0,AB571,V571),V571)</f>
        <v>0</v>
      </c>
      <c r="S571" s="108"/>
      <c r="T571" s="101">
        <f>IFERROR(IF(LEFT($G571,4)="xppm",AD571/VLOOKUP($G571,$K$11:$Z$28,T$1,0),IF(LEFT($J571,1)="E",AD571/VLOOKUP($J571,$K$11:$Z$28,T$1,0),AD571/T$6)),"")</f>
        <v>0</v>
      </c>
      <c r="V571" s="101">
        <f>IFERROR(IF(LEFT($G571,4)="xppm",AF571/VLOOKUP($G571,$K$11:$Z$28,V$1,0),IF(LEFT($J571,1)="E",AF571/VLOOKUP($J571,$K$11:$Z$28,V$1,0),AF571/V$6)),"")</f>
        <v>0</v>
      </c>
      <c r="X571" s="101">
        <f>IFERROR(IF(LEFT($G571,4)="xppm",AH571/VLOOKUP($G571,$K$11:$Z$28,X$1,0),IF(LEFT($J571,1)="E",AH571/VLOOKUP($J571,$K$11:$Z$28,X$1,0),AH571/X$6)),"")</f>
        <v>17.216666666666665</v>
      </c>
      <c r="Z571" s="101">
        <f>IFERROR(IF(LEFT($G571,4)="xppm",AJ571/VLOOKUP($G571,$K$11:$Z$28,Z$1,0),IF(LEFT($J571,1)="E",AJ571/VLOOKUP($J571,$K$11:$Z$28,Z$1,0),AJ571/Z$6)),"")</f>
        <v>0</v>
      </c>
      <c r="AA571" s="108"/>
      <c r="AB571" s="99">
        <f>IFERROR(IF(LEFT($G571,4)="xppm",AL571/VLOOKUP($G571,$K$11:$Z$28,AB$1,0),IF(LEFT($J571,1)="E",AL571/VLOOKUP($J571,$K$11:$AB$28,AB$1,0),AL571/AB$6)),"")</f>
        <v>0</v>
      </c>
      <c r="AC571" s="110"/>
      <c r="AD571" s="14">
        <v>0</v>
      </c>
      <c r="AE571" s="14"/>
      <c r="AF571" s="14">
        <v>0</v>
      </c>
      <c r="AG571" s="14"/>
      <c r="AH571" s="14">
        <v>206.6</v>
      </c>
      <c r="AI571" s="14"/>
      <c r="AJ571" s="14"/>
      <c r="AK571" s="65"/>
      <c r="AL571" s="14"/>
      <c r="AM571" s="65"/>
      <c r="AN571" s="25">
        <v>0</v>
      </c>
      <c r="AO571" s="25">
        <v>0</v>
      </c>
      <c r="AP571" s="25">
        <v>206.6</v>
      </c>
      <c r="AQ571" s="25">
        <v>0</v>
      </c>
      <c r="AR571" s="25">
        <v>0</v>
      </c>
      <c r="AS571" s="25">
        <v>0</v>
      </c>
      <c r="AT571" s="25">
        <v>0</v>
      </c>
      <c r="AU571" s="25">
        <v>0</v>
      </c>
      <c r="AV571" s="25">
        <v>0</v>
      </c>
      <c r="AW571" s="25">
        <v>0</v>
      </c>
      <c r="AX571" s="25">
        <v>0</v>
      </c>
      <c r="AY571" s="25">
        <v>0</v>
      </c>
      <c r="AZ571" s="108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  <c r="CH571" s="10"/>
      <c r="CI571" s="10"/>
      <c r="CJ571" s="10"/>
      <c r="CK571" s="10"/>
      <c r="CL571" s="10"/>
      <c r="CM571" s="10"/>
      <c r="CN571" s="10"/>
      <c r="CO571" s="10"/>
      <c r="CP571" s="10"/>
      <c r="CQ571" s="10"/>
      <c r="CR571" s="10"/>
      <c r="CS571" s="10"/>
      <c r="CT571" s="10"/>
      <c r="CU571" s="10"/>
      <c r="CV571" s="10"/>
      <c r="CW571" s="10"/>
      <c r="CX571" s="10"/>
      <c r="CY571" s="10"/>
      <c r="CZ571" s="10"/>
      <c r="DA571" s="10"/>
      <c r="DB571" s="10"/>
      <c r="DC571" s="10"/>
      <c r="DD571" s="10"/>
      <c r="DE571" s="10"/>
      <c r="DF571" s="10"/>
      <c r="DG571" s="10"/>
      <c r="DH571" s="10"/>
      <c r="DI571" s="10"/>
      <c r="DJ571" s="10"/>
      <c r="DK571" s="10"/>
      <c r="DL571" s="10"/>
      <c r="DM571" s="10"/>
      <c r="DN571" s="10"/>
      <c r="DO571" s="10"/>
      <c r="DP571" s="10"/>
      <c r="DQ571" s="10"/>
      <c r="DR571" s="10"/>
      <c r="DS571" s="10"/>
    </row>
    <row r="572" spans="1:123" s="101" customFormat="1" ht="10.95" customHeight="1" x14ac:dyDescent="0.25">
      <c r="A572" s="75" t="s">
        <v>348</v>
      </c>
      <c r="B572" s="95" t="str">
        <f t="shared" si="152"/>
        <v>Bud02 2020,2007,'543200',0</v>
      </c>
      <c r="C572" s="96">
        <f t="shared" si="153"/>
        <v>2020</v>
      </c>
      <c r="D572" s="96">
        <v>2007</v>
      </c>
      <c r="E572" s="97">
        <f>IF(LEFT(H572,1) = "x",H572,F572)</f>
        <v>543200</v>
      </c>
      <c r="F572" s="90">
        <v>543200</v>
      </c>
      <c r="G572" s="98">
        <f>IF(""="",1,SUBSTITUTE(SUBSTITUTE("","xxp","xpp"),"xppm13","xppm08"))</f>
        <v>1</v>
      </c>
      <c r="H572" s="98">
        <f>IF(""="",1,"")</f>
        <v>1</v>
      </c>
      <c r="I572" s="98">
        <f>IF(""="",1,IF(LEFT("",1)&lt;&gt;"E","",1))</f>
        <v>1</v>
      </c>
      <c r="J572" s="98">
        <f>IF(""="",1,IF(LEFT("",1)="E","",1))</f>
        <v>1</v>
      </c>
      <c r="K572" s="99" t="s">
        <v>375</v>
      </c>
      <c r="L572" s="91">
        <v>2007</v>
      </c>
      <c r="M572" s="100" t="str">
        <f>IF(LEFT($G572,4)="xppm","*","")</f>
        <v/>
      </c>
      <c r="N572" s="101" t="str">
        <f>UPPER(TRIM("          CONCIERGE - RESIDENT EXPENSES"))</f>
        <v>CONCIERGE - RESIDENT EXPENSES</v>
      </c>
      <c r="P572" s="102" t="s">
        <v>376</v>
      </c>
      <c r="R572" s="109">
        <f>IFERROR(IF(1*AB572&gt;0,AB572,V572),V572)</f>
        <v>0</v>
      </c>
      <c r="S572" s="108"/>
      <c r="T572" s="101">
        <f>IFERROR(IF(LEFT($G572,4)="xppm",AD572/VLOOKUP($G572,$K$11:$Z$28,T$1,0),IF(LEFT($J572,1)="E",AD572/VLOOKUP($J572,$K$11:$Z$28,T$1,0),AD572/T$6)),"")</f>
        <v>0</v>
      </c>
      <c r="V572" s="101">
        <f>IFERROR(IF(LEFT($G572,4)="xppm",AF572/VLOOKUP($G572,$K$11:$Z$28,V$1,0),IF(LEFT($J572,1)="E",AF572/VLOOKUP($J572,$K$11:$Z$28,V$1,0),AF572/V$6)),"")</f>
        <v>0</v>
      </c>
      <c r="X572" s="101">
        <f>IFERROR(IF(LEFT($G572,4)="xppm",AH572/VLOOKUP($G572,$K$11:$Z$28,X$1,0),IF(LEFT($J572,1)="E",AH572/VLOOKUP($J572,$K$11:$Z$28,X$1,0),AH572/X$6)),"")</f>
        <v>0</v>
      </c>
      <c r="Z572" s="101">
        <f>IFERROR(IF(LEFT($G572,4)="xppm",AJ572/VLOOKUP($G572,$K$11:$Z$28,Z$1,0),IF(LEFT($J572,1)="E",AJ572/VLOOKUP($J572,$K$11:$Z$28,Z$1,0),AJ572/Z$6)),"")</f>
        <v>0</v>
      </c>
      <c r="AA572" s="108"/>
      <c r="AB572" s="99">
        <f>IFERROR(IF(LEFT($G572,4)="xppm",AL572/VLOOKUP($G572,$K$11:$Z$28,AB$1,0),IF(LEFT($J572,1)="E",AL572/VLOOKUP($J572,$K$11:$AB$28,AB$1,0),AL572/AB$6)),"")</f>
        <v>0</v>
      </c>
      <c r="AC572" s="110"/>
      <c r="AD572" s="14"/>
      <c r="AE572" s="14"/>
      <c r="AF572" s="14"/>
      <c r="AG572" s="14"/>
      <c r="AH572" s="14"/>
      <c r="AI572" s="14"/>
      <c r="AJ572" s="14"/>
      <c r="AK572" s="65"/>
      <c r="AL572" s="14"/>
      <c r="AM572" s="6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108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  <c r="CH572" s="10"/>
      <c r="CI572" s="10"/>
      <c r="CJ572" s="10"/>
      <c r="CK572" s="10"/>
      <c r="CL572" s="10"/>
      <c r="CM572" s="10"/>
      <c r="CN572" s="10"/>
      <c r="CO572" s="10"/>
      <c r="CP572" s="10"/>
      <c r="CQ572" s="10"/>
      <c r="CR572" s="10"/>
      <c r="CS572" s="10"/>
      <c r="CT572" s="10"/>
      <c r="CU572" s="10"/>
      <c r="CV572" s="10"/>
      <c r="CW572" s="10"/>
      <c r="CX572" s="10"/>
      <c r="CY572" s="10"/>
      <c r="CZ572" s="10"/>
      <c r="DA572" s="10"/>
      <c r="DB572" s="10"/>
      <c r="DC572" s="10"/>
      <c r="DD572" s="10"/>
      <c r="DE572" s="10"/>
      <c r="DF572" s="10"/>
      <c r="DG572" s="10"/>
      <c r="DH572" s="10"/>
      <c r="DI572" s="10"/>
      <c r="DJ572" s="10"/>
      <c r="DK572" s="10"/>
      <c r="DL572" s="10"/>
      <c r="DM572" s="10"/>
      <c r="DN572" s="10"/>
      <c r="DO572" s="10"/>
      <c r="DP572" s="10"/>
      <c r="DQ572" s="10"/>
      <c r="DR572" s="10"/>
      <c r="DS572" s="10"/>
    </row>
    <row r="573" spans="1:123" s="101" customFormat="1" ht="10.95" customHeight="1" x14ac:dyDescent="0.25">
      <c r="A573" s="75" t="s">
        <v>348</v>
      </c>
      <c r="B573" s="95" t="str">
        <f t="shared" si="152"/>
        <v>Bud02 2020,2007,'xga002',0</v>
      </c>
      <c r="C573" s="96">
        <f t="shared" si="153"/>
        <v>2020</v>
      </c>
      <c r="D573" s="96">
        <v>2007</v>
      </c>
      <c r="E573" s="97" t="str">
        <f>IF(LEFT(H573,1) = "x",H573,F573)</f>
        <v>xga002</v>
      </c>
      <c r="F573" s="90">
        <v>546000</v>
      </c>
      <c r="G573" s="98">
        <f>IF(""="",1,SUBSTITUTE(SUBSTITUTE("","xxp","xpp"),"xppm13","xppm08"))</f>
        <v>1</v>
      </c>
      <c r="H573" s="98" t="str">
        <f>IF("xga002"="",1,"xga002")</f>
        <v>xga002</v>
      </c>
      <c r="I573" s="98">
        <f>IF("E1z"="",1,IF(LEFT("E1z",1)&lt;&gt;"E","E1z",1))</f>
        <v>1</v>
      </c>
      <c r="J573" s="98" t="str">
        <f>IF("E1z"="",1,IF(LEFT("E1z",1)="E","E1z",1))</f>
        <v>E1z</v>
      </c>
      <c r="K573" s="99" t="s">
        <v>377</v>
      </c>
      <c r="L573" s="91">
        <v>2007</v>
      </c>
      <c r="M573" s="100" t="str">
        <f>IF(LEFT($G573,4)="xppm","*","")</f>
        <v/>
      </c>
      <c r="N573" s="101" t="str">
        <f>UPPER(TRIM("          FINANCIAL CONSULTING FEES"))</f>
        <v>FINANCIAL CONSULTING FEES</v>
      </c>
      <c r="P573" s="102" t="s">
        <v>356</v>
      </c>
      <c r="R573" s="109">
        <f>IFERROR(IF(1*AB573&gt;0,AB573,V573),V573)</f>
        <v>0</v>
      </c>
      <c r="S573" s="108"/>
      <c r="T573" s="101">
        <f>IFERROR(IF(LEFT($G573,4)="xppm",AD573/VLOOKUP($G573,$K$11:$Z$28,T$1,0),IF(LEFT($J573,1)="E",AD573/VLOOKUP($J573,$K$11:$Z$28,T$1,0),AD573/T$6)),"")</f>
        <v>0</v>
      </c>
      <c r="V573" s="101">
        <f>IFERROR(IF(LEFT($G573,4)="xppm",AF573/VLOOKUP($G573,$K$11:$Z$28,V$1,0),IF(LEFT($J573,1)="E",AF573/VLOOKUP($J573,$K$11:$Z$28,V$1,0),AF573/V$6)),"")</f>
        <v>0</v>
      </c>
      <c r="X573" s="101">
        <f>IFERROR(IF(LEFT($G573,4)="xppm",AH573/VLOOKUP($G573,$K$11:$Z$28,X$1,0),IF(LEFT($J573,1)="E",AH573/VLOOKUP($J573,$K$11:$Z$28,X$1,0),AH573/X$6)),"")</f>
        <v>0</v>
      </c>
      <c r="Z573" s="101">
        <f>IFERROR(IF(LEFT($G573,4)="xppm",AJ573/VLOOKUP($G573,$K$11:$Z$28,Z$1,0),IF(LEFT($J573,1)="E",AJ573/VLOOKUP($J573,$K$11:$Z$28,Z$1,0),AJ573/Z$6)),"")</f>
        <v>0</v>
      </c>
      <c r="AA573" s="108"/>
      <c r="AB573" s="99" t="str">
        <f>IFERROR(IF(LEFT($G573,4)="xppm",AL573/VLOOKUP($G573,$K$11:$Z$28,AB$1,0),IF(LEFT($J573,1)="E",AL573/VLOOKUP($J573,$K$11:$AB$28,AB$1,0),AL573/AB$6)),"")</f>
        <v/>
      </c>
      <c r="AC573" s="110"/>
      <c r="AD573" s="14"/>
      <c r="AE573" s="14"/>
      <c r="AF573" s="14"/>
      <c r="AG573" s="14"/>
      <c r="AH573" s="14"/>
      <c r="AI573" s="14"/>
      <c r="AJ573" s="14"/>
      <c r="AK573" s="65"/>
      <c r="AL573" s="14"/>
      <c r="AM573" s="6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108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  <c r="CH573" s="10"/>
      <c r="CI573" s="10"/>
      <c r="CJ573" s="10"/>
      <c r="CK573" s="10"/>
      <c r="CL573" s="10"/>
      <c r="CM573" s="10"/>
      <c r="CN573" s="10"/>
      <c r="CO573" s="10"/>
      <c r="CP573" s="10"/>
      <c r="CQ573" s="10"/>
      <c r="CR573" s="10"/>
      <c r="CS573" s="10"/>
      <c r="CT573" s="10"/>
      <c r="CU573" s="10"/>
      <c r="CV573" s="10"/>
      <c r="CW573" s="10"/>
      <c r="CX573" s="10"/>
      <c r="CY573" s="10"/>
      <c r="CZ573" s="10"/>
      <c r="DA573" s="10"/>
      <c r="DB573" s="10"/>
      <c r="DC573" s="10"/>
      <c r="DD573" s="10"/>
      <c r="DE573" s="10"/>
      <c r="DF573" s="10"/>
      <c r="DG573" s="10"/>
      <c r="DH573" s="10"/>
      <c r="DI573" s="10"/>
      <c r="DJ573" s="10"/>
      <c r="DK573" s="10"/>
      <c r="DL573" s="10"/>
      <c r="DM573" s="10"/>
      <c r="DN573" s="10"/>
      <c r="DO573" s="10"/>
      <c r="DP573" s="10"/>
      <c r="DQ573" s="10"/>
      <c r="DR573" s="10"/>
      <c r="DS573" s="10"/>
    </row>
    <row r="574" spans="1:123" s="101" customFormat="1" ht="10.95" customHeight="1" x14ac:dyDescent="0.25">
      <c r="A574" s="75" t="s">
        <v>348</v>
      </c>
      <c r="B574" s="95" t="str">
        <f t="shared" si="152"/>
        <v>Bud02 2020,2007,'505300',0</v>
      </c>
      <c r="C574" s="96">
        <f t="shared" si="153"/>
        <v>2020</v>
      </c>
      <c r="D574" s="96">
        <v>2007</v>
      </c>
      <c r="E574" s="97">
        <f>IF(LEFT(H574,1) = "x",H574,F574)</f>
        <v>505300</v>
      </c>
      <c r="F574" s="90">
        <v>505300</v>
      </c>
      <c r="G574" s="98">
        <f>IF(""="",1,SUBSTITUTE(SUBSTITUTE("","xxp","xpp"),"xppm13","xppm08"))</f>
        <v>1</v>
      </c>
      <c r="H574" s="98">
        <f>IF(""="",1,"")</f>
        <v>1</v>
      </c>
      <c r="I574" s="98">
        <f>IF(""="",1,IF(LEFT("",1)&lt;&gt;"E","",1))</f>
        <v>1</v>
      </c>
      <c r="J574" s="98">
        <f>IF(""="",1,IF(LEFT("",1)="E","",1))</f>
        <v>1</v>
      </c>
      <c r="K574" s="99" t="s">
        <v>378</v>
      </c>
      <c r="L574" s="91">
        <v>2007</v>
      </c>
      <c r="M574" s="100" t="str">
        <f>IF(LEFT($G574,4)="xppm","*","")</f>
        <v/>
      </c>
      <c r="N574" s="101" t="str">
        <f>UPPER(TRIM("          PROFESSIONAL FEES"))</f>
        <v>PROFESSIONAL FEES</v>
      </c>
      <c r="P574" s="102" t="s">
        <v>356</v>
      </c>
      <c r="R574" s="109">
        <f>IFERROR(IF(1*AB574&gt;0,AB574,V574),V574)</f>
        <v>0</v>
      </c>
      <c r="S574" s="108"/>
      <c r="T574" s="101">
        <f>IFERROR(IF(LEFT($G574,4)="xppm",AD574/VLOOKUP($G574,$K$11:$Z$28,T$1,0),IF(LEFT($J574,1)="E",AD574/VLOOKUP($J574,$K$11:$Z$28,T$1,0),AD574/T$6)),"")</f>
        <v>0</v>
      </c>
      <c r="V574" s="101">
        <f>IFERROR(IF(LEFT($G574,4)="xppm",AF574/VLOOKUP($G574,$K$11:$Z$28,V$1,0),IF(LEFT($J574,1)="E",AF574/VLOOKUP($J574,$K$11:$Z$28,V$1,0),AF574/V$6)),"")</f>
        <v>0</v>
      </c>
      <c r="X574" s="101">
        <f>IFERROR(IF(LEFT($G574,4)="xppm",AH574/VLOOKUP($G574,$K$11:$Z$28,X$1,0),IF(LEFT($J574,1)="E",AH574/VLOOKUP($J574,$K$11:$Z$28,X$1,0),AH574/X$6)),"")</f>
        <v>-362.47333333333336</v>
      </c>
      <c r="Z574" s="101">
        <f>IFERROR(IF(LEFT($G574,4)="xppm",AJ574/VLOOKUP($G574,$K$11:$Z$28,Z$1,0),IF(LEFT($J574,1)="E",AJ574/VLOOKUP($J574,$K$11:$Z$28,Z$1,0),AJ574/Z$6)),"")</f>
        <v>0</v>
      </c>
      <c r="AA574" s="108"/>
      <c r="AB574" s="99">
        <f>IFERROR(IF(LEFT($G574,4)="xppm",AL574/VLOOKUP($G574,$K$11:$Z$28,AB$1,0),IF(LEFT($J574,1)="E",AL574/VLOOKUP($J574,$K$11:$AB$28,AB$1,0),AL574/AB$6)),"")</f>
        <v>0</v>
      </c>
      <c r="AC574" s="110"/>
      <c r="AD574" s="14">
        <v>0</v>
      </c>
      <c r="AE574" s="14"/>
      <c r="AF574" s="14">
        <v>0</v>
      </c>
      <c r="AG574" s="14"/>
      <c r="AH574" s="14">
        <v>-4349.68</v>
      </c>
      <c r="AI574" s="14"/>
      <c r="AJ574" s="14"/>
      <c r="AK574" s="65"/>
      <c r="AL574" s="14"/>
      <c r="AM574" s="65"/>
      <c r="AN574" s="25">
        <v>0</v>
      </c>
      <c r="AO574" s="25">
        <v>0</v>
      </c>
      <c r="AP574" s="25">
        <v>-4717.5</v>
      </c>
      <c r="AQ574" s="25">
        <v>0</v>
      </c>
      <c r="AR574" s="25">
        <v>0</v>
      </c>
      <c r="AS574" s="25">
        <v>0</v>
      </c>
      <c r="AT574" s="25">
        <v>0</v>
      </c>
      <c r="AU574" s="25">
        <v>0</v>
      </c>
      <c r="AV574" s="25">
        <v>0</v>
      </c>
      <c r="AW574" s="25">
        <v>0</v>
      </c>
      <c r="AX574" s="25">
        <v>0</v>
      </c>
      <c r="AY574" s="25">
        <v>0</v>
      </c>
      <c r="AZ574" s="108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  <c r="CH574" s="10"/>
      <c r="CI574" s="10"/>
      <c r="CJ574" s="10"/>
      <c r="CK574" s="10"/>
      <c r="CL574" s="10"/>
      <c r="CM574" s="10"/>
      <c r="CN574" s="10"/>
      <c r="CO574" s="10"/>
      <c r="CP574" s="10"/>
      <c r="CQ574" s="10"/>
      <c r="CR574" s="10"/>
      <c r="CS574" s="10"/>
      <c r="CT574" s="10"/>
      <c r="CU574" s="10"/>
      <c r="CV574" s="10"/>
      <c r="CW574" s="10"/>
      <c r="CX574" s="10"/>
      <c r="CY574" s="10"/>
      <c r="CZ574" s="10"/>
      <c r="DA574" s="10"/>
      <c r="DB574" s="10"/>
      <c r="DC574" s="10"/>
      <c r="DD574" s="10"/>
      <c r="DE574" s="10"/>
      <c r="DF574" s="10"/>
      <c r="DG574" s="10"/>
      <c r="DH574" s="10"/>
      <c r="DI574" s="10"/>
      <c r="DJ574" s="10"/>
      <c r="DK574" s="10"/>
      <c r="DL574" s="10"/>
      <c r="DM574" s="10"/>
      <c r="DN574" s="10"/>
      <c r="DO574" s="10"/>
      <c r="DP574" s="10"/>
      <c r="DQ574" s="10"/>
      <c r="DR574" s="10"/>
      <c r="DS574" s="10"/>
    </row>
    <row r="575" spans="1:123" s="101" customFormat="1" ht="10.95" customHeight="1" x14ac:dyDescent="0.25">
      <c r="A575" s="75" t="s">
        <v>348</v>
      </c>
      <c r="B575" s="95" t="str">
        <f t="shared" si="152"/>
        <v>Bud02 2020,2007,'548000',0</v>
      </c>
      <c r="C575" s="96">
        <f t="shared" si="153"/>
        <v>2020</v>
      </c>
      <c r="D575" s="96">
        <v>2007</v>
      </c>
      <c r="E575" s="97">
        <f>IF(LEFT(H575,1) = "x",H575,F575)</f>
        <v>548000</v>
      </c>
      <c r="F575" s="90">
        <v>548000</v>
      </c>
      <c r="G575" s="98">
        <f>IF(""="",1,SUBSTITUTE(SUBSTITUTE("","xxp","xpp"),"xppm13","xppm08"))</f>
        <v>1</v>
      </c>
      <c r="H575" s="98">
        <f>IF(""="",1,"")</f>
        <v>1</v>
      </c>
      <c r="I575" s="98">
        <f>IF(""="",1,IF(LEFT("",1)&lt;&gt;"E","",1))</f>
        <v>1</v>
      </c>
      <c r="J575" s="98">
        <f>IF(""="",1,IF(LEFT("",1)="E","",1))</f>
        <v>1</v>
      </c>
      <c r="K575" s="99" t="s">
        <v>379</v>
      </c>
      <c r="L575" s="91">
        <v>2007</v>
      </c>
      <c r="M575" s="100" t="str">
        <f>IF(LEFT($G575,4)="xppm","*","")</f>
        <v/>
      </c>
      <c r="N575" s="101" t="str">
        <f>UPPER(TRIM("          CABLE TV/INTERNET"))</f>
        <v>CABLE TV/INTERNET</v>
      </c>
      <c r="P575" s="102" t="s">
        <v>370</v>
      </c>
      <c r="R575" s="109">
        <f>IFERROR(IF(1*AB575&gt;0,AB575,V575),V575)</f>
        <v>0</v>
      </c>
      <c r="S575" s="108"/>
      <c r="T575" s="101">
        <f>IFERROR(IF(LEFT($G575,4)="xppm",AD575/VLOOKUP($G575,$K$11:$Z$28,T$1,0),IF(LEFT($J575,1)="E",AD575/VLOOKUP($J575,$K$11:$Z$28,T$1,0),AD575/T$6)),"")</f>
        <v>0</v>
      </c>
      <c r="V575" s="101">
        <f>IFERROR(IF(LEFT($G575,4)="xppm",AF575/VLOOKUP($G575,$K$11:$Z$28,V$1,0),IF(LEFT($J575,1)="E",AF575/VLOOKUP($J575,$K$11:$Z$28,V$1,0),AF575/V$6)),"")</f>
        <v>0</v>
      </c>
      <c r="X575" s="101">
        <f>IFERROR(IF(LEFT($G575,4)="xppm",AH575/VLOOKUP($G575,$K$11:$Z$28,X$1,0),IF(LEFT($J575,1)="E",AH575/VLOOKUP($J575,$K$11:$Z$28,X$1,0),AH575/X$6)),"")</f>
        <v>0</v>
      </c>
      <c r="Z575" s="101">
        <f>IFERROR(IF(LEFT($G575,4)="xppm",AJ575/VLOOKUP($G575,$K$11:$Z$28,Z$1,0),IF(LEFT($J575,1)="E",AJ575/VLOOKUP($J575,$K$11:$Z$28,Z$1,0),AJ575/Z$6)),"")</f>
        <v>0</v>
      </c>
      <c r="AA575" s="108"/>
      <c r="AB575" s="99">
        <f>IFERROR(IF(LEFT($G575,4)="xppm",AL575/VLOOKUP($G575,$K$11:$Z$28,AB$1,0),IF(LEFT($J575,1)="E",AL575/VLOOKUP($J575,$K$11:$AB$28,AB$1,0),AL575/AB$6)),"")</f>
        <v>0</v>
      </c>
      <c r="AC575" s="110"/>
      <c r="AD575" s="14"/>
      <c r="AE575" s="14"/>
      <c r="AF575" s="14"/>
      <c r="AG575" s="14"/>
      <c r="AH575" s="14"/>
      <c r="AI575" s="14"/>
      <c r="AJ575" s="14"/>
      <c r="AK575" s="65"/>
      <c r="AL575" s="14"/>
      <c r="AM575" s="6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108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  <c r="CH575" s="10"/>
      <c r="CI575" s="10"/>
      <c r="CJ575" s="10"/>
      <c r="CK575" s="10"/>
      <c r="CL575" s="10"/>
      <c r="CM575" s="10"/>
      <c r="CN575" s="10"/>
      <c r="CO575" s="10"/>
      <c r="CP575" s="10"/>
      <c r="CQ575" s="10"/>
      <c r="CR575" s="10"/>
      <c r="CS575" s="10"/>
      <c r="CT575" s="10"/>
      <c r="CU575" s="10"/>
      <c r="CV575" s="10"/>
      <c r="CW575" s="10"/>
      <c r="CX575" s="10"/>
      <c r="CY575" s="10"/>
      <c r="CZ575" s="10"/>
      <c r="DA575" s="10"/>
      <c r="DB575" s="10"/>
      <c r="DC575" s="10"/>
      <c r="DD575" s="10"/>
      <c r="DE575" s="10"/>
      <c r="DF575" s="10"/>
      <c r="DG575" s="10"/>
      <c r="DH575" s="10"/>
      <c r="DI575" s="10"/>
      <c r="DJ575" s="10"/>
      <c r="DK575" s="10"/>
      <c r="DL575" s="10"/>
      <c r="DM575" s="10"/>
      <c r="DN575" s="10"/>
      <c r="DO575" s="10"/>
      <c r="DP575" s="10"/>
      <c r="DQ575" s="10"/>
      <c r="DR575" s="10"/>
      <c r="DS575" s="10"/>
    </row>
    <row r="576" spans="1:123" s="101" customFormat="1" ht="10.95" customHeight="1" x14ac:dyDescent="0.25">
      <c r="A576" s="75" t="s">
        <v>348</v>
      </c>
      <c r="B576" s="95" t="str">
        <f t="shared" si="152"/>
        <v>Bud02 2020,2007,'549000',0</v>
      </c>
      <c r="C576" s="96">
        <f t="shared" si="153"/>
        <v>2020</v>
      </c>
      <c r="D576" s="96">
        <v>2007</v>
      </c>
      <c r="E576" s="97">
        <f>IF(LEFT(H576,1) = "x",H576,F576)</f>
        <v>549000</v>
      </c>
      <c r="F576" s="90">
        <v>549000</v>
      </c>
      <c r="G576" s="98">
        <f>IF(""="",1,SUBSTITUTE(SUBSTITUTE("","xxp","xpp"),"xppm13","xppm08"))</f>
        <v>1</v>
      </c>
      <c r="H576" s="98">
        <f>IF(""="",1,"")</f>
        <v>1</v>
      </c>
      <c r="I576" s="98">
        <f>IF(""="",1,IF(LEFT("",1)&lt;&gt;"E","",1))</f>
        <v>1</v>
      </c>
      <c r="J576" s="98">
        <f>IF(""="",1,IF(LEFT("",1)="E","",1))</f>
        <v>1</v>
      </c>
      <c r="K576" s="99" t="s">
        <v>380</v>
      </c>
      <c r="L576" s="91">
        <v>2007</v>
      </c>
      <c r="M576" s="100" t="str">
        <f>IF(LEFT($G576,4)="xppm","*","")</f>
        <v/>
      </c>
      <c r="N576" s="101" t="str">
        <f>UPPER(TRIM("          COMPUTER HARDWARE/SOFTWARE"))</f>
        <v>COMPUTER HARDWARE/SOFTWARE</v>
      </c>
      <c r="P576" s="102" t="s">
        <v>370</v>
      </c>
      <c r="R576" s="109">
        <f>IFERROR(IF(1*AB576&gt;0,AB576,V576),V576)</f>
        <v>0</v>
      </c>
      <c r="S576" s="108"/>
      <c r="T576" s="101">
        <f>IFERROR(IF(LEFT($G576,4)="xppm",AD576/VLOOKUP($G576,$K$11:$Z$28,T$1,0),IF(LEFT($J576,1)="E",AD576/VLOOKUP($J576,$K$11:$Z$28,T$1,0),AD576/T$6)),"")</f>
        <v>0</v>
      </c>
      <c r="V576" s="101">
        <f>IFERROR(IF(LEFT($G576,4)="xppm",AF576/VLOOKUP($G576,$K$11:$Z$28,V$1,0),IF(LEFT($J576,1)="E",AF576/VLOOKUP($J576,$K$11:$Z$28,V$1,0),AF576/V$6)),"")</f>
        <v>0</v>
      </c>
      <c r="X576" s="101">
        <f>IFERROR(IF(LEFT($G576,4)="xppm",AH576/VLOOKUP($G576,$K$11:$Z$28,X$1,0),IF(LEFT($J576,1)="E",AH576/VLOOKUP($J576,$K$11:$Z$28,X$1,0),AH576/X$6)),"")</f>
        <v>0</v>
      </c>
      <c r="Z576" s="101">
        <f>IFERROR(IF(LEFT($G576,4)="xppm",AJ576/VLOOKUP($G576,$K$11:$Z$28,Z$1,0),IF(LEFT($J576,1)="E",AJ576/VLOOKUP($J576,$K$11:$Z$28,Z$1,0),AJ576/Z$6)),"")</f>
        <v>0</v>
      </c>
      <c r="AA576" s="108"/>
      <c r="AB576" s="99">
        <f>IFERROR(IF(LEFT($G576,4)="xppm",AL576/VLOOKUP($G576,$K$11:$Z$28,AB$1,0),IF(LEFT($J576,1)="E",AL576/VLOOKUP($J576,$K$11:$AB$28,AB$1,0),AL576/AB$6)),"")</f>
        <v>0</v>
      </c>
      <c r="AC576" s="110"/>
      <c r="AD576" s="14"/>
      <c r="AE576" s="14"/>
      <c r="AF576" s="14"/>
      <c r="AG576" s="14"/>
      <c r="AH576" s="14"/>
      <c r="AI576" s="14"/>
      <c r="AJ576" s="14"/>
      <c r="AK576" s="65"/>
      <c r="AL576" s="14"/>
      <c r="AM576" s="6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108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10"/>
      <c r="CM576" s="10"/>
      <c r="CN576" s="10"/>
      <c r="CO576" s="10"/>
      <c r="CP576" s="10"/>
      <c r="CQ576" s="10"/>
      <c r="CR576" s="10"/>
      <c r="CS576" s="10"/>
      <c r="CT576" s="10"/>
      <c r="CU576" s="10"/>
      <c r="CV576" s="10"/>
      <c r="CW576" s="10"/>
      <c r="CX576" s="10"/>
      <c r="CY576" s="10"/>
      <c r="CZ576" s="10"/>
      <c r="DA576" s="10"/>
      <c r="DB576" s="10"/>
      <c r="DC576" s="10"/>
      <c r="DD576" s="10"/>
      <c r="DE576" s="10"/>
      <c r="DF576" s="10"/>
      <c r="DG576" s="10"/>
      <c r="DH576" s="10"/>
      <c r="DI576" s="10"/>
      <c r="DJ576" s="10"/>
      <c r="DK576" s="10"/>
      <c r="DL576" s="10"/>
      <c r="DM576" s="10"/>
      <c r="DN576" s="10"/>
      <c r="DO576" s="10"/>
      <c r="DP576" s="10"/>
      <c r="DQ576" s="10"/>
      <c r="DR576" s="10"/>
      <c r="DS576" s="10"/>
    </row>
    <row r="577" spans="1:123" s="101" customFormat="1" ht="10.95" customHeight="1" x14ac:dyDescent="0.25">
      <c r="A577" s="75" t="s">
        <v>348</v>
      </c>
      <c r="B577" s="95" t="str">
        <f t="shared" si="152"/>
        <v>Bud02 2020,2007,'550000',0</v>
      </c>
      <c r="C577" s="96">
        <f t="shared" si="153"/>
        <v>2020</v>
      </c>
      <c r="D577" s="96">
        <v>2007</v>
      </c>
      <c r="E577" s="97">
        <f>IF(LEFT(H577,1) = "x",H577,F577)</f>
        <v>550000</v>
      </c>
      <c r="F577" s="90">
        <v>550000</v>
      </c>
      <c r="G577" s="98">
        <f>IF(""="",1,SUBSTITUTE(SUBSTITUTE("","xxp","xpp"),"xppm13","xppm08"))</f>
        <v>1</v>
      </c>
      <c r="H577" s="98">
        <f>IF(""="",1,"")</f>
        <v>1</v>
      </c>
      <c r="I577" s="98">
        <f>IF(""="",1,IF(LEFT("",1)&lt;&gt;"E","",1))</f>
        <v>1</v>
      </c>
      <c r="J577" s="98">
        <f>IF(""="",1,IF(LEFT("",1)="E","",1))</f>
        <v>1</v>
      </c>
      <c r="K577" s="99" t="s">
        <v>381</v>
      </c>
      <c r="L577" s="91">
        <v>2007</v>
      </c>
      <c r="M577" s="100" t="str">
        <f>IF(LEFT($G577,4)="xppm","*","")</f>
        <v/>
      </c>
      <c r="N577" s="101" t="str">
        <f>UPPER(TRIM("          EMPLOYEE EXPENSES"))</f>
        <v>EMPLOYEE EXPENSES</v>
      </c>
      <c r="P577" s="102" t="s">
        <v>382</v>
      </c>
      <c r="R577" s="109">
        <f>IFERROR(IF(1*AB577&gt;0,AB577,V577),V577)</f>
        <v>0</v>
      </c>
      <c r="S577" s="108"/>
      <c r="T577" s="101">
        <f>IFERROR(IF(LEFT($G577,4)="xppm",AD577/VLOOKUP($G577,$K$11:$Z$28,T$1,0),IF(LEFT($J577,1)="E",AD577/VLOOKUP($J577,$K$11:$Z$28,T$1,0),AD577/T$6)),"")</f>
        <v>0</v>
      </c>
      <c r="V577" s="101">
        <f>IFERROR(IF(LEFT($G577,4)="xppm",AF577/VLOOKUP($G577,$K$11:$Z$28,V$1,0),IF(LEFT($J577,1)="E",AF577/VLOOKUP($J577,$K$11:$Z$28,V$1,0),AF577/V$6)),"")</f>
        <v>0</v>
      </c>
      <c r="X577" s="101">
        <f>IFERROR(IF(LEFT($G577,4)="xppm",AH577/VLOOKUP($G577,$K$11:$Z$28,X$1,0),IF(LEFT($J577,1)="E",AH577/VLOOKUP($J577,$K$11:$Z$28,X$1,0),AH577/X$6)),"")</f>
        <v>0</v>
      </c>
      <c r="Z577" s="101">
        <f>IFERROR(IF(LEFT($G577,4)="xppm",AJ577/VLOOKUP($G577,$K$11:$Z$28,Z$1,0),IF(LEFT($J577,1)="E",AJ577/VLOOKUP($J577,$K$11:$Z$28,Z$1,0),AJ577/Z$6)),"")</f>
        <v>0</v>
      </c>
      <c r="AA577" s="108"/>
      <c r="AB577" s="99">
        <f>IFERROR(IF(LEFT($G577,4)="xppm",AL577/VLOOKUP($G577,$K$11:$Z$28,AB$1,0),IF(LEFT($J577,1)="E",AL577/VLOOKUP($J577,$K$11:$AB$28,AB$1,0),AL577/AB$6)),"")</f>
        <v>0</v>
      </c>
      <c r="AC577" s="110"/>
      <c r="AD577" s="14"/>
      <c r="AE577" s="14"/>
      <c r="AF577" s="14"/>
      <c r="AG577" s="14"/>
      <c r="AH577" s="14"/>
      <c r="AI577" s="14"/>
      <c r="AJ577" s="14"/>
      <c r="AK577" s="65"/>
      <c r="AL577" s="14"/>
      <c r="AM577" s="6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108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  <c r="CH577" s="10"/>
      <c r="CI577" s="10"/>
      <c r="CJ577" s="10"/>
      <c r="CK577" s="10"/>
      <c r="CL577" s="10"/>
      <c r="CM577" s="10"/>
      <c r="CN577" s="10"/>
      <c r="CO577" s="10"/>
      <c r="CP577" s="10"/>
      <c r="CQ577" s="10"/>
      <c r="CR577" s="10"/>
      <c r="CS577" s="10"/>
      <c r="CT577" s="10"/>
      <c r="CU577" s="10"/>
      <c r="CV577" s="10"/>
      <c r="CW577" s="10"/>
      <c r="CX577" s="10"/>
      <c r="CY577" s="10"/>
      <c r="CZ577" s="10"/>
      <c r="DA577" s="10"/>
      <c r="DB577" s="10"/>
      <c r="DC577" s="10"/>
      <c r="DD577" s="10"/>
      <c r="DE577" s="10"/>
      <c r="DF577" s="10"/>
      <c r="DG577" s="10"/>
      <c r="DH577" s="10"/>
      <c r="DI577" s="10"/>
      <c r="DJ577" s="10"/>
      <c r="DK577" s="10"/>
      <c r="DL577" s="10"/>
      <c r="DM577" s="10"/>
      <c r="DN577" s="10"/>
      <c r="DO577" s="10"/>
      <c r="DP577" s="10"/>
      <c r="DQ577" s="10"/>
      <c r="DR577" s="10"/>
      <c r="DS577" s="10"/>
    </row>
    <row r="578" spans="1:123" s="101" customFormat="1" ht="10.95" customHeight="1" x14ac:dyDescent="0.25">
      <c r="A578" s="75" t="s">
        <v>348</v>
      </c>
      <c r="B578" s="95" t="str">
        <f t="shared" si="152"/>
        <v>Bud02 2020,2007,'552000',0</v>
      </c>
      <c r="C578" s="96">
        <f t="shared" si="153"/>
        <v>2020</v>
      </c>
      <c r="D578" s="96">
        <v>2007</v>
      </c>
      <c r="E578" s="97">
        <f>IF(LEFT(H578,1) = "x",H578,F578)</f>
        <v>552000</v>
      </c>
      <c r="F578" s="90">
        <v>552000</v>
      </c>
      <c r="G578" s="98">
        <f>IF(""="",1,SUBSTITUTE(SUBSTITUTE("","xxp","xpp"),"xppm13","xppm08"))</f>
        <v>1</v>
      </c>
      <c r="H578" s="98">
        <f>IF(""="",1,"")</f>
        <v>1</v>
      </c>
      <c r="I578" s="98">
        <f>IF(""="",1,IF(LEFT("",1)&lt;&gt;"E","",1))</f>
        <v>1</v>
      </c>
      <c r="J578" s="98">
        <f>IF(""="",1,IF(LEFT("",1)="E","",1))</f>
        <v>1</v>
      </c>
      <c r="K578" s="99" t="s">
        <v>383</v>
      </c>
      <c r="L578" s="91">
        <v>2007</v>
      </c>
      <c r="M578" s="100" t="str">
        <f>IF(LEFT($G578,4)="xppm","*","")</f>
        <v/>
      </c>
      <c r="N578" s="101" t="str">
        <f>UPPER(TRIM("          OFFICE EXPENSES"))</f>
        <v>OFFICE EXPENSES</v>
      </c>
      <c r="P578" s="102" t="s">
        <v>370</v>
      </c>
      <c r="R578" s="109">
        <f>IFERROR(IF(1*AB578&gt;0,AB578,V578),V578)</f>
        <v>0</v>
      </c>
      <c r="S578" s="108"/>
      <c r="T578" s="101">
        <f>IFERROR(IF(LEFT($G578,4)="xppm",AD578/VLOOKUP($G578,$K$11:$Z$28,T$1,0),IF(LEFT($J578,1)="E",AD578/VLOOKUP($J578,$K$11:$Z$28,T$1,0),AD578/T$6)),"")</f>
        <v>0</v>
      </c>
      <c r="V578" s="101">
        <f>IFERROR(IF(LEFT($G578,4)="xppm",AF578/VLOOKUP($G578,$K$11:$Z$28,V$1,0),IF(LEFT($J578,1)="E",AF578/VLOOKUP($J578,$K$11:$Z$28,V$1,0),AF578/V$6)),"")</f>
        <v>0</v>
      </c>
      <c r="X578" s="101">
        <f>IFERROR(IF(LEFT($G578,4)="xppm",AH578/VLOOKUP($G578,$K$11:$Z$28,X$1,0),IF(LEFT($J578,1)="E",AH578/VLOOKUP($J578,$K$11:$Z$28,X$1,0),AH578/X$6)),"")</f>
        <v>0</v>
      </c>
      <c r="Z578" s="101">
        <f>IFERROR(IF(LEFT($G578,4)="xppm",AJ578/VLOOKUP($G578,$K$11:$Z$28,Z$1,0),IF(LEFT($J578,1)="E",AJ578/VLOOKUP($J578,$K$11:$Z$28,Z$1,0),AJ578/Z$6)),"")</f>
        <v>0</v>
      </c>
      <c r="AA578" s="108"/>
      <c r="AB578" s="99">
        <f>IFERROR(IF(LEFT($G578,4)="xppm",AL578/VLOOKUP($G578,$K$11:$Z$28,AB$1,0),IF(LEFT($J578,1)="E",AL578/VLOOKUP($J578,$K$11:$AB$28,AB$1,0),AL578/AB$6)),"")</f>
        <v>0</v>
      </c>
      <c r="AC578" s="110"/>
      <c r="AD578" s="14"/>
      <c r="AE578" s="14"/>
      <c r="AF578" s="14"/>
      <c r="AG578" s="14"/>
      <c r="AH578" s="14"/>
      <c r="AI578" s="14"/>
      <c r="AJ578" s="14"/>
      <c r="AK578" s="65"/>
      <c r="AL578" s="14"/>
      <c r="AM578" s="6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108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  <c r="CH578" s="10"/>
      <c r="CI578" s="10"/>
      <c r="CJ578" s="10"/>
      <c r="CK578" s="10"/>
      <c r="CL578" s="10"/>
      <c r="CM578" s="10"/>
      <c r="CN578" s="10"/>
      <c r="CO578" s="10"/>
      <c r="CP578" s="10"/>
      <c r="CQ578" s="10"/>
      <c r="CR578" s="10"/>
      <c r="CS578" s="10"/>
      <c r="CT578" s="10"/>
      <c r="CU578" s="10"/>
      <c r="CV578" s="10"/>
      <c r="CW578" s="10"/>
      <c r="CX578" s="10"/>
      <c r="CY578" s="10"/>
      <c r="CZ578" s="10"/>
      <c r="DA578" s="10"/>
      <c r="DB578" s="10"/>
      <c r="DC578" s="10"/>
      <c r="DD578" s="10"/>
      <c r="DE578" s="10"/>
      <c r="DF578" s="10"/>
      <c r="DG578" s="10"/>
      <c r="DH578" s="10"/>
      <c r="DI578" s="10"/>
      <c r="DJ578" s="10"/>
      <c r="DK578" s="10"/>
      <c r="DL578" s="10"/>
      <c r="DM578" s="10"/>
      <c r="DN578" s="10"/>
      <c r="DO578" s="10"/>
      <c r="DP578" s="10"/>
      <c r="DQ578" s="10"/>
      <c r="DR578" s="10"/>
      <c r="DS578" s="10"/>
    </row>
    <row r="579" spans="1:123" s="101" customFormat="1" ht="10.95" customHeight="1" x14ac:dyDescent="0.25">
      <c r="A579" s="75" t="s">
        <v>348</v>
      </c>
      <c r="B579" s="95" t="str">
        <f t="shared" si="152"/>
        <v>Bud02 2020,2007,'553500',0</v>
      </c>
      <c r="C579" s="96">
        <f t="shared" si="153"/>
        <v>2020</v>
      </c>
      <c r="D579" s="96">
        <v>2007</v>
      </c>
      <c r="E579" s="97">
        <f>IF(LEFT(H579,1) = "x",H579,F579)</f>
        <v>553500</v>
      </c>
      <c r="F579" s="90">
        <v>553500</v>
      </c>
      <c r="G579" s="98">
        <f>IF(""="",1,SUBSTITUTE(SUBSTITUTE("","xxp","xpp"),"xppm13","xppm08"))</f>
        <v>1</v>
      </c>
      <c r="H579" s="98">
        <f>IF(""="",1,"")</f>
        <v>1</v>
      </c>
      <c r="I579" s="98">
        <f>IF(""="",1,IF(LEFT("",1)&lt;&gt;"E","",1))</f>
        <v>1</v>
      </c>
      <c r="J579" s="98">
        <f>IF(""="",1,IF(LEFT("",1)="E","",1))</f>
        <v>1</v>
      </c>
      <c r="K579" s="99" t="s">
        <v>384</v>
      </c>
      <c r="L579" s="91">
        <v>2007</v>
      </c>
      <c r="M579" s="100" t="str">
        <f>IF(LEFT($G579,4)="xppm","*","")</f>
        <v/>
      </c>
      <c r="N579" s="101" t="str">
        <f>UPPER(TRIM("          TELEPHONE/CELL PHONE"))</f>
        <v>TELEPHONE/CELL PHONE</v>
      </c>
      <c r="P579" s="102" t="s">
        <v>370</v>
      </c>
      <c r="R579" s="109">
        <f>IFERROR(IF(1*AB579&gt;0,AB579,V579),V579)</f>
        <v>0</v>
      </c>
      <c r="S579" s="108"/>
      <c r="T579" s="101">
        <f>IFERROR(IF(LEFT($G579,4)="xppm",AD579/VLOOKUP($G579,$K$11:$Z$28,T$1,0),IF(LEFT($J579,1)="E",AD579/VLOOKUP($J579,$K$11:$Z$28,T$1,0),AD579/T$6)),"")</f>
        <v>0</v>
      </c>
      <c r="V579" s="101">
        <f>IFERROR(IF(LEFT($G579,4)="xppm",AF579/VLOOKUP($G579,$K$11:$Z$28,V$1,0),IF(LEFT($J579,1)="E",AF579/VLOOKUP($J579,$K$11:$Z$28,V$1,0),AF579/V$6)),"")</f>
        <v>0</v>
      </c>
      <c r="X579" s="101">
        <f>IFERROR(IF(LEFT($G579,4)="xppm",AH579/VLOOKUP($G579,$K$11:$Z$28,X$1,0),IF(LEFT($J579,1)="E",AH579/VLOOKUP($J579,$K$11:$Z$28,X$1,0),AH579/X$6)),"")</f>
        <v>0</v>
      </c>
      <c r="Z579" s="101">
        <f>IFERROR(IF(LEFT($G579,4)="xppm",AJ579/VLOOKUP($G579,$K$11:$Z$28,Z$1,0),IF(LEFT($J579,1)="E",AJ579/VLOOKUP($J579,$K$11:$Z$28,Z$1,0),AJ579/Z$6)),"")</f>
        <v>0</v>
      </c>
      <c r="AA579" s="108"/>
      <c r="AB579" s="99">
        <f>IFERROR(IF(LEFT($G579,4)="xppm",AL579/VLOOKUP($G579,$K$11:$Z$28,AB$1,0),IF(LEFT($J579,1)="E",AL579/VLOOKUP($J579,$K$11:$AB$28,AB$1,0),AL579/AB$6)),"")</f>
        <v>0</v>
      </c>
      <c r="AC579" s="110"/>
      <c r="AD579" s="14"/>
      <c r="AE579" s="14"/>
      <c r="AF579" s="14"/>
      <c r="AG579" s="14"/>
      <c r="AH579" s="14"/>
      <c r="AI579" s="14"/>
      <c r="AJ579" s="14"/>
      <c r="AK579" s="65"/>
      <c r="AL579" s="14"/>
      <c r="AM579" s="6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108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  <c r="CH579" s="10"/>
      <c r="CI579" s="10"/>
      <c r="CJ579" s="10"/>
      <c r="CK579" s="10"/>
      <c r="CL579" s="10"/>
      <c r="CM579" s="10"/>
      <c r="CN579" s="10"/>
      <c r="CO579" s="10"/>
      <c r="CP579" s="10"/>
      <c r="CQ579" s="10"/>
      <c r="CR579" s="10"/>
      <c r="CS579" s="10"/>
      <c r="CT579" s="10"/>
      <c r="CU579" s="10"/>
      <c r="CV579" s="10"/>
      <c r="CW579" s="10"/>
      <c r="CX579" s="10"/>
      <c r="CY579" s="10"/>
      <c r="CZ579" s="10"/>
      <c r="DA579" s="10"/>
      <c r="DB579" s="10"/>
      <c r="DC579" s="10"/>
      <c r="DD579" s="10"/>
      <c r="DE579" s="10"/>
      <c r="DF579" s="10"/>
      <c r="DG579" s="10"/>
      <c r="DH579" s="10"/>
      <c r="DI579" s="10"/>
      <c r="DJ579" s="10"/>
      <c r="DK579" s="10"/>
      <c r="DL579" s="10"/>
      <c r="DM579" s="10"/>
      <c r="DN579" s="10"/>
      <c r="DO579" s="10"/>
      <c r="DP579" s="10"/>
      <c r="DQ579" s="10"/>
      <c r="DR579" s="10"/>
      <c r="DS579" s="10"/>
    </row>
    <row r="580" spans="1:123" s="101" customFormat="1" ht="10.95" customHeight="1" x14ac:dyDescent="0.25">
      <c r="A580" s="75" t="s">
        <v>348</v>
      </c>
      <c r="B580" s="95" t="str">
        <f t="shared" si="152"/>
        <v>Bud02 2020,2007,'555000',0</v>
      </c>
      <c r="C580" s="96">
        <f t="shared" si="153"/>
        <v>2020</v>
      </c>
      <c r="D580" s="96">
        <v>2007</v>
      </c>
      <c r="E580" s="97">
        <f>IF(LEFT(H580,1) = "x",H580,F580)</f>
        <v>555000</v>
      </c>
      <c r="F580" s="90">
        <v>555000</v>
      </c>
      <c r="G580" s="98">
        <f>IF(""="",1,SUBSTITUTE(SUBSTITUTE("","xxp","xpp"),"xppm13","xppm08"))</f>
        <v>1</v>
      </c>
      <c r="H580" s="98">
        <f>IF(""="",1,"")</f>
        <v>1</v>
      </c>
      <c r="I580" s="98">
        <f>IF(""="",1,IF(LEFT("",1)&lt;&gt;"E","",1))</f>
        <v>1</v>
      </c>
      <c r="J580" s="98">
        <f>IF(""="",1,IF(LEFT("",1)="E","",1))</f>
        <v>1</v>
      </c>
      <c r="K580" s="99" t="s">
        <v>385</v>
      </c>
      <c r="L580" s="91">
        <v>2007</v>
      </c>
      <c r="M580" s="100" t="str">
        <f>IF(LEFT($G580,4)="xppm","*","")</f>
        <v/>
      </c>
      <c r="N580" s="101" t="str">
        <f>UPPER(TRIM("          DONATIONS"))</f>
        <v>DONATIONS</v>
      </c>
      <c r="P580" s="102" t="s">
        <v>386</v>
      </c>
      <c r="R580" s="109">
        <f>IFERROR(IF(1*AB580&gt;0,AB580,V580),V580)</f>
        <v>0</v>
      </c>
      <c r="S580" s="108"/>
      <c r="T580" s="101">
        <f>IFERROR(IF(LEFT($G580,4)="xppm",AD580/VLOOKUP($G580,$K$11:$Z$28,T$1,0),IF(LEFT($J580,1)="E",AD580/VLOOKUP($J580,$K$11:$Z$28,T$1,0),AD580/T$6)),"")</f>
        <v>0</v>
      </c>
      <c r="V580" s="101">
        <f>IFERROR(IF(LEFT($G580,4)="xppm",AF580/VLOOKUP($G580,$K$11:$Z$28,V$1,0),IF(LEFT($J580,1)="E",AF580/VLOOKUP($J580,$K$11:$Z$28,V$1,0),AF580/V$6)),"")</f>
        <v>0</v>
      </c>
      <c r="X580" s="101">
        <f>IFERROR(IF(LEFT($G580,4)="xppm",AH580/VLOOKUP($G580,$K$11:$Z$28,X$1,0),IF(LEFT($J580,1)="E",AH580/VLOOKUP($J580,$K$11:$Z$28,X$1,0),AH580/X$6)),"")</f>
        <v>0</v>
      </c>
      <c r="Z580" s="101">
        <f>IFERROR(IF(LEFT($G580,4)="xppm",AJ580/VLOOKUP($G580,$K$11:$Z$28,Z$1,0),IF(LEFT($J580,1)="E",AJ580/VLOOKUP($J580,$K$11:$Z$28,Z$1,0),AJ580/Z$6)),"")</f>
        <v>0</v>
      </c>
      <c r="AA580" s="108"/>
      <c r="AB580" s="99">
        <f>IFERROR(IF(LEFT($G580,4)="xppm",AL580/VLOOKUP($G580,$K$11:$Z$28,AB$1,0),IF(LEFT($J580,1)="E",AL580/VLOOKUP($J580,$K$11:$AB$28,AB$1,0),AL580/AB$6)),"")</f>
        <v>0</v>
      </c>
      <c r="AC580" s="110"/>
      <c r="AD580" s="14"/>
      <c r="AE580" s="14"/>
      <c r="AF580" s="14"/>
      <c r="AG580" s="14"/>
      <c r="AH580" s="14"/>
      <c r="AI580" s="14"/>
      <c r="AJ580" s="14"/>
      <c r="AK580" s="65"/>
      <c r="AL580" s="14"/>
      <c r="AM580" s="6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108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  <c r="CH580" s="10"/>
      <c r="CI580" s="10"/>
      <c r="CJ580" s="10"/>
      <c r="CK580" s="10"/>
      <c r="CL580" s="10"/>
      <c r="CM580" s="10"/>
      <c r="CN580" s="10"/>
      <c r="CO580" s="10"/>
      <c r="CP580" s="10"/>
      <c r="CQ580" s="10"/>
      <c r="CR580" s="10"/>
      <c r="CS580" s="10"/>
      <c r="CT580" s="10"/>
      <c r="CU580" s="10"/>
      <c r="CV580" s="10"/>
      <c r="CW580" s="10"/>
      <c r="CX580" s="10"/>
      <c r="CY580" s="10"/>
      <c r="CZ580" s="10"/>
      <c r="DA580" s="10"/>
      <c r="DB580" s="10"/>
      <c r="DC580" s="10"/>
      <c r="DD580" s="10"/>
      <c r="DE580" s="10"/>
      <c r="DF580" s="10"/>
      <c r="DG580" s="10"/>
      <c r="DH580" s="10"/>
      <c r="DI580" s="10"/>
      <c r="DJ580" s="10"/>
      <c r="DK580" s="10"/>
      <c r="DL580" s="10"/>
      <c r="DM580" s="10"/>
      <c r="DN580" s="10"/>
      <c r="DO580" s="10"/>
      <c r="DP580" s="10"/>
      <c r="DQ580" s="10"/>
      <c r="DR580" s="10"/>
      <c r="DS580" s="10"/>
    </row>
    <row r="581" spans="1:123" s="101" customFormat="1" ht="10.95" customHeight="1" x14ac:dyDescent="0.25">
      <c r="A581" s="75" t="s">
        <v>348</v>
      </c>
      <c r="B581" s="95" t="str">
        <f t="shared" si="152"/>
        <v>Bud02 2020,2007,'xga001',0</v>
      </c>
      <c r="C581" s="96">
        <f t="shared" si="153"/>
        <v>2020</v>
      </c>
      <c r="D581" s="96">
        <v>2007</v>
      </c>
      <c r="E581" s="97" t="str">
        <f>IF(LEFT(H581,1) = "x",H581,F581)</f>
        <v>xga001</v>
      </c>
      <c r="F581" s="90">
        <v>555500</v>
      </c>
      <c r="G581" s="98">
        <f>IF(""="",1,SUBSTITUTE(SUBSTITUTE("","xxp","xpp"),"xppm13","xppm08"))</f>
        <v>1</v>
      </c>
      <c r="H581" s="98" t="str">
        <f>IF("xga001"="",1,"xga001")</f>
        <v>xga001</v>
      </c>
      <c r="I581" s="98">
        <f>IF("E1z"="",1,IF(LEFT("E1z",1)&lt;&gt;"E","E1z",1))</f>
        <v>1</v>
      </c>
      <c r="J581" s="98" t="str">
        <f>IF("E1z"="",1,IF(LEFT("E1z",1)="E","E1z",1))</f>
        <v>E1z</v>
      </c>
      <c r="K581" s="99" t="s">
        <v>387</v>
      </c>
      <c r="L581" s="91">
        <v>2007</v>
      </c>
      <c r="M581" s="100" t="str">
        <f>IF(LEFT($G581,4)="xppm","*","")</f>
        <v/>
      </c>
      <c r="N581" s="101" t="str">
        <f>UPPER(TRIM("          BAD DEBT"))</f>
        <v>BAD DEBT</v>
      </c>
      <c r="P581" s="102" t="s">
        <v>388</v>
      </c>
      <c r="R581" s="109">
        <f>IFERROR(IF(1*AB581&gt;0,AB581,V581),V581)</f>
        <v>0</v>
      </c>
      <c r="S581" s="108"/>
      <c r="T581" s="101">
        <f>IFERROR(IF(LEFT($G581,4)="xppm",AD581/VLOOKUP($G581,$K$11:$Z$28,T$1,0),IF(LEFT($J581,1)="E",AD581/VLOOKUP($J581,$K$11:$Z$28,T$1,0),AD581/T$6)),"")</f>
        <v>0</v>
      </c>
      <c r="V581" s="101">
        <f>IFERROR(IF(LEFT($G581,4)="xppm",AF581/VLOOKUP($G581,$K$11:$Z$28,V$1,0),IF(LEFT($J581,1)="E",AF581/VLOOKUP($J581,$K$11:$Z$28,V$1,0),AF581/V$6)),"")</f>
        <v>0</v>
      </c>
      <c r="X581" s="101">
        <f>IFERROR(IF(LEFT($G581,4)="xppm",AH581/VLOOKUP($G581,$K$11:$Z$28,X$1,0),IF(LEFT($J581,1)="E",AH581/VLOOKUP($J581,$K$11:$Z$28,X$1,0),AH581/X$6)),"")</f>
        <v>0</v>
      </c>
      <c r="Z581" s="101">
        <f>IFERROR(IF(LEFT($G581,4)="xppm",AJ581/VLOOKUP($G581,$K$11:$Z$28,Z$1,0),IF(LEFT($J581,1)="E",AJ581/VLOOKUP($J581,$K$11:$Z$28,Z$1,0),AJ581/Z$6)),"")</f>
        <v>0</v>
      </c>
      <c r="AA581" s="108"/>
      <c r="AB581" s="99" t="str">
        <f>IFERROR(IF(LEFT($G581,4)="xppm",AL581/VLOOKUP($G581,$K$11:$Z$28,AB$1,0),IF(LEFT($J581,1)="E",AL581/VLOOKUP($J581,$K$11:$AB$28,AB$1,0),AL581/AB$6)),"")</f>
        <v/>
      </c>
      <c r="AC581" s="110"/>
      <c r="AD581" s="14"/>
      <c r="AE581" s="14"/>
      <c r="AF581" s="14"/>
      <c r="AG581" s="14"/>
      <c r="AH581" s="14"/>
      <c r="AI581" s="14"/>
      <c r="AJ581" s="14"/>
      <c r="AK581" s="65"/>
      <c r="AL581" s="14"/>
      <c r="AM581" s="6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108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10"/>
      <c r="CJ581" s="10"/>
      <c r="CK581" s="10"/>
      <c r="CL581" s="10"/>
      <c r="CM581" s="10"/>
      <c r="CN581" s="10"/>
      <c r="CO581" s="10"/>
      <c r="CP581" s="10"/>
      <c r="CQ581" s="10"/>
      <c r="CR581" s="10"/>
      <c r="CS581" s="10"/>
      <c r="CT581" s="10"/>
      <c r="CU581" s="10"/>
      <c r="CV581" s="10"/>
      <c r="CW581" s="10"/>
      <c r="CX581" s="10"/>
      <c r="CY581" s="10"/>
      <c r="CZ581" s="10"/>
      <c r="DA581" s="10"/>
      <c r="DB581" s="10"/>
      <c r="DC581" s="10"/>
      <c r="DD581" s="10"/>
      <c r="DE581" s="10"/>
      <c r="DF581" s="10"/>
      <c r="DG581" s="10"/>
      <c r="DH581" s="10"/>
      <c r="DI581" s="10"/>
      <c r="DJ581" s="10"/>
      <c r="DK581" s="10"/>
      <c r="DL581" s="10"/>
      <c r="DM581" s="10"/>
      <c r="DN581" s="10"/>
      <c r="DO581" s="10"/>
      <c r="DP581" s="10"/>
      <c r="DQ581" s="10"/>
      <c r="DR581" s="10"/>
      <c r="DS581" s="10"/>
    </row>
    <row r="582" spans="1:123" s="101" customFormat="1" ht="10.95" customHeight="1" x14ac:dyDescent="0.25">
      <c r="A582" s="75" t="s">
        <v>348</v>
      </c>
      <c r="B582" s="95" t="str">
        <f t="shared" si="152"/>
        <v>Bud02 2020,2007,'556000',0</v>
      </c>
      <c r="C582" s="96">
        <f t="shared" si="153"/>
        <v>2020</v>
      </c>
      <c r="D582" s="96">
        <v>2007</v>
      </c>
      <c r="E582" s="97">
        <f>IF(LEFT(H582,1) = "x",H582,F582)</f>
        <v>556000</v>
      </c>
      <c r="F582" s="90">
        <v>556000</v>
      </c>
      <c r="G582" s="98">
        <f>IF(""="",1,SUBSTITUTE(SUBSTITUTE("","xxp","xpp"),"xppm13","xppm08"))</f>
        <v>1</v>
      </c>
      <c r="H582" s="98">
        <f>IF(""="",1,"")</f>
        <v>1</v>
      </c>
      <c r="I582" s="98">
        <f>IF(""="",1,IF(LEFT("",1)&lt;&gt;"E","",1))</f>
        <v>1</v>
      </c>
      <c r="J582" s="98">
        <f>IF(""="",1,IF(LEFT("",1)="E","",1))</f>
        <v>1</v>
      </c>
      <c r="K582" s="99" t="s">
        <v>389</v>
      </c>
      <c r="L582" s="91">
        <v>2007</v>
      </c>
      <c r="M582" s="100" t="str">
        <f>IF(LEFT($G582,4)="xppm","*","")</f>
        <v/>
      </c>
      <c r="N582" s="101" t="str">
        <f>UPPER(TRIM("          MEDICAID BED TAX"))</f>
        <v>MEDICAID BED TAX</v>
      </c>
      <c r="P582" s="102" t="s">
        <v>356</v>
      </c>
      <c r="R582" s="109">
        <f>IFERROR(IF(1*AB582&gt;0,AB582,V582),V582)</f>
        <v>0</v>
      </c>
      <c r="S582" s="108"/>
      <c r="T582" s="101">
        <f>IFERROR(IF(LEFT($G582,4)="xppm",AD582/VLOOKUP($G582,$K$11:$Z$28,T$1,0),IF(LEFT($J582,1)="E",AD582/VLOOKUP($J582,$K$11:$Z$28,T$1,0),AD582/T$6)),"")</f>
        <v>0</v>
      </c>
      <c r="V582" s="101">
        <f>IFERROR(IF(LEFT($G582,4)="xppm",AF582/VLOOKUP($G582,$K$11:$Z$28,V$1,0),IF(LEFT($J582,1)="E",AF582/VLOOKUP($J582,$K$11:$Z$28,V$1,0),AF582/V$6)),"")</f>
        <v>0</v>
      </c>
      <c r="X582" s="101">
        <f>IFERROR(IF(LEFT($G582,4)="xppm",AH582/VLOOKUP($G582,$K$11:$Z$28,X$1,0),IF(LEFT($J582,1)="E",AH582/VLOOKUP($J582,$K$11:$Z$28,X$1,0),AH582/X$6)),"")</f>
        <v>0</v>
      </c>
      <c r="Z582" s="101">
        <f>IFERROR(IF(LEFT($G582,4)="xppm",AJ582/VLOOKUP($G582,$K$11:$Z$28,Z$1,0),IF(LEFT($J582,1)="E",AJ582/VLOOKUP($J582,$K$11:$Z$28,Z$1,0),AJ582/Z$6)),"")</f>
        <v>0</v>
      </c>
      <c r="AA582" s="108"/>
      <c r="AB582" s="99">
        <f>IFERROR(IF(LEFT($G582,4)="xppm",AL582/VLOOKUP($G582,$K$11:$Z$28,AB$1,0),IF(LEFT($J582,1)="E",AL582/VLOOKUP($J582,$K$11:$AB$28,AB$1,0),AL582/AB$6)),"")</f>
        <v>0</v>
      </c>
      <c r="AC582" s="110"/>
      <c r="AD582" s="14"/>
      <c r="AE582" s="14"/>
      <c r="AF582" s="14"/>
      <c r="AG582" s="14"/>
      <c r="AH582" s="14"/>
      <c r="AI582" s="14"/>
      <c r="AJ582" s="14"/>
      <c r="AK582" s="65"/>
      <c r="AL582" s="14"/>
      <c r="AM582" s="6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108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  <c r="CH582" s="10"/>
      <c r="CI582" s="10"/>
      <c r="CJ582" s="10"/>
      <c r="CK582" s="10"/>
      <c r="CL582" s="10"/>
      <c r="CM582" s="10"/>
      <c r="CN582" s="10"/>
      <c r="CO582" s="10"/>
      <c r="CP582" s="10"/>
      <c r="CQ582" s="10"/>
      <c r="CR582" s="10"/>
      <c r="CS582" s="10"/>
      <c r="CT582" s="10"/>
      <c r="CU582" s="10"/>
      <c r="CV582" s="10"/>
      <c r="CW582" s="10"/>
      <c r="CX582" s="10"/>
      <c r="CY582" s="10"/>
      <c r="CZ582" s="10"/>
      <c r="DA582" s="10"/>
      <c r="DB582" s="10"/>
      <c r="DC582" s="10"/>
      <c r="DD582" s="10"/>
      <c r="DE582" s="10"/>
      <c r="DF582" s="10"/>
      <c r="DG582" s="10"/>
      <c r="DH582" s="10"/>
      <c r="DI582" s="10"/>
      <c r="DJ582" s="10"/>
      <c r="DK582" s="10"/>
      <c r="DL582" s="10"/>
      <c r="DM582" s="10"/>
      <c r="DN582" s="10"/>
      <c r="DO582" s="10"/>
      <c r="DP582" s="10"/>
      <c r="DQ582" s="10"/>
      <c r="DR582" s="10"/>
      <c r="DS582" s="10"/>
    </row>
    <row r="583" spans="1:123" ht="4.05" customHeight="1" x14ac:dyDescent="0.25">
      <c r="A583" s="75" t="s">
        <v>348</v>
      </c>
      <c r="E583" s="111"/>
      <c r="F583" s="112"/>
      <c r="T583" s="25"/>
      <c r="U583" s="25"/>
      <c r="V583" s="25"/>
      <c r="W583" s="25"/>
      <c r="X583" s="25"/>
      <c r="Y583" s="25"/>
      <c r="Z583" s="25"/>
      <c r="AA583" s="25"/>
      <c r="AB583" s="14"/>
      <c r="AC583" s="14"/>
    </row>
    <row r="584" spans="1:123" s="86" customFormat="1" ht="15" customHeight="1" x14ac:dyDescent="0.25">
      <c r="A584" s="75" t="s">
        <v>348</v>
      </c>
      <c r="B584" s="80"/>
      <c r="C584" s="80"/>
      <c r="D584" s="80"/>
      <c r="E584" s="81"/>
      <c r="F584" s="82"/>
      <c r="G584" s="81"/>
      <c r="H584" s="81"/>
      <c r="I584" s="81"/>
      <c r="J584" s="81"/>
      <c r="K584" s="81"/>
      <c r="L584" s="83">
        <f>L585</f>
        <v>2007</v>
      </c>
      <c r="M584" s="84" t="s">
        <v>390</v>
      </c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  <c r="AA584" s="84"/>
      <c r="AB584" s="81"/>
      <c r="AC584" s="81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85"/>
      <c r="AO584" s="85"/>
      <c r="AP584" s="85"/>
      <c r="AQ584" s="85"/>
      <c r="AR584" s="85"/>
      <c r="AS584" s="85"/>
      <c r="AT584" s="85"/>
      <c r="AU584" s="85"/>
      <c r="AV584" s="85"/>
      <c r="AW584" s="85"/>
      <c r="AX584" s="85"/>
      <c r="AY584" s="85"/>
      <c r="AZ584" s="84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  <c r="CH584" s="10"/>
      <c r="CI584" s="10"/>
      <c r="CJ584" s="10"/>
      <c r="CK584" s="10"/>
      <c r="CL584" s="10"/>
      <c r="CM584" s="10"/>
      <c r="CN584" s="10"/>
      <c r="CO584" s="10"/>
      <c r="CP584" s="10"/>
      <c r="CQ584" s="10"/>
      <c r="CR584" s="10"/>
      <c r="CS584" s="10"/>
      <c r="CT584" s="10"/>
      <c r="CU584" s="10"/>
      <c r="CV584" s="10"/>
      <c r="CW584" s="10"/>
      <c r="CX584" s="10"/>
      <c r="CY584" s="10"/>
      <c r="CZ584" s="10"/>
      <c r="DA584" s="10"/>
      <c r="DB584" s="10"/>
      <c r="DC584" s="10"/>
      <c r="DD584" s="10"/>
      <c r="DE584" s="10"/>
      <c r="DF584" s="10"/>
      <c r="DG584" s="10"/>
      <c r="DH584" s="10"/>
      <c r="DI584" s="10"/>
      <c r="DJ584" s="10"/>
      <c r="DK584" s="10"/>
      <c r="DL584" s="10"/>
      <c r="DM584" s="10"/>
      <c r="DN584" s="10"/>
      <c r="DO584" s="10"/>
      <c r="DP584" s="10"/>
      <c r="DQ584" s="10"/>
      <c r="DR584" s="10"/>
      <c r="DS584" s="10"/>
    </row>
    <row r="585" spans="1:123" s="101" customFormat="1" ht="10.95" customHeight="1" x14ac:dyDescent="0.25">
      <c r="A585" s="75" t="s">
        <v>348</v>
      </c>
      <c r="B585" s="95" t="str">
        <f t="shared" ref="B585:B587" si="154">IF(E585&gt;0,"Bud02 " &amp; C585 &amp;","&amp;D585&amp;",'"&amp;E585&amp;"',"&amp;1*R585)</f>
        <v>Bud02 2020,2007,'557500',0</v>
      </c>
      <c r="C585" s="96">
        <f t="shared" ref="C585:C587" si="155">$E$5</f>
        <v>2020</v>
      </c>
      <c r="D585" s="96">
        <v>2007</v>
      </c>
      <c r="E585" s="97">
        <f>IF(LEFT(H585,1) = "x",H585,F585)</f>
        <v>557500</v>
      </c>
      <c r="F585" s="90">
        <v>557500</v>
      </c>
      <c r="G585" s="98">
        <f>IF(""="",1,SUBSTITUTE(SUBSTITUTE("","xxp","xpp"),"xppm13","xppm08"))</f>
        <v>1</v>
      </c>
      <c r="H585" s="98">
        <f>IF(""="",1,"")</f>
        <v>1</v>
      </c>
      <c r="I585" s="98">
        <f>IF(""="",1,IF(LEFT("",1)&lt;&gt;"E","",1))</f>
        <v>1</v>
      </c>
      <c r="J585" s="98">
        <f>IF(""="",1,IF(LEFT("",1)="E","",1))</f>
        <v>1</v>
      </c>
      <c r="K585" s="99" t="s">
        <v>391</v>
      </c>
      <c r="L585" s="91">
        <v>2007</v>
      </c>
      <c r="M585" s="100" t="str">
        <f>IF(LEFT($G585,4)="xppm","*","")</f>
        <v/>
      </c>
      <c r="N585" s="101" t="str">
        <f>UPPER(TRIM("          REAL ESTATE TAXES"))</f>
        <v>REAL ESTATE TAXES</v>
      </c>
      <c r="P585" s="102" t="s">
        <v>356</v>
      </c>
      <c r="R585" s="109">
        <f>IFERROR(IF(1*AB585&gt;0,AB585,V585),V585)</f>
        <v>0</v>
      </c>
      <c r="S585" s="108"/>
      <c r="T585" s="101">
        <f>IFERROR(IF(LEFT($G585,4)="xppm",AD585/VLOOKUP($G585,$K$11:$Z$28,T$1,0),IF(LEFT($J585,1)="E",AD585/VLOOKUP($J585,$K$11:$Z$28,T$1,0),AD585/T$6)),"")</f>
        <v>0</v>
      </c>
      <c r="V585" s="101">
        <f>IFERROR(IF(LEFT($G585,4)="xppm",AF585/VLOOKUP($G585,$K$11:$Z$28,V$1,0),IF(LEFT($J585,1)="E",AF585/VLOOKUP($J585,$K$11:$Z$28,V$1,0),AF585/V$6)),"")</f>
        <v>0</v>
      </c>
      <c r="X585" s="101">
        <f>IFERROR(IF(LEFT($G585,4)="xppm",AH585/VLOOKUP($G585,$K$11:$Z$28,X$1,0),IF(LEFT($J585,1)="E",AH585/VLOOKUP($J585,$K$11:$Z$28,X$1,0),AH585/X$6)),"")</f>
        <v>0</v>
      </c>
      <c r="Z585" s="101">
        <f>IFERROR(IF(LEFT($G585,4)="xppm",AJ585/VLOOKUP($G585,$K$11:$Z$28,Z$1,0),IF(LEFT($J585,1)="E",AJ585/VLOOKUP($J585,$K$11:$Z$28,Z$1,0),AJ585/Z$6)),"")</f>
        <v>0</v>
      </c>
      <c r="AA585" s="108"/>
      <c r="AB585" s="99">
        <f>IFERROR(IF(LEFT($G585,4)="xppm",AL585/VLOOKUP($G585,$K$11:$Z$28,AB$1,0),IF(LEFT($J585,1)="E",AL585/VLOOKUP($J585,$K$11:$AB$28,AB$1,0),AL585/AB$6)),"")</f>
        <v>0</v>
      </c>
      <c r="AC585" s="110"/>
      <c r="AD585" s="14">
        <v>0</v>
      </c>
      <c r="AE585" s="14"/>
      <c r="AF585" s="14">
        <v>0</v>
      </c>
      <c r="AG585" s="14"/>
      <c r="AH585" s="14">
        <v>0</v>
      </c>
      <c r="AI585" s="14"/>
      <c r="AJ585" s="14"/>
      <c r="AK585" s="65"/>
      <c r="AL585" s="14"/>
      <c r="AM585" s="65"/>
      <c r="AN585" s="25">
        <v>0</v>
      </c>
      <c r="AO585" s="25">
        <v>0</v>
      </c>
      <c r="AP585" s="25">
        <v>0</v>
      </c>
      <c r="AQ585" s="25">
        <v>0</v>
      </c>
      <c r="AR585" s="25">
        <v>0</v>
      </c>
      <c r="AS585" s="25">
        <v>0</v>
      </c>
      <c r="AT585" s="25">
        <v>0</v>
      </c>
      <c r="AU585" s="25">
        <v>0</v>
      </c>
      <c r="AV585" s="25">
        <v>0</v>
      </c>
      <c r="AW585" s="25">
        <v>0</v>
      </c>
      <c r="AX585" s="25">
        <v>0</v>
      </c>
      <c r="AY585" s="25">
        <v>0</v>
      </c>
      <c r="AZ585" s="108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10"/>
      <c r="CJ585" s="10"/>
      <c r="CK585" s="10"/>
      <c r="CL585" s="10"/>
      <c r="CM585" s="10"/>
      <c r="CN585" s="10"/>
      <c r="CO585" s="10"/>
      <c r="CP585" s="10"/>
      <c r="CQ585" s="10"/>
      <c r="CR585" s="10"/>
      <c r="CS585" s="10"/>
      <c r="CT585" s="10"/>
      <c r="CU585" s="10"/>
      <c r="CV585" s="10"/>
      <c r="CW585" s="10"/>
      <c r="CX585" s="10"/>
      <c r="CY585" s="10"/>
      <c r="CZ585" s="10"/>
      <c r="DA585" s="10"/>
      <c r="DB585" s="10"/>
      <c r="DC585" s="10"/>
      <c r="DD585" s="10"/>
      <c r="DE585" s="10"/>
      <c r="DF585" s="10"/>
      <c r="DG585" s="10"/>
      <c r="DH585" s="10"/>
      <c r="DI585" s="10"/>
      <c r="DJ585" s="10"/>
      <c r="DK585" s="10"/>
      <c r="DL585" s="10"/>
      <c r="DM585" s="10"/>
      <c r="DN585" s="10"/>
      <c r="DO585" s="10"/>
      <c r="DP585" s="10"/>
      <c r="DQ585" s="10"/>
      <c r="DR585" s="10"/>
      <c r="DS585" s="10"/>
    </row>
    <row r="586" spans="1:123" s="101" customFormat="1" ht="10.95" customHeight="1" x14ac:dyDescent="0.25">
      <c r="A586" s="75" t="s">
        <v>348</v>
      </c>
      <c r="B586" s="95" t="str">
        <f t="shared" si="154"/>
        <v>Bud02 2020,2007,'558000',0</v>
      </c>
      <c r="C586" s="96">
        <f t="shared" si="155"/>
        <v>2020</v>
      </c>
      <c r="D586" s="96">
        <v>2007</v>
      </c>
      <c r="E586" s="97">
        <f>IF(LEFT(H586,1) = "x",H586,F586)</f>
        <v>558000</v>
      </c>
      <c r="F586" s="90">
        <v>558000</v>
      </c>
      <c r="G586" s="98">
        <f>IF(""="",1,SUBSTITUTE(SUBSTITUTE("","xxp","xpp"),"xppm13","xppm08"))</f>
        <v>1</v>
      </c>
      <c r="H586" s="98">
        <f>IF(""="",1,"")</f>
        <v>1</v>
      </c>
      <c r="I586" s="98">
        <f>IF(""="",1,IF(LEFT("",1)&lt;&gt;"E","",1))</f>
        <v>1</v>
      </c>
      <c r="J586" s="98">
        <f>IF(""="",1,IF(LEFT("",1)="E","",1))</f>
        <v>1</v>
      </c>
      <c r="K586" s="99" t="s">
        <v>392</v>
      </c>
      <c r="L586" s="91">
        <v>2007</v>
      </c>
      <c r="M586" s="100" t="str">
        <f>IF(LEFT($G586,4)="xppm","*","")</f>
        <v/>
      </c>
      <c r="N586" s="101" t="str">
        <f>UPPER(TRIM("          INSURANCE - GENERAL LIABILITY"))</f>
        <v>INSURANCE - GENERAL LIABILITY</v>
      </c>
      <c r="P586" s="102" t="s">
        <v>359</v>
      </c>
      <c r="R586" s="109">
        <f>IFERROR(IF(1*AB586&gt;0,AB586,V586),V586)</f>
        <v>0</v>
      </c>
      <c r="S586" s="108"/>
      <c r="T586" s="101">
        <f>IFERROR(IF(LEFT($G586,4)="xppm",AD586/VLOOKUP($G586,$K$11:$Z$28,T$1,0),IF(LEFT($J586,1)="E",AD586/VLOOKUP($J586,$K$11:$Z$28,T$1,0),AD586/T$6)),"")</f>
        <v>0</v>
      </c>
      <c r="V586" s="101">
        <f>IFERROR(IF(LEFT($G586,4)="xppm",AF586/VLOOKUP($G586,$K$11:$Z$28,V$1,0),IF(LEFT($J586,1)="E",AF586/VLOOKUP($J586,$K$11:$Z$28,V$1,0),AF586/V$6)),"")</f>
        <v>0</v>
      </c>
      <c r="X586" s="101">
        <f>IFERROR(IF(LEFT($G586,4)="xppm",AH586/VLOOKUP($G586,$K$11:$Z$28,X$1,0),IF(LEFT($J586,1)="E",AH586/VLOOKUP($J586,$K$11:$Z$28,X$1,0),AH586/X$6)),"")</f>
        <v>0</v>
      </c>
      <c r="Z586" s="101">
        <f>IFERROR(IF(LEFT($G586,4)="xppm",AJ586/VLOOKUP($G586,$K$11:$Z$28,Z$1,0),IF(LEFT($J586,1)="E",AJ586/VLOOKUP($J586,$K$11:$Z$28,Z$1,0),AJ586/Z$6)),"")</f>
        <v>0</v>
      </c>
      <c r="AA586" s="108"/>
      <c r="AB586" s="99">
        <f>IFERROR(IF(LEFT($G586,4)="xppm",AL586/VLOOKUP($G586,$K$11:$Z$28,AB$1,0),IF(LEFT($J586,1)="E",AL586/VLOOKUP($J586,$K$11:$AB$28,AB$1,0),AL586/AB$6)),"")</f>
        <v>0</v>
      </c>
      <c r="AC586" s="110"/>
      <c r="AD586" s="14"/>
      <c r="AE586" s="14"/>
      <c r="AF586" s="14"/>
      <c r="AG586" s="14"/>
      <c r="AH586" s="14"/>
      <c r="AI586" s="14"/>
      <c r="AJ586" s="14"/>
      <c r="AK586" s="65"/>
      <c r="AL586" s="14"/>
      <c r="AM586" s="6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108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/>
      <c r="CP586" s="10"/>
      <c r="CQ586" s="10"/>
      <c r="CR586" s="10"/>
      <c r="CS586" s="10"/>
      <c r="CT586" s="10"/>
      <c r="CU586" s="10"/>
      <c r="CV586" s="10"/>
      <c r="CW586" s="10"/>
      <c r="CX586" s="10"/>
      <c r="CY586" s="10"/>
      <c r="CZ586" s="10"/>
      <c r="DA586" s="10"/>
      <c r="DB586" s="10"/>
      <c r="DC586" s="10"/>
      <c r="DD586" s="10"/>
      <c r="DE586" s="10"/>
      <c r="DF586" s="10"/>
      <c r="DG586" s="10"/>
      <c r="DH586" s="10"/>
      <c r="DI586" s="10"/>
      <c r="DJ586" s="10"/>
      <c r="DK586" s="10"/>
      <c r="DL586" s="10"/>
      <c r="DM586" s="10"/>
      <c r="DN586" s="10"/>
      <c r="DO586" s="10"/>
      <c r="DP586" s="10"/>
      <c r="DQ586" s="10"/>
      <c r="DR586" s="10"/>
      <c r="DS586" s="10"/>
    </row>
    <row r="587" spans="1:123" s="101" customFormat="1" ht="10.95" customHeight="1" x14ac:dyDescent="0.25">
      <c r="A587" s="75" t="s">
        <v>348</v>
      </c>
      <c r="B587" s="95" t="str">
        <f t="shared" si="154"/>
        <v>Bud02 2020,2007,'558200',0</v>
      </c>
      <c r="C587" s="96">
        <f t="shared" si="155"/>
        <v>2020</v>
      </c>
      <c r="D587" s="96">
        <v>2007</v>
      </c>
      <c r="E587" s="97">
        <f>IF(LEFT(H587,1) = "x",H587,F587)</f>
        <v>558200</v>
      </c>
      <c r="F587" s="90">
        <v>558200</v>
      </c>
      <c r="G587" s="98">
        <f>IF(""="",1,SUBSTITUTE(SUBSTITUTE("","xxp","xpp"),"xppm13","xppm08"))</f>
        <v>1</v>
      </c>
      <c r="H587" s="98">
        <f>IF(""="",1,"")</f>
        <v>1</v>
      </c>
      <c r="I587" s="98">
        <f>IF(""="",1,IF(LEFT("",1)&lt;&gt;"E","",1))</f>
        <v>1</v>
      </c>
      <c r="J587" s="98">
        <f>IF(""="",1,IF(LEFT("",1)="E","",1))</f>
        <v>1</v>
      </c>
      <c r="K587" s="99" t="s">
        <v>393</v>
      </c>
      <c r="L587" s="91">
        <v>2007</v>
      </c>
      <c r="M587" s="100" t="str">
        <f>IF(LEFT($G587,4)="xppm","*","")</f>
        <v/>
      </c>
      <c r="N587" s="101" t="str">
        <f>UPPER(TRIM("          INSURANCE - PROPERTY/FLOOD"))</f>
        <v>INSURANCE - PROPERTY/FLOOD</v>
      </c>
      <c r="P587" s="102" t="s">
        <v>359</v>
      </c>
      <c r="R587" s="109">
        <f>IFERROR(IF(1*AB587&gt;0,AB587,V587),V587)</f>
        <v>0</v>
      </c>
      <c r="S587" s="108"/>
      <c r="T587" s="101">
        <f>IFERROR(IF(LEFT($G587,4)="xppm",AD587/VLOOKUP($G587,$K$11:$Z$28,T$1,0),IF(LEFT($J587,1)="E",AD587/VLOOKUP($J587,$K$11:$Z$28,T$1,0),AD587/T$6)),"")</f>
        <v>0</v>
      </c>
      <c r="V587" s="101">
        <f>IFERROR(IF(LEFT($G587,4)="xppm",AF587/VLOOKUP($G587,$K$11:$Z$28,V$1,0),IF(LEFT($J587,1)="E",AF587/VLOOKUP($J587,$K$11:$Z$28,V$1,0),AF587/V$6)),"")</f>
        <v>0</v>
      </c>
      <c r="X587" s="101">
        <f>IFERROR(IF(LEFT($G587,4)="xppm",AH587/VLOOKUP($G587,$K$11:$Z$28,X$1,0),IF(LEFT($J587,1)="E",AH587/VLOOKUP($J587,$K$11:$Z$28,X$1,0),AH587/X$6)),"")</f>
        <v>0</v>
      </c>
      <c r="Z587" s="101">
        <f>IFERROR(IF(LEFT($G587,4)="xppm",AJ587/VLOOKUP($G587,$K$11:$Z$28,Z$1,0),IF(LEFT($J587,1)="E",AJ587/VLOOKUP($J587,$K$11:$Z$28,Z$1,0),AJ587/Z$6)),"")</f>
        <v>0</v>
      </c>
      <c r="AA587" s="108"/>
      <c r="AB587" s="99">
        <f>IFERROR(IF(LEFT($G587,4)="xppm",AL587/VLOOKUP($G587,$K$11:$Z$28,AB$1,0),IF(LEFT($J587,1)="E",AL587/VLOOKUP($J587,$K$11:$AB$28,AB$1,0),AL587/AB$6)),"")</f>
        <v>0</v>
      </c>
      <c r="AC587" s="110"/>
      <c r="AD587" s="14"/>
      <c r="AE587" s="14"/>
      <c r="AF587" s="14"/>
      <c r="AG587" s="14"/>
      <c r="AH587" s="14"/>
      <c r="AI587" s="14"/>
      <c r="AJ587" s="14"/>
      <c r="AK587" s="65"/>
      <c r="AL587" s="14"/>
      <c r="AM587" s="6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108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/>
      <c r="CL587" s="10"/>
      <c r="CM587" s="10"/>
      <c r="CN587" s="10"/>
      <c r="CO587" s="10"/>
      <c r="CP587" s="10"/>
      <c r="CQ587" s="10"/>
      <c r="CR587" s="10"/>
      <c r="CS587" s="10"/>
      <c r="CT587" s="10"/>
      <c r="CU587" s="10"/>
      <c r="CV587" s="10"/>
      <c r="CW587" s="10"/>
      <c r="CX587" s="10"/>
      <c r="CY587" s="10"/>
      <c r="CZ587" s="10"/>
      <c r="DA587" s="10"/>
      <c r="DB587" s="10"/>
      <c r="DC587" s="10"/>
      <c r="DD587" s="10"/>
      <c r="DE587" s="10"/>
      <c r="DF587" s="10"/>
      <c r="DG587" s="10"/>
      <c r="DH587" s="10"/>
      <c r="DI587" s="10"/>
      <c r="DJ587" s="10"/>
      <c r="DK587" s="10"/>
      <c r="DL587" s="10"/>
      <c r="DM587" s="10"/>
      <c r="DN587" s="10"/>
      <c r="DO587" s="10"/>
      <c r="DP587" s="10"/>
      <c r="DQ587" s="10"/>
      <c r="DR587" s="10"/>
      <c r="DS587" s="10"/>
    </row>
    <row r="588" spans="1:123" ht="4.05" customHeight="1" x14ac:dyDescent="0.25">
      <c r="A588" s="75" t="s">
        <v>348</v>
      </c>
      <c r="E588" s="111"/>
      <c r="F588" s="112"/>
      <c r="T588" s="25"/>
      <c r="U588" s="25"/>
      <c r="V588" s="25"/>
      <c r="W588" s="25"/>
      <c r="X588" s="25"/>
      <c r="Y588" s="25"/>
      <c r="Z588" s="25"/>
      <c r="AA588" s="25"/>
      <c r="AB588" s="14"/>
      <c r="AC588" s="14"/>
    </row>
    <row r="589" spans="1:123" s="86" customFormat="1" ht="15" customHeight="1" x14ac:dyDescent="0.25">
      <c r="A589" s="75" t="s">
        <v>348</v>
      </c>
      <c r="B589" s="80"/>
      <c r="C589" s="80"/>
      <c r="D589" s="80"/>
      <c r="E589" s="81"/>
      <c r="F589" s="82"/>
      <c r="G589" s="81"/>
      <c r="H589" s="81"/>
      <c r="I589" s="81"/>
      <c r="J589" s="81"/>
      <c r="K589" s="81"/>
      <c r="L589" s="83">
        <f>L590</f>
        <v>2007</v>
      </c>
      <c r="M589" s="84" t="s">
        <v>394</v>
      </c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  <c r="AA589" s="84"/>
      <c r="AB589" s="81"/>
      <c r="AC589" s="81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85"/>
      <c r="AO589" s="85"/>
      <c r="AP589" s="85"/>
      <c r="AQ589" s="85"/>
      <c r="AR589" s="85"/>
      <c r="AS589" s="85"/>
      <c r="AT589" s="85"/>
      <c r="AU589" s="85"/>
      <c r="AV589" s="85"/>
      <c r="AW589" s="85"/>
      <c r="AX589" s="85"/>
      <c r="AY589" s="85"/>
      <c r="AZ589" s="84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/>
      <c r="CQ589" s="10"/>
      <c r="CR589" s="10"/>
      <c r="CS589" s="10"/>
      <c r="CT589" s="10"/>
      <c r="CU589" s="10"/>
      <c r="CV589" s="10"/>
      <c r="CW589" s="10"/>
      <c r="CX589" s="10"/>
      <c r="CY589" s="10"/>
      <c r="CZ589" s="10"/>
      <c r="DA589" s="10"/>
      <c r="DB589" s="10"/>
      <c r="DC589" s="10"/>
      <c r="DD589" s="10"/>
      <c r="DE589" s="10"/>
      <c r="DF589" s="10"/>
      <c r="DG589" s="10"/>
      <c r="DH589" s="10"/>
      <c r="DI589" s="10"/>
      <c r="DJ589" s="10"/>
      <c r="DK589" s="10"/>
      <c r="DL589" s="10"/>
      <c r="DM589" s="10"/>
      <c r="DN589" s="10"/>
      <c r="DO589" s="10"/>
      <c r="DP589" s="10"/>
      <c r="DQ589" s="10"/>
      <c r="DR589" s="10"/>
      <c r="DS589" s="10"/>
    </row>
    <row r="590" spans="1:123" s="101" customFormat="1" ht="10.95" customHeight="1" x14ac:dyDescent="0.25">
      <c r="A590" s="75" t="s">
        <v>348</v>
      </c>
      <c r="B590" s="95" t="str">
        <f t="shared" ref="B590:B592" si="156">IF(E590&gt;0,"Bud02 " &amp; C590 &amp;","&amp;D590&amp;",'"&amp;E590&amp;"',"&amp;1*R590)</f>
        <v>Bud02 2020,2007,'560000',0</v>
      </c>
      <c r="C590" s="96">
        <f t="shared" ref="C590:C593" si="157">$E$5</f>
        <v>2020</v>
      </c>
      <c r="D590" s="96">
        <v>2007</v>
      </c>
      <c r="E590" s="97">
        <f>IF(LEFT(H590,1) = "x",H590,F590)</f>
        <v>560000</v>
      </c>
      <c r="F590" s="90">
        <v>560000</v>
      </c>
      <c r="G590" s="98">
        <f>IF(""="",1,SUBSTITUTE(SUBSTITUTE("","xxp","xpp"),"xppm13","xppm08"))</f>
        <v>1</v>
      </c>
      <c r="H590" s="98">
        <f>IF(""="",1,"")</f>
        <v>1</v>
      </c>
      <c r="I590" s="98">
        <f>IF(""="",1,IF(LEFT("",1)&lt;&gt;"E","",1))</f>
        <v>1</v>
      </c>
      <c r="J590" s="98">
        <f>IF(""="",1,IF(LEFT("",1)="E","",1))</f>
        <v>1</v>
      </c>
      <c r="K590" s="99" t="s">
        <v>395</v>
      </c>
      <c r="L590" s="91">
        <v>2007</v>
      </c>
      <c r="M590" s="100" t="str">
        <f>IF(LEFT($G590,4)="xppm","*","")</f>
        <v/>
      </c>
      <c r="N590" s="101" t="str">
        <f>UPPER(TRIM("          INTEREST EXPENSE"))</f>
        <v>INTEREST EXPENSE</v>
      </c>
      <c r="P590" s="102" t="s">
        <v>356</v>
      </c>
      <c r="R590" s="109">
        <f>IFERROR(IF(1*AB590&gt;0,AB590,V590),V590)</f>
        <v>0</v>
      </c>
      <c r="S590" s="108"/>
      <c r="T590" s="101">
        <f>IFERROR(IF(LEFT($G590,4)="xppm",AD590/VLOOKUP($G590,$K$11:$Z$28,T$1,0),IF(LEFT($J590,1)="E",AD590/VLOOKUP($J590,$K$11:$Z$28,T$1,0),AD590/T$6)),"")</f>
        <v>0</v>
      </c>
      <c r="V590" s="101">
        <f>IFERROR(IF(LEFT($G590,4)="xppm",AF590/VLOOKUP($G590,$K$11:$Z$28,V$1,0),IF(LEFT($J590,1)="E",AF590/VLOOKUP($J590,$K$11:$Z$28,V$1,0),AF590/V$6)),"")</f>
        <v>0</v>
      </c>
      <c r="X590" s="101">
        <f>IFERROR(IF(LEFT($G590,4)="xppm",AH590/VLOOKUP($G590,$K$11:$Z$28,X$1,0),IF(LEFT($J590,1)="E",AH590/VLOOKUP($J590,$K$11:$Z$28,X$1,0),AH590/X$6)),"")</f>
        <v>0</v>
      </c>
      <c r="Z590" s="101">
        <f>IFERROR(IF(LEFT($G590,4)="xppm",AJ590/VLOOKUP($G590,$K$11:$Z$28,Z$1,0),IF(LEFT($J590,1)="E",AJ590/VLOOKUP($J590,$K$11:$Z$28,Z$1,0),AJ590/Z$6)),"")</f>
        <v>0</v>
      </c>
      <c r="AA590" s="108"/>
      <c r="AB590" s="99">
        <f>IFERROR(IF(LEFT($G590,4)="xppm",AL590/VLOOKUP($G590,$K$11:$Z$28,AB$1,0),IF(LEFT($J590,1)="E",AL590/VLOOKUP($J590,$K$11:$AB$28,AB$1,0),AL590/AB$6)),"")</f>
        <v>0</v>
      </c>
      <c r="AC590" s="110"/>
      <c r="AD590" s="14"/>
      <c r="AE590" s="14"/>
      <c r="AF590" s="14"/>
      <c r="AG590" s="14"/>
      <c r="AH590" s="14"/>
      <c r="AI590" s="14"/>
      <c r="AJ590" s="14"/>
      <c r="AK590" s="65"/>
      <c r="AL590" s="14"/>
      <c r="AM590" s="6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108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  <c r="CR590" s="10"/>
      <c r="CS590" s="10"/>
      <c r="CT590" s="10"/>
      <c r="CU590" s="10"/>
      <c r="CV590" s="10"/>
      <c r="CW590" s="10"/>
      <c r="CX590" s="10"/>
      <c r="CY590" s="10"/>
      <c r="CZ590" s="10"/>
      <c r="DA590" s="10"/>
      <c r="DB590" s="10"/>
      <c r="DC590" s="10"/>
      <c r="DD590" s="10"/>
      <c r="DE590" s="10"/>
      <c r="DF590" s="10"/>
      <c r="DG590" s="10"/>
      <c r="DH590" s="10"/>
      <c r="DI590" s="10"/>
      <c r="DJ590" s="10"/>
      <c r="DK590" s="10"/>
      <c r="DL590" s="10"/>
      <c r="DM590" s="10"/>
      <c r="DN590" s="10"/>
      <c r="DO590" s="10"/>
      <c r="DP590" s="10"/>
      <c r="DQ590" s="10"/>
      <c r="DR590" s="10"/>
      <c r="DS590" s="10"/>
    </row>
    <row r="591" spans="1:123" s="101" customFormat="1" ht="10.95" customHeight="1" x14ac:dyDescent="0.25">
      <c r="A591" s="75" t="s">
        <v>348</v>
      </c>
      <c r="B591" s="95" t="str">
        <f t="shared" si="156"/>
        <v>Bud02 2020,2007,'560500',0</v>
      </c>
      <c r="C591" s="96">
        <f t="shared" si="157"/>
        <v>2020</v>
      </c>
      <c r="D591" s="96">
        <v>2007</v>
      </c>
      <c r="E591" s="97">
        <f>IF(LEFT(H591,1) = "x",H591,F591)</f>
        <v>560500</v>
      </c>
      <c r="F591" s="90">
        <v>560500</v>
      </c>
      <c r="G591" s="98">
        <f>IF(""="",1,SUBSTITUTE(SUBSTITUTE("","xxp","xpp"),"xppm13","xppm08"))</f>
        <v>1</v>
      </c>
      <c r="H591" s="98">
        <f>IF(""="",1,"")</f>
        <v>1</v>
      </c>
      <c r="I591" s="98">
        <f>IF(""="",1,IF(LEFT("",1)&lt;&gt;"E","",1))</f>
        <v>1</v>
      </c>
      <c r="J591" s="98">
        <f>IF(""="",1,IF(LEFT("",1)="E","",1))</f>
        <v>1</v>
      </c>
      <c r="K591" s="99" t="s">
        <v>396</v>
      </c>
      <c r="L591" s="91">
        <v>2007</v>
      </c>
      <c r="M591" s="100" t="str">
        <f>IF(LEFT($G591,4)="xppm","*","")</f>
        <v/>
      </c>
      <c r="N591" s="101" t="str">
        <f>UPPER(TRIM("          RENT EXPENSE"))</f>
        <v>RENT EXPENSE</v>
      </c>
      <c r="P591" s="102" t="s">
        <v>356</v>
      </c>
      <c r="R591" s="109">
        <f>IFERROR(IF(1*AB591&gt;0,AB591,V591),V591)</f>
        <v>0</v>
      </c>
      <c r="S591" s="108"/>
      <c r="T591" s="101">
        <f>IFERROR(IF(LEFT($G591,4)="xppm",AD591/VLOOKUP($G591,$K$11:$Z$28,T$1,0),IF(LEFT($J591,1)="E",AD591/VLOOKUP($J591,$K$11:$Z$28,T$1,0),AD591/T$6)),"")</f>
        <v>0</v>
      </c>
      <c r="V591" s="101">
        <f>IFERROR(IF(LEFT($G591,4)="xppm",AF591/VLOOKUP($G591,$K$11:$Z$28,V$1,0),IF(LEFT($J591,1)="E",AF591/VLOOKUP($J591,$K$11:$Z$28,V$1,0),AF591/V$6)),"")</f>
        <v>0</v>
      </c>
      <c r="X591" s="101">
        <f>IFERROR(IF(LEFT($G591,4)="xppm",AH591/VLOOKUP($G591,$K$11:$Z$28,X$1,0),IF(LEFT($J591,1)="E",AH591/VLOOKUP($J591,$K$11:$Z$28,X$1,0),AH591/X$6)),"")</f>
        <v>0</v>
      </c>
      <c r="Z591" s="101">
        <f>IFERROR(IF(LEFT($G591,4)="xppm",AJ591/VLOOKUP($G591,$K$11:$Z$28,Z$1,0),IF(LEFT($J591,1)="E",AJ591/VLOOKUP($J591,$K$11:$Z$28,Z$1,0),AJ591/Z$6)),"")</f>
        <v>0</v>
      </c>
      <c r="AA591" s="108"/>
      <c r="AB591" s="99">
        <f>IFERROR(IF(LEFT($G591,4)="xppm",AL591/VLOOKUP($G591,$K$11:$Z$28,AB$1,0),IF(LEFT($J591,1)="E",AL591/VLOOKUP($J591,$K$11:$AB$28,AB$1,0),AL591/AB$6)),"")</f>
        <v>0</v>
      </c>
      <c r="AC591" s="110"/>
      <c r="AD591" s="14"/>
      <c r="AE591" s="14"/>
      <c r="AF591" s="14"/>
      <c r="AG591" s="14"/>
      <c r="AH591" s="14"/>
      <c r="AI591" s="14"/>
      <c r="AJ591" s="14"/>
      <c r="AK591" s="65"/>
      <c r="AL591" s="14"/>
      <c r="AM591" s="6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108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  <c r="CH591" s="10"/>
      <c r="CI591" s="10"/>
      <c r="CJ591" s="10"/>
      <c r="CK591" s="10"/>
      <c r="CL591" s="10"/>
      <c r="CM591" s="10"/>
      <c r="CN591" s="10"/>
      <c r="CO591" s="10"/>
      <c r="CP591" s="10"/>
      <c r="CQ591" s="10"/>
      <c r="CR591" s="10"/>
      <c r="CS591" s="10"/>
      <c r="CT591" s="10"/>
      <c r="CU591" s="10"/>
      <c r="CV591" s="10"/>
      <c r="CW591" s="10"/>
      <c r="CX591" s="10"/>
      <c r="CY591" s="10"/>
      <c r="CZ591" s="10"/>
      <c r="DA591" s="10"/>
      <c r="DB591" s="10"/>
      <c r="DC591" s="10"/>
      <c r="DD591" s="10"/>
      <c r="DE591" s="10"/>
      <c r="DF591" s="10"/>
      <c r="DG591" s="10"/>
      <c r="DH591" s="10"/>
      <c r="DI591" s="10"/>
      <c r="DJ591" s="10"/>
      <c r="DK591" s="10"/>
      <c r="DL591" s="10"/>
      <c r="DM591" s="10"/>
      <c r="DN591" s="10"/>
      <c r="DO591" s="10"/>
      <c r="DP591" s="10"/>
      <c r="DQ591" s="10"/>
      <c r="DR591" s="10"/>
      <c r="DS591" s="10"/>
    </row>
    <row r="592" spans="1:123" s="101" customFormat="1" ht="10.95" customHeight="1" x14ac:dyDescent="0.25">
      <c r="A592" s="75" t="s">
        <v>348</v>
      </c>
      <c r="B592" s="95" t="b">
        <f t="shared" si="156"/>
        <v>0</v>
      </c>
      <c r="C592" s="96">
        <f t="shared" si="157"/>
        <v>2020</v>
      </c>
      <c r="D592" s="96">
        <v>2007</v>
      </c>
      <c r="E592" s="97">
        <f>IF(LEFT(H592,1) = "x",H592,F592)</f>
        <v>0</v>
      </c>
      <c r="F592" s="90"/>
      <c r="G592" s="98">
        <f>IF(""="",1,SUBSTITUTE(SUBSTITUTE("","xxp","xpp"),"xppm13","xppm08"))</f>
        <v>1</v>
      </c>
      <c r="H592" s="98">
        <f>IF(""="",1,"")</f>
        <v>1</v>
      </c>
      <c r="I592" s="98">
        <f>IF(""="",1,IF(LEFT("",1)&lt;&gt;"E","",1))</f>
        <v>1</v>
      </c>
      <c r="J592" s="98">
        <f>IF(""="",1,IF(LEFT("",1)="E","",1))</f>
        <v>1</v>
      </c>
      <c r="K592" s="99" t="s">
        <v>397</v>
      </c>
      <c r="L592" s="91">
        <v>2007</v>
      </c>
      <c r="M592" s="100" t="str">
        <f>IF(LEFT($G592,4)="xppm","*","")</f>
        <v/>
      </c>
      <c r="N592" s="101" t="str">
        <f>UPPER(TRIM("          NON-RECURRING MISC. EXPENSE"))</f>
        <v>NON-RECURRING MISC. EXPENSE</v>
      </c>
      <c r="P592" s="102" t="s">
        <v>356</v>
      </c>
      <c r="R592" s="109">
        <f>IFERROR(IF(1*AB592&gt;0,AB592,V592),V592)</f>
        <v>0</v>
      </c>
      <c r="S592" s="108"/>
      <c r="T592" s="101">
        <f>IFERROR(IF(LEFT($G592,4)="xppm",AD592/VLOOKUP($G592,$K$11:$Z$28,T$1,0),IF(LEFT($J592,1)="E",AD592/VLOOKUP($J592,$K$11:$Z$28,T$1,0),AD592/T$6)),"")</f>
        <v>0</v>
      </c>
      <c r="V592" s="101">
        <f>IFERROR(IF(LEFT($G592,4)="xppm",AF592/VLOOKUP($G592,$K$11:$Z$28,V$1,0),IF(LEFT($J592,1)="E",AF592/VLOOKUP($J592,$K$11:$Z$28,V$1,0),AF592/V$6)),"")</f>
        <v>0</v>
      </c>
      <c r="X592" s="101">
        <f>IFERROR(IF(LEFT($G592,4)="xppm",AH592/VLOOKUP($G592,$K$11:$Z$28,X$1,0),IF(LEFT($J592,1)="E",AH592/VLOOKUP($J592,$K$11:$Z$28,X$1,0),AH592/X$6)),"")</f>
        <v>0</v>
      </c>
      <c r="Z592" s="101">
        <f>IFERROR(IF(LEFT($G592,4)="xppm",AJ592/VLOOKUP($G592,$K$11:$Z$28,Z$1,0),IF(LEFT($J592,1)="E",AJ592/VLOOKUP($J592,$K$11:$Z$28,Z$1,0),AJ592/Z$6)),"")</f>
        <v>0</v>
      </c>
      <c r="AA592" s="108"/>
      <c r="AB592" s="99">
        <f>IFERROR(IF(LEFT($G592,4)="xppm",AL592/VLOOKUP($G592,$K$11:$Z$28,AB$1,0),IF(LEFT($J592,1)="E",AL592/VLOOKUP($J592,$K$11:$AB$28,AB$1,0),AL592/AB$6)),"")</f>
        <v>0</v>
      </c>
      <c r="AC592" s="110"/>
      <c r="AD592" s="14"/>
      <c r="AE592" s="14"/>
      <c r="AF592" s="14"/>
      <c r="AG592" s="14"/>
      <c r="AH592" s="14"/>
      <c r="AI592" s="14"/>
      <c r="AJ592" s="14"/>
      <c r="AK592" s="65"/>
      <c r="AL592" s="14"/>
      <c r="AM592" s="6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108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/>
      <c r="CN592" s="10"/>
      <c r="CO592" s="10"/>
      <c r="CP592" s="10"/>
      <c r="CQ592" s="10"/>
      <c r="CR592" s="10"/>
      <c r="CS592" s="10"/>
      <c r="CT592" s="10"/>
      <c r="CU592" s="10"/>
      <c r="CV592" s="10"/>
      <c r="CW592" s="10"/>
      <c r="CX592" s="10"/>
      <c r="CY592" s="10"/>
      <c r="CZ592" s="10"/>
      <c r="DA592" s="10"/>
      <c r="DB592" s="10"/>
      <c r="DC592" s="10"/>
      <c r="DD592" s="10"/>
      <c r="DE592" s="10"/>
      <c r="DF592" s="10"/>
      <c r="DG592" s="10"/>
      <c r="DH592" s="10"/>
      <c r="DI592" s="10"/>
      <c r="DJ592" s="10"/>
      <c r="DK592" s="10"/>
      <c r="DL592" s="10"/>
      <c r="DM592" s="10"/>
      <c r="DN592" s="10"/>
      <c r="DO592" s="10"/>
      <c r="DP592" s="10"/>
      <c r="DQ592" s="10"/>
      <c r="DR592" s="10"/>
      <c r="DS592" s="10"/>
    </row>
    <row r="593" spans="1:123" ht="4.05" customHeight="1" x14ac:dyDescent="0.25">
      <c r="A593" s="75" t="s">
        <v>348</v>
      </c>
      <c r="E593" s="111"/>
      <c r="F593" s="112"/>
      <c r="T593" s="25"/>
      <c r="U593" s="25"/>
      <c r="V593" s="25"/>
      <c r="W593" s="25"/>
      <c r="X593" s="25"/>
      <c r="Y593" s="25"/>
      <c r="Z593" s="25"/>
      <c r="AA593" s="25"/>
      <c r="AB593" s="14"/>
      <c r="AC593" s="14"/>
    </row>
    <row r="594" spans="1:123" s="5" customFormat="1" x14ac:dyDescent="0.25">
      <c r="A594" s="75" t="s">
        <v>348</v>
      </c>
      <c r="E594" s="6"/>
      <c r="G594" s="8"/>
      <c r="H594" s="8"/>
      <c r="I594" s="8"/>
      <c r="J594" s="8"/>
      <c r="K594" s="6"/>
      <c r="L594" s="76"/>
      <c r="M594" s="76"/>
      <c r="N594" s="10"/>
      <c r="O594" s="10"/>
      <c r="P594" s="7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6"/>
      <c r="AC594" s="6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10"/>
      <c r="CI594" s="10"/>
      <c r="CJ594" s="10"/>
      <c r="CK594" s="10"/>
      <c r="CL594" s="10"/>
      <c r="CM594" s="10"/>
      <c r="CN594" s="10"/>
      <c r="CO594" s="10"/>
      <c r="CP594" s="10"/>
      <c r="CQ594" s="10"/>
      <c r="CR594" s="10"/>
      <c r="CS594" s="10"/>
      <c r="CT594" s="10"/>
      <c r="CU594" s="10"/>
      <c r="CV594" s="10"/>
      <c r="CW594" s="10"/>
      <c r="CX594" s="10"/>
      <c r="CY594" s="10"/>
      <c r="CZ594" s="10"/>
      <c r="DA594" s="10"/>
      <c r="DB594" s="10"/>
      <c r="DC594" s="10"/>
      <c r="DD594" s="10"/>
      <c r="DE594" s="10"/>
      <c r="DF594" s="10"/>
      <c r="DG594" s="10"/>
      <c r="DH594" s="10"/>
      <c r="DI594" s="10"/>
      <c r="DJ594" s="10"/>
      <c r="DK594" s="10"/>
      <c r="DL594" s="10"/>
      <c r="DM594" s="10"/>
      <c r="DN594" s="10"/>
      <c r="DO594" s="10"/>
      <c r="DP594" s="10"/>
      <c r="DQ594" s="10"/>
      <c r="DR594" s="10"/>
      <c r="DS594" s="10"/>
    </row>
    <row r="595" spans="1:123" ht="22.8" customHeight="1" x14ac:dyDescent="0.35">
      <c r="A595" s="75" t="s">
        <v>348</v>
      </c>
      <c r="K595" s="6">
        <v>2008</v>
      </c>
      <c r="L595" s="77">
        <v>2008</v>
      </c>
      <c r="M595" s="77"/>
      <c r="N595" s="78" t="s">
        <v>407</v>
      </c>
      <c r="O595" s="79"/>
      <c r="S595" s="58"/>
      <c r="AA595" s="58"/>
      <c r="AC595" s="72"/>
      <c r="AK595" s="65"/>
      <c r="AM595" s="65"/>
      <c r="AZ595" s="58"/>
    </row>
    <row r="596" spans="1:123" x14ac:dyDescent="0.25">
      <c r="A596" s="75" t="s">
        <v>348</v>
      </c>
    </row>
    <row r="597" spans="1:123" s="86" customFormat="1" ht="15" customHeight="1" x14ac:dyDescent="0.25">
      <c r="A597" s="75" t="s">
        <v>348</v>
      </c>
      <c r="B597" s="80"/>
      <c r="C597" s="80"/>
      <c r="D597" s="80"/>
      <c r="E597" s="81"/>
      <c r="F597" s="82"/>
      <c r="G597" s="81"/>
      <c r="H597" s="81"/>
      <c r="I597" s="81"/>
      <c r="J597" s="81"/>
      <c r="K597" s="81"/>
      <c r="L597" s="83">
        <f>L598</f>
        <v>2008</v>
      </c>
      <c r="M597" s="84" t="s">
        <v>350</v>
      </c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  <c r="AA597" s="84"/>
      <c r="AB597" s="81"/>
      <c r="AC597" s="81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85"/>
      <c r="AO597" s="85"/>
      <c r="AP597" s="85"/>
      <c r="AQ597" s="85"/>
      <c r="AR597" s="85"/>
      <c r="AS597" s="85"/>
      <c r="AT597" s="85"/>
      <c r="AU597" s="85"/>
      <c r="AV597" s="85"/>
      <c r="AW597" s="85"/>
      <c r="AX597" s="85"/>
      <c r="AY597" s="85"/>
      <c r="AZ597" s="84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  <c r="CH597" s="10"/>
      <c r="CI597" s="10"/>
      <c r="CJ597" s="10"/>
      <c r="CK597" s="10"/>
      <c r="CL597" s="10"/>
      <c r="CM597" s="10"/>
      <c r="CN597" s="10"/>
      <c r="CO597" s="10"/>
      <c r="CP597" s="10"/>
      <c r="CQ597" s="10"/>
      <c r="CR597" s="10"/>
      <c r="CS597" s="10"/>
      <c r="CT597" s="10"/>
      <c r="CU597" s="10"/>
      <c r="CV597" s="10"/>
      <c r="CW597" s="10"/>
      <c r="CX597" s="10"/>
      <c r="CY597" s="10"/>
      <c r="CZ597" s="10"/>
      <c r="DA597" s="10"/>
      <c r="DB597" s="10"/>
      <c r="DC597" s="10"/>
      <c r="DD597" s="10"/>
      <c r="DE597" s="10"/>
      <c r="DF597" s="10"/>
      <c r="DG597" s="10"/>
      <c r="DH597" s="10"/>
      <c r="DI597" s="10"/>
      <c r="DJ597" s="10"/>
      <c r="DK597" s="10"/>
      <c r="DL597" s="10"/>
      <c r="DM597" s="10"/>
      <c r="DN597" s="10"/>
      <c r="DO597" s="10"/>
      <c r="DP597" s="10"/>
      <c r="DQ597" s="10"/>
      <c r="DR597" s="10"/>
      <c r="DS597" s="10"/>
    </row>
    <row r="598" spans="1:123" s="25" customFormat="1" ht="10.95" customHeight="1" x14ac:dyDescent="0.25">
      <c r="A598" s="87" t="s">
        <v>348</v>
      </c>
      <c r="B598" s="88"/>
      <c r="C598" s="88"/>
      <c r="D598" s="88"/>
      <c r="E598" s="89"/>
      <c r="F598" s="90"/>
      <c r="G598" s="13"/>
      <c r="H598" s="13"/>
      <c r="I598" s="13"/>
      <c r="J598" s="13"/>
      <c r="K598" s="14" t="s">
        <v>295</v>
      </c>
      <c r="L598" s="91">
        <v>2008</v>
      </c>
      <c r="M598" s="92"/>
      <c r="N598" s="25" t="str">
        <f>TRIM("    TOTAL DAYS")</f>
        <v>TOTAL DAYS</v>
      </c>
      <c r="P598" s="70"/>
      <c r="Q598" s="10"/>
      <c r="R598" s="85"/>
      <c r="S598" s="93"/>
      <c r="T598" s="25">
        <f>AD598/T$6</f>
        <v>0</v>
      </c>
      <c r="V598" s="25">
        <f>AF598/V$6</f>
        <v>0</v>
      </c>
      <c r="X598" s="25">
        <f>AH598/X$6</f>
        <v>0</v>
      </c>
      <c r="Z598" s="25">
        <f>AJ598/Z$6</f>
        <v>0</v>
      </c>
      <c r="AA598" s="93"/>
      <c r="AB598" s="14">
        <f>AL598/AB$6</f>
        <v>0</v>
      </c>
      <c r="AC598" s="65"/>
      <c r="AD598" s="14"/>
      <c r="AE598" s="14"/>
      <c r="AF598" s="14"/>
      <c r="AG598" s="14"/>
      <c r="AH598" s="14"/>
      <c r="AI598" s="14"/>
      <c r="AJ598" s="14"/>
      <c r="AK598" s="65"/>
      <c r="AL598" s="14"/>
      <c r="AM598" s="65"/>
      <c r="AZ598" s="93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  <c r="CH598" s="10"/>
      <c r="CI598" s="10"/>
      <c r="CJ598" s="10"/>
      <c r="CK598" s="10"/>
      <c r="CL598" s="10"/>
      <c r="CM598" s="10"/>
      <c r="CN598" s="10"/>
      <c r="CO598" s="10"/>
      <c r="CP598" s="10"/>
      <c r="CQ598" s="10"/>
      <c r="CR598" s="10"/>
      <c r="CS598" s="10"/>
      <c r="CT598" s="10"/>
      <c r="CU598" s="10"/>
      <c r="CV598" s="10"/>
      <c r="CW598" s="10"/>
      <c r="CX598" s="10"/>
      <c r="CY598" s="10"/>
      <c r="CZ598" s="10"/>
      <c r="DA598" s="10"/>
      <c r="DB598" s="10"/>
      <c r="DC598" s="10"/>
      <c r="DD598" s="10"/>
      <c r="DE598" s="10"/>
      <c r="DF598" s="10"/>
      <c r="DG598" s="10"/>
      <c r="DH598" s="10"/>
      <c r="DI598" s="10"/>
      <c r="DJ598" s="10"/>
      <c r="DK598" s="10"/>
      <c r="DL598" s="10"/>
      <c r="DM598" s="10"/>
      <c r="DN598" s="10"/>
      <c r="DO598" s="10"/>
      <c r="DP598" s="10"/>
      <c r="DQ598" s="10"/>
      <c r="DR598" s="10"/>
      <c r="DS598" s="10"/>
    </row>
    <row r="599" spans="1:123" s="25" customFormat="1" ht="10.95" customHeight="1" x14ac:dyDescent="0.25">
      <c r="A599" s="87" t="s">
        <v>348</v>
      </c>
      <c r="B599" s="88"/>
      <c r="C599" s="88"/>
      <c r="D599" s="88"/>
      <c r="E599" s="89"/>
      <c r="F599" s="90"/>
      <c r="G599" s="13"/>
      <c r="H599" s="13"/>
      <c r="I599" s="13"/>
      <c r="J599" s="13"/>
      <c r="K599" s="14" t="s">
        <v>299</v>
      </c>
      <c r="L599" s="91">
        <v>2008</v>
      </c>
      <c r="M599" s="92"/>
      <c r="N599" s="25" t="str">
        <f>TRIM("      TOTAL ANCILLARIES")</f>
        <v>TOTAL ANCILLARIES</v>
      </c>
      <c r="P599" s="70"/>
      <c r="Q599" s="10"/>
      <c r="R599" s="85"/>
      <c r="S599" s="93"/>
      <c r="T599" s="25">
        <f>AD599/T$6</f>
        <v>0</v>
      </c>
      <c r="V599" s="25">
        <f>AF599/V$6</f>
        <v>0</v>
      </c>
      <c r="X599" s="25">
        <f>AH599/X$6</f>
        <v>0</v>
      </c>
      <c r="Z599" s="25">
        <f>AJ599/Z$6</f>
        <v>0</v>
      </c>
      <c r="AA599" s="93"/>
      <c r="AB599" s="14">
        <f>AL599/AB$6</f>
        <v>0</v>
      </c>
      <c r="AC599" s="65"/>
      <c r="AD599" s="14"/>
      <c r="AE599" s="14"/>
      <c r="AF599" s="14"/>
      <c r="AG599" s="14"/>
      <c r="AH599" s="14"/>
      <c r="AI599" s="14"/>
      <c r="AJ599" s="14"/>
      <c r="AK599" s="65"/>
      <c r="AL599" s="14"/>
      <c r="AM599" s="65"/>
      <c r="AZ599" s="93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  <c r="CH599" s="10"/>
      <c r="CI599" s="10"/>
      <c r="CJ599" s="10"/>
      <c r="CK599" s="10"/>
      <c r="CL599" s="10"/>
      <c r="CM599" s="10"/>
      <c r="CN599" s="10"/>
      <c r="CO599" s="10"/>
      <c r="CP599" s="10"/>
      <c r="CQ599" s="10"/>
      <c r="CR599" s="10"/>
      <c r="CS599" s="10"/>
      <c r="CT599" s="10"/>
      <c r="CU599" s="10"/>
      <c r="CV599" s="10"/>
      <c r="CW599" s="10"/>
      <c r="CX599" s="10"/>
      <c r="CY599" s="10"/>
      <c r="CZ599" s="10"/>
      <c r="DA599" s="10"/>
      <c r="DB599" s="10"/>
      <c r="DC599" s="10"/>
      <c r="DD599" s="10"/>
      <c r="DE599" s="10"/>
      <c r="DF599" s="10"/>
      <c r="DG599" s="10"/>
      <c r="DH599" s="10"/>
      <c r="DI599" s="10"/>
      <c r="DJ599" s="10"/>
      <c r="DK599" s="10"/>
      <c r="DL599" s="10"/>
      <c r="DM599" s="10"/>
      <c r="DN599" s="10"/>
      <c r="DO599" s="10"/>
      <c r="DP599" s="10"/>
      <c r="DQ599" s="10"/>
      <c r="DR599" s="10"/>
      <c r="DS599" s="10"/>
    </row>
    <row r="600" spans="1:123" s="25" customFormat="1" ht="10.95" customHeight="1" x14ac:dyDescent="0.25">
      <c r="A600" s="87" t="s">
        <v>348</v>
      </c>
      <c r="B600" s="88"/>
      <c r="C600" s="88"/>
      <c r="D600" s="88"/>
      <c r="E600" s="89"/>
      <c r="F600" s="90"/>
      <c r="G600" s="13"/>
      <c r="H600" s="13"/>
      <c r="I600" s="13"/>
      <c r="J600" s="13"/>
      <c r="K600" s="14" t="s">
        <v>301</v>
      </c>
      <c r="L600" s="91">
        <v>2008</v>
      </c>
      <c r="M600" s="92"/>
      <c r="N600" s="25" t="str">
        <f>TRIM("TOTAL REVENUE")</f>
        <v>TOTAL REVENUE</v>
      </c>
      <c r="P600" s="70"/>
      <c r="Q600" s="10"/>
      <c r="R600" s="85"/>
      <c r="S600" s="93"/>
      <c r="T600" s="25">
        <f>AD600/T$6</f>
        <v>0</v>
      </c>
      <c r="V600" s="25">
        <f>AF600/V$6</f>
        <v>0</v>
      </c>
      <c r="X600" s="25">
        <f>AH600/X$6</f>
        <v>0</v>
      </c>
      <c r="Z600" s="25">
        <f>AJ600/Z$6</f>
        <v>0</v>
      </c>
      <c r="AA600" s="93"/>
      <c r="AB600" s="14">
        <f>AL600/AB$6</f>
        <v>0</v>
      </c>
      <c r="AC600" s="65"/>
      <c r="AD600" s="14"/>
      <c r="AE600" s="14"/>
      <c r="AF600" s="14"/>
      <c r="AG600" s="14"/>
      <c r="AH600" s="14"/>
      <c r="AI600" s="14"/>
      <c r="AJ600" s="14"/>
      <c r="AK600" s="65"/>
      <c r="AL600" s="14"/>
      <c r="AM600" s="65"/>
      <c r="AZ600" s="93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  <c r="CH600" s="10"/>
      <c r="CI600" s="10"/>
      <c r="CJ600" s="10"/>
      <c r="CK600" s="10"/>
      <c r="CL600" s="10"/>
      <c r="CM600" s="10"/>
      <c r="CN600" s="10"/>
      <c r="CO600" s="10"/>
      <c r="CP600" s="10"/>
      <c r="CQ600" s="10"/>
      <c r="CR600" s="10"/>
      <c r="CS600" s="10"/>
      <c r="CT600" s="10"/>
      <c r="CU600" s="10"/>
      <c r="CV600" s="10"/>
      <c r="CW600" s="10"/>
      <c r="CX600" s="10"/>
      <c r="CY600" s="10"/>
      <c r="CZ600" s="10"/>
      <c r="DA600" s="10"/>
      <c r="DB600" s="10"/>
      <c r="DC600" s="10"/>
      <c r="DD600" s="10"/>
      <c r="DE600" s="10"/>
      <c r="DF600" s="10"/>
      <c r="DG600" s="10"/>
      <c r="DH600" s="10"/>
      <c r="DI600" s="10"/>
      <c r="DJ600" s="10"/>
      <c r="DK600" s="10"/>
      <c r="DL600" s="10"/>
      <c r="DM600" s="10"/>
      <c r="DN600" s="10"/>
      <c r="DO600" s="10"/>
      <c r="DP600" s="10"/>
      <c r="DQ600" s="10"/>
      <c r="DR600" s="10"/>
      <c r="DS600" s="10"/>
    </row>
    <row r="601" spans="1:123" s="25" customFormat="1" ht="10.95" customHeight="1" x14ac:dyDescent="0.25">
      <c r="A601" s="87" t="s">
        <v>348</v>
      </c>
      <c r="B601" s="88"/>
      <c r="C601" s="88"/>
      <c r="D601" s="88"/>
      <c r="E601" s="89"/>
      <c r="F601" s="90"/>
      <c r="G601" s="13"/>
      <c r="H601" s="13"/>
      <c r="I601" s="13"/>
      <c r="J601" s="13"/>
      <c r="K601" s="14" t="s">
        <v>303</v>
      </c>
      <c r="L601" s="91">
        <v>2008</v>
      </c>
      <c r="M601" s="92"/>
      <c r="N601" s="25" t="str">
        <f>TRIM("      TOTAL EMPLOYEE WAGES")</f>
        <v>TOTAL EMPLOYEE WAGES</v>
      </c>
      <c r="P601" s="70"/>
      <c r="Q601" s="10"/>
      <c r="R601" s="85"/>
      <c r="S601" s="93"/>
      <c r="T601" s="25">
        <f>AD601/T$6</f>
        <v>0</v>
      </c>
      <c r="V601" s="25">
        <f>AF601/V$6</f>
        <v>0</v>
      </c>
      <c r="X601" s="25">
        <f>AH601/X$6</f>
        <v>0</v>
      </c>
      <c r="Z601" s="25">
        <f>AJ601/Z$6</f>
        <v>0</v>
      </c>
      <c r="AA601" s="93"/>
      <c r="AB601" s="14">
        <f>AL601/AB$6</f>
        <v>0</v>
      </c>
      <c r="AC601" s="65"/>
      <c r="AD601" s="14"/>
      <c r="AE601" s="14"/>
      <c r="AF601" s="14"/>
      <c r="AG601" s="14"/>
      <c r="AH601" s="14"/>
      <c r="AI601" s="14"/>
      <c r="AJ601" s="14"/>
      <c r="AK601" s="65"/>
      <c r="AL601" s="14"/>
      <c r="AM601" s="65"/>
      <c r="AZ601" s="93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  <c r="CH601" s="10"/>
      <c r="CI601" s="10"/>
      <c r="CJ601" s="10"/>
      <c r="CK601" s="10"/>
      <c r="CL601" s="10"/>
      <c r="CM601" s="10"/>
      <c r="CN601" s="10"/>
      <c r="CO601" s="10"/>
      <c r="CP601" s="10"/>
      <c r="CQ601" s="10"/>
      <c r="CR601" s="10"/>
      <c r="CS601" s="10"/>
      <c r="CT601" s="10"/>
      <c r="CU601" s="10"/>
      <c r="CV601" s="10"/>
      <c r="CW601" s="10"/>
      <c r="CX601" s="10"/>
      <c r="CY601" s="10"/>
      <c r="CZ601" s="10"/>
      <c r="DA601" s="10"/>
      <c r="DB601" s="10"/>
      <c r="DC601" s="10"/>
      <c r="DD601" s="10"/>
      <c r="DE601" s="10"/>
      <c r="DF601" s="10"/>
      <c r="DG601" s="10"/>
      <c r="DH601" s="10"/>
      <c r="DI601" s="10"/>
      <c r="DJ601" s="10"/>
      <c r="DK601" s="10"/>
      <c r="DL601" s="10"/>
      <c r="DM601" s="10"/>
      <c r="DN601" s="10"/>
      <c r="DO601" s="10"/>
      <c r="DP601" s="10"/>
      <c r="DQ601" s="10"/>
      <c r="DR601" s="10"/>
      <c r="DS601" s="10"/>
    </row>
    <row r="602" spans="1:123" s="25" customFormat="1" ht="10.95" customHeight="1" x14ac:dyDescent="0.25">
      <c r="A602" s="87" t="s">
        <v>348</v>
      </c>
      <c r="B602" s="88"/>
      <c r="C602" s="88"/>
      <c r="D602" s="88"/>
      <c r="E602" s="89"/>
      <c r="F602" s="90"/>
      <c r="G602" s="13"/>
      <c r="H602" s="13"/>
      <c r="I602" s="13"/>
      <c r="J602" s="13"/>
      <c r="K602" s="14" t="s">
        <v>305</v>
      </c>
      <c r="L602" s="91">
        <v>2008</v>
      </c>
      <c r="M602" s="92"/>
      <c r="N602" s="25" t="str">
        <f>TRIM("TOTAL COMPENSATION")</f>
        <v>TOTAL COMPENSATION</v>
      </c>
      <c r="P602" s="70"/>
      <c r="Q602" s="10"/>
      <c r="R602" s="85"/>
      <c r="S602" s="93"/>
      <c r="T602" s="25">
        <f>AD602/T$6</f>
        <v>0</v>
      </c>
      <c r="V602" s="25">
        <f>AF602/V$6</f>
        <v>0</v>
      </c>
      <c r="X602" s="25">
        <f>AH602/X$6</f>
        <v>0</v>
      </c>
      <c r="Z602" s="25">
        <f>AJ602/Z$6</f>
        <v>0</v>
      </c>
      <c r="AA602" s="93"/>
      <c r="AB602" s="14">
        <f>AL602/AB$6</f>
        <v>0</v>
      </c>
      <c r="AC602" s="65"/>
      <c r="AD602" s="14"/>
      <c r="AE602" s="14"/>
      <c r="AF602" s="14"/>
      <c r="AG602" s="14"/>
      <c r="AH602" s="14"/>
      <c r="AI602" s="14"/>
      <c r="AJ602" s="14"/>
      <c r="AK602" s="65"/>
      <c r="AL602" s="14"/>
      <c r="AM602" s="65"/>
      <c r="AZ602" s="93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  <c r="CH602" s="10"/>
      <c r="CI602" s="10"/>
      <c r="CJ602" s="10"/>
      <c r="CK602" s="10"/>
      <c r="CL602" s="10"/>
      <c r="CM602" s="10"/>
      <c r="CN602" s="10"/>
      <c r="CO602" s="10"/>
      <c r="CP602" s="10"/>
      <c r="CQ602" s="10"/>
      <c r="CR602" s="10"/>
      <c r="CS602" s="10"/>
      <c r="CT602" s="10"/>
      <c r="CU602" s="10"/>
      <c r="CV602" s="10"/>
      <c r="CW602" s="10"/>
      <c r="CX602" s="10"/>
      <c r="CY602" s="10"/>
      <c r="CZ602" s="10"/>
      <c r="DA602" s="10"/>
      <c r="DB602" s="10"/>
      <c r="DC602" s="10"/>
      <c r="DD602" s="10"/>
      <c r="DE602" s="10"/>
      <c r="DF602" s="10"/>
      <c r="DG602" s="10"/>
      <c r="DH602" s="10"/>
      <c r="DI602" s="10"/>
      <c r="DJ602" s="10"/>
      <c r="DK602" s="10"/>
      <c r="DL602" s="10"/>
      <c r="DM602" s="10"/>
      <c r="DN602" s="10"/>
      <c r="DO602" s="10"/>
      <c r="DP602" s="10"/>
      <c r="DQ602" s="10"/>
      <c r="DR602" s="10"/>
      <c r="DS602" s="10"/>
    </row>
    <row r="603" spans="1:123" x14ac:dyDescent="0.25">
      <c r="A603" s="75" t="s">
        <v>348</v>
      </c>
      <c r="L603" s="94"/>
    </row>
    <row r="604" spans="1:123" s="86" customFormat="1" ht="15" customHeight="1" x14ac:dyDescent="0.25">
      <c r="A604" s="75" t="s">
        <v>348</v>
      </c>
      <c r="B604" s="80"/>
      <c r="C604" s="80"/>
      <c r="D604" s="80"/>
      <c r="E604" s="81"/>
      <c r="F604" s="82"/>
      <c r="G604" s="81"/>
      <c r="H604" s="81"/>
      <c r="I604" s="81"/>
      <c r="J604" s="81"/>
      <c r="K604" s="81"/>
      <c r="L604" s="83">
        <f>L605</f>
        <v>2008</v>
      </c>
      <c r="M604" s="84" t="s">
        <v>351</v>
      </c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  <c r="AA604" s="84"/>
      <c r="AB604" s="81"/>
      <c r="AC604" s="81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85"/>
      <c r="AO604" s="85"/>
      <c r="AP604" s="85"/>
      <c r="AQ604" s="85"/>
      <c r="AR604" s="85"/>
      <c r="AS604" s="85"/>
      <c r="AT604" s="85"/>
      <c r="AU604" s="85"/>
      <c r="AV604" s="85"/>
      <c r="AW604" s="85"/>
      <c r="AX604" s="85"/>
      <c r="AY604" s="85"/>
      <c r="AZ604" s="84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  <c r="CH604" s="10"/>
      <c r="CI604" s="10"/>
      <c r="CJ604" s="10"/>
      <c r="CK604" s="10"/>
      <c r="CL604" s="10"/>
      <c r="CM604" s="10"/>
      <c r="CN604" s="10"/>
      <c r="CO604" s="10"/>
      <c r="CP604" s="10"/>
      <c r="CQ604" s="10"/>
      <c r="CR604" s="10"/>
      <c r="CS604" s="10"/>
      <c r="CT604" s="10"/>
      <c r="CU604" s="10"/>
      <c r="CV604" s="10"/>
      <c r="CW604" s="10"/>
      <c r="CX604" s="10"/>
      <c r="CY604" s="10"/>
      <c r="CZ604" s="10"/>
      <c r="DA604" s="10"/>
      <c r="DB604" s="10"/>
      <c r="DC604" s="10"/>
      <c r="DD604" s="10"/>
      <c r="DE604" s="10"/>
      <c r="DF604" s="10"/>
      <c r="DG604" s="10"/>
      <c r="DH604" s="10"/>
      <c r="DI604" s="10"/>
      <c r="DJ604" s="10"/>
      <c r="DK604" s="10"/>
      <c r="DL604" s="10"/>
      <c r="DM604" s="10"/>
      <c r="DN604" s="10"/>
      <c r="DO604" s="10"/>
      <c r="DP604" s="10"/>
      <c r="DQ604" s="10"/>
      <c r="DR604" s="10"/>
      <c r="DS604" s="10"/>
    </row>
    <row r="605" spans="1:123" s="101" customFormat="1" ht="10.95" customHeight="1" x14ac:dyDescent="0.25">
      <c r="A605" s="75" t="s">
        <v>348</v>
      </c>
      <c r="B605" s="95" t="str">
        <f t="shared" ref="B605" si="158">IF(E605&gt;0,"Bud02 " &amp; C605 &amp;","&amp;D605&amp;",'"&amp;E605&amp;"',"&amp;1*R605)</f>
        <v>Bud02 2020,2008,'xpr003',0</v>
      </c>
      <c r="C605" s="96">
        <f t="shared" ref="C605" si="159">$E$5</f>
        <v>2020</v>
      </c>
      <c r="D605" s="96">
        <v>2008</v>
      </c>
      <c r="E605" s="97" t="str">
        <f>K605</f>
        <v>xpr003</v>
      </c>
      <c r="F605" s="90"/>
      <c r="G605" s="98">
        <f>IF(""="",1,SUBSTITUTE(SUBSTITUTE("","xxp","xpp"),"xppm13","xppm08"))</f>
        <v>1</v>
      </c>
      <c r="H605" s="98">
        <f>IF(""="",1,"")</f>
        <v>1</v>
      </c>
      <c r="I605" s="98">
        <f>IF(""="",1,IF(LEFT("",1)&lt;&gt;"E","",1))</f>
        <v>1</v>
      </c>
      <c r="J605" s="98">
        <f>IF(""="",1,IF(LEFT("",1)="E","",1))</f>
        <v>1</v>
      </c>
      <c r="K605" s="99" t="s">
        <v>352</v>
      </c>
      <c r="L605" s="91">
        <v>2008</v>
      </c>
      <c r="M605" s="100" t="str">
        <f>IF(LEFT($G605,4)="xppm","*","")</f>
        <v/>
      </c>
      <c r="N605" s="101" t="str">
        <f>UPPER(TRIM("        NON_PRODUCTIVE RATE (NON-EXEMPT)"))</f>
        <v>NON_PRODUCTIVE RATE (NON-EXEMPT)</v>
      </c>
      <c r="P605" s="102"/>
      <c r="R605" s="103">
        <f>IFERROR(IF(1*AB605&gt;0,AB605,Z605),Z605)</f>
        <v>0</v>
      </c>
      <c r="S605" s="104"/>
      <c r="T605" s="105">
        <f>IFERROR(IF(LEFT($G605,4)="xppm",AD605/VLOOKUP($G605,$K$11:$Z$28,T$1,0),IF(LEFT($J605,1)="E",AD605/VLOOKUP($J605,$K$11:$Z$28,T$1,0),AD605/T$6)),"")</f>
        <v>0</v>
      </c>
      <c r="U605" s="105"/>
      <c r="V605" s="105">
        <f>IFERROR(IF(LEFT($G605,4)="xppm",AF605/VLOOKUP($G605,$K$11:$Z$28,V$1,0),IF(LEFT($J605,1)="E",AF605/VLOOKUP($J605,$K$11:$Z$28,V$1,0),AF605/V$6)),"")</f>
        <v>0</v>
      </c>
      <c r="W605" s="105"/>
      <c r="X605" s="105">
        <f>IFERROR(IF(LEFT($G605,4)="xppm",AH605/VLOOKUP($G605,$K$11:$Z$28,X$1,0),IF(LEFT($J605,1)="E",AH605/VLOOKUP($J605,$K$11:$Z$28,X$1,0),AH605/X$6)),"")</f>
        <v>0</v>
      </c>
      <c r="Y605" s="105"/>
      <c r="Z605" s="105">
        <f>IFERROR(IF(LEFT($G605,4)="xppm",AJ605/VLOOKUP($G605,$K$11:$Z$28,Z$1,0),IF(LEFT($J605,1)="E",AJ605/VLOOKUP($J605,$K$11:$Z$28,Z$1,0),AJ605/Z$6)),"")</f>
        <v>0</v>
      </c>
      <c r="AA605" s="104"/>
      <c r="AB605" s="106">
        <f>IFERROR(IF(LEFT($G605,4)="xppm",AL605/VLOOKUP($G605,$K$11:$Z$28,AB$1,0),IF(LEFT($J605,1)="E",AL605/VLOOKUP($J605,$K$11:$AB$28,AB$1,0),AL605/AB$6)),"")</f>
        <v>0</v>
      </c>
      <c r="AC605" s="107"/>
      <c r="AD605" s="106"/>
      <c r="AE605" s="106"/>
      <c r="AF605" s="106"/>
      <c r="AG605" s="106"/>
      <c r="AH605" s="106"/>
      <c r="AI605" s="106"/>
      <c r="AJ605" s="106"/>
      <c r="AK605" s="107"/>
      <c r="AL605" s="106"/>
      <c r="AM605" s="107"/>
      <c r="AN605" s="105"/>
      <c r="AO605" s="105"/>
      <c r="AP605" s="105"/>
      <c r="AQ605" s="105"/>
      <c r="AR605" s="105"/>
      <c r="AS605" s="105"/>
      <c r="AT605" s="105"/>
      <c r="AU605" s="105"/>
      <c r="AV605" s="105"/>
      <c r="AW605" s="105"/>
      <c r="AX605" s="105"/>
      <c r="AY605" s="105"/>
      <c r="AZ605" s="108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  <c r="CH605" s="10"/>
      <c r="CI605" s="10"/>
      <c r="CJ605" s="10"/>
      <c r="CK605" s="10"/>
      <c r="CL605" s="10"/>
      <c r="CM605" s="10"/>
      <c r="CN605" s="10"/>
      <c r="CO605" s="10"/>
      <c r="CP605" s="10"/>
      <c r="CQ605" s="10"/>
      <c r="CR605" s="10"/>
      <c r="CS605" s="10"/>
      <c r="CT605" s="10"/>
      <c r="CU605" s="10"/>
      <c r="CV605" s="10"/>
      <c r="CW605" s="10"/>
      <c r="CX605" s="10"/>
      <c r="CY605" s="10"/>
      <c r="CZ605" s="10"/>
      <c r="DA605" s="10"/>
      <c r="DB605" s="10"/>
      <c r="DC605" s="10"/>
      <c r="DD605" s="10"/>
      <c r="DE605" s="10"/>
      <c r="DF605" s="10"/>
      <c r="DG605" s="10"/>
      <c r="DH605" s="10"/>
      <c r="DI605" s="10"/>
      <c r="DJ605" s="10"/>
      <c r="DK605" s="10"/>
      <c r="DL605" s="10"/>
      <c r="DM605" s="10"/>
      <c r="DN605" s="10"/>
      <c r="DO605" s="10"/>
      <c r="DP605" s="10"/>
      <c r="DQ605" s="10"/>
      <c r="DR605" s="10"/>
      <c r="DS605" s="10"/>
    </row>
    <row r="606" spans="1:123" s="101" customFormat="1" ht="10.95" customHeight="1" x14ac:dyDescent="0.25">
      <c r="A606" s="75" t="s">
        <v>348</v>
      </c>
      <c r="B606" s="95" t="str">
        <f>IF(E606&gt;0,"Bud02 " &amp; C606 &amp;","&amp;D606&amp;",'"&amp;E606&amp;"',"&amp;1*R606)</f>
        <v>Bud02 2020,2008,'xpr007',0</v>
      </c>
      <c r="C606" s="96">
        <f>$E$5</f>
        <v>2020</v>
      </c>
      <c r="D606" s="96">
        <v>2008</v>
      </c>
      <c r="E606" s="97" t="str">
        <f>K606</f>
        <v>xpr007</v>
      </c>
      <c r="F606" s="90"/>
      <c r="G606" s="98">
        <f>IF(""="",1,SUBSTITUTE(SUBSTITUTE("","xxp","xpp"),"xppm13","xppm08"))</f>
        <v>1</v>
      </c>
      <c r="H606" s="98">
        <f>IF(""="",1,"")</f>
        <v>1</v>
      </c>
      <c r="I606" s="98">
        <f>IF(""="",1,IF(LEFT("",1)&lt;&gt;"E","",1))</f>
        <v>1</v>
      </c>
      <c r="J606" s="98">
        <f>IF(""="",1,IF(LEFT("",1)="E","",1))</f>
        <v>1</v>
      </c>
      <c r="K606" s="99" t="s">
        <v>353</v>
      </c>
      <c r="L606" s="91">
        <v>2008</v>
      </c>
      <c r="M606" s="100" t="str">
        <f>IF(LEFT($G606,4)="xppm","*","")</f>
        <v/>
      </c>
      <c r="N606" s="101" t="str">
        <f>UPPER(TRIM("        NON_PRODUCTIVE RATE (EXEMPT)"))</f>
        <v>NON_PRODUCTIVE RATE (EXEMPT)</v>
      </c>
      <c r="P606" s="102"/>
      <c r="R606" s="103">
        <f>IFERROR(IF(1*AB606&gt;0,AB606,Z606),Z606)</f>
        <v>0</v>
      </c>
      <c r="S606" s="104"/>
      <c r="T606" s="105">
        <f>IFERROR(IF(LEFT($G606,4)="xppm",AD606/VLOOKUP($G606,$K$11:$Z$28,T$1,0),IF(LEFT($J606,1)="E",AD606/VLOOKUP($J606,$K$11:$Z$28,T$1,0),AD606/T$6)),"")</f>
        <v>0</v>
      </c>
      <c r="U606" s="105"/>
      <c r="V606" s="105">
        <f>IFERROR(IF(LEFT($G606,4)="xppm",AF606/VLOOKUP($G606,$K$11:$Z$28,V$1,0),IF(LEFT($J606,1)="E",AF606/VLOOKUP($J606,$K$11:$Z$28,V$1,0),AF606/V$6)),"")</f>
        <v>0</v>
      </c>
      <c r="W606" s="105"/>
      <c r="X606" s="105">
        <f>IFERROR(IF(LEFT($G606,4)="xppm",AH606/VLOOKUP($G606,$K$11:$Z$28,X$1,0),IF(LEFT($J606,1)="E",AH606/VLOOKUP($J606,$K$11:$Z$28,X$1,0),AH606/X$6)),"")</f>
        <v>0</v>
      </c>
      <c r="Y606" s="105"/>
      <c r="Z606" s="105">
        <f>IFERROR(IF(LEFT($G606,4)="xppm",AJ606/VLOOKUP($G606,$K$11:$Z$28,Z$1,0),IF(LEFT($J606,1)="E",AJ606/VLOOKUP($J606,$K$11:$Z$28,Z$1,0),AJ606/Z$6)),"")</f>
        <v>0</v>
      </c>
      <c r="AA606" s="104"/>
      <c r="AB606" s="106">
        <f>IFERROR(IF(LEFT($G606,4)="xppm",AL606/VLOOKUP($G606,$K$11:$Z$28,AB$1,0),IF(LEFT($J606,1)="E",AL606/VLOOKUP($J606,$K$11:$AB$28,AB$1,0),AL606/AB$6)),"")</f>
        <v>0</v>
      </c>
      <c r="AC606" s="107"/>
      <c r="AD606" s="106"/>
      <c r="AE606" s="106"/>
      <c r="AF606" s="106"/>
      <c r="AG606" s="106"/>
      <c r="AH606" s="106"/>
      <c r="AI606" s="106"/>
      <c r="AJ606" s="106"/>
      <c r="AK606" s="107"/>
      <c r="AL606" s="106"/>
      <c r="AM606" s="107"/>
      <c r="AN606" s="105"/>
      <c r="AO606" s="105"/>
      <c r="AP606" s="105"/>
      <c r="AQ606" s="105"/>
      <c r="AR606" s="105"/>
      <c r="AS606" s="105"/>
      <c r="AT606" s="105"/>
      <c r="AU606" s="105"/>
      <c r="AV606" s="105"/>
      <c r="AW606" s="105"/>
      <c r="AX606" s="105"/>
      <c r="AY606" s="105"/>
      <c r="AZ606" s="108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  <c r="CH606" s="10"/>
      <c r="CI606" s="10"/>
      <c r="CJ606" s="10"/>
      <c r="CK606" s="10"/>
      <c r="CL606" s="10"/>
      <c r="CM606" s="10"/>
      <c r="CN606" s="10"/>
      <c r="CO606" s="10"/>
      <c r="CP606" s="10"/>
      <c r="CQ606" s="10"/>
      <c r="CR606" s="10"/>
      <c r="CS606" s="10"/>
      <c r="CT606" s="10"/>
      <c r="CU606" s="10"/>
      <c r="CV606" s="10"/>
      <c r="CW606" s="10"/>
      <c r="CX606" s="10"/>
      <c r="CY606" s="10"/>
      <c r="CZ606" s="10"/>
      <c r="DA606" s="10"/>
      <c r="DB606" s="10"/>
      <c r="DC606" s="10"/>
      <c r="DD606" s="10"/>
      <c r="DE606" s="10"/>
      <c r="DF606" s="10"/>
      <c r="DG606" s="10"/>
      <c r="DH606" s="10"/>
      <c r="DI606" s="10"/>
      <c r="DJ606" s="10"/>
      <c r="DK606" s="10"/>
      <c r="DL606" s="10"/>
      <c r="DM606" s="10"/>
      <c r="DN606" s="10"/>
      <c r="DO606" s="10"/>
      <c r="DP606" s="10"/>
      <c r="DQ606" s="10"/>
      <c r="DR606" s="10"/>
      <c r="DS606" s="10"/>
    </row>
    <row r="607" spans="1:123" x14ac:dyDescent="0.25">
      <c r="A607" s="75" t="s">
        <v>348</v>
      </c>
      <c r="L607" s="94"/>
    </row>
    <row r="608" spans="1:123" s="86" customFormat="1" ht="15" customHeight="1" x14ac:dyDescent="0.25">
      <c r="A608" s="75" t="s">
        <v>348</v>
      </c>
      <c r="B608" s="80"/>
      <c r="C608" s="80"/>
      <c r="D608" s="80"/>
      <c r="E608" s="81"/>
      <c r="F608" s="82"/>
      <c r="G608" s="81"/>
      <c r="H608" s="81"/>
      <c r="I608" s="81"/>
      <c r="J608" s="81"/>
      <c r="K608" s="81"/>
      <c r="L608" s="83">
        <f>L609</f>
        <v>2008</v>
      </c>
      <c r="M608" s="84" t="s">
        <v>354</v>
      </c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  <c r="AA608" s="84"/>
      <c r="AB608" s="81"/>
      <c r="AC608" s="81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85"/>
      <c r="AO608" s="85"/>
      <c r="AP608" s="85"/>
      <c r="AQ608" s="85"/>
      <c r="AR608" s="85"/>
      <c r="AS608" s="85"/>
      <c r="AT608" s="85"/>
      <c r="AU608" s="85"/>
      <c r="AV608" s="85"/>
      <c r="AW608" s="85"/>
      <c r="AX608" s="85"/>
      <c r="AY608" s="85"/>
      <c r="AZ608" s="84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  <c r="CH608" s="10"/>
      <c r="CI608" s="10"/>
      <c r="CJ608" s="10"/>
      <c r="CK608" s="10"/>
      <c r="CL608" s="10"/>
      <c r="CM608" s="10"/>
      <c r="CN608" s="10"/>
      <c r="CO608" s="10"/>
      <c r="CP608" s="10"/>
      <c r="CQ608" s="10"/>
      <c r="CR608" s="10"/>
      <c r="CS608" s="10"/>
      <c r="CT608" s="10"/>
      <c r="CU608" s="10"/>
      <c r="CV608" s="10"/>
      <c r="CW608" s="10"/>
      <c r="CX608" s="10"/>
      <c r="CY608" s="10"/>
      <c r="CZ608" s="10"/>
      <c r="DA608" s="10"/>
      <c r="DB608" s="10"/>
      <c r="DC608" s="10"/>
      <c r="DD608" s="10"/>
      <c r="DE608" s="10"/>
      <c r="DF608" s="10"/>
      <c r="DG608" s="10"/>
      <c r="DH608" s="10"/>
      <c r="DI608" s="10"/>
      <c r="DJ608" s="10"/>
      <c r="DK608" s="10"/>
      <c r="DL608" s="10"/>
      <c r="DM608" s="10"/>
      <c r="DN608" s="10"/>
      <c r="DO608" s="10"/>
      <c r="DP608" s="10"/>
      <c r="DQ608" s="10"/>
      <c r="DR608" s="10"/>
      <c r="DS608" s="10"/>
    </row>
    <row r="609" spans="1:123" s="101" customFormat="1" ht="10.95" customHeight="1" x14ac:dyDescent="0.25">
      <c r="A609" s="75" t="s">
        <v>348</v>
      </c>
      <c r="B609" s="95" t="str">
        <f t="shared" ref="B609:B612" si="160">IF(E609&gt;0,"Bud02 " &amp; C609 &amp;","&amp;D609&amp;",'"&amp;E609&amp;"',"&amp;1*R609)</f>
        <v>Bud02 2020,2008,'xpr005',0</v>
      </c>
      <c r="C609" s="96">
        <f t="shared" ref="C609:C612" si="161">$E$5</f>
        <v>2020</v>
      </c>
      <c r="D609" s="96">
        <v>2008</v>
      </c>
      <c r="E609" s="97" t="str">
        <f>IF(LEFT(H609,1) = "x",H609,F609)</f>
        <v>xpr005</v>
      </c>
      <c r="F609" s="90">
        <v>500000</v>
      </c>
      <c r="G609" s="98">
        <f>IF(""="",1,SUBSTITUTE(SUBSTITUTE("","xxp","xpp"),"xppm13","xppm08"))</f>
        <v>1</v>
      </c>
      <c r="H609" s="98" t="str">
        <f>IF("xpr005"="",1,"xpr005")</f>
        <v>xpr005</v>
      </c>
      <c r="I609" s="98">
        <f>IF("Ew57z"="",1,IF(LEFT("Ew57z",1)&lt;&gt;"E","Ew57z",1))</f>
        <v>1</v>
      </c>
      <c r="J609" s="98" t="str">
        <f>IF("Ew57z"="",1,IF(LEFT("Ew57z",1)="E","Ew57z",1))</f>
        <v>Ew57z</v>
      </c>
      <c r="K609" s="99" t="s">
        <v>355</v>
      </c>
      <c r="L609" s="91">
        <v>2008</v>
      </c>
      <c r="M609" s="100" t="str">
        <f>IF(LEFT($G609,4)="xppm","*","")</f>
        <v/>
      </c>
      <c r="N609" s="101" t="str">
        <f>UPPER(TRIM("          PAYROLL TAXES"))</f>
        <v>PAYROLL TAXES</v>
      </c>
      <c r="P609" s="102" t="s">
        <v>356</v>
      </c>
      <c r="R609" s="109">
        <f>IFERROR(IF(1*AB609&gt;0,AB609,V609),V609)</f>
        <v>0</v>
      </c>
      <c r="S609" s="108"/>
      <c r="T609" s="101">
        <f>IFERROR(IF(LEFT($G609,4)="xppm",AD609/VLOOKUP($G609,$K$11:$Z$28,T$1,0),IF(LEFT($J609,1)="E",AD609/VLOOKUP($J609,$K$11:$Z$28,T$1,0),AD609/T$6)),"")</f>
        <v>0</v>
      </c>
      <c r="V609" s="101">
        <f>IFERROR(IF(LEFT($G609,4)="xppm",AF609/VLOOKUP($G609,$K$11:$Z$28,V$1,0),IF(LEFT($J609,1)="E",AF609/VLOOKUP($J609,$K$11:$Z$28,V$1,0),AF609/V$6)),"")</f>
        <v>0</v>
      </c>
      <c r="X609" s="101">
        <f>IFERROR(IF(LEFT($G609,4)="xppm",AH609/VLOOKUP($G609,$K$11:$Z$28,X$1,0),IF(LEFT($J609,1)="E",AH609/VLOOKUP($J609,$K$11:$Z$28,X$1,0),AH609/X$6)),"")</f>
        <v>0</v>
      </c>
      <c r="Z609" s="101">
        <f>IFERROR(IF(LEFT($G609,4)="xppm",AJ609/VLOOKUP($G609,$K$11:$Z$28,Z$1,0),IF(LEFT($J609,1)="E",AJ609/VLOOKUP($J609,$K$11:$Z$28,Z$1,0),AJ609/Z$6)),"")</f>
        <v>0</v>
      </c>
      <c r="AA609" s="108"/>
      <c r="AB609" s="99" t="str">
        <f>IFERROR(IF(LEFT($G609,4)="xppm",AL609/VLOOKUP($G609,$K$11:$Z$28,AB$1,0),IF(LEFT($J609,1)="E",AL609/VLOOKUP($J609,$K$11:$AB$28,AB$1,0),AL609/AB$6)),"")</f>
        <v/>
      </c>
      <c r="AC609" s="110"/>
      <c r="AD609" s="14"/>
      <c r="AE609" s="14"/>
      <c r="AF609" s="14"/>
      <c r="AG609" s="14"/>
      <c r="AH609" s="14"/>
      <c r="AI609" s="14"/>
      <c r="AJ609" s="14"/>
      <c r="AK609" s="65"/>
      <c r="AL609" s="14"/>
      <c r="AM609" s="6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108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  <c r="CH609" s="10"/>
      <c r="CI609" s="10"/>
      <c r="CJ609" s="10"/>
      <c r="CK609" s="10"/>
      <c r="CL609" s="10"/>
      <c r="CM609" s="10"/>
      <c r="CN609" s="10"/>
      <c r="CO609" s="10"/>
      <c r="CP609" s="10"/>
      <c r="CQ609" s="10"/>
      <c r="CR609" s="10"/>
      <c r="CS609" s="10"/>
      <c r="CT609" s="10"/>
      <c r="CU609" s="10"/>
      <c r="CV609" s="10"/>
      <c r="CW609" s="10"/>
      <c r="CX609" s="10"/>
      <c r="CY609" s="10"/>
      <c r="CZ609" s="10"/>
      <c r="DA609" s="10"/>
      <c r="DB609" s="10"/>
      <c r="DC609" s="10"/>
      <c r="DD609" s="10"/>
      <c r="DE609" s="10"/>
      <c r="DF609" s="10"/>
      <c r="DG609" s="10"/>
      <c r="DH609" s="10"/>
      <c r="DI609" s="10"/>
      <c r="DJ609" s="10"/>
      <c r="DK609" s="10"/>
      <c r="DL609" s="10"/>
      <c r="DM609" s="10"/>
      <c r="DN609" s="10"/>
      <c r="DO609" s="10"/>
      <c r="DP609" s="10"/>
      <c r="DQ609" s="10"/>
      <c r="DR609" s="10"/>
      <c r="DS609" s="10"/>
    </row>
    <row r="610" spans="1:123" s="101" customFormat="1" ht="10.95" customHeight="1" x14ac:dyDescent="0.25">
      <c r="A610" s="75" t="s">
        <v>348</v>
      </c>
      <c r="B610" s="95" t="str">
        <f t="shared" si="160"/>
        <v>Bud02 2020,2008,'xpr002',0</v>
      </c>
      <c r="C610" s="96">
        <f t="shared" si="161"/>
        <v>2020</v>
      </c>
      <c r="D610" s="96">
        <v>2008</v>
      </c>
      <c r="E610" s="97" t="str">
        <f>IF(LEFT(H610,1) = "x",H610,F610)</f>
        <v>xpr002</v>
      </c>
      <c r="F610" s="90">
        <v>501100</v>
      </c>
      <c r="G610" s="98">
        <f>IF(""="",1,SUBSTITUTE(SUBSTITUTE("","xxp","xpp"),"xppm13","xppm08"))</f>
        <v>1</v>
      </c>
      <c r="H610" s="98" t="str">
        <f>IF("xpr002"="",1,"xpr002")</f>
        <v>xpr002</v>
      </c>
      <c r="I610" s="98">
        <f>IF("Ewz"="",1,IF(LEFT("Ewz",1)&lt;&gt;"E","Ewz",1))</f>
        <v>1</v>
      </c>
      <c r="J610" s="98" t="str">
        <f>IF("Ewz"="",1,IF(LEFT("Ewz",1)="E","Ewz",1))</f>
        <v>Ewz</v>
      </c>
      <c r="K610" s="99" t="s">
        <v>357</v>
      </c>
      <c r="L610" s="91">
        <v>2008</v>
      </c>
      <c r="M610" s="100" t="str">
        <f>IF(LEFT($G610,4)="xppm","*","")</f>
        <v/>
      </c>
      <c r="N610" s="101" t="str">
        <f>UPPER(TRIM("          HEALTH INSURANCE"))</f>
        <v>HEALTH INSURANCE</v>
      </c>
      <c r="P610" s="102" t="s">
        <v>356</v>
      </c>
      <c r="R610" s="109">
        <f>IFERROR(IF(1*AB610&gt;0,AB610,V610),V610)</f>
        <v>0</v>
      </c>
      <c r="S610" s="108"/>
      <c r="T610" s="101">
        <f>IFERROR(IF(LEFT($G610,4)="xppm",AD610/VLOOKUP($G610,$K$11:$Z$28,T$1,0),IF(LEFT($J610,1)="E",AD610/VLOOKUP($J610,$K$11:$Z$28,T$1,0),AD610/T$6)),"")</f>
        <v>0</v>
      </c>
      <c r="V610" s="101">
        <f>IFERROR(IF(LEFT($G610,4)="xppm",AF610/VLOOKUP($G610,$K$11:$Z$28,V$1,0),IF(LEFT($J610,1)="E",AF610/VLOOKUP($J610,$K$11:$Z$28,V$1,0),AF610/V$6)),"")</f>
        <v>0</v>
      </c>
      <c r="X610" s="101">
        <f>IFERROR(IF(LEFT($G610,4)="xppm",AH610/VLOOKUP($G610,$K$11:$Z$28,X$1,0),IF(LEFT($J610,1)="E",AH610/VLOOKUP($J610,$K$11:$Z$28,X$1,0),AH610/X$6)),"")</f>
        <v>0</v>
      </c>
      <c r="Z610" s="101">
        <f>IFERROR(IF(LEFT($G610,4)="xppm",AJ610/VLOOKUP($G610,$K$11:$Z$28,Z$1,0),IF(LEFT($J610,1)="E",AJ610/VLOOKUP($J610,$K$11:$Z$28,Z$1,0),AJ610/Z$6)),"")</f>
        <v>0</v>
      </c>
      <c r="AA610" s="108"/>
      <c r="AB610" s="99" t="str">
        <f>IFERROR(IF(LEFT($G610,4)="xppm",AL610/VLOOKUP($G610,$K$11:$Z$28,AB$1,0),IF(LEFT($J610,1)="E",AL610/VLOOKUP($J610,$K$11:$AB$28,AB$1,0),AL610/AB$6)),"")</f>
        <v/>
      </c>
      <c r="AC610" s="110"/>
      <c r="AD610" s="14"/>
      <c r="AE610" s="14"/>
      <c r="AF610" s="14"/>
      <c r="AG610" s="14"/>
      <c r="AH610" s="14"/>
      <c r="AI610" s="14"/>
      <c r="AJ610" s="14"/>
      <c r="AK610" s="65"/>
      <c r="AL610" s="14"/>
      <c r="AM610" s="6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108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  <c r="CK610" s="10"/>
      <c r="CL610" s="10"/>
      <c r="CM610" s="10"/>
      <c r="CN610" s="10"/>
      <c r="CO610" s="10"/>
      <c r="CP610" s="10"/>
      <c r="CQ610" s="10"/>
      <c r="CR610" s="10"/>
      <c r="CS610" s="10"/>
      <c r="CT610" s="10"/>
      <c r="CU610" s="10"/>
      <c r="CV610" s="10"/>
      <c r="CW610" s="10"/>
      <c r="CX610" s="10"/>
      <c r="CY610" s="10"/>
      <c r="CZ610" s="10"/>
      <c r="DA610" s="10"/>
      <c r="DB610" s="10"/>
      <c r="DC610" s="10"/>
      <c r="DD610" s="10"/>
      <c r="DE610" s="10"/>
      <c r="DF610" s="10"/>
      <c r="DG610" s="10"/>
      <c r="DH610" s="10"/>
      <c r="DI610" s="10"/>
      <c r="DJ610" s="10"/>
      <c r="DK610" s="10"/>
      <c r="DL610" s="10"/>
      <c r="DM610" s="10"/>
      <c r="DN610" s="10"/>
      <c r="DO610" s="10"/>
      <c r="DP610" s="10"/>
      <c r="DQ610" s="10"/>
      <c r="DR610" s="10"/>
      <c r="DS610" s="10"/>
    </row>
    <row r="611" spans="1:123" s="101" customFormat="1" ht="10.95" customHeight="1" x14ac:dyDescent="0.25">
      <c r="A611" s="75" t="s">
        <v>348</v>
      </c>
      <c r="B611" s="95" t="str">
        <f t="shared" si="160"/>
        <v>Bud02 2020,2008,'xpr006',0</v>
      </c>
      <c r="C611" s="96">
        <f t="shared" si="161"/>
        <v>2020</v>
      </c>
      <c r="D611" s="96">
        <v>2008</v>
      </c>
      <c r="E611" s="97" t="str">
        <f>IF(LEFT(H611,1) = "x",H611,F611)</f>
        <v>xpr006</v>
      </c>
      <c r="F611" s="90">
        <v>503000</v>
      </c>
      <c r="G611" s="98">
        <f>IF(""="",1,SUBSTITUTE(SUBSTITUTE("","xxp","xpp"),"xppm13","xppm08"))</f>
        <v>1</v>
      </c>
      <c r="H611" s="98" t="str">
        <f>IF("xpr006"="",1,"xpr006")</f>
        <v>xpr006</v>
      </c>
      <c r="I611" s="98">
        <f>IF("Ewz"="",1,IF(LEFT("Ewz",1)&lt;&gt;"E","Ewz",1))</f>
        <v>1</v>
      </c>
      <c r="J611" s="98" t="str">
        <f>IF("Ewz"="",1,IF(LEFT("Ewz",1)="E","Ewz",1))</f>
        <v>Ewz</v>
      </c>
      <c r="K611" s="99" t="s">
        <v>358</v>
      </c>
      <c r="L611" s="91">
        <v>2008</v>
      </c>
      <c r="M611" s="100" t="str">
        <f>IF(LEFT($G611,4)="xppm","*","")</f>
        <v/>
      </c>
      <c r="N611" s="101" t="str">
        <f>UPPER(TRIM("          WORKMANS COMP INSURANCE"))</f>
        <v>WORKMANS COMP INSURANCE</v>
      </c>
      <c r="P611" s="102" t="s">
        <v>359</v>
      </c>
      <c r="R611" s="109">
        <f>IFERROR(IF(1*AB611&gt;0,AB611,V611),V611)</f>
        <v>0</v>
      </c>
      <c r="S611" s="108"/>
      <c r="T611" s="101">
        <f>IFERROR(IF(LEFT($G611,4)="xppm",AD611/VLOOKUP($G611,$K$11:$Z$28,T$1,0),IF(LEFT($J611,1)="E",AD611/VLOOKUP($J611,$K$11:$Z$28,T$1,0),AD611/T$6)),"")</f>
        <v>0</v>
      </c>
      <c r="V611" s="101">
        <f>IFERROR(IF(LEFT($G611,4)="xppm",AF611/VLOOKUP($G611,$K$11:$Z$28,V$1,0),IF(LEFT($J611,1)="E",AF611/VLOOKUP($J611,$K$11:$Z$28,V$1,0),AF611/V$6)),"")</f>
        <v>0</v>
      </c>
      <c r="X611" s="101">
        <f>IFERROR(IF(LEFT($G611,4)="xppm",AH611/VLOOKUP($G611,$K$11:$Z$28,X$1,0),IF(LEFT($J611,1)="E",AH611/VLOOKUP($J611,$K$11:$Z$28,X$1,0),AH611/X$6)),"")</f>
        <v>0</v>
      </c>
      <c r="Z611" s="101">
        <f>IFERROR(IF(LEFT($G611,4)="xppm",AJ611/VLOOKUP($G611,$K$11:$Z$28,Z$1,0),IF(LEFT($J611,1)="E",AJ611/VLOOKUP($J611,$K$11:$Z$28,Z$1,0),AJ611/Z$6)),"")</f>
        <v>0</v>
      </c>
      <c r="AA611" s="108"/>
      <c r="AB611" s="99" t="str">
        <f>IFERROR(IF(LEFT($G611,4)="xppm",AL611/VLOOKUP($G611,$K$11:$Z$28,AB$1,0),IF(LEFT($J611,1)="E",AL611/VLOOKUP($J611,$K$11:$AB$28,AB$1,0),AL611/AB$6)),"")</f>
        <v/>
      </c>
      <c r="AC611" s="110"/>
      <c r="AD611" s="14"/>
      <c r="AE611" s="14"/>
      <c r="AF611" s="14"/>
      <c r="AG611" s="14"/>
      <c r="AH611" s="14"/>
      <c r="AI611" s="14"/>
      <c r="AJ611" s="14"/>
      <c r="AK611" s="65"/>
      <c r="AL611" s="14"/>
      <c r="AM611" s="6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108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  <c r="CK611" s="10"/>
      <c r="CL611" s="10"/>
      <c r="CM611" s="10"/>
      <c r="CN611" s="10"/>
      <c r="CO611" s="10"/>
      <c r="CP611" s="10"/>
      <c r="CQ611" s="10"/>
      <c r="CR611" s="10"/>
      <c r="CS611" s="10"/>
      <c r="CT611" s="10"/>
      <c r="CU611" s="10"/>
      <c r="CV611" s="10"/>
      <c r="CW611" s="10"/>
      <c r="CX611" s="10"/>
      <c r="CY611" s="10"/>
      <c r="CZ611" s="10"/>
      <c r="DA611" s="10"/>
      <c r="DB611" s="10"/>
      <c r="DC611" s="10"/>
      <c r="DD611" s="10"/>
      <c r="DE611" s="10"/>
      <c r="DF611" s="10"/>
      <c r="DG611" s="10"/>
      <c r="DH611" s="10"/>
      <c r="DI611" s="10"/>
      <c r="DJ611" s="10"/>
      <c r="DK611" s="10"/>
      <c r="DL611" s="10"/>
      <c r="DM611" s="10"/>
      <c r="DN611" s="10"/>
      <c r="DO611" s="10"/>
      <c r="DP611" s="10"/>
      <c r="DQ611" s="10"/>
      <c r="DR611" s="10"/>
      <c r="DS611" s="10"/>
    </row>
    <row r="612" spans="1:123" s="101" customFormat="1" ht="10.95" customHeight="1" x14ac:dyDescent="0.25">
      <c r="A612" s="75" t="s">
        <v>348</v>
      </c>
      <c r="B612" s="95" t="str">
        <f t="shared" si="160"/>
        <v>Bud02 2020,2008,'xpr004',0</v>
      </c>
      <c r="C612" s="96">
        <f t="shared" si="161"/>
        <v>2020</v>
      </c>
      <c r="D612" s="96">
        <v>2008</v>
      </c>
      <c r="E612" s="97" t="str">
        <f>IF(LEFT(H612,1) = "x",H612,F612)</f>
        <v>xpr004</v>
      </c>
      <c r="F612" s="90">
        <v>501500</v>
      </c>
      <c r="G612" s="98">
        <f>IF(""="",1,SUBSTITUTE(SUBSTITUTE("","xxp","xpp"),"xppm13","xppm08"))</f>
        <v>1</v>
      </c>
      <c r="H612" s="98" t="str">
        <f>IF("xpr004"="",1,"xpr004")</f>
        <v>xpr004</v>
      </c>
      <c r="I612" s="98">
        <f>IF("Ewz"="",1,IF(LEFT("Ewz",1)&lt;&gt;"E","Ewz",1))</f>
        <v>1</v>
      </c>
      <c r="J612" s="98" t="str">
        <f>IF("Ewz"="",1,IF(LEFT("Ewz",1)="E","Ewz",1))</f>
        <v>Ewz</v>
      </c>
      <c r="K612" s="99" t="s">
        <v>360</v>
      </c>
      <c r="L612" s="91">
        <v>2008</v>
      </c>
      <c r="M612" s="100" t="str">
        <f>IF(LEFT($G612,4)="xppm","*","")</f>
        <v/>
      </c>
      <c r="N612" s="101" t="str">
        <f>UPPER(TRIM("          OTHER"))</f>
        <v>OTHER</v>
      </c>
      <c r="P612" s="102" t="s">
        <v>356</v>
      </c>
      <c r="R612" s="109">
        <f>IFERROR(IF(1*AB612&gt;0,AB612,V612),V612)</f>
        <v>0</v>
      </c>
      <c r="S612" s="108"/>
      <c r="T612" s="101">
        <f>IFERROR(IF(LEFT($G612,4)="xppm",AD612/VLOOKUP($G612,$K$11:$Z$28,T$1,0),IF(LEFT($J612,1)="E",AD612/VLOOKUP($J612,$K$11:$Z$28,T$1,0),AD612/T$6)),"")</f>
        <v>0</v>
      </c>
      <c r="V612" s="101">
        <f>IFERROR(IF(LEFT($G612,4)="xppm",AF612/VLOOKUP($G612,$K$11:$Z$28,V$1,0),IF(LEFT($J612,1)="E",AF612/VLOOKUP($J612,$K$11:$Z$28,V$1,0),AF612/V$6)),"")</f>
        <v>0</v>
      </c>
      <c r="X612" s="101">
        <f>IFERROR(IF(LEFT($G612,4)="xppm",AH612/VLOOKUP($G612,$K$11:$Z$28,X$1,0),IF(LEFT($J612,1)="E",AH612/VLOOKUP($J612,$K$11:$Z$28,X$1,0),AH612/X$6)),"")</f>
        <v>0</v>
      </c>
      <c r="Z612" s="101">
        <f>IFERROR(IF(LEFT($G612,4)="xppm",AJ612/VLOOKUP($G612,$K$11:$Z$28,Z$1,0),IF(LEFT($J612,1)="E",AJ612/VLOOKUP($J612,$K$11:$Z$28,Z$1,0),AJ612/Z$6)),"")</f>
        <v>0</v>
      </c>
      <c r="AA612" s="108"/>
      <c r="AB612" s="99" t="str">
        <f>IFERROR(IF(LEFT($G612,4)="xppm",AL612/VLOOKUP($G612,$K$11:$Z$28,AB$1,0),IF(LEFT($J612,1)="E",AL612/VLOOKUP($J612,$K$11:$AB$28,AB$1,0),AL612/AB$6)),"")</f>
        <v/>
      </c>
      <c r="AC612" s="110"/>
      <c r="AD612" s="14"/>
      <c r="AE612" s="14"/>
      <c r="AF612" s="14"/>
      <c r="AG612" s="14"/>
      <c r="AH612" s="14"/>
      <c r="AI612" s="14"/>
      <c r="AJ612" s="14"/>
      <c r="AK612" s="65"/>
      <c r="AL612" s="14"/>
      <c r="AM612" s="6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108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  <c r="CK612" s="10"/>
      <c r="CL612" s="10"/>
      <c r="CM612" s="10"/>
      <c r="CN612" s="10"/>
      <c r="CO612" s="10"/>
      <c r="CP612" s="10"/>
      <c r="CQ612" s="10"/>
      <c r="CR612" s="10"/>
      <c r="CS612" s="10"/>
      <c r="CT612" s="10"/>
      <c r="CU612" s="10"/>
      <c r="CV612" s="10"/>
      <c r="CW612" s="10"/>
      <c r="CX612" s="10"/>
      <c r="CY612" s="10"/>
      <c r="CZ612" s="10"/>
      <c r="DA612" s="10"/>
      <c r="DB612" s="10"/>
      <c r="DC612" s="10"/>
      <c r="DD612" s="10"/>
      <c r="DE612" s="10"/>
      <c r="DF612" s="10"/>
      <c r="DG612" s="10"/>
      <c r="DH612" s="10"/>
      <c r="DI612" s="10"/>
      <c r="DJ612" s="10"/>
      <c r="DK612" s="10"/>
      <c r="DL612" s="10"/>
      <c r="DM612" s="10"/>
      <c r="DN612" s="10"/>
      <c r="DO612" s="10"/>
      <c r="DP612" s="10"/>
      <c r="DQ612" s="10"/>
      <c r="DR612" s="10"/>
      <c r="DS612" s="10"/>
    </row>
    <row r="613" spans="1:123" ht="4.05" customHeight="1" x14ac:dyDescent="0.25">
      <c r="A613" s="75" t="s">
        <v>348</v>
      </c>
      <c r="E613" s="111"/>
      <c r="F613" s="112"/>
      <c r="T613" s="25"/>
      <c r="U613" s="25"/>
      <c r="V613" s="25"/>
      <c r="W613" s="25"/>
      <c r="X613" s="25"/>
      <c r="Y613" s="25"/>
      <c r="Z613" s="25"/>
      <c r="AA613" s="25"/>
      <c r="AB613" s="14"/>
      <c r="AC613" s="14"/>
    </row>
    <row r="614" spans="1:123" s="86" customFormat="1" ht="15" customHeight="1" x14ac:dyDescent="0.25">
      <c r="A614" s="75" t="s">
        <v>348</v>
      </c>
      <c r="B614" s="80"/>
      <c r="C614" s="80"/>
      <c r="D614" s="80"/>
      <c r="E614" s="81"/>
      <c r="F614" s="82"/>
      <c r="G614" s="81"/>
      <c r="H614" s="81"/>
      <c r="I614" s="81"/>
      <c r="J614" s="81"/>
      <c r="K614" s="81"/>
      <c r="L614" s="83">
        <f>L615</f>
        <v>2008</v>
      </c>
      <c r="M614" s="84" t="s">
        <v>361</v>
      </c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  <c r="AA614" s="84"/>
      <c r="AB614" s="81"/>
      <c r="AC614" s="81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85"/>
      <c r="AO614" s="85"/>
      <c r="AP614" s="85"/>
      <c r="AQ614" s="85"/>
      <c r="AR614" s="85"/>
      <c r="AS614" s="85"/>
      <c r="AT614" s="85"/>
      <c r="AU614" s="85"/>
      <c r="AV614" s="85"/>
      <c r="AW614" s="85"/>
      <c r="AX614" s="85"/>
      <c r="AY614" s="85"/>
      <c r="AZ614" s="84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  <c r="CK614" s="10"/>
      <c r="CL614" s="10"/>
      <c r="CM614" s="10"/>
      <c r="CN614" s="10"/>
      <c r="CO614" s="10"/>
      <c r="CP614" s="10"/>
      <c r="CQ614" s="10"/>
      <c r="CR614" s="10"/>
      <c r="CS614" s="10"/>
      <c r="CT614" s="10"/>
      <c r="CU614" s="10"/>
      <c r="CV614" s="10"/>
      <c r="CW614" s="10"/>
      <c r="CX614" s="10"/>
      <c r="CY614" s="10"/>
      <c r="CZ614" s="10"/>
      <c r="DA614" s="10"/>
      <c r="DB614" s="10"/>
      <c r="DC614" s="10"/>
      <c r="DD614" s="10"/>
      <c r="DE614" s="10"/>
      <c r="DF614" s="10"/>
      <c r="DG614" s="10"/>
      <c r="DH614" s="10"/>
      <c r="DI614" s="10"/>
      <c r="DJ614" s="10"/>
      <c r="DK614" s="10"/>
      <c r="DL614" s="10"/>
      <c r="DM614" s="10"/>
      <c r="DN614" s="10"/>
      <c r="DO614" s="10"/>
      <c r="DP614" s="10"/>
      <c r="DQ614" s="10"/>
      <c r="DR614" s="10"/>
      <c r="DS614" s="10"/>
    </row>
    <row r="615" spans="1:123" s="101" customFormat="1" ht="10.95" customHeight="1" x14ac:dyDescent="0.25">
      <c r="A615" s="75" t="s">
        <v>348</v>
      </c>
      <c r="B615" s="95" t="str">
        <f t="shared" ref="B615" si="162">IF(E615&gt;0,"Bud02 " &amp; C615 &amp;","&amp;D615&amp;",'"&amp;E615&amp;"',"&amp;1*R615)</f>
        <v>Bud02 2020,2008,'xhnm06',0</v>
      </c>
      <c r="C615" s="96">
        <f t="shared" ref="C615" si="163">$E$5</f>
        <v>2020</v>
      </c>
      <c r="D615" s="96">
        <v>2008</v>
      </c>
      <c r="E615" s="97" t="str">
        <f>IF(LEFT(H615,1) = "x",H615,F615)</f>
        <v>xhnm06</v>
      </c>
      <c r="F615" s="90">
        <v>506500</v>
      </c>
      <c r="G615" s="98">
        <f>IF(""="",1,SUBSTITUTE(SUBSTITUTE("","xxp","xpp"),"xppm13","xppm08"))</f>
        <v>1</v>
      </c>
      <c r="H615" s="98" t="str">
        <f>IF("xhnm06"="",1,"xhnm06")</f>
        <v>xhnm06</v>
      </c>
      <c r="I615" s="98">
        <f>IF("E120z"="",1,IF(LEFT("E120z",1)&lt;&gt;"E","E120z",1))</f>
        <v>1</v>
      </c>
      <c r="J615" s="98" t="str">
        <f>IF("E120z"="",1,IF(LEFT("E120z",1)="E","E120z",1))</f>
        <v>E120z</v>
      </c>
      <c r="K615" s="99" t="s">
        <v>362</v>
      </c>
      <c r="L615" s="91">
        <v>2008</v>
      </c>
      <c r="M615" s="100" t="str">
        <f>IF(LEFT($G615,4)="xppm","*","")</f>
        <v/>
      </c>
      <c r="N615" s="101" t="str">
        <f>UPPER(TRIM("          HOUSE THERAPY - MEDICARE B"))</f>
        <v>HOUSE THERAPY - MEDICARE B</v>
      </c>
      <c r="P615" s="102" t="s">
        <v>356</v>
      </c>
      <c r="R615" s="109">
        <f>IFERROR(IF(1*AB615&gt;0,AB615,V615),V615)</f>
        <v>0</v>
      </c>
      <c r="S615" s="108"/>
      <c r="T615" s="101">
        <f>IFERROR(IF(LEFT($G615,4)="xppm",AD615/VLOOKUP($G615,$K$11:$Z$28,T$1,0),IF(LEFT($J615,1)="E",AD615/VLOOKUP($J615,$K$11:$Z$28,T$1,0),AD615/T$6)),"")</f>
        <v>0</v>
      </c>
      <c r="V615" s="101">
        <f>IFERROR(IF(LEFT($G615,4)="xppm",AF615/VLOOKUP($G615,$K$11:$Z$28,V$1,0),IF(LEFT($J615,1)="E",AF615/VLOOKUP($J615,$K$11:$Z$28,V$1,0),AF615/V$6)),"")</f>
        <v>0</v>
      </c>
      <c r="X615" s="101">
        <f>IFERROR(IF(LEFT($G615,4)="xppm",AH615/VLOOKUP($G615,$K$11:$Z$28,X$1,0),IF(LEFT($J615,1)="E",AH615/VLOOKUP($J615,$K$11:$Z$28,X$1,0),AH615/X$6)),"")</f>
        <v>0</v>
      </c>
      <c r="Z615" s="101">
        <f>IFERROR(IF(LEFT($G615,4)="xppm",AJ615/VLOOKUP($G615,$K$11:$Z$28,Z$1,0),IF(LEFT($J615,1)="E",AJ615/VLOOKUP($J615,$K$11:$Z$28,Z$1,0),AJ615/Z$6)),"")</f>
        <v>0</v>
      </c>
      <c r="AA615" s="108"/>
      <c r="AB615" s="99" t="str">
        <f>IFERROR(IF(LEFT($G615,4)="xppm",AL615/VLOOKUP($G615,$K$11:$Z$28,AB$1,0),IF(LEFT($J615,1)="E",AL615/VLOOKUP($J615,$K$11:$AB$28,AB$1,0),AL615/AB$6)),"")</f>
        <v/>
      </c>
      <c r="AC615" s="110"/>
      <c r="AD615" s="14"/>
      <c r="AE615" s="14"/>
      <c r="AF615" s="14"/>
      <c r="AG615" s="14"/>
      <c r="AH615" s="14"/>
      <c r="AI615" s="14"/>
      <c r="AJ615" s="14"/>
      <c r="AK615" s="65"/>
      <c r="AL615" s="14"/>
      <c r="AM615" s="6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108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  <c r="CK615" s="10"/>
      <c r="CL615" s="10"/>
      <c r="CM615" s="10"/>
      <c r="CN615" s="10"/>
      <c r="CO615" s="10"/>
      <c r="CP615" s="10"/>
      <c r="CQ615" s="10"/>
      <c r="CR615" s="10"/>
      <c r="CS615" s="10"/>
      <c r="CT615" s="10"/>
      <c r="CU615" s="10"/>
      <c r="CV615" s="10"/>
      <c r="CW615" s="10"/>
      <c r="CX615" s="10"/>
      <c r="CY615" s="10"/>
      <c r="CZ615" s="10"/>
      <c r="DA615" s="10"/>
      <c r="DB615" s="10"/>
      <c r="DC615" s="10"/>
      <c r="DD615" s="10"/>
      <c r="DE615" s="10"/>
      <c r="DF615" s="10"/>
      <c r="DG615" s="10"/>
      <c r="DH615" s="10"/>
      <c r="DI615" s="10"/>
      <c r="DJ615" s="10"/>
      <c r="DK615" s="10"/>
      <c r="DL615" s="10"/>
      <c r="DM615" s="10"/>
      <c r="DN615" s="10"/>
      <c r="DO615" s="10"/>
      <c r="DP615" s="10"/>
      <c r="DQ615" s="10"/>
      <c r="DR615" s="10"/>
      <c r="DS615" s="10"/>
    </row>
    <row r="616" spans="1:123" s="101" customFormat="1" ht="10.95" customHeight="1" x14ac:dyDescent="0.25">
      <c r="A616" s="75" t="s">
        <v>348</v>
      </c>
      <c r="B616" s="95" t="str">
        <f>IF(E616&gt;0,"Bud02 " &amp; C616 &amp;","&amp;D616&amp;",'"&amp;E616&amp;"',"&amp;1*R616)</f>
        <v>Bud02 2020,2008,'508100',0</v>
      </c>
      <c r="C616" s="96">
        <f>$E$5</f>
        <v>2020</v>
      </c>
      <c r="D616" s="96">
        <v>2008</v>
      </c>
      <c r="E616" s="97">
        <f>IF(LEFT(H616,1) = "x",H616,F616)</f>
        <v>508100</v>
      </c>
      <c r="F616" s="90">
        <v>508100</v>
      </c>
      <c r="G616" s="98">
        <f>IF(""="",1,SUBSTITUTE(SUBSTITUTE("","xxp","xpp"),"xppm13","xppm08"))</f>
        <v>1</v>
      </c>
      <c r="H616" s="98">
        <f>IF(""="",1,"")</f>
        <v>1</v>
      </c>
      <c r="I616" s="98">
        <f>IF(""="",1,IF(LEFT("",1)&lt;&gt;"E","",1))</f>
        <v>1</v>
      </c>
      <c r="J616" s="98">
        <f>IF(""="",1,IF(LEFT("",1)="E","",1))</f>
        <v>1</v>
      </c>
      <c r="K616" s="99" t="s">
        <v>363</v>
      </c>
      <c r="L616" s="91">
        <v>2008</v>
      </c>
      <c r="M616" s="100" t="str">
        <f>IF(LEFT($G616,4)="xppm","*","")</f>
        <v/>
      </c>
      <c r="N616" s="101" t="str">
        <f>UPPER(TRIM("          HOUSE THERAPY - REHAB SUPPLIES"))</f>
        <v>HOUSE THERAPY - REHAB SUPPLIES</v>
      </c>
      <c r="P616" s="102" t="s">
        <v>356</v>
      </c>
      <c r="R616" s="109">
        <f>IFERROR(IF(1*AB616&gt;0,AB616,V616),V616)</f>
        <v>0</v>
      </c>
      <c r="S616" s="108"/>
      <c r="T616" s="101">
        <f>IFERROR(IF(LEFT($G616,4)="xppm",AD616/VLOOKUP($G616,$K$11:$Z$28,T$1,0),IF(LEFT($J616,1)="E",AD616/VLOOKUP($J616,$K$11:$Z$28,T$1,0),AD616/T$6)),"")</f>
        <v>0</v>
      </c>
      <c r="V616" s="101">
        <f>IFERROR(IF(LEFT($G616,4)="xppm",AF616/VLOOKUP($G616,$K$11:$Z$28,V$1,0),IF(LEFT($J616,1)="E",AF616/VLOOKUP($J616,$K$11:$Z$28,V$1,0),AF616/V$6)),"")</f>
        <v>0</v>
      </c>
      <c r="X616" s="101">
        <f>IFERROR(IF(LEFT($G616,4)="xppm",AH616/VLOOKUP($G616,$K$11:$Z$28,X$1,0),IF(LEFT($J616,1)="E",AH616/VLOOKUP($J616,$K$11:$Z$28,X$1,0),AH616/X$6)),"")</f>
        <v>0</v>
      </c>
      <c r="Z616" s="101">
        <f>IFERROR(IF(LEFT($G616,4)="xppm",AJ616/VLOOKUP($G616,$K$11:$Z$28,Z$1,0),IF(LEFT($J616,1)="E",AJ616/VLOOKUP($J616,$K$11:$Z$28,Z$1,0),AJ616/Z$6)),"")</f>
        <v>0</v>
      </c>
      <c r="AA616" s="108"/>
      <c r="AB616" s="99">
        <f>IFERROR(IF(LEFT($G616,4)="xppm",AL616/VLOOKUP($G616,$K$11:$Z$28,AB$1,0),IF(LEFT($J616,1)="E",AL616/VLOOKUP($J616,$K$11:$AB$28,AB$1,0),AL616/AB$6)),"")</f>
        <v>0</v>
      </c>
      <c r="AC616" s="110"/>
      <c r="AD616" s="14"/>
      <c r="AE616" s="14"/>
      <c r="AF616" s="14"/>
      <c r="AG616" s="14"/>
      <c r="AH616" s="14"/>
      <c r="AI616" s="14"/>
      <c r="AJ616" s="14"/>
      <c r="AK616" s="65"/>
      <c r="AL616" s="14"/>
      <c r="AM616" s="6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108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  <c r="CK616" s="10"/>
      <c r="CL616" s="10"/>
      <c r="CM616" s="10"/>
      <c r="CN616" s="10"/>
      <c r="CO616" s="10"/>
      <c r="CP616" s="10"/>
      <c r="CQ616" s="10"/>
      <c r="CR616" s="10"/>
      <c r="CS616" s="10"/>
      <c r="CT616" s="10"/>
      <c r="CU616" s="10"/>
      <c r="CV616" s="10"/>
      <c r="CW616" s="10"/>
      <c r="CX616" s="10"/>
      <c r="CY616" s="10"/>
      <c r="CZ616" s="10"/>
      <c r="DA616" s="10"/>
      <c r="DB616" s="10"/>
      <c r="DC616" s="10"/>
      <c r="DD616" s="10"/>
      <c r="DE616" s="10"/>
      <c r="DF616" s="10"/>
      <c r="DG616" s="10"/>
      <c r="DH616" s="10"/>
      <c r="DI616" s="10"/>
      <c r="DJ616" s="10"/>
      <c r="DK616" s="10"/>
      <c r="DL616" s="10"/>
      <c r="DM616" s="10"/>
      <c r="DN616" s="10"/>
      <c r="DO616" s="10"/>
      <c r="DP616" s="10"/>
      <c r="DQ616" s="10"/>
      <c r="DR616" s="10"/>
      <c r="DS616" s="10"/>
    </row>
    <row r="617" spans="1:123" ht="4.05" customHeight="1" x14ac:dyDescent="0.25">
      <c r="A617" s="75" t="s">
        <v>348</v>
      </c>
      <c r="E617" s="111"/>
      <c r="F617" s="112"/>
      <c r="T617" s="25"/>
      <c r="U617" s="25"/>
      <c r="V617" s="25"/>
      <c r="W617" s="25"/>
      <c r="X617" s="25"/>
      <c r="Y617" s="25"/>
      <c r="Z617" s="25"/>
      <c r="AA617" s="25"/>
      <c r="AB617" s="14"/>
      <c r="AC617" s="14"/>
    </row>
    <row r="618" spans="1:123" s="86" customFormat="1" ht="15" customHeight="1" x14ac:dyDescent="0.25">
      <c r="A618" s="75" t="s">
        <v>348</v>
      </c>
      <c r="B618" s="80"/>
      <c r="C618" s="80"/>
      <c r="D618" s="80"/>
      <c r="E618" s="81"/>
      <c r="F618" s="82"/>
      <c r="G618" s="81"/>
      <c r="H618" s="81"/>
      <c r="I618" s="81"/>
      <c r="J618" s="81"/>
      <c r="K618" s="81"/>
      <c r="L618" s="83">
        <f>L619</f>
        <v>2008</v>
      </c>
      <c r="M618" s="84" t="s">
        <v>364</v>
      </c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  <c r="AA618" s="84"/>
      <c r="AB618" s="81"/>
      <c r="AC618" s="81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85"/>
      <c r="AO618" s="85"/>
      <c r="AP618" s="85"/>
      <c r="AQ618" s="85"/>
      <c r="AR618" s="85"/>
      <c r="AS618" s="85"/>
      <c r="AT618" s="85"/>
      <c r="AU618" s="85"/>
      <c r="AV618" s="85"/>
      <c r="AW618" s="85"/>
      <c r="AX618" s="85"/>
      <c r="AY618" s="85"/>
      <c r="AZ618" s="84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  <c r="CK618" s="10"/>
      <c r="CL618" s="10"/>
      <c r="CM618" s="10"/>
      <c r="CN618" s="10"/>
      <c r="CO618" s="10"/>
      <c r="CP618" s="10"/>
      <c r="CQ618" s="10"/>
      <c r="CR618" s="10"/>
      <c r="CS618" s="10"/>
      <c r="CT618" s="10"/>
      <c r="CU618" s="10"/>
      <c r="CV618" s="10"/>
      <c r="CW618" s="10"/>
      <c r="CX618" s="10"/>
      <c r="CY618" s="10"/>
      <c r="CZ618" s="10"/>
      <c r="DA618" s="10"/>
      <c r="DB618" s="10"/>
      <c r="DC618" s="10"/>
      <c r="DD618" s="10"/>
      <c r="DE618" s="10"/>
      <c r="DF618" s="10"/>
      <c r="DG618" s="10"/>
      <c r="DH618" s="10"/>
      <c r="DI618" s="10"/>
      <c r="DJ618" s="10"/>
      <c r="DK618" s="10"/>
      <c r="DL618" s="10"/>
      <c r="DM618" s="10"/>
      <c r="DN618" s="10"/>
      <c r="DO618" s="10"/>
      <c r="DP618" s="10"/>
      <c r="DQ618" s="10"/>
      <c r="DR618" s="10"/>
      <c r="DS618" s="10"/>
    </row>
    <row r="619" spans="1:123" s="101" customFormat="1" ht="10.95" customHeight="1" x14ac:dyDescent="0.25">
      <c r="A619" s="75" t="s">
        <v>348</v>
      </c>
      <c r="B619" s="95" t="str">
        <f t="shared" ref="B619" si="164">IF(E619&gt;0,"Bud02 " &amp; C619 &amp;","&amp;D619&amp;",'"&amp;E619&amp;"',"&amp;1*R619)</f>
        <v>Bud02 2020,2008,'xdit02',0</v>
      </c>
      <c r="C619" s="96">
        <f t="shared" ref="C619" si="165">$E$5</f>
        <v>2020</v>
      </c>
      <c r="D619" s="96">
        <v>2008</v>
      </c>
      <c r="E619" s="97" t="str">
        <f>IF(LEFT(H619,1) = "x",H619,F619)</f>
        <v>xdit02</v>
      </c>
      <c r="F619" s="90">
        <v>530400</v>
      </c>
      <c r="G619" s="98" t="str">
        <f>IF("xppm02"="",1,SUBSTITUTE(SUBSTITUTE("xppm02","xxp","xpp"),"xppm13","xppm08"))</f>
        <v>xppm02</v>
      </c>
      <c r="H619" s="98" t="str">
        <f>IF("xdit02"="",1,"xdit02")</f>
        <v>xdit02</v>
      </c>
      <c r="I619" s="98">
        <f>IF(""="",1,IF(LEFT("",1)&lt;&gt;"E","",1))</f>
        <v>1</v>
      </c>
      <c r="J619" s="98">
        <f>IF(""="",1,IF(LEFT("",1)="E","",1))</f>
        <v>1</v>
      </c>
      <c r="K619" s="99" t="s">
        <v>365</v>
      </c>
      <c r="L619" s="91">
        <v>2008</v>
      </c>
      <c r="M619" s="100" t="str">
        <f>IF(LEFT($G619,4)="xppm","*","")</f>
        <v>*</v>
      </c>
      <c r="N619" s="101" t="str">
        <f>UPPER(TRIM("          DIETARY CONTRACT SERVICES"))</f>
        <v>DIETARY CONTRACT SERVICES</v>
      </c>
      <c r="P619" s="102" t="s">
        <v>366</v>
      </c>
      <c r="R619" s="109">
        <f>IFERROR(IF(1*AB619&gt;0,AB619,V619),V619)</f>
        <v>0</v>
      </c>
      <c r="S619" s="108"/>
      <c r="T619" s="101">
        <f>IFERROR(IF(LEFT($G619,4)="xppm",AD619/VLOOKUP($G619,$K$11:$Z$28,T$1,0),IF(LEFT($J619,1)="E",AD619/VLOOKUP($J619,$K$11:$Z$28,T$1,0),AD619/T$6)),"")</f>
        <v>0</v>
      </c>
      <c r="V619" s="101">
        <f>IFERROR(IF(LEFT($G619,4)="xppm",AF619/VLOOKUP($G619,$K$11:$Z$28,V$1,0),IF(LEFT($J619,1)="E",AF619/VLOOKUP($J619,$K$11:$Z$28,V$1,0),AF619/V$6)),"")</f>
        <v>0</v>
      </c>
      <c r="X619" s="101">
        <f>IFERROR(IF(LEFT($G619,4)="xppm",AH619/VLOOKUP($G619,$K$11:$Z$28,X$1,0),IF(LEFT($J619,1)="E",AH619/VLOOKUP($J619,$K$11:$Z$28,X$1,0),AH619/X$6)),"")</f>
        <v>0</v>
      </c>
      <c r="Z619" s="101">
        <f>IFERROR(IF(LEFT($G619,4)="xppm",AJ619/VLOOKUP($G619,$K$11:$Z$28,Z$1,0),IF(LEFT($J619,1)="E",AJ619/VLOOKUP($J619,$K$11:$Z$28,Z$1,0),AJ619/Z$6)),"")</f>
        <v>0</v>
      </c>
      <c r="AA619" s="108"/>
      <c r="AB619" s="99" t="str">
        <f>IFERROR(IF(LEFT($G619,4)="xppm",AL619/VLOOKUP($G619,$K$11:$Z$28,AB$1,0),IF(LEFT($J619,1)="E",AL619/VLOOKUP($J619,$K$11:$AB$28,AB$1,0),AL619/AB$6)),"")</f>
        <v/>
      </c>
      <c r="AC619" s="110"/>
      <c r="AD619" s="14"/>
      <c r="AE619" s="14"/>
      <c r="AF619" s="14"/>
      <c r="AG619" s="14"/>
      <c r="AH619" s="14"/>
      <c r="AI619" s="14"/>
      <c r="AJ619" s="14"/>
      <c r="AK619" s="65"/>
      <c r="AL619" s="14"/>
      <c r="AM619" s="6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108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  <c r="CK619" s="10"/>
      <c r="CL619" s="10"/>
      <c r="CM619" s="10"/>
      <c r="CN619" s="10"/>
      <c r="CO619" s="10"/>
      <c r="CP619" s="10"/>
      <c r="CQ619" s="10"/>
      <c r="CR619" s="10"/>
      <c r="CS619" s="10"/>
      <c r="CT619" s="10"/>
      <c r="CU619" s="10"/>
      <c r="CV619" s="10"/>
      <c r="CW619" s="10"/>
      <c r="CX619" s="10"/>
      <c r="CY619" s="10"/>
      <c r="CZ619" s="10"/>
      <c r="DA619" s="10"/>
      <c r="DB619" s="10"/>
      <c r="DC619" s="10"/>
      <c r="DD619" s="10"/>
      <c r="DE619" s="10"/>
      <c r="DF619" s="10"/>
      <c r="DG619" s="10"/>
      <c r="DH619" s="10"/>
      <c r="DI619" s="10"/>
      <c r="DJ619" s="10"/>
      <c r="DK619" s="10"/>
      <c r="DL619" s="10"/>
      <c r="DM619" s="10"/>
      <c r="DN619" s="10"/>
      <c r="DO619" s="10"/>
      <c r="DP619" s="10"/>
      <c r="DQ619" s="10"/>
      <c r="DR619" s="10"/>
      <c r="DS619" s="10"/>
    </row>
    <row r="620" spans="1:123" ht="4.05" customHeight="1" x14ac:dyDescent="0.25">
      <c r="A620" s="75" t="s">
        <v>348</v>
      </c>
      <c r="E620" s="111"/>
      <c r="F620" s="112"/>
      <c r="T620" s="25"/>
      <c r="U620" s="25"/>
      <c r="V620" s="25"/>
      <c r="W620" s="25"/>
      <c r="X620" s="25"/>
      <c r="Y620" s="25"/>
      <c r="Z620" s="25"/>
      <c r="AA620" s="25"/>
      <c r="AB620" s="14"/>
      <c r="AC620" s="14"/>
    </row>
    <row r="621" spans="1:123" s="86" customFormat="1" ht="15" customHeight="1" x14ac:dyDescent="0.25">
      <c r="A621" s="75" t="s">
        <v>348</v>
      </c>
      <c r="B621" s="80"/>
      <c r="C621" s="80"/>
      <c r="D621" s="80"/>
      <c r="E621" s="81"/>
      <c r="F621" s="82"/>
      <c r="G621" s="81"/>
      <c r="H621" s="81"/>
      <c r="I621" s="81"/>
      <c r="J621" s="81"/>
      <c r="K621" s="81"/>
      <c r="L621" s="83">
        <f>L622</f>
        <v>2008</v>
      </c>
      <c r="M621" s="84" t="s">
        <v>367</v>
      </c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  <c r="AA621" s="84"/>
      <c r="AB621" s="81"/>
      <c r="AC621" s="81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85"/>
      <c r="AO621" s="85"/>
      <c r="AP621" s="85"/>
      <c r="AQ621" s="85"/>
      <c r="AR621" s="85"/>
      <c r="AS621" s="85"/>
      <c r="AT621" s="85"/>
      <c r="AU621" s="85"/>
      <c r="AV621" s="85"/>
      <c r="AW621" s="85"/>
      <c r="AX621" s="85"/>
      <c r="AY621" s="85"/>
      <c r="AZ621" s="84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  <c r="CK621" s="10"/>
      <c r="CL621" s="10"/>
      <c r="CM621" s="10"/>
      <c r="CN621" s="10"/>
      <c r="CO621" s="10"/>
      <c r="CP621" s="10"/>
      <c r="CQ621" s="10"/>
      <c r="CR621" s="10"/>
      <c r="CS621" s="10"/>
      <c r="CT621" s="10"/>
      <c r="CU621" s="10"/>
      <c r="CV621" s="10"/>
      <c r="CW621" s="10"/>
      <c r="CX621" s="10"/>
      <c r="CY621" s="10"/>
      <c r="CZ621" s="10"/>
      <c r="DA621" s="10"/>
      <c r="DB621" s="10"/>
      <c r="DC621" s="10"/>
      <c r="DD621" s="10"/>
      <c r="DE621" s="10"/>
      <c r="DF621" s="10"/>
      <c r="DG621" s="10"/>
      <c r="DH621" s="10"/>
      <c r="DI621" s="10"/>
      <c r="DJ621" s="10"/>
      <c r="DK621" s="10"/>
      <c r="DL621" s="10"/>
      <c r="DM621" s="10"/>
      <c r="DN621" s="10"/>
      <c r="DO621" s="10"/>
      <c r="DP621" s="10"/>
      <c r="DQ621" s="10"/>
      <c r="DR621" s="10"/>
      <c r="DS621" s="10"/>
    </row>
    <row r="622" spans="1:123" s="101" customFormat="1" ht="10.95" customHeight="1" x14ac:dyDescent="0.25">
      <c r="A622" s="75" t="s">
        <v>348</v>
      </c>
      <c r="B622" s="95" t="str">
        <f t="shared" ref="B622:B624" si="166">IF(E622&gt;0,"Bud02 " &amp; C622 &amp;","&amp;D622&amp;",'"&amp;E622&amp;"',"&amp;1*R622)</f>
        <v>Bud02 2020,2008,'533000',0</v>
      </c>
      <c r="C622" s="96">
        <f t="shared" ref="C622:C624" si="167">$E$5</f>
        <v>2020</v>
      </c>
      <c r="D622" s="96">
        <v>2008</v>
      </c>
      <c r="E622" s="97">
        <f>IF(LEFT(H622,1) = "x",H622,F622)</f>
        <v>533000</v>
      </c>
      <c r="F622" s="90">
        <v>533000</v>
      </c>
      <c r="G622" s="98">
        <f>IF(""="",1,SUBSTITUTE(SUBSTITUTE("","xxp","xpp"),"xppm13","xppm08"))</f>
        <v>1</v>
      </c>
      <c r="H622" s="98">
        <f>IF(""="",1,"")</f>
        <v>1</v>
      </c>
      <c r="I622" s="98">
        <f>IF(""="",1,IF(LEFT("",1)&lt;&gt;"E","",1))</f>
        <v>1</v>
      </c>
      <c r="J622" s="98">
        <f>IF(""="",1,IF(LEFT("",1)="E","",1))</f>
        <v>1</v>
      </c>
      <c r="K622" s="99" t="s">
        <v>368</v>
      </c>
      <c r="L622" s="91">
        <v>2008</v>
      </c>
      <c r="M622" s="100" t="str">
        <f>IF(LEFT($G622,4)="xppm","*","")</f>
        <v/>
      </c>
      <c r="N622" s="101" t="str">
        <f>UPPER(TRIM("          UTILITIES"))</f>
        <v>UTILITIES</v>
      </c>
      <c r="P622" s="102" t="s">
        <v>356</v>
      </c>
      <c r="R622" s="109">
        <f>IFERROR(IF(1*AB622&gt;0,AB622,V622),V622)</f>
        <v>0</v>
      </c>
      <c r="S622" s="108"/>
      <c r="T622" s="101">
        <f>IFERROR(IF(LEFT($G622,4)="xppm",AD622/VLOOKUP($G622,$K$11:$Z$28,T$1,0),IF(LEFT($J622,1)="E",AD622/VLOOKUP($J622,$K$11:$Z$28,T$1,0),AD622/T$6)),"")</f>
        <v>0</v>
      </c>
      <c r="V622" s="101">
        <f>IFERROR(IF(LEFT($G622,4)="xppm",AF622/VLOOKUP($G622,$K$11:$Z$28,V$1,0),IF(LEFT($J622,1)="E",AF622/VLOOKUP($J622,$K$11:$Z$28,V$1,0),AF622/V$6)),"")</f>
        <v>0</v>
      </c>
      <c r="X622" s="101">
        <f>IFERROR(IF(LEFT($G622,4)="xppm",AH622/VLOOKUP($G622,$K$11:$Z$28,X$1,0),IF(LEFT($J622,1)="E",AH622/VLOOKUP($J622,$K$11:$Z$28,X$1,0),AH622/X$6)),"")</f>
        <v>0</v>
      </c>
      <c r="Z622" s="101">
        <f>IFERROR(IF(LEFT($G622,4)="xppm",AJ622/VLOOKUP($G622,$K$11:$Z$28,Z$1,0),IF(LEFT($J622,1)="E",AJ622/VLOOKUP($J622,$K$11:$Z$28,Z$1,0),AJ622/Z$6)),"")</f>
        <v>0</v>
      </c>
      <c r="AA622" s="108"/>
      <c r="AB622" s="99">
        <f>IFERROR(IF(LEFT($G622,4)="xppm",AL622/VLOOKUP($G622,$K$11:$Z$28,AB$1,0),IF(LEFT($J622,1)="E",AL622/VLOOKUP($J622,$K$11:$AB$28,AB$1,0),AL622/AB$6)),"")</f>
        <v>0</v>
      </c>
      <c r="AC622" s="110"/>
      <c r="AD622" s="14"/>
      <c r="AE622" s="14"/>
      <c r="AF622" s="14"/>
      <c r="AG622" s="14"/>
      <c r="AH622" s="14"/>
      <c r="AI622" s="14"/>
      <c r="AJ622" s="14"/>
      <c r="AK622" s="65"/>
      <c r="AL622" s="14"/>
      <c r="AM622" s="6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108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  <c r="CK622" s="10"/>
      <c r="CL622" s="10"/>
      <c r="CM622" s="10"/>
      <c r="CN622" s="10"/>
      <c r="CO622" s="10"/>
      <c r="CP622" s="10"/>
      <c r="CQ622" s="10"/>
      <c r="CR622" s="10"/>
      <c r="CS622" s="10"/>
      <c r="CT622" s="10"/>
      <c r="CU622" s="10"/>
      <c r="CV622" s="10"/>
      <c r="CW622" s="10"/>
      <c r="CX622" s="10"/>
      <c r="CY622" s="10"/>
      <c r="CZ622" s="10"/>
      <c r="DA622" s="10"/>
      <c r="DB622" s="10"/>
      <c r="DC622" s="10"/>
      <c r="DD622" s="10"/>
      <c r="DE622" s="10"/>
      <c r="DF622" s="10"/>
      <c r="DG622" s="10"/>
      <c r="DH622" s="10"/>
      <c r="DI622" s="10"/>
      <c r="DJ622" s="10"/>
      <c r="DK622" s="10"/>
      <c r="DL622" s="10"/>
      <c r="DM622" s="10"/>
      <c r="DN622" s="10"/>
      <c r="DO622" s="10"/>
      <c r="DP622" s="10"/>
      <c r="DQ622" s="10"/>
      <c r="DR622" s="10"/>
      <c r="DS622" s="10"/>
    </row>
    <row r="623" spans="1:123" s="101" customFormat="1" ht="10.95" customHeight="1" x14ac:dyDescent="0.25">
      <c r="A623" s="75" t="s">
        <v>348</v>
      </c>
      <c r="B623" s="95" t="str">
        <f t="shared" si="166"/>
        <v>Bud02 2020,2008,'536000',0</v>
      </c>
      <c r="C623" s="96">
        <f t="shared" si="167"/>
        <v>2020</v>
      </c>
      <c r="D623" s="96">
        <v>2008</v>
      </c>
      <c r="E623" s="97">
        <f>IF(LEFT(H623,1) = "x",H623,F623)</f>
        <v>536000</v>
      </c>
      <c r="F623" s="90">
        <v>536000</v>
      </c>
      <c r="G623" s="98">
        <f>IF(""="",1,SUBSTITUTE(SUBSTITUTE("","xxp","xpp"),"xppm13","xppm08"))</f>
        <v>1</v>
      </c>
      <c r="H623" s="98">
        <f>IF(""="",1,"")</f>
        <v>1</v>
      </c>
      <c r="I623" s="98">
        <f>IF(""="",1,IF(LEFT("",1)&lt;&gt;"E","",1))</f>
        <v>1</v>
      </c>
      <c r="J623" s="98">
        <f>IF(""="",1,IF(LEFT("",1)="E","",1))</f>
        <v>1</v>
      </c>
      <c r="K623" s="99" t="s">
        <v>369</v>
      </c>
      <c r="L623" s="91">
        <v>2008</v>
      </c>
      <c r="M623" s="100" t="str">
        <f>IF(LEFT($G623,4)="xppm","*","")</f>
        <v/>
      </c>
      <c r="N623" s="101" t="str">
        <f>UPPER(TRIM("          REPAIRS &amp; MAINTENANCE/SUPPLIES"))</f>
        <v>REPAIRS &amp; MAINTENANCE/SUPPLIES</v>
      </c>
      <c r="P623" s="102" t="s">
        <v>370</v>
      </c>
      <c r="R623" s="109">
        <f>IFERROR(IF(1*AB623&gt;0,AB623,V623),V623)</f>
        <v>0</v>
      </c>
      <c r="S623" s="108"/>
      <c r="T623" s="101">
        <f>IFERROR(IF(LEFT($G623,4)="xppm",AD623/VLOOKUP($G623,$K$11:$Z$28,T$1,0),IF(LEFT($J623,1)="E",AD623/VLOOKUP($J623,$K$11:$Z$28,T$1,0),AD623/T$6)),"")</f>
        <v>0</v>
      </c>
      <c r="V623" s="101">
        <f>IFERROR(IF(LEFT($G623,4)="xppm",AF623/VLOOKUP($G623,$K$11:$Z$28,V$1,0),IF(LEFT($J623,1)="E",AF623/VLOOKUP($J623,$K$11:$Z$28,V$1,0),AF623/V$6)),"")</f>
        <v>0</v>
      </c>
      <c r="X623" s="101">
        <f>IFERROR(IF(LEFT($G623,4)="xppm",AH623/VLOOKUP($G623,$K$11:$Z$28,X$1,0),IF(LEFT($J623,1)="E",AH623/VLOOKUP($J623,$K$11:$Z$28,X$1,0),AH623/X$6)),"")</f>
        <v>0</v>
      </c>
      <c r="Z623" s="101">
        <f>IFERROR(IF(LEFT($G623,4)="xppm",AJ623/VLOOKUP($G623,$K$11:$Z$28,Z$1,0),IF(LEFT($J623,1)="E",AJ623/VLOOKUP($J623,$K$11:$Z$28,Z$1,0),AJ623/Z$6)),"")</f>
        <v>0</v>
      </c>
      <c r="AA623" s="108"/>
      <c r="AB623" s="99">
        <f>IFERROR(IF(LEFT($G623,4)="xppm",AL623/VLOOKUP($G623,$K$11:$Z$28,AB$1,0),IF(LEFT($J623,1)="E",AL623/VLOOKUP($J623,$K$11:$AB$28,AB$1,0),AL623/AB$6)),"")</f>
        <v>0</v>
      </c>
      <c r="AC623" s="110"/>
      <c r="AD623" s="14"/>
      <c r="AE623" s="14"/>
      <c r="AF623" s="14"/>
      <c r="AG623" s="14"/>
      <c r="AH623" s="14"/>
      <c r="AI623" s="14"/>
      <c r="AJ623" s="14"/>
      <c r="AK623" s="65"/>
      <c r="AL623" s="14"/>
      <c r="AM623" s="6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108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  <c r="CR623" s="10"/>
      <c r="CS623" s="10"/>
      <c r="CT623" s="10"/>
      <c r="CU623" s="10"/>
      <c r="CV623" s="10"/>
      <c r="CW623" s="10"/>
      <c r="CX623" s="10"/>
      <c r="CY623" s="10"/>
      <c r="CZ623" s="10"/>
      <c r="DA623" s="10"/>
      <c r="DB623" s="10"/>
      <c r="DC623" s="10"/>
      <c r="DD623" s="10"/>
      <c r="DE623" s="10"/>
      <c r="DF623" s="10"/>
      <c r="DG623" s="10"/>
      <c r="DH623" s="10"/>
      <c r="DI623" s="10"/>
      <c r="DJ623" s="10"/>
      <c r="DK623" s="10"/>
      <c r="DL623" s="10"/>
      <c r="DM623" s="10"/>
      <c r="DN623" s="10"/>
      <c r="DO623" s="10"/>
      <c r="DP623" s="10"/>
      <c r="DQ623" s="10"/>
      <c r="DR623" s="10"/>
      <c r="DS623" s="10"/>
    </row>
    <row r="624" spans="1:123" s="101" customFormat="1" ht="10.95" customHeight="1" x14ac:dyDescent="0.25">
      <c r="A624" s="75" t="s">
        <v>348</v>
      </c>
      <c r="B624" s="95" t="str">
        <f t="shared" si="166"/>
        <v>Bud02 2020,2008,'534000',0</v>
      </c>
      <c r="C624" s="96">
        <f t="shared" si="167"/>
        <v>2020</v>
      </c>
      <c r="D624" s="96">
        <v>2008</v>
      </c>
      <c r="E624" s="97">
        <f>IF(LEFT(H624,1) = "x",H624,F624)</f>
        <v>534000</v>
      </c>
      <c r="F624" s="90">
        <v>534000</v>
      </c>
      <c r="G624" s="98">
        <f>IF(""="",1,SUBSTITUTE(SUBSTITUTE("","xxp","xpp"),"xppm13","xppm08"))</f>
        <v>1</v>
      </c>
      <c r="H624" s="98">
        <f>IF(""="",1,"")</f>
        <v>1</v>
      </c>
      <c r="I624" s="98">
        <f>IF(""="",1,IF(LEFT("",1)&lt;&gt;"E","",1))</f>
        <v>1</v>
      </c>
      <c r="J624" s="98">
        <f>IF(""="",1,IF(LEFT("",1)="E","",1))</f>
        <v>1</v>
      </c>
      <c r="K624" s="99" t="s">
        <v>371</v>
      </c>
      <c r="L624" s="91">
        <v>2008</v>
      </c>
      <c r="M624" s="100" t="str">
        <f>IF(LEFT($G624,4)="xppm","*","")</f>
        <v/>
      </c>
      <c r="N624" s="101" t="str">
        <f>UPPER(TRIM("          CONTRACT SERVICES"))</f>
        <v>CONTRACT SERVICES</v>
      </c>
      <c r="P624" s="102" t="s">
        <v>370</v>
      </c>
      <c r="R624" s="109">
        <f>IFERROR(IF(1*AB624&gt;0,AB624,V624),V624)</f>
        <v>0</v>
      </c>
      <c r="S624" s="108"/>
      <c r="T624" s="101">
        <f>IFERROR(IF(LEFT($G624,4)="xppm",AD624/VLOOKUP($G624,$K$11:$Z$28,T$1,0),IF(LEFT($J624,1)="E",AD624/VLOOKUP($J624,$K$11:$Z$28,T$1,0),AD624/T$6)),"")</f>
        <v>0</v>
      </c>
      <c r="V624" s="101">
        <f>IFERROR(IF(LEFT($G624,4)="xppm",AF624/VLOOKUP($G624,$K$11:$Z$28,V$1,0),IF(LEFT($J624,1)="E",AF624/VLOOKUP($J624,$K$11:$Z$28,V$1,0),AF624/V$6)),"")</f>
        <v>0</v>
      </c>
      <c r="X624" s="101">
        <f>IFERROR(IF(LEFT($G624,4)="xppm",AH624/VLOOKUP($G624,$K$11:$Z$28,X$1,0),IF(LEFT($J624,1)="E",AH624/VLOOKUP($J624,$K$11:$Z$28,X$1,0),AH624/X$6)),"")</f>
        <v>0</v>
      </c>
      <c r="Z624" s="101">
        <f>IFERROR(IF(LEFT($G624,4)="xppm",AJ624/VLOOKUP($G624,$K$11:$Z$28,Z$1,0),IF(LEFT($J624,1)="E",AJ624/VLOOKUP($J624,$K$11:$Z$28,Z$1,0),AJ624/Z$6)),"")</f>
        <v>0</v>
      </c>
      <c r="AA624" s="108"/>
      <c r="AB624" s="99">
        <f>IFERROR(IF(LEFT($G624,4)="xppm",AL624/VLOOKUP($G624,$K$11:$Z$28,AB$1,0),IF(LEFT($J624,1)="E",AL624/VLOOKUP($J624,$K$11:$AB$28,AB$1,0),AL624/AB$6)),"")</f>
        <v>0</v>
      </c>
      <c r="AC624" s="110"/>
      <c r="AD624" s="14"/>
      <c r="AE624" s="14"/>
      <c r="AF624" s="14"/>
      <c r="AG624" s="14"/>
      <c r="AH624" s="14"/>
      <c r="AI624" s="14"/>
      <c r="AJ624" s="14"/>
      <c r="AK624" s="65"/>
      <c r="AL624" s="14"/>
      <c r="AM624" s="6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108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  <c r="CK624" s="10"/>
      <c r="CL624" s="10"/>
      <c r="CM624" s="10"/>
      <c r="CN624" s="10"/>
      <c r="CO624" s="10"/>
      <c r="CP624" s="10"/>
      <c r="CQ624" s="10"/>
      <c r="CR624" s="10"/>
      <c r="CS624" s="10"/>
      <c r="CT624" s="10"/>
      <c r="CU624" s="10"/>
      <c r="CV624" s="10"/>
      <c r="CW624" s="10"/>
      <c r="CX624" s="10"/>
      <c r="CY624" s="10"/>
      <c r="CZ624" s="10"/>
      <c r="DA624" s="10"/>
      <c r="DB624" s="10"/>
      <c r="DC624" s="10"/>
      <c r="DD624" s="10"/>
      <c r="DE624" s="10"/>
      <c r="DF624" s="10"/>
      <c r="DG624" s="10"/>
      <c r="DH624" s="10"/>
      <c r="DI624" s="10"/>
      <c r="DJ624" s="10"/>
      <c r="DK624" s="10"/>
      <c r="DL624" s="10"/>
      <c r="DM624" s="10"/>
      <c r="DN624" s="10"/>
      <c r="DO624" s="10"/>
      <c r="DP624" s="10"/>
      <c r="DQ624" s="10"/>
      <c r="DR624" s="10"/>
      <c r="DS624" s="10"/>
    </row>
    <row r="625" spans="1:123" ht="4.05" customHeight="1" x14ac:dyDescent="0.25">
      <c r="A625" s="75" t="s">
        <v>348</v>
      </c>
      <c r="E625" s="111"/>
      <c r="F625" s="112"/>
      <c r="T625" s="25"/>
      <c r="U625" s="25"/>
      <c r="V625" s="25"/>
      <c r="W625" s="25"/>
      <c r="X625" s="25"/>
      <c r="Y625" s="25"/>
      <c r="Z625" s="25"/>
      <c r="AA625" s="25"/>
      <c r="AB625" s="14"/>
      <c r="AC625" s="14"/>
    </row>
    <row r="626" spans="1:123" s="86" customFormat="1" ht="15" customHeight="1" x14ac:dyDescent="0.25">
      <c r="A626" s="75" t="s">
        <v>348</v>
      </c>
      <c r="B626" s="80"/>
      <c r="C626" s="80"/>
      <c r="D626" s="80"/>
      <c r="E626" s="81"/>
      <c r="F626" s="82"/>
      <c r="G626" s="81"/>
      <c r="H626" s="81"/>
      <c r="I626" s="81"/>
      <c r="J626" s="81"/>
      <c r="K626" s="81"/>
      <c r="L626" s="83">
        <f>L627</f>
        <v>2008</v>
      </c>
      <c r="M626" s="84" t="s">
        <v>372</v>
      </c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  <c r="AA626" s="84"/>
      <c r="AB626" s="81"/>
      <c r="AC626" s="81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85"/>
      <c r="AO626" s="85"/>
      <c r="AP626" s="85"/>
      <c r="AQ626" s="85"/>
      <c r="AR626" s="85"/>
      <c r="AS626" s="85"/>
      <c r="AT626" s="85"/>
      <c r="AU626" s="85"/>
      <c r="AV626" s="85"/>
      <c r="AW626" s="85"/>
      <c r="AX626" s="85"/>
      <c r="AY626" s="85"/>
      <c r="AZ626" s="84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  <c r="CK626" s="10"/>
      <c r="CL626" s="10"/>
      <c r="CM626" s="10"/>
      <c r="CN626" s="10"/>
      <c r="CO626" s="10"/>
      <c r="CP626" s="10"/>
      <c r="CQ626" s="10"/>
      <c r="CR626" s="10"/>
      <c r="CS626" s="10"/>
      <c r="CT626" s="10"/>
      <c r="CU626" s="10"/>
      <c r="CV626" s="10"/>
      <c r="CW626" s="10"/>
      <c r="CX626" s="10"/>
      <c r="CY626" s="10"/>
      <c r="CZ626" s="10"/>
      <c r="DA626" s="10"/>
      <c r="DB626" s="10"/>
      <c r="DC626" s="10"/>
      <c r="DD626" s="10"/>
      <c r="DE626" s="10"/>
      <c r="DF626" s="10"/>
      <c r="DG626" s="10"/>
      <c r="DH626" s="10"/>
      <c r="DI626" s="10"/>
      <c r="DJ626" s="10"/>
      <c r="DK626" s="10"/>
      <c r="DL626" s="10"/>
      <c r="DM626" s="10"/>
      <c r="DN626" s="10"/>
      <c r="DO626" s="10"/>
      <c r="DP626" s="10"/>
      <c r="DQ626" s="10"/>
      <c r="DR626" s="10"/>
      <c r="DS626" s="10"/>
    </row>
    <row r="627" spans="1:123" s="101" customFormat="1" ht="10.95" customHeight="1" x14ac:dyDescent="0.25">
      <c r="A627" s="75" t="s">
        <v>348</v>
      </c>
      <c r="B627" s="95" t="str">
        <f t="shared" ref="B627:B638" si="168">IF(E627&gt;0,"Bud02 " &amp; C627 &amp;","&amp;D627&amp;",'"&amp;E627&amp;"',"&amp;1*R627)</f>
        <v>Bud02 2020,2008,'542500',0</v>
      </c>
      <c r="C627" s="96">
        <f t="shared" ref="C627:C638" si="169">$E$5</f>
        <v>2020</v>
      </c>
      <c r="D627" s="96">
        <v>2008</v>
      </c>
      <c r="E627" s="97">
        <f>IF(LEFT(H627,1) = "x",H627,F627)</f>
        <v>542500</v>
      </c>
      <c r="F627" s="90">
        <v>542500</v>
      </c>
      <c r="G627" s="98">
        <f>IF(""="",1,SUBSTITUTE(SUBSTITUTE("","xxp","xpp"),"xppm13","xppm08"))</f>
        <v>1</v>
      </c>
      <c r="H627" s="98">
        <f>IF(""="",1,"")</f>
        <v>1</v>
      </c>
      <c r="I627" s="98">
        <f>IF(""="",1,IF(LEFT("",1)&lt;&gt;"E","",1))</f>
        <v>1</v>
      </c>
      <c r="J627" s="98">
        <f>IF(""="",1,IF(LEFT("",1)="E","",1))</f>
        <v>1</v>
      </c>
      <c r="K627" s="99" t="s">
        <v>373</v>
      </c>
      <c r="L627" s="91">
        <v>2008</v>
      </c>
      <c r="M627" s="100" t="str">
        <f>IF(LEFT($G627,4)="xppm","*","")</f>
        <v/>
      </c>
      <c r="N627" s="101" t="str">
        <f>UPPER(TRIM("          MARKETING - ADVERTISING &amp; PROMOTION"))</f>
        <v>MARKETING - ADVERTISING &amp; PROMOTION</v>
      </c>
      <c r="P627" s="102" t="s">
        <v>374</v>
      </c>
      <c r="R627" s="109">
        <f>IFERROR(IF(1*AB627&gt;0,AB627,V627),V627)</f>
        <v>0</v>
      </c>
      <c r="S627" s="108"/>
      <c r="T627" s="101">
        <f>IFERROR(IF(LEFT($G627,4)="xppm",AD627/VLOOKUP($G627,$K$11:$Z$28,T$1,0),IF(LEFT($J627,1)="E",AD627/VLOOKUP($J627,$K$11:$Z$28,T$1,0),AD627/T$6)),"")</f>
        <v>0</v>
      </c>
      <c r="V627" s="101">
        <f>IFERROR(IF(LEFT($G627,4)="xppm",AF627/VLOOKUP($G627,$K$11:$Z$28,V$1,0),IF(LEFT($J627,1)="E",AF627/VLOOKUP($J627,$K$11:$Z$28,V$1,0),AF627/V$6)),"")</f>
        <v>0</v>
      </c>
      <c r="X627" s="101">
        <f>IFERROR(IF(LEFT($G627,4)="xppm",AH627/VLOOKUP($G627,$K$11:$Z$28,X$1,0),IF(LEFT($J627,1)="E",AH627/VLOOKUP($J627,$K$11:$Z$28,X$1,0),AH627/X$6)),"")</f>
        <v>0</v>
      </c>
      <c r="Z627" s="101">
        <f>IFERROR(IF(LEFT($G627,4)="xppm",AJ627/VLOOKUP($G627,$K$11:$Z$28,Z$1,0),IF(LEFT($J627,1)="E",AJ627/VLOOKUP($J627,$K$11:$Z$28,Z$1,0),AJ627/Z$6)),"")</f>
        <v>0</v>
      </c>
      <c r="AA627" s="108"/>
      <c r="AB627" s="99">
        <f>IFERROR(IF(LEFT($G627,4)="xppm",AL627/VLOOKUP($G627,$K$11:$Z$28,AB$1,0),IF(LEFT($J627,1)="E",AL627/VLOOKUP($J627,$K$11:$AB$28,AB$1,0),AL627/AB$6)),"")</f>
        <v>0</v>
      </c>
      <c r="AC627" s="110"/>
      <c r="AD627" s="14"/>
      <c r="AE627" s="14"/>
      <c r="AF627" s="14"/>
      <c r="AG627" s="14"/>
      <c r="AH627" s="14"/>
      <c r="AI627" s="14"/>
      <c r="AJ627" s="14"/>
      <c r="AK627" s="65"/>
      <c r="AL627" s="14"/>
      <c r="AM627" s="6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108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  <c r="CK627" s="10"/>
      <c r="CL627" s="10"/>
      <c r="CM627" s="10"/>
      <c r="CN627" s="10"/>
      <c r="CO627" s="10"/>
      <c r="CP627" s="10"/>
      <c r="CQ627" s="10"/>
      <c r="CR627" s="10"/>
      <c r="CS627" s="10"/>
      <c r="CT627" s="10"/>
      <c r="CU627" s="10"/>
      <c r="CV627" s="10"/>
      <c r="CW627" s="10"/>
      <c r="CX627" s="10"/>
      <c r="CY627" s="10"/>
      <c r="CZ627" s="10"/>
      <c r="DA627" s="10"/>
      <c r="DB627" s="10"/>
      <c r="DC627" s="10"/>
      <c r="DD627" s="10"/>
      <c r="DE627" s="10"/>
      <c r="DF627" s="10"/>
      <c r="DG627" s="10"/>
      <c r="DH627" s="10"/>
      <c r="DI627" s="10"/>
      <c r="DJ627" s="10"/>
      <c r="DK627" s="10"/>
      <c r="DL627" s="10"/>
      <c r="DM627" s="10"/>
      <c r="DN627" s="10"/>
      <c r="DO627" s="10"/>
      <c r="DP627" s="10"/>
      <c r="DQ627" s="10"/>
      <c r="DR627" s="10"/>
      <c r="DS627" s="10"/>
    </row>
    <row r="628" spans="1:123" s="101" customFormat="1" ht="10.95" customHeight="1" x14ac:dyDescent="0.25">
      <c r="A628" s="75" t="s">
        <v>348</v>
      </c>
      <c r="B628" s="95" t="str">
        <f t="shared" si="168"/>
        <v>Bud02 2020,2008,'543200',0</v>
      </c>
      <c r="C628" s="96">
        <f t="shared" si="169"/>
        <v>2020</v>
      </c>
      <c r="D628" s="96">
        <v>2008</v>
      </c>
      <c r="E628" s="97">
        <f>IF(LEFT(H628,1) = "x",H628,F628)</f>
        <v>543200</v>
      </c>
      <c r="F628" s="90">
        <v>543200</v>
      </c>
      <c r="G628" s="98">
        <f>IF(""="",1,SUBSTITUTE(SUBSTITUTE("","xxp","xpp"),"xppm13","xppm08"))</f>
        <v>1</v>
      </c>
      <c r="H628" s="98">
        <f>IF(""="",1,"")</f>
        <v>1</v>
      </c>
      <c r="I628" s="98">
        <f>IF(""="",1,IF(LEFT("",1)&lt;&gt;"E","",1))</f>
        <v>1</v>
      </c>
      <c r="J628" s="98">
        <f>IF(""="",1,IF(LEFT("",1)="E","",1))</f>
        <v>1</v>
      </c>
      <c r="K628" s="99" t="s">
        <v>375</v>
      </c>
      <c r="L628" s="91">
        <v>2008</v>
      </c>
      <c r="M628" s="100" t="str">
        <f>IF(LEFT($G628,4)="xppm","*","")</f>
        <v/>
      </c>
      <c r="N628" s="101" t="str">
        <f>UPPER(TRIM("          CONCIERGE - RESIDENT EXPENSES"))</f>
        <v>CONCIERGE - RESIDENT EXPENSES</v>
      </c>
      <c r="P628" s="102" t="s">
        <v>376</v>
      </c>
      <c r="R628" s="109">
        <f>IFERROR(IF(1*AB628&gt;0,AB628,V628),V628)</f>
        <v>0</v>
      </c>
      <c r="S628" s="108"/>
      <c r="T628" s="101">
        <f>IFERROR(IF(LEFT($G628,4)="xppm",AD628/VLOOKUP($G628,$K$11:$Z$28,T$1,0),IF(LEFT($J628,1)="E",AD628/VLOOKUP($J628,$K$11:$Z$28,T$1,0),AD628/T$6)),"")</f>
        <v>0</v>
      </c>
      <c r="V628" s="101">
        <f>IFERROR(IF(LEFT($G628,4)="xppm",AF628/VLOOKUP($G628,$K$11:$Z$28,V$1,0),IF(LEFT($J628,1)="E",AF628/VLOOKUP($J628,$K$11:$Z$28,V$1,0),AF628/V$6)),"")</f>
        <v>0</v>
      </c>
      <c r="X628" s="101">
        <f>IFERROR(IF(LEFT($G628,4)="xppm",AH628/VLOOKUP($G628,$K$11:$Z$28,X$1,0),IF(LEFT($J628,1)="E",AH628/VLOOKUP($J628,$K$11:$Z$28,X$1,0),AH628/X$6)),"")</f>
        <v>0</v>
      </c>
      <c r="Z628" s="101">
        <f>IFERROR(IF(LEFT($G628,4)="xppm",AJ628/VLOOKUP($G628,$K$11:$Z$28,Z$1,0),IF(LEFT($J628,1)="E",AJ628/VLOOKUP($J628,$K$11:$Z$28,Z$1,0),AJ628/Z$6)),"")</f>
        <v>0</v>
      </c>
      <c r="AA628" s="108"/>
      <c r="AB628" s="99">
        <f>IFERROR(IF(LEFT($G628,4)="xppm",AL628/VLOOKUP($G628,$K$11:$Z$28,AB$1,0),IF(LEFT($J628,1)="E",AL628/VLOOKUP($J628,$K$11:$AB$28,AB$1,0),AL628/AB$6)),"")</f>
        <v>0</v>
      </c>
      <c r="AC628" s="110"/>
      <c r="AD628" s="14"/>
      <c r="AE628" s="14"/>
      <c r="AF628" s="14"/>
      <c r="AG628" s="14"/>
      <c r="AH628" s="14"/>
      <c r="AI628" s="14"/>
      <c r="AJ628" s="14"/>
      <c r="AK628" s="65"/>
      <c r="AL628" s="14"/>
      <c r="AM628" s="6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108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  <c r="CK628" s="10"/>
      <c r="CL628" s="10"/>
      <c r="CM628" s="10"/>
      <c r="CN628" s="10"/>
      <c r="CO628" s="10"/>
      <c r="CP628" s="10"/>
      <c r="CQ628" s="10"/>
      <c r="CR628" s="10"/>
      <c r="CS628" s="10"/>
      <c r="CT628" s="10"/>
      <c r="CU628" s="10"/>
      <c r="CV628" s="10"/>
      <c r="CW628" s="10"/>
      <c r="CX628" s="10"/>
      <c r="CY628" s="10"/>
      <c r="CZ628" s="10"/>
      <c r="DA628" s="10"/>
      <c r="DB628" s="10"/>
      <c r="DC628" s="10"/>
      <c r="DD628" s="10"/>
      <c r="DE628" s="10"/>
      <c r="DF628" s="10"/>
      <c r="DG628" s="10"/>
      <c r="DH628" s="10"/>
      <c r="DI628" s="10"/>
      <c r="DJ628" s="10"/>
      <c r="DK628" s="10"/>
      <c r="DL628" s="10"/>
      <c r="DM628" s="10"/>
      <c r="DN628" s="10"/>
      <c r="DO628" s="10"/>
      <c r="DP628" s="10"/>
      <c r="DQ628" s="10"/>
      <c r="DR628" s="10"/>
      <c r="DS628" s="10"/>
    </row>
    <row r="629" spans="1:123" s="101" customFormat="1" ht="10.95" customHeight="1" x14ac:dyDescent="0.25">
      <c r="A629" s="75" t="s">
        <v>348</v>
      </c>
      <c r="B629" s="95" t="str">
        <f t="shared" si="168"/>
        <v>Bud02 2020,2008,'xga002',0</v>
      </c>
      <c r="C629" s="96">
        <f t="shared" si="169"/>
        <v>2020</v>
      </c>
      <c r="D629" s="96">
        <v>2008</v>
      </c>
      <c r="E629" s="97" t="str">
        <f>IF(LEFT(H629,1) = "x",H629,F629)</f>
        <v>xga002</v>
      </c>
      <c r="F629" s="90">
        <v>546000</v>
      </c>
      <c r="G629" s="98">
        <f>IF(""="",1,SUBSTITUTE(SUBSTITUTE("","xxp","xpp"),"xppm13","xppm08"))</f>
        <v>1</v>
      </c>
      <c r="H629" s="98" t="str">
        <f>IF("xga002"="",1,"xga002")</f>
        <v>xga002</v>
      </c>
      <c r="I629" s="98">
        <f>IF("E1z"="",1,IF(LEFT("E1z",1)&lt;&gt;"E","E1z",1))</f>
        <v>1</v>
      </c>
      <c r="J629" s="98" t="str">
        <f>IF("E1z"="",1,IF(LEFT("E1z",1)="E","E1z",1))</f>
        <v>E1z</v>
      </c>
      <c r="K629" s="99" t="s">
        <v>377</v>
      </c>
      <c r="L629" s="91">
        <v>2008</v>
      </c>
      <c r="M629" s="100" t="str">
        <f>IF(LEFT($G629,4)="xppm","*","")</f>
        <v/>
      </c>
      <c r="N629" s="101" t="str">
        <f>UPPER(TRIM("          FINANCIAL CONSULTING FEES"))</f>
        <v>FINANCIAL CONSULTING FEES</v>
      </c>
      <c r="P629" s="102" t="s">
        <v>356</v>
      </c>
      <c r="R629" s="109">
        <f>IFERROR(IF(1*AB629&gt;0,AB629,V629),V629)</f>
        <v>0</v>
      </c>
      <c r="S629" s="108"/>
      <c r="T629" s="101">
        <f>IFERROR(IF(LEFT($G629,4)="xppm",AD629/VLOOKUP($G629,$K$11:$Z$28,T$1,0),IF(LEFT($J629,1)="E",AD629/VLOOKUP($J629,$K$11:$Z$28,T$1,0),AD629/T$6)),"")</f>
        <v>0</v>
      </c>
      <c r="V629" s="101">
        <f>IFERROR(IF(LEFT($G629,4)="xppm",AF629/VLOOKUP($G629,$K$11:$Z$28,V$1,0),IF(LEFT($J629,1)="E",AF629/VLOOKUP($J629,$K$11:$Z$28,V$1,0),AF629/V$6)),"")</f>
        <v>0</v>
      </c>
      <c r="X629" s="101">
        <f>IFERROR(IF(LEFT($G629,4)="xppm",AH629/VLOOKUP($G629,$K$11:$Z$28,X$1,0),IF(LEFT($J629,1)="E",AH629/VLOOKUP($J629,$K$11:$Z$28,X$1,0),AH629/X$6)),"")</f>
        <v>0</v>
      </c>
      <c r="Z629" s="101">
        <f>IFERROR(IF(LEFT($G629,4)="xppm",AJ629/VLOOKUP($G629,$K$11:$Z$28,Z$1,0),IF(LEFT($J629,1)="E",AJ629/VLOOKUP($J629,$K$11:$Z$28,Z$1,0),AJ629/Z$6)),"")</f>
        <v>0</v>
      </c>
      <c r="AA629" s="108"/>
      <c r="AB629" s="99" t="str">
        <f>IFERROR(IF(LEFT($G629,4)="xppm",AL629/VLOOKUP($G629,$K$11:$Z$28,AB$1,0),IF(LEFT($J629,1)="E",AL629/VLOOKUP($J629,$K$11:$AB$28,AB$1,0),AL629/AB$6)),"")</f>
        <v/>
      </c>
      <c r="AC629" s="110"/>
      <c r="AD629" s="14"/>
      <c r="AE629" s="14"/>
      <c r="AF629" s="14"/>
      <c r="AG629" s="14"/>
      <c r="AH629" s="14"/>
      <c r="AI629" s="14"/>
      <c r="AJ629" s="14"/>
      <c r="AK629" s="65"/>
      <c r="AL629" s="14"/>
      <c r="AM629" s="6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108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  <c r="CK629" s="10"/>
      <c r="CL629" s="10"/>
      <c r="CM629" s="10"/>
      <c r="CN629" s="10"/>
      <c r="CO629" s="10"/>
      <c r="CP629" s="10"/>
      <c r="CQ629" s="10"/>
      <c r="CR629" s="10"/>
      <c r="CS629" s="10"/>
      <c r="CT629" s="10"/>
      <c r="CU629" s="10"/>
      <c r="CV629" s="10"/>
      <c r="CW629" s="10"/>
      <c r="CX629" s="10"/>
      <c r="CY629" s="10"/>
      <c r="CZ629" s="10"/>
      <c r="DA629" s="10"/>
      <c r="DB629" s="10"/>
      <c r="DC629" s="10"/>
      <c r="DD629" s="10"/>
      <c r="DE629" s="10"/>
      <c r="DF629" s="10"/>
      <c r="DG629" s="10"/>
      <c r="DH629" s="10"/>
      <c r="DI629" s="10"/>
      <c r="DJ629" s="10"/>
      <c r="DK629" s="10"/>
      <c r="DL629" s="10"/>
      <c r="DM629" s="10"/>
      <c r="DN629" s="10"/>
      <c r="DO629" s="10"/>
      <c r="DP629" s="10"/>
      <c r="DQ629" s="10"/>
      <c r="DR629" s="10"/>
      <c r="DS629" s="10"/>
    </row>
    <row r="630" spans="1:123" s="101" customFormat="1" ht="10.95" customHeight="1" x14ac:dyDescent="0.25">
      <c r="A630" s="75" t="s">
        <v>348</v>
      </c>
      <c r="B630" s="95" t="str">
        <f t="shared" si="168"/>
        <v>Bud02 2020,2008,'505300',103.337777777778</v>
      </c>
      <c r="C630" s="96">
        <f t="shared" si="169"/>
        <v>2020</v>
      </c>
      <c r="D630" s="96">
        <v>2008</v>
      </c>
      <c r="E630" s="97">
        <f>IF(LEFT(H630,1) = "x",H630,F630)</f>
        <v>505300</v>
      </c>
      <c r="F630" s="90">
        <v>505300</v>
      </c>
      <c r="G630" s="98">
        <f>IF(""="",1,SUBSTITUTE(SUBSTITUTE("","xxp","xpp"),"xppm13","xppm08"))</f>
        <v>1</v>
      </c>
      <c r="H630" s="98">
        <f>IF(""="",1,"")</f>
        <v>1</v>
      </c>
      <c r="I630" s="98">
        <f>IF(""="",1,IF(LEFT("",1)&lt;&gt;"E","",1))</f>
        <v>1</v>
      </c>
      <c r="J630" s="98">
        <f>IF(""="",1,IF(LEFT("",1)="E","",1))</f>
        <v>1</v>
      </c>
      <c r="K630" s="99" t="s">
        <v>378</v>
      </c>
      <c r="L630" s="91">
        <v>2008</v>
      </c>
      <c r="M630" s="100" t="str">
        <f>IF(LEFT($G630,4)="xppm","*","")</f>
        <v/>
      </c>
      <c r="N630" s="101" t="str">
        <f>UPPER(TRIM("          PROFESSIONAL FEES"))</f>
        <v>PROFESSIONAL FEES</v>
      </c>
      <c r="P630" s="102" t="s">
        <v>356</v>
      </c>
      <c r="R630" s="109">
        <f>IFERROR(IF(1*AB630&gt;0,AB630,V630),V630)</f>
        <v>103.33777777777777</v>
      </c>
      <c r="S630" s="108"/>
      <c r="T630" s="101">
        <f>IFERROR(IF(LEFT($G630,4)="xppm",AD630/VLOOKUP($G630,$K$11:$Z$28,T$1,0),IF(LEFT($J630,1)="E",AD630/VLOOKUP($J630,$K$11:$Z$28,T$1,0),AD630/T$6)),"")</f>
        <v>101.97000000000001</v>
      </c>
      <c r="V630" s="101">
        <f>IFERROR(IF(LEFT($G630,4)="xppm",AF630/VLOOKUP($G630,$K$11:$Z$28,V$1,0),IF(LEFT($J630,1)="E",AF630/VLOOKUP($J630,$K$11:$Z$28,V$1,0),AF630/V$6)),"")</f>
        <v>103.33777777777777</v>
      </c>
      <c r="X630" s="101">
        <f>IFERROR(IF(LEFT($G630,4)="xppm",AH630/VLOOKUP($G630,$K$11:$Z$28,X$1,0),IF(LEFT($J630,1)="E",AH630/VLOOKUP($J630,$K$11:$Z$28,X$1,0),AH630/X$6)),"")</f>
        <v>-202.96</v>
      </c>
      <c r="Z630" s="101">
        <f>IFERROR(IF(LEFT($G630,4)="xppm",AJ630/VLOOKUP($G630,$K$11:$Z$28,Z$1,0),IF(LEFT($J630,1)="E",AJ630/VLOOKUP($J630,$K$11:$Z$28,Z$1,0),AJ630/Z$6)),"")</f>
        <v>0</v>
      </c>
      <c r="AA630" s="108"/>
      <c r="AB630" s="99">
        <f>IFERROR(IF(LEFT($G630,4)="xppm",AL630/VLOOKUP($G630,$K$11:$Z$28,AB$1,0),IF(LEFT($J630,1)="E",AL630/VLOOKUP($J630,$K$11:$AB$28,AB$1,0),AL630/AB$6)),"")</f>
        <v>0</v>
      </c>
      <c r="AC630" s="110"/>
      <c r="AD630" s="14">
        <v>305.91000000000003</v>
      </c>
      <c r="AE630" s="14"/>
      <c r="AF630" s="14">
        <v>930.04</v>
      </c>
      <c r="AG630" s="14"/>
      <c r="AH630" s="14">
        <v>-2435.52</v>
      </c>
      <c r="AI630" s="14"/>
      <c r="AJ630" s="14"/>
      <c r="AK630" s="65"/>
      <c r="AL630" s="14"/>
      <c r="AM630" s="65"/>
      <c r="AN630" s="25">
        <v>134.28</v>
      </c>
      <c r="AO630" s="25">
        <v>134.21</v>
      </c>
      <c r="AP630" s="25">
        <v>-3918.11</v>
      </c>
      <c r="AQ630" s="25">
        <v>92.39</v>
      </c>
      <c r="AR630" s="25">
        <v>119.43</v>
      </c>
      <c r="AS630" s="25">
        <v>105.85</v>
      </c>
      <c r="AT630" s="25">
        <v>102.05</v>
      </c>
      <c r="AU630" s="25">
        <v>102.26</v>
      </c>
      <c r="AV630" s="25">
        <v>102.15</v>
      </c>
      <c r="AW630" s="25">
        <v>102.35</v>
      </c>
      <c r="AX630" s="25">
        <v>102.26</v>
      </c>
      <c r="AY630" s="25">
        <v>101.3</v>
      </c>
      <c r="AZ630" s="108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  <c r="CK630" s="10"/>
      <c r="CL630" s="10"/>
      <c r="CM630" s="10"/>
      <c r="CN630" s="10"/>
      <c r="CO630" s="10"/>
      <c r="CP630" s="10"/>
      <c r="CQ630" s="10"/>
      <c r="CR630" s="10"/>
      <c r="CS630" s="10"/>
      <c r="CT630" s="10"/>
      <c r="CU630" s="10"/>
      <c r="CV630" s="10"/>
      <c r="CW630" s="10"/>
      <c r="CX630" s="10"/>
      <c r="CY630" s="10"/>
      <c r="CZ630" s="10"/>
      <c r="DA630" s="10"/>
      <c r="DB630" s="10"/>
      <c r="DC630" s="10"/>
      <c r="DD630" s="10"/>
      <c r="DE630" s="10"/>
      <c r="DF630" s="10"/>
      <c r="DG630" s="10"/>
      <c r="DH630" s="10"/>
      <c r="DI630" s="10"/>
      <c r="DJ630" s="10"/>
      <c r="DK630" s="10"/>
      <c r="DL630" s="10"/>
      <c r="DM630" s="10"/>
      <c r="DN630" s="10"/>
      <c r="DO630" s="10"/>
      <c r="DP630" s="10"/>
      <c r="DQ630" s="10"/>
      <c r="DR630" s="10"/>
      <c r="DS630" s="10"/>
    </row>
    <row r="631" spans="1:123" s="101" customFormat="1" ht="10.95" customHeight="1" x14ac:dyDescent="0.25">
      <c r="A631" s="75" t="s">
        <v>348</v>
      </c>
      <c r="B631" s="95" t="str">
        <f t="shared" si="168"/>
        <v>Bud02 2020,2008,'548000',0</v>
      </c>
      <c r="C631" s="96">
        <f t="shared" si="169"/>
        <v>2020</v>
      </c>
      <c r="D631" s="96">
        <v>2008</v>
      </c>
      <c r="E631" s="97">
        <f>IF(LEFT(H631,1) = "x",H631,F631)</f>
        <v>548000</v>
      </c>
      <c r="F631" s="90">
        <v>548000</v>
      </c>
      <c r="G631" s="98">
        <f>IF(""="",1,SUBSTITUTE(SUBSTITUTE("","xxp","xpp"),"xppm13","xppm08"))</f>
        <v>1</v>
      </c>
      <c r="H631" s="98">
        <f>IF(""="",1,"")</f>
        <v>1</v>
      </c>
      <c r="I631" s="98">
        <f>IF(""="",1,IF(LEFT("",1)&lt;&gt;"E","",1))</f>
        <v>1</v>
      </c>
      <c r="J631" s="98">
        <f>IF(""="",1,IF(LEFT("",1)="E","",1))</f>
        <v>1</v>
      </c>
      <c r="K631" s="99" t="s">
        <v>379</v>
      </c>
      <c r="L631" s="91">
        <v>2008</v>
      </c>
      <c r="M631" s="100" t="str">
        <f>IF(LEFT($G631,4)="xppm","*","")</f>
        <v/>
      </c>
      <c r="N631" s="101" t="str">
        <f>UPPER(TRIM("          CABLE TV/INTERNET"))</f>
        <v>CABLE TV/INTERNET</v>
      </c>
      <c r="P631" s="102" t="s">
        <v>370</v>
      </c>
      <c r="R631" s="109">
        <f>IFERROR(IF(1*AB631&gt;0,AB631,V631),V631)</f>
        <v>0</v>
      </c>
      <c r="S631" s="108"/>
      <c r="T631" s="101">
        <f>IFERROR(IF(LEFT($G631,4)="xppm",AD631/VLOOKUP($G631,$K$11:$Z$28,T$1,0),IF(LEFT($J631,1)="E",AD631/VLOOKUP($J631,$K$11:$Z$28,T$1,0),AD631/T$6)),"")</f>
        <v>0</v>
      </c>
      <c r="V631" s="101">
        <f>IFERROR(IF(LEFT($G631,4)="xppm",AF631/VLOOKUP($G631,$K$11:$Z$28,V$1,0),IF(LEFT($J631,1)="E",AF631/VLOOKUP($J631,$K$11:$Z$28,V$1,0),AF631/V$6)),"")</f>
        <v>0</v>
      </c>
      <c r="X631" s="101">
        <f>IFERROR(IF(LEFT($G631,4)="xppm",AH631/VLOOKUP($G631,$K$11:$Z$28,X$1,0),IF(LEFT($J631,1)="E",AH631/VLOOKUP($J631,$K$11:$Z$28,X$1,0),AH631/X$6)),"")</f>
        <v>0</v>
      </c>
      <c r="Z631" s="101">
        <f>IFERROR(IF(LEFT($G631,4)="xppm",AJ631/VLOOKUP($G631,$K$11:$Z$28,Z$1,0),IF(LEFT($J631,1)="E",AJ631/VLOOKUP($J631,$K$11:$Z$28,Z$1,0),AJ631/Z$6)),"")</f>
        <v>0</v>
      </c>
      <c r="AA631" s="108"/>
      <c r="AB631" s="99">
        <f>IFERROR(IF(LEFT($G631,4)="xppm",AL631/VLOOKUP($G631,$K$11:$Z$28,AB$1,0),IF(LEFT($J631,1)="E",AL631/VLOOKUP($J631,$K$11:$AB$28,AB$1,0),AL631/AB$6)),"")</f>
        <v>0</v>
      </c>
      <c r="AC631" s="110"/>
      <c r="AD631" s="14">
        <v>0</v>
      </c>
      <c r="AE631" s="14"/>
      <c r="AF631" s="14">
        <v>0</v>
      </c>
      <c r="AG631" s="14"/>
      <c r="AH631" s="14">
        <v>0</v>
      </c>
      <c r="AI631" s="14"/>
      <c r="AJ631" s="14"/>
      <c r="AK631" s="65"/>
      <c r="AL631" s="14"/>
      <c r="AM631" s="65"/>
      <c r="AN631" s="25">
        <v>0</v>
      </c>
      <c r="AO631" s="25">
        <v>0</v>
      </c>
      <c r="AP631" s="25">
        <v>0</v>
      </c>
      <c r="AQ631" s="25">
        <v>0</v>
      </c>
      <c r="AR631" s="25">
        <v>0</v>
      </c>
      <c r="AS631" s="25">
        <v>0</v>
      </c>
      <c r="AT631" s="25">
        <v>0</v>
      </c>
      <c r="AU631" s="25">
        <v>0</v>
      </c>
      <c r="AV631" s="25">
        <v>0</v>
      </c>
      <c r="AW631" s="25">
        <v>0</v>
      </c>
      <c r="AX631" s="25">
        <v>0</v>
      </c>
      <c r="AY631" s="25">
        <v>0</v>
      </c>
      <c r="AZ631" s="108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  <c r="CK631" s="10"/>
      <c r="CL631" s="10"/>
      <c r="CM631" s="10"/>
      <c r="CN631" s="10"/>
      <c r="CO631" s="10"/>
      <c r="CP631" s="10"/>
      <c r="CQ631" s="10"/>
      <c r="CR631" s="10"/>
      <c r="CS631" s="10"/>
      <c r="CT631" s="10"/>
      <c r="CU631" s="10"/>
      <c r="CV631" s="10"/>
      <c r="CW631" s="10"/>
      <c r="CX631" s="10"/>
      <c r="CY631" s="10"/>
      <c r="CZ631" s="10"/>
      <c r="DA631" s="10"/>
      <c r="DB631" s="10"/>
      <c r="DC631" s="10"/>
      <c r="DD631" s="10"/>
      <c r="DE631" s="10"/>
      <c r="DF631" s="10"/>
      <c r="DG631" s="10"/>
      <c r="DH631" s="10"/>
      <c r="DI631" s="10"/>
      <c r="DJ631" s="10"/>
      <c r="DK631" s="10"/>
      <c r="DL631" s="10"/>
      <c r="DM631" s="10"/>
      <c r="DN631" s="10"/>
      <c r="DO631" s="10"/>
      <c r="DP631" s="10"/>
      <c r="DQ631" s="10"/>
      <c r="DR631" s="10"/>
      <c r="DS631" s="10"/>
    </row>
    <row r="632" spans="1:123" s="101" customFormat="1" ht="10.95" customHeight="1" x14ac:dyDescent="0.25">
      <c r="A632" s="75" t="s">
        <v>348</v>
      </c>
      <c r="B632" s="95" t="str">
        <f t="shared" si="168"/>
        <v>Bud02 2020,2008,'549000',0</v>
      </c>
      <c r="C632" s="96">
        <f t="shared" si="169"/>
        <v>2020</v>
      </c>
      <c r="D632" s="96">
        <v>2008</v>
      </c>
      <c r="E632" s="97">
        <f>IF(LEFT(H632,1) = "x",H632,F632)</f>
        <v>549000</v>
      </c>
      <c r="F632" s="90">
        <v>549000</v>
      </c>
      <c r="G632" s="98">
        <f>IF(""="",1,SUBSTITUTE(SUBSTITUTE("","xxp","xpp"),"xppm13","xppm08"))</f>
        <v>1</v>
      </c>
      <c r="H632" s="98">
        <f>IF(""="",1,"")</f>
        <v>1</v>
      </c>
      <c r="I632" s="98">
        <f>IF(""="",1,IF(LEFT("",1)&lt;&gt;"E","",1))</f>
        <v>1</v>
      </c>
      <c r="J632" s="98">
        <f>IF(""="",1,IF(LEFT("",1)="E","",1))</f>
        <v>1</v>
      </c>
      <c r="K632" s="99" t="s">
        <v>380</v>
      </c>
      <c r="L632" s="91">
        <v>2008</v>
      </c>
      <c r="M632" s="100" t="str">
        <f>IF(LEFT($G632,4)="xppm","*","")</f>
        <v/>
      </c>
      <c r="N632" s="101" t="str">
        <f>UPPER(TRIM("          COMPUTER HARDWARE/SOFTWARE"))</f>
        <v>COMPUTER HARDWARE/SOFTWARE</v>
      </c>
      <c r="P632" s="102" t="s">
        <v>370</v>
      </c>
      <c r="R632" s="109">
        <f>IFERROR(IF(1*AB632&gt;0,AB632,V632),V632)</f>
        <v>0</v>
      </c>
      <c r="S632" s="108"/>
      <c r="T632" s="101">
        <f>IFERROR(IF(LEFT($G632,4)="xppm",AD632/VLOOKUP($G632,$K$11:$Z$28,T$1,0),IF(LEFT($J632,1)="E",AD632/VLOOKUP($J632,$K$11:$Z$28,T$1,0),AD632/T$6)),"")</f>
        <v>0</v>
      </c>
      <c r="V632" s="101">
        <f>IFERROR(IF(LEFT($G632,4)="xppm",AF632/VLOOKUP($G632,$K$11:$Z$28,V$1,0),IF(LEFT($J632,1)="E",AF632/VLOOKUP($J632,$K$11:$Z$28,V$1,0),AF632/V$6)),"")</f>
        <v>0</v>
      </c>
      <c r="X632" s="101">
        <f>IFERROR(IF(LEFT($G632,4)="xppm",AH632/VLOOKUP($G632,$K$11:$Z$28,X$1,0),IF(LEFT($J632,1)="E",AH632/VLOOKUP($J632,$K$11:$Z$28,X$1,0),AH632/X$6)),"")</f>
        <v>0</v>
      </c>
      <c r="Z632" s="101">
        <f>IFERROR(IF(LEFT($G632,4)="xppm",AJ632/VLOOKUP($G632,$K$11:$Z$28,Z$1,0),IF(LEFT($J632,1)="E",AJ632/VLOOKUP($J632,$K$11:$Z$28,Z$1,0),AJ632/Z$6)),"")</f>
        <v>0</v>
      </c>
      <c r="AA632" s="108"/>
      <c r="AB632" s="99">
        <f>IFERROR(IF(LEFT($G632,4)="xppm",AL632/VLOOKUP($G632,$K$11:$Z$28,AB$1,0),IF(LEFT($J632,1)="E",AL632/VLOOKUP($J632,$K$11:$AB$28,AB$1,0),AL632/AB$6)),"")</f>
        <v>0</v>
      </c>
      <c r="AC632" s="110"/>
      <c r="AD632" s="14"/>
      <c r="AE632" s="14"/>
      <c r="AF632" s="14"/>
      <c r="AG632" s="14"/>
      <c r="AH632" s="14"/>
      <c r="AI632" s="14"/>
      <c r="AJ632" s="14"/>
      <c r="AK632" s="65"/>
      <c r="AL632" s="14"/>
      <c r="AM632" s="6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108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  <c r="CK632" s="10"/>
      <c r="CL632" s="10"/>
      <c r="CM632" s="10"/>
      <c r="CN632" s="10"/>
      <c r="CO632" s="10"/>
      <c r="CP632" s="10"/>
      <c r="CQ632" s="10"/>
      <c r="CR632" s="10"/>
      <c r="CS632" s="10"/>
      <c r="CT632" s="10"/>
      <c r="CU632" s="10"/>
      <c r="CV632" s="10"/>
      <c r="CW632" s="10"/>
      <c r="CX632" s="10"/>
      <c r="CY632" s="10"/>
      <c r="CZ632" s="10"/>
      <c r="DA632" s="10"/>
      <c r="DB632" s="10"/>
      <c r="DC632" s="10"/>
      <c r="DD632" s="10"/>
      <c r="DE632" s="10"/>
      <c r="DF632" s="10"/>
      <c r="DG632" s="10"/>
      <c r="DH632" s="10"/>
      <c r="DI632" s="10"/>
      <c r="DJ632" s="10"/>
      <c r="DK632" s="10"/>
      <c r="DL632" s="10"/>
      <c r="DM632" s="10"/>
      <c r="DN632" s="10"/>
      <c r="DO632" s="10"/>
      <c r="DP632" s="10"/>
      <c r="DQ632" s="10"/>
      <c r="DR632" s="10"/>
      <c r="DS632" s="10"/>
    </row>
    <row r="633" spans="1:123" s="101" customFormat="1" ht="10.95" customHeight="1" x14ac:dyDescent="0.25">
      <c r="A633" s="75" t="s">
        <v>348</v>
      </c>
      <c r="B633" s="95" t="str">
        <f t="shared" si="168"/>
        <v>Bud02 2020,2008,'550000',0</v>
      </c>
      <c r="C633" s="96">
        <f t="shared" si="169"/>
        <v>2020</v>
      </c>
      <c r="D633" s="96">
        <v>2008</v>
      </c>
      <c r="E633" s="97">
        <f>IF(LEFT(H633,1) = "x",H633,F633)</f>
        <v>550000</v>
      </c>
      <c r="F633" s="90">
        <v>550000</v>
      </c>
      <c r="G633" s="98">
        <f>IF(""="",1,SUBSTITUTE(SUBSTITUTE("","xxp","xpp"),"xppm13","xppm08"))</f>
        <v>1</v>
      </c>
      <c r="H633" s="98">
        <f>IF(""="",1,"")</f>
        <v>1</v>
      </c>
      <c r="I633" s="98">
        <f>IF(""="",1,IF(LEFT("",1)&lt;&gt;"E","",1))</f>
        <v>1</v>
      </c>
      <c r="J633" s="98">
        <f>IF(""="",1,IF(LEFT("",1)="E","",1))</f>
        <v>1</v>
      </c>
      <c r="K633" s="99" t="s">
        <v>381</v>
      </c>
      <c r="L633" s="91">
        <v>2008</v>
      </c>
      <c r="M633" s="100" t="str">
        <f>IF(LEFT($G633,4)="xppm","*","")</f>
        <v/>
      </c>
      <c r="N633" s="101" t="str">
        <f>UPPER(TRIM("          EMPLOYEE EXPENSES"))</f>
        <v>EMPLOYEE EXPENSES</v>
      </c>
      <c r="P633" s="102" t="s">
        <v>382</v>
      </c>
      <c r="R633" s="109">
        <f>IFERROR(IF(1*AB633&gt;0,AB633,V633),V633)</f>
        <v>0</v>
      </c>
      <c r="S633" s="108"/>
      <c r="T633" s="101">
        <f>IFERROR(IF(LEFT($G633,4)="xppm",AD633/VLOOKUP($G633,$K$11:$Z$28,T$1,0),IF(LEFT($J633,1)="E",AD633/VLOOKUP($J633,$K$11:$Z$28,T$1,0),AD633/T$6)),"")</f>
        <v>0</v>
      </c>
      <c r="V633" s="101">
        <f>IFERROR(IF(LEFT($G633,4)="xppm",AF633/VLOOKUP($G633,$K$11:$Z$28,V$1,0),IF(LEFT($J633,1)="E",AF633/VLOOKUP($J633,$K$11:$Z$28,V$1,0),AF633/V$6)),"")</f>
        <v>0</v>
      </c>
      <c r="X633" s="101">
        <f>IFERROR(IF(LEFT($G633,4)="xppm",AH633/VLOOKUP($G633,$K$11:$Z$28,X$1,0),IF(LEFT($J633,1)="E",AH633/VLOOKUP($J633,$K$11:$Z$28,X$1,0),AH633/X$6)),"")</f>
        <v>0</v>
      </c>
      <c r="Z633" s="101">
        <f>IFERROR(IF(LEFT($G633,4)="xppm",AJ633/VLOOKUP($G633,$K$11:$Z$28,Z$1,0),IF(LEFT($J633,1)="E",AJ633/VLOOKUP($J633,$K$11:$Z$28,Z$1,0),AJ633/Z$6)),"")</f>
        <v>0</v>
      </c>
      <c r="AA633" s="108"/>
      <c r="AB633" s="99">
        <f>IFERROR(IF(LEFT($G633,4)="xppm",AL633/VLOOKUP($G633,$K$11:$Z$28,AB$1,0),IF(LEFT($J633,1)="E",AL633/VLOOKUP($J633,$K$11:$AB$28,AB$1,0),AL633/AB$6)),"")</f>
        <v>0</v>
      </c>
      <c r="AC633" s="110"/>
      <c r="AD633" s="14"/>
      <c r="AE633" s="14"/>
      <c r="AF633" s="14"/>
      <c r="AG633" s="14"/>
      <c r="AH633" s="14"/>
      <c r="AI633" s="14"/>
      <c r="AJ633" s="14"/>
      <c r="AK633" s="65"/>
      <c r="AL633" s="14"/>
      <c r="AM633" s="6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108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  <c r="CK633" s="10"/>
      <c r="CL633" s="10"/>
      <c r="CM633" s="10"/>
      <c r="CN633" s="10"/>
      <c r="CO633" s="10"/>
      <c r="CP633" s="10"/>
      <c r="CQ633" s="10"/>
      <c r="CR633" s="10"/>
      <c r="CS633" s="10"/>
      <c r="CT633" s="10"/>
      <c r="CU633" s="10"/>
      <c r="CV633" s="10"/>
      <c r="CW633" s="10"/>
      <c r="CX633" s="10"/>
      <c r="CY633" s="10"/>
      <c r="CZ633" s="10"/>
      <c r="DA633" s="10"/>
      <c r="DB633" s="10"/>
      <c r="DC633" s="10"/>
      <c r="DD633" s="10"/>
      <c r="DE633" s="10"/>
      <c r="DF633" s="10"/>
      <c r="DG633" s="10"/>
      <c r="DH633" s="10"/>
      <c r="DI633" s="10"/>
      <c r="DJ633" s="10"/>
      <c r="DK633" s="10"/>
      <c r="DL633" s="10"/>
      <c r="DM633" s="10"/>
      <c r="DN633" s="10"/>
      <c r="DO633" s="10"/>
      <c r="DP633" s="10"/>
      <c r="DQ633" s="10"/>
      <c r="DR633" s="10"/>
      <c r="DS633" s="10"/>
    </row>
    <row r="634" spans="1:123" s="101" customFormat="1" ht="10.95" customHeight="1" x14ac:dyDescent="0.25">
      <c r="A634" s="75" t="s">
        <v>348</v>
      </c>
      <c r="B634" s="95" t="str">
        <f t="shared" si="168"/>
        <v>Bud02 2020,2008,'552000',0</v>
      </c>
      <c r="C634" s="96">
        <f t="shared" si="169"/>
        <v>2020</v>
      </c>
      <c r="D634" s="96">
        <v>2008</v>
      </c>
      <c r="E634" s="97">
        <f>IF(LEFT(H634,1) = "x",H634,F634)</f>
        <v>552000</v>
      </c>
      <c r="F634" s="90">
        <v>552000</v>
      </c>
      <c r="G634" s="98">
        <f>IF(""="",1,SUBSTITUTE(SUBSTITUTE("","xxp","xpp"),"xppm13","xppm08"))</f>
        <v>1</v>
      </c>
      <c r="H634" s="98">
        <f>IF(""="",1,"")</f>
        <v>1</v>
      </c>
      <c r="I634" s="98">
        <f>IF(""="",1,IF(LEFT("",1)&lt;&gt;"E","",1))</f>
        <v>1</v>
      </c>
      <c r="J634" s="98">
        <f>IF(""="",1,IF(LEFT("",1)="E","",1))</f>
        <v>1</v>
      </c>
      <c r="K634" s="99" t="s">
        <v>383</v>
      </c>
      <c r="L634" s="91">
        <v>2008</v>
      </c>
      <c r="M634" s="100" t="str">
        <f>IF(LEFT($G634,4)="xppm","*","")</f>
        <v/>
      </c>
      <c r="N634" s="101" t="str">
        <f>UPPER(TRIM("          OFFICE EXPENSES"))</f>
        <v>OFFICE EXPENSES</v>
      </c>
      <c r="P634" s="102" t="s">
        <v>370</v>
      </c>
      <c r="R634" s="109">
        <f>IFERROR(IF(1*AB634&gt;0,AB634,V634),V634)</f>
        <v>0</v>
      </c>
      <c r="S634" s="108"/>
      <c r="T634" s="101">
        <f>IFERROR(IF(LEFT($G634,4)="xppm",AD634/VLOOKUP($G634,$K$11:$Z$28,T$1,0),IF(LEFT($J634,1)="E",AD634/VLOOKUP($J634,$K$11:$Z$28,T$1,0),AD634/T$6)),"")</f>
        <v>0</v>
      </c>
      <c r="V634" s="101">
        <f>IFERROR(IF(LEFT($G634,4)="xppm",AF634/VLOOKUP($G634,$K$11:$Z$28,V$1,0),IF(LEFT($J634,1)="E",AF634/VLOOKUP($J634,$K$11:$Z$28,V$1,0),AF634/V$6)),"")</f>
        <v>0</v>
      </c>
      <c r="X634" s="101">
        <f>IFERROR(IF(LEFT($G634,4)="xppm",AH634/VLOOKUP($G634,$K$11:$Z$28,X$1,0),IF(LEFT($J634,1)="E",AH634/VLOOKUP($J634,$K$11:$Z$28,X$1,0),AH634/X$6)),"")</f>
        <v>0</v>
      </c>
      <c r="Z634" s="101">
        <f>IFERROR(IF(LEFT($G634,4)="xppm",AJ634/VLOOKUP($G634,$K$11:$Z$28,Z$1,0),IF(LEFT($J634,1)="E",AJ634/VLOOKUP($J634,$K$11:$Z$28,Z$1,0),AJ634/Z$6)),"")</f>
        <v>0</v>
      </c>
      <c r="AA634" s="108"/>
      <c r="AB634" s="99">
        <f>IFERROR(IF(LEFT($G634,4)="xppm",AL634/VLOOKUP($G634,$K$11:$Z$28,AB$1,0),IF(LEFT($J634,1)="E",AL634/VLOOKUP($J634,$K$11:$AB$28,AB$1,0),AL634/AB$6)),"")</f>
        <v>0</v>
      </c>
      <c r="AC634" s="110"/>
      <c r="AD634" s="14"/>
      <c r="AE634" s="14"/>
      <c r="AF634" s="14"/>
      <c r="AG634" s="14"/>
      <c r="AH634" s="14"/>
      <c r="AI634" s="14"/>
      <c r="AJ634" s="14"/>
      <c r="AK634" s="65"/>
      <c r="AL634" s="14"/>
      <c r="AM634" s="6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108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  <c r="CK634" s="10"/>
      <c r="CL634" s="10"/>
      <c r="CM634" s="10"/>
      <c r="CN634" s="10"/>
      <c r="CO634" s="10"/>
      <c r="CP634" s="10"/>
      <c r="CQ634" s="10"/>
      <c r="CR634" s="10"/>
      <c r="CS634" s="10"/>
      <c r="CT634" s="10"/>
      <c r="CU634" s="10"/>
      <c r="CV634" s="10"/>
      <c r="CW634" s="10"/>
      <c r="CX634" s="10"/>
      <c r="CY634" s="10"/>
      <c r="CZ634" s="10"/>
      <c r="DA634" s="10"/>
      <c r="DB634" s="10"/>
      <c r="DC634" s="10"/>
      <c r="DD634" s="10"/>
      <c r="DE634" s="10"/>
      <c r="DF634" s="10"/>
      <c r="DG634" s="10"/>
      <c r="DH634" s="10"/>
      <c r="DI634" s="10"/>
      <c r="DJ634" s="10"/>
      <c r="DK634" s="10"/>
      <c r="DL634" s="10"/>
      <c r="DM634" s="10"/>
      <c r="DN634" s="10"/>
      <c r="DO634" s="10"/>
      <c r="DP634" s="10"/>
      <c r="DQ634" s="10"/>
      <c r="DR634" s="10"/>
      <c r="DS634" s="10"/>
    </row>
    <row r="635" spans="1:123" s="101" customFormat="1" ht="10.95" customHeight="1" x14ac:dyDescent="0.25">
      <c r="A635" s="75" t="s">
        <v>348</v>
      </c>
      <c r="B635" s="95" t="str">
        <f t="shared" si="168"/>
        <v>Bud02 2020,2008,'553500',0</v>
      </c>
      <c r="C635" s="96">
        <f t="shared" si="169"/>
        <v>2020</v>
      </c>
      <c r="D635" s="96">
        <v>2008</v>
      </c>
      <c r="E635" s="97">
        <f>IF(LEFT(H635,1) = "x",H635,F635)</f>
        <v>553500</v>
      </c>
      <c r="F635" s="90">
        <v>553500</v>
      </c>
      <c r="G635" s="98">
        <f>IF(""="",1,SUBSTITUTE(SUBSTITUTE("","xxp","xpp"),"xppm13","xppm08"))</f>
        <v>1</v>
      </c>
      <c r="H635" s="98">
        <f>IF(""="",1,"")</f>
        <v>1</v>
      </c>
      <c r="I635" s="98">
        <f>IF(""="",1,IF(LEFT("",1)&lt;&gt;"E","",1))</f>
        <v>1</v>
      </c>
      <c r="J635" s="98">
        <f>IF(""="",1,IF(LEFT("",1)="E","",1))</f>
        <v>1</v>
      </c>
      <c r="K635" s="99" t="s">
        <v>384</v>
      </c>
      <c r="L635" s="91">
        <v>2008</v>
      </c>
      <c r="M635" s="100" t="str">
        <f>IF(LEFT($G635,4)="xppm","*","")</f>
        <v/>
      </c>
      <c r="N635" s="101" t="str">
        <f>UPPER(TRIM("          TELEPHONE/CELL PHONE"))</f>
        <v>TELEPHONE/CELL PHONE</v>
      </c>
      <c r="P635" s="102" t="s">
        <v>370</v>
      </c>
      <c r="R635" s="109">
        <f>IFERROR(IF(1*AB635&gt;0,AB635,V635),V635)</f>
        <v>0</v>
      </c>
      <c r="S635" s="108"/>
      <c r="T635" s="101">
        <f>IFERROR(IF(LEFT($G635,4)="xppm",AD635/VLOOKUP($G635,$K$11:$Z$28,T$1,0),IF(LEFT($J635,1)="E",AD635/VLOOKUP($J635,$K$11:$Z$28,T$1,0),AD635/T$6)),"")</f>
        <v>0</v>
      </c>
      <c r="V635" s="101">
        <f>IFERROR(IF(LEFT($G635,4)="xppm",AF635/VLOOKUP($G635,$K$11:$Z$28,V$1,0),IF(LEFT($J635,1)="E",AF635/VLOOKUP($J635,$K$11:$Z$28,V$1,0),AF635/V$6)),"")</f>
        <v>0</v>
      </c>
      <c r="X635" s="101">
        <f>IFERROR(IF(LEFT($G635,4)="xppm",AH635/VLOOKUP($G635,$K$11:$Z$28,X$1,0),IF(LEFT($J635,1)="E",AH635/VLOOKUP($J635,$K$11:$Z$28,X$1,0),AH635/X$6)),"")</f>
        <v>0</v>
      </c>
      <c r="Z635" s="101">
        <f>IFERROR(IF(LEFT($G635,4)="xppm",AJ635/VLOOKUP($G635,$K$11:$Z$28,Z$1,0),IF(LEFT($J635,1)="E",AJ635/VLOOKUP($J635,$K$11:$Z$28,Z$1,0),AJ635/Z$6)),"")</f>
        <v>0</v>
      </c>
      <c r="AA635" s="108"/>
      <c r="AB635" s="99">
        <f>IFERROR(IF(LEFT($G635,4)="xppm",AL635/VLOOKUP($G635,$K$11:$Z$28,AB$1,0),IF(LEFT($J635,1)="E",AL635/VLOOKUP($J635,$K$11:$AB$28,AB$1,0),AL635/AB$6)),"")</f>
        <v>0</v>
      </c>
      <c r="AC635" s="110"/>
      <c r="AD635" s="14"/>
      <c r="AE635" s="14"/>
      <c r="AF635" s="14"/>
      <c r="AG635" s="14"/>
      <c r="AH635" s="14"/>
      <c r="AI635" s="14"/>
      <c r="AJ635" s="14"/>
      <c r="AK635" s="65"/>
      <c r="AL635" s="14"/>
      <c r="AM635" s="6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108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  <c r="CK635" s="10"/>
      <c r="CL635" s="10"/>
      <c r="CM635" s="10"/>
      <c r="CN635" s="10"/>
      <c r="CO635" s="10"/>
      <c r="CP635" s="10"/>
      <c r="CQ635" s="10"/>
      <c r="CR635" s="10"/>
      <c r="CS635" s="10"/>
      <c r="CT635" s="10"/>
      <c r="CU635" s="10"/>
      <c r="CV635" s="10"/>
      <c r="CW635" s="10"/>
      <c r="CX635" s="10"/>
      <c r="CY635" s="10"/>
      <c r="CZ635" s="10"/>
      <c r="DA635" s="10"/>
      <c r="DB635" s="10"/>
      <c r="DC635" s="10"/>
      <c r="DD635" s="10"/>
      <c r="DE635" s="10"/>
      <c r="DF635" s="10"/>
      <c r="DG635" s="10"/>
      <c r="DH635" s="10"/>
      <c r="DI635" s="10"/>
      <c r="DJ635" s="10"/>
      <c r="DK635" s="10"/>
      <c r="DL635" s="10"/>
      <c r="DM635" s="10"/>
      <c r="DN635" s="10"/>
      <c r="DO635" s="10"/>
      <c r="DP635" s="10"/>
      <c r="DQ635" s="10"/>
      <c r="DR635" s="10"/>
      <c r="DS635" s="10"/>
    </row>
    <row r="636" spans="1:123" s="101" customFormat="1" ht="10.95" customHeight="1" x14ac:dyDescent="0.25">
      <c r="A636" s="75" t="s">
        <v>348</v>
      </c>
      <c r="B636" s="95" t="str">
        <f t="shared" si="168"/>
        <v>Bud02 2020,2008,'555000',0</v>
      </c>
      <c r="C636" s="96">
        <f t="shared" si="169"/>
        <v>2020</v>
      </c>
      <c r="D636" s="96">
        <v>2008</v>
      </c>
      <c r="E636" s="97">
        <f>IF(LEFT(H636,1) = "x",H636,F636)</f>
        <v>555000</v>
      </c>
      <c r="F636" s="90">
        <v>555000</v>
      </c>
      <c r="G636" s="98">
        <f>IF(""="",1,SUBSTITUTE(SUBSTITUTE("","xxp","xpp"),"xppm13","xppm08"))</f>
        <v>1</v>
      </c>
      <c r="H636" s="98">
        <f>IF(""="",1,"")</f>
        <v>1</v>
      </c>
      <c r="I636" s="98">
        <f>IF(""="",1,IF(LEFT("",1)&lt;&gt;"E","",1))</f>
        <v>1</v>
      </c>
      <c r="J636" s="98">
        <f>IF(""="",1,IF(LEFT("",1)="E","",1))</f>
        <v>1</v>
      </c>
      <c r="K636" s="99" t="s">
        <v>385</v>
      </c>
      <c r="L636" s="91">
        <v>2008</v>
      </c>
      <c r="M636" s="100" t="str">
        <f>IF(LEFT($G636,4)="xppm","*","")</f>
        <v/>
      </c>
      <c r="N636" s="101" t="str">
        <f>UPPER(TRIM("          DONATIONS"))</f>
        <v>DONATIONS</v>
      </c>
      <c r="P636" s="102" t="s">
        <v>386</v>
      </c>
      <c r="R636" s="109">
        <f>IFERROR(IF(1*AB636&gt;0,AB636,V636),V636)</f>
        <v>0</v>
      </c>
      <c r="S636" s="108"/>
      <c r="T636" s="101">
        <f>IFERROR(IF(LEFT($G636,4)="xppm",AD636/VLOOKUP($G636,$K$11:$Z$28,T$1,0),IF(LEFT($J636,1)="E",AD636/VLOOKUP($J636,$K$11:$Z$28,T$1,0),AD636/T$6)),"")</f>
        <v>0</v>
      </c>
      <c r="V636" s="101">
        <f>IFERROR(IF(LEFT($G636,4)="xppm",AF636/VLOOKUP($G636,$K$11:$Z$28,V$1,0),IF(LEFT($J636,1)="E",AF636/VLOOKUP($J636,$K$11:$Z$28,V$1,0),AF636/V$6)),"")</f>
        <v>0</v>
      </c>
      <c r="X636" s="101">
        <f>IFERROR(IF(LEFT($G636,4)="xppm",AH636/VLOOKUP($G636,$K$11:$Z$28,X$1,0),IF(LEFT($J636,1)="E",AH636/VLOOKUP($J636,$K$11:$Z$28,X$1,0),AH636/X$6)),"")</f>
        <v>0</v>
      </c>
      <c r="Z636" s="101">
        <f>IFERROR(IF(LEFT($G636,4)="xppm",AJ636/VLOOKUP($G636,$K$11:$Z$28,Z$1,0),IF(LEFT($J636,1)="E",AJ636/VLOOKUP($J636,$K$11:$Z$28,Z$1,0),AJ636/Z$6)),"")</f>
        <v>0</v>
      </c>
      <c r="AA636" s="108"/>
      <c r="AB636" s="99">
        <f>IFERROR(IF(LEFT($G636,4)="xppm",AL636/VLOOKUP($G636,$K$11:$Z$28,AB$1,0),IF(LEFT($J636,1)="E",AL636/VLOOKUP($J636,$K$11:$AB$28,AB$1,0),AL636/AB$6)),"")</f>
        <v>0</v>
      </c>
      <c r="AC636" s="110"/>
      <c r="AD636" s="14"/>
      <c r="AE636" s="14"/>
      <c r="AF636" s="14"/>
      <c r="AG636" s="14"/>
      <c r="AH636" s="14"/>
      <c r="AI636" s="14"/>
      <c r="AJ636" s="14"/>
      <c r="AK636" s="65"/>
      <c r="AL636" s="14"/>
      <c r="AM636" s="6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108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  <c r="CK636" s="10"/>
      <c r="CL636" s="10"/>
      <c r="CM636" s="10"/>
      <c r="CN636" s="10"/>
      <c r="CO636" s="10"/>
      <c r="CP636" s="10"/>
      <c r="CQ636" s="10"/>
      <c r="CR636" s="10"/>
      <c r="CS636" s="10"/>
      <c r="CT636" s="10"/>
      <c r="CU636" s="10"/>
      <c r="CV636" s="10"/>
      <c r="CW636" s="10"/>
      <c r="CX636" s="10"/>
      <c r="CY636" s="10"/>
      <c r="CZ636" s="10"/>
      <c r="DA636" s="10"/>
      <c r="DB636" s="10"/>
      <c r="DC636" s="10"/>
      <c r="DD636" s="10"/>
      <c r="DE636" s="10"/>
      <c r="DF636" s="10"/>
      <c r="DG636" s="10"/>
      <c r="DH636" s="10"/>
      <c r="DI636" s="10"/>
      <c r="DJ636" s="10"/>
      <c r="DK636" s="10"/>
      <c r="DL636" s="10"/>
      <c r="DM636" s="10"/>
      <c r="DN636" s="10"/>
      <c r="DO636" s="10"/>
      <c r="DP636" s="10"/>
      <c r="DQ636" s="10"/>
      <c r="DR636" s="10"/>
      <c r="DS636" s="10"/>
    </row>
    <row r="637" spans="1:123" s="101" customFormat="1" ht="10.95" customHeight="1" x14ac:dyDescent="0.25">
      <c r="A637" s="75" t="s">
        <v>348</v>
      </c>
      <c r="B637" s="95" t="str">
        <f t="shared" si="168"/>
        <v>Bud02 2020,2008,'xga001',0</v>
      </c>
      <c r="C637" s="96">
        <f t="shared" si="169"/>
        <v>2020</v>
      </c>
      <c r="D637" s="96">
        <v>2008</v>
      </c>
      <c r="E637" s="97" t="str">
        <f>IF(LEFT(H637,1) = "x",H637,F637)</f>
        <v>xga001</v>
      </c>
      <c r="F637" s="90">
        <v>555500</v>
      </c>
      <c r="G637" s="98">
        <f>IF(""="",1,SUBSTITUTE(SUBSTITUTE("","xxp","xpp"),"xppm13","xppm08"))</f>
        <v>1</v>
      </c>
      <c r="H637" s="98" t="str">
        <f>IF("xga001"="",1,"xga001")</f>
        <v>xga001</v>
      </c>
      <c r="I637" s="98">
        <f>IF("E1z"="",1,IF(LEFT("E1z",1)&lt;&gt;"E","E1z",1))</f>
        <v>1</v>
      </c>
      <c r="J637" s="98" t="str">
        <f>IF("E1z"="",1,IF(LEFT("E1z",1)="E","E1z",1))</f>
        <v>E1z</v>
      </c>
      <c r="K637" s="99" t="s">
        <v>387</v>
      </c>
      <c r="L637" s="91">
        <v>2008</v>
      </c>
      <c r="M637" s="100" t="str">
        <f>IF(LEFT($G637,4)="xppm","*","")</f>
        <v/>
      </c>
      <c r="N637" s="101" t="str">
        <f>UPPER(TRIM("          BAD DEBT"))</f>
        <v>BAD DEBT</v>
      </c>
      <c r="P637" s="102" t="s">
        <v>388</v>
      </c>
      <c r="R637" s="109">
        <f>IFERROR(IF(1*AB637&gt;0,AB637,V637),V637)</f>
        <v>0</v>
      </c>
      <c r="S637" s="108"/>
      <c r="T637" s="101">
        <f>IFERROR(IF(LEFT($G637,4)="xppm",AD637/VLOOKUP($G637,$K$11:$Z$28,T$1,0),IF(LEFT($J637,1)="E",AD637/VLOOKUP($J637,$K$11:$Z$28,T$1,0),AD637/T$6)),"")</f>
        <v>0</v>
      </c>
      <c r="V637" s="101">
        <f>IFERROR(IF(LEFT($G637,4)="xppm",AF637/VLOOKUP($G637,$K$11:$Z$28,V$1,0),IF(LEFT($J637,1)="E",AF637/VLOOKUP($J637,$K$11:$Z$28,V$1,0),AF637/V$6)),"")</f>
        <v>0</v>
      </c>
      <c r="X637" s="101">
        <f>IFERROR(IF(LEFT($G637,4)="xppm",AH637/VLOOKUP($G637,$K$11:$Z$28,X$1,0),IF(LEFT($J637,1)="E",AH637/VLOOKUP($J637,$K$11:$Z$28,X$1,0),AH637/X$6)),"")</f>
        <v>0</v>
      </c>
      <c r="Z637" s="101">
        <f>IFERROR(IF(LEFT($G637,4)="xppm",AJ637/VLOOKUP($G637,$K$11:$Z$28,Z$1,0),IF(LEFT($J637,1)="E",AJ637/VLOOKUP($J637,$K$11:$Z$28,Z$1,0),AJ637/Z$6)),"")</f>
        <v>0</v>
      </c>
      <c r="AA637" s="108"/>
      <c r="AB637" s="99" t="str">
        <f>IFERROR(IF(LEFT($G637,4)="xppm",AL637/VLOOKUP($G637,$K$11:$Z$28,AB$1,0),IF(LEFT($J637,1)="E",AL637/VLOOKUP($J637,$K$11:$AB$28,AB$1,0),AL637/AB$6)),"")</f>
        <v/>
      </c>
      <c r="AC637" s="110"/>
      <c r="AD637" s="14"/>
      <c r="AE637" s="14"/>
      <c r="AF637" s="14"/>
      <c r="AG637" s="14"/>
      <c r="AH637" s="14"/>
      <c r="AI637" s="14"/>
      <c r="AJ637" s="14"/>
      <c r="AK637" s="65"/>
      <c r="AL637" s="14"/>
      <c r="AM637" s="6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108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  <c r="CK637" s="10"/>
      <c r="CL637" s="10"/>
      <c r="CM637" s="10"/>
      <c r="CN637" s="10"/>
      <c r="CO637" s="10"/>
      <c r="CP637" s="10"/>
      <c r="CQ637" s="10"/>
      <c r="CR637" s="10"/>
      <c r="CS637" s="10"/>
      <c r="CT637" s="10"/>
      <c r="CU637" s="10"/>
      <c r="CV637" s="10"/>
      <c r="CW637" s="10"/>
      <c r="CX637" s="10"/>
      <c r="CY637" s="10"/>
      <c r="CZ637" s="10"/>
      <c r="DA637" s="10"/>
      <c r="DB637" s="10"/>
      <c r="DC637" s="10"/>
      <c r="DD637" s="10"/>
      <c r="DE637" s="10"/>
      <c r="DF637" s="10"/>
      <c r="DG637" s="10"/>
      <c r="DH637" s="10"/>
      <c r="DI637" s="10"/>
      <c r="DJ637" s="10"/>
      <c r="DK637" s="10"/>
      <c r="DL637" s="10"/>
      <c r="DM637" s="10"/>
      <c r="DN637" s="10"/>
      <c r="DO637" s="10"/>
      <c r="DP637" s="10"/>
      <c r="DQ637" s="10"/>
      <c r="DR637" s="10"/>
      <c r="DS637" s="10"/>
    </row>
    <row r="638" spans="1:123" s="101" customFormat="1" ht="10.95" customHeight="1" x14ac:dyDescent="0.25">
      <c r="A638" s="75" t="s">
        <v>348</v>
      </c>
      <c r="B638" s="95" t="str">
        <f t="shared" si="168"/>
        <v>Bud02 2020,2008,'556000',0</v>
      </c>
      <c r="C638" s="96">
        <f t="shared" si="169"/>
        <v>2020</v>
      </c>
      <c r="D638" s="96">
        <v>2008</v>
      </c>
      <c r="E638" s="97">
        <f>IF(LEFT(H638,1) = "x",H638,F638)</f>
        <v>556000</v>
      </c>
      <c r="F638" s="90">
        <v>556000</v>
      </c>
      <c r="G638" s="98">
        <f>IF(""="",1,SUBSTITUTE(SUBSTITUTE("","xxp","xpp"),"xppm13","xppm08"))</f>
        <v>1</v>
      </c>
      <c r="H638" s="98">
        <f>IF(""="",1,"")</f>
        <v>1</v>
      </c>
      <c r="I638" s="98">
        <f>IF(""="",1,IF(LEFT("",1)&lt;&gt;"E","",1))</f>
        <v>1</v>
      </c>
      <c r="J638" s="98">
        <f>IF(""="",1,IF(LEFT("",1)="E","",1))</f>
        <v>1</v>
      </c>
      <c r="K638" s="99" t="s">
        <v>389</v>
      </c>
      <c r="L638" s="91">
        <v>2008</v>
      </c>
      <c r="M638" s="100" t="str">
        <f>IF(LEFT($G638,4)="xppm","*","")</f>
        <v/>
      </c>
      <c r="N638" s="101" t="str">
        <f>UPPER(TRIM("          MEDICAID BED TAX"))</f>
        <v>MEDICAID BED TAX</v>
      </c>
      <c r="P638" s="102" t="s">
        <v>356</v>
      </c>
      <c r="R638" s="109">
        <f>IFERROR(IF(1*AB638&gt;0,AB638,V638),V638)</f>
        <v>0</v>
      </c>
      <c r="S638" s="108"/>
      <c r="T638" s="101">
        <f>IFERROR(IF(LEFT($G638,4)="xppm",AD638/VLOOKUP($G638,$K$11:$Z$28,T$1,0),IF(LEFT($J638,1)="E",AD638/VLOOKUP($J638,$K$11:$Z$28,T$1,0),AD638/T$6)),"")</f>
        <v>0</v>
      </c>
      <c r="V638" s="101">
        <f>IFERROR(IF(LEFT($G638,4)="xppm",AF638/VLOOKUP($G638,$K$11:$Z$28,V$1,0),IF(LEFT($J638,1)="E",AF638/VLOOKUP($J638,$K$11:$Z$28,V$1,0),AF638/V$6)),"")</f>
        <v>0</v>
      </c>
      <c r="X638" s="101">
        <f>IFERROR(IF(LEFT($G638,4)="xppm",AH638/VLOOKUP($G638,$K$11:$Z$28,X$1,0),IF(LEFT($J638,1)="E",AH638/VLOOKUP($J638,$K$11:$Z$28,X$1,0),AH638/X$6)),"")</f>
        <v>0</v>
      </c>
      <c r="Z638" s="101">
        <f>IFERROR(IF(LEFT($G638,4)="xppm",AJ638/VLOOKUP($G638,$K$11:$Z$28,Z$1,0),IF(LEFT($J638,1)="E",AJ638/VLOOKUP($J638,$K$11:$Z$28,Z$1,0),AJ638/Z$6)),"")</f>
        <v>0</v>
      </c>
      <c r="AA638" s="108"/>
      <c r="AB638" s="99">
        <f>IFERROR(IF(LEFT($G638,4)="xppm",AL638/VLOOKUP($G638,$K$11:$Z$28,AB$1,0),IF(LEFT($J638,1)="E",AL638/VLOOKUP($J638,$K$11:$AB$28,AB$1,0),AL638/AB$6)),"")</f>
        <v>0</v>
      </c>
      <c r="AC638" s="110"/>
      <c r="AD638" s="14"/>
      <c r="AE638" s="14"/>
      <c r="AF638" s="14"/>
      <c r="AG638" s="14"/>
      <c r="AH638" s="14"/>
      <c r="AI638" s="14"/>
      <c r="AJ638" s="14"/>
      <c r="AK638" s="65"/>
      <c r="AL638" s="14"/>
      <c r="AM638" s="6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108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  <c r="CK638" s="10"/>
      <c r="CL638" s="10"/>
      <c r="CM638" s="10"/>
      <c r="CN638" s="10"/>
      <c r="CO638" s="10"/>
      <c r="CP638" s="10"/>
      <c r="CQ638" s="10"/>
      <c r="CR638" s="10"/>
      <c r="CS638" s="10"/>
      <c r="CT638" s="10"/>
      <c r="CU638" s="10"/>
      <c r="CV638" s="10"/>
      <c r="CW638" s="10"/>
      <c r="CX638" s="10"/>
      <c r="CY638" s="10"/>
      <c r="CZ638" s="10"/>
      <c r="DA638" s="10"/>
      <c r="DB638" s="10"/>
      <c r="DC638" s="10"/>
      <c r="DD638" s="10"/>
      <c r="DE638" s="10"/>
      <c r="DF638" s="10"/>
      <c r="DG638" s="10"/>
      <c r="DH638" s="10"/>
      <c r="DI638" s="10"/>
      <c r="DJ638" s="10"/>
      <c r="DK638" s="10"/>
      <c r="DL638" s="10"/>
      <c r="DM638" s="10"/>
      <c r="DN638" s="10"/>
      <c r="DO638" s="10"/>
      <c r="DP638" s="10"/>
      <c r="DQ638" s="10"/>
      <c r="DR638" s="10"/>
      <c r="DS638" s="10"/>
    </row>
    <row r="639" spans="1:123" ht="4.05" customHeight="1" x14ac:dyDescent="0.25">
      <c r="A639" s="75" t="s">
        <v>348</v>
      </c>
      <c r="E639" s="111"/>
      <c r="F639" s="112"/>
      <c r="T639" s="25"/>
      <c r="U639" s="25"/>
      <c r="V639" s="25"/>
      <c r="W639" s="25"/>
      <c r="X639" s="25"/>
      <c r="Y639" s="25"/>
      <c r="Z639" s="25"/>
      <c r="AA639" s="25"/>
      <c r="AB639" s="14"/>
      <c r="AC639" s="14"/>
    </row>
    <row r="640" spans="1:123" s="86" customFormat="1" ht="15" customHeight="1" x14ac:dyDescent="0.25">
      <c r="A640" s="75" t="s">
        <v>348</v>
      </c>
      <c r="B640" s="80"/>
      <c r="C640" s="80"/>
      <c r="D640" s="80"/>
      <c r="E640" s="81"/>
      <c r="F640" s="82"/>
      <c r="G640" s="81"/>
      <c r="H640" s="81"/>
      <c r="I640" s="81"/>
      <c r="J640" s="81"/>
      <c r="K640" s="81"/>
      <c r="L640" s="83">
        <f>L641</f>
        <v>2008</v>
      </c>
      <c r="M640" s="84" t="s">
        <v>390</v>
      </c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  <c r="AA640" s="84"/>
      <c r="AB640" s="81"/>
      <c r="AC640" s="81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85"/>
      <c r="AO640" s="85"/>
      <c r="AP640" s="85"/>
      <c r="AQ640" s="85"/>
      <c r="AR640" s="85"/>
      <c r="AS640" s="85"/>
      <c r="AT640" s="85"/>
      <c r="AU640" s="85"/>
      <c r="AV640" s="85"/>
      <c r="AW640" s="85"/>
      <c r="AX640" s="85"/>
      <c r="AY640" s="85"/>
      <c r="AZ640" s="84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  <c r="CK640" s="10"/>
      <c r="CL640" s="10"/>
      <c r="CM640" s="10"/>
      <c r="CN640" s="10"/>
      <c r="CO640" s="10"/>
      <c r="CP640" s="10"/>
      <c r="CQ640" s="10"/>
      <c r="CR640" s="10"/>
      <c r="CS640" s="10"/>
      <c r="CT640" s="10"/>
      <c r="CU640" s="10"/>
      <c r="CV640" s="10"/>
      <c r="CW640" s="10"/>
      <c r="CX640" s="10"/>
      <c r="CY640" s="10"/>
      <c r="CZ640" s="10"/>
      <c r="DA640" s="10"/>
      <c r="DB640" s="10"/>
      <c r="DC640" s="10"/>
      <c r="DD640" s="10"/>
      <c r="DE640" s="10"/>
      <c r="DF640" s="10"/>
      <c r="DG640" s="10"/>
      <c r="DH640" s="10"/>
      <c r="DI640" s="10"/>
      <c r="DJ640" s="10"/>
      <c r="DK640" s="10"/>
      <c r="DL640" s="10"/>
      <c r="DM640" s="10"/>
      <c r="DN640" s="10"/>
      <c r="DO640" s="10"/>
      <c r="DP640" s="10"/>
      <c r="DQ640" s="10"/>
      <c r="DR640" s="10"/>
      <c r="DS640" s="10"/>
    </row>
    <row r="641" spans="1:123" s="101" customFormat="1" ht="10.95" customHeight="1" x14ac:dyDescent="0.25">
      <c r="A641" s="75" t="s">
        <v>348</v>
      </c>
      <c r="B641" s="95" t="str">
        <f t="shared" ref="B641:B643" si="170">IF(E641&gt;0,"Bud02 " &amp; C641 &amp;","&amp;D641&amp;",'"&amp;E641&amp;"',"&amp;1*R641)</f>
        <v>Bud02 2020,2008,'557500',0</v>
      </c>
      <c r="C641" s="96">
        <f t="shared" ref="C641:C643" si="171">$E$5</f>
        <v>2020</v>
      </c>
      <c r="D641" s="96">
        <v>2008</v>
      </c>
      <c r="E641" s="97">
        <f>IF(LEFT(H641,1) = "x",H641,F641)</f>
        <v>557500</v>
      </c>
      <c r="F641" s="90">
        <v>557500</v>
      </c>
      <c r="G641" s="98">
        <f>IF(""="",1,SUBSTITUTE(SUBSTITUTE("","xxp","xpp"),"xppm13","xppm08"))</f>
        <v>1</v>
      </c>
      <c r="H641" s="98">
        <f>IF(""="",1,"")</f>
        <v>1</v>
      </c>
      <c r="I641" s="98">
        <f>IF(""="",1,IF(LEFT("",1)&lt;&gt;"E","",1))</f>
        <v>1</v>
      </c>
      <c r="J641" s="98">
        <f>IF(""="",1,IF(LEFT("",1)="E","",1))</f>
        <v>1</v>
      </c>
      <c r="K641" s="99" t="s">
        <v>391</v>
      </c>
      <c r="L641" s="91">
        <v>2008</v>
      </c>
      <c r="M641" s="100" t="str">
        <f>IF(LEFT($G641,4)="xppm","*","")</f>
        <v/>
      </c>
      <c r="N641" s="101" t="str">
        <f>UPPER(TRIM("          REAL ESTATE TAXES"))</f>
        <v>REAL ESTATE TAXES</v>
      </c>
      <c r="P641" s="102" t="s">
        <v>356</v>
      </c>
      <c r="R641" s="109">
        <f>IFERROR(IF(1*AB641&gt;0,AB641,V641),V641)</f>
        <v>0</v>
      </c>
      <c r="S641" s="108"/>
      <c r="T641" s="101">
        <f>IFERROR(IF(LEFT($G641,4)="xppm",AD641/VLOOKUP($G641,$K$11:$Z$28,T$1,0),IF(LEFT($J641,1)="E",AD641/VLOOKUP($J641,$K$11:$Z$28,T$1,0),AD641/T$6)),"")</f>
        <v>0</v>
      </c>
      <c r="V641" s="101">
        <f>IFERROR(IF(LEFT($G641,4)="xppm",AF641/VLOOKUP($G641,$K$11:$Z$28,V$1,0),IF(LEFT($J641,1)="E",AF641/VLOOKUP($J641,$K$11:$Z$28,V$1,0),AF641/V$6)),"")</f>
        <v>0</v>
      </c>
      <c r="X641" s="101">
        <f>IFERROR(IF(LEFT($G641,4)="xppm",AH641/VLOOKUP($G641,$K$11:$Z$28,X$1,0),IF(LEFT($J641,1)="E",AH641/VLOOKUP($J641,$K$11:$Z$28,X$1,0),AH641/X$6)),"")</f>
        <v>0</v>
      </c>
      <c r="Z641" s="101">
        <f>IFERROR(IF(LEFT($G641,4)="xppm",AJ641/VLOOKUP($G641,$K$11:$Z$28,Z$1,0),IF(LEFT($J641,1)="E",AJ641/VLOOKUP($J641,$K$11:$Z$28,Z$1,0),AJ641/Z$6)),"")</f>
        <v>0</v>
      </c>
      <c r="AA641" s="108"/>
      <c r="AB641" s="99">
        <f>IFERROR(IF(LEFT($G641,4)="xppm",AL641/VLOOKUP($G641,$K$11:$Z$28,AB$1,0),IF(LEFT($J641,1)="E",AL641/VLOOKUP($J641,$K$11:$AB$28,AB$1,0),AL641/AB$6)),"")</f>
        <v>0</v>
      </c>
      <c r="AC641" s="110"/>
      <c r="AD641" s="14"/>
      <c r="AE641" s="14"/>
      <c r="AF641" s="14"/>
      <c r="AG641" s="14"/>
      <c r="AH641" s="14"/>
      <c r="AI641" s="14"/>
      <c r="AJ641" s="14"/>
      <c r="AK641" s="65"/>
      <c r="AL641" s="14"/>
      <c r="AM641" s="6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108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  <c r="CK641" s="10"/>
      <c r="CL641" s="10"/>
      <c r="CM641" s="10"/>
      <c r="CN641" s="10"/>
      <c r="CO641" s="10"/>
      <c r="CP641" s="10"/>
      <c r="CQ641" s="10"/>
      <c r="CR641" s="10"/>
      <c r="CS641" s="10"/>
      <c r="CT641" s="10"/>
      <c r="CU641" s="10"/>
      <c r="CV641" s="10"/>
      <c r="CW641" s="10"/>
      <c r="CX641" s="10"/>
      <c r="CY641" s="10"/>
      <c r="CZ641" s="10"/>
      <c r="DA641" s="10"/>
      <c r="DB641" s="10"/>
      <c r="DC641" s="10"/>
      <c r="DD641" s="10"/>
      <c r="DE641" s="10"/>
      <c r="DF641" s="10"/>
      <c r="DG641" s="10"/>
      <c r="DH641" s="10"/>
      <c r="DI641" s="10"/>
      <c r="DJ641" s="10"/>
      <c r="DK641" s="10"/>
      <c r="DL641" s="10"/>
      <c r="DM641" s="10"/>
      <c r="DN641" s="10"/>
      <c r="DO641" s="10"/>
      <c r="DP641" s="10"/>
      <c r="DQ641" s="10"/>
      <c r="DR641" s="10"/>
      <c r="DS641" s="10"/>
    </row>
    <row r="642" spans="1:123" s="101" customFormat="1" ht="10.95" customHeight="1" x14ac:dyDescent="0.25">
      <c r="A642" s="75" t="s">
        <v>348</v>
      </c>
      <c r="B642" s="95" t="str">
        <f t="shared" si="170"/>
        <v>Bud02 2020,2008,'558000',0</v>
      </c>
      <c r="C642" s="96">
        <f t="shared" si="171"/>
        <v>2020</v>
      </c>
      <c r="D642" s="96">
        <v>2008</v>
      </c>
      <c r="E642" s="97">
        <f>IF(LEFT(H642,1) = "x",H642,F642)</f>
        <v>558000</v>
      </c>
      <c r="F642" s="90">
        <v>558000</v>
      </c>
      <c r="G642" s="98">
        <f>IF(""="",1,SUBSTITUTE(SUBSTITUTE("","xxp","xpp"),"xppm13","xppm08"))</f>
        <v>1</v>
      </c>
      <c r="H642" s="98">
        <f>IF(""="",1,"")</f>
        <v>1</v>
      </c>
      <c r="I642" s="98">
        <f>IF(""="",1,IF(LEFT("",1)&lt;&gt;"E","",1))</f>
        <v>1</v>
      </c>
      <c r="J642" s="98">
        <f>IF(""="",1,IF(LEFT("",1)="E","",1))</f>
        <v>1</v>
      </c>
      <c r="K642" s="99" t="s">
        <v>392</v>
      </c>
      <c r="L642" s="91">
        <v>2008</v>
      </c>
      <c r="M642" s="100" t="str">
        <f>IF(LEFT($G642,4)="xppm","*","")</f>
        <v/>
      </c>
      <c r="N642" s="101" t="str">
        <f>UPPER(TRIM("          INSURANCE - GENERAL LIABILITY"))</f>
        <v>INSURANCE - GENERAL LIABILITY</v>
      </c>
      <c r="P642" s="102" t="s">
        <v>359</v>
      </c>
      <c r="R642" s="109">
        <f>IFERROR(IF(1*AB642&gt;0,AB642,V642),V642)</f>
        <v>0</v>
      </c>
      <c r="S642" s="108"/>
      <c r="T642" s="101">
        <f>IFERROR(IF(LEFT($G642,4)="xppm",AD642/VLOOKUP($G642,$K$11:$Z$28,T$1,0),IF(LEFT($J642,1)="E",AD642/VLOOKUP($J642,$K$11:$Z$28,T$1,0),AD642/T$6)),"")</f>
        <v>0</v>
      </c>
      <c r="V642" s="101">
        <f>IFERROR(IF(LEFT($G642,4)="xppm",AF642/VLOOKUP($G642,$K$11:$Z$28,V$1,0),IF(LEFT($J642,1)="E",AF642/VLOOKUP($J642,$K$11:$Z$28,V$1,0),AF642/V$6)),"")</f>
        <v>0</v>
      </c>
      <c r="X642" s="101">
        <f>IFERROR(IF(LEFT($G642,4)="xppm",AH642/VLOOKUP($G642,$K$11:$Z$28,X$1,0),IF(LEFT($J642,1)="E",AH642/VLOOKUP($J642,$K$11:$Z$28,X$1,0),AH642/X$6)),"")</f>
        <v>0</v>
      </c>
      <c r="Z642" s="101">
        <f>IFERROR(IF(LEFT($G642,4)="xppm",AJ642/VLOOKUP($G642,$K$11:$Z$28,Z$1,0),IF(LEFT($J642,1)="E",AJ642/VLOOKUP($J642,$K$11:$Z$28,Z$1,0),AJ642/Z$6)),"")</f>
        <v>0</v>
      </c>
      <c r="AA642" s="108"/>
      <c r="AB642" s="99">
        <f>IFERROR(IF(LEFT($G642,4)="xppm",AL642/VLOOKUP($G642,$K$11:$Z$28,AB$1,0),IF(LEFT($J642,1)="E",AL642/VLOOKUP($J642,$K$11:$AB$28,AB$1,0),AL642/AB$6)),"")</f>
        <v>0</v>
      </c>
      <c r="AC642" s="110"/>
      <c r="AD642" s="14"/>
      <c r="AE642" s="14"/>
      <c r="AF642" s="14"/>
      <c r="AG642" s="14"/>
      <c r="AH642" s="14"/>
      <c r="AI642" s="14"/>
      <c r="AJ642" s="14"/>
      <c r="AK642" s="65"/>
      <c r="AL642" s="14"/>
      <c r="AM642" s="6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108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  <c r="CK642" s="10"/>
      <c r="CL642" s="10"/>
      <c r="CM642" s="10"/>
      <c r="CN642" s="10"/>
      <c r="CO642" s="10"/>
      <c r="CP642" s="10"/>
      <c r="CQ642" s="10"/>
      <c r="CR642" s="10"/>
      <c r="CS642" s="10"/>
      <c r="CT642" s="10"/>
      <c r="CU642" s="10"/>
      <c r="CV642" s="10"/>
      <c r="CW642" s="10"/>
      <c r="CX642" s="10"/>
      <c r="CY642" s="10"/>
      <c r="CZ642" s="10"/>
      <c r="DA642" s="10"/>
      <c r="DB642" s="10"/>
      <c r="DC642" s="10"/>
      <c r="DD642" s="10"/>
      <c r="DE642" s="10"/>
      <c r="DF642" s="10"/>
      <c r="DG642" s="10"/>
      <c r="DH642" s="10"/>
      <c r="DI642" s="10"/>
      <c r="DJ642" s="10"/>
      <c r="DK642" s="10"/>
      <c r="DL642" s="10"/>
      <c r="DM642" s="10"/>
      <c r="DN642" s="10"/>
      <c r="DO642" s="10"/>
      <c r="DP642" s="10"/>
      <c r="DQ642" s="10"/>
      <c r="DR642" s="10"/>
      <c r="DS642" s="10"/>
    </row>
    <row r="643" spans="1:123" s="101" customFormat="1" ht="10.95" customHeight="1" x14ac:dyDescent="0.25">
      <c r="A643" s="75" t="s">
        <v>348</v>
      </c>
      <c r="B643" s="95" t="str">
        <f t="shared" si="170"/>
        <v>Bud02 2020,2008,'558200',0</v>
      </c>
      <c r="C643" s="96">
        <f t="shared" si="171"/>
        <v>2020</v>
      </c>
      <c r="D643" s="96">
        <v>2008</v>
      </c>
      <c r="E643" s="97">
        <f>IF(LEFT(H643,1) = "x",H643,F643)</f>
        <v>558200</v>
      </c>
      <c r="F643" s="90">
        <v>558200</v>
      </c>
      <c r="G643" s="98">
        <f>IF(""="",1,SUBSTITUTE(SUBSTITUTE("","xxp","xpp"),"xppm13","xppm08"))</f>
        <v>1</v>
      </c>
      <c r="H643" s="98">
        <f>IF(""="",1,"")</f>
        <v>1</v>
      </c>
      <c r="I643" s="98">
        <f>IF(""="",1,IF(LEFT("",1)&lt;&gt;"E","",1))</f>
        <v>1</v>
      </c>
      <c r="J643" s="98">
        <f>IF(""="",1,IF(LEFT("",1)="E","",1))</f>
        <v>1</v>
      </c>
      <c r="K643" s="99" t="s">
        <v>393</v>
      </c>
      <c r="L643" s="91">
        <v>2008</v>
      </c>
      <c r="M643" s="100" t="str">
        <f>IF(LEFT($G643,4)="xppm","*","")</f>
        <v/>
      </c>
      <c r="N643" s="101" t="str">
        <f>UPPER(TRIM("          INSURANCE - PROPERTY/FLOOD"))</f>
        <v>INSURANCE - PROPERTY/FLOOD</v>
      </c>
      <c r="P643" s="102" t="s">
        <v>359</v>
      </c>
      <c r="R643" s="109">
        <f>IFERROR(IF(1*AB643&gt;0,AB643,V643),V643)</f>
        <v>0</v>
      </c>
      <c r="S643" s="108"/>
      <c r="T643" s="101">
        <f>IFERROR(IF(LEFT($G643,4)="xppm",AD643/VLOOKUP($G643,$K$11:$Z$28,T$1,0),IF(LEFT($J643,1)="E",AD643/VLOOKUP($J643,$K$11:$Z$28,T$1,0),AD643/T$6)),"")</f>
        <v>0</v>
      </c>
      <c r="V643" s="101">
        <f>IFERROR(IF(LEFT($G643,4)="xppm",AF643/VLOOKUP($G643,$K$11:$Z$28,V$1,0),IF(LEFT($J643,1)="E",AF643/VLOOKUP($J643,$K$11:$Z$28,V$1,0),AF643/V$6)),"")</f>
        <v>0</v>
      </c>
      <c r="X643" s="101">
        <f>IFERROR(IF(LEFT($G643,4)="xppm",AH643/VLOOKUP($G643,$K$11:$Z$28,X$1,0),IF(LEFT($J643,1)="E",AH643/VLOOKUP($J643,$K$11:$Z$28,X$1,0),AH643/X$6)),"")</f>
        <v>0</v>
      </c>
      <c r="Z643" s="101">
        <f>IFERROR(IF(LEFT($G643,4)="xppm",AJ643/VLOOKUP($G643,$K$11:$Z$28,Z$1,0),IF(LEFT($J643,1)="E",AJ643/VLOOKUP($J643,$K$11:$Z$28,Z$1,0),AJ643/Z$6)),"")</f>
        <v>0</v>
      </c>
      <c r="AA643" s="108"/>
      <c r="AB643" s="99">
        <f>IFERROR(IF(LEFT($G643,4)="xppm",AL643/VLOOKUP($G643,$K$11:$Z$28,AB$1,0),IF(LEFT($J643,1)="E",AL643/VLOOKUP($J643,$K$11:$AB$28,AB$1,0),AL643/AB$6)),"")</f>
        <v>0</v>
      </c>
      <c r="AC643" s="110"/>
      <c r="AD643" s="14"/>
      <c r="AE643" s="14"/>
      <c r="AF643" s="14"/>
      <c r="AG643" s="14"/>
      <c r="AH643" s="14"/>
      <c r="AI643" s="14"/>
      <c r="AJ643" s="14"/>
      <c r="AK643" s="65"/>
      <c r="AL643" s="14"/>
      <c r="AM643" s="6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108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  <c r="CK643" s="10"/>
      <c r="CL643" s="10"/>
      <c r="CM643" s="10"/>
      <c r="CN643" s="10"/>
      <c r="CO643" s="10"/>
      <c r="CP643" s="10"/>
      <c r="CQ643" s="10"/>
      <c r="CR643" s="10"/>
      <c r="CS643" s="10"/>
      <c r="CT643" s="10"/>
      <c r="CU643" s="10"/>
      <c r="CV643" s="10"/>
      <c r="CW643" s="10"/>
      <c r="CX643" s="10"/>
      <c r="CY643" s="10"/>
      <c r="CZ643" s="10"/>
      <c r="DA643" s="10"/>
      <c r="DB643" s="10"/>
      <c r="DC643" s="10"/>
      <c r="DD643" s="10"/>
      <c r="DE643" s="10"/>
      <c r="DF643" s="10"/>
      <c r="DG643" s="10"/>
      <c r="DH643" s="10"/>
      <c r="DI643" s="10"/>
      <c r="DJ643" s="10"/>
      <c r="DK643" s="10"/>
      <c r="DL643" s="10"/>
      <c r="DM643" s="10"/>
      <c r="DN643" s="10"/>
      <c r="DO643" s="10"/>
      <c r="DP643" s="10"/>
      <c r="DQ643" s="10"/>
      <c r="DR643" s="10"/>
      <c r="DS643" s="10"/>
    </row>
    <row r="644" spans="1:123" ht="4.05" customHeight="1" x14ac:dyDescent="0.25">
      <c r="A644" s="75" t="s">
        <v>348</v>
      </c>
      <c r="E644" s="111"/>
      <c r="F644" s="112"/>
      <c r="T644" s="25"/>
      <c r="U644" s="25"/>
      <c r="V644" s="25"/>
      <c r="W644" s="25"/>
      <c r="X644" s="25"/>
      <c r="Y644" s="25"/>
      <c r="Z644" s="25"/>
      <c r="AA644" s="25"/>
      <c r="AB644" s="14"/>
      <c r="AC644" s="14"/>
    </row>
    <row r="645" spans="1:123" s="86" customFormat="1" ht="15" customHeight="1" x14ac:dyDescent="0.25">
      <c r="A645" s="75" t="s">
        <v>348</v>
      </c>
      <c r="B645" s="80"/>
      <c r="C645" s="80"/>
      <c r="D645" s="80"/>
      <c r="E645" s="81"/>
      <c r="F645" s="82"/>
      <c r="G645" s="81"/>
      <c r="H645" s="81"/>
      <c r="I645" s="81"/>
      <c r="J645" s="81"/>
      <c r="K645" s="81"/>
      <c r="L645" s="83">
        <f>L646</f>
        <v>2008</v>
      </c>
      <c r="M645" s="84" t="s">
        <v>394</v>
      </c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  <c r="AA645" s="84"/>
      <c r="AB645" s="81"/>
      <c r="AC645" s="81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85"/>
      <c r="AO645" s="85"/>
      <c r="AP645" s="85"/>
      <c r="AQ645" s="85"/>
      <c r="AR645" s="85"/>
      <c r="AS645" s="85"/>
      <c r="AT645" s="85"/>
      <c r="AU645" s="85"/>
      <c r="AV645" s="85"/>
      <c r="AW645" s="85"/>
      <c r="AX645" s="85"/>
      <c r="AY645" s="85"/>
      <c r="AZ645" s="84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  <c r="CK645" s="10"/>
      <c r="CL645" s="10"/>
      <c r="CM645" s="10"/>
      <c r="CN645" s="10"/>
      <c r="CO645" s="10"/>
      <c r="CP645" s="10"/>
      <c r="CQ645" s="10"/>
      <c r="CR645" s="10"/>
      <c r="CS645" s="10"/>
      <c r="CT645" s="10"/>
      <c r="CU645" s="10"/>
      <c r="CV645" s="10"/>
      <c r="CW645" s="10"/>
      <c r="CX645" s="10"/>
      <c r="CY645" s="10"/>
      <c r="CZ645" s="10"/>
      <c r="DA645" s="10"/>
      <c r="DB645" s="10"/>
      <c r="DC645" s="10"/>
      <c r="DD645" s="10"/>
      <c r="DE645" s="10"/>
      <c r="DF645" s="10"/>
      <c r="DG645" s="10"/>
      <c r="DH645" s="10"/>
      <c r="DI645" s="10"/>
      <c r="DJ645" s="10"/>
      <c r="DK645" s="10"/>
      <c r="DL645" s="10"/>
      <c r="DM645" s="10"/>
      <c r="DN645" s="10"/>
      <c r="DO645" s="10"/>
      <c r="DP645" s="10"/>
      <c r="DQ645" s="10"/>
      <c r="DR645" s="10"/>
      <c r="DS645" s="10"/>
    </row>
    <row r="646" spans="1:123" s="101" customFormat="1" ht="10.95" customHeight="1" x14ac:dyDescent="0.25">
      <c r="A646" s="75" t="s">
        <v>348</v>
      </c>
      <c r="B646" s="95" t="str">
        <f t="shared" ref="B646:B648" si="172">IF(E646&gt;0,"Bud02 " &amp; C646 &amp;","&amp;D646&amp;",'"&amp;E646&amp;"',"&amp;1*R646)</f>
        <v>Bud02 2020,2008,'560000',0</v>
      </c>
      <c r="C646" s="96">
        <f t="shared" ref="C646:C649" si="173">$E$5</f>
        <v>2020</v>
      </c>
      <c r="D646" s="96">
        <v>2008</v>
      </c>
      <c r="E646" s="97">
        <f>IF(LEFT(H646,1) = "x",H646,F646)</f>
        <v>560000</v>
      </c>
      <c r="F646" s="90">
        <v>560000</v>
      </c>
      <c r="G646" s="98">
        <f>IF(""="",1,SUBSTITUTE(SUBSTITUTE("","xxp","xpp"),"xppm13","xppm08"))</f>
        <v>1</v>
      </c>
      <c r="H646" s="98">
        <f>IF(""="",1,"")</f>
        <v>1</v>
      </c>
      <c r="I646" s="98">
        <f>IF(""="",1,IF(LEFT("",1)&lt;&gt;"E","",1))</f>
        <v>1</v>
      </c>
      <c r="J646" s="98">
        <f>IF(""="",1,IF(LEFT("",1)="E","",1))</f>
        <v>1</v>
      </c>
      <c r="K646" s="99" t="s">
        <v>395</v>
      </c>
      <c r="L646" s="91">
        <v>2008</v>
      </c>
      <c r="M646" s="100" t="str">
        <f>IF(LEFT($G646,4)="xppm","*","")</f>
        <v/>
      </c>
      <c r="N646" s="101" t="str">
        <f>UPPER(TRIM("          INTEREST EXPENSE"))</f>
        <v>INTEREST EXPENSE</v>
      </c>
      <c r="P646" s="102" t="s">
        <v>356</v>
      </c>
      <c r="R646" s="109">
        <f>IFERROR(IF(1*AB646&gt;0,AB646,V646),V646)</f>
        <v>0</v>
      </c>
      <c r="S646" s="108"/>
      <c r="T646" s="101">
        <f>IFERROR(IF(LEFT($G646,4)="xppm",AD646/VLOOKUP($G646,$K$11:$Z$28,T$1,0),IF(LEFT($J646,1)="E",AD646/VLOOKUP($J646,$K$11:$Z$28,T$1,0),AD646/T$6)),"")</f>
        <v>0</v>
      </c>
      <c r="V646" s="101">
        <f>IFERROR(IF(LEFT($G646,4)="xppm",AF646/VLOOKUP($G646,$K$11:$Z$28,V$1,0),IF(LEFT($J646,1)="E",AF646/VLOOKUP($J646,$K$11:$Z$28,V$1,0),AF646/V$6)),"")</f>
        <v>0</v>
      </c>
      <c r="X646" s="101">
        <f>IFERROR(IF(LEFT($G646,4)="xppm",AH646/VLOOKUP($G646,$K$11:$Z$28,X$1,0),IF(LEFT($J646,1)="E",AH646/VLOOKUP($J646,$K$11:$Z$28,X$1,0),AH646/X$6)),"")</f>
        <v>0</v>
      </c>
      <c r="Z646" s="101">
        <f>IFERROR(IF(LEFT($G646,4)="xppm",AJ646/VLOOKUP($G646,$K$11:$Z$28,Z$1,0),IF(LEFT($J646,1)="E",AJ646/VLOOKUP($J646,$K$11:$Z$28,Z$1,0),AJ646/Z$6)),"")</f>
        <v>0</v>
      </c>
      <c r="AA646" s="108"/>
      <c r="AB646" s="99">
        <f>IFERROR(IF(LEFT($G646,4)="xppm",AL646/VLOOKUP($G646,$K$11:$Z$28,AB$1,0),IF(LEFT($J646,1)="E",AL646/VLOOKUP($J646,$K$11:$AB$28,AB$1,0),AL646/AB$6)),"")</f>
        <v>0</v>
      </c>
      <c r="AC646" s="110"/>
      <c r="AD646" s="14"/>
      <c r="AE646" s="14"/>
      <c r="AF646" s="14"/>
      <c r="AG646" s="14"/>
      <c r="AH646" s="14"/>
      <c r="AI646" s="14"/>
      <c r="AJ646" s="14"/>
      <c r="AK646" s="65"/>
      <c r="AL646" s="14"/>
      <c r="AM646" s="6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108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  <c r="CK646" s="10"/>
      <c r="CL646" s="10"/>
      <c r="CM646" s="10"/>
      <c r="CN646" s="10"/>
      <c r="CO646" s="10"/>
      <c r="CP646" s="10"/>
      <c r="CQ646" s="10"/>
      <c r="CR646" s="10"/>
      <c r="CS646" s="10"/>
      <c r="CT646" s="10"/>
      <c r="CU646" s="10"/>
      <c r="CV646" s="10"/>
      <c r="CW646" s="10"/>
      <c r="CX646" s="10"/>
      <c r="CY646" s="10"/>
      <c r="CZ646" s="10"/>
      <c r="DA646" s="10"/>
      <c r="DB646" s="10"/>
      <c r="DC646" s="10"/>
      <c r="DD646" s="10"/>
      <c r="DE646" s="10"/>
      <c r="DF646" s="10"/>
      <c r="DG646" s="10"/>
      <c r="DH646" s="10"/>
      <c r="DI646" s="10"/>
      <c r="DJ646" s="10"/>
      <c r="DK646" s="10"/>
      <c r="DL646" s="10"/>
      <c r="DM646" s="10"/>
      <c r="DN646" s="10"/>
      <c r="DO646" s="10"/>
      <c r="DP646" s="10"/>
      <c r="DQ646" s="10"/>
      <c r="DR646" s="10"/>
      <c r="DS646" s="10"/>
    </row>
    <row r="647" spans="1:123" s="101" customFormat="1" ht="10.95" customHeight="1" x14ac:dyDescent="0.25">
      <c r="A647" s="75" t="s">
        <v>348</v>
      </c>
      <c r="B647" s="95" t="str">
        <f t="shared" si="172"/>
        <v>Bud02 2020,2008,'560500',0</v>
      </c>
      <c r="C647" s="96">
        <f t="shared" si="173"/>
        <v>2020</v>
      </c>
      <c r="D647" s="96">
        <v>2008</v>
      </c>
      <c r="E647" s="97">
        <f>IF(LEFT(H647,1) = "x",H647,F647)</f>
        <v>560500</v>
      </c>
      <c r="F647" s="90">
        <v>560500</v>
      </c>
      <c r="G647" s="98">
        <f>IF(""="",1,SUBSTITUTE(SUBSTITUTE("","xxp","xpp"),"xppm13","xppm08"))</f>
        <v>1</v>
      </c>
      <c r="H647" s="98">
        <f>IF(""="",1,"")</f>
        <v>1</v>
      </c>
      <c r="I647" s="98">
        <f>IF(""="",1,IF(LEFT("",1)&lt;&gt;"E","",1))</f>
        <v>1</v>
      </c>
      <c r="J647" s="98">
        <f>IF(""="",1,IF(LEFT("",1)="E","",1))</f>
        <v>1</v>
      </c>
      <c r="K647" s="99" t="s">
        <v>396</v>
      </c>
      <c r="L647" s="91">
        <v>2008</v>
      </c>
      <c r="M647" s="100" t="str">
        <f>IF(LEFT($G647,4)="xppm","*","")</f>
        <v/>
      </c>
      <c r="N647" s="101" t="str">
        <f>UPPER(TRIM("          RENT EXPENSE"))</f>
        <v>RENT EXPENSE</v>
      </c>
      <c r="P647" s="102" t="s">
        <v>356</v>
      </c>
      <c r="R647" s="109">
        <f>IFERROR(IF(1*AB647&gt;0,AB647,V647),V647)</f>
        <v>0</v>
      </c>
      <c r="S647" s="108"/>
      <c r="T647" s="101">
        <f>IFERROR(IF(LEFT($G647,4)="xppm",AD647/VLOOKUP($G647,$K$11:$Z$28,T$1,0),IF(LEFT($J647,1)="E",AD647/VLOOKUP($J647,$K$11:$Z$28,T$1,0),AD647/T$6)),"")</f>
        <v>0</v>
      </c>
      <c r="V647" s="101">
        <f>IFERROR(IF(LEFT($G647,4)="xppm",AF647/VLOOKUP($G647,$K$11:$Z$28,V$1,0),IF(LEFT($J647,1)="E",AF647/VLOOKUP($J647,$K$11:$Z$28,V$1,0),AF647/V$6)),"")</f>
        <v>0</v>
      </c>
      <c r="X647" s="101">
        <f>IFERROR(IF(LEFT($G647,4)="xppm",AH647/VLOOKUP($G647,$K$11:$Z$28,X$1,0),IF(LEFT($J647,1)="E",AH647/VLOOKUP($J647,$K$11:$Z$28,X$1,0),AH647/X$6)),"")</f>
        <v>0</v>
      </c>
      <c r="Z647" s="101">
        <f>IFERROR(IF(LEFT($G647,4)="xppm",AJ647/VLOOKUP($G647,$K$11:$Z$28,Z$1,0),IF(LEFT($J647,1)="E",AJ647/VLOOKUP($J647,$K$11:$Z$28,Z$1,0),AJ647/Z$6)),"")</f>
        <v>0</v>
      </c>
      <c r="AA647" s="108"/>
      <c r="AB647" s="99">
        <f>IFERROR(IF(LEFT($G647,4)="xppm",AL647/VLOOKUP($G647,$K$11:$Z$28,AB$1,0),IF(LEFT($J647,1)="E",AL647/VLOOKUP($J647,$K$11:$AB$28,AB$1,0),AL647/AB$6)),"")</f>
        <v>0</v>
      </c>
      <c r="AC647" s="110"/>
      <c r="AD647" s="14"/>
      <c r="AE647" s="14"/>
      <c r="AF647" s="14"/>
      <c r="AG647" s="14"/>
      <c r="AH647" s="14"/>
      <c r="AI647" s="14"/>
      <c r="AJ647" s="14"/>
      <c r="AK647" s="65"/>
      <c r="AL647" s="14"/>
      <c r="AM647" s="6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108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  <c r="CK647" s="10"/>
      <c r="CL647" s="10"/>
      <c r="CM647" s="10"/>
      <c r="CN647" s="10"/>
      <c r="CO647" s="10"/>
      <c r="CP647" s="10"/>
      <c r="CQ647" s="10"/>
      <c r="CR647" s="10"/>
      <c r="CS647" s="10"/>
      <c r="CT647" s="10"/>
      <c r="CU647" s="10"/>
      <c r="CV647" s="10"/>
      <c r="CW647" s="10"/>
      <c r="CX647" s="10"/>
      <c r="CY647" s="10"/>
      <c r="CZ647" s="10"/>
      <c r="DA647" s="10"/>
      <c r="DB647" s="10"/>
      <c r="DC647" s="10"/>
      <c r="DD647" s="10"/>
      <c r="DE647" s="10"/>
      <c r="DF647" s="10"/>
      <c r="DG647" s="10"/>
      <c r="DH647" s="10"/>
      <c r="DI647" s="10"/>
      <c r="DJ647" s="10"/>
      <c r="DK647" s="10"/>
      <c r="DL647" s="10"/>
      <c r="DM647" s="10"/>
      <c r="DN647" s="10"/>
      <c r="DO647" s="10"/>
      <c r="DP647" s="10"/>
      <c r="DQ647" s="10"/>
      <c r="DR647" s="10"/>
      <c r="DS647" s="10"/>
    </row>
    <row r="648" spans="1:123" s="101" customFormat="1" ht="10.95" customHeight="1" x14ac:dyDescent="0.25">
      <c r="A648" s="75" t="s">
        <v>348</v>
      </c>
      <c r="B648" s="95" t="b">
        <f t="shared" si="172"/>
        <v>0</v>
      </c>
      <c r="C648" s="96">
        <f t="shared" si="173"/>
        <v>2020</v>
      </c>
      <c r="D648" s="96">
        <v>2008</v>
      </c>
      <c r="E648" s="97">
        <f>IF(LEFT(H648,1) = "x",H648,F648)</f>
        <v>0</v>
      </c>
      <c r="F648" s="90"/>
      <c r="G648" s="98">
        <f>IF(""="",1,SUBSTITUTE(SUBSTITUTE("","xxp","xpp"),"xppm13","xppm08"))</f>
        <v>1</v>
      </c>
      <c r="H648" s="98">
        <f>IF(""="",1,"")</f>
        <v>1</v>
      </c>
      <c r="I648" s="98">
        <f>IF(""="",1,IF(LEFT("",1)&lt;&gt;"E","",1))</f>
        <v>1</v>
      </c>
      <c r="J648" s="98">
        <f>IF(""="",1,IF(LEFT("",1)="E","",1))</f>
        <v>1</v>
      </c>
      <c r="K648" s="99" t="s">
        <v>397</v>
      </c>
      <c r="L648" s="91">
        <v>2008</v>
      </c>
      <c r="M648" s="100" t="str">
        <f>IF(LEFT($G648,4)="xppm","*","")</f>
        <v/>
      </c>
      <c r="N648" s="101" t="str">
        <f>UPPER(TRIM("          NON-RECURRING MISC. EXPENSE"))</f>
        <v>NON-RECURRING MISC. EXPENSE</v>
      </c>
      <c r="P648" s="102" t="s">
        <v>356</v>
      </c>
      <c r="R648" s="109">
        <f>IFERROR(IF(1*AB648&gt;0,AB648,V648),V648)</f>
        <v>0</v>
      </c>
      <c r="S648" s="108"/>
      <c r="T648" s="101">
        <f>IFERROR(IF(LEFT($G648,4)="xppm",AD648/VLOOKUP($G648,$K$11:$Z$28,T$1,0),IF(LEFT($J648,1)="E",AD648/VLOOKUP($J648,$K$11:$Z$28,T$1,0),AD648/T$6)),"")</f>
        <v>0</v>
      </c>
      <c r="V648" s="101">
        <f>IFERROR(IF(LEFT($G648,4)="xppm",AF648/VLOOKUP($G648,$K$11:$Z$28,V$1,0),IF(LEFT($J648,1)="E",AF648/VLOOKUP($J648,$K$11:$Z$28,V$1,0),AF648/V$6)),"")</f>
        <v>0</v>
      </c>
      <c r="X648" s="101">
        <f>IFERROR(IF(LEFT($G648,4)="xppm",AH648/VLOOKUP($G648,$K$11:$Z$28,X$1,0),IF(LEFT($J648,1)="E",AH648/VLOOKUP($J648,$K$11:$Z$28,X$1,0),AH648/X$6)),"")</f>
        <v>0</v>
      </c>
      <c r="Z648" s="101">
        <f>IFERROR(IF(LEFT($G648,4)="xppm",AJ648/VLOOKUP($G648,$K$11:$Z$28,Z$1,0),IF(LEFT($J648,1)="E",AJ648/VLOOKUP($J648,$K$11:$Z$28,Z$1,0),AJ648/Z$6)),"")</f>
        <v>0</v>
      </c>
      <c r="AA648" s="108"/>
      <c r="AB648" s="99">
        <f>IFERROR(IF(LEFT($G648,4)="xppm",AL648/VLOOKUP($G648,$K$11:$Z$28,AB$1,0),IF(LEFT($J648,1)="E",AL648/VLOOKUP($J648,$K$11:$AB$28,AB$1,0),AL648/AB$6)),"")</f>
        <v>0</v>
      </c>
      <c r="AC648" s="110"/>
      <c r="AD648" s="14"/>
      <c r="AE648" s="14"/>
      <c r="AF648" s="14"/>
      <c r="AG648" s="14"/>
      <c r="AH648" s="14"/>
      <c r="AI648" s="14"/>
      <c r="AJ648" s="14"/>
      <c r="AK648" s="65"/>
      <c r="AL648" s="14"/>
      <c r="AM648" s="6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108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  <c r="CK648" s="10"/>
      <c r="CL648" s="10"/>
      <c r="CM648" s="10"/>
      <c r="CN648" s="10"/>
      <c r="CO648" s="10"/>
      <c r="CP648" s="10"/>
      <c r="CQ648" s="10"/>
      <c r="CR648" s="10"/>
      <c r="CS648" s="10"/>
      <c r="CT648" s="10"/>
      <c r="CU648" s="10"/>
      <c r="CV648" s="10"/>
      <c r="CW648" s="10"/>
      <c r="CX648" s="10"/>
      <c r="CY648" s="10"/>
      <c r="CZ648" s="10"/>
      <c r="DA648" s="10"/>
      <c r="DB648" s="10"/>
      <c r="DC648" s="10"/>
      <c r="DD648" s="10"/>
      <c r="DE648" s="10"/>
      <c r="DF648" s="10"/>
      <c r="DG648" s="10"/>
      <c r="DH648" s="10"/>
      <c r="DI648" s="10"/>
      <c r="DJ648" s="10"/>
      <c r="DK648" s="10"/>
      <c r="DL648" s="10"/>
      <c r="DM648" s="10"/>
      <c r="DN648" s="10"/>
      <c r="DO648" s="10"/>
      <c r="DP648" s="10"/>
      <c r="DQ648" s="10"/>
      <c r="DR648" s="10"/>
      <c r="DS648" s="10"/>
    </row>
    <row r="649" spans="1:123" ht="4.05" customHeight="1" x14ac:dyDescent="0.25">
      <c r="A649" s="75" t="s">
        <v>348</v>
      </c>
      <c r="E649" s="111"/>
      <c r="F649" s="112"/>
      <c r="T649" s="25"/>
      <c r="U649" s="25"/>
      <c r="V649" s="25"/>
      <c r="W649" s="25"/>
      <c r="X649" s="25"/>
      <c r="Y649" s="25"/>
      <c r="Z649" s="25"/>
      <c r="AA649" s="25"/>
      <c r="AB649" s="14"/>
      <c r="AC649" s="14"/>
    </row>
    <row r="650" spans="1:123" s="5" customFormat="1" x14ac:dyDescent="0.25">
      <c r="A650" s="75" t="s">
        <v>348</v>
      </c>
      <c r="E650" s="6"/>
      <c r="G650" s="8"/>
      <c r="H650" s="8"/>
      <c r="I650" s="8"/>
      <c r="J650" s="8"/>
      <c r="K650" s="6"/>
      <c r="L650" s="76"/>
      <c r="M650" s="76"/>
      <c r="N650" s="10"/>
      <c r="O650" s="10"/>
      <c r="P650" s="7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6"/>
      <c r="AC650" s="6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  <c r="CK650" s="10"/>
      <c r="CL650" s="10"/>
      <c r="CM650" s="10"/>
      <c r="CN650" s="10"/>
      <c r="CO650" s="10"/>
      <c r="CP650" s="10"/>
      <c r="CQ650" s="10"/>
      <c r="CR650" s="10"/>
      <c r="CS650" s="10"/>
      <c r="CT650" s="10"/>
      <c r="CU650" s="10"/>
      <c r="CV650" s="10"/>
      <c r="CW650" s="10"/>
      <c r="CX650" s="10"/>
      <c r="CY650" s="10"/>
      <c r="CZ650" s="10"/>
      <c r="DA650" s="10"/>
      <c r="DB650" s="10"/>
      <c r="DC650" s="10"/>
      <c r="DD650" s="10"/>
      <c r="DE650" s="10"/>
      <c r="DF650" s="10"/>
      <c r="DG650" s="10"/>
      <c r="DH650" s="10"/>
      <c r="DI650" s="10"/>
      <c r="DJ650" s="10"/>
      <c r="DK650" s="10"/>
      <c r="DL650" s="10"/>
      <c r="DM650" s="10"/>
      <c r="DN650" s="10"/>
      <c r="DO650" s="10"/>
      <c r="DP650" s="10"/>
      <c r="DQ650" s="10"/>
      <c r="DR650" s="10"/>
      <c r="DS650" s="10"/>
    </row>
    <row r="651" spans="1:123" ht="22.8" customHeight="1" x14ac:dyDescent="0.35">
      <c r="A651" s="75" t="s">
        <v>348</v>
      </c>
      <c r="K651" s="6">
        <v>2009</v>
      </c>
      <c r="L651" s="77">
        <v>2009</v>
      </c>
      <c r="M651" s="77"/>
      <c r="N651" s="78" t="s">
        <v>408</v>
      </c>
      <c r="O651" s="79"/>
      <c r="S651" s="58"/>
      <c r="AA651" s="58"/>
      <c r="AC651" s="72"/>
      <c r="AK651" s="65"/>
      <c r="AM651" s="65"/>
      <c r="AZ651" s="58"/>
    </row>
    <row r="652" spans="1:123" x14ac:dyDescent="0.25">
      <c r="A652" s="75" t="s">
        <v>348</v>
      </c>
    </row>
    <row r="653" spans="1:123" s="86" customFormat="1" ht="15" customHeight="1" x14ac:dyDescent="0.25">
      <c r="A653" s="75" t="s">
        <v>348</v>
      </c>
      <c r="B653" s="80"/>
      <c r="C653" s="80"/>
      <c r="D653" s="80"/>
      <c r="E653" s="81"/>
      <c r="F653" s="82"/>
      <c r="G653" s="81"/>
      <c r="H653" s="81"/>
      <c r="I653" s="81"/>
      <c r="J653" s="81"/>
      <c r="K653" s="81"/>
      <c r="L653" s="83">
        <f>L654</f>
        <v>2009</v>
      </c>
      <c r="M653" s="84" t="s">
        <v>350</v>
      </c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  <c r="AA653" s="84"/>
      <c r="AB653" s="81"/>
      <c r="AC653" s="81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85"/>
      <c r="AO653" s="85"/>
      <c r="AP653" s="85"/>
      <c r="AQ653" s="85"/>
      <c r="AR653" s="85"/>
      <c r="AS653" s="85"/>
      <c r="AT653" s="85"/>
      <c r="AU653" s="85"/>
      <c r="AV653" s="85"/>
      <c r="AW653" s="85"/>
      <c r="AX653" s="85"/>
      <c r="AY653" s="85"/>
      <c r="AZ653" s="84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  <c r="CK653" s="10"/>
      <c r="CL653" s="10"/>
      <c r="CM653" s="10"/>
      <c r="CN653" s="10"/>
      <c r="CO653" s="10"/>
      <c r="CP653" s="10"/>
      <c r="CQ653" s="10"/>
      <c r="CR653" s="10"/>
      <c r="CS653" s="10"/>
      <c r="CT653" s="10"/>
      <c r="CU653" s="10"/>
      <c r="CV653" s="10"/>
      <c r="CW653" s="10"/>
      <c r="CX653" s="10"/>
      <c r="CY653" s="10"/>
      <c r="CZ653" s="10"/>
      <c r="DA653" s="10"/>
      <c r="DB653" s="10"/>
      <c r="DC653" s="10"/>
      <c r="DD653" s="10"/>
      <c r="DE653" s="10"/>
      <c r="DF653" s="10"/>
      <c r="DG653" s="10"/>
      <c r="DH653" s="10"/>
      <c r="DI653" s="10"/>
      <c r="DJ653" s="10"/>
      <c r="DK653" s="10"/>
      <c r="DL653" s="10"/>
      <c r="DM653" s="10"/>
      <c r="DN653" s="10"/>
      <c r="DO653" s="10"/>
      <c r="DP653" s="10"/>
      <c r="DQ653" s="10"/>
      <c r="DR653" s="10"/>
      <c r="DS653" s="10"/>
    </row>
    <row r="654" spans="1:123" s="25" customFormat="1" ht="10.95" customHeight="1" x14ac:dyDescent="0.25">
      <c r="A654" s="87" t="s">
        <v>348</v>
      </c>
      <c r="B654" s="88"/>
      <c r="C654" s="88"/>
      <c r="D654" s="88"/>
      <c r="E654" s="89"/>
      <c r="F654" s="90"/>
      <c r="G654" s="13"/>
      <c r="H654" s="13"/>
      <c r="I654" s="13"/>
      <c r="J654" s="13"/>
      <c r="K654" s="14" t="s">
        <v>295</v>
      </c>
      <c r="L654" s="91">
        <v>2009</v>
      </c>
      <c r="M654" s="92"/>
      <c r="N654" s="25" t="str">
        <f>TRIM("    TOTAL DAYS")</f>
        <v>TOTAL DAYS</v>
      </c>
      <c r="P654" s="70"/>
      <c r="Q654" s="10"/>
      <c r="R654" s="85"/>
      <c r="S654" s="93"/>
      <c r="T654" s="25">
        <f>AD654/T$6</f>
        <v>1180.3333333333333</v>
      </c>
      <c r="V654" s="25">
        <f>AF654/V$6</f>
        <v>1187.8888888888889</v>
      </c>
      <c r="X654" s="25">
        <f>AH654/X$6</f>
        <v>647.75</v>
      </c>
      <c r="Z654" s="25">
        <f>AJ654/Z$6</f>
        <v>0</v>
      </c>
      <c r="AA654" s="93"/>
      <c r="AB654" s="14">
        <f>AL654/AB$6</f>
        <v>0</v>
      </c>
      <c r="AC654" s="65"/>
      <c r="AD654" s="14">
        <v>3541</v>
      </c>
      <c r="AE654" s="14"/>
      <c r="AF654" s="14">
        <v>10691</v>
      </c>
      <c r="AG654" s="14"/>
      <c r="AH654" s="14">
        <v>7773</v>
      </c>
      <c r="AI654" s="14"/>
      <c r="AJ654" s="14"/>
      <c r="AK654" s="65"/>
      <c r="AL654" s="14"/>
      <c r="AM654" s="65"/>
      <c r="AN654" s="25">
        <v>1110</v>
      </c>
      <c r="AO654" s="25">
        <v>1140</v>
      </c>
      <c r="AP654" s="25">
        <v>1163</v>
      </c>
      <c r="AQ654" s="25">
        <v>1147</v>
      </c>
      <c r="AR654" s="25">
        <v>1124</v>
      </c>
      <c r="AS654" s="25">
        <v>1222</v>
      </c>
      <c r="AT654" s="25">
        <v>1208</v>
      </c>
      <c r="AU654" s="25">
        <v>1260</v>
      </c>
      <c r="AV654" s="25">
        <v>1189</v>
      </c>
      <c r="AW654" s="25">
        <v>1170</v>
      </c>
      <c r="AX654" s="25">
        <v>1191</v>
      </c>
      <c r="AY654" s="25">
        <v>1180</v>
      </c>
      <c r="AZ654" s="93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  <c r="CK654" s="10"/>
      <c r="CL654" s="10"/>
      <c r="CM654" s="10"/>
      <c r="CN654" s="10"/>
      <c r="CO654" s="10"/>
      <c r="CP654" s="10"/>
      <c r="CQ654" s="10"/>
      <c r="CR654" s="10"/>
      <c r="CS654" s="10"/>
      <c r="CT654" s="10"/>
      <c r="CU654" s="10"/>
      <c r="CV654" s="10"/>
      <c r="CW654" s="10"/>
      <c r="CX654" s="10"/>
      <c r="CY654" s="10"/>
      <c r="CZ654" s="10"/>
      <c r="DA654" s="10"/>
      <c r="DB654" s="10"/>
      <c r="DC654" s="10"/>
      <c r="DD654" s="10"/>
      <c r="DE654" s="10"/>
      <c r="DF654" s="10"/>
      <c r="DG654" s="10"/>
      <c r="DH654" s="10"/>
      <c r="DI654" s="10"/>
      <c r="DJ654" s="10"/>
      <c r="DK654" s="10"/>
      <c r="DL654" s="10"/>
      <c r="DM654" s="10"/>
      <c r="DN654" s="10"/>
      <c r="DO654" s="10"/>
      <c r="DP654" s="10"/>
      <c r="DQ654" s="10"/>
      <c r="DR654" s="10"/>
      <c r="DS654" s="10"/>
    </row>
    <row r="655" spans="1:123" s="25" customFormat="1" ht="10.95" customHeight="1" x14ac:dyDescent="0.25">
      <c r="A655" s="87" t="s">
        <v>348</v>
      </c>
      <c r="B655" s="88"/>
      <c r="C655" s="88"/>
      <c r="D655" s="88"/>
      <c r="E655" s="89"/>
      <c r="F655" s="90"/>
      <c r="G655" s="13"/>
      <c r="H655" s="13"/>
      <c r="I655" s="13"/>
      <c r="J655" s="13"/>
      <c r="K655" s="14" t="s">
        <v>299</v>
      </c>
      <c r="L655" s="91">
        <v>2009</v>
      </c>
      <c r="M655" s="92"/>
      <c r="N655" s="25" t="str">
        <f>TRIM("      TOTAL ANCILLARIES")</f>
        <v>TOTAL ANCILLARIES</v>
      </c>
      <c r="P655" s="70"/>
      <c r="Q655" s="10"/>
      <c r="R655" s="85"/>
      <c r="S655" s="93"/>
      <c r="T655" s="25">
        <f>AD655/T$6</f>
        <v>0</v>
      </c>
      <c r="V655" s="25">
        <f>AF655/V$6</f>
        <v>0</v>
      </c>
      <c r="X655" s="25">
        <f>AH655/X$6</f>
        <v>0</v>
      </c>
      <c r="Z655" s="25">
        <f>AJ655/Z$6</f>
        <v>0</v>
      </c>
      <c r="AA655" s="93"/>
      <c r="AB655" s="14">
        <f>AL655/AB$6</f>
        <v>0</v>
      </c>
      <c r="AC655" s="65"/>
      <c r="AD655" s="14"/>
      <c r="AE655" s="14"/>
      <c r="AF655" s="14"/>
      <c r="AG655" s="14"/>
      <c r="AH655" s="14"/>
      <c r="AI655" s="14"/>
      <c r="AJ655" s="14"/>
      <c r="AK655" s="65"/>
      <c r="AL655" s="14"/>
      <c r="AM655" s="65"/>
      <c r="AZ655" s="93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  <c r="CK655" s="10"/>
      <c r="CL655" s="10"/>
      <c r="CM655" s="10"/>
      <c r="CN655" s="10"/>
      <c r="CO655" s="10"/>
      <c r="CP655" s="10"/>
      <c r="CQ655" s="10"/>
      <c r="CR655" s="10"/>
      <c r="CS655" s="10"/>
      <c r="CT655" s="10"/>
      <c r="CU655" s="10"/>
      <c r="CV655" s="10"/>
      <c r="CW655" s="10"/>
      <c r="CX655" s="10"/>
      <c r="CY655" s="10"/>
      <c r="CZ655" s="10"/>
      <c r="DA655" s="10"/>
      <c r="DB655" s="10"/>
      <c r="DC655" s="10"/>
      <c r="DD655" s="10"/>
      <c r="DE655" s="10"/>
      <c r="DF655" s="10"/>
      <c r="DG655" s="10"/>
      <c r="DH655" s="10"/>
      <c r="DI655" s="10"/>
      <c r="DJ655" s="10"/>
      <c r="DK655" s="10"/>
      <c r="DL655" s="10"/>
      <c r="DM655" s="10"/>
      <c r="DN655" s="10"/>
      <c r="DO655" s="10"/>
      <c r="DP655" s="10"/>
      <c r="DQ655" s="10"/>
      <c r="DR655" s="10"/>
      <c r="DS655" s="10"/>
    </row>
    <row r="656" spans="1:123" s="25" customFormat="1" ht="10.95" customHeight="1" x14ac:dyDescent="0.25">
      <c r="A656" s="87" t="s">
        <v>348</v>
      </c>
      <c r="B656" s="88"/>
      <c r="C656" s="88"/>
      <c r="D656" s="88"/>
      <c r="E656" s="89"/>
      <c r="F656" s="90"/>
      <c r="G656" s="13"/>
      <c r="H656" s="13"/>
      <c r="I656" s="13"/>
      <c r="J656" s="13"/>
      <c r="K656" s="14" t="s">
        <v>301</v>
      </c>
      <c r="L656" s="91">
        <v>2009</v>
      </c>
      <c r="M656" s="92"/>
      <c r="N656" s="25" t="str">
        <f>TRIM("TOTAL REVENUE")</f>
        <v>TOTAL REVENUE</v>
      </c>
      <c r="P656" s="70"/>
      <c r="Q656" s="10"/>
      <c r="R656" s="85"/>
      <c r="S656" s="93"/>
      <c r="T656" s="25">
        <f>AD656/T$6</f>
        <v>196514.27333333332</v>
      </c>
      <c r="V656" s="25">
        <f>AF656/V$6</f>
        <v>200596.52777777778</v>
      </c>
      <c r="X656" s="25">
        <f>AH656/X$6</f>
        <v>112450.46583333334</v>
      </c>
      <c r="Z656" s="25">
        <f>AJ656/Z$6</f>
        <v>0</v>
      </c>
      <c r="AA656" s="93"/>
      <c r="AB656" s="14">
        <f>AL656/AB$6</f>
        <v>0</v>
      </c>
      <c r="AC656" s="65"/>
      <c r="AD656" s="14">
        <v>589542.81999999995</v>
      </c>
      <c r="AE656" s="14"/>
      <c r="AF656" s="14">
        <v>1805368.75</v>
      </c>
      <c r="AG656" s="14"/>
      <c r="AH656" s="14">
        <v>1349405.59</v>
      </c>
      <c r="AI656" s="14"/>
      <c r="AJ656" s="14"/>
      <c r="AK656" s="65"/>
      <c r="AL656" s="14"/>
      <c r="AM656" s="65"/>
      <c r="AN656" s="25">
        <v>190311.17</v>
      </c>
      <c r="AO656" s="25">
        <v>204369.5</v>
      </c>
      <c r="AP656" s="25">
        <v>195334.94</v>
      </c>
      <c r="AQ656" s="25">
        <v>189564.02</v>
      </c>
      <c r="AR656" s="25">
        <v>205622.81</v>
      </c>
      <c r="AS656" s="25">
        <v>202722.07</v>
      </c>
      <c r="AT656" s="25">
        <v>209703.02</v>
      </c>
      <c r="AU656" s="25">
        <v>206780.94</v>
      </c>
      <c r="AV656" s="25">
        <v>201433.07</v>
      </c>
      <c r="AW656" s="25">
        <v>190886.65</v>
      </c>
      <c r="AX656" s="25">
        <v>197873.3</v>
      </c>
      <c r="AY656" s="25">
        <v>200782.87</v>
      </c>
      <c r="AZ656" s="93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  <c r="CK656" s="10"/>
      <c r="CL656" s="10"/>
      <c r="CM656" s="10"/>
      <c r="CN656" s="10"/>
      <c r="CO656" s="10"/>
      <c r="CP656" s="10"/>
      <c r="CQ656" s="10"/>
      <c r="CR656" s="10"/>
      <c r="CS656" s="10"/>
      <c r="CT656" s="10"/>
      <c r="CU656" s="10"/>
      <c r="CV656" s="10"/>
      <c r="CW656" s="10"/>
      <c r="CX656" s="10"/>
      <c r="CY656" s="10"/>
      <c r="CZ656" s="10"/>
      <c r="DA656" s="10"/>
      <c r="DB656" s="10"/>
      <c r="DC656" s="10"/>
      <c r="DD656" s="10"/>
      <c r="DE656" s="10"/>
      <c r="DF656" s="10"/>
      <c r="DG656" s="10"/>
      <c r="DH656" s="10"/>
      <c r="DI656" s="10"/>
      <c r="DJ656" s="10"/>
      <c r="DK656" s="10"/>
      <c r="DL656" s="10"/>
      <c r="DM656" s="10"/>
      <c r="DN656" s="10"/>
      <c r="DO656" s="10"/>
      <c r="DP656" s="10"/>
      <c r="DQ656" s="10"/>
      <c r="DR656" s="10"/>
      <c r="DS656" s="10"/>
    </row>
    <row r="657" spans="1:123" s="25" customFormat="1" ht="10.95" customHeight="1" x14ac:dyDescent="0.25">
      <c r="A657" s="87" t="s">
        <v>348</v>
      </c>
      <c r="B657" s="88"/>
      <c r="C657" s="88"/>
      <c r="D657" s="88"/>
      <c r="E657" s="89"/>
      <c r="F657" s="90"/>
      <c r="G657" s="13"/>
      <c r="H657" s="13"/>
      <c r="I657" s="13"/>
      <c r="J657" s="13"/>
      <c r="K657" s="14" t="s">
        <v>303</v>
      </c>
      <c r="L657" s="91">
        <v>2009</v>
      </c>
      <c r="M657" s="92"/>
      <c r="N657" s="25" t="str">
        <f>TRIM("      TOTAL EMPLOYEE WAGES")</f>
        <v>TOTAL EMPLOYEE WAGES</v>
      </c>
      <c r="P657" s="70"/>
      <c r="Q657" s="10"/>
      <c r="R657" s="85"/>
      <c r="S657" s="93"/>
      <c r="T657" s="25">
        <f>AD657/T$6</f>
        <v>115505.66333333333</v>
      </c>
      <c r="V657" s="25">
        <f>AF657/V$6</f>
        <v>110291.78555555554</v>
      </c>
      <c r="X657" s="25">
        <f>AH657/X$6</f>
        <v>64479.637500000004</v>
      </c>
      <c r="Z657" s="25">
        <f>AJ657/Z$6</f>
        <v>0</v>
      </c>
      <c r="AA657" s="93"/>
      <c r="AB657" s="14">
        <f>AL657/AB$6</f>
        <v>0</v>
      </c>
      <c r="AC657" s="65"/>
      <c r="AD657" s="14">
        <v>346516.99</v>
      </c>
      <c r="AE657" s="14"/>
      <c r="AF657" s="14">
        <v>992626.07</v>
      </c>
      <c r="AG657" s="14"/>
      <c r="AH657" s="14">
        <v>773755.65</v>
      </c>
      <c r="AI657" s="14"/>
      <c r="AJ657" s="14"/>
      <c r="AK657" s="65"/>
      <c r="AL657" s="14"/>
      <c r="AM657" s="65"/>
      <c r="AN657" s="25">
        <v>117999.42</v>
      </c>
      <c r="AO657" s="25">
        <v>107572.7</v>
      </c>
      <c r="AP657" s="25">
        <v>108176.29</v>
      </c>
      <c r="AQ657" s="25">
        <v>110314.46</v>
      </c>
      <c r="AR657" s="25">
        <v>96602.41</v>
      </c>
      <c r="AS657" s="25">
        <v>115370.73</v>
      </c>
      <c r="AT657" s="25">
        <v>109509.33</v>
      </c>
      <c r="AU657" s="25">
        <v>107654.04</v>
      </c>
      <c r="AV657" s="25">
        <v>106658.11</v>
      </c>
      <c r="AW657" s="25">
        <v>116008.62</v>
      </c>
      <c r="AX657" s="25">
        <v>110755.89</v>
      </c>
      <c r="AY657" s="25">
        <v>119752.48</v>
      </c>
      <c r="AZ657" s="93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  <c r="CK657" s="10"/>
      <c r="CL657" s="10"/>
      <c r="CM657" s="10"/>
      <c r="CN657" s="10"/>
      <c r="CO657" s="10"/>
      <c r="CP657" s="10"/>
      <c r="CQ657" s="10"/>
      <c r="CR657" s="10"/>
      <c r="CS657" s="10"/>
      <c r="CT657" s="10"/>
      <c r="CU657" s="10"/>
      <c r="CV657" s="10"/>
      <c r="CW657" s="10"/>
      <c r="CX657" s="10"/>
      <c r="CY657" s="10"/>
      <c r="CZ657" s="10"/>
      <c r="DA657" s="10"/>
      <c r="DB657" s="10"/>
      <c r="DC657" s="10"/>
      <c r="DD657" s="10"/>
      <c r="DE657" s="10"/>
      <c r="DF657" s="10"/>
      <c r="DG657" s="10"/>
      <c r="DH657" s="10"/>
      <c r="DI657" s="10"/>
      <c r="DJ657" s="10"/>
      <c r="DK657" s="10"/>
      <c r="DL657" s="10"/>
      <c r="DM657" s="10"/>
      <c r="DN657" s="10"/>
      <c r="DO657" s="10"/>
      <c r="DP657" s="10"/>
      <c r="DQ657" s="10"/>
      <c r="DR657" s="10"/>
      <c r="DS657" s="10"/>
    </row>
    <row r="658" spans="1:123" s="25" customFormat="1" ht="10.95" customHeight="1" x14ac:dyDescent="0.25">
      <c r="A658" s="87" t="s">
        <v>348</v>
      </c>
      <c r="B658" s="88"/>
      <c r="C658" s="88"/>
      <c r="D658" s="88"/>
      <c r="E658" s="89"/>
      <c r="F658" s="90"/>
      <c r="G658" s="13"/>
      <c r="H658" s="13"/>
      <c r="I658" s="13"/>
      <c r="J658" s="13"/>
      <c r="K658" s="14" t="s">
        <v>305</v>
      </c>
      <c r="L658" s="91">
        <v>2009</v>
      </c>
      <c r="M658" s="92"/>
      <c r="N658" s="25" t="str">
        <f>TRIM("TOTAL COMPENSATION")</f>
        <v>TOTAL COMPENSATION</v>
      </c>
      <c r="P658" s="70"/>
      <c r="Q658" s="10"/>
      <c r="R658" s="85"/>
      <c r="S658" s="93"/>
      <c r="T658" s="25">
        <f>AD658/T$6</f>
        <v>115505.66333333333</v>
      </c>
      <c r="V658" s="25">
        <f>AF658/V$6</f>
        <v>110291.78555555554</v>
      </c>
      <c r="X658" s="25">
        <f>AH658/X$6</f>
        <v>64479.637500000004</v>
      </c>
      <c r="Z658" s="25">
        <f>AJ658/Z$6</f>
        <v>0</v>
      </c>
      <c r="AA658" s="93"/>
      <c r="AB658" s="14">
        <f>AL658/AB$6</f>
        <v>0</v>
      </c>
      <c r="AC658" s="65"/>
      <c r="AD658" s="14">
        <v>346516.99</v>
      </c>
      <c r="AE658" s="14"/>
      <c r="AF658" s="14">
        <v>992626.07</v>
      </c>
      <c r="AG658" s="14"/>
      <c r="AH658" s="14">
        <v>773755.65</v>
      </c>
      <c r="AI658" s="14"/>
      <c r="AJ658" s="14"/>
      <c r="AK658" s="65"/>
      <c r="AL658" s="14"/>
      <c r="AM658" s="65"/>
      <c r="AN658" s="25">
        <v>117999.42</v>
      </c>
      <c r="AO658" s="25">
        <v>107572.7</v>
      </c>
      <c r="AP658" s="25">
        <v>108176.29</v>
      </c>
      <c r="AQ658" s="25">
        <v>110314.46</v>
      </c>
      <c r="AR658" s="25">
        <v>96602.41</v>
      </c>
      <c r="AS658" s="25">
        <v>115370.73</v>
      </c>
      <c r="AT658" s="25">
        <v>109509.33</v>
      </c>
      <c r="AU658" s="25">
        <v>107654.04</v>
      </c>
      <c r="AV658" s="25">
        <v>106658.11</v>
      </c>
      <c r="AW658" s="25">
        <v>116008.62</v>
      </c>
      <c r="AX658" s="25">
        <v>110755.89</v>
      </c>
      <c r="AY658" s="25">
        <v>119752.48</v>
      </c>
      <c r="AZ658" s="93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  <c r="CK658" s="10"/>
      <c r="CL658" s="10"/>
      <c r="CM658" s="10"/>
      <c r="CN658" s="10"/>
      <c r="CO658" s="10"/>
      <c r="CP658" s="10"/>
      <c r="CQ658" s="10"/>
      <c r="CR658" s="10"/>
      <c r="CS658" s="10"/>
      <c r="CT658" s="10"/>
      <c r="CU658" s="10"/>
      <c r="CV658" s="10"/>
      <c r="CW658" s="10"/>
      <c r="CX658" s="10"/>
      <c r="CY658" s="10"/>
      <c r="CZ658" s="10"/>
      <c r="DA658" s="10"/>
      <c r="DB658" s="10"/>
      <c r="DC658" s="10"/>
      <c r="DD658" s="10"/>
      <c r="DE658" s="10"/>
      <c r="DF658" s="10"/>
      <c r="DG658" s="10"/>
      <c r="DH658" s="10"/>
      <c r="DI658" s="10"/>
      <c r="DJ658" s="10"/>
      <c r="DK658" s="10"/>
      <c r="DL658" s="10"/>
      <c r="DM658" s="10"/>
      <c r="DN658" s="10"/>
      <c r="DO658" s="10"/>
      <c r="DP658" s="10"/>
      <c r="DQ658" s="10"/>
      <c r="DR658" s="10"/>
      <c r="DS658" s="10"/>
    </row>
    <row r="659" spans="1:123" x14ac:dyDescent="0.25">
      <c r="A659" s="75" t="s">
        <v>348</v>
      </c>
      <c r="L659" s="94"/>
    </row>
    <row r="660" spans="1:123" s="86" customFormat="1" ht="15" customHeight="1" x14ac:dyDescent="0.25">
      <c r="A660" s="75" t="s">
        <v>348</v>
      </c>
      <c r="B660" s="80"/>
      <c r="C660" s="80"/>
      <c r="D660" s="80"/>
      <c r="E660" s="81"/>
      <c r="F660" s="82"/>
      <c r="G660" s="81"/>
      <c r="H660" s="81"/>
      <c r="I660" s="81"/>
      <c r="J660" s="81"/>
      <c r="K660" s="81"/>
      <c r="L660" s="83">
        <f>L661</f>
        <v>2009</v>
      </c>
      <c r="M660" s="84" t="s">
        <v>351</v>
      </c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  <c r="AA660" s="84"/>
      <c r="AB660" s="81"/>
      <c r="AC660" s="81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85"/>
      <c r="AO660" s="85"/>
      <c r="AP660" s="85"/>
      <c r="AQ660" s="85"/>
      <c r="AR660" s="85"/>
      <c r="AS660" s="85"/>
      <c r="AT660" s="85"/>
      <c r="AU660" s="85"/>
      <c r="AV660" s="85"/>
      <c r="AW660" s="85"/>
      <c r="AX660" s="85"/>
      <c r="AY660" s="85"/>
      <c r="AZ660" s="84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  <c r="CK660" s="10"/>
      <c r="CL660" s="10"/>
      <c r="CM660" s="10"/>
      <c r="CN660" s="10"/>
      <c r="CO660" s="10"/>
      <c r="CP660" s="10"/>
      <c r="CQ660" s="10"/>
      <c r="CR660" s="10"/>
      <c r="CS660" s="10"/>
      <c r="CT660" s="10"/>
      <c r="CU660" s="10"/>
      <c r="CV660" s="10"/>
      <c r="CW660" s="10"/>
      <c r="CX660" s="10"/>
      <c r="CY660" s="10"/>
      <c r="CZ660" s="10"/>
      <c r="DA660" s="10"/>
      <c r="DB660" s="10"/>
      <c r="DC660" s="10"/>
      <c r="DD660" s="10"/>
      <c r="DE660" s="10"/>
      <c r="DF660" s="10"/>
      <c r="DG660" s="10"/>
      <c r="DH660" s="10"/>
      <c r="DI660" s="10"/>
      <c r="DJ660" s="10"/>
      <c r="DK660" s="10"/>
      <c r="DL660" s="10"/>
      <c r="DM660" s="10"/>
      <c r="DN660" s="10"/>
      <c r="DO660" s="10"/>
      <c r="DP660" s="10"/>
      <c r="DQ660" s="10"/>
      <c r="DR660" s="10"/>
      <c r="DS660" s="10"/>
    </row>
    <row r="661" spans="1:123" s="101" customFormat="1" ht="10.95" customHeight="1" x14ac:dyDescent="0.25">
      <c r="A661" s="75" t="s">
        <v>348</v>
      </c>
      <c r="B661" s="95" t="str">
        <f t="shared" ref="B661" si="174">IF(E661&gt;0,"Bud02 " &amp; C661 &amp;","&amp;D661&amp;",'"&amp;E661&amp;"',"&amp;1*R661)</f>
        <v>Bud02 2020,2009,'xpr003',0</v>
      </c>
      <c r="C661" s="96">
        <f t="shared" ref="C661" si="175">$E$5</f>
        <v>2020</v>
      </c>
      <c r="D661" s="96">
        <v>2009</v>
      </c>
      <c r="E661" s="97" t="str">
        <f>K661</f>
        <v>xpr003</v>
      </c>
      <c r="F661" s="90"/>
      <c r="G661" s="98">
        <f>IF(""="",1,SUBSTITUTE(SUBSTITUTE("","xxp","xpp"),"xppm13","xppm08"))</f>
        <v>1</v>
      </c>
      <c r="H661" s="98">
        <f>IF(""="",1,"")</f>
        <v>1</v>
      </c>
      <c r="I661" s="98">
        <f>IF(""="",1,IF(LEFT("",1)&lt;&gt;"E","",1))</f>
        <v>1</v>
      </c>
      <c r="J661" s="98">
        <f>IF(""="",1,IF(LEFT("",1)="E","",1))</f>
        <v>1</v>
      </c>
      <c r="K661" s="99" t="s">
        <v>352</v>
      </c>
      <c r="L661" s="91">
        <v>2009</v>
      </c>
      <c r="M661" s="100" t="str">
        <f>IF(LEFT($G661,4)="xppm","*","")</f>
        <v/>
      </c>
      <c r="N661" s="101" t="str">
        <f>UPPER(TRIM("        NON_PRODUCTIVE RATE (NON-EXEMPT)"))</f>
        <v>NON_PRODUCTIVE RATE (NON-EXEMPT)</v>
      </c>
      <c r="P661" s="102"/>
      <c r="R661" s="103">
        <f>IFERROR(IF(1*AB661&gt;0,AB661,Z661),Z661)</f>
        <v>0</v>
      </c>
      <c r="S661" s="104"/>
      <c r="T661" s="105">
        <f>IFERROR(IF(LEFT($G661,4)="xppm",AD661/VLOOKUP($G661,$K$11:$Z$28,T$1,0),IF(LEFT($J661,1)="E",AD661/VLOOKUP($J661,$K$11:$Z$28,T$1,0),AD661/T$6)),"")</f>
        <v>0</v>
      </c>
      <c r="U661" s="105"/>
      <c r="V661" s="105">
        <f>IFERROR(IF(LEFT($G661,4)="xppm",AF661/VLOOKUP($G661,$K$11:$Z$28,V$1,0),IF(LEFT($J661,1)="E",AF661/VLOOKUP($J661,$K$11:$Z$28,V$1,0),AF661/V$6)),"")</f>
        <v>0</v>
      </c>
      <c r="W661" s="105"/>
      <c r="X661" s="105">
        <f>IFERROR(IF(LEFT($G661,4)="xppm",AH661/VLOOKUP($G661,$K$11:$Z$28,X$1,0),IF(LEFT($J661,1)="E",AH661/VLOOKUP($J661,$K$11:$Z$28,X$1,0),AH661/X$6)),"")</f>
        <v>0</v>
      </c>
      <c r="Y661" s="105"/>
      <c r="Z661" s="105">
        <f>IFERROR(IF(LEFT($G661,4)="xppm",AJ661/VLOOKUP($G661,$K$11:$Z$28,Z$1,0),IF(LEFT($J661,1)="E",AJ661/VLOOKUP($J661,$K$11:$Z$28,Z$1,0),AJ661/Z$6)),"")</f>
        <v>0</v>
      </c>
      <c r="AA661" s="104"/>
      <c r="AB661" s="106">
        <f>IFERROR(IF(LEFT($G661,4)="xppm",AL661/VLOOKUP($G661,$K$11:$Z$28,AB$1,0),IF(LEFT($J661,1)="E",AL661/VLOOKUP($J661,$K$11:$AB$28,AB$1,0),AL661/AB$6)),"")</f>
        <v>0</v>
      </c>
      <c r="AC661" s="107"/>
      <c r="AD661" s="106"/>
      <c r="AE661" s="106"/>
      <c r="AF661" s="106"/>
      <c r="AG661" s="106"/>
      <c r="AH661" s="106"/>
      <c r="AI661" s="106"/>
      <c r="AJ661" s="106"/>
      <c r="AK661" s="107"/>
      <c r="AL661" s="106"/>
      <c r="AM661" s="107"/>
      <c r="AN661" s="105"/>
      <c r="AO661" s="105"/>
      <c r="AP661" s="105"/>
      <c r="AQ661" s="105"/>
      <c r="AR661" s="105"/>
      <c r="AS661" s="105"/>
      <c r="AT661" s="105"/>
      <c r="AU661" s="105"/>
      <c r="AV661" s="105"/>
      <c r="AW661" s="105"/>
      <c r="AX661" s="105"/>
      <c r="AY661" s="105"/>
      <c r="AZ661" s="108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  <c r="CK661" s="10"/>
      <c r="CL661" s="10"/>
      <c r="CM661" s="10"/>
      <c r="CN661" s="10"/>
      <c r="CO661" s="10"/>
      <c r="CP661" s="10"/>
      <c r="CQ661" s="10"/>
      <c r="CR661" s="10"/>
      <c r="CS661" s="10"/>
      <c r="CT661" s="10"/>
      <c r="CU661" s="10"/>
      <c r="CV661" s="10"/>
      <c r="CW661" s="10"/>
      <c r="CX661" s="10"/>
      <c r="CY661" s="10"/>
      <c r="CZ661" s="10"/>
      <c r="DA661" s="10"/>
      <c r="DB661" s="10"/>
      <c r="DC661" s="10"/>
      <c r="DD661" s="10"/>
      <c r="DE661" s="10"/>
      <c r="DF661" s="10"/>
      <c r="DG661" s="10"/>
      <c r="DH661" s="10"/>
      <c r="DI661" s="10"/>
      <c r="DJ661" s="10"/>
      <c r="DK661" s="10"/>
      <c r="DL661" s="10"/>
      <c r="DM661" s="10"/>
      <c r="DN661" s="10"/>
      <c r="DO661" s="10"/>
      <c r="DP661" s="10"/>
      <c r="DQ661" s="10"/>
      <c r="DR661" s="10"/>
      <c r="DS661" s="10"/>
    </row>
    <row r="662" spans="1:123" s="101" customFormat="1" ht="10.95" customHeight="1" x14ac:dyDescent="0.25">
      <c r="A662" s="75" t="s">
        <v>348</v>
      </c>
      <c r="B662" s="95" t="str">
        <f>IF(E662&gt;0,"Bud02 " &amp; C662 &amp;","&amp;D662&amp;",'"&amp;E662&amp;"',"&amp;1*R662)</f>
        <v>Bud02 2020,2009,'xpr007',0</v>
      </c>
      <c r="C662" s="96">
        <f>$E$5</f>
        <v>2020</v>
      </c>
      <c r="D662" s="96">
        <v>2009</v>
      </c>
      <c r="E662" s="97" t="str">
        <f>K662</f>
        <v>xpr007</v>
      </c>
      <c r="F662" s="90"/>
      <c r="G662" s="98">
        <f>IF(""="",1,SUBSTITUTE(SUBSTITUTE("","xxp","xpp"),"xppm13","xppm08"))</f>
        <v>1</v>
      </c>
      <c r="H662" s="98">
        <f>IF(""="",1,"")</f>
        <v>1</v>
      </c>
      <c r="I662" s="98">
        <f>IF(""="",1,IF(LEFT("",1)&lt;&gt;"E","",1))</f>
        <v>1</v>
      </c>
      <c r="J662" s="98">
        <f>IF(""="",1,IF(LEFT("",1)="E","",1))</f>
        <v>1</v>
      </c>
      <c r="K662" s="99" t="s">
        <v>353</v>
      </c>
      <c r="L662" s="91">
        <v>2009</v>
      </c>
      <c r="M662" s="100" t="str">
        <f>IF(LEFT($G662,4)="xppm","*","")</f>
        <v/>
      </c>
      <c r="N662" s="101" t="str">
        <f>UPPER(TRIM("        NON_PRODUCTIVE RATE (EXEMPT)"))</f>
        <v>NON_PRODUCTIVE RATE (EXEMPT)</v>
      </c>
      <c r="P662" s="102"/>
      <c r="R662" s="103">
        <f>IFERROR(IF(1*AB662&gt;0,AB662,Z662),Z662)</f>
        <v>0</v>
      </c>
      <c r="S662" s="104"/>
      <c r="T662" s="105">
        <f>IFERROR(IF(LEFT($G662,4)="xppm",AD662/VLOOKUP($G662,$K$11:$Z$28,T$1,0),IF(LEFT($J662,1)="E",AD662/VLOOKUP($J662,$K$11:$Z$28,T$1,0),AD662/T$6)),"")</f>
        <v>0</v>
      </c>
      <c r="U662" s="105"/>
      <c r="V662" s="105">
        <f>IFERROR(IF(LEFT($G662,4)="xppm",AF662/VLOOKUP($G662,$K$11:$Z$28,V$1,0),IF(LEFT($J662,1)="E",AF662/VLOOKUP($J662,$K$11:$Z$28,V$1,0),AF662/V$6)),"")</f>
        <v>0</v>
      </c>
      <c r="W662" s="105"/>
      <c r="X662" s="105">
        <f>IFERROR(IF(LEFT($G662,4)="xppm",AH662/VLOOKUP($G662,$K$11:$Z$28,X$1,0),IF(LEFT($J662,1)="E",AH662/VLOOKUP($J662,$K$11:$Z$28,X$1,0),AH662/X$6)),"")</f>
        <v>0</v>
      </c>
      <c r="Y662" s="105"/>
      <c r="Z662" s="105">
        <f>IFERROR(IF(LEFT($G662,4)="xppm",AJ662/VLOOKUP($G662,$K$11:$Z$28,Z$1,0),IF(LEFT($J662,1)="E",AJ662/VLOOKUP($J662,$K$11:$Z$28,Z$1,0),AJ662/Z$6)),"")</f>
        <v>0</v>
      </c>
      <c r="AA662" s="104"/>
      <c r="AB662" s="106">
        <f>IFERROR(IF(LEFT($G662,4)="xppm",AL662/VLOOKUP($G662,$K$11:$Z$28,AB$1,0),IF(LEFT($J662,1)="E",AL662/VLOOKUP($J662,$K$11:$AB$28,AB$1,0),AL662/AB$6)),"")</f>
        <v>0</v>
      </c>
      <c r="AC662" s="107"/>
      <c r="AD662" s="106"/>
      <c r="AE662" s="106"/>
      <c r="AF662" s="106"/>
      <c r="AG662" s="106"/>
      <c r="AH662" s="106"/>
      <c r="AI662" s="106"/>
      <c r="AJ662" s="106"/>
      <c r="AK662" s="107"/>
      <c r="AL662" s="106"/>
      <c r="AM662" s="107"/>
      <c r="AN662" s="105"/>
      <c r="AO662" s="105"/>
      <c r="AP662" s="105"/>
      <c r="AQ662" s="105"/>
      <c r="AR662" s="105"/>
      <c r="AS662" s="105"/>
      <c r="AT662" s="105"/>
      <c r="AU662" s="105"/>
      <c r="AV662" s="105"/>
      <c r="AW662" s="105"/>
      <c r="AX662" s="105"/>
      <c r="AY662" s="105"/>
      <c r="AZ662" s="108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  <c r="CK662" s="10"/>
      <c r="CL662" s="10"/>
      <c r="CM662" s="10"/>
      <c r="CN662" s="10"/>
      <c r="CO662" s="10"/>
      <c r="CP662" s="10"/>
      <c r="CQ662" s="10"/>
      <c r="CR662" s="10"/>
      <c r="CS662" s="10"/>
      <c r="CT662" s="10"/>
      <c r="CU662" s="10"/>
      <c r="CV662" s="10"/>
      <c r="CW662" s="10"/>
      <c r="CX662" s="10"/>
      <c r="CY662" s="10"/>
      <c r="CZ662" s="10"/>
      <c r="DA662" s="10"/>
      <c r="DB662" s="10"/>
      <c r="DC662" s="10"/>
      <c r="DD662" s="10"/>
      <c r="DE662" s="10"/>
      <c r="DF662" s="10"/>
      <c r="DG662" s="10"/>
      <c r="DH662" s="10"/>
      <c r="DI662" s="10"/>
      <c r="DJ662" s="10"/>
      <c r="DK662" s="10"/>
      <c r="DL662" s="10"/>
      <c r="DM662" s="10"/>
      <c r="DN662" s="10"/>
      <c r="DO662" s="10"/>
      <c r="DP662" s="10"/>
      <c r="DQ662" s="10"/>
      <c r="DR662" s="10"/>
      <c r="DS662" s="10"/>
    </row>
    <row r="663" spans="1:123" x14ac:dyDescent="0.25">
      <c r="A663" s="75" t="s">
        <v>348</v>
      </c>
      <c r="L663" s="94"/>
    </row>
    <row r="664" spans="1:123" s="86" customFormat="1" ht="15" customHeight="1" x14ac:dyDescent="0.25">
      <c r="A664" s="75" t="s">
        <v>348</v>
      </c>
      <c r="B664" s="80"/>
      <c r="C664" s="80"/>
      <c r="D664" s="80"/>
      <c r="E664" s="81"/>
      <c r="F664" s="82"/>
      <c r="G664" s="81"/>
      <c r="H664" s="81"/>
      <c r="I664" s="81"/>
      <c r="J664" s="81"/>
      <c r="K664" s="81"/>
      <c r="L664" s="83">
        <f>L665</f>
        <v>2009</v>
      </c>
      <c r="M664" s="84" t="s">
        <v>354</v>
      </c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  <c r="AA664" s="84"/>
      <c r="AB664" s="81"/>
      <c r="AC664" s="81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85"/>
      <c r="AO664" s="85"/>
      <c r="AP664" s="85"/>
      <c r="AQ664" s="85"/>
      <c r="AR664" s="85"/>
      <c r="AS664" s="85"/>
      <c r="AT664" s="85"/>
      <c r="AU664" s="85"/>
      <c r="AV664" s="85"/>
      <c r="AW664" s="85"/>
      <c r="AX664" s="85"/>
      <c r="AY664" s="85"/>
      <c r="AZ664" s="84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  <c r="CK664" s="10"/>
      <c r="CL664" s="10"/>
      <c r="CM664" s="10"/>
      <c r="CN664" s="10"/>
      <c r="CO664" s="10"/>
      <c r="CP664" s="10"/>
      <c r="CQ664" s="10"/>
      <c r="CR664" s="10"/>
      <c r="CS664" s="10"/>
      <c r="CT664" s="10"/>
      <c r="CU664" s="10"/>
      <c r="CV664" s="10"/>
      <c r="CW664" s="10"/>
      <c r="CX664" s="10"/>
      <c r="CY664" s="10"/>
      <c r="CZ664" s="10"/>
      <c r="DA664" s="10"/>
      <c r="DB664" s="10"/>
      <c r="DC664" s="10"/>
      <c r="DD664" s="10"/>
      <c r="DE664" s="10"/>
      <c r="DF664" s="10"/>
      <c r="DG664" s="10"/>
      <c r="DH664" s="10"/>
      <c r="DI664" s="10"/>
      <c r="DJ664" s="10"/>
      <c r="DK664" s="10"/>
      <c r="DL664" s="10"/>
      <c r="DM664" s="10"/>
      <c r="DN664" s="10"/>
      <c r="DO664" s="10"/>
      <c r="DP664" s="10"/>
      <c r="DQ664" s="10"/>
      <c r="DR664" s="10"/>
      <c r="DS664" s="10"/>
    </row>
    <row r="665" spans="1:123" s="101" customFormat="1" ht="10.95" customHeight="1" x14ac:dyDescent="0.25">
      <c r="A665" s="75" t="s">
        <v>348</v>
      </c>
      <c r="B665" s="95" t="str">
        <f t="shared" ref="B665:B668" si="176">IF(E665&gt;0,"Bud02 " &amp; C665 &amp;","&amp;D665&amp;",'"&amp;E665&amp;"',"&amp;1*R665)</f>
        <v>Bud02 2020,2009,'xpr005',0.000645676904018981</v>
      </c>
      <c r="C665" s="96">
        <f t="shared" ref="C665:C668" si="177">$E$5</f>
        <v>2020</v>
      </c>
      <c r="D665" s="96">
        <v>2009</v>
      </c>
      <c r="E665" s="97" t="str">
        <f>IF(LEFT(H665,1) = "x",H665,F665)</f>
        <v>xpr005</v>
      </c>
      <c r="F665" s="90">
        <v>500000</v>
      </c>
      <c r="G665" s="98">
        <f>IF(""="",1,SUBSTITUTE(SUBSTITUTE("","xxp","xpp"),"xppm13","xppm08"))</f>
        <v>1</v>
      </c>
      <c r="H665" s="98" t="str">
        <f>IF("xpr005"="",1,"xpr005")</f>
        <v>xpr005</v>
      </c>
      <c r="I665" s="98">
        <f>IF("Ew57z"="",1,IF(LEFT("Ew57z",1)&lt;&gt;"E","Ew57z",1))</f>
        <v>1</v>
      </c>
      <c r="J665" s="98" t="str">
        <f>IF("Ew57z"="",1,IF(LEFT("Ew57z",1)="E","Ew57z",1))</f>
        <v>Ew57z</v>
      </c>
      <c r="K665" s="99" t="s">
        <v>355</v>
      </c>
      <c r="L665" s="91">
        <v>2009</v>
      </c>
      <c r="M665" s="100" t="str">
        <f>IF(LEFT($G665,4)="xppm","*","")</f>
        <v/>
      </c>
      <c r="N665" s="101" t="str">
        <f>UPPER(TRIM("          PAYROLL TAXES"))</f>
        <v>PAYROLL TAXES</v>
      </c>
      <c r="P665" s="102" t="s">
        <v>356</v>
      </c>
      <c r="R665" s="109">
        <f>IFERROR(IF(1*AB665&gt;0,AB665,V665),V665)</f>
        <v>6.4567690401898064E-4</v>
      </c>
      <c r="S665" s="108"/>
      <c r="T665" s="101">
        <f>IFERROR(IF(LEFT($G665,4)="xppm",AD665/VLOOKUP($G665,$K$11:$Z$28,T$1,0),IF(LEFT($J665,1)="E",AD665/VLOOKUP($J665,$K$11:$Z$28,T$1,0),AD665/T$6)),"")</f>
        <v>5.9597255721322755E-4</v>
      </c>
      <c r="V665" s="101">
        <f>IFERROR(IF(LEFT($G665,4)="xppm",AF665/VLOOKUP($G665,$K$11:$Z$28,V$1,0),IF(LEFT($J665,1)="E",AF665/VLOOKUP($J665,$K$11:$Z$28,V$1,0),AF665/V$6)),"")</f>
        <v>6.4567690401898064E-4</v>
      </c>
      <c r="X665" s="101">
        <f>IFERROR(IF(LEFT($G665,4)="xppm",AH665/VLOOKUP($G665,$K$11:$Z$28,X$1,0),IF(LEFT($J665,1)="E",AH665/VLOOKUP($J665,$K$11:$Z$28,X$1,0),AH665/X$6)),"")</f>
        <v>5.0640588373476985E-4</v>
      </c>
      <c r="Z665" s="101">
        <f>IFERROR(IF(LEFT($G665,4)="xppm",AJ665/VLOOKUP($G665,$K$11:$Z$28,Z$1,0),IF(LEFT($J665,1)="E",AJ665/VLOOKUP($J665,$K$11:$Z$28,Z$1,0),AJ665/Z$6)),"")</f>
        <v>0</v>
      </c>
      <c r="AA665" s="108"/>
      <c r="AB665" s="99" t="str">
        <f>IFERROR(IF(LEFT($G665,4)="xppm",AL665/VLOOKUP($G665,$K$11:$Z$28,AB$1,0),IF(LEFT($J665,1)="E",AL665/VLOOKUP($J665,$K$11:$AB$28,AB$1,0),AL665/AB$6)),"")</f>
        <v/>
      </c>
      <c r="AC665" s="110"/>
      <c r="AD665" s="14">
        <v>28849.78</v>
      </c>
      <c r="AE665" s="14"/>
      <c r="AF665" s="14">
        <v>92249.54</v>
      </c>
      <c r="AG665" s="14"/>
      <c r="AH665" s="14">
        <v>77937.95</v>
      </c>
      <c r="AI665" s="14"/>
      <c r="AJ665" s="14"/>
      <c r="AK665" s="65"/>
      <c r="AL665" s="14"/>
      <c r="AM665" s="65"/>
      <c r="AN665" s="25">
        <v>11550.42</v>
      </c>
      <c r="AO665" s="25">
        <v>9803.3700000000008</v>
      </c>
      <c r="AP665" s="25">
        <v>12303.85</v>
      </c>
      <c r="AQ665" s="25">
        <v>11945.79</v>
      </c>
      <c r="AR665" s="25">
        <v>10104.67</v>
      </c>
      <c r="AS665" s="25">
        <v>11546.83</v>
      </c>
      <c r="AT665" s="25">
        <v>10329.700000000001</v>
      </c>
      <c r="AU665" s="25">
        <v>9912.93</v>
      </c>
      <c r="AV665" s="25">
        <v>9559.84</v>
      </c>
      <c r="AW665" s="25">
        <v>10077.89</v>
      </c>
      <c r="AX665" s="25">
        <v>9174.6</v>
      </c>
      <c r="AY665" s="25">
        <v>9597.2900000000009</v>
      </c>
      <c r="AZ665" s="108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  <c r="CK665" s="10"/>
      <c r="CL665" s="10"/>
      <c r="CM665" s="10"/>
      <c r="CN665" s="10"/>
      <c r="CO665" s="10"/>
      <c r="CP665" s="10"/>
      <c r="CQ665" s="10"/>
      <c r="CR665" s="10"/>
      <c r="CS665" s="10"/>
      <c r="CT665" s="10"/>
      <c r="CU665" s="10"/>
      <c r="CV665" s="10"/>
      <c r="CW665" s="10"/>
      <c r="CX665" s="10"/>
      <c r="CY665" s="10"/>
      <c r="CZ665" s="10"/>
      <c r="DA665" s="10"/>
      <c r="DB665" s="10"/>
      <c r="DC665" s="10"/>
      <c r="DD665" s="10"/>
      <c r="DE665" s="10"/>
      <c r="DF665" s="10"/>
      <c r="DG665" s="10"/>
      <c r="DH665" s="10"/>
      <c r="DI665" s="10"/>
      <c r="DJ665" s="10"/>
      <c r="DK665" s="10"/>
      <c r="DL665" s="10"/>
      <c r="DM665" s="10"/>
      <c r="DN665" s="10"/>
      <c r="DO665" s="10"/>
      <c r="DP665" s="10"/>
      <c r="DQ665" s="10"/>
      <c r="DR665" s="10"/>
      <c r="DS665" s="10"/>
    </row>
    <row r="666" spans="1:123" s="101" customFormat="1" ht="10.95" customHeight="1" x14ac:dyDescent="0.25">
      <c r="A666" s="75" t="s">
        <v>348</v>
      </c>
      <c r="B666" s="95" t="str">
        <f t="shared" si="176"/>
        <v>Bud02 2020,2009,'xpr002',5.78056873839941E-05</v>
      </c>
      <c r="C666" s="96">
        <f t="shared" si="177"/>
        <v>2020</v>
      </c>
      <c r="D666" s="96">
        <v>2009</v>
      </c>
      <c r="E666" s="97" t="str">
        <f>IF(LEFT(H666,1) = "x",H666,F666)</f>
        <v>xpr002</v>
      </c>
      <c r="F666" s="90">
        <v>501100</v>
      </c>
      <c r="G666" s="98">
        <f>IF(""="",1,SUBSTITUTE(SUBSTITUTE("","xxp","xpp"),"xppm13","xppm08"))</f>
        <v>1</v>
      </c>
      <c r="H666" s="98" t="str">
        <f>IF("xpr002"="",1,"xpr002")</f>
        <v>xpr002</v>
      </c>
      <c r="I666" s="98">
        <f>IF("Ewz"="",1,IF(LEFT("Ewz",1)&lt;&gt;"E","Ewz",1))</f>
        <v>1</v>
      </c>
      <c r="J666" s="98" t="str">
        <f>IF("Ewz"="",1,IF(LEFT("Ewz",1)="E","Ewz",1))</f>
        <v>Ewz</v>
      </c>
      <c r="K666" s="99" t="s">
        <v>357</v>
      </c>
      <c r="L666" s="91">
        <v>2009</v>
      </c>
      <c r="M666" s="100" t="str">
        <f>IF(LEFT($G666,4)="xppm","*","")</f>
        <v/>
      </c>
      <c r="N666" s="101" t="str">
        <f>UPPER(TRIM("          HEALTH INSURANCE"))</f>
        <v>HEALTH INSURANCE</v>
      </c>
      <c r="P666" s="102" t="s">
        <v>356</v>
      </c>
      <c r="R666" s="109">
        <f>IFERROR(IF(1*AB666&gt;0,AB666,V666),V666)</f>
        <v>5.7805687383994078E-5</v>
      </c>
      <c r="S666" s="108"/>
      <c r="T666" s="101">
        <f>IFERROR(IF(LEFT($G666,4)="xppm",AD666/VLOOKUP($G666,$K$11:$Z$28,T$1,0),IF(LEFT($J666,1)="E",AD666/VLOOKUP($J666,$K$11:$Z$28,T$1,0),AD666/T$6)),"")</f>
        <v>6.3921912314489552E-5</v>
      </c>
      <c r="V666" s="101">
        <f>IFERROR(IF(LEFT($G666,4)="xppm",AF666/VLOOKUP($G666,$K$11:$Z$28,V$1,0),IF(LEFT($J666,1)="E",AF666/VLOOKUP($J666,$K$11:$Z$28,V$1,0),AF666/V$6)),"")</f>
        <v>5.7805687383994078E-5</v>
      </c>
      <c r="X666" s="101">
        <f>IFERROR(IF(LEFT($G666,4)="xppm",AH666/VLOOKUP($G666,$K$11:$Z$28,X$1,0),IF(LEFT($J666,1)="E",AH666/VLOOKUP($J666,$K$11:$Z$28,X$1,0),AH666/X$6)),"")</f>
        <v>1.4182685822137559E-4</v>
      </c>
      <c r="Z666" s="101">
        <f>IFERROR(IF(LEFT($G666,4)="xppm",AJ666/VLOOKUP($G666,$K$11:$Z$28,Z$1,0),IF(LEFT($J666,1)="E",AJ666/VLOOKUP($J666,$K$11:$Z$28,Z$1,0),AJ666/Z$6)),"")</f>
        <v>0</v>
      </c>
      <c r="AA666" s="108"/>
      <c r="AB666" s="99" t="str">
        <f>IFERROR(IF(LEFT($G666,4)="xppm",AL666/VLOOKUP($G666,$K$11:$Z$28,AB$1,0),IF(LEFT($J666,1)="E",AL666/VLOOKUP($J666,$K$11:$AB$28,AB$1,0),AL666/AB$6)),"")</f>
        <v/>
      </c>
      <c r="AC666" s="110"/>
      <c r="AD666" s="14">
        <v>3175.02</v>
      </c>
      <c r="AE666" s="14"/>
      <c r="AF666" s="14">
        <v>8453.25</v>
      </c>
      <c r="AG666" s="14"/>
      <c r="AH666" s="14">
        <v>22169.38</v>
      </c>
      <c r="AI666" s="14"/>
      <c r="AJ666" s="14"/>
      <c r="AK666" s="65"/>
      <c r="AL666" s="14"/>
      <c r="AM666" s="65"/>
      <c r="AN666" s="25">
        <v>5808.04</v>
      </c>
      <c r="AO666" s="25">
        <v>-4775.4399999999996</v>
      </c>
      <c r="AP666" s="25">
        <v>541.26</v>
      </c>
      <c r="AQ666" s="25">
        <v>2711.09</v>
      </c>
      <c r="AR666" s="25">
        <v>-259.7</v>
      </c>
      <c r="AS666" s="25">
        <v>1132.0999999999999</v>
      </c>
      <c r="AT666" s="25">
        <v>623.71</v>
      </c>
      <c r="AU666" s="25">
        <v>714.05</v>
      </c>
      <c r="AV666" s="25">
        <v>356.98</v>
      </c>
      <c r="AW666" s="25">
        <v>1154.02</v>
      </c>
      <c r="AX666" s="25">
        <v>988.56</v>
      </c>
      <c r="AY666" s="25">
        <v>1032.44</v>
      </c>
      <c r="AZ666" s="108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  <c r="CK666" s="10"/>
      <c r="CL666" s="10"/>
      <c r="CM666" s="10"/>
      <c r="CN666" s="10"/>
      <c r="CO666" s="10"/>
      <c r="CP666" s="10"/>
      <c r="CQ666" s="10"/>
      <c r="CR666" s="10"/>
      <c r="CS666" s="10"/>
      <c r="CT666" s="10"/>
      <c r="CU666" s="10"/>
      <c r="CV666" s="10"/>
      <c r="CW666" s="10"/>
      <c r="CX666" s="10"/>
      <c r="CY666" s="10"/>
      <c r="CZ666" s="10"/>
      <c r="DA666" s="10"/>
      <c r="DB666" s="10"/>
      <c r="DC666" s="10"/>
      <c r="DD666" s="10"/>
      <c r="DE666" s="10"/>
      <c r="DF666" s="10"/>
      <c r="DG666" s="10"/>
      <c r="DH666" s="10"/>
      <c r="DI666" s="10"/>
      <c r="DJ666" s="10"/>
      <c r="DK666" s="10"/>
      <c r="DL666" s="10"/>
      <c r="DM666" s="10"/>
      <c r="DN666" s="10"/>
      <c r="DO666" s="10"/>
      <c r="DP666" s="10"/>
      <c r="DQ666" s="10"/>
      <c r="DR666" s="10"/>
      <c r="DS666" s="10"/>
    </row>
    <row r="667" spans="1:123" s="101" customFormat="1" ht="10.95" customHeight="1" x14ac:dyDescent="0.25">
      <c r="A667" s="75" t="s">
        <v>348</v>
      </c>
      <c r="B667" s="95" t="str">
        <f t="shared" si="176"/>
        <v>Bud02 2020,2009,'xpr006',0.000123749474604376</v>
      </c>
      <c r="C667" s="96">
        <f t="shared" si="177"/>
        <v>2020</v>
      </c>
      <c r="D667" s="96">
        <v>2009</v>
      </c>
      <c r="E667" s="97" t="str">
        <f>IF(LEFT(H667,1) = "x",H667,F667)</f>
        <v>xpr006</v>
      </c>
      <c r="F667" s="90">
        <v>503000</v>
      </c>
      <c r="G667" s="98">
        <f>IF(""="",1,SUBSTITUTE(SUBSTITUTE("","xxp","xpp"),"xppm13","xppm08"))</f>
        <v>1</v>
      </c>
      <c r="H667" s="98" t="str">
        <f>IF("xpr006"="",1,"xpr006")</f>
        <v>xpr006</v>
      </c>
      <c r="I667" s="98">
        <f>IF("Ewz"="",1,IF(LEFT("Ewz",1)&lt;&gt;"E","Ewz",1))</f>
        <v>1</v>
      </c>
      <c r="J667" s="98" t="str">
        <f>IF("Ewz"="",1,IF(LEFT("Ewz",1)="E","Ewz",1))</f>
        <v>Ewz</v>
      </c>
      <c r="K667" s="99" t="s">
        <v>358</v>
      </c>
      <c r="L667" s="91">
        <v>2009</v>
      </c>
      <c r="M667" s="100" t="str">
        <f>IF(LEFT($G667,4)="xppm","*","")</f>
        <v/>
      </c>
      <c r="N667" s="101" t="str">
        <f>UPPER(TRIM("          WORKMANS COMP INSURANCE"))</f>
        <v>WORKMANS COMP INSURANCE</v>
      </c>
      <c r="P667" s="102" t="s">
        <v>359</v>
      </c>
      <c r="R667" s="109">
        <f>IFERROR(IF(1*AB667&gt;0,AB667,V667),V667)</f>
        <v>1.237494746043758E-4</v>
      </c>
      <c r="S667" s="108"/>
      <c r="T667" s="101">
        <f>IFERROR(IF(LEFT($G667,4)="xppm",AD667/VLOOKUP($G667,$K$11:$Z$28,T$1,0),IF(LEFT($J667,1)="E",AD667/VLOOKUP($J667,$K$11:$Z$28,T$1,0),AD667/T$6)),"")</f>
        <v>1.2183359210028808E-4</v>
      </c>
      <c r="V667" s="101">
        <f>IFERROR(IF(LEFT($G667,4)="xppm",AF667/VLOOKUP($G667,$K$11:$Z$28,V$1,0),IF(LEFT($J667,1)="E",AF667/VLOOKUP($J667,$K$11:$Z$28,V$1,0),AF667/V$6)),"")</f>
        <v>1.237494746043758E-4</v>
      </c>
      <c r="X667" s="101">
        <f>IFERROR(IF(LEFT($G667,4)="xppm",AH667/VLOOKUP($G667,$K$11:$Z$28,X$1,0),IF(LEFT($J667,1)="E",AH667/VLOOKUP($J667,$K$11:$Z$28,X$1,0),AH667/X$6)),"")</f>
        <v>8.9813777930703744E-5</v>
      </c>
      <c r="Z667" s="101">
        <f>IFERROR(IF(LEFT($G667,4)="xppm",AJ667/VLOOKUP($G667,$K$11:$Z$28,Z$1,0),IF(LEFT($J667,1)="E",AJ667/VLOOKUP($J667,$K$11:$Z$28,Z$1,0),AJ667/Z$6)),"")</f>
        <v>0</v>
      </c>
      <c r="AA667" s="108"/>
      <c r="AB667" s="99" t="str">
        <f>IFERROR(IF(LEFT($G667,4)="xppm",AL667/VLOOKUP($G667,$K$11:$Z$28,AB$1,0),IF(LEFT($J667,1)="E",AL667/VLOOKUP($J667,$K$11:$AB$28,AB$1,0),AL667/AB$6)),"")</f>
        <v/>
      </c>
      <c r="AC667" s="110"/>
      <c r="AD667" s="14">
        <v>6051.51</v>
      </c>
      <c r="AE667" s="14"/>
      <c r="AF667" s="14">
        <v>18096.580000000002</v>
      </c>
      <c r="AG667" s="14"/>
      <c r="AH667" s="14">
        <v>14039.06</v>
      </c>
      <c r="AI667" s="14"/>
      <c r="AJ667" s="14"/>
      <c r="AK667" s="65"/>
      <c r="AL667" s="14"/>
      <c r="AM667" s="65"/>
      <c r="AN667" s="25">
        <v>2005.58</v>
      </c>
      <c r="AO667" s="25">
        <v>2005.58</v>
      </c>
      <c r="AP667" s="25">
        <v>2005.58</v>
      </c>
      <c r="AQ667" s="25">
        <v>2005.58</v>
      </c>
      <c r="AR667" s="25">
        <v>2005.58</v>
      </c>
      <c r="AS667" s="25">
        <v>2005.58</v>
      </c>
      <c r="AT667" s="25">
        <v>2005.58</v>
      </c>
      <c r="AU667" s="25">
        <v>2005.62</v>
      </c>
      <c r="AV667" s="25">
        <v>2017.13</v>
      </c>
      <c r="AW667" s="25">
        <v>2017.17</v>
      </c>
      <c r="AX667" s="25">
        <v>2017.17</v>
      </c>
      <c r="AY667" s="25">
        <v>2017.17</v>
      </c>
      <c r="AZ667" s="108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  <c r="CK667" s="10"/>
      <c r="CL667" s="10"/>
      <c r="CM667" s="10"/>
      <c r="CN667" s="10"/>
      <c r="CO667" s="10"/>
      <c r="CP667" s="10"/>
      <c r="CQ667" s="10"/>
      <c r="CR667" s="10"/>
      <c r="CS667" s="10"/>
      <c r="CT667" s="10"/>
      <c r="CU667" s="10"/>
      <c r="CV667" s="10"/>
      <c r="CW667" s="10"/>
      <c r="CX667" s="10"/>
      <c r="CY667" s="10"/>
      <c r="CZ667" s="10"/>
      <c r="DA667" s="10"/>
      <c r="DB667" s="10"/>
      <c r="DC667" s="10"/>
      <c r="DD667" s="10"/>
      <c r="DE667" s="10"/>
      <c r="DF667" s="10"/>
      <c r="DG667" s="10"/>
      <c r="DH667" s="10"/>
      <c r="DI667" s="10"/>
      <c r="DJ667" s="10"/>
      <c r="DK667" s="10"/>
      <c r="DL667" s="10"/>
      <c r="DM667" s="10"/>
      <c r="DN667" s="10"/>
      <c r="DO667" s="10"/>
      <c r="DP667" s="10"/>
      <c r="DQ667" s="10"/>
      <c r="DR667" s="10"/>
      <c r="DS667" s="10"/>
    </row>
    <row r="668" spans="1:123" s="101" customFormat="1" ht="10.95" customHeight="1" x14ac:dyDescent="0.25">
      <c r="A668" s="75" t="s">
        <v>348</v>
      </c>
      <c r="B668" s="95" t="str">
        <f t="shared" si="176"/>
        <v>Bud02 2020,2009,'xpr004',4.22068876925584E-05</v>
      </c>
      <c r="C668" s="96">
        <f t="shared" si="177"/>
        <v>2020</v>
      </c>
      <c r="D668" s="96">
        <v>2009</v>
      </c>
      <c r="E668" s="97" t="str">
        <f>IF(LEFT(H668,1) = "x",H668,F668)</f>
        <v>xpr004</v>
      </c>
      <c r="F668" s="90">
        <v>501500</v>
      </c>
      <c r="G668" s="98">
        <f>IF(""="",1,SUBSTITUTE(SUBSTITUTE("","xxp","xpp"),"xppm13","xppm08"))</f>
        <v>1</v>
      </c>
      <c r="H668" s="98" t="str">
        <f>IF("xpr004"="",1,"xpr004")</f>
        <v>xpr004</v>
      </c>
      <c r="I668" s="98">
        <f>IF("Ewz"="",1,IF(LEFT("Ewz",1)&lt;&gt;"E","Ewz",1))</f>
        <v>1</v>
      </c>
      <c r="J668" s="98" t="str">
        <f>IF("Ewz"="",1,IF(LEFT("Ewz",1)="E","Ewz",1))</f>
        <v>Ewz</v>
      </c>
      <c r="K668" s="99" t="s">
        <v>360</v>
      </c>
      <c r="L668" s="91">
        <v>2009</v>
      </c>
      <c r="M668" s="100" t="str">
        <f>IF(LEFT($G668,4)="xppm","*","")</f>
        <v/>
      </c>
      <c r="N668" s="101" t="str">
        <f>UPPER(TRIM("          OTHER"))</f>
        <v>OTHER</v>
      </c>
      <c r="P668" s="102" t="s">
        <v>356</v>
      </c>
      <c r="R668" s="109">
        <f>IFERROR(IF(1*AB668&gt;0,AB668,V668),V668)</f>
        <v>4.2206887692558365E-5</v>
      </c>
      <c r="S668" s="108"/>
      <c r="T668" s="101">
        <f>IFERROR(IF(LEFT($G668,4)="xppm",AD668/VLOOKUP($G668,$K$11:$Z$28,T$1,0),IF(LEFT($J668,1)="E",AD668/VLOOKUP($J668,$K$11:$Z$28,T$1,0),AD668/T$6)),"")</f>
        <v>3.4873159739046124E-5</v>
      </c>
      <c r="V668" s="101">
        <f>IFERROR(IF(LEFT($G668,4)="xppm",AF668/VLOOKUP($G668,$K$11:$Z$28,V$1,0),IF(LEFT($J668,1)="E",AF668/VLOOKUP($J668,$K$11:$Z$28,V$1,0),AF668/V$6)),"")</f>
        <v>4.2206887692558365E-5</v>
      </c>
      <c r="X668" s="101">
        <f>IFERROR(IF(LEFT($G668,4)="xppm",AH668/VLOOKUP($G668,$K$11:$Z$28,X$1,0),IF(LEFT($J668,1)="E",AH668/VLOOKUP($J668,$K$11:$Z$28,X$1,0),AH668/X$6)),"")</f>
        <v>3.3656512259690881E-5</v>
      </c>
      <c r="Z668" s="101">
        <f>IFERROR(IF(LEFT($G668,4)="xppm",AJ668/VLOOKUP($G668,$K$11:$Z$28,Z$1,0),IF(LEFT($J668,1)="E",AJ668/VLOOKUP($J668,$K$11:$Z$28,Z$1,0),AJ668/Z$6)),"")</f>
        <v>0</v>
      </c>
      <c r="AA668" s="108"/>
      <c r="AB668" s="99" t="str">
        <f>IFERROR(IF(LEFT($G668,4)="xppm",AL668/VLOOKUP($G668,$K$11:$Z$28,AB$1,0),IF(LEFT($J668,1)="E",AL668/VLOOKUP($J668,$K$11:$AB$28,AB$1,0),AL668/AB$6)),"")</f>
        <v/>
      </c>
      <c r="AC668" s="110"/>
      <c r="AD668" s="14">
        <v>1732.16</v>
      </c>
      <c r="AE668" s="14"/>
      <c r="AF668" s="14">
        <v>6172.15</v>
      </c>
      <c r="AG668" s="14"/>
      <c r="AH668" s="14">
        <v>5260.95</v>
      </c>
      <c r="AI668" s="14"/>
      <c r="AJ668" s="14"/>
      <c r="AK668" s="65"/>
      <c r="AL668" s="14"/>
      <c r="AM668" s="65"/>
      <c r="AN668" s="25">
        <v>756.39</v>
      </c>
      <c r="AO668" s="25">
        <v>756.39</v>
      </c>
      <c r="AP668" s="25">
        <v>1867.17</v>
      </c>
      <c r="AQ668" s="25">
        <v>718.47</v>
      </c>
      <c r="AR668" s="25">
        <v>718.47</v>
      </c>
      <c r="AS668" s="25">
        <v>718.47</v>
      </c>
      <c r="AT668" s="25">
        <v>779.46</v>
      </c>
      <c r="AU668" s="25">
        <v>928.8</v>
      </c>
      <c r="AV668" s="25">
        <v>576.32000000000005</v>
      </c>
      <c r="AW668" s="25">
        <v>576.32000000000005</v>
      </c>
      <c r="AX668" s="25">
        <v>579.52</v>
      </c>
      <c r="AY668" s="25">
        <v>576.32000000000005</v>
      </c>
      <c r="AZ668" s="108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  <c r="CK668" s="10"/>
      <c r="CL668" s="10"/>
      <c r="CM668" s="10"/>
      <c r="CN668" s="10"/>
      <c r="CO668" s="10"/>
      <c r="CP668" s="10"/>
      <c r="CQ668" s="10"/>
      <c r="CR668" s="10"/>
      <c r="CS668" s="10"/>
      <c r="CT668" s="10"/>
      <c r="CU668" s="10"/>
      <c r="CV668" s="10"/>
      <c r="CW668" s="10"/>
      <c r="CX668" s="10"/>
      <c r="CY668" s="10"/>
      <c r="CZ668" s="10"/>
      <c r="DA668" s="10"/>
      <c r="DB668" s="10"/>
      <c r="DC668" s="10"/>
      <c r="DD668" s="10"/>
      <c r="DE668" s="10"/>
      <c r="DF668" s="10"/>
      <c r="DG668" s="10"/>
      <c r="DH668" s="10"/>
      <c r="DI668" s="10"/>
      <c r="DJ668" s="10"/>
      <c r="DK668" s="10"/>
      <c r="DL668" s="10"/>
      <c r="DM668" s="10"/>
      <c r="DN668" s="10"/>
      <c r="DO668" s="10"/>
      <c r="DP668" s="10"/>
      <c r="DQ668" s="10"/>
      <c r="DR668" s="10"/>
      <c r="DS668" s="10"/>
    </row>
    <row r="669" spans="1:123" ht="4.05" customHeight="1" x14ac:dyDescent="0.25">
      <c r="A669" s="75" t="s">
        <v>348</v>
      </c>
      <c r="E669" s="111"/>
      <c r="F669" s="112"/>
      <c r="T669" s="25"/>
      <c r="U669" s="25"/>
      <c r="V669" s="25"/>
      <c r="W669" s="25"/>
      <c r="X669" s="25"/>
      <c r="Y669" s="25"/>
      <c r="Z669" s="25"/>
      <c r="AA669" s="25"/>
      <c r="AB669" s="14"/>
      <c r="AC669" s="14"/>
    </row>
    <row r="670" spans="1:123" s="86" customFormat="1" ht="15" customHeight="1" x14ac:dyDescent="0.25">
      <c r="A670" s="75" t="s">
        <v>348</v>
      </c>
      <c r="B670" s="80"/>
      <c r="C670" s="80"/>
      <c r="D670" s="80"/>
      <c r="E670" s="81"/>
      <c r="F670" s="82"/>
      <c r="G670" s="81"/>
      <c r="H670" s="81"/>
      <c r="I670" s="81"/>
      <c r="J670" s="81"/>
      <c r="K670" s="81"/>
      <c r="L670" s="83">
        <f>L671</f>
        <v>2009</v>
      </c>
      <c r="M670" s="84" t="s">
        <v>361</v>
      </c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  <c r="AA670" s="84"/>
      <c r="AB670" s="81"/>
      <c r="AC670" s="81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85"/>
      <c r="AO670" s="85"/>
      <c r="AP670" s="85"/>
      <c r="AQ670" s="85"/>
      <c r="AR670" s="85"/>
      <c r="AS670" s="85"/>
      <c r="AT670" s="85"/>
      <c r="AU670" s="85"/>
      <c r="AV670" s="85"/>
      <c r="AW670" s="85"/>
      <c r="AX670" s="85"/>
      <c r="AY670" s="85"/>
      <c r="AZ670" s="84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  <c r="CK670" s="10"/>
      <c r="CL670" s="10"/>
      <c r="CM670" s="10"/>
      <c r="CN670" s="10"/>
      <c r="CO670" s="10"/>
      <c r="CP670" s="10"/>
      <c r="CQ670" s="10"/>
      <c r="CR670" s="10"/>
      <c r="CS670" s="10"/>
      <c r="CT670" s="10"/>
      <c r="CU670" s="10"/>
      <c r="CV670" s="10"/>
      <c r="CW670" s="10"/>
      <c r="CX670" s="10"/>
      <c r="CY670" s="10"/>
      <c r="CZ670" s="10"/>
      <c r="DA670" s="10"/>
      <c r="DB670" s="10"/>
      <c r="DC670" s="10"/>
      <c r="DD670" s="10"/>
      <c r="DE670" s="10"/>
      <c r="DF670" s="10"/>
      <c r="DG670" s="10"/>
      <c r="DH670" s="10"/>
      <c r="DI670" s="10"/>
      <c r="DJ670" s="10"/>
      <c r="DK670" s="10"/>
      <c r="DL670" s="10"/>
      <c r="DM670" s="10"/>
      <c r="DN670" s="10"/>
      <c r="DO670" s="10"/>
      <c r="DP670" s="10"/>
      <c r="DQ670" s="10"/>
      <c r="DR670" s="10"/>
      <c r="DS670" s="10"/>
    </row>
    <row r="671" spans="1:123" s="101" customFormat="1" ht="10.95" customHeight="1" x14ac:dyDescent="0.25">
      <c r="A671" s="75" t="s">
        <v>348</v>
      </c>
      <c r="B671" s="95" t="str">
        <f t="shared" ref="B671" si="178">IF(E671&gt;0,"Bud02 " &amp; C671 &amp;","&amp;D671&amp;",'"&amp;E671&amp;"',"&amp;1*R671)</f>
        <v>Bud02 2020,2009,'xhnm06',0</v>
      </c>
      <c r="C671" s="96">
        <f t="shared" ref="C671" si="179">$E$5</f>
        <v>2020</v>
      </c>
      <c r="D671" s="96">
        <v>2009</v>
      </c>
      <c r="E671" s="97" t="str">
        <f>IF(LEFT(H671,1) = "x",H671,F671)</f>
        <v>xhnm06</v>
      </c>
      <c r="F671" s="90">
        <v>506500</v>
      </c>
      <c r="G671" s="98">
        <f>IF(""="",1,SUBSTITUTE(SUBSTITUTE("","xxp","xpp"),"xppm13","xppm08"))</f>
        <v>1</v>
      </c>
      <c r="H671" s="98" t="str">
        <f>IF("xhnm06"="",1,"xhnm06")</f>
        <v>xhnm06</v>
      </c>
      <c r="I671" s="98">
        <f>IF("E120z"="",1,IF(LEFT("E120z",1)&lt;&gt;"E","E120z",1))</f>
        <v>1</v>
      </c>
      <c r="J671" s="98" t="str">
        <f>IF("E120z"="",1,IF(LEFT("E120z",1)="E","E120z",1))</f>
        <v>E120z</v>
      </c>
      <c r="K671" s="99" t="s">
        <v>362</v>
      </c>
      <c r="L671" s="91">
        <v>2009</v>
      </c>
      <c r="M671" s="100" t="str">
        <f>IF(LEFT($G671,4)="xppm","*","")</f>
        <v/>
      </c>
      <c r="N671" s="101" t="str">
        <f>UPPER(TRIM("          HOUSE THERAPY - MEDICARE B"))</f>
        <v>HOUSE THERAPY - MEDICARE B</v>
      </c>
      <c r="P671" s="102" t="s">
        <v>356</v>
      </c>
      <c r="R671" s="109">
        <f>IFERROR(IF(1*AB671&gt;0,AB671,V671),V671)</f>
        <v>0</v>
      </c>
      <c r="S671" s="108"/>
      <c r="T671" s="101">
        <f>IFERROR(IF(LEFT($G671,4)="xppm",AD671/VLOOKUP($G671,$K$11:$Z$28,T$1,0),IF(LEFT($J671,1)="E",AD671/VLOOKUP($J671,$K$11:$Z$28,T$1,0),AD671/T$6)),"")</f>
        <v>0</v>
      </c>
      <c r="V671" s="101">
        <f>IFERROR(IF(LEFT($G671,4)="xppm",AF671/VLOOKUP($G671,$K$11:$Z$28,V$1,0),IF(LEFT($J671,1)="E",AF671/VLOOKUP($J671,$K$11:$Z$28,V$1,0),AF671/V$6)),"")</f>
        <v>0</v>
      </c>
      <c r="X671" s="101">
        <f>IFERROR(IF(LEFT($G671,4)="xppm",AH671/VLOOKUP($G671,$K$11:$Z$28,X$1,0),IF(LEFT($J671,1)="E",AH671/VLOOKUP($J671,$K$11:$Z$28,X$1,0),AH671/X$6)),"")</f>
        <v>0</v>
      </c>
      <c r="Z671" s="101">
        <f>IFERROR(IF(LEFT($G671,4)="xppm",AJ671/VLOOKUP($G671,$K$11:$Z$28,Z$1,0),IF(LEFT($J671,1)="E",AJ671/VLOOKUP($J671,$K$11:$Z$28,Z$1,0),AJ671/Z$6)),"")</f>
        <v>0</v>
      </c>
      <c r="AA671" s="108"/>
      <c r="AB671" s="99" t="str">
        <f>IFERROR(IF(LEFT($G671,4)="xppm",AL671/VLOOKUP($G671,$K$11:$Z$28,AB$1,0),IF(LEFT($J671,1)="E",AL671/VLOOKUP($J671,$K$11:$AB$28,AB$1,0),AL671/AB$6)),"")</f>
        <v/>
      </c>
      <c r="AC671" s="110"/>
      <c r="AD671" s="14"/>
      <c r="AE671" s="14"/>
      <c r="AF671" s="14"/>
      <c r="AG671" s="14"/>
      <c r="AH671" s="14"/>
      <c r="AI671" s="14"/>
      <c r="AJ671" s="14"/>
      <c r="AK671" s="65"/>
      <c r="AL671" s="14"/>
      <c r="AM671" s="6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108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  <c r="CK671" s="10"/>
      <c r="CL671" s="10"/>
      <c r="CM671" s="10"/>
      <c r="CN671" s="10"/>
      <c r="CO671" s="10"/>
      <c r="CP671" s="10"/>
      <c r="CQ671" s="10"/>
      <c r="CR671" s="10"/>
      <c r="CS671" s="10"/>
      <c r="CT671" s="10"/>
      <c r="CU671" s="10"/>
      <c r="CV671" s="10"/>
      <c r="CW671" s="10"/>
      <c r="CX671" s="10"/>
      <c r="CY671" s="10"/>
      <c r="CZ671" s="10"/>
      <c r="DA671" s="10"/>
      <c r="DB671" s="10"/>
      <c r="DC671" s="10"/>
      <c r="DD671" s="10"/>
      <c r="DE671" s="10"/>
      <c r="DF671" s="10"/>
      <c r="DG671" s="10"/>
      <c r="DH671" s="10"/>
      <c r="DI671" s="10"/>
      <c r="DJ671" s="10"/>
      <c r="DK671" s="10"/>
      <c r="DL671" s="10"/>
      <c r="DM671" s="10"/>
      <c r="DN671" s="10"/>
      <c r="DO671" s="10"/>
      <c r="DP671" s="10"/>
      <c r="DQ671" s="10"/>
      <c r="DR671" s="10"/>
      <c r="DS671" s="10"/>
    </row>
    <row r="672" spans="1:123" s="101" customFormat="1" ht="10.95" customHeight="1" x14ac:dyDescent="0.25">
      <c r="A672" s="75" t="s">
        <v>348</v>
      </c>
      <c r="B672" s="95" t="str">
        <f>IF(E672&gt;0,"Bud02 " &amp; C672 &amp;","&amp;D672&amp;",'"&amp;E672&amp;"',"&amp;1*R672)</f>
        <v>Bud02 2020,2009,'508100',0</v>
      </c>
      <c r="C672" s="96">
        <f>$E$5</f>
        <v>2020</v>
      </c>
      <c r="D672" s="96">
        <v>2009</v>
      </c>
      <c r="E672" s="97">
        <f>IF(LEFT(H672,1) = "x",H672,F672)</f>
        <v>508100</v>
      </c>
      <c r="F672" s="90">
        <v>508100</v>
      </c>
      <c r="G672" s="98">
        <f>IF(""="",1,SUBSTITUTE(SUBSTITUTE("","xxp","xpp"),"xppm13","xppm08"))</f>
        <v>1</v>
      </c>
      <c r="H672" s="98">
        <f>IF(""="",1,"")</f>
        <v>1</v>
      </c>
      <c r="I672" s="98">
        <f>IF(""="",1,IF(LEFT("",1)&lt;&gt;"E","",1))</f>
        <v>1</v>
      </c>
      <c r="J672" s="98">
        <f>IF(""="",1,IF(LEFT("",1)="E","",1))</f>
        <v>1</v>
      </c>
      <c r="K672" s="99" t="s">
        <v>363</v>
      </c>
      <c r="L672" s="91">
        <v>2009</v>
      </c>
      <c r="M672" s="100" t="str">
        <f>IF(LEFT($G672,4)="xppm","*","")</f>
        <v/>
      </c>
      <c r="N672" s="101" t="str">
        <f>UPPER(TRIM("          HOUSE THERAPY - REHAB SUPPLIES"))</f>
        <v>HOUSE THERAPY - REHAB SUPPLIES</v>
      </c>
      <c r="P672" s="102" t="s">
        <v>356</v>
      </c>
      <c r="R672" s="109">
        <f>IFERROR(IF(1*AB672&gt;0,AB672,V672),V672)</f>
        <v>0</v>
      </c>
      <c r="S672" s="108"/>
      <c r="T672" s="101">
        <f>IFERROR(IF(LEFT($G672,4)="xppm",AD672/VLOOKUP($G672,$K$11:$Z$28,T$1,0),IF(LEFT($J672,1)="E",AD672/VLOOKUP($J672,$K$11:$Z$28,T$1,0),AD672/T$6)),"")</f>
        <v>0</v>
      </c>
      <c r="V672" s="101">
        <f>IFERROR(IF(LEFT($G672,4)="xppm",AF672/VLOOKUP($G672,$K$11:$Z$28,V$1,0),IF(LEFT($J672,1)="E",AF672/VLOOKUP($J672,$K$11:$Z$28,V$1,0),AF672/V$6)),"")</f>
        <v>0</v>
      </c>
      <c r="X672" s="101">
        <f>IFERROR(IF(LEFT($G672,4)="xppm",AH672/VLOOKUP($G672,$K$11:$Z$28,X$1,0),IF(LEFT($J672,1)="E",AH672/VLOOKUP($J672,$K$11:$Z$28,X$1,0),AH672/X$6)),"")</f>
        <v>12.506666666666668</v>
      </c>
      <c r="Z672" s="101">
        <f>IFERROR(IF(LEFT($G672,4)="xppm",AJ672/VLOOKUP($G672,$K$11:$Z$28,Z$1,0),IF(LEFT($J672,1)="E",AJ672/VLOOKUP($J672,$K$11:$Z$28,Z$1,0),AJ672/Z$6)),"")</f>
        <v>0</v>
      </c>
      <c r="AA672" s="108"/>
      <c r="AB672" s="99">
        <f>IFERROR(IF(LEFT($G672,4)="xppm",AL672/VLOOKUP($G672,$K$11:$Z$28,AB$1,0),IF(LEFT($J672,1)="E",AL672/VLOOKUP($J672,$K$11:$AB$28,AB$1,0),AL672/AB$6)),"")</f>
        <v>0</v>
      </c>
      <c r="AC672" s="110"/>
      <c r="AD672" s="14">
        <v>0</v>
      </c>
      <c r="AE672" s="14"/>
      <c r="AF672" s="14">
        <v>0</v>
      </c>
      <c r="AG672" s="14"/>
      <c r="AH672" s="14">
        <v>150.08000000000001</v>
      </c>
      <c r="AI672" s="14"/>
      <c r="AJ672" s="14"/>
      <c r="AK672" s="65"/>
      <c r="AL672" s="14"/>
      <c r="AM672" s="65"/>
      <c r="AN672" s="25">
        <v>0</v>
      </c>
      <c r="AO672" s="25">
        <v>0</v>
      </c>
      <c r="AP672" s="25">
        <v>150.08000000000001</v>
      </c>
      <c r="AQ672" s="25">
        <v>0</v>
      </c>
      <c r="AR672" s="25">
        <v>0</v>
      </c>
      <c r="AS672" s="25">
        <v>0</v>
      </c>
      <c r="AT672" s="25">
        <v>0</v>
      </c>
      <c r="AU672" s="25">
        <v>0</v>
      </c>
      <c r="AV672" s="25">
        <v>0</v>
      </c>
      <c r="AW672" s="25">
        <v>0</v>
      </c>
      <c r="AX672" s="25">
        <v>0</v>
      </c>
      <c r="AY672" s="25">
        <v>0</v>
      </c>
      <c r="AZ672" s="108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  <c r="CK672" s="10"/>
      <c r="CL672" s="10"/>
      <c r="CM672" s="10"/>
      <c r="CN672" s="10"/>
      <c r="CO672" s="10"/>
      <c r="CP672" s="10"/>
      <c r="CQ672" s="10"/>
      <c r="CR672" s="10"/>
      <c r="CS672" s="10"/>
      <c r="CT672" s="10"/>
      <c r="CU672" s="10"/>
      <c r="CV672" s="10"/>
      <c r="CW672" s="10"/>
      <c r="CX672" s="10"/>
      <c r="CY672" s="10"/>
      <c r="CZ672" s="10"/>
      <c r="DA672" s="10"/>
      <c r="DB672" s="10"/>
      <c r="DC672" s="10"/>
      <c r="DD672" s="10"/>
      <c r="DE672" s="10"/>
      <c r="DF672" s="10"/>
      <c r="DG672" s="10"/>
      <c r="DH672" s="10"/>
      <c r="DI672" s="10"/>
      <c r="DJ672" s="10"/>
      <c r="DK672" s="10"/>
      <c r="DL672" s="10"/>
      <c r="DM672" s="10"/>
      <c r="DN672" s="10"/>
      <c r="DO672" s="10"/>
      <c r="DP672" s="10"/>
      <c r="DQ672" s="10"/>
      <c r="DR672" s="10"/>
      <c r="DS672" s="10"/>
    </row>
    <row r="673" spans="1:123" ht="4.05" customHeight="1" x14ac:dyDescent="0.25">
      <c r="A673" s="75" t="s">
        <v>348</v>
      </c>
      <c r="E673" s="111"/>
      <c r="F673" s="112"/>
      <c r="T673" s="25"/>
      <c r="U673" s="25"/>
      <c r="V673" s="25"/>
      <c r="W673" s="25"/>
      <c r="X673" s="25"/>
      <c r="Y673" s="25"/>
      <c r="Z673" s="25"/>
      <c r="AA673" s="25"/>
      <c r="AB673" s="14"/>
      <c r="AC673" s="14"/>
    </row>
    <row r="674" spans="1:123" s="86" customFormat="1" ht="15" customHeight="1" x14ac:dyDescent="0.25">
      <c r="A674" s="75" t="s">
        <v>348</v>
      </c>
      <c r="B674" s="80"/>
      <c r="C674" s="80"/>
      <c r="D674" s="80"/>
      <c r="E674" s="81"/>
      <c r="F674" s="82"/>
      <c r="G674" s="81"/>
      <c r="H674" s="81"/>
      <c r="I674" s="81"/>
      <c r="J674" s="81"/>
      <c r="K674" s="81"/>
      <c r="L674" s="83">
        <f>L675</f>
        <v>2009</v>
      </c>
      <c r="M674" s="84" t="s">
        <v>364</v>
      </c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  <c r="AA674" s="84"/>
      <c r="AB674" s="81"/>
      <c r="AC674" s="81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85"/>
      <c r="AO674" s="85"/>
      <c r="AP674" s="85"/>
      <c r="AQ674" s="85"/>
      <c r="AR674" s="85"/>
      <c r="AS674" s="85"/>
      <c r="AT674" s="85"/>
      <c r="AU674" s="85"/>
      <c r="AV674" s="85"/>
      <c r="AW674" s="85"/>
      <c r="AX674" s="85"/>
      <c r="AY674" s="85"/>
      <c r="AZ674" s="84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  <c r="CK674" s="10"/>
      <c r="CL674" s="10"/>
      <c r="CM674" s="10"/>
      <c r="CN674" s="10"/>
      <c r="CO674" s="10"/>
      <c r="CP674" s="10"/>
      <c r="CQ674" s="10"/>
      <c r="CR674" s="10"/>
      <c r="CS674" s="10"/>
      <c r="CT674" s="10"/>
      <c r="CU674" s="10"/>
      <c r="CV674" s="10"/>
      <c r="CW674" s="10"/>
      <c r="CX674" s="10"/>
      <c r="CY674" s="10"/>
      <c r="CZ674" s="10"/>
      <c r="DA674" s="10"/>
      <c r="DB674" s="10"/>
      <c r="DC674" s="10"/>
      <c r="DD674" s="10"/>
      <c r="DE674" s="10"/>
      <c r="DF674" s="10"/>
      <c r="DG674" s="10"/>
      <c r="DH674" s="10"/>
      <c r="DI674" s="10"/>
      <c r="DJ674" s="10"/>
      <c r="DK674" s="10"/>
      <c r="DL674" s="10"/>
      <c r="DM674" s="10"/>
      <c r="DN674" s="10"/>
      <c r="DO674" s="10"/>
      <c r="DP674" s="10"/>
      <c r="DQ674" s="10"/>
      <c r="DR674" s="10"/>
      <c r="DS674" s="10"/>
    </row>
    <row r="675" spans="1:123" s="101" customFormat="1" ht="10.95" customHeight="1" x14ac:dyDescent="0.25">
      <c r="A675" s="75" t="s">
        <v>348</v>
      </c>
      <c r="B675" s="95" t="str">
        <f t="shared" ref="B675" si="180">IF(E675&gt;0,"Bud02 " &amp; C675 &amp;","&amp;D675&amp;",'"&amp;E675&amp;"',"&amp;1*R675)</f>
        <v>Bud02 2020,2009,'xdit02',0</v>
      </c>
      <c r="C675" s="96">
        <f t="shared" ref="C675" si="181">$E$5</f>
        <v>2020</v>
      </c>
      <c r="D675" s="96">
        <v>2009</v>
      </c>
      <c r="E675" s="97" t="str">
        <f>IF(LEFT(H675,1) = "x",H675,F675)</f>
        <v>xdit02</v>
      </c>
      <c r="F675" s="90">
        <v>530400</v>
      </c>
      <c r="G675" s="98" t="str">
        <f>IF("xppm02"="",1,SUBSTITUTE(SUBSTITUTE("xppm02","xxp","xpp"),"xppm13","xppm08"))</f>
        <v>xppm02</v>
      </c>
      <c r="H675" s="98" t="str">
        <f>IF("xdit02"="",1,"xdit02")</f>
        <v>xdit02</v>
      </c>
      <c r="I675" s="98">
        <f>IF(""="",1,IF(LEFT("",1)&lt;&gt;"E","",1))</f>
        <v>1</v>
      </c>
      <c r="J675" s="98">
        <f>IF(""="",1,IF(LEFT("",1)="E","",1))</f>
        <v>1</v>
      </c>
      <c r="K675" s="99" t="s">
        <v>365</v>
      </c>
      <c r="L675" s="91">
        <v>2009</v>
      </c>
      <c r="M675" s="100" t="str">
        <f>IF(LEFT($G675,4)="xppm","*","")</f>
        <v>*</v>
      </c>
      <c r="N675" s="101" t="str">
        <f>UPPER(TRIM("          DIETARY CONTRACT SERVICES"))</f>
        <v>DIETARY CONTRACT SERVICES</v>
      </c>
      <c r="P675" s="102" t="s">
        <v>366</v>
      </c>
      <c r="R675" s="109">
        <f>IFERROR(IF(1*AB675&gt;0,AB675,V675),V675)</f>
        <v>0</v>
      </c>
      <c r="S675" s="108"/>
      <c r="T675" s="101">
        <f>IFERROR(IF(LEFT($G675,4)="xppm",AD675/VLOOKUP($G675,$K$11:$Z$28,T$1,0),IF(LEFT($J675,1)="E",AD675/VLOOKUP($J675,$K$11:$Z$28,T$1,0),AD675/T$6)),"")</f>
        <v>0</v>
      </c>
      <c r="V675" s="101">
        <f>IFERROR(IF(LEFT($G675,4)="xppm",AF675/VLOOKUP($G675,$K$11:$Z$28,V$1,0),IF(LEFT($J675,1)="E",AF675/VLOOKUP($J675,$K$11:$Z$28,V$1,0),AF675/V$6)),"")</f>
        <v>0</v>
      </c>
      <c r="X675" s="101">
        <f>IFERROR(IF(LEFT($G675,4)="xppm",AH675/VLOOKUP($G675,$K$11:$Z$28,X$1,0),IF(LEFT($J675,1)="E",AH675/VLOOKUP($J675,$K$11:$Z$28,X$1,0),AH675/X$6)),"")</f>
        <v>0</v>
      </c>
      <c r="Z675" s="101">
        <f>IFERROR(IF(LEFT($G675,4)="xppm",AJ675/VLOOKUP($G675,$K$11:$Z$28,Z$1,0),IF(LEFT($J675,1)="E",AJ675/VLOOKUP($J675,$K$11:$Z$28,Z$1,0),AJ675/Z$6)),"")</f>
        <v>0</v>
      </c>
      <c r="AA675" s="108"/>
      <c r="AB675" s="99" t="str">
        <f>IFERROR(IF(LEFT($G675,4)="xppm",AL675/VLOOKUP($G675,$K$11:$Z$28,AB$1,0),IF(LEFT($J675,1)="E",AL675/VLOOKUP($J675,$K$11:$AB$28,AB$1,0),AL675/AB$6)),"")</f>
        <v/>
      </c>
      <c r="AC675" s="110"/>
      <c r="AD675" s="14"/>
      <c r="AE675" s="14"/>
      <c r="AF675" s="14"/>
      <c r="AG675" s="14"/>
      <c r="AH675" s="14"/>
      <c r="AI675" s="14"/>
      <c r="AJ675" s="14"/>
      <c r="AK675" s="65"/>
      <c r="AL675" s="14"/>
      <c r="AM675" s="6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108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  <c r="CK675" s="10"/>
      <c r="CL675" s="10"/>
      <c r="CM675" s="10"/>
      <c r="CN675" s="10"/>
      <c r="CO675" s="10"/>
      <c r="CP675" s="10"/>
      <c r="CQ675" s="10"/>
      <c r="CR675" s="10"/>
      <c r="CS675" s="10"/>
      <c r="CT675" s="10"/>
      <c r="CU675" s="10"/>
      <c r="CV675" s="10"/>
      <c r="CW675" s="10"/>
      <c r="CX675" s="10"/>
      <c r="CY675" s="10"/>
      <c r="CZ675" s="10"/>
      <c r="DA675" s="10"/>
      <c r="DB675" s="10"/>
      <c r="DC675" s="10"/>
      <c r="DD675" s="10"/>
      <c r="DE675" s="10"/>
      <c r="DF675" s="10"/>
      <c r="DG675" s="10"/>
      <c r="DH675" s="10"/>
      <c r="DI675" s="10"/>
      <c r="DJ675" s="10"/>
      <c r="DK675" s="10"/>
      <c r="DL675" s="10"/>
      <c r="DM675" s="10"/>
      <c r="DN675" s="10"/>
      <c r="DO675" s="10"/>
      <c r="DP675" s="10"/>
      <c r="DQ675" s="10"/>
      <c r="DR675" s="10"/>
      <c r="DS675" s="10"/>
    </row>
    <row r="676" spans="1:123" ht="4.05" customHeight="1" x14ac:dyDescent="0.25">
      <c r="A676" s="75" t="s">
        <v>348</v>
      </c>
      <c r="E676" s="111"/>
      <c r="F676" s="112"/>
      <c r="T676" s="25"/>
      <c r="U676" s="25"/>
      <c r="V676" s="25"/>
      <c r="W676" s="25"/>
      <c r="X676" s="25"/>
      <c r="Y676" s="25"/>
      <c r="Z676" s="25"/>
      <c r="AA676" s="25"/>
      <c r="AB676" s="14"/>
      <c r="AC676" s="14"/>
    </row>
    <row r="677" spans="1:123" s="86" customFormat="1" ht="15" customHeight="1" x14ac:dyDescent="0.25">
      <c r="A677" s="75" t="s">
        <v>348</v>
      </c>
      <c r="B677" s="80"/>
      <c r="C677" s="80"/>
      <c r="D677" s="80"/>
      <c r="E677" s="81"/>
      <c r="F677" s="82"/>
      <c r="G677" s="81"/>
      <c r="H677" s="81"/>
      <c r="I677" s="81"/>
      <c r="J677" s="81"/>
      <c r="K677" s="81"/>
      <c r="L677" s="83">
        <f>L678</f>
        <v>2009</v>
      </c>
      <c r="M677" s="84" t="s">
        <v>367</v>
      </c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  <c r="AA677" s="84"/>
      <c r="AB677" s="81"/>
      <c r="AC677" s="81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85"/>
      <c r="AO677" s="85"/>
      <c r="AP677" s="85"/>
      <c r="AQ677" s="85"/>
      <c r="AR677" s="85"/>
      <c r="AS677" s="85"/>
      <c r="AT677" s="85"/>
      <c r="AU677" s="85"/>
      <c r="AV677" s="85"/>
      <c r="AW677" s="85"/>
      <c r="AX677" s="85"/>
      <c r="AY677" s="85"/>
      <c r="AZ677" s="84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  <c r="CK677" s="10"/>
      <c r="CL677" s="10"/>
      <c r="CM677" s="10"/>
      <c r="CN677" s="10"/>
      <c r="CO677" s="10"/>
      <c r="CP677" s="10"/>
      <c r="CQ677" s="10"/>
      <c r="CR677" s="10"/>
      <c r="CS677" s="10"/>
      <c r="CT677" s="10"/>
      <c r="CU677" s="10"/>
      <c r="CV677" s="10"/>
      <c r="CW677" s="10"/>
      <c r="CX677" s="10"/>
      <c r="CY677" s="10"/>
      <c r="CZ677" s="10"/>
      <c r="DA677" s="10"/>
      <c r="DB677" s="10"/>
      <c r="DC677" s="10"/>
      <c r="DD677" s="10"/>
      <c r="DE677" s="10"/>
      <c r="DF677" s="10"/>
      <c r="DG677" s="10"/>
      <c r="DH677" s="10"/>
      <c r="DI677" s="10"/>
      <c r="DJ677" s="10"/>
      <c r="DK677" s="10"/>
      <c r="DL677" s="10"/>
      <c r="DM677" s="10"/>
      <c r="DN677" s="10"/>
      <c r="DO677" s="10"/>
      <c r="DP677" s="10"/>
      <c r="DQ677" s="10"/>
      <c r="DR677" s="10"/>
      <c r="DS677" s="10"/>
    </row>
    <row r="678" spans="1:123" s="101" customFormat="1" ht="10.95" customHeight="1" x14ac:dyDescent="0.25">
      <c r="A678" s="75" t="s">
        <v>348</v>
      </c>
      <c r="B678" s="95" t="str">
        <f t="shared" ref="B678:B680" si="182">IF(E678&gt;0,"Bud02 " &amp; C678 &amp;","&amp;D678&amp;",'"&amp;E678&amp;"',"&amp;1*R678)</f>
        <v>Bud02 2020,2009,'533000',3823.72222222222</v>
      </c>
      <c r="C678" s="96">
        <f t="shared" ref="C678:C680" si="183">$E$5</f>
        <v>2020</v>
      </c>
      <c r="D678" s="96">
        <v>2009</v>
      </c>
      <c r="E678" s="97">
        <f>IF(LEFT(H678,1) = "x",H678,F678)</f>
        <v>533000</v>
      </c>
      <c r="F678" s="90">
        <v>533000</v>
      </c>
      <c r="G678" s="98">
        <f>IF(""="",1,SUBSTITUTE(SUBSTITUTE("","xxp","xpp"),"xppm13","xppm08"))</f>
        <v>1</v>
      </c>
      <c r="H678" s="98">
        <f>IF(""="",1,"")</f>
        <v>1</v>
      </c>
      <c r="I678" s="98">
        <f>IF(""="",1,IF(LEFT("",1)&lt;&gt;"E","",1))</f>
        <v>1</v>
      </c>
      <c r="J678" s="98">
        <f>IF(""="",1,IF(LEFT("",1)="E","",1))</f>
        <v>1</v>
      </c>
      <c r="K678" s="99" t="s">
        <v>368</v>
      </c>
      <c r="L678" s="91">
        <v>2009</v>
      </c>
      <c r="M678" s="100" t="str">
        <f>IF(LEFT($G678,4)="xppm","*","")</f>
        <v/>
      </c>
      <c r="N678" s="101" t="str">
        <f>UPPER(TRIM("          UTILITIES"))</f>
        <v>UTILITIES</v>
      </c>
      <c r="P678" s="102" t="s">
        <v>356</v>
      </c>
      <c r="R678" s="109">
        <f>IFERROR(IF(1*AB678&gt;0,AB678,V678),V678)</f>
        <v>3823.7222222222222</v>
      </c>
      <c r="S678" s="108"/>
      <c r="T678" s="101">
        <f>IFERROR(IF(LEFT($G678,4)="xppm",AD678/VLOOKUP($G678,$K$11:$Z$28,T$1,0),IF(LEFT($J678,1)="E",AD678/VLOOKUP($J678,$K$11:$Z$28,T$1,0),AD678/T$6)),"")</f>
        <v>3917.2266666666669</v>
      </c>
      <c r="V678" s="101">
        <f>IFERROR(IF(LEFT($G678,4)="xppm",AF678/VLOOKUP($G678,$K$11:$Z$28,V$1,0),IF(LEFT($J678,1)="E",AF678/VLOOKUP($J678,$K$11:$Z$28,V$1,0),AF678/V$6)),"")</f>
        <v>3823.7222222222222</v>
      </c>
      <c r="X678" s="101">
        <f>IFERROR(IF(LEFT($G678,4)="xppm",AH678/VLOOKUP($G678,$K$11:$Z$28,X$1,0),IF(LEFT($J678,1)="E",AH678/VLOOKUP($J678,$K$11:$Z$28,X$1,0),AH678/X$6)),"")</f>
        <v>2437.4633333333336</v>
      </c>
      <c r="Z678" s="101">
        <f>IFERROR(IF(LEFT($G678,4)="xppm",AJ678/VLOOKUP($G678,$K$11:$Z$28,Z$1,0),IF(LEFT($J678,1)="E",AJ678/VLOOKUP($J678,$K$11:$Z$28,Z$1,0),AJ678/Z$6)),"")</f>
        <v>0</v>
      </c>
      <c r="AA678" s="108"/>
      <c r="AB678" s="99">
        <f>IFERROR(IF(LEFT($G678,4)="xppm",AL678/VLOOKUP($G678,$K$11:$Z$28,AB$1,0),IF(LEFT($J678,1)="E",AL678/VLOOKUP($J678,$K$11:$AB$28,AB$1,0),AL678/AB$6)),"")</f>
        <v>0</v>
      </c>
      <c r="AC678" s="110"/>
      <c r="AD678" s="14">
        <v>11751.68</v>
      </c>
      <c r="AE678" s="14"/>
      <c r="AF678" s="14">
        <v>34413.5</v>
      </c>
      <c r="AG678" s="14"/>
      <c r="AH678" s="14">
        <v>29249.56</v>
      </c>
      <c r="AI678" s="14"/>
      <c r="AJ678" s="14"/>
      <c r="AK678" s="65"/>
      <c r="AL678" s="14"/>
      <c r="AM678" s="65"/>
      <c r="AN678" s="25">
        <v>2585.9</v>
      </c>
      <c r="AO678" s="25">
        <v>4031.18</v>
      </c>
      <c r="AP678" s="25">
        <v>2298.1799999999998</v>
      </c>
      <c r="AQ678" s="25">
        <v>3794.43</v>
      </c>
      <c r="AR678" s="25">
        <v>3929.78</v>
      </c>
      <c r="AS678" s="25">
        <v>4718.55</v>
      </c>
      <c r="AT678" s="25">
        <v>3058.41</v>
      </c>
      <c r="AU678" s="25">
        <v>3815.38</v>
      </c>
      <c r="AV678" s="25">
        <v>3345.27</v>
      </c>
      <c r="AW678" s="25">
        <v>4123.3500000000004</v>
      </c>
      <c r="AX678" s="25">
        <v>4110.91</v>
      </c>
      <c r="AY678" s="25">
        <v>3517.42</v>
      </c>
      <c r="AZ678" s="108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  <c r="CK678" s="10"/>
      <c r="CL678" s="10"/>
      <c r="CM678" s="10"/>
      <c r="CN678" s="10"/>
      <c r="CO678" s="10"/>
      <c r="CP678" s="10"/>
      <c r="CQ678" s="10"/>
      <c r="CR678" s="10"/>
      <c r="CS678" s="10"/>
      <c r="CT678" s="10"/>
      <c r="CU678" s="10"/>
      <c r="CV678" s="10"/>
      <c r="CW678" s="10"/>
      <c r="CX678" s="10"/>
      <c r="CY678" s="10"/>
      <c r="CZ678" s="10"/>
      <c r="DA678" s="10"/>
      <c r="DB678" s="10"/>
      <c r="DC678" s="10"/>
      <c r="DD678" s="10"/>
      <c r="DE678" s="10"/>
      <c r="DF678" s="10"/>
      <c r="DG678" s="10"/>
      <c r="DH678" s="10"/>
      <c r="DI678" s="10"/>
      <c r="DJ678" s="10"/>
      <c r="DK678" s="10"/>
      <c r="DL678" s="10"/>
      <c r="DM678" s="10"/>
      <c r="DN678" s="10"/>
      <c r="DO678" s="10"/>
      <c r="DP678" s="10"/>
      <c r="DQ678" s="10"/>
      <c r="DR678" s="10"/>
      <c r="DS678" s="10"/>
    </row>
    <row r="679" spans="1:123" s="101" customFormat="1" ht="10.95" customHeight="1" x14ac:dyDescent="0.25">
      <c r="A679" s="75" t="s">
        <v>348</v>
      </c>
      <c r="B679" s="95" t="str">
        <f t="shared" si="182"/>
        <v>Bud02 2020,2009,'536000',1313.96333333333</v>
      </c>
      <c r="C679" s="96">
        <f t="shared" si="183"/>
        <v>2020</v>
      </c>
      <c r="D679" s="96">
        <v>2009</v>
      </c>
      <c r="E679" s="97">
        <f>IF(LEFT(H679,1) = "x",H679,F679)</f>
        <v>536000</v>
      </c>
      <c r="F679" s="90">
        <v>536000</v>
      </c>
      <c r="G679" s="98">
        <f>IF(""="",1,SUBSTITUTE(SUBSTITUTE("","xxp","xpp"),"xppm13","xppm08"))</f>
        <v>1</v>
      </c>
      <c r="H679" s="98">
        <f>IF(""="",1,"")</f>
        <v>1</v>
      </c>
      <c r="I679" s="98">
        <f>IF(""="",1,IF(LEFT("",1)&lt;&gt;"E","",1))</f>
        <v>1</v>
      </c>
      <c r="J679" s="98">
        <f>IF(""="",1,IF(LEFT("",1)="E","",1))</f>
        <v>1</v>
      </c>
      <c r="K679" s="99" t="s">
        <v>369</v>
      </c>
      <c r="L679" s="91">
        <v>2009</v>
      </c>
      <c r="M679" s="100" t="str">
        <f>IF(LEFT($G679,4)="xppm","*","")</f>
        <v/>
      </c>
      <c r="N679" s="101" t="str">
        <f>UPPER(TRIM("          REPAIRS &amp; MAINTENANCE/SUPPLIES"))</f>
        <v>REPAIRS &amp; MAINTENANCE/SUPPLIES</v>
      </c>
      <c r="P679" s="102" t="s">
        <v>370</v>
      </c>
      <c r="R679" s="109">
        <f>IFERROR(IF(1*AB679&gt;0,AB679,V679),V679)</f>
        <v>1313.9633333333334</v>
      </c>
      <c r="S679" s="108"/>
      <c r="T679" s="101">
        <f>IFERROR(IF(LEFT($G679,4)="xppm",AD679/VLOOKUP($G679,$K$11:$Z$28,T$1,0),IF(LEFT($J679,1)="E",AD679/VLOOKUP($J679,$K$11:$Z$28,T$1,0),AD679/T$6)),"")</f>
        <v>2235.3566666666666</v>
      </c>
      <c r="V679" s="101">
        <f>IFERROR(IF(LEFT($G679,4)="xppm",AF679/VLOOKUP($G679,$K$11:$Z$28,V$1,0),IF(LEFT($J679,1)="E",AF679/VLOOKUP($J679,$K$11:$Z$28,V$1,0),AF679/V$6)),"")</f>
        <v>1313.9633333333334</v>
      </c>
      <c r="X679" s="101">
        <f>IFERROR(IF(LEFT($G679,4)="xppm",AH679/VLOOKUP($G679,$K$11:$Z$28,X$1,0),IF(LEFT($J679,1)="E",AH679/VLOOKUP($J679,$K$11:$Z$28,X$1,0),AH679/X$6)),"")</f>
        <v>870.09666666666669</v>
      </c>
      <c r="Z679" s="101">
        <f>IFERROR(IF(LEFT($G679,4)="xppm",AJ679/VLOOKUP($G679,$K$11:$Z$28,Z$1,0),IF(LEFT($J679,1)="E",AJ679/VLOOKUP($J679,$K$11:$Z$28,Z$1,0),AJ679/Z$6)),"")</f>
        <v>0</v>
      </c>
      <c r="AA679" s="108"/>
      <c r="AB679" s="99">
        <f>IFERROR(IF(LEFT($G679,4)="xppm",AL679/VLOOKUP($G679,$K$11:$Z$28,AB$1,0),IF(LEFT($J679,1)="E",AL679/VLOOKUP($J679,$K$11:$AB$28,AB$1,0),AL679/AB$6)),"")</f>
        <v>0</v>
      </c>
      <c r="AC679" s="110"/>
      <c r="AD679" s="14">
        <v>6706.07</v>
      </c>
      <c r="AE679" s="14"/>
      <c r="AF679" s="14">
        <v>11825.67</v>
      </c>
      <c r="AG679" s="14"/>
      <c r="AH679" s="14">
        <v>10441.16</v>
      </c>
      <c r="AI679" s="14"/>
      <c r="AJ679" s="14"/>
      <c r="AK679" s="65"/>
      <c r="AL679" s="14"/>
      <c r="AM679" s="65"/>
      <c r="AN679" s="25">
        <v>2133.2800000000002</v>
      </c>
      <c r="AO679" s="25">
        <v>482.76</v>
      </c>
      <c r="AP679" s="25">
        <v>2394.09</v>
      </c>
      <c r="AQ679" s="25">
        <v>954.54</v>
      </c>
      <c r="AR679" s="25">
        <v>853.09</v>
      </c>
      <c r="AS679" s="25">
        <v>573.91999999999996</v>
      </c>
      <c r="AT679" s="25">
        <v>577</v>
      </c>
      <c r="AU679" s="25">
        <v>456.25</v>
      </c>
      <c r="AV679" s="25">
        <v>1704.8</v>
      </c>
      <c r="AW679" s="25">
        <v>979.3</v>
      </c>
      <c r="AX679" s="25">
        <v>3645.14</v>
      </c>
      <c r="AY679" s="25">
        <v>2081.63</v>
      </c>
      <c r="AZ679" s="108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  <c r="CK679" s="10"/>
      <c r="CL679" s="10"/>
      <c r="CM679" s="10"/>
      <c r="CN679" s="10"/>
      <c r="CO679" s="10"/>
      <c r="CP679" s="10"/>
      <c r="CQ679" s="10"/>
      <c r="CR679" s="10"/>
      <c r="CS679" s="10"/>
      <c r="CT679" s="10"/>
      <c r="CU679" s="10"/>
      <c r="CV679" s="10"/>
      <c r="CW679" s="10"/>
      <c r="CX679" s="10"/>
      <c r="CY679" s="10"/>
      <c r="CZ679" s="10"/>
      <c r="DA679" s="10"/>
      <c r="DB679" s="10"/>
      <c r="DC679" s="10"/>
      <c r="DD679" s="10"/>
      <c r="DE679" s="10"/>
      <c r="DF679" s="10"/>
      <c r="DG679" s="10"/>
      <c r="DH679" s="10"/>
      <c r="DI679" s="10"/>
      <c r="DJ679" s="10"/>
      <c r="DK679" s="10"/>
      <c r="DL679" s="10"/>
      <c r="DM679" s="10"/>
      <c r="DN679" s="10"/>
      <c r="DO679" s="10"/>
      <c r="DP679" s="10"/>
      <c r="DQ679" s="10"/>
      <c r="DR679" s="10"/>
      <c r="DS679" s="10"/>
    </row>
    <row r="680" spans="1:123" s="101" customFormat="1" ht="10.95" customHeight="1" x14ac:dyDescent="0.25">
      <c r="A680" s="75" t="s">
        <v>348</v>
      </c>
      <c r="B680" s="95" t="str">
        <f t="shared" si="182"/>
        <v>Bud02 2020,2009,'534000',2837.15555555556</v>
      </c>
      <c r="C680" s="96">
        <f t="shared" si="183"/>
        <v>2020</v>
      </c>
      <c r="D680" s="96">
        <v>2009</v>
      </c>
      <c r="E680" s="97">
        <f>IF(LEFT(H680,1) = "x",H680,F680)</f>
        <v>534000</v>
      </c>
      <c r="F680" s="90">
        <v>534000</v>
      </c>
      <c r="G680" s="98">
        <f>IF(""="",1,SUBSTITUTE(SUBSTITUTE("","xxp","xpp"),"xppm13","xppm08"))</f>
        <v>1</v>
      </c>
      <c r="H680" s="98">
        <f>IF(""="",1,"")</f>
        <v>1</v>
      </c>
      <c r="I680" s="98">
        <f>IF(""="",1,IF(LEFT("",1)&lt;&gt;"E","",1))</f>
        <v>1</v>
      </c>
      <c r="J680" s="98">
        <f>IF(""="",1,IF(LEFT("",1)="E","",1))</f>
        <v>1</v>
      </c>
      <c r="K680" s="99" t="s">
        <v>371</v>
      </c>
      <c r="L680" s="91">
        <v>2009</v>
      </c>
      <c r="M680" s="100" t="str">
        <f>IF(LEFT($G680,4)="xppm","*","")</f>
        <v/>
      </c>
      <c r="N680" s="101" t="str">
        <f>UPPER(TRIM("          CONTRACT SERVICES"))</f>
        <v>CONTRACT SERVICES</v>
      </c>
      <c r="P680" s="102" t="s">
        <v>370</v>
      </c>
      <c r="R680" s="109">
        <f>IFERROR(IF(1*AB680&gt;0,AB680,V680),V680)</f>
        <v>2837.1555555555556</v>
      </c>
      <c r="S680" s="108"/>
      <c r="T680" s="101">
        <f>IFERROR(IF(LEFT($G680,4)="xppm",AD680/VLOOKUP($G680,$K$11:$Z$28,T$1,0),IF(LEFT($J680,1)="E",AD680/VLOOKUP($J680,$K$11:$Z$28,T$1,0),AD680/T$6)),"")</f>
        <v>3391.6433333333334</v>
      </c>
      <c r="V680" s="101">
        <f>IFERROR(IF(LEFT($G680,4)="xppm",AF680/VLOOKUP($G680,$K$11:$Z$28,V$1,0),IF(LEFT($J680,1)="E",AF680/VLOOKUP($J680,$K$11:$Z$28,V$1,0),AF680/V$6)),"")</f>
        <v>2837.1555555555556</v>
      </c>
      <c r="X680" s="101">
        <f>IFERROR(IF(LEFT($G680,4)="xppm",AH680/VLOOKUP($G680,$K$11:$Z$28,X$1,0),IF(LEFT($J680,1)="E",AH680/VLOOKUP($J680,$K$11:$Z$28,X$1,0),AH680/X$6)),"")</f>
        <v>1179.6866666666667</v>
      </c>
      <c r="Z680" s="101">
        <f>IFERROR(IF(LEFT($G680,4)="xppm",AJ680/VLOOKUP($G680,$K$11:$Z$28,Z$1,0),IF(LEFT($J680,1)="E",AJ680/VLOOKUP($J680,$K$11:$Z$28,Z$1,0),AJ680/Z$6)),"")</f>
        <v>0</v>
      </c>
      <c r="AA680" s="108"/>
      <c r="AB680" s="99">
        <f>IFERROR(IF(LEFT($G680,4)="xppm",AL680/VLOOKUP($G680,$K$11:$Z$28,AB$1,0),IF(LEFT($J680,1)="E",AL680/VLOOKUP($J680,$K$11:$AB$28,AB$1,0),AL680/AB$6)),"")</f>
        <v>0</v>
      </c>
      <c r="AC680" s="110"/>
      <c r="AD680" s="14">
        <v>10174.93</v>
      </c>
      <c r="AE680" s="14"/>
      <c r="AF680" s="14">
        <v>25534.400000000001</v>
      </c>
      <c r="AG680" s="14"/>
      <c r="AH680" s="14">
        <v>14156.24</v>
      </c>
      <c r="AI680" s="14"/>
      <c r="AJ680" s="14"/>
      <c r="AK680" s="65"/>
      <c r="AL680" s="14"/>
      <c r="AM680" s="65"/>
      <c r="AN680" s="25">
        <v>2425.1</v>
      </c>
      <c r="AO680" s="25">
        <v>-1220.0999999999999</v>
      </c>
      <c r="AP680" s="25">
        <v>4812.17</v>
      </c>
      <c r="AQ680" s="25">
        <v>5030.97</v>
      </c>
      <c r="AR680" s="25">
        <v>3280.1</v>
      </c>
      <c r="AS680" s="25">
        <v>256.89999999999998</v>
      </c>
      <c r="AT680" s="25">
        <v>256.89999999999998</v>
      </c>
      <c r="AU680" s="25">
        <v>5071.18</v>
      </c>
      <c r="AV680" s="25">
        <v>1463.42</v>
      </c>
      <c r="AW680" s="25">
        <v>1527.04</v>
      </c>
      <c r="AX680" s="25">
        <v>1658.49</v>
      </c>
      <c r="AY680" s="25">
        <v>6989.4</v>
      </c>
      <c r="AZ680" s="108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  <c r="CK680" s="10"/>
      <c r="CL680" s="10"/>
      <c r="CM680" s="10"/>
      <c r="CN680" s="10"/>
      <c r="CO680" s="10"/>
      <c r="CP680" s="10"/>
      <c r="CQ680" s="10"/>
      <c r="CR680" s="10"/>
      <c r="CS680" s="10"/>
      <c r="CT680" s="10"/>
      <c r="CU680" s="10"/>
      <c r="CV680" s="10"/>
      <c r="CW680" s="10"/>
      <c r="CX680" s="10"/>
      <c r="CY680" s="10"/>
      <c r="CZ680" s="10"/>
      <c r="DA680" s="10"/>
      <c r="DB680" s="10"/>
      <c r="DC680" s="10"/>
      <c r="DD680" s="10"/>
      <c r="DE680" s="10"/>
      <c r="DF680" s="10"/>
      <c r="DG680" s="10"/>
      <c r="DH680" s="10"/>
      <c r="DI680" s="10"/>
      <c r="DJ680" s="10"/>
      <c r="DK680" s="10"/>
      <c r="DL680" s="10"/>
      <c r="DM680" s="10"/>
      <c r="DN680" s="10"/>
      <c r="DO680" s="10"/>
      <c r="DP680" s="10"/>
      <c r="DQ680" s="10"/>
      <c r="DR680" s="10"/>
      <c r="DS680" s="10"/>
    </row>
    <row r="681" spans="1:123" ht="4.05" customHeight="1" x14ac:dyDescent="0.25">
      <c r="A681" s="75" t="s">
        <v>348</v>
      </c>
      <c r="E681" s="111"/>
      <c r="F681" s="112"/>
      <c r="T681" s="25"/>
      <c r="U681" s="25"/>
      <c r="V681" s="25"/>
      <c r="W681" s="25"/>
      <c r="X681" s="25"/>
      <c r="Y681" s="25"/>
      <c r="Z681" s="25"/>
      <c r="AA681" s="25"/>
      <c r="AB681" s="14"/>
      <c r="AC681" s="14"/>
    </row>
    <row r="682" spans="1:123" s="86" customFormat="1" ht="15" customHeight="1" x14ac:dyDescent="0.25">
      <c r="A682" s="75" t="s">
        <v>348</v>
      </c>
      <c r="B682" s="80"/>
      <c r="C682" s="80"/>
      <c r="D682" s="80"/>
      <c r="E682" s="81"/>
      <c r="F682" s="82"/>
      <c r="G682" s="81"/>
      <c r="H682" s="81"/>
      <c r="I682" s="81"/>
      <c r="J682" s="81"/>
      <c r="K682" s="81"/>
      <c r="L682" s="83">
        <f>L683</f>
        <v>2009</v>
      </c>
      <c r="M682" s="84" t="s">
        <v>372</v>
      </c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  <c r="AA682" s="84"/>
      <c r="AB682" s="81"/>
      <c r="AC682" s="81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85"/>
      <c r="AO682" s="85"/>
      <c r="AP682" s="85"/>
      <c r="AQ682" s="85"/>
      <c r="AR682" s="85"/>
      <c r="AS682" s="85"/>
      <c r="AT682" s="85"/>
      <c r="AU682" s="85"/>
      <c r="AV682" s="85"/>
      <c r="AW682" s="85"/>
      <c r="AX682" s="85"/>
      <c r="AY682" s="85"/>
      <c r="AZ682" s="84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  <c r="CK682" s="10"/>
      <c r="CL682" s="10"/>
      <c r="CM682" s="10"/>
      <c r="CN682" s="10"/>
      <c r="CO682" s="10"/>
      <c r="CP682" s="10"/>
      <c r="CQ682" s="10"/>
      <c r="CR682" s="10"/>
      <c r="CS682" s="10"/>
      <c r="CT682" s="10"/>
      <c r="CU682" s="10"/>
      <c r="CV682" s="10"/>
      <c r="CW682" s="10"/>
      <c r="CX682" s="10"/>
      <c r="CY682" s="10"/>
      <c r="CZ682" s="10"/>
      <c r="DA682" s="10"/>
      <c r="DB682" s="10"/>
      <c r="DC682" s="10"/>
      <c r="DD682" s="10"/>
      <c r="DE682" s="10"/>
      <c r="DF682" s="10"/>
      <c r="DG682" s="10"/>
      <c r="DH682" s="10"/>
      <c r="DI682" s="10"/>
      <c r="DJ682" s="10"/>
      <c r="DK682" s="10"/>
      <c r="DL682" s="10"/>
      <c r="DM682" s="10"/>
      <c r="DN682" s="10"/>
      <c r="DO682" s="10"/>
      <c r="DP682" s="10"/>
      <c r="DQ682" s="10"/>
      <c r="DR682" s="10"/>
      <c r="DS682" s="10"/>
    </row>
    <row r="683" spans="1:123" s="101" customFormat="1" ht="10.95" customHeight="1" x14ac:dyDescent="0.25">
      <c r="A683" s="75" t="s">
        <v>348</v>
      </c>
      <c r="B683" s="95" t="str">
        <f t="shared" ref="B683:B694" si="184">IF(E683&gt;0,"Bud02 " &amp; C683 &amp;","&amp;D683&amp;",'"&amp;E683&amp;"',"&amp;1*R683)</f>
        <v>Bud02 2020,2009,'542500',198.027777777778</v>
      </c>
      <c r="C683" s="96">
        <f t="shared" ref="C683:C694" si="185">$E$5</f>
        <v>2020</v>
      </c>
      <c r="D683" s="96">
        <v>2009</v>
      </c>
      <c r="E683" s="97">
        <f>IF(LEFT(H683,1) = "x",H683,F683)</f>
        <v>542500</v>
      </c>
      <c r="F683" s="90">
        <v>542500</v>
      </c>
      <c r="G683" s="98">
        <f>IF(""="",1,SUBSTITUTE(SUBSTITUTE("","xxp","xpp"),"xppm13","xppm08"))</f>
        <v>1</v>
      </c>
      <c r="H683" s="98">
        <f>IF(""="",1,"")</f>
        <v>1</v>
      </c>
      <c r="I683" s="98">
        <f>IF(""="",1,IF(LEFT("",1)&lt;&gt;"E","",1))</f>
        <v>1</v>
      </c>
      <c r="J683" s="98">
        <f>IF(""="",1,IF(LEFT("",1)="E","",1))</f>
        <v>1</v>
      </c>
      <c r="K683" s="99" t="s">
        <v>373</v>
      </c>
      <c r="L683" s="91">
        <v>2009</v>
      </c>
      <c r="M683" s="100" t="str">
        <f>IF(LEFT($G683,4)="xppm","*","")</f>
        <v/>
      </c>
      <c r="N683" s="101" t="str">
        <f>UPPER(TRIM("          MARKETING - ADVERTISING &amp; PROMOTION"))</f>
        <v>MARKETING - ADVERTISING &amp; PROMOTION</v>
      </c>
      <c r="P683" s="102" t="s">
        <v>374</v>
      </c>
      <c r="R683" s="109">
        <f>IFERROR(IF(1*AB683&gt;0,AB683,V683),V683)</f>
        <v>198.02777777777777</v>
      </c>
      <c r="S683" s="108"/>
      <c r="T683" s="101">
        <f>IFERROR(IF(LEFT($G683,4)="xppm",AD683/VLOOKUP($G683,$K$11:$Z$28,T$1,0),IF(LEFT($J683,1)="E",AD683/VLOOKUP($J683,$K$11:$Z$28,T$1,0),AD683/T$6)),"")</f>
        <v>232.29</v>
      </c>
      <c r="V683" s="101">
        <f>IFERROR(IF(LEFT($G683,4)="xppm",AF683/VLOOKUP($G683,$K$11:$Z$28,V$1,0),IF(LEFT($J683,1)="E",AF683/VLOOKUP($J683,$K$11:$Z$28,V$1,0),AF683/V$6)),"")</f>
        <v>198.02777777777777</v>
      </c>
      <c r="X683" s="101">
        <f>IFERROR(IF(LEFT($G683,4)="xppm",AH683/VLOOKUP($G683,$K$11:$Z$28,X$1,0),IF(LEFT($J683,1)="E",AH683/VLOOKUP($J683,$K$11:$Z$28,X$1,0),AH683/X$6)),"")</f>
        <v>229.67583333333334</v>
      </c>
      <c r="Z683" s="101">
        <f>IFERROR(IF(LEFT($G683,4)="xppm",AJ683/VLOOKUP($G683,$K$11:$Z$28,Z$1,0),IF(LEFT($J683,1)="E",AJ683/VLOOKUP($J683,$K$11:$Z$28,Z$1,0),AJ683/Z$6)),"")</f>
        <v>116.37083333333334</v>
      </c>
      <c r="AA683" s="108"/>
      <c r="AB683" s="99">
        <f>IFERROR(IF(LEFT($G683,4)="xppm",AL683/VLOOKUP($G683,$K$11:$Z$28,AB$1,0),IF(LEFT($J683,1)="E",AL683/VLOOKUP($J683,$K$11:$AB$28,AB$1,0),AL683/AB$6)),"")</f>
        <v>0</v>
      </c>
      <c r="AC683" s="110"/>
      <c r="AD683" s="14">
        <v>696.87</v>
      </c>
      <c r="AE683" s="14"/>
      <c r="AF683" s="14">
        <v>1782.25</v>
      </c>
      <c r="AG683" s="14"/>
      <c r="AH683" s="14">
        <v>2756.11</v>
      </c>
      <c r="AI683" s="14"/>
      <c r="AJ683" s="14">
        <v>1396.45</v>
      </c>
      <c r="AK683" s="65"/>
      <c r="AL683" s="14">
        <v>0</v>
      </c>
      <c r="AM683" s="65"/>
      <c r="AN683" s="25">
        <v>152.29</v>
      </c>
      <c r="AO683" s="25">
        <v>430.7</v>
      </c>
      <c r="AP683" s="25">
        <v>794.68</v>
      </c>
      <c r="AQ683" s="25">
        <v>188.5</v>
      </c>
      <c r="AR683" s="25">
        <v>172.15</v>
      </c>
      <c r="AS683" s="25">
        <v>155</v>
      </c>
      <c r="AT683" s="25">
        <v>196.87</v>
      </c>
      <c r="AU683" s="25">
        <v>216.86</v>
      </c>
      <c r="AV683" s="25">
        <v>156</v>
      </c>
      <c r="AW683" s="25">
        <v>280.41000000000003</v>
      </c>
      <c r="AX683" s="25">
        <v>235.46</v>
      </c>
      <c r="AY683" s="25">
        <v>181</v>
      </c>
      <c r="AZ683" s="108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  <c r="CK683" s="10"/>
      <c r="CL683" s="10"/>
      <c r="CM683" s="10"/>
      <c r="CN683" s="10"/>
      <c r="CO683" s="10"/>
      <c r="CP683" s="10"/>
      <c r="CQ683" s="10"/>
      <c r="CR683" s="10"/>
      <c r="CS683" s="10"/>
      <c r="CT683" s="10"/>
      <c r="CU683" s="10"/>
      <c r="CV683" s="10"/>
      <c r="CW683" s="10"/>
      <c r="CX683" s="10"/>
      <c r="CY683" s="10"/>
      <c r="CZ683" s="10"/>
      <c r="DA683" s="10"/>
      <c r="DB683" s="10"/>
      <c r="DC683" s="10"/>
      <c r="DD683" s="10"/>
      <c r="DE683" s="10"/>
      <c r="DF683" s="10"/>
      <c r="DG683" s="10"/>
      <c r="DH683" s="10"/>
      <c r="DI683" s="10"/>
      <c r="DJ683" s="10"/>
      <c r="DK683" s="10"/>
      <c r="DL683" s="10"/>
      <c r="DM683" s="10"/>
      <c r="DN683" s="10"/>
      <c r="DO683" s="10"/>
      <c r="DP683" s="10"/>
      <c r="DQ683" s="10"/>
      <c r="DR683" s="10"/>
      <c r="DS683" s="10"/>
    </row>
    <row r="684" spans="1:123" s="101" customFormat="1" ht="10.95" customHeight="1" x14ac:dyDescent="0.25">
      <c r="A684" s="75" t="s">
        <v>348</v>
      </c>
      <c r="B684" s="95" t="str">
        <f t="shared" si="184"/>
        <v>Bud02 2020,2009,'543200',236.287777777778</v>
      </c>
      <c r="C684" s="96">
        <f t="shared" si="185"/>
        <v>2020</v>
      </c>
      <c r="D684" s="96">
        <v>2009</v>
      </c>
      <c r="E684" s="97">
        <f>IF(LEFT(H684,1) = "x",H684,F684)</f>
        <v>543200</v>
      </c>
      <c r="F684" s="90">
        <v>543200</v>
      </c>
      <c r="G684" s="98">
        <f>IF(""="",1,SUBSTITUTE(SUBSTITUTE("","xxp","xpp"),"xppm13","xppm08"))</f>
        <v>1</v>
      </c>
      <c r="H684" s="98">
        <f>IF(""="",1,"")</f>
        <v>1</v>
      </c>
      <c r="I684" s="98">
        <f>IF(""="",1,IF(LEFT("",1)&lt;&gt;"E","",1))</f>
        <v>1</v>
      </c>
      <c r="J684" s="98">
        <f>IF(""="",1,IF(LEFT("",1)="E","",1))</f>
        <v>1</v>
      </c>
      <c r="K684" s="99" t="s">
        <v>375</v>
      </c>
      <c r="L684" s="91">
        <v>2009</v>
      </c>
      <c r="M684" s="100" t="str">
        <f>IF(LEFT($G684,4)="xppm","*","")</f>
        <v/>
      </c>
      <c r="N684" s="101" t="str">
        <f>UPPER(TRIM("          CONCIERGE - RESIDENT EXPENSES"))</f>
        <v>CONCIERGE - RESIDENT EXPENSES</v>
      </c>
      <c r="P684" s="102" t="s">
        <v>376</v>
      </c>
      <c r="R684" s="109">
        <f>IFERROR(IF(1*AB684&gt;0,AB684,V684),V684)</f>
        <v>236.28777777777779</v>
      </c>
      <c r="S684" s="108"/>
      <c r="T684" s="101">
        <f>IFERROR(IF(LEFT($G684,4)="xppm",AD684/VLOOKUP($G684,$K$11:$Z$28,T$1,0),IF(LEFT($J684,1)="E",AD684/VLOOKUP($J684,$K$11:$Z$28,T$1,0),AD684/T$6)),"")</f>
        <v>669.67666666666662</v>
      </c>
      <c r="V684" s="101">
        <f>IFERROR(IF(LEFT($G684,4)="xppm",AF684/VLOOKUP($G684,$K$11:$Z$28,V$1,0),IF(LEFT($J684,1)="E",AF684/VLOOKUP($J684,$K$11:$Z$28,V$1,0),AF684/V$6)),"")</f>
        <v>236.28777777777779</v>
      </c>
      <c r="X684" s="101">
        <f>IFERROR(IF(LEFT($G684,4)="xppm",AH684/VLOOKUP($G684,$K$11:$Z$28,X$1,0),IF(LEFT($J684,1)="E",AH684/VLOOKUP($J684,$K$11:$Z$28,X$1,0),AH684/X$6)),"")</f>
        <v>374.61833333333334</v>
      </c>
      <c r="Z684" s="101">
        <f>IFERROR(IF(LEFT($G684,4)="xppm",AJ684/VLOOKUP($G684,$K$11:$Z$28,Z$1,0),IF(LEFT($J684,1)="E",AJ684/VLOOKUP($J684,$K$11:$Z$28,Z$1,0),AJ684/Z$6)),"")</f>
        <v>0</v>
      </c>
      <c r="AA684" s="108"/>
      <c r="AB684" s="99">
        <f>IFERROR(IF(LEFT($G684,4)="xppm",AL684/VLOOKUP($G684,$K$11:$Z$28,AB$1,0),IF(LEFT($J684,1)="E",AL684/VLOOKUP($J684,$K$11:$AB$28,AB$1,0),AL684/AB$6)),"")</f>
        <v>0</v>
      </c>
      <c r="AC684" s="110"/>
      <c r="AD684" s="14">
        <v>2009.03</v>
      </c>
      <c r="AE684" s="14"/>
      <c r="AF684" s="14">
        <v>2126.59</v>
      </c>
      <c r="AG684" s="14"/>
      <c r="AH684" s="14">
        <v>4495.42</v>
      </c>
      <c r="AI684" s="14"/>
      <c r="AJ684" s="14"/>
      <c r="AK684" s="65"/>
      <c r="AL684" s="14"/>
      <c r="AM684" s="65"/>
      <c r="AN684" s="25">
        <v>3715.04</v>
      </c>
      <c r="AO684" s="25">
        <v>161.31</v>
      </c>
      <c r="AP684" s="25">
        <v>258.23</v>
      </c>
      <c r="AQ684" s="25">
        <v>0</v>
      </c>
      <c r="AR684" s="25">
        <v>20.04</v>
      </c>
      <c r="AS684" s="25">
        <v>59.27</v>
      </c>
      <c r="AT684" s="25">
        <v>23.68</v>
      </c>
      <c r="AU684" s="25">
        <v>0</v>
      </c>
      <c r="AV684" s="25">
        <v>14.57</v>
      </c>
      <c r="AW684" s="25">
        <v>1911.29</v>
      </c>
      <c r="AX684" s="25">
        <v>70.8</v>
      </c>
      <c r="AY684" s="25">
        <v>26.94</v>
      </c>
      <c r="AZ684" s="108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  <c r="CK684" s="10"/>
      <c r="CL684" s="10"/>
      <c r="CM684" s="10"/>
      <c r="CN684" s="10"/>
      <c r="CO684" s="10"/>
      <c r="CP684" s="10"/>
      <c r="CQ684" s="10"/>
      <c r="CR684" s="10"/>
      <c r="CS684" s="10"/>
      <c r="CT684" s="10"/>
      <c r="CU684" s="10"/>
      <c r="CV684" s="10"/>
      <c r="CW684" s="10"/>
      <c r="CX684" s="10"/>
      <c r="CY684" s="10"/>
      <c r="CZ684" s="10"/>
      <c r="DA684" s="10"/>
      <c r="DB684" s="10"/>
      <c r="DC684" s="10"/>
      <c r="DD684" s="10"/>
      <c r="DE684" s="10"/>
      <c r="DF684" s="10"/>
      <c r="DG684" s="10"/>
      <c r="DH684" s="10"/>
      <c r="DI684" s="10"/>
      <c r="DJ684" s="10"/>
      <c r="DK684" s="10"/>
      <c r="DL684" s="10"/>
      <c r="DM684" s="10"/>
      <c r="DN684" s="10"/>
      <c r="DO684" s="10"/>
      <c r="DP684" s="10"/>
      <c r="DQ684" s="10"/>
      <c r="DR684" s="10"/>
      <c r="DS684" s="10"/>
    </row>
    <row r="685" spans="1:123" s="101" customFormat="1" ht="10.95" customHeight="1" x14ac:dyDescent="0.25">
      <c r="A685" s="75" t="s">
        <v>348</v>
      </c>
      <c r="B685" s="95" t="str">
        <f t="shared" si="184"/>
        <v>Bud02 2020,2009,'xga002',0.000270788813082227</v>
      </c>
      <c r="C685" s="96">
        <f t="shared" si="185"/>
        <v>2020</v>
      </c>
      <c r="D685" s="96">
        <v>2009</v>
      </c>
      <c r="E685" s="97" t="str">
        <f>IF(LEFT(H685,1) = "x",H685,F685)</f>
        <v>xga002</v>
      </c>
      <c r="F685" s="90">
        <v>546000</v>
      </c>
      <c r="G685" s="98">
        <f>IF(""="",1,SUBSTITUTE(SUBSTITUTE("","xxp","xpp"),"xppm13","xppm08"))</f>
        <v>1</v>
      </c>
      <c r="H685" s="98" t="str">
        <f>IF("xga002"="",1,"xga002")</f>
        <v>xga002</v>
      </c>
      <c r="I685" s="98">
        <f>IF("E1z"="",1,IF(LEFT("E1z",1)&lt;&gt;"E","E1z",1))</f>
        <v>1</v>
      </c>
      <c r="J685" s="98" t="str">
        <f>IF("E1z"="",1,IF(LEFT("E1z",1)="E","E1z",1))</f>
        <v>E1z</v>
      </c>
      <c r="K685" s="99" t="s">
        <v>377</v>
      </c>
      <c r="L685" s="91">
        <v>2009</v>
      </c>
      <c r="M685" s="100" t="str">
        <f>IF(LEFT($G685,4)="xppm","*","")</f>
        <v/>
      </c>
      <c r="N685" s="101" t="str">
        <f>UPPER(TRIM("          FINANCIAL CONSULTING FEES"))</f>
        <v>FINANCIAL CONSULTING FEES</v>
      </c>
      <c r="P685" s="102" t="s">
        <v>356</v>
      </c>
      <c r="R685" s="109">
        <f>IFERROR(IF(1*AB685&gt;0,AB685,V685),V685)</f>
        <v>2.707888130822273E-4</v>
      </c>
      <c r="S685" s="108"/>
      <c r="T685" s="101">
        <f>IFERROR(IF(LEFT($G685,4)="xppm",AD685/VLOOKUP($G685,$K$11:$Z$28,T$1,0),IF(LEFT($J685,1)="E",AD685/VLOOKUP($J685,$K$11:$Z$28,T$1,0),AD685/T$6)),"")</f>
        <v>2.6594453021772666E-4</v>
      </c>
      <c r="V685" s="101">
        <f>IFERROR(IF(LEFT($G685,4)="xppm",AF685/VLOOKUP($G685,$K$11:$Z$28,V$1,0),IF(LEFT($J685,1)="E",AF685/VLOOKUP($J685,$K$11:$Z$28,V$1,0),AF685/V$6)),"")</f>
        <v>2.707888130822273E-4</v>
      </c>
      <c r="X685" s="101">
        <f>IFERROR(IF(LEFT($G685,4)="xppm",AH685/VLOOKUP($G685,$K$11:$Z$28,X$1,0),IF(LEFT($J685,1)="E",AH685/VLOOKUP($J685,$K$11:$Z$28,X$1,0),AH685/X$6)),"")</f>
        <v>1.86063773415209E-4</v>
      </c>
      <c r="Z685" s="101">
        <f>IFERROR(IF(LEFT($G685,4)="xppm",AJ685/VLOOKUP($G685,$K$11:$Z$28,Z$1,0),IF(LEFT($J685,1)="E",AJ685/VLOOKUP($J685,$K$11:$Z$28,Z$1,0),AJ685/Z$6)),"")</f>
        <v>0</v>
      </c>
      <c r="AA685" s="108"/>
      <c r="AB685" s="99" t="str">
        <f>IFERROR(IF(LEFT($G685,4)="xppm",AL685/VLOOKUP($G685,$K$11:$Z$28,AB$1,0),IF(LEFT($J685,1)="E",AL685/VLOOKUP($J685,$K$11:$AB$28,AB$1,0),AL685/AB$6)),"")</f>
        <v/>
      </c>
      <c r="AC685" s="110"/>
      <c r="AD685" s="14">
        <v>29477.14</v>
      </c>
      <c r="AE685" s="14"/>
      <c r="AF685" s="14">
        <v>90268.44</v>
      </c>
      <c r="AG685" s="14"/>
      <c r="AH685" s="14">
        <v>67470.289999999994</v>
      </c>
      <c r="AI685" s="14"/>
      <c r="AJ685" s="14"/>
      <c r="AK685" s="65"/>
      <c r="AL685" s="14"/>
      <c r="AM685" s="65"/>
      <c r="AN685" s="25">
        <v>9515.56</v>
      </c>
      <c r="AO685" s="25">
        <v>10218.48</v>
      </c>
      <c r="AP685" s="25">
        <v>9766.75</v>
      </c>
      <c r="AQ685" s="25">
        <v>9478.2000000000007</v>
      </c>
      <c r="AR685" s="25">
        <v>10281.14</v>
      </c>
      <c r="AS685" s="25">
        <v>10136.1</v>
      </c>
      <c r="AT685" s="25">
        <v>10485.15</v>
      </c>
      <c r="AU685" s="25">
        <v>10339.049999999999</v>
      </c>
      <c r="AV685" s="25">
        <v>10071.66</v>
      </c>
      <c r="AW685" s="25">
        <v>9544.34</v>
      </c>
      <c r="AX685" s="25">
        <v>9893.66</v>
      </c>
      <c r="AY685" s="25">
        <v>10039.14</v>
      </c>
      <c r="AZ685" s="108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  <c r="CK685" s="10"/>
      <c r="CL685" s="10"/>
      <c r="CM685" s="10"/>
      <c r="CN685" s="10"/>
      <c r="CO685" s="10"/>
      <c r="CP685" s="10"/>
      <c r="CQ685" s="10"/>
      <c r="CR685" s="10"/>
      <c r="CS685" s="10"/>
      <c r="CT685" s="10"/>
      <c r="CU685" s="10"/>
      <c r="CV685" s="10"/>
      <c r="CW685" s="10"/>
      <c r="CX685" s="10"/>
      <c r="CY685" s="10"/>
      <c r="CZ685" s="10"/>
      <c r="DA685" s="10"/>
      <c r="DB685" s="10"/>
      <c r="DC685" s="10"/>
      <c r="DD685" s="10"/>
      <c r="DE685" s="10"/>
      <c r="DF685" s="10"/>
      <c r="DG685" s="10"/>
      <c r="DH685" s="10"/>
      <c r="DI685" s="10"/>
      <c r="DJ685" s="10"/>
      <c r="DK685" s="10"/>
      <c r="DL685" s="10"/>
      <c r="DM685" s="10"/>
      <c r="DN685" s="10"/>
      <c r="DO685" s="10"/>
      <c r="DP685" s="10"/>
      <c r="DQ685" s="10"/>
      <c r="DR685" s="10"/>
      <c r="DS685" s="10"/>
    </row>
    <row r="686" spans="1:123" s="101" customFormat="1" ht="10.95" customHeight="1" x14ac:dyDescent="0.25">
      <c r="A686" s="75" t="s">
        <v>348</v>
      </c>
      <c r="B686" s="95" t="str">
        <f t="shared" si="184"/>
        <v>Bud02 2020,2009,'505300',3965.82444444444</v>
      </c>
      <c r="C686" s="96">
        <f t="shared" si="185"/>
        <v>2020</v>
      </c>
      <c r="D686" s="96">
        <v>2009</v>
      </c>
      <c r="E686" s="97">
        <f>IF(LEFT(H686,1) = "x",H686,F686)</f>
        <v>505300</v>
      </c>
      <c r="F686" s="90">
        <v>505300</v>
      </c>
      <c r="G686" s="98">
        <f>IF(""="",1,SUBSTITUTE(SUBSTITUTE("","xxp","xpp"),"xppm13","xppm08"))</f>
        <v>1</v>
      </c>
      <c r="H686" s="98">
        <f>IF(""="",1,"")</f>
        <v>1</v>
      </c>
      <c r="I686" s="98">
        <f>IF(""="",1,IF(LEFT("",1)&lt;&gt;"E","",1))</f>
        <v>1</v>
      </c>
      <c r="J686" s="98">
        <f>IF(""="",1,IF(LEFT("",1)="E","",1))</f>
        <v>1</v>
      </c>
      <c r="K686" s="99" t="s">
        <v>378</v>
      </c>
      <c r="L686" s="91">
        <v>2009</v>
      </c>
      <c r="M686" s="100" t="str">
        <f>IF(LEFT($G686,4)="xppm","*","")</f>
        <v/>
      </c>
      <c r="N686" s="101" t="str">
        <f>UPPER(TRIM("          PROFESSIONAL FEES"))</f>
        <v>PROFESSIONAL FEES</v>
      </c>
      <c r="P686" s="102" t="s">
        <v>356</v>
      </c>
      <c r="R686" s="109">
        <f>IFERROR(IF(1*AB686&gt;0,AB686,V686),V686)</f>
        <v>3965.8244444444445</v>
      </c>
      <c r="S686" s="108"/>
      <c r="T686" s="101">
        <f>IFERROR(IF(LEFT($G686,4)="xppm",AD686/VLOOKUP($G686,$K$11:$Z$28,T$1,0),IF(LEFT($J686,1)="E",AD686/VLOOKUP($J686,$K$11:$Z$28,T$1,0),AD686/T$6)),"")</f>
        <v>3996.3700000000003</v>
      </c>
      <c r="V686" s="101">
        <f>IFERROR(IF(LEFT($G686,4)="xppm",AF686/VLOOKUP($G686,$K$11:$Z$28,V$1,0),IF(LEFT($J686,1)="E",AF686/VLOOKUP($J686,$K$11:$Z$28,V$1,0),AF686/V$6)),"")</f>
        <v>3965.8244444444445</v>
      </c>
      <c r="X686" s="101">
        <f>IFERROR(IF(LEFT($G686,4)="xppm",AH686/VLOOKUP($G686,$K$11:$Z$28,X$1,0),IF(LEFT($J686,1)="E",AH686/VLOOKUP($J686,$K$11:$Z$28,X$1,0),AH686/X$6)),"")</f>
        <v>2888.1208333333329</v>
      </c>
      <c r="Z686" s="101">
        <f>IFERROR(IF(LEFT($G686,4)="xppm",AJ686/VLOOKUP($G686,$K$11:$Z$28,Z$1,0),IF(LEFT($J686,1)="E",AJ686/VLOOKUP($J686,$K$11:$Z$28,Z$1,0),AJ686/Z$6)),"")</f>
        <v>0</v>
      </c>
      <c r="AA686" s="108"/>
      <c r="AB686" s="99">
        <f>IFERROR(IF(LEFT($G686,4)="xppm",AL686/VLOOKUP($G686,$K$11:$Z$28,AB$1,0),IF(LEFT($J686,1)="E",AL686/VLOOKUP($J686,$K$11:$AB$28,AB$1,0),AL686/AB$6)),"")</f>
        <v>0</v>
      </c>
      <c r="AC686" s="110"/>
      <c r="AD686" s="14">
        <v>11989.11</v>
      </c>
      <c r="AE686" s="14"/>
      <c r="AF686" s="14">
        <v>35692.42</v>
      </c>
      <c r="AG686" s="14"/>
      <c r="AH686" s="14">
        <v>34657.449999999997</v>
      </c>
      <c r="AI686" s="14"/>
      <c r="AJ686" s="14"/>
      <c r="AK686" s="65"/>
      <c r="AL686" s="14"/>
      <c r="AM686" s="65"/>
      <c r="AN686" s="25">
        <v>2455.52</v>
      </c>
      <c r="AO686" s="25">
        <v>4194.7299999999996</v>
      </c>
      <c r="AP686" s="25">
        <v>24467.94</v>
      </c>
      <c r="AQ686" s="25">
        <v>2841.16</v>
      </c>
      <c r="AR686" s="25">
        <v>2698.33</v>
      </c>
      <c r="AS686" s="25">
        <v>2999.53</v>
      </c>
      <c r="AT686" s="25">
        <v>2839.58</v>
      </c>
      <c r="AU686" s="25">
        <v>2700.25</v>
      </c>
      <c r="AV686" s="25">
        <v>9624.4599999999991</v>
      </c>
      <c r="AW686" s="25">
        <v>252.51</v>
      </c>
      <c r="AX686" s="25">
        <v>2837.73</v>
      </c>
      <c r="AY686" s="25">
        <v>8898.8700000000008</v>
      </c>
      <c r="AZ686" s="108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  <c r="CK686" s="10"/>
      <c r="CL686" s="10"/>
      <c r="CM686" s="10"/>
      <c r="CN686" s="10"/>
      <c r="CO686" s="10"/>
      <c r="CP686" s="10"/>
      <c r="CQ686" s="10"/>
      <c r="CR686" s="10"/>
      <c r="CS686" s="10"/>
      <c r="CT686" s="10"/>
      <c r="CU686" s="10"/>
      <c r="CV686" s="10"/>
      <c r="CW686" s="10"/>
      <c r="CX686" s="10"/>
      <c r="CY686" s="10"/>
      <c r="CZ686" s="10"/>
      <c r="DA686" s="10"/>
      <c r="DB686" s="10"/>
      <c r="DC686" s="10"/>
      <c r="DD686" s="10"/>
      <c r="DE686" s="10"/>
      <c r="DF686" s="10"/>
      <c r="DG686" s="10"/>
      <c r="DH686" s="10"/>
      <c r="DI686" s="10"/>
      <c r="DJ686" s="10"/>
      <c r="DK686" s="10"/>
      <c r="DL686" s="10"/>
      <c r="DM686" s="10"/>
      <c r="DN686" s="10"/>
      <c r="DO686" s="10"/>
      <c r="DP686" s="10"/>
      <c r="DQ686" s="10"/>
      <c r="DR686" s="10"/>
      <c r="DS686" s="10"/>
    </row>
    <row r="687" spans="1:123" s="101" customFormat="1" ht="10.95" customHeight="1" x14ac:dyDescent="0.25">
      <c r="A687" s="75" t="s">
        <v>348</v>
      </c>
      <c r="B687" s="95" t="str">
        <f t="shared" si="184"/>
        <v>Bud02 2020,2009,'548000',532.898888888889</v>
      </c>
      <c r="C687" s="96">
        <f t="shared" si="185"/>
        <v>2020</v>
      </c>
      <c r="D687" s="96">
        <v>2009</v>
      </c>
      <c r="E687" s="97">
        <f>IF(LEFT(H687,1) = "x",H687,F687)</f>
        <v>548000</v>
      </c>
      <c r="F687" s="90">
        <v>548000</v>
      </c>
      <c r="G687" s="98">
        <f>IF(""="",1,SUBSTITUTE(SUBSTITUTE("","xxp","xpp"),"xppm13","xppm08"))</f>
        <v>1</v>
      </c>
      <c r="H687" s="98">
        <f>IF(""="",1,"")</f>
        <v>1</v>
      </c>
      <c r="I687" s="98">
        <f>IF(""="",1,IF(LEFT("",1)&lt;&gt;"E","",1))</f>
        <v>1</v>
      </c>
      <c r="J687" s="98">
        <f>IF(""="",1,IF(LEFT("",1)="E","",1))</f>
        <v>1</v>
      </c>
      <c r="K687" s="99" t="s">
        <v>379</v>
      </c>
      <c r="L687" s="91">
        <v>2009</v>
      </c>
      <c r="M687" s="100" t="str">
        <f>IF(LEFT($G687,4)="xppm","*","")</f>
        <v/>
      </c>
      <c r="N687" s="101" t="str">
        <f>UPPER(TRIM("          CABLE TV/INTERNET"))</f>
        <v>CABLE TV/INTERNET</v>
      </c>
      <c r="P687" s="102" t="s">
        <v>370</v>
      </c>
      <c r="R687" s="109">
        <f>IFERROR(IF(1*AB687&gt;0,AB687,V687),V687)</f>
        <v>532.89888888888891</v>
      </c>
      <c r="S687" s="108"/>
      <c r="T687" s="101">
        <f>IFERROR(IF(LEFT($G687,4)="xppm",AD687/VLOOKUP($G687,$K$11:$Z$28,T$1,0),IF(LEFT($J687,1)="E",AD687/VLOOKUP($J687,$K$11:$Z$28,T$1,0),AD687/T$6)),"")</f>
        <v>440.05</v>
      </c>
      <c r="V687" s="101">
        <f>IFERROR(IF(LEFT($G687,4)="xppm",AF687/VLOOKUP($G687,$K$11:$Z$28,V$1,0),IF(LEFT($J687,1)="E",AF687/VLOOKUP($J687,$K$11:$Z$28,V$1,0),AF687/V$6)),"")</f>
        <v>532.89888888888891</v>
      </c>
      <c r="X687" s="101">
        <f>IFERROR(IF(LEFT($G687,4)="xppm",AH687/VLOOKUP($G687,$K$11:$Z$28,X$1,0),IF(LEFT($J687,1)="E",AH687/VLOOKUP($J687,$K$11:$Z$28,X$1,0),AH687/X$6)),"")</f>
        <v>306.57083333333333</v>
      </c>
      <c r="Z687" s="101">
        <f>IFERROR(IF(LEFT($G687,4)="xppm",AJ687/VLOOKUP($G687,$K$11:$Z$28,Z$1,0),IF(LEFT($J687,1)="E",AJ687/VLOOKUP($J687,$K$11:$Z$28,Z$1,0),AJ687/Z$6)),"")</f>
        <v>0</v>
      </c>
      <c r="AA687" s="108"/>
      <c r="AB687" s="99">
        <f>IFERROR(IF(LEFT($G687,4)="xppm",AL687/VLOOKUP($G687,$K$11:$Z$28,AB$1,0),IF(LEFT($J687,1)="E",AL687/VLOOKUP($J687,$K$11:$AB$28,AB$1,0),AL687/AB$6)),"")</f>
        <v>0</v>
      </c>
      <c r="AC687" s="110"/>
      <c r="AD687" s="14">
        <v>1320.15</v>
      </c>
      <c r="AE687" s="14"/>
      <c r="AF687" s="14">
        <v>4796.09</v>
      </c>
      <c r="AG687" s="14"/>
      <c r="AH687" s="14">
        <v>3678.85</v>
      </c>
      <c r="AI687" s="14"/>
      <c r="AJ687" s="14"/>
      <c r="AK687" s="65"/>
      <c r="AL687" s="14"/>
      <c r="AM687" s="65"/>
      <c r="AN687" s="25">
        <v>774.06</v>
      </c>
      <c r="AO687" s="25">
        <v>234.02</v>
      </c>
      <c r="AP687" s="25">
        <v>509.04</v>
      </c>
      <c r="AQ687" s="25">
        <v>529.87</v>
      </c>
      <c r="AR687" s="25">
        <v>532.55999999999995</v>
      </c>
      <c r="AS687" s="25">
        <v>813.33</v>
      </c>
      <c r="AT687" s="25">
        <v>260.02999999999997</v>
      </c>
      <c r="AU687" s="25">
        <v>530.05999999999995</v>
      </c>
      <c r="AV687" s="25">
        <v>810.09</v>
      </c>
      <c r="AW687" s="25">
        <v>530.05999999999995</v>
      </c>
      <c r="AX687" s="25">
        <v>530.05999999999995</v>
      </c>
      <c r="AY687" s="25">
        <v>260.02999999999997</v>
      </c>
      <c r="AZ687" s="108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  <c r="CK687" s="10"/>
      <c r="CL687" s="10"/>
      <c r="CM687" s="10"/>
      <c r="CN687" s="10"/>
      <c r="CO687" s="10"/>
      <c r="CP687" s="10"/>
      <c r="CQ687" s="10"/>
      <c r="CR687" s="10"/>
      <c r="CS687" s="10"/>
      <c r="CT687" s="10"/>
      <c r="CU687" s="10"/>
      <c r="CV687" s="10"/>
      <c r="CW687" s="10"/>
      <c r="CX687" s="10"/>
      <c r="CY687" s="10"/>
      <c r="CZ687" s="10"/>
      <c r="DA687" s="10"/>
      <c r="DB687" s="10"/>
      <c r="DC687" s="10"/>
      <c r="DD687" s="10"/>
      <c r="DE687" s="10"/>
      <c r="DF687" s="10"/>
      <c r="DG687" s="10"/>
      <c r="DH687" s="10"/>
      <c r="DI687" s="10"/>
      <c r="DJ687" s="10"/>
      <c r="DK687" s="10"/>
      <c r="DL687" s="10"/>
      <c r="DM687" s="10"/>
      <c r="DN687" s="10"/>
      <c r="DO687" s="10"/>
      <c r="DP687" s="10"/>
      <c r="DQ687" s="10"/>
      <c r="DR687" s="10"/>
      <c r="DS687" s="10"/>
    </row>
    <row r="688" spans="1:123" s="101" customFormat="1" ht="10.95" customHeight="1" x14ac:dyDescent="0.25">
      <c r="A688" s="75" t="s">
        <v>348</v>
      </c>
      <c r="B688" s="95" t="str">
        <f t="shared" si="184"/>
        <v>Bud02 2020,2009,'549000',720.551111111111</v>
      </c>
      <c r="C688" s="96">
        <f t="shared" si="185"/>
        <v>2020</v>
      </c>
      <c r="D688" s="96">
        <v>2009</v>
      </c>
      <c r="E688" s="97">
        <f>IF(LEFT(H688,1) = "x",H688,F688)</f>
        <v>549000</v>
      </c>
      <c r="F688" s="90">
        <v>549000</v>
      </c>
      <c r="G688" s="98">
        <f>IF(""="",1,SUBSTITUTE(SUBSTITUTE("","xxp","xpp"),"xppm13","xppm08"))</f>
        <v>1</v>
      </c>
      <c r="H688" s="98">
        <f>IF(""="",1,"")</f>
        <v>1</v>
      </c>
      <c r="I688" s="98">
        <f>IF(""="",1,IF(LEFT("",1)&lt;&gt;"E","",1))</f>
        <v>1</v>
      </c>
      <c r="J688" s="98">
        <f>IF(""="",1,IF(LEFT("",1)="E","",1))</f>
        <v>1</v>
      </c>
      <c r="K688" s="99" t="s">
        <v>380</v>
      </c>
      <c r="L688" s="91">
        <v>2009</v>
      </c>
      <c r="M688" s="100" t="str">
        <f>IF(LEFT($G688,4)="xppm","*","")</f>
        <v/>
      </c>
      <c r="N688" s="101" t="str">
        <f>UPPER(TRIM("          COMPUTER HARDWARE/SOFTWARE"))</f>
        <v>COMPUTER HARDWARE/SOFTWARE</v>
      </c>
      <c r="P688" s="102" t="s">
        <v>370</v>
      </c>
      <c r="R688" s="109">
        <f>IFERROR(IF(1*AB688&gt;0,AB688,V688),V688)</f>
        <v>720.55111111111114</v>
      </c>
      <c r="S688" s="108"/>
      <c r="T688" s="101">
        <f>IFERROR(IF(LEFT($G688,4)="xppm",AD688/VLOOKUP($G688,$K$11:$Z$28,T$1,0),IF(LEFT($J688,1)="E",AD688/VLOOKUP($J688,$K$11:$Z$28,T$1,0),AD688/T$6)),"")</f>
        <v>711.80000000000007</v>
      </c>
      <c r="V688" s="101">
        <f>IFERROR(IF(LEFT($G688,4)="xppm",AF688/VLOOKUP($G688,$K$11:$Z$28,V$1,0),IF(LEFT($J688,1)="E",AF688/VLOOKUP($J688,$K$11:$Z$28,V$1,0),AF688/V$6)),"")</f>
        <v>720.55111111111114</v>
      </c>
      <c r="X688" s="101">
        <f>IFERROR(IF(LEFT($G688,4)="xppm",AH688/VLOOKUP($G688,$K$11:$Z$28,X$1,0),IF(LEFT($J688,1)="E",AH688/VLOOKUP($J688,$K$11:$Z$28,X$1,0),AH688/X$6)),"")</f>
        <v>482.45333333333332</v>
      </c>
      <c r="Z688" s="101">
        <f>IFERROR(IF(LEFT($G688,4)="xppm",AJ688/VLOOKUP($G688,$K$11:$Z$28,Z$1,0),IF(LEFT($J688,1)="E",AJ688/VLOOKUP($J688,$K$11:$Z$28,Z$1,0),AJ688/Z$6)),"")</f>
        <v>0</v>
      </c>
      <c r="AA688" s="108"/>
      <c r="AB688" s="99">
        <f>IFERROR(IF(LEFT($G688,4)="xppm",AL688/VLOOKUP($G688,$K$11:$Z$28,AB$1,0),IF(LEFT($J688,1)="E",AL688/VLOOKUP($J688,$K$11:$AB$28,AB$1,0),AL688/AB$6)),"")</f>
        <v>0</v>
      </c>
      <c r="AC688" s="110"/>
      <c r="AD688" s="14">
        <v>2135.4</v>
      </c>
      <c r="AE688" s="14"/>
      <c r="AF688" s="14">
        <v>6484.96</v>
      </c>
      <c r="AG688" s="14"/>
      <c r="AH688" s="14">
        <v>5789.44</v>
      </c>
      <c r="AI688" s="14"/>
      <c r="AJ688" s="14"/>
      <c r="AK688" s="65"/>
      <c r="AL688" s="14"/>
      <c r="AM688" s="65"/>
      <c r="AN688" s="25">
        <v>758.72</v>
      </c>
      <c r="AO688" s="25">
        <v>757.17</v>
      </c>
      <c r="AP688" s="25">
        <v>2742.26</v>
      </c>
      <c r="AQ688" s="25">
        <v>790.13</v>
      </c>
      <c r="AR688" s="25">
        <v>1007.55</v>
      </c>
      <c r="AS688" s="25">
        <v>807.94</v>
      </c>
      <c r="AT688" s="25">
        <v>686.35</v>
      </c>
      <c r="AU688" s="25">
        <v>686.35</v>
      </c>
      <c r="AV688" s="25">
        <v>371.24</v>
      </c>
      <c r="AW688" s="25">
        <v>687.45</v>
      </c>
      <c r="AX688" s="25">
        <v>687.45</v>
      </c>
      <c r="AY688" s="25">
        <v>760.5</v>
      </c>
      <c r="AZ688" s="108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  <c r="CK688" s="10"/>
      <c r="CL688" s="10"/>
      <c r="CM688" s="10"/>
      <c r="CN688" s="10"/>
      <c r="CO688" s="10"/>
      <c r="CP688" s="10"/>
      <c r="CQ688" s="10"/>
      <c r="CR688" s="10"/>
      <c r="CS688" s="10"/>
      <c r="CT688" s="10"/>
      <c r="CU688" s="10"/>
      <c r="CV688" s="10"/>
      <c r="CW688" s="10"/>
      <c r="CX688" s="10"/>
      <c r="CY688" s="10"/>
      <c r="CZ688" s="10"/>
      <c r="DA688" s="10"/>
      <c r="DB688" s="10"/>
      <c r="DC688" s="10"/>
      <c r="DD688" s="10"/>
      <c r="DE688" s="10"/>
      <c r="DF688" s="10"/>
      <c r="DG688" s="10"/>
      <c r="DH688" s="10"/>
      <c r="DI688" s="10"/>
      <c r="DJ688" s="10"/>
      <c r="DK688" s="10"/>
      <c r="DL688" s="10"/>
      <c r="DM688" s="10"/>
      <c r="DN688" s="10"/>
      <c r="DO688" s="10"/>
      <c r="DP688" s="10"/>
      <c r="DQ688" s="10"/>
      <c r="DR688" s="10"/>
      <c r="DS688" s="10"/>
    </row>
    <row r="689" spans="1:123" s="101" customFormat="1" ht="10.95" customHeight="1" x14ac:dyDescent="0.25">
      <c r="A689" s="75" t="s">
        <v>348</v>
      </c>
      <c r="B689" s="95" t="str">
        <f t="shared" si="184"/>
        <v>Bud02 2020,2009,'550000',972.818888888889</v>
      </c>
      <c r="C689" s="96">
        <f t="shared" si="185"/>
        <v>2020</v>
      </c>
      <c r="D689" s="96">
        <v>2009</v>
      </c>
      <c r="E689" s="97">
        <f>IF(LEFT(H689,1) = "x",H689,F689)</f>
        <v>550000</v>
      </c>
      <c r="F689" s="90">
        <v>550000</v>
      </c>
      <c r="G689" s="98">
        <f>IF(""="",1,SUBSTITUTE(SUBSTITUTE("","xxp","xpp"),"xppm13","xppm08"))</f>
        <v>1</v>
      </c>
      <c r="H689" s="98">
        <f>IF(""="",1,"")</f>
        <v>1</v>
      </c>
      <c r="I689" s="98">
        <f>IF(""="",1,IF(LEFT("",1)&lt;&gt;"E","",1))</f>
        <v>1</v>
      </c>
      <c r="J689" s="98">
        <f>IF(""="",1,IF(LEFT("",1)="E","",1))</f>
        <v>1</v>
      </c>
      <c r="K689" s="99" t="s">
        <v>381</v>
      </c>
      <c r="L689" s="91">
        <v>2009</v>
      </c>
      <c r="M689" s="100" t="str">
        <f>IF(LEFT($G689,4)="xppm","*","")</f>
        <v/>
      </c>
      <c r="N689" s="101" t="str">
        <f>UPPER(TRIM("          EMPLOYEE EXPENSES"))</f>
        <v>EMPLOYEE EXPENSES</v>
      </c>
      <c r="P689" s="102" t="s">
        <v>382</v>
      </c>
      <c r="R689" s="109">
        <f>IFERROR(IF(1*AB689&gt;0,AB689,V689),V689)</f>
        <v>972.81888888888898</v>
      </c>
      <c r="S689" s="108"/>
      <c r="T689" s="101">
        <f>IFERROR(IF(LEFT($G689,4)="xppm",AD689/VLOOKUP($G689,$K$11:$Z$28,T$1,0),IF(LEFT($J689,1)="E",AD689/VLOOKUP($J689,$K$11:$Z$28,T$1,0),AD689/T$6)),"")</f>
        <v>1356.8999999999999</v>
      </c>
      <c r="V689" s="101">
        <f>IFERROR(IF(LEFT($G689,4)="xppm",AF689/VLOOKUP($G689,$K$11:$Z$28,V$1,0),IF(LEFT($J689,1)="E",AF689/VLOOKUP($J689,$K$11:$Z$28,V$1,0),AF689/V$6)),"")</f>
        <v>972.81888888888898</v>
      </c>
      <c r="X689" s="101">
        <f>IFERROR(IF(LEFT($G689,4)="xppm",AH689/VLOOKUP($G689,$K$11:$Z$28,X$1,0),IF(LEFT($J689,1)="E",AH689/VLOOKUP($J689,$K$11:$Z$28,X$1,0),AH689/X$6)),"")</f>
        <v>532.60416666666663</v>
      </c>
      <c r="Z689" s="101">
        <f>IFERROR(IF(LEFT($G689,4)="xppm",AJ689/VLOOKUP($G689,$K$11:$Z$28,Z$1,0),IF(LEFT($J689,1)="E",AJ689/VLOOKUP($J689,$K$11:$Z$28,Z$1,0),AJ689/Z$6)),"")</f>
        <v>0</v>
      </c>
      <c r="AA689" s="108"/>
      <c r="AB689" s="99">
        <f>IFERROR(IF(LEFT($G689,4)="xppm",AL689/VLOOKUP($G689,$K$11:$Z$28,AB$1,0),IF(LEFT($J689,1)="E",AL689/VLOOKUP($J689,$K$11:$AB$28,AB$1,0),AL689/AB$6)),"")</f>
        <v>0</v>
      </c>
      <c r="AC689" s="110"/>
      <c r="AD689" s="14">
        <v>4070.7</v>
      </c>
      <c r="AE689" s="14"/>
      <c r="AF689" s="14">
        <v>8755.3700000000008</v>
      </c>
      <c r="AG689" s="14"/>
      <c r="AH689" s="14">
        <v>6391.25</v>
      </c>
      <c r="AI689" s="14"/>
      <c r="AJ689" s="14">
        <v>0</v>
      </c>
      <c r="AK689" s="65"/>
      <c r="AL689" s="14">
        <v>0</v>
      </c>
      <c r="AM689" s="65"/>
      <c r="AN689" s="25">
        <v>533.01</v>
      </c>
      <c r="AO689" s="25">
        <v>592.41999999999996</v>
      </c>
      <c r="AP689" s="25">
        <v>2728.96</v>
      </c>
      <c r="AQ689" s="25">
        <v>525.66</v>
      </c>
      <c r="AR689" s="25">
        <v>710.7</v>
      </c>
      <c r="AS689" s="25">
        <v>518.29</v>
      </c>
      <c r="AT689" s="25">
        <v>1272.95</v>
      </c>
      <c r="AU689" s="25">
        <v>1107.1400000000001</v>
      </c>
      <c r="AV689" s="25">
        <v>549.92999999999995</v>
      </c>
      <c r="AW689" s="25">
        <v>3691.51</v>
      </c>
      <c r="AX689" s="25">
        <v>-291.89</v>
      </c>
      <c r="AY689" s="25">
        <v>671.08</v>
      </c>
      <c r="AZ689" s="108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  <c r="CK689" s="10"/>
      <c r="CL689" s="10"/>
      <c r="CM689" s="10"/>
      <c r="CN689" s="10"/>
      <c r="CO689" s="10"/>
      <c r="CP689" s="10"/>
      <c r="CQ689" s="10"/>
      <c r="CR689" s="10"/>
      <c r="CS689" s="10"/>
      <c r="CT689" s="10"/>
      <c r="CU689" s="10"/>
      <c r="CV689" s="10"/>
      <c r="CW689" s="10"/>
      <c r="CX689" s="10"/>
      <c r="CY689" s="10"/>
      <c r="CZ689" s="10"/>
      <c r="DA689" s="10"/>
      <c r="DB689" s="10"/>
      <c r="DC689" s="10"/>
      <c r="DD689" s="10"/>
      <c r="DE689" s="10"/>
      <c r="DF689" s="10"/>
      <c r="DG689" s="10"/>
      <c r="DH689" s="10"/>
      <c r="DI689" s="10"/>
      <c r="DJ689" s="10"/>
      <c r="DK689" s="10"/>
      <c r="DL689" s="10"/>
      <c r="DM689" s="10"/>
      <c r="DN689" s="10"/>
      <c r="DO689" s="10"/>
      <c r="DP689" s="10"/>
      <c r="DQ689" s="10"/>
      <c r="DR689" s="10"/>
      <c r="DS689" s="10"/>
    </row>
    <row r="690" spans="1:123" s="101" customFormat="1" ht="10.95" customHeight="1" x14ac:dyDescent="0.25">
      <c r="A690" s="75" t="s">
        <v>348</v>
      </c>
      <c r="B690" s="95" t="str">
        <f t="shared" si="184"/>
        <v>Bud02 2020,2009,'552000',1076.95777777778</v>
      </c>
      <c r="C690" s="96">
        <f t="shared" si="185"/>
        <v>2020</v>
      </c>
      <c r="D690" s="96">
        <v>2009</v>
      </c>
      <c r="E690" s="97">
        <f>IF(LEFT(H690,1) = "x",H690,F690)</f>
        <v>552000</v>
      </c>
      <c r="F690" s="90">
        <v>552000</v>
      </c>
      <c r="G690" s="98">
        <f>IF(""="",1,SUBSTITUTE(SUBSTITUTE("","xxp","xpp"),"xppm13","xppm08"))</f>
        <v>1</v>
      </c>
      <c r="H690" s="98">
        <f>IF(""="",1,"")</f>
        <v>1</v>
      </c>
      <c r="I690" s="98">
        <f>IF(""="",1,IF(LEFT("",1)&lt;&gt;"E","",1))</f>
        <v>1</v>
      </c>
      <c r="J690" s="98">
        <f>IF(""="",1,IF(LEFT("",1)="E","",1))</f>
        <v>1</v>
      </c>
      <c r="K690" s="99" t="s">
        <v>383</v>
      </c>
      <c r="L690" s="91">
        <v>2009</v>
      </c>
      <c r="M690" s="100" t="str">
        <f>IF(LEFT($G690,4)="xppm","*","")</f>
        <v/>
      </c>
      <c r="N690" s="101" t="str">
        <f>UPPER(TRIM("          OFFICE EXPENSES"))</f>
        <v>OFFICE EXPENSES</v>
      </c>
      <c r="P690" s="102" t="s">
        <v>370</v>
      </c>
      <c r="R690" s="109">
        <f>IFERROR(IF(1*AB690&gt;0,AB690,V690),V690)</f>
        <v>1076.9577777777779</v>
      </c>
      <c r="S690" s="108"/>
      <c r="T690" s="101">
        <f>IFERROR(IF(LEFT($G690,4)="xppm",AD690/VLOOKUP($G690,$K$11:$Z$28,T$1,0),IF(LEFT($J690,1)="E",AD690/VLOOKUP($J690,$K$11:$Z$28,T$1,0),AD690/T$6)),"")</f>
        <v>967.32999999999993</v>
      </c>
      <c r="V690" s="101">
        <f>IFERROR(IF(LEFT($G690,4)="xppm",AF690/VLOOKUP($G690,$K$11:$Z$28,V$1,0),IF(LEFT($J690,1)="E",AF690/VLOOKUP($J690,$K$11:$Z$28,V$1,0),AF690/V$6)),"")</f>
        <v>1076.9577777777779</v>
      </c>
      <c r="X690" s="101">
        <f>IFERROR(IF(LEFT($G690,4)="xppm",AH690/VLOOKUP($G690,$K$11:$Z$28,X$1,0),IF(LEFT($J690,1)="E",AH690/VLOOKUP($J690,$K$11:$Z$28,X$1,0),AH690/X$6)),"")</f>
        <v>514.10416666666663</v>
      </c>
      <c r="Z690" s="101">
        <f>IFERROR(IF(LEFT($G690,4)="xppm",AJ690/VLOOKUP($G690,$K$11:$Z$28,Z$1,0),IF(LEFT($J690,1)="E",AJ690/VLOOKUP($J690,$K$11:$Z$28,Z$1,0),AJ690/Z$6)),"")</f>
        <v>0</v>
      </c>
      <c r="AA690" s="108"/>
      <c r="AB690" s="99">
        <f>IFERROR(IF(LEFT($G690,4)="xppm",AL690/VLOOKUP($G690,$K$11:$Z$28,AB$1,0),IF(LEFT($J690,1)="E",AL690/VLOOKUP($J690,$K$11:$AB$28,AB$1,0),AL690/AB$6)),"")</f>
        <v>0</v>
      </c>
      <c r="AC690" s="110"/>
      <c r="AD690" s="14">
        <v>2901.99</v>
      </c>
      <c r="AE690" s="14"/>
      <c r="AF690" s="14">
        <v>9692.6200000000008</v>
      </c>
      <c r="AG690" s="14"/>
      <c r="AH690" s="14">
        <v>6169.25</v>
      </c>
      <c r="AI690" s="14"/>
      <c r="AJ690" s="14"/>
      <c r="AK690" s="65"/>
      <c r="AL690" s="14"/>
      <c r="AM690" s="65"/>
      <c r="AN690" s="25">
        <v>932.24</v>
      </c>
      <c r="AO690" s="25">
        <v>539.73</v>
      </c>
      <c r="AP690" s="25">
        <v>1649.01</v>
      </c>
      <c r="AQ690" s="25">
        <v>879.14</v>
      </c>
      <c r="AR690" s="25">
        <v>1049.3499999999999</v>
      </c>
      <c r="AS690" s="25">
        <v>2351.59</v>
      </c>
      <c r="AT690" s="25">
        <v>732.52</v>
      </c>
      <c r="AU690" s="25">
        <v>829.92</v>
      </c>
      <c r="AV690" s="25">
        <v>948.11</v>
      </c>
      <c r="AW690" s="25">
        <v>846.8</v>
      </c>
      <c r="AX690" s="25">
        <v>1049.92</v>
      </c>
      <c r="AY690" s="25">
        <v>1005.27</v>
      </c>
      <c r="AZ690" s="108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  <c r="CK690" s="10"/>
      <c r="CL690" s="10"/>
      <c r="CM690" s="10"/>
      <c r="CN690" s="10"/>
      <c r="CO690" s="10"/>
      <c r="CP690" s="10"/>
      <c r="CQ690" s="10"/>
      <c r="CR690" s="10"/>
      <c r="CS690" s="10"/>
      <c r="CT690" s="10"/>
      <c r="CU690" s="10"/>
      <c r="CV690" s="10"/>
      <c r="CW690" s="10"/>
      <c r="CX690" s="10"/>
      <c r="CY690" s="10"/>
      <c r="CZ690" s="10"/>
      <c r="DA690" s="10"/>
      <c r="DB690" s="10"/>
      <c r="DC690" s="10"/>
      <c r="DD690" s="10"/>
      <c r="DE690" s="10"/>
      <c r="DF690" s="10"/>
      <c r="DG690" s="10"/>
      <c r="DH690" s="10"/>
      <c r="DI690" s="10"/>
      <c r="DJ690" s="10"/>
      <c r="DK690" s="10"/>
      <c r="DL690" s="10"/>
      <c r="DM690" s="10"/>
      <c r="DN690" s="10"/>
      <c r="DO690" s="10"/>
      <c r="DP690" s="10"/>
      <c r="DQ690" s="10"/>
      <c r="DR690" s="10"/>
      <c r="DS690" s="10"/>
    </row>
    <row r="691" spans="1:123" s="101" customFormat="1" ht="10.95" customHeight="1" x14ac:dyDescent="0.25">
      <c r="A691" s="75" t="s">
        <v>348</v>
      </c>
      <c r="B691" s="95" t="str">
        <f t="shared" si="184"/>
        <v>Bud02 2020,2009,'553500',609.242222222222</v>
      </c>
      <c r="C691" s="96">
        <f t="shared" si="185"/>
        <v>2020</v>
      </c>
      <c r="D691" s="96">
        <v>2009</v>
      </c>
      <c r="E691" s="97">
        <f>IF(LEFT(H691,1) = "x",H691,F691)</f>
        <v>553500</v>
      </c>
      <c r="F691" s="90">
        <v>553500</v>
      </c>
      <c r="G691" s="98">
        <f>IF(""="",1,SUBSTITUTE(SUBSTITUTE("","xxp","xpp"),"xppm13","xppm08"))</f>
        <v>1</v>
      </c>
      <c r="H691" s="98">
        <f>IF(""="",1,"")</f>
        <v>1</v>
      </c>
      <c r="I691" s="98">
        <f>IF(""="",1,IF(LEFT("",1)&lt;&gt;"E","",1))</f>
        <v>1</v>
      </c>
      <c r="J691" s="98">
        <f>IF(""="",1,IF(LEFT("",1)="E","",1))</f>
        <v>1</v>
      </c>
      <c r="K691" s="99" t="s">
        <v>384</v>
      </c>
      <c r="L691" s="91">
        <v>2009</v>
      </c>
      <c r="M691" s="100" t="str">
        <f>IF(LEFT($G691,4)="xppm","*","")</f>
        <v/>
      </c>
      <c r="N691" s="101" t="str">
        <f>UPPER(TRIM("          TELEPHONE/CELL PHONE"))</f>
        <v>TELEPHONE/CELL PHONE</v>
      </c>
      <c r="P691" s="102" t="s">
        <v>370</v>
      </c>
      <c r="R691" s="109">
        <f>IFERROR(IF(1*AB691&gt;0,AB691,V691),V691)</f>
        <v>609.24222222222227</v>
      </c>
      <c r="S691" s="108"/>
      <c r="T691" s="101">
        <f>IFERROR(IF(LEFT($G691,4)="xppm",AD691/VLOOKUP($G691,$K$11:$Z$28,T$1,0),IF(LEFT($J691,1)="E",AD691/VLOOKUP($J691,$K$11:$Z$28,T$1,0),AD691/T$6)),"")</f>
        <v>614.51666666666665</v>
      </c>
      <c r="V691" s="101">
        <f>IFERROR(IF(LEFT($G691,4)="xppm",AF691/VLOOKUP($G691,$K$11:$Z$28,V$1,0),IF(LEFT($J691,1)="E",AF691/VLOOKUP($J691,$K$11:$Z$28,V$1,0),AF691/V$6)),"")</f>
        <v>609.24222222222227</v>
      </c>
      <c r="X691" s="101">
        <f>IFERROR(IF(LEFT($G691,4)="xppm",AH691/VLOOKUP($G691,$K$11:$Z$28,X$1,0),IF(LEFT($J691,1)="E",AH691/VLOOKUP($J691,$K$11:$Z$28,X$1,0),AH691/X$6)),"")</f>
        <v>379.06083333333328</v>
      </c>
      <c r="Z691" s="101">
        <f>IFERROR(IF(LEFT($G691,4)="xppm",AJ691/VLOOKUP($G691,$K$11:$Z$28,Z$1,0),IF(LEFT($J691,1)="E",AJ691/VLOOKUP($J691,$K$11:$Z$28,Z$1,0),AJ691/Z$6)),"")</f>
        <v>0</v>
      </c>
      <c r="AA691" s="108"/>
      <c r="AB691" s="99">
        <f>IFERROR(IF(LEFT($G691,4)="xppm",AL691/VLOOKUP($G691,$K$11:$Z$28,AB$1,0),IF(LEFT($J691,1)="E",AL691/VLOOKUP($J691,$K$11:$AB$28,AB$1,0),AL691/AB$6)),"")</f>
        <v>0</v>
      </c>
      <c r="AC691" s="110"/>
      <c r="AD691" s="14">
        <v>1843.55</v>
      </c>
      <c r="AE691" s="14"/>
      <c r="AF691" s="14">
        <v>5483.18</v>
      </c>
      <c r="AG691" s="14"/>
      <c r="AH691" s="14">
        <v>4548.7299999999996</v>
      </c>
      <c r="AI691" s="14"/>
      <c r="AJ691" s="14">
        <v>0</v>
      </c>
      <c r="AK691" s="65"/>
      <c r="AL691" s="14">
        <v>0</v>
      </c>
      <c r="AM691" s="65"/>
      <c r="AN691" s="25">
        <v>665.4</v>
      </c>
      <c r="AO691" s="25">
        <v>733.8</v>
      </c>
      <c r="AP691" s="25">
        <v>844.68</v>
      </c>
      <c r="AQ691" s="25">
        <v>666.72</v>
      </c>
      <c r="AR691" s="25">
        <v>602.13</v>
      </c>
      <c r="AS691" s="25">
        <v>605.34</v>
      </c>
      <c r="AT691" s="25">
        <v>587.84</v>
      </c>
      <c r="AU691" s="25">
        <v>587.05999999999995</v>
      </c>
      <c r="AV691" s="25">
        <v>590.54</v>
      </c>
      <c r="AW691" s="25">
        <v>645.23</v>
      </c>
      <c r="AX691" s="25">
        <v>596.29999999999995</v>
      </c>
      <c r="AY691" s="25">
        <v>602.02</v>
      </c>
      <c r="AZ691" s="108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  <c r="CK691" s="10"/>
      <c r="CL691" s="10"/>
      <c r="CM691" s="10"/>
      <c r="CN691" s="10"/>
      <c r="CO691" s="10"/>
      <c r="CP691" s="10"/>
      <c r="CQ691" s="10"/>
      <c r="CR691" s="10"/>
      <c r="CS691" s="10"/>
      <c r="CT691" s="10"/>
      <c r="CU691" s="10"/>
      <c r="CV691" s="10"/>
      <c r="CW691" s="10"/>
      <c r="CX691" s="10"/>
      <c r="CY691" s="10"/>
      <c r="CZ691" s="10"/>
      <c r="DA691" s="10"/>
      <c r="DB691" s="10"/>
      <c r="DC691" s="10"/>
      <c r="DD691" s="10"/>
      <c r="DE691" s="10"/>
      <c r="DF691" s="10"/>
      <c r="DG691" s="10"/>
      <c r="DH691" s="10"/>
      <c r="DI691" s="10"/>
      <c r="DJ691" s="10"/>
      <c r="DK691" s="10"/>
      <c r="DL691" s="10"/>
      <c r="DM691" s="10"/>
      <c r="DN691" s="10"/>
      <c r="DO691" s="10"/>
      <c r="DP691" s="10"/>
      <c r="DQ691" s="10"/>
      <c r="DR691" s="10"/>
      <c r="DS691" s="10"/>
    </row>
    <row r="692" spans="1:123" s="101" customFormat="1" ht="10.95" customHeight="1" x14ac:dyDescent="0.25">
      <c r="A692" s="75" t="s">
        <v>348</v>
      </c>
      <c r="B692" s="95" t="str">
        <f t="shared" si="184"/>
        <v>Bud02 2020,2009,'555000',0</v>
      </c>
      <c r="C692" s="96">
        <f t="shared" si="185"/>
        <v>2020</v>
      </c>
      <c r="D692" s="96">
        <v>2009</v>
      </c>
      <c r="E692" s="97">
        <f>IF(LEFT(H692,1) = "x",H692,F692)</f>
        <v>555000</v>
      </c>
      <c r="F692" s="90">
        <v>555000</v>
      </c>
      <c r="G692" s="98">
        <f>IF(""="",1,SUBSTITUTE(SUBSTITUTE("","xxp","xpp"),"xppm13","xppm08"))</f>
        <v>1</v>
      </c>
      <c r="H692" s="98">
        <f>IF(""="",1,"")</f>
        <v>1</v>
      </c>
      <c r="I692" s="98">
        <f>IF(""="",1,IF(LEFT("",1)&lt;&gt;"E","",1))</f>
        <v>1</v>
      </c>
      <c r="J692" s="98">
        <f>IF(""="",1,IF(LEFT("",1)="E","",1))</f>
        <v>1</v>
      </c>
      <c r="K692" s="99" t="s">
        <v>385</v>
      </c>
      <c r="L692" s="91">
        <v>2009</v>
      </c>
      <c r="M692" s="100" t="str">
        <f>IF(LEFT($G692,4)="xppm","*","")</f>
        <v/>
      </c>
      <c r="N692" s="101" t="str">
        <f>UPPER(TRIM("          DONATIONS"))</f>
        <v>DONATIONS</v>
      </c>
      <c r="P692" s="102" t="s">
        <v>386</v>
      </c>
      <c r="R692" s="109">
        <f>IFERROR(IF(1*AB692&gt;0,AB692,V692),V692)</f>
        <v>0</v>
      </c>
      <c r="S692" s="108"/>
      <c r="T692" s="101">
        <f>IFERROR(IF(LEFT($G692,4)="xppm",AD692/VLOOKUP($G692,$K$11:$Z$28,T$1,0),IF(LEFT($J692,1)="E",AD692/VLOOKUP($J692,$K$11:$Z$28,T$1,0),AD692/T$6)),"")</f>
        <v>0</v>
      </c>
      <c r="V692" s="101">
        <f>IFERROR(IF(LEFT($G692,4)="xppm",AF692/VLOOKUP($G692,$K$11:$Z$28,V$1,0),IF(LEFT($J692,1)="E",AF692/VLOOKUP($J692,$K$11:$Z$28,V$1,0),AF692/V$6)),"")</f>
        <v>0</v>
      </c>
      <c r="X692" s="101">
        <f>IFERROR(IF(LEFT($G692,4)="xppm",AH692/VLOOKUP($G692,$K$11:$Z$28,X$1,0),IF(LEFT($J692,1)="E",AH692/VLOOKUP($J692,$K$11:$Z$28,X$1,0),AH692/X$6)),"")</f>
        <v>0</v>
      </c>
      <c r="Z692" s="101">
        <f>IFERROR(IF(LEFT($G692,4)="xppm",AJ692/VLOOKUP($G692,$K$11:$Z$28,Z$1,0),IF(LEFT($J692,1)="E",AJ692/VLOOKUP($J692,$K$11:$Z$28,Z$1,0),AJ692/Z$6)),"")</f>
        <v>0</v>
      </c>
      <c r="AA692" s="108"/>
      <c r="AB692" s="99">
        <f>IFERROR(IF(LEFT($G692,4)="xppm",AL692/VLOOKUP($G692,$K$11:$Z$28,AB$1,0),IF(LEFT($J692,1)="E",AL692/VLOOKUP($J692,$K$11:$AB$28,AB$1,0),AL692/AB$6)),"")</f>
        <v>0</v>
      </c>
      <c r="AC692" s="110"/>
      <c r="AD692" s="14"/>
      <c r="AE692" s="14"/>
      <c r="AF692" s="14"/>
      <c r="AG692" s="14"/>
      <c r="AH692" s="14"/>
      <c r="AI692" s="14"/>
      <c r="AJ692" s="14"/>
      <c r="AK692" s="65"/>
      <c r="AL692" s="14"/>
      <c r="AM692" s="6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108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  <c r="CK692" s="10"/>
      <c r="CL692" s="10"/>
      <c r="CM692" s="10"/>
      <c r="CN692" s="10"/>
      <c r="CO692" s="10"/>
      <c r="CP692" s="10"/>
      <c r="CQ692" s="10"/>
      <c r="CR692" s="10"/>
      <c r="CS692" s="10"/>
      <c r="CT692" s="10"/>
      <c r="CU692" s="10"/>
      <c r="CV692" s="10"/>
      <c r="CW692" s="10"/>
      <c r="CX692" s="10"/>
      <c r="CY692" s="10"/>
      <c r="CZ692" s="10"/>
      <c r="DA692" s="10"/>
      <c r="DB692" s="10"/>
      <c r="DC692" s="10"/>
      <c r="DD692" s="10"/>
      <c r="DE692" s="10"/>
      <c r="DF692" s="10"/>
      <c r="DG692" s="10"/>
      <c r="DH692" s="10"/>
      <c r="DI692" s="10"/>
      <c r="DJ692" s="10"/>
      <c r="DK692" s="10"/>
      <c r="DL692" s="10"/>
      <c r="DM692" s="10"/>
      <c r="DN692" s="10"/>
      <c r="DO692" s="10"/>
      <c r="DP692" s="10"/>
      <c r="DQ692" s="10"/>
      <c r="DR692" s="10"/>
      <c r="DS692" s="10"/>
    </row>
    <row r="693" spans="1:123" s="101" customFormat="1" ht="10.95" customHeight="1" x14ac:dyDescent="0.25">
      <c r="A693" s="75" t="s">
        <v>348</v>
      </c>
      <c r="B693" s="95" t="str">
        <f t="shared" si="184"/>
        <v>Bud02 2020,2009,'xga001',0</v>
      </c>
      <c r="C693" s="96">
        <f t="shared" si="185"/>
        <v>2020</v>
      </c>
      <c r="D693" s="96">
        <v>2009</v>
      </c>
      <c r="E693" s="97" t="str">
        <f>IF(LEFT(H693,1) = "x",H693,F693)</f>
        <v>xga001</v>
      </c>
      <c r="F693" s="90">
        <v>555500</v>
      </c>
      <c r="G693" s="98">
        <f>IF(""="",1,SUBSTITUTE(SUBSTITUTE("","xxp","xpp"),"xppm13","xppm08"))</f>
        <v>1</v>
      </c>
      <c r="H693" s="98" t="str">
        <f>IF("xga001"="",1,"xga001")</f>
        <v>xga001</v>
      </c>
      <c r="I693" s="98">
        <f>IF("E1z"="",1,IF(LEFT("E1z",1)&lt;&gt;"E","E1z",1))</f>
        <v>1</v>
      </c>
      <c r="J693" s="98" t="str">
        <f>IF("E1z"="",1,IF(LEFT("E1z",1)="E","E1z",1))</f>
        <v>E1z</v>
      </c>
      <c r="K693" s="99" t="s">
        <v>387</v>
      </c>
      <c r="L693" s="91">
        <v>2009</v>
      </c>
      <c r="M693" s="100" t="str">
        <f>IF(LEFT($G693,4)="xppm","*","")</f>
        <v/>
      </c>
      <c r="N693" s="101" t="str">
        <f>UPPER(TRIM("          BAD DEBT"))</f>
        <v>BAD DEBT</v>
      </c>
      <c r="P693" s="102" t="s">
        <v>388</v>
      </c>
      <c r="R693" s="109">
        <f>IFERROR(IF(1*AB693&gt;0,AB693,V693),V693)</f>
        <v>0</v>
      </c>
      <c r="S693" s="108"/>
      <c r="T693" s="101">
        <f>IFERROR(IF(LEFT($G693,4)="xppm",AD693/VLOOKUP($G693,$K$11:$Z$28,T$1,0),IF(LEFT($J693,1)="E",AD693/VLOOKUP($J693,$K$11:$Z$28,T$1,0),AD693/T$6)),"")</f>
        <v>0</v>
      </c>
      <c r="V693" s="101">
        <f>IFERROR(IF(LEFT($G693,4)="xppm",AF693/VLOOKUP($G693,$K$11:$Z$28,V$1,0),IF(LEFT($J693,1)="E",AF693/VLOOKUP($J693,$K$11:$Z$28,V$1,0),AF693/V$6)),"")</f>
        <v>0</v>
      </c>
      <c r="X693" s="101">
        <f>IFERROR(IF(LEFT($G693,4)="xppm",AH693/VLOOKUP($G693,$K$11:$Z$28,X$1,0),IF(LEFT($J693,1)="E",AH693/VLOOKUP($J693,$K$11:$Z$28,X$1,0),AH693/X$6)),"")</f>
        <v>0</v>
      </c>
      <c r="Z693" s="101">
        <f>IFERROR(IF(LEFT($G693,4)="xppm",AJ693/VLOOKUP($G693,$K$11:$Z$28,Z$1,0),IF(LEFT($J693,1)="E",AJ693/VLOOKUP($J693,$K$11:$Z$28,Z$1,0),AJ693/Z$6)),"")</f>
        <v>0</v>
      </c>
      <c r="AA693" s="108"/>
      <c r="AB693" s="99" t="str">
        <f>IFERROR(IF(LEFT($G693,4)="xppm",AL693/VLOOKUP($G693,$K$11:$Z$28,AB$1,0),IF(LEFT($J693,1)="E",AL693/VLOOKUP($J693,$K$11:$AB$28,AB$1,0),AL693/AB$6)),"")</f>
        <v/>
      </c>
      <c r="AC693" s="110"/>
      <c r="AD693" s="14"/>
      <c r="AE693" s="14"/>
      <c r="AF693" s="14"/>
      <c r="AG693" s="14"/>
      <c r="AH693" s="14"/>
      <c r="AI693" s="14"/>
      <c r="AJ693" s="14"/>
      <c r="AK693" s="65"/>
      <c r="AL693" s="14"/>
      <c r="AM693" s="6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108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  <c r="CK693" s="10"/>
      <c r="CL693" s="10"/>
      <c r="CM693" s="10"/>
      <c r="CN693" s="10"/>
      <c r="CO693" s="10"/>
      <c r="CP693" s="10"/>
      <c r="CQ693" s="10"/>
      <c r="CR693" s="10"/>
      <c r="CS693" s="10"/>
      <c r="CT693" s="10"/>
      <c r="CU693" s="10"/>
      <c r="CV693" s="10"/>
      <c r="CW693" s="10"/>
      <c r="CX693" s="10"/>
      <c r="CY693" s="10"/>
      <c r="CZ693" s="10"/>
      <c r="DA693" s="10"/>
      <c r="DB693" s="10"/>
      <c r="DC693" s="10"/>
      <c r="DD693" s="10"/>
      <c r="DE693" s="10"/>
      <c r="DF693" s="10"/>
      <c r="DG693" s="10"/>
      <c r="DH693" s="10"/>
      <c r="DI693" s="10"/>
      <c r="DJ693" s="10"/>
      <c r="DK693" s="10"/>
      <c r="DL693" s="10"/>
      <c r="DM693" s="10"/>
      <c r="DN693" s="10"/>
      <c r="DO693" s="10"/>
      <c r="DP693" s="10"/>
      <c r="DQ693" s="10"/>
      <c r="DR693" s="10"/>
      <c r="DS693" s="10"/>
    </row>
    <row r="694" spans="1:123" s="101" customFormat="1" ht="10.95" customHeight="1" x14ac:dyDescent="0.25">
      <c r="A694" s="75" t="s">
        <v>348</v>
      </c>
      <c r="B694" s="95" t="str">
        <f t="shared" si="184"/>
        <v>Bud02 2020,2009,'556000',0</v>
      </c>
      <c r="C694" s="96">
        <f t="shared" si="185"/>
        <v>2020</v>
      </c>
      <c r="D694" s="96">
        <v>2009</v>
      </c>
      <c r="E694" s="97">
        <f>IF(LEFT(H694,1) = "x",H694,F694)</f>
        <v>556000</v>
      </c>
      <c r="F694" s="90">
        <v>556000</v>
      </c>
      <c r="G694" s="98">
        <f>IF(""="",1,SUBSTITUTE(SUBSTITUTE("","xxp","xpp"),"xppm13","xppm08"))</f>
        <v>1</v>
      </c>
      <c r="H694" s="98">
        <f>IF(""="",1,"")</f>
        <v>1</v>
      </c>
      <c r="I694" s="98">
        <f>IF(""="",1,IF(LEFT("",1)&lt;&gt;"E","",1))</f>
        <v>1</v>
      </c>
      <c r="J694" s="98">
        <f>IF(""="",1,IF(LEFT("",1)="E","",1))</f>
        <v>1</v>
      </c>
      <c r="K694" s="99" t="s">
        <v>389</v>
      </c>
      <c r="L694" s="91">
        <v>2009</v>
      </c>
      <c r="M694" s="100" t="str">
        <f>IF(LEFT($G694,4)="xppm","*","")</f>
        <v/>
      </c>
      <c r="N694" s="101" t="str">
        <f>UPPER(TRIM("          MEDICAID BED TAX"))</f>
        <v>MEDICAID BED TAX</v>
      </c>
      <c r="P694" s="102" t="s">
        <v>356</v>
      </c>
      <c r="R694" s="109">
        <f>IFERROR(IF(1*AB694&gt;0,AB694,V694),V694)</f>
        <v>0</v>
      </c>
      <c r="S694" s="108"/>
      <c r="T694" s="101">
        <f>IFERROR(IF(LEFT($G694,4)="xppm",AD694/VLOOKUP($G694,$K$11:$Z$28,T$1,0),IF(LEFT($J694,1)="E",AD694/VLOOKUP($J694,$K$11:$Z$28,T$1,0),AD694/T$6)),"")</f>
        <v>0</v>
      </c>
      <c r="V694" s="101">
        <f>IFERROR(IF(LEFT($G694,4)="xppm",AF694/VLOOKUP($G694,$K$11:$Z$28,V$1,0),IF(LEFT($J694,1)="E",AF694/VLOOKUP($J694,$K$11:$Z$28,V$1,0),AF694/V$6)),"")</f>
        <v>0</v>
      </c>
      <c r="X694" s="101">
        <f>IFERROR(IF(LEFT($G694,4)="xppm",AH694/VLOOKUP($G694,$K$11:$Z$28,X$1,0),IF(LEFT($J694,1)="E",AH694/VLOOKUP($J694,$K$11:$Z$28,X$1,0),AH694/X$6)),"")</f>
        <v>0</v>
      </c>
      <c r="Z694" s="101">
        <f>IFERROR(IF(LEFT($G694,4)="xppm",AJ694/VLOOKUP($G694,$K$11:$Z$28,Z$1,0),IF(LEFT($J694,1)="E",AJ694/VLOOKUP($J694,$K$11:$Z$28,Z$1,0),AJ694/Z$6)),"")</f>
        <v>0</v>
      </c>
      <c r="AA694" s="108"/>
      <c r="AB694" s="99">
        <f>IFERROR(IF(LEFT($G694,4)="xppm",AL694/VLOOKUP($G694,$K$11:$Z$28,AB$1,0),IF(LEFT($J694,1)="E",AL694/VLOOKUP($J694,$K$11:$AB$28,AB$1,0),AL694/AB$6)),"")</f>
        <v>0</v>
      </c>
      <c r="AC694" s="110"/>
      <c r="AD694" s="14"/>
      <c r="AE694" s="14"/>
      <c r="AF694" s="14"/>
      <c r="AG694" s="14"/>
      <c r="AH694" s="14"/>
      <c r="AI694" s="14"/>
      <c r="AJ694" s="14"/>
      <c r="AK694" s="65"/>
      <c r="AL694" s="14"/>
      <c r="AM694" s="6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108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  <c r="CK694" s="10"/>
      <c r="CL694" s="10"/>
      <c r="CM694" s="10"/>
      <c r="CN694" s="10"/>
      <c r="CO694" s="10"/>
      <c r="CP694" s="10"/>
      <c r="CQ694" s="10"/>
      <c r="CR694" s="10"/>
      <c r="CS694" s="10"/>
      <c r="CT694" s="10"/>
      <c r="CU694" s="10"/>
      <c r="CV694" s="10"/>
      <c r="CW694" s="10"/>
      <c r="CX694" s="10"/>
      <c r="CY694" s="10"/>
      <c r="CZ694" s="10"/>
      <c r="DA694" s="10"/>
      <c r="DB694" s="10"/>
      <c r="DC694" s="10"/>
      <c r="DD694" s="10"/>
      <c r="DE694" s="10"/>
      <c r="DF694" s="10"/>
      <c r="DG694" s="10"/>
      <c r="DH694" s="10"/>
      <c r="DI694" s="10"/>
      <c r="DJ694" s="10"/>
      <c r="DK694" s="10"/>
      <c r="DL694" s="10"/>
      <c r="DM694" s="10"/>
      <c r="DN694" s="10"/>
      <c r="DO694" s="10"/>
      <c r="DP694" s="10"/>
      <c r="DQ694" s="10"/>
      <c r="DR694" s="10"/>
      <c r="DS694" s="10"/>
    </row>
    <row r="695" spans="1:123" ht="4.05" customHeight="1" x14ac:dyDescent="0.25">
      <c r="A695" s="75" t="s">
        <v>348</v>
      </c>
      <c r="E695" s="111"/>
      <c r="F695" s="112"/>
      <c r="T695" s="25"/>
      <c r="U695" s="25"/>
      <c r="V695" s="25"/>
      <c r="W695" s="25"/>
      <c r="X695" s="25"/>
      <c r="Y695" s="25"/>
      <c r="Z695" s="25"/>
      <c r="AA695" s="25"/>
      <c r="AB695" s="14"/>
      <c r="AC695" s="14"/>
    </row>
    <row r="696" spans="1:123" s="86" customFormat="1" ht="15" customHeight="1" x14ac:dyDescent="0.25">
      <c r="A696" s="75" t="s">
        <v>348</v>
      </c>
      <c r="B696" s="80"/>
      <c r="C696" s="80"/>
      <c r="D696" s="80"/>
      <c r="E696" s="81"/>
      <c r="F696" s="82"/>
      <c r="G696" s="81"/>
      <c r="H696" s="81"/>
      <c r="I696" s="81"/>
      <c r="J696" s="81"/>
      <c r="K696" s="81"/>
      <c r="L696" s="83">
        <f>L697</f>
        <v>2009</v>
      </c>
      <c r="M696" s="84" t="s">
        <v>390</v>
      </c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  <c r="AA696" s="84"/>
      <c r="AB696" s="81"/>
      <c r="AC696" s="81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85"/>
      <c r="AO696" s="85"/>
      <c r="AP696" s="85"/>
      <c r="AQ696" s="85"/>
      <c r="AR696" s="85"/>
      <c r="AS696" s="85"/>
      <c r="AT696" s="85"/>
      <c r="AU696" s="85"/>
      <c r="AV696" s="85"/>
      <c r="AW696" s="85"/>
      <c r="AX696" s="85"/>
      <c r="AY696" s="85"/>
      <c r="AZ696" s="84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  <c r="CK696" s="10"/>
      <c r="CL696" s="10"/>
      <c r="CM696" s="10"/>
      <c r="CN696" s="10"/>
      <c r="CO696" s="10"/>
      <c r="CP696" s="10"/>
      <c r="CQ696" s="10"/>
      <c r="CR696" s="10"/>
      <c r="CS696" s="10"/>
      <c r="CT696" s="10"/>
      <c r="CU696" s="10"/>
      <c r="CV696" s="10"/>
      <c r="CW696" s="10"/>
      <c r="CX696" s="10"/>
      <c r="CY696" s="10"/>
      <c r="CZ696" s="10"/>
      <c r="DA696" s="10"/>
      <c r="DB696" s="10"/>
      <c r="DC696" s="10"/>
      <c r="DD696" s="10"/>
      <c r="DE696" s="10"/>
      <c r="DF696" s="10"/>
      <c r="DG696" s="10"/>
      <c r="DH696" s="10"/>
      <c r="DI696" s="10"/>
      <c r="DJ696" s="10"/>
      <c r="DK696" s="10"/>
      <c r="DL696" s="10"/>
      <c r="DM696" s="10"/>
      <c r="DN696" s="10"/>
      <c r="DO696" s="10"/>
      <c r="DP696" s="10"/>
      <c r="DQ696" s="10"/>
      <c r="DR696" s="10"/>
      <c r="DS696" s="10"/>
    </row>
    <row r="697" spans="1:123" s="101" customFormat="1" ht="10.95" customHeight="1" x14ac:dyDescent="0.25">
      <c r="A697" s="75" t="s">
        <v>348</v>
      </c>
      <c r="B697" s="95" t="str">
        <f t="shared" ref="B697:B699" si="186">IF(E697&gt;0,"Bud02 " &amp; C697 &amp;","&amp;D697&amp;",'"&amp;E697&amp;"',"&amp;1*R697)</f>
        <v>Bud02 2020,2009,'557500',0</v>
      </c>
      <c r="C697" s="96">
        <f t="shared" ref="C697:C699" si="187">$E$5</f>
        <v>2020</v>
      </c>
      <c r="D697" s="96">
        <v>2009</v>
      </c>
      <c r="E697" s="97">
        <f>IF(LEFT(H697,1) = "x",H697,F697)</f>
        <v>557500</v>
      </c>
      <c r="F697" s="90">
        <v>557500</v>
      </c>
      <c r="G697" s="98">
        <f>IF(""="",1,SUBSTITUTE(SUBSTITUTE("","xxp","xpp"),"xppm13","xppm08"))</f>
        <v>1</v>
      </c>
      <c r="H697" s="98">
        <f>IF(""="",1,"")</f>
        <v>1</v>
      </c>
      <c r="I697" s="98">
        <f>IF(""="",1,IF(LEFT("",1)&lt;&gt;"E","",1))</f>
        <v>1</v>
      </c>
      <c r="J697" s="98">
        <f>IF(""="",1,IF(LEFT("",1)="E","",1))</f>
        <v>1</v>
      </c>
      <c r="K697" s="99" t="s">
        <v>391</v>
      </c>
      <c r="L697" s="91">
        <v>2009</v>
      </c>
      <c r="M697" s="100" t="str">
        <f>IF(LEFT($G697,4)="xppm","*","")</f>
        <v/>
      </c>
      <c r="N697" s="101" t="str">
        <f>UPPER(TRIM("          REAL ESTATE TAXES"))</f>
        <v>REAL ESTATE TAXES</v>
      </c>
      <c r="P697" s="102" t="s">
        <v>356</v>
      </c>
      <c r="R697" s="109">
        <f>IFERROR(IF(1*AB697&gt;0,AB697,V697),V697)</f>
        <v>0</v>
      </c>
      <c r="S697" s="108"/>
      <c r="T697" s="101">
        <f>IFERROR(IF(LEFT($G697,4)="xppm",AD697/VLOOKUP($G697,$K$11:$Z$28,T$1,0),IF(LEFT($J697,1)="E",AD697/VLOOKUP($J697,$K$11:$Z$28,T$1,0),AD697/T$6)),"")</f>
        <v>0</v>
      </c>
      <c r="V697" s="101">
        <f>IFERROR(IF(LEFT($G697,4)="xppm",AF697/VLOOKUP($G697,$K$11:$Z$28,V$1,0),IF(LEFT($J697,1)="E",AF697/VLOOKUP($J697,$K$11:$Z$28,V$1,0),AF697/V$6)),"")</f>
        <v>0</v>
      </c>
      <c r="X697" s="101">
        <f>IFERROR(IF(LEFT($G697,4)="xppm",AH697/VLOOKUP($G697,$K$11:$Z$28,X$1,0),IF(LEFT($J697,1)="E",AH697/VLOOKUP($J697,$K$11:$Z$28,X$1,0),AH697/X$6)),"")</f>
        <v>0</v>
      </c>
      <c r="Z697" s="101">
        <f>IFERROR(IF(LEFT($G697,4)="xppm",AJ697/VLOOKUP($G697,$K$11:$Z$28,Z$1,0),IF(LEFT($J697,1)="E",AJ697/VLOOKUP($J697,$K$11:$Z$28,Z$1,0),AJ697/Z$6)),"")</f>
        <v>0</v>
      </c>
      <c r="AA697" s="108"/>
      <c r="AB697" s="99">
        <f>IFERROR(IF(LEFT($G697,4)="xppm",AL697/VLOOKUP($G697,$K$11:$Z$28,AB$1,0),IF(LEFT($J697,1)="E",AL697/VLOOKUP($J697,$K$11:$AB$28,AB$1,0),AL697/AB$6)),"")</f>
        <v>0</v>
      </c>
      <c r="AC697" s="110"/>
      <c r="AD697" s="14"/>
      <c r="AE697" s="14"/>
      <c r="AF697" s="14"/>
      <c r="AG697" s="14"/>
      <c r="AH697" s="14"/>
      <c r="AI697" s="14"/>
      <c r="AJ697" s="14"/>
      <c r="AK697" s="65"/>
      <c r="AL697" s="14"/>
      <c r="AM697" s="6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108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  <c r="CK697" s="10"/>
      <c r="CL697" s="10"/>
      <c r="CM697" s="10"/>
      <c r="CN697" s="10"/>
      <c r="CO697" s="10"/>
      <c r="CP697" s="10"/>
      <c r="CQ697" s="10"/>
      <c r="CR697" s="10"/>
      <c r="CS697" s="10"/>
      <c r="CT697" s="10"/>
      <c r="CU697" s="10"/>
      <c r="CV697" s="10"/>
      <c r="CW697" s="10"/>
      <c r="CX697" s="10"/>
      <c r="CY697" s="10"/>
      <c r="CZ697" s="10"/>
      <c r="DA697" s="10"/>
      <c r="DB697" s="10"/>
      <c r="DC697" s="10"/>
      <c r="DD697" s="10"/>
      <c r="DE697" s="10"/>
      <c r="DF697" s="10"/>
      <c r="DG697" s="10"/>
      <c r="DH697" s="10"/>
      <c r="DI697" s="10"/>
      <c r="DJ697" s="10"/>
      <c r="DK697" s="10"/>
      <c r="DL697" s="10"/>
      <c r="DM697" s="10"/>
      <c r="DN697" s="10"/>
      <c r="DO697" s="10"/>
      <c r="DP697" s="10"/>
      <c r="DQ697" s="10"/>
      <c r="DR697" s="10"/>
      <c r="DS697" s="10"/>
    </row>
    <row r="698" spans="1:123" s="101" customFormat="1" ht="10.95" customHeight="1" x14ac:dyDescent="0.25">
      <c r="A698" s="75" t="s">
        <v>348</v>
      </c>
      <c r="B698" s="95" t="str">
        <f t="shared" si="186"/>
        <v>Bud02 2020,2009,'558000',832.207777777778</v>
      </c>
      <c r="C698" s="96">
        <f t="shared" si="187"/>
        <v>2020</v>
      </c>
      <c r="D698" s="96">
        <v>2009</v>
      </c>
      <c r="E698" s="97">
        <f>IF(LEFT(H698,1) = "x",H698,F698)</f>
        <v>558000</v>
      </c>
      <c r="F698" s="90">
        <v>558000</v>
      </c>
      <c r="G698" s="98">
        <f>IF(""="",1,SUBSTITUTE(SUBSTITUTE("","xxp","xpp"),"xppm13","xppm08"))</f>
        <v>1</v>
      </c>
      <c r="H698" s="98">
        <f>IF(""="",1,"")</f>
        <v>1</v>
      </c>
      <c r="I698" s="98">
        <f>IF(""="",1,IF(LEFT("",1)&lt;&gt;"E","",1))</f>
        <v>1</v>
      </c>
      <c r="J698" s="98">
        <f>IF(""="",1,IF(LEFT("",1)="E","",1))</f>
        <v>1</v>
      </c>
      <c r="K698" s="99" t="s">
        <v>392</v>
      </c>
      <c r="L698" s="91">
        <v>2009</v>
      </c>
      <c r="M698" s="100" t="str">
        <f>IF(LEFT($G698,4)="xppm","*","")</f>
        <v/>
      </c>
      <c r="N698" s="101" t="str">
        <f>UPPER(TRIM("          INSURANCE - GENERAL LIABILITY"))</f>
        <v>INSURANCE - GENERAL LIABILITY</v>
      </c>
      <c r="P698" s="102" t="s">
        <v>359</v>
      </c>
      <c r="R698" s="109">
        <f>IFERROR(IF(1*AB698&gt;0,AB698,V698),V698)</f>
        <v>832.20777777777778</v>
      </c>
      <c r="S698" s="108"/>
      <c r="T698" s="101">
        <f>IFERROR(IF(LEFT($G698,4)="xppm",AD698/VLOOKUP($G698,$K$11:$Z$28,T$1,0),IF(LEFT($J698,1)="E",AD698/VLOOKUP($J698,$K$11:$Z$28,T$1,0),AD698/T$6)),"")</f>
        <v>839.10333333333335</v>
      </c>
      <c r="V698" s="101">
        <f>IFERROR(IF(LEFT($G698,4)="xppm",AF698/VLOOKUP($G698,$K$11:$Z$28,V$1,0),IF(LEFT($J698,1)="E",AF698/VLOOKUP($J698,$K$11:$Z$28,V$1,0),AF698/V$6)),"")</f>
        <v>832.20777777777778</v>
      </c>
      <c r="X698" s="101">
        <f>IFERROR(IF(LEFT($G698,4)="xppm",AH698/VLOOKUP($G698,$K$11:$Z$28,X$1,0),IF(LEFT($J698,1)="E",AH698/VLOOKUP($J698,$K$11:$Z$28,X$1,0),AH698/X$6)),"")</f>
        <v>241.07416666666666</v>
      </c>
      <c r="Z698" s="101">
        <f>IFERROR(IF(LEFT($G698,4)="xppm",AJ698/VLOOKUP($G698,$K$11:$Z$28,Z$1,0),IF(LEFT($J698,1)="E",AJ698/VLOOKUP($J698,$K$11:$Z$28,Z$1,0),AJ698/Z$6)),"")</f>
        <v>0</v>
      </c>
      <c r="AA698" s="108"/>
      <c r="AB698" s="99">
        <f>IFERROR(IF(LEFT($G698,4)="xppm",AL698/VLOOKUP($G698,$K$11:$Z$28,AB$1,0),IF(LEFT($J698,1)="E",AL698/VLOOKUP($J698,$K$11:$AB$28,AB$1,0),AL698/AB$6)),"")</f>
        <v>0</v>
      </c>
      <c r="AC698" s="110"/>
      <c r="AD698" s="14">
        <v>2517.31</v>
      </c>
      <c r="AE698" s="14"/>
      <c r="AF698" s="14">
        <v>7489.87</v>
      </c>
      <c r="AG698" s="14"/>
      <c r="AH698" s="14">
        <v>2892.89</v>
      </c>
      <c r="AI698" s="14"/>
      <c r="AJ698" s="14"/>
      <c r="AK698" s="65"/>
      <c r="AL698" s="14"/>
      <c r="AM698" s="65"/>
      <c r="AN698" s="25">
        <v>407.91</v>
      </c>
      <c r="AO698" s="25">
        <v>426.67</v>
      </c>
      <c r="AP698" s="25">
        <v>426.67</v>
      </c>
      <c r="AQ698" s="25">
        <v>426.67</v>
      </c>
      <c r="AR698" s="25">
        <v>1226.67</v>
      </c>
      <c r="AS698" s="25">
        <v>1226.67</v>
      </c>
      <c r="AT698" s="25">
        <v>426.67</v>
      </c>
      <c r="AU698" s="25">
        <v>826.75</v>
      </c>
      <c r="AV698" s="25">
        <v>839.13</v>
      </c>
      <c r="AW698" s="25">
        <v>839.13</v>
      </c>
      <c r="AX698" s="25">
        <v>839.09</v>
      </c>
      <c r="AY698" s="25">
        <v>839.09</v>
      </c>
      <c r="AZ698" s="108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  <c r="CK698" s="10"/>
      <c r="CL698" s="10"/>
      <c r="CM698" s="10"/>
      <c r="CN698" s="10"/>
      <c r="CO698" s="10"/>
      <c r="CP698" s="10"/>
      <c r="CQ698" s="10"/>
      <c r="CR698" s="10"/>
      <c r="CS698" s="10"/>
      <c r="CT698" s="10"/>
      <c r="CU698" s="10"/>
      <c r="CV698" s="10"/>
      <c r="CW698" s="10"/>
      <c r="CX698" s="10"/>
      <c r="CY698" s="10"/>
      <c r="CZ698" s="10"/>
      <c r="DA698" s="10"/>
      <c r="DB698" s="10"/>
      <c r="DC698" s="10"/>
      <c r="DD698" s="10"/>
      <c r="DE698" s="10"/>
      <c r="DF698" s="10"/>
      <c r="DG698" s="10"/>
      <c r="DH698" s="10"/>
      <c r="DI698" s="10"/>
      <c r="DJ698" s="10"/>
      <c r="DK698" s="10"/>
      <c r="DL698" s="10"/>
      <c r="DM698" s="10"/>
      <c r="DN698" s="10"/>
      <c r="DO698" s="10"/>
      <c r="DP698" s="10"/>
      <c r="DQ698" s="10"/>
      <c r="DR698" s="10"/>
      <c r="DS698" s="10"/>
    </row>
    <row r="699" spans="1:123" s="101" customFormat="1" ht="10.95" customHeight="1" x14ac:dyDescent="0.25">
      <c r="A699" s="75" t="s">
        <v>348</v>
      </c>
      <c r="B699" s="95" t="str">
        <f t="shared" si="186"/>
        <v>Bud02 2020,2009,'558200',435.95</v>
      </c>
      <c r="C699" s="96">
        <f t="shared" si="187"/>
        <v>2020</v>
      </c>
      <c r="D699" s="96">
        <v>2009</v>
      </c>
      <c r="E699" s="97">
        <f>IF(LEFT(H699,1) = "x",H699,F699)</f>
        <v>558200</v>
      </c>
      <c r="F699" s="90">
        <v>558200</v>
      </c>
      <c r="G699" s="98">
        <f>IF(""="",1,SUBSTITUTE(SUBSTITUTE("","xxp","xpp"),"xppm13","xppm08"))</f>
        <v>1</v>
      </c>
      <c r="H699" s="98">
        <f>IF(""="",1,"")</f>
        <v>1</v>
      </c>
      <c r="I699" s="98">
        <f>IF(""="",1,IF(LEFT("",1)&lt;&gt;"E","",1))</f>
        <v>1</v>
      </c>
      <c r="J699" s="98">
        <f>IF(""="",1,IF(LEFT("",1)="E","",1))</f>
        <v>1</v>
      </c>
      <c r="K699" s="99" t="s">
        <v>393</v>
      </c>
      <c r="L699" s="91">
        <v>2009</v>
      </c>
      <c r="M699" s="100" t="str">
        <f>IF(LEFT($G699,4)="xppm","*","")</f>
        <v/>
      </c>
      <c r="N699" s="101" t="str">
        <f>UPPER(TRIM("          INSURANCE - PROPERTY/FLOOD"))</f>
        <v>INSURANCE - PROPERTY/FLOOD</v>
      </c>
      <c r="P699" s="102" t="s">
        <v>359</v>
      </c>
      <c r="R699" s="109">
        <f>IFERROR(IF(1*AB699&gt;0,AB699,V699),V699)</f>
        <v>435.95000000000005</v>
      </c>
      <c r="S699" s="108"/>
      <c r="T699" s="101">
        <f>IFERROR(IF(LEFT($G699,4)="xppm",AD699/VLOOKUP($G699,$K$11:$Z$28,T$1,0),IF(LEFT($J699,1)="E",AD699/VLOOKUP($J699,$K$11:$Z$28,T$1,0),AD699/T$6)),"")</f>
        <v>435.95</v>
      </c>
      <c r="V699" s="101">
        <f>IFERROR(IF(LEFT($G699,4)="xppm",AF699/VLOOKUP($G699,$K$11:$Z$28,V$1,0),IF(LEFT($J699,1)="E",AF699/VLOOKUP($J699,$K$11:$Z$28,V$1,0),AF699/V$6)),"")</f>
        <v>435.95000000000005</v>
      </c>
      <c r="X699" s="101">
        <f>IFERROR(IF(LEFT($G699,4)="xppm",AH699/VLOOKUP($G699,$K$11:$Z$28,X$1,0),IF(LEFT($J699,1)="E",AH699/VLOOKUP($J699,$K$11:$Z$28,X$1,0),AH699/X$6)),"")</f>
        <v>261.1516666666667</v>
      </c>
      <c r="Z699" s="101">
        <f>IFERROR(IF(LEFT($G699,4)="xppm",AJ699/VLOOKUP($G699,$K$11:$Z$28,Z$1,0),IF(LEFT($J699,1)="E",AJ699/VLOOKUP($J699,$K$11:$Z$28,Z$1,0),AJ699/Z$6)),"")</f>
        <v>0</v>
      </c>
      <c r="AA699" s="108"/>
      <c r="AB699" s="99">
        <f>IFERROR(IF(LEFT($G699,4)="xppm",AL699/VLOOKUP($G699,$K$11:$Z$28,AB$1,0),IF(LEFT($J699,1)="E",AL699/VLOOKUP($J699,$K$11:$AB$28,AB$1,0),AL699/AB$6)),"")</f>
        <v>0</v>
      </c>
      <c r="AC699" s="110"/>
      <c r="AD699" s="14">
        <v>1307.8499999999999</v>
      </c>
      <c r="AE699" s="14"/>
      <c r="AF699" s="14">
        <v>3923.55</v>
      </c>
      <c r="AG699" s="14"/>
      <c r="AH699" s="14">
        <v>3133.82</v>
      </c>
      <c r="AI699" s="14"/>
      <c r="AJ699" s="14"/>
      <c r="AK699" s="65"/>
      <c r="AL699" s="14"/>
      <c r="AM699" s="65"/>
      <c r="AN699" s="25">
        <v>452.38</v>
      </c>
      <c r="AO699" s="25">
        <v>435.95</v>
      </c>
      <c r="AP699" s="25">
        <v>435.95</v>
      </c>
      <c r="AQ699" s="25">
        <v>435.95</v>
      </c>
      <c r="AR699" s="25">
        <v>435.95</v>
      </c>
      <c r="AS699" s="25">
        <v>435.95</v>
      </c>
      <c r="AT699" s="25">
        <v>435.95</v>
      </c>
      <c r="AU699" s="25">
        <v>435.95</v>
      </c>
      <c r="AV699" s="25">
        <v>435.95</v>
      </c>
      <c r="AW699" s="25">
        <v>435.95</v>
      </c>
      <c r="AX699" s="25">
        <v>435.95</v>
      </c>
      <c r="AY699" s="25">
        <v>435.95</v>
      </c>
      <c r="AZ699" s="108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  <c r="CK699" s="10"/>
      <c r="CL699" s="10"/>
      <c r="CM699" s="10"/>
      <c r="CN699" s="10"/>
      <c r="CO699" s="10"/>
      <c r="CP699" s="10"/>
      <c r="CQ699" s="10"/>
      <c r="CR699" s="10"/>
      <c r="CS699" s="10"/>
      <c r="CT699" s="10"/>
      <c r="CU699" s="10"/>
      <c r="CV699" s="10"/>
      <c r="CW699" s="10"/>
      <c r="CX699" s="10"/>
      <c r="CY699" s="10"/>
      <c r="CZ699" s="10"/>
      <c r="DA699" s="10"/>
      <c r="DB699" s="10"/>
      <c r="DC699" s="10"/>
      <c r="DD699" s="10"/>
      <c r="DE699" s="10"/>
      <c r="DF699" s="10"/>
      <c r="DG699" s="10"/>
      <c r="DH699" s="10"/>
      <c r="DI699" s="10"/>
      <c r="DJ699" s="10"/>
      <c r="DK699" s="10"/>
      <c r="DL699" s="10"/>
      <c r="DM699" s="10"/>
      <c r="DN699" s="10"/>
      <c r="DO699" s="10"/>
      <c r="DP699" s="10"/>
      <c r="DQ699" s="10"/>
      <c r="DR699" s="10"/>
      <c r="DS699" s="10"/>
    </row>
    <row r="700" spans="1:123" ht="4.05" customHeight="1" x14ac:dyDescent="0.25">
      <c r="A700" s="75" t="s">
        <v>348</v>
      </c>
      <c r="E700" s="111"/>
      <c r="F700" s="112"/>
      <c r="T700" s="25"/>
      <c r="U700" s="25"/>
      <c r="V700" s="25"/>
      <c r="W700" s="25"/>
      <c r="X700" s="25"/>
      <c r="Y700" s="25"/>
      <c r="Z700" s="25"/>
      <c r="AA700" s="25"/>
      <c r="AB700" s="14"/>
      <c r="AC700" s="14"/>
    </row>
    <row r="701" spans="1:123" s="86" customFormat="1" ht="15" customHeight="1" x14ac:dyDescent="0.25">
      <c r="A701" s="75" t="s">
        <v>348</v>
      </c>
      <c r="B701" s="80"/>
      <c r="C701" s="80"/>
      <c r="D701" s="80"/>
      <c r="E701" s="81"/>
      <c r="F701" s="82"/>
      <c r="G701" s="81"/>
      <c r="H701" s="81"/>
      <c r="I701" s="81"/>
      <c r="J701" s="81"/>
      <c r="K701" s="81"/>
      <c r="L701" s="83">
        <f>L702</f>
        <v>2009</v>
      </c>
      <c r="M701" s="84" t="s">
        <v>394</v>
      </c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  <c r="AA701" s="84"/>
      <c r="AB701" s="81"/>
      <c r="AC701" s="81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85"/>
      <c r="AO701" s="85"/>
      <c r="AP701" s="85"/>
      <c r="AQ701" s="85"/>
      <c r="AR701" s="85"/>
      <c r="AS701" s="85"/>
      <c r="AT701" s="85"/>
      <c r="AU701" s="85"/>
      <c r="AV701" s="85"/>
      <c r="AW701" s="85"/>
      <c r="AX701" s="85"/>
      <c r="AY701" s="85"/>
      <c r="AZ701" s="84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  <c r="CK701" s="10"/>
      <c r="CL701" s="10"/>
      <c r="CM701" s="10"/>
      <c r="CN701" s="10"/>
      <c r="CO701" s="10"/>
      <c r="CP701" s="10"/>
      <c r="CQ701" s="10"/>
      <c r="CR701" s="10"/>
      <c r="CS701" s="10"/>
      <c r="CT701" s="10"/>
      <c r="CU701" s="10"/>
      <c r="CV701" s="10"/>
      <c r="CW701" s="10"/>
      <c r="CX701" s="10"/>
      <c r="CY701" s="10"/>
      <c r="CZ701" s="10"/>
      <c r="DA701" s="10"/>
      <c r="DB701" s="10"/>
      <c r="DC701" s="10"/>
      <c r="DD701" s="10"/>
      <c r="DE701" s="10"/>
      <c r="DF701" s="10"/>
      <c r="DG701" s="10"/>
      <c r="DH701" s="10"/>
      <c r="DI701" s="10"/>
      <c r="DJ701" s="10"/>
      <c r="DK701" s="10"/>
      <c r="DL701" s="10"/>
      <c r="DM701" s="10"/>
      <c r="DN701" s="10"/>
      <c r="DO701" s="10"/>
      <c r="DP701" s="10"/>
      <c r="DQ701" s="10"/>
      <c r="DR701" s="10"/>
      <c r="DS701" s="10"/>
    </row>
    <row r="702" spans="1:123" s="101" customFormat="1" ht="10.95" customHeight="1" x14ac:dyDescent="0.25">
      <c r="A702" s="75" t="s">
        <v>348</v>
      </c>
      <c r="B702" s="95" t="str">
        <f t="shared" ref="B702:B704" si="188">IF(E702&gt;0,"Bud02 " &amp; C702 &amp;","&amp;D702&amp;",'"&amp;E702&amp;"',"&amp;1*R702)</f>
        <v>Bud02 2020,2009,'560000',0</v>
      </c>
      <c r="C702" s="96">
        <f t="shared" ref="C702:C705" si="189">$E$5</f>
        <v>2020</v>
      </c>
      <c r="D702" s="96">
        <v>2009</v>
      </c>
      <c r="E702" s="97">
        <f>IF(LEFT(H702,1) = "x",H702,F702)</f>
        <v>560000</v>
      </c>
      <c r="F702" s="90">
        <v>560000</v>
      </c>
      <c r="G702" s="98">
        <f>IF(""="",1,SUBSTITUTE(SUBSTITUTE("","xxp","xpp"),"xppm13","xppm08"))</f>
        <v>1</v>
      </c>
      <c r="H702" s="98">
        <f>IF(""="",1,"")</f>
        <v>1</v>
      </c>
      <c r="I702" s="98">
        <f>IF(""="",1,IF(LEFT("",1)&lt;&gt;"E","",1))</f>
        <v>1</v>
      </c>
      <c r="J702" s="98">
        <f>IF(""="",1,IF(LEFT("",1)="E","",1))</f>
        <v>1</v>
      </c>
      <c r="K702" s="99" t="s">
        <v>395</v>
      </c>
      <c r="L702" s="91">
        <v>2009</v>
      </c>
      <c r="M702" s="100" t="str">
        <f>IF(LEFT($G702,4)="xppm","*","")</f>
        <v/>
      </c>
      <c r="N702" s="101" t="str">
        <f>UPPER(TRIM("          INTEREST EXPENSE"))</f>
        <v>INTEREST EXPENSE</v>
      </c>
      <c r="P702" s="102" t="s">
        <v>356</v>
      </c>
      <c r="R702" s="109">
        <f>IFERROR(IF(1*AB702&gt;0,AB702,V702),V702)</f>
        <v>0</v>
      </c>
      <c r="S702" s="108"/>
      <c r="T702" s="101">
        <f>IFERROR(IF(LEFT($G702,4)="xppm",AD702/VLOOKUP($G702,$K$11:$Z$28,T$1,0),IF(LEFT($J702,1)="E",AD702/VLOOKUP($J702,$K$11:$Z$28,T$1,0),AD702/T$6)),"")</f>
        <v>0</v>
      </c>
      <c r="V702" s="101">
        <f>IFERROR(IF(LEFT($G702,4)="xppm",AF702/VLOOKUP($G702,$K$11:$Z$28,V$1,0),IF(LEFT($J702,1)="E",AF702/VLOOKUP($J702,$K$11:$Z$28,V$1,0),AF702/V$6)),"")</f>
        <v>0</v>
      </c>
      <c r="X702" s="101">
        <f>IFERROR(IF(LEFT($G702,4)="xppm",AH702/VLOOKUP($G702,$K$11:$Z$28,X$1,0),IF(LEFT($J702,1)="E",AH702/VLOOKUP($J702,$K$11:$Z$28,X$1,0),AH702/X$6)),"")</f>
        <v>10.574166666666667</v>
      </c>
      <c r="Z702" s="101">
        <f>IFERROR(IF(LEFT($G702,4)="xppm",AJ702/VLOOKUP($G702,$K$11:$Z$28,Z$1,0),IF(LEFT($J702,1)="E",AJ702/VLOOKUP($J702,$K$11:$Z$28,Z$1,0),AJ702/Z$6)),"")</f>
        <v>0</v>
      </c>
      <c r="AA702" s="108"/>
      <c r="AB702" s="99">
        <f>IFERROR(IF(LEFT($G702,4)="xppm",AL702/VLOOKUP($G702,$K$11:$Z$28,AB$1,0),IF(LEFT($J702,1)="E",AL702/VLOOKUP($J702,$K$11:$AB$28,AB$1,0),AL702/AB$6)),"")</f>
        <v>0</v>
      </c>
      <c r="AC702" s="110"/>
      <c r="AD702" s="14">
        <v>0</v>
      </c>
      <c r="AE702" s="14"/>
      <c r="AF702" s="14">
        <v>0</v>
      </c>
      <c r="AG702" s="14"/>
      <c r="AH702" s="14">
        <v>126.89</v>
      </c>
      <c r="AI702" s="14"/>
      <c r="AJ702" s="14"/>
      <c r="AK702" s="65"/>
      <c r="AL702" s="14"/>
      <c r="AM702" s="65"/>
      <c r="AN702" s="25">
        <v>0</v>
      </c>
      <c r="AO702" s="25">
        <v>0</v>
      </c>
      <c r="AP702" s="25">
        <v>0</v>
      </c>
      <c r="AQ702" s="25">
        <v>0</v>
      </c>
      <c r="AR702" s="25">
        <v>0</v>
      </c>
      <c r="AS702" s="25">
        <v>0</v>
      </c>
      <c r="AT702" s="25">
        <v>0</v>
      </c>
      <c r="AU702" s="25">
        <v>0</v>
      </c>
      <c r="AV702" s="25">
        <v>0</v>
      </c>
      <c r="AW702" s="25">
        <v>0</v>
      </c>
      <c r="AX702" s="25">
        <v>0</v>
      </c>
      <c r="AY702" s="25">
        <v>0</v>
      </c>
      <c r="AZ702" s="108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  <c r="CK702" s="10"/>
      <c r="CL702" s="10"/>
      <c r="CM702" s="10"/>
      <c r="CN702" s="10"/>
      <c r="CO702" s="10"/>
      <c r="CP702" s="10"/>
      <c r="CQ702" s="10"/>
      <c r="CR702" s="10"/>
      <c r="CS702" s="10"/>
      <c r="CT702" s="10"/>
      <c r="CU702" s="10"/>
      <c r="CV702" s="10"/>
      <c r="CW702" s="10"/>
      <c r="CX702" s="10"/>
      <c r="CY702" s="10"/>
      <c r="CZ702" s="10"/>
      <c r="DA702" s="10"/>
      <c r="DB702" s="10"/>
      <c r="DC702" s="10"/>
      <c r="DD702" s="10"/>
      <c r="DE702" s="10"/>
      <c r="DF702" s="10"/>
      <c r="DG702" s="10"/>
      <c r="DH702" s="10"/>
      <c r="DI702" s="10"/>
      <c r="DJ702" s="10"/>
      <c r="DK702" s="10"/>
      <c r="DL702" s="10"/>
      <c r="DM702" s="10"/>
      <c r="DN702" s="10"/>
      <c r="DO702" s="10"/>
      <c r="DP702" s="10"/>
      <c r="DQ702" s="10"/>
      <c r="DR702" s="10"/>
      <c r="DS702" s="10"/>
    </row>
    <row r="703" spans="1:123" s="101" customFormat="1" ht="10.95" customHeight="1" x14ac:dyDescent="0.25">
      <c r="A703" s="75" t="s">
        <v>348</v>
      </c>
      <c r="B703" s="95" t="str">
        <f t="shared" si="188"/>
        <v>Bud02 2020,2009,'560500',68805.87</v>
      </c>
      <c r="C703" s="96">
        <f t="shared" si="189"/>
        <v>2020</v>
      </c>
      <c r="D703" s="96">
        <v>2009</v>
      </c>
      <c r="E703" s="97">
        <f>IF(LEFT(H703,1) = "x",H703,F703)</f>
        <v>560500</v>
      </c>
      <c r="F703" s="90">
        <v>560500</v>
      </c>
      <c r="G703" s="98">
        <f>IF(""="",1,SUBSTITUTE(SUBSTITUTE("","xxp","xpp"),"xppm13","xppm08"))</f>
        <v>1</v>
      </c>
      <c r="H703" s="98">
        <f>IF(""="",1,"")</f>
        <v>1</v>
      </c>
      <c r="I703" s="98">
        <f>IF(""="",1,IF(LEFT("",1)&lt;&gt;"E","",1))</f>
        <v>1</v>
      </c>
      <c r="J703" s="98">
        <f>IF(""="",1,IF(LEFT("",1)="E","",1))</f>
        <v>1</v>
      </c>
      <c r="K703" s="99" t="s">
        <v>396</v>
      </c>
      <c r="L703" s="91">
        <v>2009</v>
      </c>
      <c r="M703" s="100" t="str">
        <f>IF(LEFT($G703,4)="xppm","*","")</f>
        <v/>
      </c>
      <c r="N703" s="101" t="str">
        <f>UPPER(TRIM("          RENT EXPENSE"))</f>
        <v>RENT EXPENSE</v>
      </c>
      <c r="P703" s="102" t="s">
        <v>356</v>
      </c>
      <c r="R703" s="109">
        <f>IFERROR(IF(1*AB703&gt;0,AB703,V703),V703)</f>
        <v>68805.87</v>
      </c>
      <c r="S703" s="108"/>
      <c r="T703" s="101">
        <f>IFERROR(IF(LEFT($G703,4)="xppm",AD703/VLOOKUP($G703,$K$11:$Z$28,T$1,0),IF(LEFT($J703,1)="E",AD703/VLOOKUP($J703,$K$11:$Z$28,T$1,0),AD703/T$6)),"")</f>
        <v>68951.77</v>
      </c>
      <c r="V703" s="101">
        <f>IFERROR(IF(LEFT($G703,4)="xppm",AF703/VLOOKUP($G703,$K$11:$Z$28,V$1,0),IF(LEFT($J703,1)="E",AF703/VLOOKUP($J703,$K$11:$Z$28,V$1,0),AF703/V$6)),"")</f>
        <v>68805.87</v>
      </c>
      <c r="X703" s="101">
        <f>IFERROR(IF(LEFT($G703,4)="xppm",AH703/VLOOKUP($G703,$K$11:$Z$28,X$1,0),IF(LEFT($J703,1)="E",AH703/VLOOKUP($J703,$K$11:$Z$28,X$1,0),AH703/X$6)),"")</f>
        <v>40094.203333333331</v>
      </c>
      <c r="Z703" s="101">
        <f>IFERROR(IF(LEFT($G703,4)="xppm",AJ703/VLOOKUP($G703,$K$11:$Z$28,Z$1,0),IF(LEFT($J703,1)="E",AJ703/VLOOKUP($J703,$K$11:$Z$28,Z$1,0),AJ703/Z$6)),"")</f>
        <v>0</v>
      </c>
      <c r="AA703" s="108"/>
      <c r="AB703" s="99">
        <f>IFERROR(IF(LEFT($G703,4)="xppm",AL703/VLOOKUP($G703,$K$11:$Z$28,AB$1,0),IF(LEFT($J703,1)="E",AL703/VLOOKUP($J703,$K$11:$AB$28,AB$1,0),AL703/AB$6)),"")</f>
        <v>0</v>
      </c>
      <c r="AC703" s="110"/>
      <c r="AD703" s="14">
        <v>206855.31</v>
      </c>
      <c r="AE703" s="14"/>
      <c r="AF703" s="14">
        <v>619252.82999999996</v>
      </c>
      <c r="AG703" s="14"/>
      <c r="AH703" s="14">
        <v>481130.44</v>
      </c>
      <c r="AI703" s="14"/>
      <c r="AJ703" s="14"/>
      <c r="AK703" s="65"/>
      <c r="AL703" s="14"/>
      <c r="AM703" s="65"/>
      <c r="AN703" s="25">
        <v>68732.92</v>
      </c>
      <c r="AO703" s="25">
        <v>68732.92</v>
      </c>
      <c r="AP703" s="25">
        <v>68732.92</v>
      </c>
      <c r="AQ703" s="25">
        <v>68732.92</v>
      </c>
      <c r="AR703" s="25">
        <v>68732.92</v>
      </c>
      <c r="AS703" s="25">
        <v>68732.92</v>
      </c>
      <c r="AT703" s="25">
        <v>68732.92</v>
      </c>
      <c r="AU703" s="25">
        <v>68732.92</v>
      </c>
      <c r="AV703" s="25">
        <v>68732.92</v>
      </c>
      <c r="AW703" s="25">
        <v>68732.92</v>
      </c>
      <c r="AX703" s="25">
        <v>68732.92</v>
      </c>
      <c r="AY703" s="25">
        <v>69389.47</v>
      </c>
      <c r="AZ703" s="108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  <c r="CK703" s="10"/>
      <c r="CL703" s="10"/>
      <c r="CM703" s="10"/>
      <c r="CN703" s="10"/>
      <c r="CO703" s="10"/>
      <c r="CP703" s="10"/>
      <c r="CQ703" s="10"/>
      <c r="CR703" s="10"/>
      <c r="CS703" s="10"/>
      <c r="CT703" s="10"/>
      <c r="CU703" s="10"/>
      <c r="CV703" s="10"/>
      <c r="CW703" s="10"/>
      <c r="CX703" s="10"/>
      <c r="CY703" s="10"/>
      <c r="CZ703" s="10"/>
      <c r="DA703" s="10"/>
      <c r="DB703" s="10"/>
      <c r="DC703" s="10"/>
      <c r="DD703" s="10"/>
      <c r="DE703" s="10"/>
      <c r="DF703" s="10"/>
      <c r="DG703" s="10"/>
      <c r="DH703" s="10"/>
      <c r="DI703" s="10"/>
      <c r="DJ703" s="10"/>
      <c r="DK703" s="10"/>
      <c r="DL703" s="10"/>
      <c r="DM703" s="10"/>
      <c r="DN703" s="10"/>
      <c r="DO703" s="10"/>
      <c r="DP703" s="10"/>
      <c r="DQ703" s="10"/>
      <c r="DR703" s="10"/>
      <c r="DS703" s="10"/>
    </row>
    <row r="704" spans="1:123" s="101" customFormat="1" ht="10.95" customHeight="1" x14ac:dyDescent="0.25">
      <c r="A704" s="75" t="s">
        <v>348</v>
      </c>
      <c r="B704" s="95" t="b">
        <f t="shared" si="188"/>
        <v>0</v>
      </c>
      <c r="C704" s="96">
        <f t="shared" si="189"/>
        <v>2020</v>
      </c>
      <c r="D704" s="96">
        <v>2009</v>
      </c>
      <c r="E704" s="97">
        <f>IF(LEFT(H704,1) = "x",H704,F704)</f>
        <v>0</v>
      </c>
      <c r="F704" s="90"/>
      <c r="G704" s="98">
        <f>IF(""="",1,SUBSTITUTE(SUBSTITUTE("","xxp","xpp"),"xppm13","xppm08"))</f>
        <v>1</v>
      </c>
      <c r="H704" s="98">
        <f>IF(""="",1,"")</f>
        <v>1</v>
      </c>
      <c r="I704" s="98">
        <f>IF(""="",1,IF(LEFT("",1)&lt;&gt;"E","",1))</f>
        <v>1</v>
      </c>
      <c r="J704" s="98">
        <f>IF(""="",1,IF(LEFT("",1)="E","",1))</f>
        <v>1</v>
      </c>
      <c r="K704" s="99" t="s">
        <v>397</v>
      </c>
      <c r="L704" s="91">
        <v>2009</v>
      </c>
      <c r="M704" s="100" t="str">
        <f>IF(LEFT($G704,4)="xppm","*","")</f>
        <v/>
      </c>
      <c r="N704" s="101" t="str">
        <f>UPPER(TRIM("          NON-RECURRING MISC. EXPENSE"))</f>
        <v>NON-RECURRING MISC. EXPENSE</v>
      </c>
      <c r="P704" s="102" t="s">
        <v>356</v>
      </c>
      <c r="R704" s="109">
        <f>IFERROR(IF(1*AB704&gt;0,AB704,V704),V704)</f>
        <v>0</v>
      </c>
      <c r="S704" s="108"/>
      <c r="T704" s="101">
        <f>IFERROR(IF(LEFT($G704,4)="xppm",AD704/VLOOKUP($G704,$K$11:$Z$28,T$1,0),IF(LEFT($J704,1)="E",AD704/VLOOKUP($J704,$K$11:$Z$28,T$1,0),AD704/T$6)),"")</f>
        <v>0</v>
      </c>
      <c r="V704" s="101">
        <f>IFERROR(IF(LEFT($G704,4)="xppm",AF704/VLOOKUP($G704,$K$11:$Z$28,V$1,0),IF(LEFT($J704,1)="E",AF704/VLOOKUP($J704,$K$11:$Z$28,V$1,0),AF704/V$6)),"")</f>
        <v>0</v>
      </c>
      <c r="X704" s="101">
        <f>IFERROR(IF(LEFT($G704,4)="xppm",AH704/VLOOKUP($G704,$K$11:$Z$28,X$1,0),IF(LEFT($J704,1)="E",AH704/VLOOKUP($J704,$K$11:$Z$28,X$1,0),AH704/X$6)),"")</f>
        <v>0</v>
      </c>
      <c r="Z704" s="101">
        <f>IFERROR(IF(LEFT($G704,4)="xppm",AJ704/VLOOKUP($G704,$K$11:$Z$28,Z$1,0),IF(LEFT($J704,1)="E",AJ704/VLOOKUP($J704,$K$11:$Z$28,Z$1,0),AJ704/Z$6)),"")</f>
        <v>0</v>
      </c>
      <c r="AA704" s="108"/>
      <c r="AB704" s="99">
        <f>IFERROR(IF(LEFT($G704,4)="xppm",AL704/VLOOKUP($G704,$K$11:$Z$28,AB$1,0),IF(LEFT($J704,1)="E",AL704/VLOOKUP($J704,$K$11:$AB$28,AB$1,0),AL704/AB$6)),"")</f>
        <v>0</v>
      </c>
      <c r="AC704" s="110"/>
      <c r="AD704" s="14"/>
      <c r="AE704" s="14"/>
      <c r="AF704" s="14"/>
      <c r="AG704" s="14"/>
      <c r="AH704" s="14"/>
      <c r="AI704" s="14"/>
      <c r="AJ704" s="14"/>
      <c r="AK704" s="65"/>
      <c r="AL704" s="14"/>
      <c r="AM704" s="6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108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  <c r="CK704" s="10"/>
      <c r="CL704" s="10"/>
      <c r="CM704" s="10"/>
      <c r="CN704" s="10"/>
      <c r="CO704" s="10"/>
      <c r="CP704" s="10"/>
      <c r="CQ704" s="10"/>
      <c r="CR704" s="10"/>
      <c r="CS704" s="10"/>
      <c r="CT704" s="10"/>
      <c r="CU704" s="10"/>
      <c r="CV704" s="10"/>
      <c r="CW704" s="10"/>
      <c r="CX704" s="10"/>
      <c r="CY704" s="10"/>
      <c r="CZ704" s="10"/>
      <c r="DA704" s="10"/>
      <c r="DB704" s="10"/>
      <c r="DC704" s="10"/>
      <c r="DD704" s="10"/>
      <c r="DE704" s="10"/>
      <c r="DF704" s="10"/>
      <c r="DG704" s="10"/>
      <c r="DH704" s="10"/>
      <c r="DI704" s="10"/>
      <c r="DJ704" s="10"/>
      <c r="DK704" s="10"/>
      <c r="DL704" s="10"/>
      <c r="DM704" s="10"/>
      <c r="DN704" s="10"/>
      <c r="DO704" s="10"/>
      <c r="DP704" s="10"/>
      <c r="DQ704" s="10"/>
      <c r="DR704" s="10"/>
      <c r="DS704" s="10"/>
    </row>
    <row r="705" spans="1:123" ht="4.05" customHeight="1" x14ac:dyDescent="0.25">
      <c r="A705" s="75" t="s">
        <v>348</v>
      </c>
      <c r="E705" s="111"/>
      <c r="F705" s="112"/>
      <c r="T705" s="25"/>
      <c r="U705" s="25"/>
      <c r="V705" s="25"/>
      <c r="W705" s="25"/>
      <c r="X705" s="25"/>
      <c r="Y705" s="25"/>
      <c r="Z705" s="25"/>
      <c r="AA705" s="25"/>
      <c r="AB705" s="14"/>
      <c r="AC705" s="14"/>
    </row>
    <row r="706" spans="1:123" s="5" customFormat="1" x14ac:dyDescent="0.25">
      <c r="A706" s="75" t="s">
        <v>348</v>
      </c>
      <c r="E706" s="6"/>
      <c r="G706" s="8"/>
      <c r="H706" s="8"/>
      <c r="I706" s="8"/>
      <c r="J706" s="8"/>
      <c r="K706" s="6"/>
      <c r="L706" s="76"/>
      <c r="M706" s="76"/>
      <c r="N706" s="10"/>
      <c r="O706" s="10"/>
      <c r="P706" s="7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6"/>
      <c r="AC706" s="6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  <c r="CK706" s="10"/>
      <c r="CL706" s="10"/>
      <c r="CM706" s="10"/>
      <c r="CN706" s="10"/>
      <c r="CO706" s="10"/>
      <c r="CP706" s="10"/>
      <c r="CQ706" s="10"/>
      <c r="CR706" s="10"/>
      <c r="CS706" s="10"/>
      <c r="CT706" s="10"/>
      <c r="CU706" s="10"/>
      <c r="CV706" s="10"/>
      <c r="CW706" s="10"/>
      <c r="CX706" s="10"/>
      <c r="CY706" s="10"/>
      <c r="CZ706" s="10"/>
      <c r="DA706" s="10"/>
      <c r="DB706" s="10"/>
      <c r="DC706" s="10"/>
      <c r="DD706" s="10"/>
      <c r="DE706" s="10"/>
      <c r="DF706" s="10"/>
      <c r="DG706" s="10"/>
      <c r="DH706" s="10"/>
      <c r="DI706" s="10"/>
      <c r="DJ706" s="10"/>
      <c r="DK706" s="10"/>
      <c r="DL706" s="10"/>
      <c r="DM706" s="10"/>
      <c r="DN706" s="10"/>
      <c r="DO706" s="10"/>
      <c r="DP706" s="10"/>
      <c r="DQ706" s="10"/>
      <c r="DR706" s="10"/>
      <c r="DS706" s="10"/>
    </row>
    <row r="707" spans="1:123" ht="22.8" customHeight="1" x14ac:dyDescent="0.35">
      <c r="A707" s="75" t="s">
        <v>348</v>
      </c>
      <c r="K707" s="6">
        <v>2010</v>
      </c>
      <c r="L707" s="77">
        <v>2010</v>
      </c>
      <c r="M707" s="77"/>
      <c r="N707" s="78" t="s">
        <v>409</v>
      </c>
      <c r="O707" s="79"/>
      <c r="S707" s="58"/>
      <c r="AA707" s="58"/>
      <c r="AC707" s="72"/>
      <c r="AK707" s="65"/>
      <c r="AM707" s="65"/>
      <c r="AZ707" s="58"/>
    </row>
    <row r="708" spans="1:123" x14ac:dyDescent="0.25">
      <c r="A708" s="75" t="s">
        <v>348</v>
      </c>
    </row>
    <row r="709" spans="1:123" s="86" customFormat="1" ht="15" customHeight="1" x14ac:dyDescent="0.25">
      <c r="A709" s="75" t="s">
        <v>348</v>
      </c>
      <c r="B709" s="80"/>
      <c r="C709" s="80"/>
      <c r="D709" s="80"/>
      <c r="E709" s="81"/>
      <c r="F709" s="82"/>
      <c r="G709" s="81"/>
      <c r="H709" s="81"/>
      <c r="I709" s="81"/>
      <c r="J709" s="81"/>
      <c r="K709" s="81"/>
      <c r="L709" s="83">
        <f>L710</f>
        <v>2010</v>
      </c>
      <c r="M709" s="84" t="s">
        <v>350</v>
      </c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  <c r="AA709" s="84"/>
      <c r="AB709" s="81"/>
      <c r="AC709" s="81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85"/>
      <c r="AO709" s="85"/>
      <c r="AP709" s="85"/>
      <c r="AQ709" s="85"/>
      <c r="AR709" s="85"/>
      <c r="AS709" s="85"/>
      <c r="AT709" s="85"/>
      <c r="AU709" s="85"/>
      <c r="AV709" s="85"/>
      <c r="AW709" s="85"/>
      <c r="AX709" s="85"/>
      <c r="AY709" s="85"/>
      <c r="AZ709" s="84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  <c r="CK709" s="10"/>
      <c r="CL709" s="10"/>
      <c r="CM709" s="10"/>
      <c r="CN709" s="10"/>
      <c r="CO709" s="10"/>
      <c r="CP709" s="10"/>
      <c r="CQ709" s="10"/>
      <c r="CR709" s="10"/>
      <c r="CS709" s="10"/>
      <c r="CT709" s="10"/>
      <c r="CU709" s="10"/>
      <c r="CV709" s="10"/>
      <c r="CW709" s="10"/>
      <c r="CX709" s="10"/>
      <c r="CY709" s="10"/>
      <c r="CZ709" s="10"/>
      <c r="DA709" s="10"/>
      <c r="DB709" s="10"/>
      <c r="DC709" s="10"/>
      <c r="DD709" s="10"/>
      <c r="DE709" s="10"/>
      <c r="DF709" s="10"/>
      <c r="DG709" s="10"/>
      <c r="DH709" s="10"/>
      <c r="DI709" s="10"/>
      <c r="DJ709" s="10"/>
      <c r="DK709" s="10"/>
      <c r="DL709" s="10"/>
      <c r="DM709" s="10"/>
      <c r="DN709" s="10"/>
      <c r="DO709" s="10"/>
      <c r="DP709" s="10"/>
      <c r="DQ709" s="10"/>
      <c r="DR709" s="10"/>
      <c r="DS709" s="10"/>
    </row>
    <row r="710" spans="1:123" s="25" customFormat="1" ht="10.95" customHeight="1" x14ac:dyDescent="0.25">
      <c r="A710" s="87" t="s">
        <v>348</v>
      </c>
      <c r="B710" s="88"/>
      <c r="C710" s="88"/>
      <c r="D710" s="88"/>
      <c r="E710" s="89"/>
      <c r="F710" s="90"/>
      <c r="G710" s="13"/>
      <c r="H710" s="13"/>
      <c r="I710" s="13"/>
      <c r="J710" s="13"/>
      <c r="K710" s="14" t="s">
        <v>295</v>
      </c>
      <c r="L710" s="91">
        <v>2010</v>
      </c>
      <c r="M710" s="92"/>
      <c r="N710" s="25" t="str">
        <f>TRIM("    TOTAL DAYS")</f>
        <v>TOTAL DAYS</v>
      </c>
      <c r="P710" s="70"/>
      <c r="Q710" s="10"/>
      <c r="R710" s="85"/>
      <c r="S710" s="93"/>
      <c r="T710" s="25">
        <f>AD710/T$6</f>
        <v>506.33333333333331</v>
      </c>
      <c r="V710" s="25">
        <f>AF710/V$6</f>
        <v>668.44444444444446</v>
      </c>
      <c r="X710" s="25">
        <f>AH710/X$6</f>
        <v>492.5</v>
      </c>
      <c r="Z710" s="25">
        <f>AJ710/Z$6</f>
        <v>0</v>
      </c>
      <c r="AA710" s="93"/>
      <c r="AB710" s="14">
        <f>AL710/AB$6</f>
        <v>0</v>
      </c>
      <c r="AC710" s="65"/>
      <c r="AD710" s="14">
        <v>1519</v>
      </c>
      <c r="AE710" s="14"/>
      <c r="AF710" s="14">
        <v>6016</v>
      </c>
      <c r="AG710" s="14"/>
      <c r="AH710" s="14">
        <v>5910</v>
      </c>
      <c r="AI710" s="14"/>
      <c r="AJ710" s="14"/>
      <c r="AK710" s="65"/>
      <c r="AL710" s="14"/>
      <c r="AM710" s="65"/>
      <c r="AN710" s="25">
        <v>832</v>
      </c>
      <c r="AO710" s="25">
        <v>750</v>
      </c>
      <c r="AP710" s="25">
        <v>758</v>
      </c>
      <c r="AQ710" s="25">
        <v>744</v>
      </c>
      <c r="AR710" s="25">
        <v>672</v>
      </c>
      <c r="AS710" s="25">
        <v>809</v>
      </c>
      <c r="AT710" s="25">
        <v>744</v>
      </c>
      <c r="AU710" s="25">
        <v>775</v>
      </c>
      <c r="AV710" s="25">
        <v>753</v>
      </c>
      <c r="AW710" s="25">
        <v>775</v>
      </c>
      <c r="AX710" s="25">
        <v>744</v>
      </c>
      <c r="AY710" s="25">
        <v>0</v>
      </c>
      <c r="AZ710" s="93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  <c r="CK710" s="10"/>
      <c r="CL710" s="10"/>
      <c r="CM710" s="10"/>
      <c r="CN710" s="10"/>
      <c r="CO710" s="10"/>
      <c r="CP710" s="10"/>
      <c r="CQ710" s="10"/>
      <c r="CR710" s="10"/>
      <c r="CS710" s="10"/>
      <c r="CT710" s="10"/>
      <c r="CU710" s="10"/>
      <c r="CV710" s="10"/>
      <c r="CW710" s="10"/>
      <c r="CX710" s="10"/>
      <c r="CY710" s="10"/>
      <c r="CZ710" s="10"/>
      <c r="DA710" s="10"/>
      <c r="DB710" s="10"/>
      <c r="DC710" s="10"/>
      <c r="DD710" s="10"/>
      <c r="DE710" s="10"/>
      <c r="DF710" s="10"/>
      <c r="DG710" s="10"/>
      <c r="DH710" s="10"/>
      <c r="DI710" s="10"/>
      <c r="DJ710" s="10"/>
      <c r="DK710" s="10"/>
      <c r="DL710" s="10"/>
      <c r="DM710" s="10"/>
      <c r="DN710" s="10"/>
      <c r="DO710" s="10"/>
      <c r="DP710" s="10"/>
      <c r="DQ710" s="10"/>
      <c r="DR710" s="10"/>
      <c r="DS710" s="10"/>
    </row>
    <row r="711" spans="1:123" s="25" customFormat="1" ht="10.95" customHeight="1" x14ac:dyDescent="0.25">
      <c r="A711" s="87" t="s">
        <v>348</v>
      </c>
      <c r="B711" s="88"/>
      <c r="C711" s="88"/>
      <c r="D711" s="88"/>
      <c r="E711" s="89"/>
      <c r="F711" s="90"/>
      <c r="G711" s="13"/>
      <c r="H711" s="13"/>
      <c r="I711" s="13"/>
      <c r="J711" s="13"/>
      <c r="K711" s="14" t="s">
        <v>299</v>
      </c>
      <c r="L711" s="91">
        <v>2010</v>
      </c>
      <c r="M711" s="92"/>
      <c r="N711" s="25" t="str">
        <f>TRIM("      TOTAL ANCILLARIES")</f>
        <v>TOTAL ANCILLARIES</v>
      </c>
      <c r="P711" s="70"/>
      <c r="Q711" s="10"/>
      <c r="R711" s="85"/>
      <c r="S711" s="93"/>
      <c r="T711" s="25">
        <f>AD711/T$6</f>
        <v>0</v>
      </c>
      <c r="V711" s="25">
        <f>AF711/V$6</f>
        <v>0</v>
      </c>
      <c r="X711" s="25">
        <f>AH711/X$6</f>
        <v>0</v>
      </c>
      <c r="Z711" s="25">
        <f>AJ711/Z$6</f>
        <v>0</v>
      </c>
      <c r="AA711" s="93"/>
      <c r="AB711" s="14">
        <f>AL711/AB$6</f>
        <v>0</v>
      </c>
      <c r="AC711" s="65"/>
      <c r="AD711" s="14"/>
      <c r="AE711" s="14"/>
      <c r="AF711" s="14"/>
      <c r="AG711" s="14"/>
      <c r="AH711" s="14"/>
      <c r="AI711" s="14"/>
      <c r="AJ711" s="14"/>
      <c r="AK711" s="65"/>
      <c r="AL711" s="14"/>
      <c r="AM711" s="65"/>
      <c r="AZ711" s="93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  <c r="CK711" s="10"/>
      <c r="CL711" s="10"/>
      <c r="CM711" s="10"/>
      <c r="CN711" s="10"/>
      <c r="CO711" s="10"/>
      <c r="CP711" s="10"/>
      <c r="CQ711" s="10"/>
      <c r="CR711" s="10"/>
      <c r="CS711" s="10"/>
      <c r="CT711" s="10"/>
      <c r="CU711" s="10"/>
      <c r="CV711" s="10"/>
      <c r="CW711" s="10"/>
      <c r="CX711" s="10"/>
      <c r="CY711" s="10"/>
      <c r="CZ711" s="10"/>
      <c r="DA711" s="10"/>
      <c r="DB711" s="10"/>
      <c r="DC711" s="10"/>
      <c r="DD711" s="10"/>
      <c r="DE711" s="10"/>
      <c r="DF711" s="10"/>
      <c r="DG711" s="10"/>
      <c r="DH711" s="10"/>
      <c r="DI711" s="10"/>
      <c r="DJ711" s="10"/>
      <c r="DK711" s="10"/>
      <c r="DL711" s="10"/>
      <c r="DM711" s="10"/>
      <c r="DN711" s="10"/>
      <c r="DO711" s="10"/>
      <c r="DP711" s="10"/>
      <c r="DQ711" s="10"/>
      <c r="DR711" s="10"/>
      <c r="DS711" s="10"/>
    </row>
    <row r="712" spans="1:123" s="25" customFormat="1" ht="10.95" customHeight="1" x14ac:dyDescent="0.25">
      <c r="A712" s="87" t="s">
        <v>348</v>
      </c>
      <c r="B712" s="88"/>
      <c r="C712" s="88"/>
      <c r="D712" s="88"/>
      <c r="E712" s="89"/>
      <c r="F712" s="90"/>
      <c r="G712" s="13"/>
      <c r="H712" s="13"/>
      <c r="I712" s="13"/>
      <c r="J712" s="13"/>
      <c r="K712" s="14" t="s">
        <v>301</v>
      </c>
      <c r="L712" s="91">
        <v>2010</v>
      </c>
      <c r="M712" s="92"/>
      <c r="N712" s="25" t="str">
        <f>TRIM("TOTAL REVENUE")</f>
        <v>TOTAL REVENUE</v>
      </c>
      <c r="P712" s="70"/>
      <c r="Q712" s="10"/>
      <c r="R712" s="85"/>
      <c r="S712" s="93"/>
      <c r="T712" s="25">
        <f>AD712/T$6</f>
        <v>59493.31</v>
      </c>
      <c r="V712" s="25">
        <f>AF712/V$6</f>
        <v>71301.722222222219</v>
      </c>
      <c r="X712" s="25">
        <f>AH712/X$6</f>
        <v>60442.249166666668</v>
      </c>
      <c r="Z712" s="25">
        <f>AJ712/Z$6</f>
        <v>0</v>
      </c>
      <c r="AA712" s="93"/>
      <c r="AB712" s="14">
        <f>AL712/AB$6</f>
        <v>0</v>
      </c>
      <c r="AC712" s="65"/>
      <c r="AD712" s="14">
        <v>178479.93</v>
      </c>
      <c r="AE712" s="14"/>
      <c r="AF712" s="14">
        <v>641715.5</v>
      </c>
      <c r="AG712" s="14"/>
      <c r="AH712" s="14">
        <v>725306.99</v>
      </c>
      <c r="AI712" s="14"/>
      <c r="AJ712" s="14"/>
      <c r="AK712" s="65"/>
      <c r="AL712" s="14"/>
      <c r="AM712" s="65"/>
      <c r="AN712" s="25">
        <v>105469.01</v>
      </c>
      <c r="AO712" s="25">
        <v>92567.13</v>
      </c>
      <c r="AP712" s="25">
        <v>86689.29</v>
      </c>
      <c r="AQ712" s="25">
        <v>90124.29</v>
      </c>
      <c r="AR712" s="25">
        <v>82377.81</v>
      </c>
      <c r="AS712" s="25">
        <v>96624.29</v>
      </c>
      <c r="AT712" s="25">
        <v>14844.94</v>
      </c>
      <c r="AU712" s="25">
        <v>89659.96</v>
      </c>
      <c r="AV712" s="25">
        <v>89604.28</v>
      </c>
      <c r="AW712" s="25">
        <v>90084.96</v>
      </c>
      <c r="AX712" s="25">
        <v>88394.97</v>
      </c>
      <c r="AY712" s="25">
        <v>0</v>
      </c>
      <c r="AZ712" s="93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  <c r="CK712" s="10"/>
      <c r="CL712" s="10"/>
      <c r="CM712" s="10"/>
      <c r="CN712" s="10"/>
      <c r="CO712" s="10"/>
      <c r="CP712" s="10"/>
      <c r="CQ712" s="10"/>
      <c r="CR712" s="10"/>
      <c r="CS712" s="10"/>
      <c r="CT712" s="10"/>
      <c r="CU712" s="10"/>
      <c r="CV712" s="10"/>
      <c r="CW712" s="10"/>
      <c r="CX712" s="10"/>
      <c r="CY712" s="10"/>
      <c r="CZ712" s="10"/>
      <c r="DA712" s="10"/>
      <c r="DB712" s="10"/>
      <c r="DC712" s="10"/>
      <c r="DD712" s="10"/>
      <c r="DE712" s="10"/>
      <c r="DF712" s="10"/>
      <c r="DG712" s="10"/>
      <c r="DH712" s="10"/>
      <c r="DI712" s="10"/>
      <c r="DJ712" s="10"/>
      <c r="DK712" s="10"/>
      <c r="DL712" s="10"/>
      <c r="DM712" s="10"/>
      <c r="DN712" s="10"/>
      <c r="DO712" s="10"/>
      <c r="DP712" s="10"/>
      <c r="DQ712" s="10"/>
      <c r="DR712" s="10"/>
      <c r="DS712" s="10"/>
    </row>
    <row r="713" spans="1:123" s="25" customFormat="1" ht="10.95" customHeight="1" x14ac:dyDescent="0.25">
      <c r="A713" s="87" t="s">
        <v>348</v>
      </c>
      <c r="B713" s="88"/>
      <c r="C713" s="88"/>
      <c r="D713" s="88"/>
      <c r="E713" s="89"/>
      <c r="F713" s="90"/>
      <c r="G713" s="13"/>
      <c r="H713" s="13"/>
      <c r="I713" s="13"/>
      <c r="J713" s="13"/>
      <c r="K713" s="14" t="s">
        <v>303</v>
      </c>
      <c r="L713" s="91">
        <v>2010</v>
      </c>
      <c r="M713" s="92"/>
      <c r="N713" s="25" t="str">
        <f>TRIM("      TOTAL EMPLOYEE WAGES")</f>
        <v>TOTAL EMPLOYEE WAGES</v>
      </c>
      <c r="P713" s="70"/>
      <c r="Q713" s="10"/>
      <c r="R713" s="85"/>
      <c r="S713" s="93"/>
      <c r="T713" s="25">
        <f>AD713/T$6</f>
        <v>46829.076666666668</v>
      </c>
      <c r="V713" s="25">
        <f>AF713/V$6</f>
        <v>51962.682222222225</v>
      </c>
      <c r="X713" s="25">
        <f>AH713/X$6</f>
        <v>37712.962500000001</v>
      </c>
      <c r="Z713" s="25">
        <f>AJ713/Z$6</f>
        <v>0</v>
      </c>
      <c r="AA713" s="93"/>
      <c r="AB713" s="14">
        <f>AL713/AB$6</f>
        <v>0</v>
      </c>
      <c r="AC713" s="65"/>
      <c r="AD713" s="14">
        <v>140487.23000000001</v>
      </c>
      <c r="AE713" s="14"/>
      <c r="AF713" s="14">
        <v>467664.14</v>
      </c>
      <c r="AG713" s="14"/>
      <c r="AH713" s="14">
        <v>452555.55</v>
      </c>
      <c r="AI713" s="14"/>
      <c r="AJ713" s="14"/>
      <c r="AK713" s="65"/>
      <c r="AL713" s="14"/>
      <c r="AM713" s="65"/>
      <c r="AN713" s="25">
        <v>59836.03</v>
      </c>
      <c r="AO713" s="25">
        <v>56241.25</v>
      </c>
      <c r="AP713" s="25">
        <v>52223</v>
      </c>
      <c r="AQ713" s="25">
        <v>47904.25</v>
      </c>
      <c r="AR713" s="25">
        <v>49044.86</v>
      </c>
      <c r="AS713" s="25">
        <v>57952.18</v>
      </c>
      <c r="AT713" s="25">
        <v>56579.15</v>
      </c>
      <c r="AU713" s="25">
        <v>57285.93</v>
      </c>
      <c r="AV713" s="25">
        <v>58410.54</v>
      </c>
      <c r="AW713" s="25">
        <v>65202.67</v>
      </c>
      <c r="AX713" s="25">
        <v>75284.56</v>
      </c>
      <c r="AY713" s="25">
        <v>0</v>
      </c>
      <c r="AZ713" s="93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  <c r="CK713" s="10"/>
      <c r="CL713" s="10"/>
      <c r="CM713" s="10"/>
      <c r="CN713" s="10"/>
      <c r="CO713" s="10"/>
      <c r="CP713" s="10"/>
      <c r="CQ713" s="10"/>
      <c r="CR713" s="10"/>
      <c r="CS713" s="10"/>
      <c r="CT713" s="10"/>
      <c r="CU713" s="10"/>
      <c r="CV713" s="10"/>
      <c r="CW713" s="10"/>
      <c r="CX713" s="10"/>
      <c r="CY713" s="10"/>
      <c r="CZ713" s="10"/>
      <c r="DA713" s="10"/>
      <c r="DB713" s="10"/>
      <c r="DC713" s="10"/>
      <c r="DD713" s="10"/>
      <c r="DE713" s="10"/>
      <c r="DF713" s="10"/>
      <c r="DG713" s="10"/>
      <c r="DH713" s="10"/>
      <c r="DI713" s="10"/>
      <c r="DJ713" s="10"/>
      <c r="DK713" s="10"/>
      <c r="DL713" s="10"/>
      <c r="DM713" s="10"/>
      <c r="DN713" s="10"/>
      <c r="DO713" s="10"/>
      <c r="DP713" s="10"/>
      <c r="DQ713" s="10"/>
      <c r="DR713" s="10"/>
      <c r="DS713" s="10"/>
    </row>
    <row r="714" spans="1:123" s="25" customFormat="1" ht="10.95" customHeight="1" x14ac:dyDescent="0.25">
      <c r="A714" s="87" t="s">
        <v>348</v>
      </c>
      <c r="B714" s="88"/>
      <c r="C714" s="88"/>
      <c r="D714" s="88"/>
      <c r="E714" s="89"/>
      <c r="F714" s="90"/>
      <c r="G714" s="13"/>
      <c r="H714" s="13"/>
      <c r="I714" s="13"/>
      <c r="J714" s="13"/>
      <c r="K714" s="14" t="s">
        <v>305</v>
      </c>
      <c r="L714" s="91">
        <v>2010</v>
      </c>
      <c r="M714" s="92"/>
      <c r="N714" s="25" t="str">
        <f>TRIM("TOTAL COMPENSATION")</f>
        <v>TOTAL COMPENSATION</v>
      </c>
      <c r="P714" s="70"/>
      <c r="Q714" s="10"/>
      <c r="R714" s="85"/>
      <c r="S714" s="93"/>
      <c r="T714" s="25">
        <f>AD714/T$6</f>
        <v>46829.076666666668</v>
      </c>
      <c r="V714" s="25">
        <f>AF714/V$6</f>
        <v>51962.682222222225</v>
      </c>
      <c r="X714" s="25">
        <f>AH714/X$6</f>
        <v>37712.962500000001</v>
      </c>
      <c r="Z714" s="25">
        <f>AJ714/Z$6</f>
        <v>0</v>
      </c>
      <c r="AA714" s="93"/>
      <c r="AB714" s="14">
        <f>AL714/AB$6</f>
        <v>0</v>
      </c>
      <c r="AC714" s="65"/>
      <c r="AD714" s="14">
        <v>140487.23000000001</v>
      </c>
      <c r="AE714" s="14"/>
      <c r="AF714" s="14">
        <v>467664.14</v>
      </c>
      <c r="AG714" s="14"/>
      <c r="AH714" s="14">
        <v>452555.55</v>
      </c>
      <c r="AI714" s="14"/>
      <c r="AJ714" s="14"/>
      <c r="AK714" s="65"/>
      <c r="AL714" s="14"/>
      <c r="AM714" s="65"/>
      <c r="AN714" s="25">
        <v>59836.03</v>
      </c>
      <c r="AO714" s="25">
        <v>56241.25</v>
      </c>
      <c r="AP714" s="25">
        <v>52223</v>
      </c>
      <c r="AQ714" s="25">
        <v>47904.25</v>
      </c>
      <c r="AR714" s="25">
        <v>49044.86</v>
      </c>
      <c r="AS714" s="25">
        <v>57952.18</v>
      </c>
      <c r="AT714" s="25">
        <v>56579.15</v>
      </c>
      <c r="AU714" s="25">
        <v>57285.93</v>
      </c>
      <c r="AV714" s="25">
        <v>58410.54</v>
      </c>
      <c r="AW714" s="25">
        <v>65202.67</v>
      </c>
      <c r="AX714" s="25">
        <v>75284.56</v>
      </c>
      <c r="AY714" s="25">
        <v>0</v>
      </c>
      <c r="AZ714" s="93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  <c r="CK714" s="10"/>
      <c r="CL714" s="10"/>
      <c r="CM714" s="10"/>
      <c r="CN714" s="10"/>
      <c r="CO714" s="10"/>
      <c r="CP714" s="10"/>
      <c r="CQ714" s="10"/>
      <c r="CR714" s="10"/>
      <c r="CS714" s="10"/>
      <c r="CT714" s="10"/>
      <c r="CU714" s="10"/>
      <c r="CV714" s="10"/>
      <c r="CW714" s="10"/>
      <c r="CX714" s="10"/>
      <c r="CY714" s="10"/>
      <c r="CZ714" s="10"/>
      <c r="DA714" s="10"/>
      <c r="DB714" s="10"/>
      <c r="DC714" s="10"/>
      <c r="DD714" s="10"/>
      <c r="DE714" s="10"/>
      <c r="DF714" s="10"/>
      <c r="DG714" s="10"/>
      <c r="DH714" s="10"/>
      <c r="DI714" s="10"/>
      <c r="DJ714" s="10"/>
      <c r="DK714" s="10"/>
      <c r="DL714" s="10"/>
      <c r="DM714" s="10"/>
      <c r="DN714" s="10"/>
      <c r="DO714" s="10"/>
      <c r="DP714" s="10"/>
      <c r="DQ714" s="10"/>
      <c r="DR714" s="10"/>
      <c r="DS714" s="10"/>
    </row>
    <row r="715" spans="1:123" x14ac:dyDescent="0.25">
      <c r="A715" s="75" t="s">
        <v>348</v>
      </c>
      <c r="L715" s="94"/>
    </row>
    <row r="716" spans="1:123" s="86" customFormat="1" ht="15" customHeight="1" x14ac:dyDescent="0.25">
      <c r="A716" s="75" t="s">
        <v>348</v>
      </c>
      <c r="B716" s="80"/>
      <c r="C716" s="80"/>
      <c r="D716" s="80"/>
      <c r="E716" s="81"/>
      <c r="F716" s="82"/>
      <c r="G716" s="81"/>
      <c r="H716" s="81"/>
      <c r="I716" s="81"/>
      <c r="J716" s="81"/>
      <c r="K716" s="81"/>
      <c r="L716" s="83">
        <f>L717</f>
        <v>2010</v>
      </c>
      <c r="M716" s="84" t="s">
        <v>351</v>
      </c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  <c r="AA716" s="84"/>
      <c r="AB716" s="81"/>
      <c r="AC716" s="81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85"/>
      <c r="AO716" s="85"/>
      <c r="AP716" s="85"/>
      <c r="AQ716" s="85"/>
      <c r="AR716" s="85"/>
      <c r="AS716" s="85"/>
      <c r="AT716" s="85"/>
      <c r="AU716" s="85"/>
      <c r="AV716" s="85"/>
      <c r="AW716" s="85"/>
      <c r="AX716" s="85"/>
      <c r="AY716" s="85"/>
      <c r="AZ716" s="84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  <c r="CK716" s="10"/>
      <c r="CL716" s="10"/>
      <c r="CM716" s="10"/>
      <c r="CN716" s="10"/>
      <c r="CO716" s="10"/>
      <c r="CP716" s="10"/>
      <c r="CQ716" s="10"/>
      <c r="CR716" s="10"/>
      <c r="CS716" s="10"/>
      <c r="CT716" s="10"/>
      <c r="CU716" s="10"/>
      <c r="CV716" s="10"/>
      <c r="CW716" s="10"/>
      <c r="CX716" s="10"/>
      <c r="CY716" s="10"/>
      <c r="CZ716" s="10"/>
      <c r="DA716" s="10"/>
      <c r="DB716" s="10"/>
      <c r="DC716" s="10"/>
      <c r="DD716" s="10"/>
      <c r="DE716" s="10"/>
      <c r="DF716" s="10"/>
      <c r="DG716" s="10"/>
      <c r="DH716" s="10"/>
      <c r="DI716" s="10"/>
      <c r="DJ716" s="10"/>
      <c r="DK716" s="10"/>
      <c r="DL716" s="10"/>
      <c r="DM716" s="10"/>
      <c r="DN716" s="10"/>
      <c r="DO716" s="10"/>
      <c r="DP716" s="10"/>
      <c r="DQ716" s="10"/>
      <c r="DR716" s="10"/>
      <c r="DS716" s="10"/>
    </row>
    <row r="717" spans="1:123" s="101" customFormat="1" ht="10.95" customHeight="1" x14ac:dyDescent="0.25">
      <c r="A717" s="75" t="s">
        <v>348</v>
      </c>
      <c r="B717" s="95" t="str">
        <f t="shared" ref="B717" si="190">IF(E717&gt;0,"Bud02 " &amp; C717 &amp;","&amp;D717&amp;",'"&amp;E717&amp;"',"&amp;1*R717)</f>
        <v>Bud02 2020,2010,'xpr003',0</v>
      </c>
      <c r="C717" s="96">
        <f t="shared" ref="C717" si="191">$E$5</f>
        <v>2020</v>
      </c>
      <c r="D717" s="96">
        <v>2010</v>
      </c>
      <c r="E717" s="97" t="str">
        <f>K717</f>
        <v>xpr003</v>
      </c>
      <c r="F717" s="90"/>
      <c r="G717" s="98">
        <f>IF(""="",1,SUBSTITUTE(SUBSTITUTE("","xxp","xpp"),"xppm13","xppm08"))</f>
        <v>1</v>
      </c>
      <c r="H717" s="98">
        <f>IF(""="",1,"")</f>
        <v>1</v>
      </c>
      <c r="I717" s="98">
        <f>IF(""="",1,IF(LEFT("",1)&lt;&gt;"E","",1))</f>
        <v>1</v>
      </c>
      <c r="J717" s="98">
        <f>IF(""="",1,IF(LEFT("",1)="E","",1))</f>
        <v>1</v>
      </c>
      <c r="K717" s="99" t="s">
        <v>352</v>
      </c>
      <c r="L717" s="91">
        <v>2010</v>
      </c>
      <c r="M717" s="100" t="str">
        <f>IF(LEFT($G717,4)="xppm","*","")</f>
        <v/>
      </c>
      <c r="N717" s="101" t="str">
        <f>UPPER(TRIM("        NON_PRODUCTIVE RATE (NON-EXEMPT)"))</f>
        <v>NON_PRODUCTIVE RATE (NON-EXEMPT)</v>
      </c>
      <c r="P717" s="102"/>
      <c r="R717" s="103">
        <f>IFERROR(IF(1*AB717&gt;0,AB717,Z717),Z717)</f>
        <v>0</v>
      </c>
      <c r="S717" s="104"/>
      <c r="T717" s="105">
        <f>IFERROR(IF(LEFT($G717,4)="xppm",AD717/VLOOKUP($G717,$K$11:$Z$28,T$1,0),IF(LEFT($J717,1)="E",AD717/VLOOKUP($J717,$K$11:$Z$28,T$1,0),AD717/T$6)),"")</f>
        <v>0</v>
      </c>
      <c r="U717" s="105"/>
      <c r="V717" s="105">
        <f>IFERROR(IF(LEFT($G717,4)="xppm",AF717/VLOOKUP($G717,$K$11:$Z$28,V$1,0),IF(LEFT($J717,1)="E",AF717/VLOOKUP($J717,$K$11:$Z$28,V$1,0),AF717/V$6)),"")</f>
        <v>0</v>
      </c>
      <c r="W717" s="105"/>
      <c r="X717" s="105">
        <f>IFERROR(IF(LEFT($G717,4)="xppm",AH717/VLOOKUP($G717,$K$11:$Z$28,X$1,0),IF(LEFT($J717,1)="E",AH717/VLOOKUP($J717,$K$11:$Z$28,X$1,0),AH717/X$6)),"")</f>
        <v>0</v>
      </c>
      <c r="Y717" s="105"/>
      <c r="Z717" s="105">
        <f>IFERROR(IF(LEFT($G717,4)="xppm",AJ717/VLOOKUP($G717,$K$11:$Z$28,Z$1,0),IF(LEFT($J717,1)="E",AJ717/VLOOKUP($J717,$K$11:$Z$28,Z$1,0),AJ717/Z$6)),"")</f>
        <v>0</v>
      </c>
      <c r="AA717" s="104"/>
      <c r="AB717" s="106">
        <f>IFERROR(IF(LEFT($G717,4)="xppm",AL717/VLOOKUP($G717,$K$11:$Z$28,AB$1,0),IF(LEFT($J717,1)="E",AL717/VLOOKUP($J717,$K$11:$AB$28,AB$1,0),AL717/AB$6)),"")</f>
        <v>0</v>
      </c>
      <c r="AC717" s="107"/>
      <c r="AD717" s="106"/>
      <c r="AE717" s="106"/>
      <c r="AF717" s="106"/>
      <c r="AG717" s="106"/>
      <c r="AH717" s="106"/>
      <c r="AI717" s="106"/>
      <c r="AJ717" s="106"/>
      <c r="AK717" s="107"/>
      <c r="AL717" s="106"/>
      <c r="AM717" s="107"/>
      <c r="AN717" s="105"/>
      <c r="AO717" s="105"/>
      <c r="AP717" s="105"/>
      <c r="AQ717" s="105"/>
      <c r="AR717" s="105"/>
      <c r="AS717" s="105"/>
      <c r="AT717" s="105"/>
      <c r="AU717" s="105"/>
      <c r="AV717" s="105"/>
      <c r="AW717" s="105"/>
      <c r="AX717" s="105"/>
      <c r="AY717" s="105"/>
      <c r="AZ717" s="108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  <c r="CK717" s="10"/>
      <c r="CL717" s="10"/>
      <c r="CM717" s="10"/>
      <c r="CN717" s="10"/>
      <c r="CO717" s="10"/>
      <c r="CP717" s="10"/>
      <c r="CQ717" s="10"/>
      <c r="CR717" s="10"/>
      <c r="CS717" s="10"/>
      <c r="CT717" s="10"/>
      <c r="CU717" s="10"/>
      <c r="CV717" s="10"/>
      <c r="CW717" s="10"/>
      <c r="CX717" s="10"/>
      <c r="CY717" s="10"/>
      <c r="CZ717" s="10"/>
      <c r="DA717" s="10"/>
      <c r="DB717" s="10"/>
      <c r="DC717" s="10"/>
      <c r="DD717" s="10"/>
      <c r="DE717" s="10"/>
      <c r="DF717" s="10"/>
      <c r="DG717" s="10"/>
      <c r="DH717" s="10"/>
      <c r="DI717" s="10"/>
      <c r="DJ717" s="10"/>
      <c r="DK717" s="10"/>
      <c r="DL717" s="10"/>
      <c r="DM717" s="10"/>
      <c r="DN717" s="10"/>
      <c r="DO717" s="10"/>
      <c r="DP717" s="10"/>
      <c r="DQ717" s="10"/>
      <c r="DR717" s="10"/>
      <c r="DS717" s="10"/>
    </row>
    <row r="718" spans="1:123" s="101" customFormat="1" ht="10.95" customHeight="1" x14ac:dyDescent="0.25">
      <c r="A718" s="75" t="s">
        <v>348</v>
      </c>
      <c r="B718" s="95" t="str">
        <f>IF(E718&gt;0,"Bud02 " &amp; C718 &amp;","&amp;D718&amp;",'"&amp;E718&amp;"',"&amp;1*R718)</f>
        <v>Bud02 2020,2010,'xpr007',0</v>
      </c>
      <c r="C718" s="96">
        <f>$E$5</f>
        <v>2020</v>
      </c>
      <c r="D718" s="96">
        <v>2010</v>
      </c>
      <c r="E718" s="97" t="str">
        <f>K718</f>
        <v>xpr007</v>
      </c>
      <c r="F718" s="90"/>
      <c r="G718" s="98">
        <f>IF(""="",1,SUBSTITUTE(SUBSTITUTE("","xxp","xpp"),"xppm13","xppm08"))</f>
        <v>1</v>
      </c>
      <c r="H718" s="98">
        <f>IF(""="",1,"")</f>
        <v>1</v>
      </c>
      <c r="I718" s="98">
        <f>IF(""="",1,IF(LEFT("",1)&lt;&gt;"E","",1))</f>
        <v>1</v>
      </c>
      <c r="J718" s="98">
        <f>IF(""="",1,IF(LEFT("",1)="E","",1))</f>
        <v>1</v>
      </c>
      <c r="K718" s="99" t="s">
        <v>353</v>
      </c>
      <c r="L718" s="91">
        <v>2010</v>
      </c>
      <c r="M718" s="100" t="str">
        <f>IF(LEFT($G718,4)="xppm","*","")</f>
        <v/>
      </c>
      <c r="N718" s="101" t="str">
        <f>UPPER(TRIM("        NON_PRODUCTIVE RATE (EXEMPT)"))</f>
        <v>NON_PRODUCTIVE RATE (EXEMPT)</v>
      </c>
      <c r="P718" s="102"/>
      <c r="R718" s="103">
        <f>IFERROR(IF(1*AB718&gt;0,AB718,Z718),Z718)</f>
        <v>0</v>
      </c>
      <c r="S718" s="104"/>
      <c r="T718" s="105">
        <f>IFERROR(IF(LEFT($G718,4)="xppm",AD718/VLOOKUP($G718,$K$11:$Z$28,T$1,0),IF(LEFT($J718,1)="E",AD718/VLOOKUP($J718,$K$11:$Z$28,T$1,0),AD718/T$6)),"")</f>
        <v>0</v>
      </c>
      <c r="U718" s="105"/>
      <c r="V718" s="105">
        <f>IFERROR(IF(LEFT($G718,4)="xppm",AF718/VLOOKUP($G718,$K$11:$Z$28,V$1,0),IF(LEFT($J718,1)="E",AF718/VLOOKUP($J718,$K$11:$Z$28,V$1,0),AF718/V$6)),"")</f>
        <v>0</v>
      </c>
      <c r="W718" s="105"/>
      <c r="X718" s="105">
        <f>IFERROR(IF(LEFT($G718,4)="xppm",AH718/VLOOKUP($G718,$K$11:$Z$28,X$1,0),IF(LEFT($J718,1)="E",AH718/VLOOKUP($J718,$K$11:$Z$28,X$1,0),AH718/X$6)),"")</f>
        <v>0</v>
      </c>
      <c r="Y718" s="105"/>
      <c r="Z718" s="105">
        <f>IFERROR(IF(LEFT($G718,4)="xppm",AJ718/VLOOKUP($G718,$K$11:$Z$28,Z$1,0),IF(LEFT($J718,1)="E",AJ718/VLOOKUP($J718,$K$11:$Z$28,Z$1,0),AJ718/Z$6)),"")</f>
        <v>0</v>
      </c>
      <c r="AA718" s="104"/>
      <c r="AB718" s="106">
        <f>IFERROR(IF(LEFT($G718,4)="xppm",AL718/VLOOKUP($G718,$K$11:$Z$28,AB$1,0),IF(LEFT($J718,1)="E",AL718/VLOOKUP($J718,$K$11:$AB$28,AB$1,0),AL718/AB$6)),"")</f>
        <v>0</v>
      </c>
      <c r="AC718" s="107"/>
      <c r="AD718" s="106"/>
      <c r="AE718" s="106"/>
      <c r="AF718" s="106"/>
      <c r="AG718" s="106"/>
      <c r="AH718" s="106"/>
      <c r="AI718" s="106"/>
      <c r="AJ718" s="106"/>
      <c r="AK718" s="107"/>
      <c r="AL718" s="106"/>
      <c r="AM718" s="107"/>
      <c r="AN718" s="105"/>
      <c r="AO718" s="105"/>
      <c r="AP718" s="105"/>
      <c r="AQ718" s="105"/>
      <c r="AR718" s="105"/>
      <c r="AS718" s="105"/>
      <c r="AT718" s="105"/>
      <c r="AU718" s="105"/>
      <c r="AV718" s="105"/>
      <c r="AW718" s="105"/>
      <c r="AX718" s="105"/>
      <c r="AY718" s="105"/>
      <c r="AZ718" s="108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  <c r="CK718" s="10"/>
      <c r="CL718" s="10"/>
      <c r="CM718" s="10"/>
      <c r="CN718" s="10"/>
      <c r="CO718" s="10"/>
      <c r="CP718" s="10"/>
      <c r="CQ718" s="10"/>
      <c r="CR718" s="10"/>
      <c r="CS718" s="10"/>
      <c r="CT718" s="10"/>
      <c r="CU718" s="10"/>
      <c r="CV718" s="10"/>
      <c r="CW718" s="10"/>
      <c r="CX718" s="10"/>
      <c r="CY718" s="10"/>
      <c r="CZ718" s="10"/>
      <c r="DA718" s="10"/>
      <c r="DB718" s="10"/>
      <c r="DC718" s="10"/>
      <c r="DD718" s="10"/>
      <c r="DE718" s="10"/>
      <c r="DF718" s="10"/>
      <c r="DG718" s="10"/>
      <c r="DH718" s="10"/>
      <c r="DI718" s="10"/>
      <c r="DJ718" s="10"/>
      <c r="DK718" s="10"/>
      <c r="DL718" s="10"/>
      <c r="DM718" s="10"/>
      <c r="DN718" s="10"/>
      <c r="DO718" s="10"/>
      <c r="DP718" s="10"/>
      <c r="DQ718" s="10"/>
      <c r="DR718" s="10"/>
      <c r="DS718" s="10"/>
    </row>
    <row r="719" spans="1:123" x14ac:dyDescent="0.25">
      <c r="A719" s="75" t="s">
        <v>348</v>
      </c>
      <c r="L719" s="94"/>
    </row>
    <row r="720" spans="1:123" s="86" customFormat="1" ht="15" customHeight="1" x14ac:dyDescent="0.25">
      <c r="A720" s="75" t="s">
        <v>348</v>
      </c>
      <c r="B720" s="80"/>
      <c r="C720" s="80"/>
      <c r="D720" s="80"/>
      <c r="E720" s="81"/>
      <c r="F720" s="82"/>
      <c r="G720" s="81"/>
      <c r="H720" s="81"/>
      <c r="I720" s="81"/>
      <c r="J720" s="81"/>
      <c r="K720" s="81"/>
      <c r="L720" s="83">
        <f>L721</f>
        <v>2010</v>
      </c>
      <c r="M720" s="84" t="s">
        <v>354</v>
      </c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  <c r="AA720" s="84"/>
      <c r="AB720" s="81"/>
      <c r="AC720" s="81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85"/>
      <c r="AO720" s="85"/>
      <c r="AP720" s="85"/>
      <c r="AQ720" s="85"/>
      <c r="AR720" s="85"/>
      <c r="AS720" s="85"/>
      <c r="AT720" s="85"/>
      <c r="AU720" s="85"/>
      <c r="AV720" s="85"/>
      <c r="AW720" s="85"/>
      <c r="AX720" s="85"/>
      <c r="AY720" s="85"/>
      <c r="AZ720" s="84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  <c r="CK720" s="10"/>
      <c r="CL720" s="10"/>
      <c r="CM720" s="10"/>
      <c r="CN720" s="10"/>
      <c r="CO720" s="10"/>
      <c r="CP720" s="10"/>
      <c r="CQ720" s="10"/>
      <c r="CR720" s="10"/>
      <c r="CS720" s="10"/>
      <c r="CT720" s="10"/>
      <c r="CU720" s="10"/>
      <c r="CV720" s="10"/>
      <c r="CW720" s="10"/>
      <c r="CX720" s="10"/>
      <c r="CY720" s="10"/>
      <c r="CZ720" s="10"/>
      <c r="DA720" s="10"/>
      <c r="DB720" s="10"/>
      <c r="DC720" s="10"/>
      <c r="DD720" s="10"/>
      <c r="DE720" s="10"/>
      <c r="DF720" s="10"/>
      <c r="DG720" s="10"/>
      <c r="DH720" s="10"/>
      <c r="DI720" s="10"/>
      <c r="DJ720" s="10"/>
      <c r="DK720" s="10"/>
      <c r="DL720" s="10"/>
      <c r="DM720" s="10"/>
      <c r="DN720" s="10"/>
      <c r="DO720" s="10"/>
      <c r="DP720" s="10"/>
      <c r="DQ720" s="10"/>
      <c r="DR720" s="10"/>
      <c r="DS720" s="10"/>
    </row>
    <row r="721" spans="1:123" s="101" customFormat="1" ht="10.95" customHeight="1" x14ac:dyDescent="0.25">
      <c r="A721" s="75" t="s">
        <v>348</v>
      </c>
      <c r="B721" s="95" t="str">
        <f t="shared" ref="B721:B724" si="192">IF(E721&gt;0,"Bud02 " &amp; C721 &amp;","&amp;D721&amp;",'"&amp;E721&amp;"',"&amp;1*R721)</f>
        <v>Bud02 2020,2010,'xpr005',0.00030483262062361</v>
      </c>
      <c r="C721" s="96">
        <f t="shared" ref="C721:C724" si="193">$E$5</f>
        <v>2020</v>
      </c>
      <c r="D721" s="96">
        <v>2010</v>
      </c>
      <c r="E721" s="97" t="str">
        <f>IF(LEFT(H721,1) = "x",H721,F721)</f>
        <v>xpr005</v>
      </c>
      <c r="F721" s="90">
        <v>500000</v>
      </c>
      <c r="G721" s="98">
        <f>IF(""="",1,SUBSTITUTE(SUBSTITUTE("","xxp","xpp"),"xppm13","xppm08"))</f>
        <v>1</v>
      </c>
      <c r="H721" s="98" t="str">
        <f>IF("xpr005"="",1,"xpr005")</f>
        <v>xpr005</v>
      </c>
      <c r="I721" s="98">
        <f>IF("Ew57z"="",1,IF(LEFT("Ew57z",1)&lt;&gt;"E","Ew57z",1))</f>
        <v>1</v>
      </c>
      <c r="J721" s="98" t="str">
        <f>IF("Ew57z"="",1,IF(LEFT("Ew57z",1)="E","Ew57z",1))</f>
        <v>Ew57z</v>
      </c>
      <c r="K721" s="99" t="s">
        <v>355</v>
      </c>
      <c r="L721" s="91">
        <v>2010</v>
      </c>
      <c r="M721" s="100" t="str">
        <f>IF(LEFT($G721,4)="xppm","*","")</f>
        <v/>
      </c>
      <c r="N721" s="101" t="str">
        <f>UPPER(TRIM("          PAYROLL TAXES"))</f>
        <v>PAYROLL TAXES</v>
      </c>
      <c r="P721" s="102" t="s">
        <v>356</v>
      </c>
      <c r="R721" s="109">
        <f>IFERROR(IF(1*AB721&gt;0,AB721,V721),V721)</f>
        <v>3.0483262062361039E-4</v>
      </c>
      <c r="S721" s="108"/>
      <c r="T721" s="101">
        <f>IFERROR(IF(LEFT($G721,4)="xppm",AD721/VLOOKUP($G721,$K$11:$Z$28,T$1,0),IF(LEFT($J721,1)="E",AD721/VLOOKUP($J721,$K$11:$Z$28,T$1,0),AD721/T$6)),"")</f>
        <v>2.3815327624102136E-4</v>
      </c>
      <c r="V721" s="101">
        <f>IFERROR(IF(LEFT($G721,4)="xppm",AF721/VLOOKUP($G721,$K$11:$Z$28,V$1,0),IF(LEFT($J721,1)="E",AF721/VLOOKUP($J721,$K$11:$Z$28,V$1,0),AF721/V$6)),"")</f>
        <v>3.0483262062361039E-4</v>
      </c>
      <c r="X721" s="101">
        <f>IFERROR(IF(LEFT($G721,4)="xppm",AH721/VLOOKUP($G721,$K$11:$Z$28,X$1,0),IF(LEFT($J721,1)="E",AH721/VLOOKUP($J721,$K$11:$Z$28,X$1,0),AH721/X$6)),"")</f>
        <v>2.8780328349405017E-4</v>
      </c>
      <c r="Z721" s="101">
        <f>IFERROR(IF(LEFT($G721,4)="xppm",AJ721/VLOOKUP($G721,$K$11:$Z$28,Z$1,0),IF(LEFT($J721,1)="E",AJ721/VLOOKUP($J721,$K$11:$Z$28,Z$1,0),AJ721/Z$6)),"")</f>
        <v>0</v>
      </c>
      <c r="AA721" s="108"/>
      <c r="AB721" s="99" t="str">
        <f>IFERROR(IF(LEFT($G721,4)="xppm",AL721/VLOOKUP($G721,$K$11:$Z$28,AB$1,0),IF(LEFT($J721,1)="E",AL721/VLOOKUP($J721,$K$11:$AB$28,AB$1,0),AL721/AB$6)),"")</f>
        <v/>
      </c>
      <c r="AC721" s="110"/>
      <c r="AD721" s="14">
        <v>11528.5</v>
      </c>
      <c r="AE721" s="14"/>
      <c r="AF721" s="14">
        <v>43552.23</v>
      </c>
      <c r="AG721" s="14"/>
      <c r="AH721" s="14">
        <v>44294.11</v>
      </c>
      <c r="AI721" s="14"/>
      <c r="AJ721" s="14"/>
      <c r="AK721" s="65"/>
      <c r="AL721" s="14"/>
      <c r="AM721" s="65"/>
      <c r="AN721" s="25">
        <v>5622.33</v>
      </c>
      <c r="AO721" s="25">
        <v>4741.58</v>
      </c>
      <c r="AP721" s="25">
        <v>4699.6000000000004</v>
      </c>
      <c r="AQ721" s="25">
        <v>5270.89</v>
      </c>
      <c r="AR721" s="25">
        <v>5247.75</v>
      </c>
      <c r="AS721" s="25">
        <v>5776.43</v>
      </c>
      <c r="AT721" s="25">
        <v>5298.8</v>
      </c>
      <c r="AU721" s="25">
        <v>5279.17</v>
      </c>
      <c r="AV721" s="25">
        <v>5150.6899999999996</v>
      </c>
      <c r="AW721" s="25">
        <v>5780.03</v>
      </c>
      <c r="AX721" s="25">
        <v>5748.47</v>
      </c>
      <c r="AY721" s="25">
        <v>0</v>
      </c>
      <c r="AZ721" s="108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  <c r="CK721" s="10"/>
      <c r="CL721" s="10"/>
      <c r="CM721" s="10"/>
      <c r="CN721" s="10"/>
      <c r="CO721" s="10"/>
      <c r="CP721" s="10"/>
      <c r="CQ721" s="10"/>
      <c r="CR721" s="10"/>
      <c r="CS721" s="10"/>
      <c r="CT721" s="10"/>
      <c r="CU721" s="10"/>
      <c r="CV721" s="10"/>
      <c r="CW721" s="10"/>
      <c r="CX721" s="10"/>
      <c r="CY721" s="10"/>
      <c r="CZ721" s="10"/>
      <c r="DA721" s="10"/>
      <c r="DB721" s="10"/>
      <c r="DC721" s="10"/>
      <c r="DD721" s="10"/>
      <c r="DE721" s="10"/>
      <c r="DF721" s="10"/>
      <c r="DG721" s="10"/>
      <c r="DH721" s="10"/>
      <c r="DI721" s="10"/>
      <c r="DJ721" s="10"/>
      <c r="DK721" s="10"/>
      <c r="DL721" s="10"/>
      <c r="DM721" s="10"/>
      <c r="DN721" s="10"/>
      <c r="DO721" s="10"/>
      <c r="DP721" s="10"/>
      <c r="DQ721" s="10"/>
      <c r="DR721" s="10"/>
      <c r="DS721" s="10"/>
    </row>
    <row r="722" spans="1:123" s="101" customFormat="1" ht="10.95" customHeight="1" x14ac:dyDescent="0.25">
      <c r="A722" s="75" t="s">
        <v>348</v>
      </c>
      <c r="B722" s="95" t="str">
        <f t="shared" si="192"/>
        <v>Bud02 2020,2010,'xpr002',9.91227781295314E-05</v>
      </c>
      <c r="C722" s="96">
        <f t="shared" si="193"/>
        <v>2020</v>
      </c>
      <c r="D722" s="96">
        <v>2010</v>
      </c>
      <c r="E722" s="97" t="str">
        <f>IF(LEFT(H722,1) = "x",H722,F722)</f>
        <v>xpr002</v>
      </c>
      <c r="F722" s="90">
        <v>501100</v>
      </c>
      <c r="G722" s="98">
        <f>IF(""="",1,SUBSTITUTE(SUBSTITUTE("","xxp","xpp"),"xppm13","xppm08"))</f>
        <v>1</v>
      </c>
      <c r="H722" s="98" t="str">
        <f>IF("xpr002"="",1,"xpr002")</f>
        <v>xpr002</v>
      </c>
      <c r="I722" s="98">
        <f>IF("Ewz"="",1,IF(LEFT("Ewz",1)&lt;&gt;"E","Ewz",1))</f>
        <v>1</v>
      </c>
      <c r="J722" s="98" t="str">
        <f>IF("Ewz"="",1,IF(LEFT("Ewz",1)="E","Ewz",1))</f>
        <v>Ewz</v>
      </c>
      <c r="K722" s="99" t="s">
        <v>357</v>
      </c>
      <c r="L722" s="91">
        <v>2010</v>
      </c>
      <c r="M722" s="100" t="str">
        <f>IF(LEFT($G722,4)="xppm","*","")</f>
        <v/>
      </c>
      <c r="N722" s="101" t="str">
        <f>UPPER(TRIM("          HEALTH INSURANCE"))</f>
        <v>HEALTH INSURANCE</v>
      </c>
      <c r="P722" s="102" t="s">
        <v>356</v>
      </c>
      <c r="R722" s="109">
        <f>IFERROR(IF(1*AB722&gt;0,AB722,V722),V722)</f>
        <v>9.9122778129531448E-5</v>
      </c>
      <c r="S722" s="108"/>
      <c r="T722" s="101">
        <f>IFERROR(IF(LEFT($G722,4)="xppm",AD722/VLOOKUP($G722,$K$11:$Z$28,T$1,0),IF(LEFT($J722,1)="E",AD722/VLOOKUP($J722,$K$11:$Z$28,T$1,0),AD722/T$6)),"")</f>
        <v>7.6488981777304748E-5</v>
      </c>
      <c r="V722" s="101">
        <f>IFERROR(IF(LEFT($G722,4)="xppm",AF722/VLOOKUP($G722,$K$11:$Z$28,V$1,0),IF(LEFT($J722,1)="E",AF722/VLOOKUP($J722,$K$11:$Z$28,V$1,0),AF722/V$6)),"")</f>
        <v>9.9122778129531448E-5</v>
      </c>
      <c r="X722" s="101">
        <f>IFERROR(IF(LEFT($G722,4)="xppm",AH722/VLOOKUP($G722,$K$11:$Z$28,X$1,0),IF(LEFT($J722,1)="E",AH722/VLOOKUP($J722,$K$11:$Z$28,X$1,0),AH722/X$6)),"")</f>
        <v>1.2742396037194198E-4</v>
      </c>
      <c r="Z722" s="101">
        <f>IFERROR(IF(LEFT($G722,4)="xppm",AJ722/VLOOKUP($G722,$K$11:$Z$28,Z$1,0),IF(LEFT($J722,1)="E",AJ722/VLOOKUP($J722,$K$11:$Z$28,Z$1,0),AJ722/Z$6)),"")</f>
        <v>0</v>
      </c>
      <c r="AA722" s="108"/>
      <c r="AB722" s="99" t="str">
        <f>IFERROR(IF(LEFT($G722,4)="xppm",AL722/VLOOKUP($G722,$K$11:$Z$28,AB$1,0),IF(LEFT($J722,1)="E",AL722/VLOOKUP($J722,$K$11:$AB$28,AB$1,0),AL722/AB$6)),"")</f>
        <v/>
      </c>
      <c r="AC722" s="110"/>
      <c r="AD722" s="14">
        <v>3799.23</v>
      </c>
      <c r="AE722" s="14"/>
      <c r="AF722" s="14">
        <v>14495.28</v>
      </c>
      <c r="AG722" s="14"/>
      <c r="AH722" s="14">
        <v>19918.02</v>
      </c>
      <c r="AI722" s="14"/>
      <c r="AJ722" s="14"/>
      <c r="AK722" s="65"/>
      <c r="AL722" s="14"/>
      <c r="AM722" s="65"/>
      <c r="AN722" s="25">
        <v>7121.85</v>
      </c>
      <c r="AO722" s="25">
        <v>-6855.32</v>
      </c>
      <c r="AP722" s="25">
        <v>-1558.93</v>
      </c>
      <c r="AQ722" s="25">
        <v>1206.8699999999999</v>
      </c>
      <c r="AR722" s="25">
        <v>2716.19</v>
      </c>
      <c r="AS722" s="25">
        <v>1757.69</v>
      </c>
      <c r="AT722" s="25">
        <v>1795.1</v>
      </c>
      <c r="AU722" s="25">
        <v>1774.16</v>
      </c>
      <c r="AV722" s="25">
        <v>1446.04</v>
      </c>
      <c r="AW722" s="25">
        <v>1693.39</v>
      </c>
      <c r="AX722" s="25">
        <v>1722.35</v>
      </c>
      <c r="AY722" s="25">
        <v>383.49</v>
      </c>
      <c r="AZ722" s="108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  <c r="CK722" s="10"/>
      <c r="CL722" s="10"/>
      <c r="CM722" s="10"/>
      <c r="CN722" s="10"/>
      <c r="CO722" s="10"/>
      <c r="CP722" s="10"/>
      <c r="CQ722" s="10"/>
      <c r="CR722" s="10"/>
      <c r="CS722" s="10"/>
      <c r="CT722" s="10"/>
      <c r="CU722" s="10"/>
      <c r="CV722" s="10"/>
      <c r="CW722" s="10"/>
      <c r="CX722" s="10"/>
      <c r="CY722" s="10"/>
      <c r="CZ722" s="10"/>
      <c r="DA722" s="10"/>
      <c r="DB722" s="10"/>
      <c r="DC722" s="10"/>
      <c r="DD722" s="10"/>
      <c r="DE722" s="10"/>
      <c r="DF722" s="10"/>
      <c r="DG722" s="10"/>
      <c r="DH722" s="10"/>
      <c r="DI722" s="10"/>
      <c r="DJ722" s="10"/>
      <c r="DK722" s="10"/>
      <c r="DL722" s="10"/>
      <c r="DM722" s="10"/>
      <c r="DN722" s="10"/>
      <c r="DO722" s="10"/>
      <c r="DP722" s="10"/>
      <c r="DQ722" s="10"/>
      <c r="DR722" s="10"/>
      <c r="DS722" s="10"/>
    </row>
    <row r="723" spans="1:123" s="101" customFormat="1" ht="10.95" customHeight="1" x14ac:dyDescent="0.25">
      <c r="A723" s="75" t="s">
        <v>348</v>
      </c>
      <c r="B723" s="95" t="str">
        <f t="shared" si="192"/>
        <v>Bud02 2020,2010,'xpr006',0.000153005139334503</v>
      </c>
      <c r="C723" s="96">
        <f t="shared" si="193"/>
        <v>2020</v>
      </c>
      <c r="D723" s="96">
        <v>2010</v>
      </c>
      <c r="E723" s="97" t="str">
        <f>IF(LEFT(H723,1) = "x",H723,F723)</f>
        <v>xpr006</v>
      </c>
      <c r="F723" s="90">
        <v>503000</v>
      </c>
      <c r="G723" s="98">
        <f>IF(""="",1,SUBSTITUTE(SUBSTITUTE("","xxp","xpp"),"xppm13","xppm08"))</f>
        <v>1</v>
      </c>
      <c r="H723" s="98" t="str">
        <f>IF("xpr006"="",1,"xpr006")</f>
        <v>xpr006</v>
      </c>
      <c r="I723" s="98">
        <f>IF("Ewz"="",1,IF(LEFT("Ewz",1)&lt;&gt;"E","Ewz",1))</f>
        <v>1</v>
      </c>
      <c r="J723" s="98" t="str">
        <f>IF("Ewz"="",1,IF(LEFT("Ewz",1)="E","Ewz",1))</f>
        <v>Ewz</v>
      </c>
      <c r="K723" s="99" t="s">
        <v>358</v>
      </c>
      <c r="L723" s="91">
        <v>2010</v>
      </c>
      <c r="M723" s="100" t="str">
        <f>IF(LEFT($G723,4)="xppm","*","")</f>
        <v/>
      </c>
      <c r="N723" s="101" t="str">
        <f>UPPER(TRIM("          WORKMANS COMP INSURANCE"))</f>
        <v>WORKMANS COMP INSURANCE</v>
      </c>
      <c r="P723" s="102" t="s">
        <v>359</v>
      </c>
      <c r="R723" s="109">
        <f>IFERROR(IF(1*AB723&gt;0,AB723,V723),V723)</f>
        <v>1.5300513933450338E-4</v>
      </c>
      <c r="S723" s="108"/>
      <c r="T723" s="101">
        <f>IFERROR(IF(LEFT($G723,4)="xppm",AD723/VLOOKUP($G723,$K$11:$Z$28,T$1,0),IF(LEFT($J723,1)="E",AD723/VLOOKUP($J723,$K$11:$Z$28,T$1,0),AD723/T$6)),"")</f>
        <v>1.529658838992408E-4</v>
      </c>
      <c r="V723" s="101">
        <f>IFERROR(IF(LEFT($G723,4)="xppm",AF723/VLOOKUP($G723,$K$11:$Z$28,V$1,0),IF(LEFT($J723,1)="E",AF723/VLOOKUP($J723,$K$11:$Z$28,V$1,0),AF723/V$6)),"")</f>
        <v>1.5300513933450338E-4</v>
      </c>
      <c r="X723" s="101">
        <f>IFERROR(IF(LEFT($G723,4)="xppm",AH723/VLOOKUP($G723,$K$11:$Z$28,X$1,0),IF(LEFT($J723,1)="E",AH723/VLOOKUP($J723,$K$11:$Z$28,X$1,0),AH723/X$6)),"")</f>
        <v>1.1290290215576161E-4</v>
      </c>
      <c r="Z723" s="101">
        <f>IFERROR(IF(LEFT($G723,4)="xppm",AJ723/VLOOKUP($G723,$K$11:$Z$28,Z$1,0),IF(LEFT($J723,1)="E",AJ723/VLOOKUP($J723,$K$11:$Z$28,Z$1,0),AJ723/Z$6)),"")</f>
        <v>0</v>
      </c>
      <c r="AA723" s="108"/>
      <c r="AB723" s="99" t="str">
        <f>IFERROR(IF(LEFT($G723,4)="xppm",AL723/VLOOKUP($G723,$K$11:$Z$28,AB$1,0),IF(LEFT($J723,1)="E",AL723/VLOOKUP($J723,$K$11:$AB$28,AB$1,0),AL723/AB$6)),"")</f>
        <v/>
      </c>
      <c r="AC723" s="110"/>
      <c r="AD723" s="14">
        <v>7597.86</v>
      </c>
      <c r="AE723" s="14"/>
      <c r="AF723" s="14">
        <v>22374.799999999999</v>
      </c>
      <c r="AG723" s="14"/>
      <c r="AH723" s="14">
        <v>17648.189999999999</v>
      </c>
      <c r="AI723" s="14"/>
      <c r="AJ723" s="14"/>
      <c r="AK723" s="65"/>
      <c r="AL723" s="14"/>
      <c r="AM723" s="65"/>
      <c r="AN723" s="25">
        <v>2521.17</v>
      </c>
      <c r="AO723" s="25">
        <v>2521.17</v>
      </c>
      <c r="AP723" s="25">
        <v>2521.17</v>
      </c>
      <c r="AQ723" s="25">
        <v>2521.17</v>
      </c>
      <c r="AR723" s="25">
        <v>2521.17</v>
      </c>
      <c r="AS723" s="25">
        <v>2521.17</v>
      </c>
      <c r="AT723" s="25">
        <v>2521.17</v>
      </c>
      <c r="AU723" s="25">
        <v>2521.13</v>
      </c>
      <c r="AV723" s="25">
        <v>2171.13</v>
      </c>
      <c r="AW723" s="25">
        <v>2171.17</v>
      </c>
      <c r="AX723" s="25">
        <v>2171.17</v>
      </c>
      <c r="AY723" s="25">
        <v>3255.52</v>
      </c>
      <c r="AZ723" s="108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  <c r="CK723" s="10"/>
      <c r="CL723" s="10"/>
      <c r="CM723" s="10"/>
      <c r="CN723" s="10"/>
      <c r="CO723" s="10"/>
      <c r="CP723" s="10"/>
      <c r="CQ723" s="10"/>
      <c r="CR723" s="10"/>
      <c r="CS723" s="10"/>
      <c r="CT723" s="10"/>
      <c r="CU723" s="10"/>
      <c r="CV723" s="10"/>
      <c r="CW723" s="10"/>
      <c r="CX723" s="10"/>
      <c r="CY723" s="10"/>
      <c r="CZ723" s="10"/>
      <c r="DA723" s="10"/>
      <c r="DB723" s="10"/>
      <c r="DC723" s="10"/>
      <c r="DD723" s="10"/>
      <c r="DE723" s="10"/>
      <c r="DF723" s="10"/>
      <c r="DG723" s="10"/>
      <c r="DH723" s="10"/>
      <c r="DI723" s="10"/>
      <c r="DJ723" s="10"/>
      <c r="DK723" s="10"/>
      <c r="DL723" s="10"/>
      <c r="DM723" s="10"/>
      <c r="DN723" s="10"/>
      <c r="DO723" s="10"/>
      <c r="DP723" s="10"/>
      <c r="DQ723" s="10"/>
      <c r="DR723" s="10"/>
      <c r="DS723" s="10"/>
    </row>
    <row r="724" spans="1:123" s="101" customFormat="1" ht="10.95" customHeight="1" x14ac:dyDescent="0.25">
      <c r="A724" s="75" t="s">
        <v>348</v>
      </c>
      <c r="B724" s="95" t="str">
        <f t="shared" si="192"/>
        <v>Bud02 2020,2010,'xpr004',2.61313231444803E-05</v>
      </c>
      <c r="C724" s="96">
        <f t="shared" si="193"/>
        <v>2020</v>
      </c>
      <c r="D724" s="96">
        <v>2010</v>
      </c>
      <c r="E724" s="97" t="str">
        <f>IF(LEFT(H724,1) = "x",H724,F724)</f>
        <v>xpr004</v>
      </c>
      <c r="F724" s="90">
        <v>501500</v>
      </c>
      <c r="G724" s="98">
        <f>IF(""="",1,SUBSTITUTE(SUBSTITUTE("","xxp","xpp"),"xppm13","xppm08"))</f>
        <v>1</v>
      </c>
      <c r="H724" s="98" t="str">
        <f>IF("xpr004"="",1,"xpr004")</f>
        <v>xpr004</v>
      </c>
      <c r="I724" s="98">
        <f>IF("Ewz"="",1,IF(LEFT("Ewz",1)&lt;&gt;"E","Ewz",1))</f>
        <v>1</v>
      </c>
      <c r="J724" s="98" t="str">
        <f>IF("Ewz"="",1,IF(LEFT("Ewz",1)="E","Ewz",1))</f>
        <v>Ewz</v>
      </c>
      <c r="K724" s="99" t="s">
        <v>360</v>
      </c>
      <c r="L724" s="91">
        <v>2010</v>
      </c>
      <c r="M724" s="100" t="str">
        <f>IF(LEFT($G724,4)="xppm","*","")</f>
        <v/>
      </c>
      <c r="N724" s="101" t="str">
        <f>UPPER(TRIM("          OTHER"))</f>
        <v>OTHER</v>
      </c>
      <c r="P724" s="102" t="s">
        <v>356</v>
      </c>
      <c r="R724" s="109">
        <f>IFERROR(IF(1*AB724&gt;0,AB724,V724),V724)</f>
        <v>2.6131323144480298E-5</v>
      </c>
      <c r="S724" s="108"/>
      <c r="T724" s="101">
        <f>IFERROR(IF(LEFT($G724,4)="xppm",AD724/VLOOKUP($G724,$K$11:$Z$28,T$1,0),IF(LEFT($J724,1)="E",AD724/VLOOKUP($J724,$K$11:$Z$28,T$1,0),AD724/T$6)),"")</f>
        <v>1.2615589411879433E-5</v>
      </c>
      <c r="V724" s="101">
        <f>IFERROR(IF(LEFT($G724,4)="xppm",AF724/VLOOKUP($G724,$K$11:$Z$28,V$1,0),IF(LEFT($J724,1)="E",AF724/VLOOKUP($J724,$K$11:$Z$28,V$1,0),AF724/V$6)),"")</f>
        <v>2.6131323144480298E-5</v>
      </c>
      <c r="X724" s="101">
        <f>IFERROR(IF(LEFT($G724,4)="xppm",AH724/VLOOKUP($G724,$K$11:$Z$28,X$1,0),IF(LEFT($J724,1)="E",AH724/VLOOKUP($J724,$K$11:$Z$28,X$1,0),AH724/X$6)),"")</f>
        <v>2.5506709638897032E-5</v>
      </c>
      <c r="Z724" s="101">
        <f>IFERROR(IF(LEFT($G724,4)="xppm",AJ724/VLOOKUP($G724,$K$11:$Z$28,Z$1,0),IF(LEFT($J724,1)="E",AJ724/VLOOKUP($J724,$K$11:$Z$28,Z$1,0),AJ724/Z$6)),"")</f>
        <v>0</v>
      </c>
      <c r="AA724" s="108"/>
      <c r="AB724" s="99" t="str">
        <f>IFERROR(IF(LEFT($G724,4)="xppm",AL724/VLOOKUP($G724,$K$11:$Z$28,AB$1,0),IF(LEFT($J724,1)="E",AL724/VLOOKUP($J724,$K$11:$AB$28,AB$1,0),AL724/AB$6)),"")</f>
        <v/>
      </c>
      <c r="AC724" s="110"/>
      <c r="AD724" s="14">
        <v>626.62</v>
      </c>
      <c r="AE724" s="14"/>
      <c r="AF724" s="14">
        <v>3821.33</v>
      </c>
      <c r="AG724" s="14"/>
      <c r="AH724" s="14">
        <v>3987.03</v>
      </c>
      <c r="AI724" s="14"/>
      <c r="AJ724" s="14"/>
      <c r="AK724" s="65"/>
      <c r="AL724" s="14"/>
      <c r="AM724" s="65"/>
      <c r="AN724" s="25">
        <v>661.31</v>
      </c>
      <c r="AO724" s="25">
        <v>661.31</v>
      </c>
      <c r="AP724" s="25">
        <v>1740.41</v>
      </c>
      <c r="AQ724" s="25">
        <v>536.49</v>
      </c>
      <c r="AR724" s="25">
        <v>536.49</v>
      </c>
      <c r="AS724" s="25">
        <v>536.49</v>
      </c>
      <c r="AT724" s="25">
        <v>597.47</v>
      </c>
      <c r="AU724" s="25">
        <v>746.83</v>
      </c>
      <c r="AV724" s="25">
        <v>240.94</v>
      </c>
      <c r="AW724" s="25">
        <v>240.94</v>
      </c>
      <c r="AX724" s="25">
        <v>244.14</v>
      </c>
      <c r="AY724" s="25">
        <v>141.54</v>
      </c>
      <c r="AZ724" s="108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  <c r="CK724" s="10"/>
      <c r="CL724" s="10"/>
      <c r="CM724" s="10"/>
      <c r="CN724" s="10"/>
      <c r="CO724" s="10"/>
      <c r="CP724" s="10"/>
      <c r="CQ724" s="10"/>
      <c r="CR724" s="10"/>
      <c r="CS724" s="10"/>
      <c r="CT724" s="10"/>
      <c r="CU724" s="10"/>
      <c r="CV724" s="10"/>
      <c r="CW724" s="10"/>
      <c r="CX724" s="10"/>
      <c r="CY724" s="10"/>
      <c r="CZ724" s="10"/>
      <c r="DA724" s="10"/>
      <c r="DB724" s="10"/>
      <c r="DC724" s="10"/>
      <c r="DD724" s="10"/>
      <c r="DE724" s="10"/>
      <c r="DF724" s="10"/>
      <c r="DG724" s="10"/>
      <c r="DH724" s="10"/>
      <c r="DI724" s="10"/>
      <c r="DJ724" s="10"/>
      <c r="DK724" s="10"/>
      <c r="DL724" s="10"/>
      <c r="DM724" s="10"/>
      <c r="DN724" s="10"/>
      <c r="DO724" s="10"/>
      <c r="DP724" s="10"/>
      <c r="DQ724" s="10"/>
      <c r="DR724" s="10"/>
      <c r="DS724" s="10"/>
    </row>
    <row r="725" spans="1:123" ht="4.05" customHeight="1" x14ac:dyDescent="0.25">
      <c r="A725" s="75" t="s">
        <v>348</v>
      </c>
      <c r="E725" s="111"/>
      <c r="F725" s="112"/>
      <c r="T725" s="25"/>
      <c r="U725" s="25"/>
      <c r="V725" s="25"/>
      <c r="W725" s="25"/>
      <c r="X725" s="25"/>
      <c r="Y725" s="25"/>
      <c r="Z725" s="25"/>
      <c r="AA725" s="25"/>
      <c r="AB725" s="14"/>
      <c r="AC725" s="14"/>
    </row>
    <row r="726" spans="1:123" s="86" customFormat="1" ht="15" customHeight="1" x14ac:dyDescent="0.25">
      <c r="A726" s="75" t="s">
        <v>348</v>
      </c>
      <c r="B726" s="80"/>
      <c r="C726" s="80"/>
      <c r="D726" s="80"/>
      <c r="E726" s="81"/>
      <c r="F726" s="82"/>
      <c r="G726" s="81"/>
      <c r="H726" s="81"/>
      <c r="I726" s="81"/>
      <c r="J726" s="81"/>
      <c r="K726" s="81"/>
      <c r="L726" s="83">
        <f>L727</f>
        <v>2010</v>
      </c>
      <c r="M726" s="84" t="s">
        <v>361</v>
      </c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  <c r="AA726" s="84"/>
      <c r="AB726" s="81"/>
      <c r="AC726" s="81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85"/>
      <c r="AO726" s="85"/>
      <c r="AP726" s="85"/>
      <c r="AQ726" s="85"/>
      <c r="AR726" s="85"/>
      <c r="AS726" s="85"/>
      <c r="AT726" s="85"/>
      <c r="AU726" s="85"/>
      <c r="AV726" s="85"/>
      <c r="AW726" s="85"/>
      <c r="AX726" s="85"/>
      <c r="AY726" s="85"/>
      <c r="AZ726" s="84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  <c r="CK726" s="10"/>
      <c r="CL726" s="10"/>
      <c r="CM726" s="10"/>
      <c r="CN726" s="10"/>
      <c r="CO726" s="10"/>
      <c r="CP726" s="10"/>
      <c r="CQ726" s="10"/>
      <c r="CR726" s="10"/>
      <c r="CS726" s="10"/>
      <c r="CT726" s="10"/>
      <c r="CU726" s="10"/>
      <c r="CV726" s="10"/>
      <c r="CW726" s="10"/>
      <c r="CX726" s="10"/>
      <c r="CY726" s="10"/>
      <c r="CZ726" s="10"/>
      <c r="DA726" s="10"/>
      <c r="DB726" s="10"/>
      <c r="DC726" s="10"/>
      <c r="DD726" s="10"/>
      <c r="DE726" s="10"/>
      <c r="DF726" s="10"/>
      <c r="DG726" s="10"/>
      <c r="DH726" s="10"/>
      <c r="DI726" s="10"/>
      <c r="DJ726" s="10"/>
      <c r="DK726" s="10"/>
      <c r="DL726" s="10"/>
      <c r="DM726" s="10"/>
      <c r="DN726" s="10"/>
      <c r="DO726" s="10"/>
      <c r="DP726" s="10"/>
      <c r="DQ726" s="10"/>
      <c r="DR726" s="10"/>
      <c r="DS726" s="10"/>
    </row>
    <row r="727" spans="1:123" s="101" customFormat="1" ht="10.95" customHeight="1" x14ac:dyDescent="0.25">
      <c r="A727" s="75" t="s">
        <v>348</v>
      </c>
      <c r="B727" s="95" t="str">
        <f t="shared" ref="B727" si="194">IF(E727&gt;0,"Bud02 " &amp; C727 &amp;","&amp;D727&amp;",'"&amp;E727&amp;"',"&amp;1*R727)</f>
        <v>Bud02 2020,2010,'xhnm06',0</v>
      </c>
      <c r="C727" s="96">
        <f t="shared" ref="C727" si="195">$E$5</f>
        <v>2020</v>
      </c>
      <c r="D727" s="96">
        <v>2010</v>
      </c>
      <c r="E727" s="97" t="str">
        <f>IF(LEFT(H727,1) = "x",H727,F727)</f>
        <v>xhnm06</v>
      </c>
      <c r="F727" s="90">
        <v>506500</v>
      </c>
      <c r="G727" s="98">
        <f>IF(""="",1,SUBSTITUTE(SUBSTITUTE("","xxp","xpp"),"xppm13","xppm08"))</f>
        <v>1</v>
      </c>
      <c r="H727" s="98" t="str">
        <f>IF("xhnm06"="",1,"xhnm06")</f>
        <v>xhnm06</v>
      </c>
      <c r="I727" s="98">
        <f>IF("E120z"="",1,IF(LEFT("E120z",1)&lt;&gt;"E","E120z",1))</f>
        <v>1</v>
      </c>
      <c r="J727" s="98" t="str">
        <f>IF("E120z"="",1,IF(LEFT("E120z",1)="E","E120z",1))</f>
        <v>E120z</v>
      </c>
      <c r="K727" s="99" t="s">
        <v>362</v>
      </c>
      <c r="L727" s="91">
        <v>2010</v>
      </c>
      <c r="M727" s="100" t="str">
        <f>IF(LEFT($G727,4)="xppm","*","")</f>
        <v/>
      </c>
      <c r="N727" s="101" t="str">
        <f>UPPER(TRIM("          HOUSE THERAPY - MEDICARE B"))</f>
        <v>HOUSE THERAPY - MEDICARE B</v>
      </c>
      <c r="P727" s="102" t="s">
        <v>356</v>
      </c>
      <c r="R727" s="109">
        <f>IFERROR(IF(1*AB727&gt;0,AB727,V727),V727)</f>
        <v>0</v>
      </c>
      <c r="S727" s="108"/>
      <c r="T727" s="101">
        <f>IFERROR(IF(LEFT($G727,4)="xppm",AD727/VLOOKUP($G727,$K$11:$Z$28,T$1,0),IF(LEFT($J727,1)="E",AD727/VLOOKUP($J727,$K$11:$Z$28,T$1,0),AD727/T$6)),"")</f>
        <v>0</v>
      </c>
      <c r="V727" s="101">
        <f>IFERROR(IF(LEFT($G727,4)="xppm",AF727/VLOOKUP($G727,$K$11:$Z$28,V$1,0),IF(LEFT($J727,1)="E",AF727/VLOOKUP($J727,$K$11:$Z$28,V$1,0),AF727/V$6)),"")</f>
        <v>0</v>
      </c>
      <c r="X727" s="101">
        <f>IFERROR(IF(LEFT($G727,4)="xppm",AH727/VLOOKUP($G727,$K$11:$Z$28,X$1,0),IF(LEFT($J727,1)="E",AH727/VLOOKUP($J727,$K$11:$Z$28,X$1,0),AH727/X$6)),"")</f>
        <v>0</v>
      </c>
      <c r="Z727" s="101">
        <f>IFERROR(IF(LEFT($G727,4)="xppm",AJ727/VLOOKUP($G727,$K$11:$Z$28,Z$1,0),IF(LEFT($J727,1)="E",AJ727/VLOOKUP($J727,$K$11:$Z$28,Z$1,0),AJ727/Z$6)),"")</f>
        <v>0</v>
      </c>
      <c r="AA727" s="108"/>
      <c r="AB727" s="99" t="str">
        <f>IFERROR(IF(LEFT($G727,4)="xppm",AL727/VLOOKUP($G727,$K$11:$Z$28,AB$1,0),IF(LEFT($J727,1)="E",AL727/VLOOKUP($J727,$K$11:$AB$28,AB$1,0),AL727/AB$6)),"")</f>
        <v/>
      </c>
      <c r="AC727" s="110"/>
      <c r="AD727" s="14"/>
      <c r="AE727" s="14"/>
      <c r="AF727" s="14"/>
      <c r="AG727" s="14"/>
      <c r="AH727" s="14"/>
      <c r="AI727" s="14"/>
      <c r="AJ727" s="14"/>
      <c r="AK727" s="65"/>
      <c r="AL727" s="14"/>
      <c r="AM727" s="6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108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  <c r="CK727" s="10"/>
      <c r="CL727" s="10"/>
      <c r="CM727" s="10"/>
      <c r="CN727" s="10"/>
      <c r="CO727" s="10"/>
      <c r="CP727" s="10"/>
      <c r="CQ727" s="10"/>
      <c r="CR727" s="10"/>
      <c r="CS727" s="10"/>
      <c r="CT727" s="10"/>
      <c r="CU727" s="10"/>
      <c r="CV727" s="10"/>
      <c r="CW727" s="10"/>
      <c r="CX727" s="10"/>
      <c r="CY727" s="10"/>
      <c r="CZ727" s="10"/>
      <c r="DA727" s="10"/>
      <c r="DB727" s="10"/>
      <c r="DC727" s="10"/>
      <c r="DD727" s="10"/>
      <c r="DE727" s="10"/>
      <c r="DF727" s="10"/>
      <c r="DG727" s="10"/>
      <c r="DH727" s="10"/>
      <c r="DI727" s="10"/>
      <c r="DJ727" s="10"/>
      <c r="DK727" s="10"/>
      <c r="DL727" s="10"/>
      <c r="DM727" s="10"/>
      <c r="DN727" s="10"/>
      <c r="DO727" s="10"/>
      <c r="DP727" s="10"/>
      <c r="DQ727" s="10"/>
      <c r="DR727" s="10"/>
      <c r="DS727" s="10"/>
    </row>
    <row r="728" spans="1:123" s="101" customFormat="1" ht="10.95" customHeight="1" x14ac:dyDescent="0.25">
      <c r="A728" s="75" t="s">
        <v>348</v>
      </c>
      <c r="B728" s="95" t="str">
        <f>IF(E728&gt;0,"Bud02 " &amp; C728 &amp;","&amp;D728&amp;",'"&amp;E728&amp;"',"&amp;1*R728)</f>
        <v>Bud02 2020,2010,'508100',0</v>
      </c>
      <c r="C728" s="96">
        <f>$E$5</f>
        <v>2020</v>
      </c>
      <c r="D728" s="96">
        <v>2010</v>
      </c>
      <c r="E728" s="97">
        <f>IF(LEFT(H728,1) = "x",H728,F728)</f>
        <v>508100</v>
      </c>
      <c r="F728" s="90">
        <v>508100</v>
      </c>
      <c r="G728" s="98">
        <f>IF(""="",1,SUBSTITUTE(SUBSTITUTE("","xxp","xpp"),"xppm13","xppm08"))</f>
        <v>1</v>
      </c>
      <c r="H728" s="98">
        <f>IF(""="",1,"")</f>
        <v>1</v>
      </c>
      <c r="I728" s="98">
        <f>IF(""="",1,IF(LEFT("",1)&lt;&gt;"E","",1))</f>
        <v>1</v>
      </c>
      <c r="J728" s="98">
        <f>IF(""="",1,IF(LEFT("",1)="E","",1))</f>
        <v>1</v>
      </c>
      <c r="K728" s="99" t="s">
        <v>363</v>
      </c>
      <c r="L728" s="91">
        <v>2010</v>
      </c>
      <c r="M728" s="100" t="str">
        <f>IF(LEFT($G728,4)="xppm","*","")</f>
        <v/>
      </c>
      <c r="N728" s="101" t="str">
        <f>UPPER(TRIM("          HOUSE THERAPY - REHAB SUPPLIES"))</f>
        <v>HOUSE THERAPY - REHAB SUPPLIES</v>
      </c>
      <c r="P728" s="102" t="s">
        <v>356</v>
      </c>
      <c r="R728" s="109">
        <f>IFERROR(IF(1*AB728&gt;0,AB728,V728),V728)</f>
        <v>0</v>
      </c>
      <c r="S728" s="108"/>
      <c r="T728" s="101">
        <f>IFERROR(IF(LEFT($G728,4)="xppm",AD728/VLOOKUP($G728,$K$11:$Z$28,T$1,0),IF(LEFT($J728,1)="E",AD728/VLOOKUP($J728,$K$11:$Z$28,T$1,0),AD728/T$6)),"")</f>
        <v>0</v>
      </c>
      <c r="V728" s="101">
        <f>IFERROR(IF(LEFT($G728,4)="xppm",AF728/VLOOKUP($G728,$K$11:$Z$28,V$1,0),IF(LEFT($J728,1)="E",AF728/VLOOKUP($J728,$K$11:$Z$28,V$1,0),AF728/V$6)),"")</f>
        <v>0</v>
      </c>
      <c r="X728" s="101">
        <f>IFERROR(IF(LEFT($G728,4)="xppm",AH728/VLOOKUP($G728,$K$11:$Z$28,X$1,0),IF(LEFT($J728,1)="E",AH728/VLOOKUP($J728,$K$11:$Z$28,X$1,0),AH728/X$6)),"")</f>
        <v>0</v>
      </c>
      <c r="Z728" s="101">
        <f>IFERROR(IF(LEFT($G728,4)="xppm",AJ728/VLOOKUP($G728,$K$11:$Z$28,Z$1,0),IF(LEFT($J728,1)="E",AJ728/VLOOKUP($J728,$K$11:$Z$28,Z$1,0),AJ728/Z$6)),"")</f>
        <v>0</v>
      </c>
      <c r="AA728" s="108"/>
      <c r="AB728" s="99">
        <f>IFERROR(IF(LEFT($G728,4)="xppm",AL728/VLOOKUP($G728,$K$11:$Z$28,AB$1,0),IF(LEFT($J728,1)="E",AL728/VLOOKUP($J728,$K$11:$AB$28,AB$1,0),AL728/AB$6)),"")</f>
        <v>0</v>
      </c>
      <c r="AC728" s="110"/>
      <c r="AD728" s="14"/>
      <c r="AE728" s="14"/>
      <c r="AF728" s="14"/>
      <c r="AG728" s="14"/>
      <c r="AH728" s="14"/>
      <c r="AI728" s="14"/>
      <c r="AJ728" s="14"/>
      <c r="AK728" s="65"/>
      <c r="AL728" s="14"/>
      <c r="AM728" s="6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108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  <c r="CK728" s="10"/>
      <c r="CL728" s="10"/>
      <c r="CM728" s="10"/>
      <c r="CN728" s="10"/>
      <c r="CO728" s="10"/>
      <c r="CP728" s="10"/>
      <c r="CQ728" s="10"/>
      <c r="CR728" s="10"/>
      <c r="CS728" s="10"/>
      <c r="CT728" s="10"/>
      <c r="CU728" s="10"/>
      <c r="CV728" s="10"/>
      <c r="CW728" s="10"/>
      <c r="CX728" s="10"/>
      <c r="CY728" s="10"/>
      <c r="CZ728" s="10"/>
      <c r="DA728" s="10"/>
      <c r="DB728" s="10"/>
      <c r="DC728" s="10"/>
      <c r="DD728" s="10"/>
      <c r="DE728" s="10"/>
      <c r="DF728" s="10"/>
      <c r="DG728" s="10"/>
      <c r="DH728" s="10"/>
      <c r="DI728" s="10"/>
      <c r="DJ728" s="10"/>
      <c r="DK728" s="10"/>
      <c r="DL728" s="10"/>
      <c r="DM728" s="10"/>
      <c r="DN728" s="10"/>
      <c r="DO728" s="10"/>
      <c r="DP728" s="10"/>
      <c r="DQ728" s="10"/>
      <c r="DR728" s="10"/>
      <c r="DS728" s="10"/>
    </row>
    <row r="729" spans="1:123" ht="4.05" customHeight="1" x14ac:dyDescent="0.25">
      <c r="A729" s="75" t="s">
        <v>348</v>
      </c>
      <c r="E729" s="111"/>
      <c r="F729" s="112"/>
      <c r="T729" s="25"/>
      <c r="U729" s="25"/>
      <c r="V729" s="25"/>
      <c r="W729" s="25"/>
      <c r="X729" s="25"/>
      <c r="Y729" s="25"/>
      <c r="Z729" s="25"/>
      <c r="AA729" s="25"/>
      <c r="AB729" s="14"/>
      <c r="AC729" s="14"/>
    </row>
    <row r="730" spans="1:123" s="86" customFormat="1" ht="15" customHeight="1" x14ac:dyDescent="0.25">
      <c r="A730" s="75" t="s">
        <v>348</v>
      </c>
      <c r="B730" s="80"/>
      <c r="C730" s="80"/>
      <c r="D730" s="80"/>
      <c r="E730" s="81"/>
      <c r="F730" s="82"/>
      <c r="G730" s="81"/>
      <c r="H730" s="81"/>
      <c r="I730" s="81"/>
      <c r="J730" s="81"/>
      <c r="K730" s="81"/>
      <c r="L730" s="83">
        <f>L731</f>
        <v>2010</v>
      </c>
      <c r="M730" s="84" t="s">
        <v>364</v>
      </c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  <c r="AA730" s="84"/>
      <c r="AB730" s="81"/>
      <c r="AC730" s="81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85"/>
      <c r="AO730" s="85"/>
      <c r="AP730" s="85"/>
      <c r="AQ730" s="85"/>
      <c r="AR730" s="85"/>
      <c r="AS730" s="85"/>
      <c r="AT730" s="85"/>
      <c r="AU730" s="85"/>
      <c r="AV730" s="85"/>
      <c r="AW730" s="85"/>
      <c r="AX730" s="85"/>
      <c r="AY730" s="85"/>
      <c r="AZ730" s="84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  <c r="CK730" s="10"/>
      <c r="CL730" s="10"/>
      <c r="CM730" s="10"/>
      <c r="CN730" s="10"/>
      <c r="CO730" s="10"/>
      <c r="CP730" s="10"/>
      <c r="CQ730" s="10"/>
      <c r="CR730" s="10"/>
      <c r="CS730" s="10"/>
      <c r="CT730" s="10"/>
      <c r="CU730" s="10"/>
      <c r="CV730" s="10"/>
      <c r="CW730" s="10"/>
      <c r="CX730" s="10"/>
      <c r="CY730" s="10"/>
      <c r="CZ730" s="10"/>
      <c r="DA730" s="10"/>
      <c r="DB730" s="10"/>
      <c r="DC730" s="10"/>
      <c r="DD730" s="10"/>
      <c r="DE730" s="10"/>
      <c r="DF730" s="10"/>
      <c r="DG730" s="10"/>
      <c r="DH730" s="10"/>
      <c r="DI730" s="10"/>
      <c r="DJ730" s="10"/>
      <c r="DK730" s="10"/>
      <c r="DL730" s="10"/>
      <c r="DM730" s="10"/>
      <c r="DN730" s="10"/>
      <c r="DO730" s="10"/>
      <c r="DP730" s="10"/>
      <c r="DQ730" s="10"/>
      <c r="DR730" s="10"/>
      <c r="DS730" s="10"/>
    </row>
    <row r="731" spans="1:123" s="101" customFormat="1" ht="10.95" customHeight="1" x14ac:dyDescent="0.25">
      <c r="A731" s="75" t="s">
        <v>348</v>
      </c>
      <c r="B731" s="95" t="str">
        <f t="shared" ref="B731" si="196">IF(E731&gt;0,"Bud02 " &amp; C731 &amp;","&amp;D731&amp;",'"&amp;E731&amp;"',"&amp;1*R731)</f>
        <v>Bud02 2020,2010,'xdit02',0</v>
      </c>
      <c r="C731" s="96">
        <f t="shared" ref="C731" si="197">$E$5</f>
        <v>2020</v>
      </c>
      <c r="D731" s="96">
        <v>2010</v>
      </c>
      <c r="E731" s="97" t="str">
        <f>IF(LEFT(H731,1) = "x",H731,F731)</f>
        <v>xdit02</v>
      </c>
      <c r="F731" s="90">
        <v>530400</v>
      </c>
      <c r="G731" s="98" t="str">
        <f>IF("xppm02"="",1,SUBSTITUTE(SUBSTITUTE("xppm02","xxp","xpp"),"xppm13","xppm08"))</f>
        <v>xppm02</v>
      </c>
      <c r="H731" s="98" t="str">
        <f>IF("xdit02"="",1,"xdit02")</f>
        <v>xdit02</v>
      </c>
      <c r="I731" s="98">
        <f>IF(""="",1,IF(LEFT("",1)&lt;&gt;"E","",1))</f>
        <v>1</v>
      </c>
      <c r="J731" s="98">
        <f>IF(""="",1,IF(LEFT("",1)="E","",1))</f>
        <v>1</v>
      </c>
      <c r="K731" s="99" t="s">
        <v>365</v>
      </c>
      <c r="L731" s="91">
        <v>2010</v>
      </c>
      <c r="M731" s="100" t="str">
        <f>IF(LEFT($G731,4)="xppm","*","")</f>
        <v>*</v>
      </c>
      <c r="N731" s="101" t="str">
        <f>UPPER(TRIM("          DIETARY CONTRACT SERVICES"))</f>
        <v>DIETARY CONTRACT SERVICES</v>
      </c>
      <c r="P731" s="102" t="s">
        <v>366</v>
      </c>
      <c r="R731" s="109">
        <f>IFERROR(IF(1*AB731&gt;0,AB731,V731),V731)</f>
        <v>0</v>
      </c>
      <c r="S731" s="108"/>
      <c r="T731" s="101">
        <f>IFERROR(IF(LEFT($G731,4)="xppm",AD731/VLOOKUP($G731,$K$11:$Z$28,T$1,0),IF(LEFT($J731,1)="E",AD731/VLOOKUP($J731,$K$11:$Z$28,T$1,0),AD731/T$6)),"")</f>
        <v>0</v>
      </c>
      <c r="V731" s="101">
        <f>IFERROR(IF(LEFT($G731,4)="xppm",AF731/VLOOKUP($G731,$K$11:$Z$28,V$1,0),IF(LEFT($J731,1)="E",AF731/VLOOKUP($J731,$K$11:$Z$28,V$1,0),AF731/V$6)),"")</f>
        <v>0</v>
      </c>
      <c r="X731" s="101">
        <f>IFERROR(IF(LEFT($G731,4)="xppm",AH731/VLOOKUP($G731,$K$11:$Z$28,X$1,0),IF(LEFT($J731,1)="E",AH731/VLOOKUP($J731,$K$11:$Z$28,X$1,0),AH731/X$6)),"")</f>
        <v>0</v>
      </c>
      <c r="Z731" s="101">
        <f>IFERROR(IF(LEFT($G731,4)="xppm",AJ731/VLOOKUP($G731,$K$11:$Z$28,Z$1,0),IF(LEFT($J731,1)="E",AJ731/VLOOKUP($J731,$K$11:$Z$28,Z$1,0),AJ731/Z$6)),"")</f>
        <v>0</v>
      </c>
      <c r="AA731" s="108"/>
      <c r="AB731" s="99" t="str">
        <f>IFERROR(IF(LEFT($G731,4)="xppm",AL731/VLOOKUP($G731,$K$11:$Z$28,AB$1,0),IF(LEFT($J731,1)="E",AL731/VLOOKUP($J731,$K$11:$AB$28,AB$1,0),AL731/AB$6)),"")</f>
        <v/>
      </c>
      <c r="AC731" s="110"/>
      <c r="AD731" s="14"/>
      <c r="AE731" s="14"/>
      <c r="AF731" s="14"/>
      <c r="AG731" s="14"/>
      <c r="AH731" s="14"/>
      <c r="AI731" s="14"/>
      <c r="AJ731" s="14"/>
      <c r="AK731" s="65"/>
      <c r="AL731" s="14"/>
      <c r="AM731" s="6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108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  <c r="CK731" s="10"/>
      <c r="CL731" s="10"/>
      <c r="CM731" s="10"/>
      <c r="CN731" s="10"/>
      <c r="CO731" s="10"/>
      <c r="CP731" s="10"/>
      <c r="CQ731" s="10"/>
      <c r="CR731" s="10"/>
      <c r="CS731" s="10"/>
      <c r="CT731" s="10"/>
      <c r="CU731" s="10"/>
      <c r="CV731" s="10"/>
      <c r="CW731" s="10"/>
      <c r="CX731" s="10"/>
      <c r="CY731" s="10"/>
      <c r="CZ731" s="10"/>
      <c r="DA731" s="10"/>
      <c r="DB731" s="10"/>
      <c r="DC731" s="10"/>
      <c r="DD731" s="10"/>
      <c r="DE731" s="10"/>
      <c r="DF731" s="10"/>
      <c r="DG731" s="10"/>
      <c r="DH731" s="10"/>
      <c r="DI731" s="10"/>
      <c r="DJ731" s="10"/>
      <c r="DK731" s="10"/>
      <c r="DL731" s="10"/>
      <c r="DM731" s="10"/>
      <c r="DN731" s="10"/>
      <c r="DO731" s="10"/>
      <c r="DP731" s="10"/>
      <c r="DQ731" s="10"/>
      <c r="DR731" s="10"/>
      <c r="DS731" s="10"/>
    </row>
    <row r="732" spans="1:123" ht="4.05" customHeight="1" x14ac:dyDescent="0.25">
      <c r="A732" s="75" t="s">
        <v>348</v>
      </c>
      <c r="E732" s="111"/>
      <c r="F732" s="112"/>
      <c r="T732" s="25"/>
      <c r="U732" s="25"/>
      <c r="V732" s="25"/>
      <c r="W732" s="25"/>
      <c r="X732" s="25"/>
      <c r="Y732" s="25"/>
      <c r="Z732" s="25"/>
      <c r="AA732" s="25"/>
      <c r="AB732" s="14"/>
      <c r="AC732" s="14"/>
    </row>
    <row r="733" spans="1:123" s="86" customFormat="1" ht="15" customHeight="1" x14ac:dyDescent="0.25">
      <c r="A733" s="75" t="s">
        <v>348</v>
      </c>
      <c r="B733" s="80"/>
      <c r="C733" s="80"/>
      <c r="D733" s="80"/>
      <c r="E733" s="81"/>
      <c r="F733" s="82"/>
      <c r="G733" s="81"/>
      <c r="H733" s="81"/>
      <c r="I733" s="81"/>
      <c r="J733" s="81"/>
      <c r="K733" s="81"/>
      <c r="L733" s="83">
        <f>L734</f>
        <v>2010</v>
      </c>
      <c r="M733" s="84" t="s">
        <v>367</v>
      </c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  <c r="AA733" s="84"/>
      <c r="AB733" s="81"/>
      <c r="AC733" s="81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85"/>
      <c r="AO733" s="85"/>
      <c r="AP733" s="85"/>
      <c r="AQ733" s="85"/>
      <c r="AR733" s="85"/>
      <c r="AS733" s="85"/>
      <c r="AT733" s="85"/>
      <c r="AU733" s="85"/>
      <c r="AV733" s="85"/>
      <c r="AW733" s="85"/>
      <c r="AX733" s="85"/>
      <c r="AY733" s="85"/>
      <c r="AZ733" s="84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  <c r="CK733" s="10"/>
      <c r="CL733" s="10"/>
      <c r="CM733" s="10"/>
      <c r="CN733" s="10"/>
      <c r="CO733" s="10"/>
      <c r="CP733" s="10"/>
      <c r="CQ733" s="10"/>
      <c r="CR733" s="10"/>
      <c r="CS733" s="10"/>
      <c r="CT733" s="10"/>
      <c r="CU733" s="10"/>
      <c r="CV733" s="10"/>
      <c r="CW733" s="10"/>
      <c r="CX733" s="10"/>
      <c r="CY733" s="10"/>
      <c r="CZ733" s="10"/>
      <c r="DA733" s="10"/>
      <c r="DB733" s="10"/>
      <c r="DC733" s="10"/>
      <c r="DD733" s="10"/>
      <c r="DE733" s="10"/>
      <c r="DF733" s="10"/>
      <c r="DG733" s="10"/>
      <c r="DH733" s="10"/>
      <c r="DI733" s="10"/>
      <c r="DJ733" s="10"/>
      <c r="DK733" s="10"/>
      <c r="DL733" s="10"/>
      <c r="DM733" s="10"/>
      <c r="DN733" s="10"/>
      <c r="DO733" s="10"/>
      <c r="DP733" s="10"/>
      <c r="DQ733" s="10"/>
      <c r="DR733" s="10"/>
      <c r="DS733" s="10"/>
    </row>
    <row r="734" spans="1:123" s="101" customFormat="1" ht="10.95" customHeight="1" x14ac:dyDescent="0.25">
      <c r="A734" s="75" t="s">
        <v>348</v>
      </c>
      <c r="B734" s="95" t="str">
        <f t="shared" ref="B734:B736" si="198">IF(E734&gt;0,"Bud02 " &amp; C734 &amp;","&amp;D734&amp;",'"&amp;E734&amp;"',"&amp;1*R734)</f>
        <v>Bud02 2020,2010,'533000',3453.06555555556</v>
      </c>
      <c r="C734" s="96">
        <f t="shared" ref="C734:C736" si="199">$E$5</f>
        <v>2020</v>
      </c>
      <c r="D734" s="96">
        <v>2010</v>
      </c>
      <c r="E734" s="97">
        <f>IF(LEFT(H734,1) = "x",H734,F734)</f>
        <v>533000</v>
      </c>
      <c r="F734" s="90">
        <v>533000</v>
      </c>
      <c r="G734" s="98">
        <f>IF(""="",1,SUBSTITUTE(SUBSTITUTE("","xxp","xpp"),"xppm13","xppm08"))</f>
        <v>1</v>
      </c>
      <c r="H734" s="98">
        <f>IF(""="",1,"")</f>
        <v>1</v>
      </c>
      <c r="I734" s="98">
        <f>IF(""="",1,IF(LEFT("",1)&lt;&gt;"E","",1))</f>
        <v>1</v>
      </c>
      <c r="J734" s="98">
        <f>IF(""="",1,IF(LEFT("",1)="E","",1))</f>
        <v>1</v>
      </c>
      <c r="K734" s="99" t="s">
        <v>368</v>
      </c>
      <c r="L734" s="91">
        <v>2010</v>
      </c>
      <c r="M734" s="100" t="str">
        <f>IF(LEFT($G734,4)="xppm","*","")</f>
        <v/>
      </c>
      <c r="N734" s="101" t="str">
        <f>UPPER(TRIM("          UTILITIES"))</f>
        <v>UTILITIES</v>
      </c>
      <c r="P734" s="102" t="s">
        <v>356</v>
      </c>
      <c r="R734" s="109">
        <f>IFERROR(IF(1*AB734&gt;0,AB734,V734),V734)</f>
        <v>3453.0655555555554</v>
      </c>
      <c r="S734" s="108"/>
      <c r="T734" s="101">
        <f>IFERROR(IF(LEFT($G734,4)="xppm",AD734/VLOOKUP($G734,$K$11:$Z$28,T$1,0),IF(LEFT($J734,1)="E",AD734/VLOOKUP($J734,$K$11:$Z$28,T$1,0),AD734/T$6)),"")</f>
        <v>2449.7333333333331</v>
      </c>
      <c r="V734" s="101">
        <f>IFERROR(IF(LEFT($G734,4)="xppm",AF734/VLOOKUP($G734,$K$11:$Z$28,V$1,0),IF(LEFT($J734,1)="E",AF734/VLOOKUP($J734,$K$11:$Z$28,V$1,0),AF734/V$6)),"")</f>
        <v>3453.0655555555554</v>
      </c>
      <c r="X734" s="101">
        <f>IFERROR(IF(LEFT($G734,4)="xppm",AH734/VLOOKUP($G734,$K$11:$Z$28,X$1,0),IF(LEFT($J734,1)="E",AH734/VLOOKUP($J734,$K$11:$Z$28,X$1,0),AH734/X$6)),"")</f>
        <v>2193.5716666666667</v>
      </c>
      <c r="Z734" s="101">
        <f>IFERROR(IF(LEFT($G734,4)="xppm",AJ734/VLOOKUP($G734,$K$11:$Z$28,Z$1,0),IF(LEFT($J734,1)="E",AJ734/VLOOKUP($J734,$K$11:$Z$28,Z$1,0),AJ734/Z$6)),"")</f>
        <v>0</v>
      </c>
      <c r="AA734" s="108"/>
      <c r="AB734" s="99">
        <f>IFERROR(IF(LEFT($G734,4)="xppm",AL734/VLOOKUP($G734,$K$11:$Z$28,AB$1,0),IF(LEFT($J734,1)="E",AL734/VLOOKUP($J734,$K$11:$AB$28,AB$1,0),AL734/AB$6)),"")</f>
        <v>0</v>
      </c>
      <c r="AC734" s="110"/>
      <c r="AD734" s="14">
        <v>7349.2</v>
      </c>
      <c r="AE734" s="14"/>
      <c r="AF734" s="14">
        <v>31077.59</v>
      </c>
      <c r="AG734" s="14"/>
      <c r="AH734" s="14">
        <v>26322.86</v>
      </c>
      <c r="AI734" s="14"/>
      <c r="AJ734" s="14"/>
      <c r="AK734" s="65"/>
      <c r="AL734" s="14"/>
      <c r="AM734" s="65"/>
      <c r="AN734" s="25">
        <v>4613.22</v>
      </c>
      <c r="AO734" s="25">
        <v>3752.24</v>
      </c>
      <c r="AP734" s="25">
        <v>1745.93</v>
      </c>
      <c r="AQ734" s="25">
        <v>3628.26</v>
      </c>
      <c r="AR734" s="25">
        <v>5533.97</v>
      </c>
      <c r="AS734" s="25">
        <v>3351.64</v>
      </c>
      <c r="AT734" s="25">
        <v>3756.74</v>
      </c>
      <c r="AU734" s="25">
        <v>3987.65</v>
      </c>
      <c r="AV734" s="25">
        <v>3470.13</v>
      </c>
      <c r="AW734" s="25">
        <v>4011.78</v>
      </c>
      <c r="AX734" s="25">
        <v>4035.58</v>
      </c>
      <c r="AY734" s="25">
        <v>-698.16</v>
      </c>
      <c r="AZ734" s="108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  <c r="CK734" s="10"/>
      <c r="CL734" s="10"/>
      <c r="CM734" s="10"/>
      <c r="CN734" s="10"/>
      <c r="CO734" s="10"/>
      <c r="CP734" s="10"/>
      <c r="CQ734" s="10"/>
      <c r="CR734" s="10"/>
      <c r="CS734" s="10"/>
      <c r="CT734" s="10"/>
      <c r="CU734" s="10"/>
      <c r="CV734" s="10"/>
      <c r="CW734" s="10"/>
      <c r="CX734" s="10"/>
      <c r="CY734" s="10"/>
      <c r="CZ734" s="10"/>
      <c r="DA734" s="10"/>
      <c r="DB734" s="10"/>
      <c r="DC734" s="10"/>
      <c r="DD734" s="10"/>
      <c r="DE734" s="10"/>
      <c r="DF734" s="10"/>
      <c r="DG734" s="10"/>
      <c r="DH734" s="10"/>
      <c r="DI734" s="10"/>
      <c r="DJ734" s="10"/>
      <c r="DK734" s="10"/>
      <c r="DL734" s="10"/>
      <c r="DM734" s="10"/>
      <c r="DN734" s="10"/>
      <c r="DO734" s="10"/>
      <c r="DP734" s="10"/>
      <c r="DQ734" s="10"/>
      <c r="DR734" s="10"/>
      <c r="DS734" s="10"/>
    </row>
    <row r="735" spans="1:123" s="101" customFormat="1" ht="10.95" customHeight="1" x14ac:dyDescent="0.25">
      <c r="A735" s="75" t="s">
        <v>348</v>
      </c>
      <c r="B735" s="95" t="str">
        <f t="shared" si="198"/>
        <v>Bud02 2020,2010,'536000',1119.61666666667</v>
      </c>
      <c r="C735" s="96">
        <f t="shared" si="199"/>
        <v>2020</v>
      </c>
      <c r="D735" s="96">
        <v>2010</v>
      </c>
      <c r="E735" s="97">
        <f>IF(LEFT(H735,1) = "x",H735,F735)</f>
        <v>536000</v>
      </c>
      <c r="F735" s="90">
        <v>536000</v>
      </c>
      <c r="G735" s="98">
        <f>IF(""="",1,SUBSTITUTE(SUBSTITUTE("","xxp","xpp"),"xppm13","xppm08"))</f>
        <v>1</v>
      </c>
      <c r="H735" s="98">
        <f>IF(""="",1,"")</f>
        <v>1</v>
      </c>
      <c r="I735" s="98">
        <f>IF(""="",1,IF(LEFT("",1)&lt;&gt;"E","",1))</f>
        <v>1</v>
      </c>
      <c r="J735" s="98">
        <f>IF(""="",1,IF(LEFT("",1)="E","",1))</f>
        <v>1</v>
      </c>
      <c r="K735" s="99" t="s">
        <v>369</v>
      </c>
      <c r="L735" s="91">
        <v>2010</v>
      </c>
      <c r="M735" s="100" t="str">
        <f>IF(LEFT($G735,4)="xppm","*","")</f>
        <v/>
      </c>
      <c r="N735" s="101" t="str">
        <f>UPPER(TRIM("          REPAIRS &amp; MAINTENANCE/SUPPLIES"))</f>
        <v>REPAIRS &amp; MAINTENANCE/SUPPLIES</v>
      </c>
      <c r="P735" s="102" t="s">
        <v>370</v>
      </c>
      <c r="R735" s="109">
        <f>IFERROR(IF(1*AB735&gt;0,AB735,V735),V735)</f>
        <v>1119.6166666666666</v>
      </c>
      <c r="S735" s="108"/>
      <c r="T735" s="101">
        <f>IFERROR(IF(LEFT($G735,4)="xppm",AD735/VLOOKUP($G735,$K$11:$Z$28,T$1,0),IF(LEFT($J735,1)="E",AD735/VLOOKUP($J735,$K$11:$Z$28,T$1,0),AD735/T$6)),"")</f>
        <v>1339.3433333333335</v>
      </c>
      <c r="V735" s="101">
        <f>IFERROR(IF(LEFT($G735,4)="xppm",AF735/VLOOKUP($G735,$K$11:$Z$28,V$1,0),IF(LEFT($J735,1)="E",AF735/VLOOKUP($J735,$K$11:$Z$28,V$1,0),AF735/V$6)),"")</f>
        <v>1119.6166666666666</v>
      </c>
      <c r="X735" s="101">
        <f>IFERROR(IF(LEFT($G735,4)="xppm",AH735/VLOOKUP($G735,$K$11:$Z$28,X$1,0),IF(LEFT($J735,1)="E",AH735/VLOOKUP($J735,$K$11:$Z$28,X$1,0),AH735/X$6)),"")</f>
        <v>2013.1091666666669</v>
      </c>
      <c r="Z735" s="101">
        <f>IFERROR(IF(LEFT($G735,4)="xppm",AJ735/VLOOKUP($G735,$K$11:$Z$28,Z$1,0),IF(LEFT($J735,1)="E",AJ735/VLOOKUP($J735,$K$11:$Z$28,Z$1,0),AJ735/Z$6)),"")</f>
        <v>0</v>
      </c>
      <c r="AA735" s="108"/>
      <c r="AB735" s="99">
        <f>IFERROR(IF(LEFT($G735,4)="xppm",AL735/VLOOKUP($G735,$K$11:$Z$28,AB$1,0),IF(LEFT($J735,1)="E",AL735/VLOOKUP($J735,$K$11:$AB$28,AB$1,0),AL735/AB$6)),"")</f>
        <v>0</v>
      </c>
      <c r="AC735" s="110"/>
      <c r="AD735" s="14">
        <v>4018.03</v>
      </c>
      <c r="AE735" s="14"/>
      <c r="AF735" s="14">
        <v>10076.549999999999</v>
      </c>
      <c r="AG735" s="14"/>
      <c r="AH735" s="14">
        <v>24157.31</v>
      </c>
      <c r="AI735" s="14"/>
      <c r="AJ735" s="14"/>
      <c r="AK735" s="65"/>
      <c r="AL735" s="14"/>
      <c r="AM735" s="65"/>
      <c r="AN735" s="25">
        <v>647.76</v>
      </c>
      <c r="AO735" s="25">
        <v>5293.46</v>
      </c>
      <c r="AP735" s="25">
        <v>11928.81</v>
      </c>
      <c r="AQ735" s="25">
        <v>891.16</v>
      </c>
      <c r="AR735" s="25">
        <v>2412.0300000000002</v>
      </c>
      <c r="AS735" s="25">
        <v>676.42</v>
      </c>
      <c r="AT735" s="25">
        <v>423.05</v>
      </c>
      <c r="AU735" s="25">
        <v>854.32</v>
      </c>
      <c r="AV735" s="25">
        <v>801.54</v>
      </c>
      <c r="AW735" s="25">
        <v>425.88</v>
      </c>
      <c r="AX735" s="25">
        <v>3592.15</v>
      </c>
      <c r="AY735" s="25">
        <v>0</v>
      </c>
      <c r="AZ735" s="108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  <c r="CK735" s="10"/>
      <c r="CL735" s="10"/>
      <c r="CM735" s="10"/>
      <c r="CN735" s="10"/>
      <c r="CO735" s="10"/>
      <c r="CP735" s="10"/>
      <c r="CQ735" s="10"/>
      <c r="CR735" s="10"/>
      <c r="CS735" s="10"/>
      <c r="CT735" s="10"/>
      <c r="CU735" s="10"/>
      <c r="CV735" s="10"/>
      <c r="CW735" s="10"/>
      <c r="CX735" s="10"/>
      <c r="CY735" s="10"/>
      <c r="CZ735" s="10"/>
      <c r="DA735" s="10"/>
      <c r="DB735" s="10"/>
      <c r="DC735" s="10"/>
      <c r="DD735" s="10"/>
      <c r="DE735" s="10"/>
      <c r="DF735" s="10"/>
      <c r="DG735" s="10"/>
      <c r="DH735" s="10"/>
      <c r="DI735" s="10"/>
      <c r="DJ735" s="10"/>
      <c r="DK735" s="10"/>
      <c r="DL735" s="10"/>
      <c r="DM735" s="10"/>
      <c r="DN735" s="10"/>
      <c r="DO735" s="10"/>
      <c r="DP735" s="10"/>
      <c r="DQ735" s="10"/>
      <c r="DR735" s="10"/>
      <c r="DS735" s="10"/>
    </row>
    <row r="736" spans="1:123" s="101" customFormat="1" ht="10.95" customHeight="1" x14ac:dyDescent="0.25">
      <c r="A736" s="75" t="s">
        <v>348</v>
      </c>
      <c r="B736" s="95" t="str">
        <f t="shared" si="198"/>
        <v>Bud02 2020,2010,'534000',3721.62888888889</v>
      </c>
      <c r="C736" s="96">
        <f t="shared" si="199"/>
        <v>2020</v>
      </c>
      <c r="D736" s="96">
        <v>2010</v>
      </c>
      <c r="E736" s="97">
        <f>IF(LEFT(H736,1) = "x",H736,F736)</f>
        <v>534000</v>
      </c>
      <c r="F736" s="90">
        <v>534000</v>
      </c>
      <c r="G736" s="98">
        <f>IF(""="",1,SUBSTITUTE(SUBSTITUTE("","xxp","xpp"),"xppm13","xppm08"))</f>
        <v>1</v>
      </c>
      <c r="H736" s="98">
        <f>IF(""="",1,"")</f>
        <v>1</v>
      </c>
      <c r="I736" s="98">
        <f>IF(""="",1,IF(LEFT("",1)&lt;&gt;"E","",1))</f>
        <v>1</v>
      </c>
      <c r="J736" s="98">
        <f>IF(""="",1,IF(LEFT("",1)="E","",1))</f>
        <v>1</v>
      </c>
      <c r="K736" s="99" t="s">
        <v>371</v>
      </c>
      <c r="L736" s="91">
        <v>2010</v>
      </c>
      <c r="M736" s="100" t="str">
        <f>IF(LEFT($G736,4)="xppm","*","")</f>
        <v/>
      </c>
      <c r="N736" s="101" t="str">
        <f>UPPER(TRIM("          CONTRACT SERVICES"))</f>
        <v>CONTRACT SERVICES</v>
      </c>
      <c r="P736" s="102" t="s">
        <v>370</v>
      </c>
      <c r="R736" s="109">
        <f>IFERROR(IF(1*AB736&gt;0,AB736,V736),V736)</f>
        <v>3721.6288888888894</v>
      </c>
      <c r="S736" s="108"/>
      <c r="T736" s="101">
        <f>IFERROR(IF(LEFT($G736,4)="xppm",AD736/VLOOKUP($G736,$K$11:$Z$28,T$1,0),IF(LEFT($J736,1)="E",AD736/VLOOKUP($J736,$K$11:$Z$28,T$1,0),AD736/T$6)),"")</f>
        <v>2876.5</v>
      </c>
      <c r="V736" s="101">
        <f>IFERROR(IF(LEFT($G736,4)="xppm",AF736/VLOOKUP($G736,$K$11:$Z$28,V$1,0),IF(LEFT($J736,1)="E",AF736/VLOOKUP($J736,$K$11:$Z$28,V$1,0),AF736/V$6)),"")</f>
        <v>3721.6288888888894</v>
      </c>
      <c r="X736" s="101">
        <f>IFERROR(IF(LEFT($G736,4)="xppm",AH736/VLOOKUP($G736,$K$11:$Z$28,X$1,0),IF(LEFT($J736,1)="E",AH736/VLOOKUP($J736,$K$11:$Z$28,X$1,0),AH736/X$6)),"")</f>
        <v>1424.8683333333331</v>
      </c>
      <c r="Z736" s="101">
        <f>IFERROR(IF(LEFT($G736,4)="xppm",AJ736/VLOOKUP($G736,$K$11:$Z$28,Z$1,0),IF(LEFT($J736,1)="E",AJ736/VLOOKUP($J736,$K$11:$Z$28,Z$1,0),AJ736/Z$6)),"")</f>
        <v>0</v>
      </c>
      <c r="AA736" s="108"/>
      <c r="AB736" s="99">
        <f>IFERROR(IF(LEFT($G736,4)="xppm",AL736/VLOOKUP($G736,$K$11:$Z$28,AB$1,0),IF(LEFT($J736,1)="E",AL736/VLOOKUP($J736,$K$11:$AB$28,AB$1,0),AL736/AB$6)),"")</f>
        <v>0</v>
      </c>
      <c r="AC736" s="110"/>
      <c r="AD736" s="14">
        <v>8629.5</v>
      </c>
      <c r="AE736" s="14"/>
      <c r="AF736" s="14">
        <v>33494.660000000003</v>
      </c>
      <c r="AG736" s="14"/>
      <c r="AH736" s="14">
        <v>17098.419999999998</v>
      </c>
      <c r="AI736" s="14"/>
      <c r="AJ736" s="14"/>
      <c r="AK736" s="65"/>
      <c r="AL736" s="14"/>
      <c r="AM736" s="65"/>
      <c r="AN736" s="25">
        <v>445.82</v>
      </c>
      <c r="AO736" s="25">
        <v>3415.73</v>
      </c>
      <c r="AP736" s="25">
        <v>5627.52</v>
      </c>
      <c r="AQ736" s="25">
        <v>7817.08</v>
      </c>
      <c r="AR736" s="25">
        <v>10356.959999999999</v>
      </c>
      <c r="AS736" s="25">
        <v>466.82</v>
      </c>
      <c r="AT736" s="25">
        <v>2364.92</v>
      </c>
      <c r="AU736" s="25">
        <v>3098.32</v>
      </c>
      <c r="AV736" s="25">
        <v>761.06</v>
      </c>
      <c r="AW736" s="25">
        <v>5699.25</v>
      </c>
      <c r="AX736" s="25">
        <v>2930.25</v>
      </c>
      <c r="AY736" s="25">
        <v>0</v>
      </c>
      <c r="AZ736" s="108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  <c r="CK736" s="10"/>
      <c r="CL736" s="10"/>
      <c r="CM736" s="10"/>
      <c r="CN736" s="10"/>
      <c r="CO736" s="10"/>
      <c r="CP736" s="10"/>
      <c r="CQ736" s="10"/>
      <c r="CR736" s="10"/>
      <c r="CS736" s="10"/>
      <c r="CT736" s="10"/>
      <c r="CU736" s="10"/>
      <c r="CV736" s="10"/>
      <c r="CW736" s="10"/>
      <c r="CX736" s="10"/>
      <c r="CY736" s="10"/>
      <c r="CZ736" s="10"/>
      <c r="DA736" s="10"/>
      <c r="DB736" s="10"/>
      <c r="DC736" s="10"/>
      <c r="DD736" s="10"/>
      <c r="DE736" s="10"/>
      <c r="DF736" s="10"/>
      <c r="DG736" s="10"/>
      <c r="DH736" s="10"/>
      <c r="DI736" s="10"/>
      <c r="DJ736" s="10"/>
      <c r="DK736" s="10"/>
      <c r="DL736" s="10"/>
      <c r="DM736" s="10"/>
      <c r="DN736" s="10"/>
      <c r="DO736" s="10"/>
      <c r="DP736" s="10"/>
      <c r="DQ736" s="10"/>
      <c r="DR736" s="10"/>
      <c r="DS736" s="10"/>
    </row>
    <row r="737" spans="1:123" ht="4.05" customHeight="1" x14ac:dyDescent="0.25">
      <c r="A737" s="75" t="s">
        <v>348</v>
      </c>
      <c r="E737" s="111"/>
      <c r="F737" s="112"/>
      <c r="T737" s="25"/>
      <c r="U737" s="25"/>
      <c r="V737" s="25"/>
      <c r="W737" s="25"/>
      <c r="X737" s="25"/>
      <c r="Y737" s="25"/>
      <c r="Z737" s="25"/>
      <c r="AA737" s="25"/>
      <c r="AB737" s="14"/>
      <c r="AC737" s="14"/>
    </row>
    <row r="738" spans="1:123" s="86" customFormat="1" ht="15" customHeight="1" x14ac:dyDescent="0.25">
      <c r="A738" s="75" t="s">
        <v>348</v>
      </c>
      <c r="B738" s="80"/>
      <c r="C738" s="80"/>
      <c r="D738" s="80"/>
      <c r="E738" s="81"/>
      <c r="F738" s="82"/>
      <c r="G738" s="81"/>
      <c r="H738" s="81"/>
      <c r="I738" s="81"/>
      <c r="J738" s="81"/>
      <c r="K738" s="81"/>
      <c r="L738" s="83">
        <f>L739</f>
        <v>2010</v>
      </c>
      <c r="M738" s="84" t="s">
        <v>372</v>
      </c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  <c r="AA738" s="84"/>
      <c r="AB738" s="81"/>
      <c r="AC738" s="81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85"/>
      <c r="AO738" s="85"/>
      <c r="AP738" s="85"/>
      <c r="AQ738" s="85"/>
      <c r="AR738" s="85"/>
      <c r="AS738" s="85"/>
      <c r="AT738" s="85"/>
      <c r="AU738" s="85"/>
      <c r="AV738" s="85"/>
      <c r="AW738" s="85"/>
      <c r="AX738" s="85"/>
      <c r="AY738" s="85"/>
      <c r="AZ738" s="84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  <c r="CK738" s="10"/>
      <c r="CL738" s="10"/>
      <c r="CM738" s="10"/>
      <c r="CN738" s="10"/>
      <c r="CO738" s="10"/>
      <c r="CP738" s="10"/>
      <c r="CQ738" s="10"/>
      <c r="CR738" s="10"/>
      <c r="CS738" s="10"/>
      <c r="CT738" s="10"/>
      <c r="CU738" s="10"/>
      <c r="CV738" s="10"/>
      <c r="CW738" s="10"/>
      <c r="CX738" s="10"/>
      <c r="CY738" s="10"/>
      <c r="CZ738" s="10"/>
      <c r="DA738" s="10"/>
      <c r="DB738" s="10"/>
      <c r="DC738" s="10"/>
      <c r="DD738" s="10"/>
      <c r="DE738" s="10"/>
      <c r="DF738" s="10"/>
      <c r="DG738" s="10"/>
      <c r="DH738" s="10"/>
      <c r="DI738" s="10"/>
      <c r="DJ738" s="10"/>
      <c r="DK738" s="10"/>
      <c r="DL738" s="10"/>
      <c r="DM738" s="10"/>
      <c r="DN738" s="10"/>
      <c r="DO738" s="10"/>
      <c r="DP738" s="10"/>
      <c r="DQ738" s="10"/>
      <c r="DR738" s="10"/>
      <c r="DS738" s="10"/>
    </row>
    <row r="739" spans="1:123" s="101" customFormat="1" ht="10.95" customHeight="1" x14ac:dyDescent="0.25">
      <c r="A739" s="75" t="s">
        <v>348</v>
      </c>
      <c r="B739" s="95" t="str">
        <f t="shared" ref="B739:B750" si="200">IF(E739&gt;0,"Bud02 " &amp; C739 &amp;","&amp;D739&amp;",'"&amp;E739&amp;"',"&amp;1*R739)</f>
        <v>Bud02 2020,2010,'542500',153.003333333333</v>
      </c>
      <c r="C739" s="96">
        <f t="shared" ref="C739:C750" si="201">$E$5</f>
        <v>2020</v>
      </c>
      <c r="D739" s="96">
        <v>2010</v>
      </c>
      <c r="E739" s="97">
        <f>IF(LEFT(H739,1) = "x",H739,F739)</f>
        <v>542500</v>
      </c>
      <c r="F739" s="90">
        <v>542500</v>
      </c>
      <c r="G739" s="98">
        <f>IF(""="",1,SUBSTITUTE(SUBSTITUTE("","xxp","xpp"),"xppm13","xppm08"))</f>
        <v>1</v>
      </c>
      <c r="H739" s="98">
        <f>IF(""="",1,"")</f>
        <v>1</v>
      </c>
      <c r="I739" s="98">
        <f>IF(""="",1,IF(LEFT("",1)&lt;&gt;"E","",1))</f>
        <v>1</v>
      </c>
      <c r="J739" s="98">
        <f>IF(""="",1,IF(LEFT("",1)="E","",1))</f>
        <v>1</v>
      </c>
      <c r="K739" s="99" t="s">
        <v>373</v>
      </c>
      <c r="L739" s="91">
        <v>2010</v>
      </c>
      <c r="M739" s="100" t="str">
        <f>IF(LEFT($G739,4)="xppm","*","")</f>
        <v/>
      </c>
      <c r="N739" s="101" t="str">
        <f>UPPER(TRIM("          MARKETING - ADVERTISING &amp; PROMOTION"))</f>
        <v>MARKETING - ADVERTISING &amp; PROMOTION</v>
      </c>
      <c r="P739" s="102" t="s">
        <v>374</v>
      </c>
      <c r="R739" s="109">
        <f>IFERROR(IF(1*AB739&gt;0,AB739,V739),V739)</f>
        <v>153.00333333333333</v>
      </c>
      <c r="S739" s="108"/>
      <c r="T739" s="101">
        <f>IFERROR(IF(LEFT($G739,4)="xppm",AD739/VLOOKUP($G739,$K$11:$Z$28,T$1,0),IF(LEFT($J739,1)="E",AD739/VLOOKUP($J739,$K$11:$Z$28,T$1,0),AD739/T$6)),"")</f>
        <v>104</v>
      </c>
      <c r="V739" s="101">
        <f>IFERROR(IF(LEFT($G739,4)="xppm",AF739/VLOOKUP($G739,$K$11:$Z$28,V$1,0),IF(LEFT($J739,1)="E",AF739/VLOOKUP($J739,$K$11:$Z$28,V$1,0),AF739/V$6)),"")</f>
        <v>153.00333333333333</v>
      </c>
      <c r="X739" s="101">
        <f>IFERROR(IF(LEFT($G739,4)="xppm",AH739/VLOOKUP($G739,$K$11:$Z$28,X$1,0),IF(LEFT($J739,1)="E",AH739/VLOOKUP($J739,$K$11:$Z$28,X$1,0),AH739/X$6)),"")</f>
        <v>120.01416666666667</v>
      </c>
      <c r="Z739" s="101">
        <f>IFERROR(IF(LEFT($G739,4)="xppm",AJ739/VLOOKUP($G739,$K$11:$Z$28,Z$1,0),IF(LEFT($J739,1)="E",AJ739/VLOOKUP($J739,$K$11:$Z$28,Z$1,0),AJ739/Z$6)),"")</f>
        <v>103.37083333333334</v>
      </c>
      <c r="AA739" s="108"/>
      <c r="AB739" s="99">
        <f>IFERROR(IF(LEFT($G739,4)="xppm",AL739/VLOOKUP($G739,$K$11:$Z$28,AB$1,0),IF(LEFT($J739,1)="E",AL739/VLOOKUP($J739,$K$11:$AB$28,AB$1,0),AL739/AB$6)),"")</f>
        <v>0</v>
      </c>
      <c r="AC739" s="110"/>
      <c r="AD739" s="14">
        <v>312</v>
      </c>
      <c r="AE739" s="14"/>
      <c r="AF739" s="14">
        <v>1377.03</v>
      </c>
      <c r="AG739" s="14"/>
      <c r="AH739" s="14">
        <v>1440.17</v>
      </c>
      <c r="AI739" s="14"/>
      <c r="AJ739" s="14">
        <v>1240.45</v>
      </c>
      <c r="AK739" s="65"/>
      <c r="AL739" s="14">
        <v>0</v>
      </c>
      <c r="AM739" s="65"/>
      <c r="AN739" s="25">
        <v>152.29</v>
      </c>
      <c r="AO739" s="25">
        <v>186.82</v>
      </c>
      <c r="AP739" s="25">
        <v>265</v>
      </c>
      <c r="AQ739" s="25">
        <v>155</v>
      </c>
      <c r="AR739" s="25">
        <v>172.15</v>
      </c>
      <c r="AS739" s="25">
        <v>263.57</v>
      </c>
      <c r="AT739" s="25">
        <v>162.44999999999999</v>
      </c>
      <c r="AU739" s="25">
        <v>155.86000000000001</v>
      </c>
      <c r="AV739" s="25">
        <v>156</v>
      </c>
      <c r="AW739" s="25">
        <v>156</v>
      </c>
      <c r="AX739" s="25">
        <v>156</v>
      </c>
      <c r="AY739" s="25">
        <v>0</v>
      </c>
      <c r="AZ739" s="108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  <c r="CK739" s="10"/>
      <c r="CL739" s="10"/>
      <c r="CM739" s="10"/>
      <c r="CN739" s="10"/>
      <c r="CO739" s="10"/>
      <c r="CP739" s="10"/>
      <c r="CQ739" s="10"/>
      <c r="CR739" s="10"/>
      <c r="CS739" s="10"/>
      <c r="CT739" s="10"/>
      <c r="CU739" s="10"/>
      <c r="CV739" s="10"/>
      <c r="CW739" s="10"/>
      <c r="CX739" s="10"/>
      <c r="CY739" s="10"/>
      <c r="CZ739" s="10"/>
      <c r="DA739" s="10"/>
      <c r="DB739" s="10"/>
      <c r="DC739" s="10"/>
      <c r="DD739" s="10"/>
      <c r="DE739" s="10"/>
      <c r="DF739" s="10"/>
      <c r="DG739" s="10"/>
      <c r="DH739" s="10"/>
      <c r="DI739" s="10"/>
      <c r="DJ739" s="10"/>
      <c r="DK739" s="10"/>
      <c r="DL739" s="10"/>
      <c r="DM739" s="10"/>
      <c r="DN739" s="10"/>
      <c r="DO739" s="10"/>
      <c r="DP739" s="10"/>
      <c r="DQ739" s="10"/>
      <c r="DR739" s="10"/>
      <c r="DS739" s="10"/>
    </row>
    <row r="740" spans="1:123" s="101" customFormat="1" ht="10.95" customHeight="1" x14ac:dyDescent="0.25">
      <c r="A740" s="75" t="s">
        <v>348</v>
      </c>
      <c r="B740" s="95" t="str">
        <f t="shared" si="200"/>
        <v>Bud02 2020,2010,'543200',0</v>
      </c>
      <c r="C740" s="96">
        <f t="shared" si="201"/>
        <v>2020</v>
      </c>
      <c r="D740" s="96">
        <v>2010</v>
      </c>
      <c r="E740" s="97">
        <f>IF(LEFT(H740,1) = "x",H740,F740)</f>
        <v>543200</v>
      </c>
      <c r="F740" s="90">
        <v>543200</v>
      </c>
      <c r="G740" s="98">
        <f>IF(""="",1,SUBSTITUTE(SUBSTITUTE("","xxp","xpp"),"xppm13","xppm08"))</f>
        <v>1</v>
      </c>
      <c r="H740" s="98">
        <f>IF(""="",1,"")</f>
        <v>1</v>
      </c>
      <c r="I740" s="98">
        <f>IF(""="",1,IF(LEFT("",1)&lt;&gt;"E","",1))</f>
        <v>1</v>
      </c>
      <c r="J740" s="98">
        <f>IF(""="",1,IF(LEFT("",1)="E","",1))</f>
        <v>1</v>
      </c>
      <c r="K740" s="99" t="s">
        <v>375</v>
      </c>
      <c r="L740" s="91">
        <v>2010</v>
      </c>
      <c r="M740" s="100" t="str">
        <f>IF(LEFT($G740,4)="xppm","*","")</f>
        <v/>
      </c>
      <c r="N740" s="101" t="str">
        <f>UPPER(TRIM("          CONCIERGE - RESIDENT EXPENSES"))</f>
        <v>CONCIERGE - RESIDENT EXPENSES</v>
      </c>
      <c r="P740" s="102" t="s">
        <v>376</v>
      </c>
      <c r="R740" s="109">
        <f>IFERROR(IF(1*AB740&gt;0,AB740,V740),V740)</f>
        <v>0</v>
      </c>
      <c r="S740" s="108"/>
      <c r="T740" s="101">
        <f>IFERROR(IF(LEFT($G740,4)="xppm",AD740/VLOOKUP($G740,$K$11:$Z$28,T$1,0),IF(LEFT($J740,1)="E",AD740/VLOOKUP($J740,$K$11:$Z$28,T$1,0),AD740/T$6)),"")</f>
        <v>0</v>
      </c>
      <c r="V740" s="101">
        <f>IFERROR(IF(LEFT($G740,4)="xppm",AF740/VLOOKUP($G740,$K$11:$Z$28,V$1,0),IF(LEFT($J740,1)="E",AF740/VLOOKUP($J740,$K$11:$Z$28,V$1,0),AF740/V$6)),"")</f>
        <v>0</v>
      </c>
      <c r="X740" s="101">
        <f>IFERROR(IF(LEFT($G740,4)="xppm",AH740/VLOOKUP($G740,$K$11:$Z$28,X$1,0),IF(LEFT($J740,1)="E",AH740/VLOOKUP($J740,$K$11:$Z$28,X$1,0),AH740/X$6)),"")</f>
        <v>32.93</v>
      </c>
      <c r="Z740" s="101">
        <f>IFERROR(IF(LEFT($G740,4)="xppm",AJ740/VLOOKUP($G740,$K$11:$Z$28,Z$1,0),IF(LEFT($J740,1)="E",AJ740/VLOOKUP($J740,$K$11:$Z$28,Z$1,0),AJ740/Z$6)),"")</f>
        <v>0</v>
      </c>
      <c r="AA740" s="108"/>
      <c r="AB740" s="99">
        <f>IFERROR(IF(LEFT($G740,4)="xppm",AL740/VLOOKUP($G740,$K$11:$Z$28,AB$1,0),IF(LEFT($J740,1)="E",AL740/VLOOKUP($J740,$K$11:$AB$28,AB$1,0),AL740/AB$6)),"")</f>
        <v>0</v>
      </c>
      <c r="AC740" s="110"/>
      <c r="AD740" s="14">
        <v>0</v>
      </c>
      <c r="AE740" s="14"/>
      <c r="AF740" s="14">
        <v>0</v>
      </c>
      <c r="AG740" s="14"/>
      <c r="AH740" s="14">
        <v>395.16</v>
      </c>
      <c r="AI740" s="14"/>
      <c r="AJ740" s="14"/>
      <c r="AK740" s="65"/>
      <c r="AL740" s="14"/>
      <c r="AM740" s="65"/>
      <c r="AN740" s="25">
        <v>0</v>
      </c>
      <c r="AO740" s="25">
        <v>297.79000000000002</v>
      </c>
      <c r="AP740" s="25">
        <v>0</v>
      </c>
      <c r="AQ740" s="25">
        <v>0</v>
      </c>
      <c r="AR740" s="25">
        <v>0</v>
      </c>
      <c r="AS740" s="25">
        <v>0</v>
      </c>
      <c r="AT740" s="25">
        <v>0</v>
      </c>
      <c r="AU740" s="25">
        <v>0</v>
      </c>
      <c r="AV740" s="25">
        <v>0</v>
      </c>
      <c r="AW740" s="25">
        <v>0</v>
      </c>
      <c r="AX740" s="25">
        <v>0</v>
      </c>
      <c r="AY740" s="25">
        <v>0</v>
      </c>
      <c r="AZ740" s="108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  <c r="CK740" s="10"/>
      <c r="CL740" s="10"/>
      <c r="CM740" s="10"/>
      <c r="CN740" s="10"/>
      <c r="CO740" s="10"/>
      <c r="CP740" s="10"/>
      <c r="CQ740" s="10"/>
      <c r="CR740" s="10"/>
      <c r="CS740" s="10"/>
      <c r="CT740" s="10"/>
      <c r="CU740" s="10"/>
      <c r="CV740" s="10"/>
      <c r="CW740" s="10"/>
      <c r="CX740" s="10"/>
      <c r="CY740" s="10"/>
      <c r="CZ740" s="10"/>
      <c r="DA740" s="10"/>
      <c r="DB740" s="10"/>
      <c r="DC740" s="10"/>
      <c r="DD740" s="10"/>
      <c r="DE740" s="10"/>
      <c r="DF740" s="10"/>
      <c r="DG740" s="10"/>
      <c r="DH740" s="10"/>
      <c r="DI740" s="10"/>
      <c r="DJ740" s="10"/>
      <c r="DK740" s="10"/>
      <c r="DL740" s="10"/>
      <c r="DM740" s="10"/>
      <c r="DN740" s="10"/>
      <c r="DO740" s="10"/>
      <c r="DP740" s="10"/>
      <c r="DQ740" s="10"/>
      <c r="DR740" s="10"/>
      <c r="DS740" s="10"/>
    </row>
    <row r="741" spans="1:123" s="101" customFormat="1" ht="10.95" customHeight="1" x14ac:dyDescent="0.25">
      <c r="A741" s="75" t="s">
        <v>348</v>
      </c>
      <c r="B741" s="95" t="str">
        <f t="shared" si="200"/>
        <v>Bud02 2020,2010,'xga002',9.62514426429584E-05</v>
      </c>
      <c r="C741" s="96">
        <f t="shared" si="201"/>
        <v>2020</v>
      </c>
      <c r="D741" s="96">
        <v>2010</v>
      </c>
      <c r="E741" s="97" t="str">
        <f>IF(LEFT(H741,1) = "x",H741,F741)</f>
        <v>xga002</v>
      </c>
      <c r="F741" s="90">
        <v>546000</v>
      </c>
      <c r="G741" s="98">
        <f>IF(""="",1,SUBSTITUTE(SUBSTITUTE("","xxp","xpp"),"xppm13","xppm08"))</f>
        <v>1</v>
      </c>
      <c r="H741" s="98" t="str">
        <f>IF("xga002"="",1,"xga002")</f>
        <v>xga002</v>
      </c>
      <c r="I741" s="98">
        <f>IF("E1z"="",1,IF(LEFT("E1z",1)&lt;&gt;"E","E1z",1))</f>
        <v>1</v>
      </c>
      <c r="J741" s="98" t="str">
        <f>IF("E1z"="",1,IF(LEFT("E1z",1)="E","E1z",1))</f>
        <v>E1z</v>
      </c>
      <c r="K741" s="99" t="s">
        <v>377</v>
      </c>
      <c r="L741" s="91">
        <v>2010</v>
      </c>
      <c r="M741" s="100" t="str">
        <f>IF(LEFT($G741,4)="xppm","*","")</f>
        <v/>
      </c>
      <c r="N741" s="101" t="str">
        <f>UPPER(TRIM("          FINANCIAL CONSULTING FEES"))</f>
        <v>FINANCIAL CONSULTING FEES</v>
      </c>
      <c r="P741" s="102" t="s">
        <v>356</v>
      </c>
      <c r="R741" s="109">
        <f>IFERROR(IF(1*AB741&gt;0,AB741,V741),V741)</f>
        <v>9.6251442642958444E-5</v>
      </c>
      <c r="S741" s="108"/>
      <c r="T741" s="101">
        <f>IFERROR(IF(LEFT($G741,4)="xppm",AD741/VLOOKUP($G741,$K$11:$Z$28,T$1,0),IF(LEFT($J741,1)="E",AD741/VLOOKUP($J741,$K$11:$Z$28,T$1,0),AD741/T$6)),"")</f>
        <v>8.0512864805167423E-5</v>
      </c>
      <c r="V741" s="101">
        <f>IFERROR(IF(LEFT($G741,4)="xppm",AF741/VLOOKUP($G741,$K$11:$Z$28,V$1,0),IF(LEFT($J741,1)="E",AF741/VLOOKUP($J741,$K$11:$Z$28,V$1,0),AF741/V$6)),"")</f>
        <v>9.6251442642958444E-5</v>
      </c>
      <c r="X741" s="101">
        <f>IFERROR(IF(LEFT($G741,4)="xppm",AH741/VLOOKUP($G741,$K$11:$Z$28,X$1,0),IF(LEFT($J741,1)="E",AH741/VLOOKUP($J741,$K$11:$Z$28,X$1,0),AH741/X$6)),"")</f>
        <v>1.0000944126052394E-4</v>
      </c>
      <c r="Z741" s="101">
        <f>IFERROR(IF(LEFT($G741,4)="xppm",AJ741/VLOOKUP($G741,$K$11:$Z$28,Z$1,0),IF(LEFT($J741,1)="E",AJ741/VLOOKUP($J741,$K$11:$Z$28,Z$1,0),AJ741/Z$6)),"")</f>
        <v>0</v>
      </c>
      <c r="AA741" s="108"/>
      <c r="AB741" s="99" t="str">
        <f>IFERROR(IF(LEFT($G741,4)="xppm",AL741/VLOOKUP($G741,$K$11:$Z$28,AB$1,0),IF(LEFT($J741,1)="E",AL741/VLOOKUP($J741,$K$11:$AB$28,AB$1,0),AL741/AB$6)),"")</f>
        <v/>
      </c>
      <c r="AC741" s="110"/>
      <c r="AD741" s="14">
        <v>8924</v>
      </c>
      <c r="AE741" s="14"/>
      <c r="AF741" s="14">
        <v>32085.77</v>
      </c>
      <c r="AG741" s="14"/>
      <c r="AH741" s="14">
        <v>36265.339999999997</v>
      </c>
      <c r="AI741" s="14"/>
      <c r="AJ741" s="14"/>
      <c r="AK741" s="65"/>
      <c r="AL741" s="14"/>
      <c r="AM741" s="65"/>
      <c r="AN741" s="25">
        <v>5273.45</v>
      </c>
      <c r="AO741" s="25">
        <v>4628.3599999999997</v>
      </c>
      <c r="AP741" s="25">
        <v>4334.46</v>
      </c>
      <c r="AQ741" s="25">
        <v>4506.21</v>
      </c>
      <c r="AR741" s="25">
        <v>4118.8900000000003</v>
      </c>
      <c r="AS741" s="25">
        <v>4831.21</v>
      </c>
      <c r="AT741" s="25">
        <v>742.25</v>
      </c>
      <c r="AU741" s="25">
        <v>4483</v>
      </c>
      <c r="AV741" s="25">
        <v>4480.21</v>
      </c>
      <c r="AW741" s="25">
        <v>4504.25</v>
      </c>
      <c r="AX741" s="25">
        <v>4419.75</v>
      </c>
      <c r="AY741" s="25">
        <v>0</v>
      </c>
      <c r="AZ741" s="108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/>
      <c r="CQ741" s="10"/>
      <c r="CR741" s="10"/>
      <c r="CS741" s="10"/>
      <c r="CT741" s="10"/>
      <c r="CU741" s="10"/>
      <c r="CV741" s="10"/>
      <c r="CW741" s="10"/>
      <c r="CX741" s="10"/>
      <c r="CY741" s="10"/>
      <c r="CZ741" s="10"/>
      <c r="DA741" s="10"/>
      <c r="DB741" s="10"/>
      <c r="DC741" s="10"/>
      <c r="DD741" s="10"/>
      <c r="DE741" s="10"/>
      <c r="DF741" s="10"/>
      <c r="DG741" s="10"/>
      <c r="DH741" s="10"/>
      <c r="DI741" s="10"/>
      <c r="DJ741" s="10"/>
      <c r="DK741" s="10"/>
      <c r="DL741" s="10"/>
      <c r="DM741" s="10"/>
      <c r="DN741" s="10"/>
      <c r="DO741" s="10"/>
      <c r="DP741" s="10"/>
      <c r="DQ741" s="10"/>
      <c r="DR741" s="10"/>
      <c r="DS741" s="10"/>
    </row>
    <row r="742" spans="1:123" s="101" customFormat="1" ht="10.95" customHeight="1" x14ac:dyDescent="0.25">
      <c r="A742" s="75" t="s">
        <v>348</v>
      </c>
      <c r="B742" s="95" t="str">
        <f t="shared" si="200"/>
        <v>Bud02 2020,2010,'505300',4192.81444444444</v>
      </c>
      <c r="C742" s="96">
        <f t="shared" si="201"/>
        <v>2020</v>
      </c>
      <c r="D742" s="96">
        <v>2010</v>
      </c>
      <c r="E742" s="97">
        <f>IF(LEFT(H742,1) = "x",H742,F742)</f>
        <v>505300</v>
      </c>
      <c r="F742" s="90">
        <v>505300</v>
      </c>
      <c r="G742" s="98">
        <f>IF(""="",1,SUBSTITUTE(SUBSTITUTE("","xxp","xpp"),"xppm13","xppm08"))</f>
        <v>1</v>
      </c>
      <c r="H742" s="98">
        <f>IF(""="",1,"")</f>
        <v>1</v>
      </c>
      <c r="I742" s="98">
        <f>IF(""="",1,IF(LEFT("",1)&lt;&gt;"E","",1))</f>
        <v>1</v>
      </c>
      <c r="J742" s="98">
        <f>IF(""="",1,IF(LEFT("",1)="E","",1))</f>
        <v>1</v>
      </c>
      <c r="K742" s="99" t="s">
        <v>378</v>
      </c>
      <c r="L742" s="91">
        <v>2010</v>
      </c>
      <c r="M742" s="100" t="str">
        <f>IF(LEFT($G742,4)="xppm","*","")</f>
        <v/>
      </c>
      <c r="N742" s="101" t="str">
        <f>UPPER(TRIM("          PROFESSIONAL FEES"))</f>
        <v>PROFESSIONAL FEES</v>
      </c>
      <c r="P742" s="102" t="s">
        <v>356</v>
      </c>
      <c r="R742" s="109">
        <f>IFERROR(IF(1*AB742&gt;0,AB742,V742),V742)</f>
        <v>4192.8144444444442</v>
      </c>
      <c r="S742" s="108"/>
      <c r="T742" s="101">
        <f>IFERROR(IF(LEFT($G742,4)="xppm",AD742/VLOOKUP($G742,$K$11:$Z$28,T$1,0),IF(LEFT($J742,1)="E",AD742/VLOOKUP($J742,$K$11:$Z$28,T$1,0),AD742/T$6)),"")</f>
        <v>7515.0633333333326</v>
      </c>
      <c r="V742" s="101">
        <f>IFERROR(IF(LEFT($G742,4)="xppm",AF742/VLOOKUP($G742,$K$11:$Z$28,V$1,0),IF(LEFT($J742,1)="E",AF742/VLOOKUP($J742,$K$11:$Z$28,V$1,0),AF742/V$6)),"")</f>
        <v>4192.8144444444442</v>
      </c>
      <c r="X742" s="101">
        <f>IFERROR(IF(LEFT($G742,4)="xppm",AH742/VLOOKUP($G742,$K$11:$Z$28,X$1,0),IF(LEFT($J742,1)="E",AH742/VLOOKUP($J742,$K$11:$Z$28,X$1,0),AH742/X$6)),"")</f>
        <v>1928.3025</v>
      </c>
      <c r="Z742" s="101">
        <f>IFERROR(IF(LEFT($G742,4)="xppm",AJ742/VLOOKUP($G742,$K$11:$Z$28,Z$1,0),IF(LEFT($J742,1)="E",AJ742/VLOOKUP($J742,$K$11:$Z$28,Z$1,0),AJ742/Z$6)),"")</f>
        <v>0</v>
      </c>
      <c r="AA742" s="108"/>
      <c r="AB742" s="99">
        <f>IFERROR(IF(LEFT($G742,4)="xppm",AL742/VLOOKUP($G742,$K$11:$Z$28,AB$1,0),IF(LEFT($J742,1)="E",AL742/VLOOKUP($J742,$K$11:$AB$28,AB$1,0),AL742/AB$6)),"")</f>
        <v>0</v>
      </c>
      <c r="AC742" s="110"/>
      <c r="AD742" s="14">
        <v>22545.19</v>
      </c>
      <c r="AE742" s="14"/>
      <c r="AF742" s="14">
        <v>37735.33</v>
      </c>
      <c r="AG742" s="14"/>
      <c r="AH742" s="14">
        <v>23139.63</v>
      </c>
      <c r="AI742" s="14"/>
      <c r="AJ742" s="14"/>
      <c r="AK742" s="65"/>
      <c r="AL742" s="14"/>
      <c r="AM742" s="65"/>
      <c r="AN742" s="25">
        <v>2032.33</v>
      </c>
      <c r="AO742" s="25">
        <v>3236.08</v>
      </c>
      <c r="AP742" s="25">
        <v>17533.419999999998</v>
      </c>
      <c r="AQ742" s="25">
        <v>2174.4499999999998</v>
      </c>
      <c r="AR742" s="25">
        <v>2162.1999999999998</v>
      </c>
      <c r="AS742" s="25">
        <v>2483.4</v>
      </c>
      <c r="AT742" s="25">
        <v>2398.4499999999998</v>
      </c>
      <c r="AU742" s="25">
        <v>2142.25</v>
      </c>
      <c r="AV742" s="25">
        <v>3829.39</v>
      </c>
      <c r="AW742" s="25">
        <v>4823.05</v>
      </c>
      <c r="AX742" s="25">
        <v>2275.59</v>
      </c>
      <c r="AY742" s="25">
        <v>15446.55</v>
      </c>
      <c r="AZ742" s="108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  <c r="CK742" s="10"/>
      <c r="CL742" s="10"/>
      <c r="CM742" s="10"/>
      <c r="CN742" s="10"/>
      <c r="CO742" s="10"/>
      <c r="CP742" s="10"/>
      <c r="CQ742" s="10"/>
      <c r="CR742" s="10"/>
      <c r="CS742" s="10"/>
      <c r="CT742" s="10"/>
      <c r="CU742" s="10"/>
      <c r="CV742" s="10"/>
      <c r="CW742" s="10"/>
      <c r="CX742" s="10"/>
      <c r="CY742" s="10"/>
      <c r="CZ742" s="10"/>
      <c r="DA742" s="10"/>
      <c r="DB742" s="10"/>
      <c r="DC742" s="10"/>
      <c r="DD742" s="10"/>
      <c r="DE742" s="10"/>
      <c r="DF742" s="10"/>
      <c r="DG742" s="10"/>
      <c r="DH742" s="10"/>
      <c r="DI742" s="10"/>
      <c r="DJ742" s="10"/>
      <c r="DK742" s="10"/>
      <c r="DL742" s="10"/>
      <c r="DM742" s="10"/>
      <c r="DN742" s="10"/>
      <c r="DO742" s="10"/>
      <c r="DP742" s="10"/>
      <c r="DQ742" s="10"/>
      <c r="DR742" s="10"/>
      <c r="DS742" s="10"/>
    </row>
    <row r="743" spans="1:123" s="101" customFormat="1" ht="10.95" customHeight="1" x14ac:dyDescent="0.25">
      <c r="A743" s="75" t="s">
        <v>348</v>
      </c>
      <c r="B743" s="95" t="str">
        <f t="shared" si="200"/>
        <v>Bud02 2020,2010,'548000',833.613333333333</v>
      </c>
      <c r="C743" s="96">
        <f t="shared" si="201"/>
        <v>2020</v>
      </c>
      <c r="D743" s="96">
        <v>2010</v>
      </c>
      <c r="E743" s="97">
        <f>IF(LEFT(H743,1) = "x",H743,F743)</f>
        <v>548000</v>
      </c>
      <c r="F743" s="90">
        <v>548000</v>
      </c>
      <c r="G743" s="98">
        <f>IF(""="",1,SUBSTITUTE(SUBSTITUTE("","xxp","xpp"),"xppm13","xppm08"))</f>
        <v>1</v>
      </c>
      <c r="H743" s="98">
        <f>IF(""="",1,"")</f>
        <v>1</v>
      </c>
      <c r="I743" s="98">
        <f>IF(""="",1,IF(LEFT("",1)&lt;&gt;"E","",1))</f>
        <v>1</v>
      </c>
      <c r="J743" s="98">
        <f>IF(""="",1,IF(LEFT("",1)="E","",1))</f>
        <v>1</v>
      </c>
      <c r="K743" s="99" t="s">
        <v>379</v>
      </c>
      <c r="L743" s="91">
        <v>2010</v>
      </c>
      <c r="M743" s="100" t="str">
        <f>IF(LEFT($G743,4)="xppm","*","")</f>
        <v/>
      </c>
      <c r="N743" s="101" t="str">
        <f>UPPER(TRIM("          CABLE TV/INTERNET"))</f>
        <v>CABLE TV/INTERNET</v>
      </c>
      <c r="P743" s="102" t="s">
        <v>370</v>
      </c>
      <c r="R743" s="109">
        <f>IFERROR(IF(1*AB743&gt;0,AB743,V743),V743)</f>
        <v>833.61333333333334</v>
      </c>
      <c r="S743" s="108"/>
      <c r="T743" s="101">
        <f>IFERROR(IF(LEFT($G743,4)="xppm",AD743/VLOOKUP($G743,$K$11:$Z$28,T$1,0),IF(LEFT($J743,1)="E",AD743/VLOOKUP($J743,$K$11:$Z$28,T$1,0),AD743/T$6)),"")</f>
        <v>605.85333333333335</v>
      </c>
      <c r="V743" s="101">
        <f>IFERROR(IF(LEFT($G743,4)="xppm",AF743/VLOOKUP($G743,$K$11:$Z$28,V$1,0),IF(LEFT($J743,1)="E",AF743/VLOOKUP($J743,$K$11:$Z$28,V$1,0),AF743/V$6)),"")</f>
        <v>833.61333333333334</v>
      </c>
      <c r="X743" s="101">
        <f>IFERROR(IF(LEFT($G743,4)="xppm",AH743/VLOOKUP($G743,$K$11:$Z$28,X$1,0),IF(LEFT($J743,1)="E",AH743/VLOOKUP($J743,$K$11:$Z$28,X$1,0),AH743/X$6)),"")</f>
        <v>545.16499999999996</v>
      </c>
      <c r="Z743" s="101">
        <f>IFERROR(IF(LEFT($G743,4)="xppm",AJ743/VLOOKUP($G743,$K$11:$Z$28,Z$1,0),IF(LEFT($J743,1)="E",AJ743/VLOOKUP($J743,$K$11:$Z$28,Z$1,0),AJ743/Z$6)),"")</f>
        <v>0</v>
      </c>
      <c r="AA743" s="108"/>
      <c r="AB743" s="99">
        <f>IFERROR(IF(LEFT($G743,4)="xppm",AL743/VLOOKUP($G743,$K$11:$Z$28,AB$1,0),IF(LEFT($J743,1)="E",AL743/VLOOKUP($J743,$K$11:$AB$28,AB$1,0),AL743/AB$6)),"")</f>
        <v>0</v>
      </c>
      <c r="AC743" s="110"/>
      <c r="AD743" s="14">
        <v>1817.56</v>
      </c>
      <c r="AE743" s="14"/>
      <c r="AF743" s="14">
        <v>7502.52</v>
      </c>
      <c r="AG743" s="14"/>
      <c r="AH743" s="14">
        <v>6541.98</v>
      </c>
      <c r="AI743" s="14"/>
      <c r="AJ743" s="14"/>
      <c r="AK743" s="65"/>
      <c r="AL743" s="14"/>
      <c r="AM743" s="65"/>
      <c r="AN743" s="25">
        <v>1025.33</v>
      </c>
      <c r="AO743" s="25">
        <v>941.74</v>
      </c>
      <c r="AP743" s="25">
        <v>944.13</v>
      </c>
      <c r="AQ743" s="25">
        <v>944.13</v>
      </c>
      <c r="AR743" s="25">
        <v>1095.18</v>
      </c>
      <c r="AS743" s="25">
        <v>901.93</v>
      </c>
      <c r="AT743" s="25">
        <v>915.52</v>
      </c>
      <c r="AU743" s="25">
        <v>914.1</v>
      </c>
      <c r="AV743" s="25">
        <v>914.1</v>
      </c>
      <c r="AW743" s="25">
        <v>910.11</v>
      </c>
      <c r="AX743" s="25">
        <v>907.45</v>
      </c>
      <c r="AY743" s="25">
        <v>0</v>
      </c>
      <c r="AZ743" s="108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  <c r="CK743" s="10"/>
      <c r="CL743" s="10"/>
      <c r="CM743" s="10"/>
      <c r="CN743" s="10"/>
      <c r="CO743" s="10"/>
      <c r="CP743" s="10"/>
      <c r="CQ743" s="10"/>
      <c r="CR743" s="10"/>
      <c r="CS743" s="10"/>
      <c r="CT743" s="10"/>
      <c r="CU743" s="10"/>
      <c r="CV743" s="10"/>
      <c r="CW743" s="10"/>
      <c r="CX743" s="10"/>
      <c r="CY743" s="10"/>
      <c r="CZ743" s="10"/>
      <c r="DA743" s="10"/>
      <c r="DB743" s="10"/>
      <c r="DC743" s="10"/>
      <c r="DD743" s="10"/>
      <c r="DE743" s="10"/>
      <c r="DF743" s="10"/>
      <c r="DG743" s="10"/>
      <c r="DH743" s="10"/>
      <c r="DI743" s="10"/>
      <c r="DJ743" s="10"/>
      <c r="DK743" s="10"/>
      <c r="DL743" s="10"/>
      <c r="DM743" s="10"/>
      <c r="DN743" s="10"/>
      <c r="DO743" s="10"/>
      <c r="DP743" s="10"/>
      <c r="DQ743" s="10"/>
      <c r="DR743" s="10"/>
      <c r="DS743" s="10"/>
    </row>
    <row r="744" spans="1:123" s="101" customFormat="1" ht="10.95" customHeight="1" x14ac:dyDescent="0.25">
      <c r="A744" s="75" t="s">
        <v>348</v>
      </c>
      <c r="B744" s="95" t="str">
        <f t="shared" si="200"/>
        <v>Bud02 2020,2010,'549000',594.12</v>
      </c>
      <c r="C744" s="96">
        <f t="shared" si="201"/>
        <v>2020</v>
      </c>
      <c r="D744" s="96">
        <v>2010</v>
      </c>
      <c r="E744" s="97">
        <f>IF(LEFT(H744,1) = "x",H744,F744)</f>
        <v>549000</v>
      </c>
      <c r="F744" s="90">
        <v>549000</v>
      </c>
      <c r="G744" s="98">
        <f>IF(""="",1,SUBSTITUTE(SUBSTITUTE("","xxp","xpp"),"xppm13","xppm08"))</f>
        <v>1</v>
      </c>
      <c r="H744" s="98">
        <f>IF(""="",1,"")</f>
        <v>1</v>
      </c>
      <c r="I744" s="98">
        <f>IF(""="",1,IF(LEFT("",1)&lt;&gt;"E","",1))</f>
        <v>1</v>
      </c>
      <c r="J744" s="98">
        <f>IF(""="",1,IF(LEFT("",1)="E","",1))</f>
        <v>1</v>
      </c>
      <c r="K744" s="99" t="s">
        <v>380</v>
      </c>
      <c r="L744" s="91">
        <v>2010</v>
      </c>
      <c r="M744" s="100" t="str">
        <f>IF(LEFT($G744,4)="xppm","*","")</f>
        <v/>
      </c>
      <c r="N744" s="101" t="str">
        <f>UPPER(TRIM("          COMPUTER HARDWARE/SOFTWARE"))</f>
        <v>COMPUTER HARDWARE/SOFTWARE</v>
      </c>
      <c r="P744" s="102" t="s">
        <v>370</v>
      </c>
      <c r="R744" s="109">
        <f>IFERROR(IF(1*AB744&gt;0,AB744,V744),V744)</f>
        <v>594.12</v>
      </c>
      <c r="S744" s="108"/>
      <c r="T744" s="101">
        <f>IFERROR(IF(LEFT($G744,4)="xppm",AD744/VLOOKUP($G744,$K$11:$Z$28,T$1,0),IF(LEFT($J744,1)="E",AD744/VLOOKUP($J744,$K$11:$Z$28,T$1,0),AD744/T$6)),"")</f>
        <v>468.51333333333332</v>
      </c>
      <c r="V744" s="101">
        <f>IFERROR(IF(LEFT($G744,4)="xppm",AF744/VLOOKUP($G744,$K$11:$Z$28,V$1,0),IF(LEFT($J744,1)="E",AF744/VLOOKUP($J744,$K$11:$Z$28,V$1,0),AF744/V$6)),"")</f>
        <v>594.12</v>
      </c>
      <c r="X744" s="101">
        <f>IFERROR(IF(LEFT($G744,4)="xppm",AH744/VLOOKUP($G744,$K$11:$Z$28,X$1,0),IF(LEFT($J744,1)="E",AH744/VLOOKUP($J744,$K$11:$Z$28,X$1,0),AH744/X$6)),"")</f>
        <v>489.45166666666665</v>
      </c>
      <c r="Z744" s="101">
        <f>IFERROR(IF(LEFT($G744,4)="xppm",AJ744/VLOOKUP($G744,$K$11:$Z$28,Z$1,0),IF(LEFT($J744,1)="E",AJ744/VLOOKUP($J744,$K$11:$Z$28,Z$1,0),AJ744/Z$6)),"")</f>
        <v>0</v>
      </c>
      <c r="AA744" s="108"/>
      <c r="AB744" s="99">
        <f>IFERROR(IF(LEFT($G744,4)="xppm",AL744/VLOOKUP($G744,$K$11:$Z$28,AB$1,0),IF(LEFT($J744,1)="E",AL744/VLOOKUP($J744,$K$11:$AB$28,AB$1,0),AL744/AB$6)),"")</f>
        <v>0</v>
      </c>
      <c r="AC744" s="110"/>
      <c r="AD744" s="14">
        <v>1405.54</v>
      </c>
      <c r="AE744" s="14"/>
      <c r="AF744" s="14">
        <v>5347.08</v>
      </c>
      <c r="AG744" s="14"/>
      <c r="AH744" s="14">
        <v>5873.42</v>
      </c>
      <c r="AI744" s="14"/>
      <c r="AJ744" s="14"/>
      <c r="AK744" s="65"/>
      <c r="AL744" s="14"/>
      <c r="AM744" s="65"/>
      <c r="AN744" s="25">
        <v>872.54</v>
      </c>
      <c r="AO744" s="25">
        <v>757.17</v>
      </c>
      <c r="AP744" s="25">
        <v>2742.26</v>
      </c>
      <c r="AQ744" s="25">
        <v>665.13</v>
      </c>
      <c r="AR744" s="25">
        <v>642.87</v>
      </c>
      <c r="AS744" s="25">
        <v>654</v>
      </c>
      <c r="AT744" s="25">
        <v>657.41</v>
      </c>
      <c r="AU744" s="25">
        <v>657.41</v>
      </c>
      <c r="AV744" s="25">
        <v>664.72</v>
      </c>
      <c r="AW744" s="25">
        <v>658.51</v>
      </c>
      <c r="AX744" s="25">
        <v>705.87</v>
      </c>
      <c r="AY744" s="25">
        <v>41.16</v>
      </c>
      <c r="AZ744" s="108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  <c r="CK744" s="10"/>
      <c r="CL744" s="10"/>
      <c r="CM744" s="10"/>
      <c r="CN744" s="10"/>
      <c r="CO744" s="10"/>
      <c r="CP744" s="10"/>
      <c r="CQ744" s="10"/>
      <c r="CR744" s="10"/>
      <c r="CS744" s="10"/>
      <c r="CT744" s="10"/>
      <c r="CU744" s="10"/>
      <c r="CV744" s="10"/>
      <c r="CW744" s="10"/>
      <c r="CX744" s="10"/>
      <c r="CY744" s="10"/>
      <c r="CZ744" s="10"/>
      <c r="DA744" s="10"/>
      <c r="DB744" s="10"/>
      <c r="DC744" s="10"/>
      <c r="DD744" s="10"/>
      <c r="DE744" s="10"/>
      <c r="DF744" s="10"/>
      <c r="DG744" s="10"/>
      <c r="DH744" s="10"/>
      <c r="DI744" s="10"/>
      <c r="DJ744" s="10"/>
      <c r="DK744" s="10"/>
      <c r="DL744" s="10"/>
      <c r="DM744" s="10"/>
      <c r="DN744" s="10"/>
      <c r="DO744" s="10"/>
      <c r="DP744" s="10"/>
      <c r="DQ744" s="10"/>
      <c r="DR744" s="10"/>
      <c r="DS744" s="10"/>
    </row>
    <row r="745" spans="1:123" s="101" customFormat="1" ht="10.95" customHeight="1" x14ac:dyDescent="0.25">
      <c r="A745" s="75" t="s">
        <v>348</v>
      </c>
      <c r="B745" s="95" t="str">
        <f t="shared" si="200"/>
        <v>Bud02 2020,2010,'550000',1482.98444444444</v>
      </c>
      <c r="C745" s="96">
        <f t="shared" si="201"/>
        <v>2020</v>
      </c>
      <c r="D745" s="96">
        <v>2010</v>
      </c>
      <c r="E745" s="97">
        <f>IF(LEFT(H745,1) = "x",H745,F745)</f>
        <v>550000</v>
      </c>
      <c r="F745" s="90">
        <v>550000</v>
      </c>
      <c r="G745" s="98">
        <f>IF(""="",1,SUBSTITUTE(SUBSTITUTE("","xxp","xpp"),"xppm13","xppm08"))</f>
        <v>1</v>
      </c>
      <c r="H745" s="98">
        <f>IF(""="",1,"")</f>
        <v>1</v>
      </c>
      <c r="I745" s="98">
        <f>IF(""="",1,IF(LEFT("",1)&lt;&gt;"E","",1))</f>
        <v>1</v>
      </c>
      <c r="J745" s="98">
        <f>IF(""="",1,IF(LEFT("",1)="E","",1))</f>
        <v>1</v>
      </c>
      <c r="K745" s="99" t="s">
        <v>381</v>
      </c>
      <c r="L745" s="91">
        <v>2010</v>
      </c>
      <c r="M745" s="100" t="str">
        <f>IF(LEFT($G745,4)="xppm","*","")</f>
        <v/>
      </c>
      <c r="N745" s="101" t="str">
        <f>UPPER(TRIM("          EMPLOYEE EXPENSES"))</f>
        <v>EMPLOYEE EXPENSES</v>
      </c>
      <c r="P745" s="102" t="s">
        <v>382</v>
      </c>
      <c r="R745" s="109">
        <f>IFERROR(IF(1*AB745&gt;0,AB745,V745),V745)</f>
        <v>1482.9844444444445</v>
      </c>
      <c r="S745" s="108"/>
      <c r="T745" s="101">
        <f>IFERROR(IF(LEFT($G745,4)="xppm",AD745/VLOOKUP($G745,$K$11:$Z$28,T$1,0),IF(LEFT($J745,1)="E",AD745/VLOOKUP($J745,$K$11:$Z$28,T$1,0),AD745/T$6)),"")</f>
        <v>2076.1033333333335</v>
      </c>
      <c r="V745" s="101">
        <f>IFERROR(IF(LEFT($G745,4)="xppm",AF745/VLOOKUP($G745,$K$11:$Z$28,V$1,0),IF(LEFT($J745,1)="E",AF745/VLOOKUP($J745,$K$11:$Z$28,V$1,0),AF745/V$6)),"")</f>
        <v>1482.9844444444445</v>
      </c>
      <c r="X745" s="101">
        <f>IFERROR(IF(LEFT($G745,4)="xppm",AH745/VLOOKUP($G745,$K$11:$Z$28,X$1,0),IF(LEFT($J745,1)="E",AH745/VLOOKUP($J745,$K$11:$Z$28,X$1,0),AH745/X$6)),"")</f>
        <v>1032.5874999999999</v>
      </c>
      <c r="Z745" s="101">
        <f>IFERROR(IF(LEFT($G745,4)="xppm",AJ745/VLOOKUP($G745,$K$11:$Z$28,Z$1,0),IF(LEFT($J745,1)="E",AJ745/VLOOKUP($J745,$K$11:$Z$28,Z$1,0),AJ745/Z$6)),"")</f>
        <v>0</v>
      </c>
      <c r="AA745" s="108"/>
      <c r="AB745" s="99">
        <f>IFERROR(IF(LEFT($G745,4)="xppm",AL745/VLOOKUP($G745,$K$11:$Z$28,AB$1,0),IF(LEFT($J745,1)="E",AL745/VLOOKUP($J745,$K$11:$AB$28,AB$1,0),AL745/AB$6)),"")</f>
        <v>0</v>
      </c>
      <c r="AC745" s="110"/>
      <c r="AD745" s="14">
        <v>6228.31</v>
      </c>
      <c r="AE745" s="14"/>
      <c r="AF745" s="14">
        <v>13346.86</v>
      </c>
      <c r="AG745" s="14"/>
      <c r="AH745" s="14">
        <v>12391.05</v>
      </c>
      <c r="AI745" s="14"/>
      <c r="AJ745" s="14"/>
      <c r="AK745" s="65"/>
      <c r="AL745" s="14"/>
      <c r="AM745" s="65"/>
      <c r="AN745" s="25">
        <v>575.85</v>
      </c>
      <c r="AO745" s="25">
        <v>3608.71</v>
      </c>
      <c r="AP745" s="25">
        <v>2656.07</v>
      </c>
      <c r="AQ745" s="25">
        <v>3712.22</v>
      </c>
      <c r="AR745" s="25">
        <v>1059.5899999999999</v>
      </c>
      <c r="AS745" s="25">
        <v>507.1</v>
      </c>
      <c r="AT745" s="25">
        <v>311.35000000000002</v>
      </c>
      <c r="AU745" s="25">
        <v>1003.64</v>
      </c>
      <c r="AV745" s="25">
        <v>524.65</v>
      </c>
      <c r="AW745" s="25">
        <v>4046.21</v>
      </c>
      <c r="AX745" s="25">
        <v>2182.1</v>
      </c>
      <c r="AY745" s="25">
        <v>0</v>
      </c>
      <c r="AZ745" s="108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  <c r="CK745" s="10"/>
      <c r="CL745" s="10"/>
      <c r="CM745" s="10"/>
      <c r="CN745" s="10"/>
      <c r="CO745" s="10"/>
      <c r="CP745" s="10"/>
      <c r="CQ745" s="10"/>
      <c r="CR745" s="10"/>
      <c r="CS745" s="10"/>
      <c r="CT745" s="10"/>
      <c r="CU745" s="10"/>
      <c r="CV745" s="10"/>
      <c r="CW745" s="10"/>
      <c r="CX745" s="10"/>
      <c r="CY745" s="10"/>
      <c r="CZ745" s="10"/>
      <c r="DA745" s="10"/>
      <c r="DB745" s="10"/>
      <c r="DC745" s="10"/>
      <c r="DD745" s="10"/>
      <c r="DE745" s="10"/>
      <c r="DF745" s="10"/>
      <c r="DG745" s="10"/>
      <c r="DH745" s="10"/>
      <c r="DI745" s="10"/>
      <c r="DJ745" s="10"/>
      <c r="DK745" s="10"/>
      <c r="DL745" s="10"/>
      <c r="DM745" s="10"/>
      <c r="DN745" s="10"/>
      <c r="DO745" s="10"/>
      <c r="DP745" s="10"/>
      <c r="DQ745" s="10"/>
      <c r="DR745" s="10"/>
      <c r="DS745" s="10"/>
    </row>
    <row r="746" spans="1:123" s="101" customFormat="1" ht="10.95" customHeight="1" x14ac:dyDescent="0.25">
      <c r="A746" s="75" t="s">
        <v>348</v>
      </c>
      <c r="B746" s="95" t="str">
        <f t="shared" si="200"/>
        <v>Bud02 2020,2010,'552000',792.59</v>
      </c>
      <c r="C746" s="96">
        <f t="shared" si="201"/>
        <v>2020</v>
      </c>
      <c r="D746" s="96">
        <v>2010</v>
      </c>
      <c r="E746" s="97">
        <f>IF(LEFT(H746,1) = "x",H746,F746)</f>
        <v>552000</v>
      </c>
      <c r="F746" s="90">
        <v>552000</v>
      </c>
      <c r="G746" s="98">
        <f>IF(""="",1,SUBSTITUTE(SUBSTITUTE("","xxp","xpp"),"xppm13","xppm08"))</f>
        <v>1</v>
      </c>
      <c r="H746" s="98">
        <f>IF(""="",1,"")</f>
        <v>1</v>
      </c>
      <c r="I746" s="98">
        <f>IF(""="",1,IF(LEFT("",1)&lt;&gt;"E","",1))</f>
        <v>1</v>
      </c>
      <c r="J746" s="98">
        <f>IF(""="",1,IF(LEFT("",1)="E","",1))</f>
        <v>1</v>
      </c>
      <c r="K746" s="99" t="s">
        <v>383</v>
      </c>
      <c r="L746" s="91">
        <v>2010</v>
      </c>
      <c r="M746" s="100" t="str">
        <f>IF(LEFT($G746,4)="xppm","*","")</f>
        <v/>
      </c>
      <c r="N746" s="101" t="str">
        <f>UPPER(TRIM("          OFFICE EXPENSES"))</f>
        <v>OFFICE EXPENSES</v>
      </c>
      <c r="P746" s="102" t="s">
        <v>370</v>
      </c>
      <c r="R746" s="109">
        <f>IFERROR(IF(1*AB746&gt;0,AB746,V746),V746)</f>
        <v>792.59</v>
      </c>
      <c r="S746" s="108"/>
      <c r="T746" s="101">
        <f>IFERROR(IF(LEFT($G746,4)="xppm",AD746/VLOOKUP($G746,$K$11:$Z$28,T$1,0),IF(LEFT($J746,1)="E",AD746/VLOOKUP($J746,$K$11:$Z$28,T$1,0),AD746/T$6)),"")</f>
        <v>452.17666666666668</v>
      </c>
      <c r="V746" s="101">
        <f>IFERROR(IF(LEFT($G746,4)="xppm",AF746/VLOOKUP($G746,$K$11:$Z$28,V$1,0),IF(LEFT($J746,1)="E",AF746/VLOOKUP($J746,$K$11:$Z$28,V$1,0),AF746/V$6)),"")</f>
        <v>792.59</v>
      </c>
      <c r="X746" s="101">
        <f>IFERROR(IF(LEFT($G746,4)="xppm",AH746/VLOOKUP($G746,$K$11:$Z$28,X$1,0),IF(LEFT($J746,1)="E",AH746/VLOOKUP($J746,$K$11:$Z$28,X$1,0),AH746/X$6)),"")</f>
        <v>694.78666666666675</v>
      </c>
      <c r="Z746" s="101">
        <f>IFERROR(IF(LEFT($G746,4)="xppm",AJ746/VLOOKUP($G746,$K$11:$Z$28,Z$1,0),IF(LEFT($J746,1)="E",AJ746/VLOOKUP($J746,$K$11:$Z$28,Z$1,0),AJ746/Z$6)),"")</f>
        <v>0</v>
      </c>
      <c r="AA746" s="108"/>
      <c r="AB746" s="99">
        <f>IFERROR(IF(LEFT($G746,4)="xppm",AL746/VLOOKUP($G746,$K$11:$Z$28,AB$1,0),IF(LEFT($J746,1)="E",AL746/VLOOKUP($J746,$K$11:$AB$28,AB$1,0),AL746/AB$6)),"")</f>
        <v>0</v>
      </c>
      <c r="AC746" s="110"/>
      <c r="AD746" s="14">
        <v>1356.53</v>
      </c>
      <c r="AE746" s="14"/>
      <c r="AF746" s="14">
        <v>7133.31</v>
      </c>
      <c r="AG746" s="14"/>
      <c r="AH746" s="14">
        <v>8337.44</v>
      </c>
      <c r="AI746" s="14"/>
      <c r="AJ746" s="14"/>
      <c r="AK746" s="65"/>
      <c r="AL746" s="14"/>
      <c r="AM746" s="65"/>
      <c r="AN746" s="25">
        <v>1210.93</v>
      </c>
      <c r="AO746" s="25">
        <v>1086.75</v>
      </c>
      <c r="AP746" s="25">
        <v>1298.68</v>
      </c>
      <c r="AQ746" s="25">
        <v>638.5</v>
      </c>
      <c r="AR746" s="25">
        <v>798.66</v>
      </c>
      <c r="AS746" s="25">
        <v>1258.29</v>
      </c>
      <c r="AT746" s="25">
        <v>992.82</v>
      </c>
      <c r="AU746" s="25">
        <v>1274.46</v>
      </c>
      <c r="AV746" s="25">
        <v>814.05</v>
      </c>
      <c r="AW746" s="25">
        <v>738.37</v>
      </c>
      <c r="AX746" s="25">
        <v>1096.57</v>
      </c>
      <c r="AY746" s="25">
        <v>-478.41</v>
      </c>
      <c r="AZ746" s="108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  <c r="CK746" s="10"/>
      <c r="CL746" s="10"/>
      <c r="CM746" s="10"/>
      <c r="CN746" s="10"/>
      <c r="CO746" s="10"/>
      <c r="CP746" s="10"/>
      <c r="CQ746" s="10"/>
      <c r="CR746" s="10"/>
      <c r="CS746" s="10"/>
      <c r="CT746" s="10"/>
      <c r="CU746" s="10"/>
      <c r="CV746" s="10"/>
      <c r="CW746" s="10"/>
      <c r="CX746" s="10"/>
      <c r="CY746" s="10"/>
      <c r="CZ746" s="10"/>
      <c r="DA746" s="10"/>
      <c r="DB746" s="10"/>
      <c r="DC746" s="10"/>
      <c r="DD746" s="10"/>
      <c r="DE746" s="10"/>
      <c r="DF746" s="10"/>
      <c r="DG746" s="10"/>
      <c r="DH746" s="10"/>
      <c r="DI746" s="10"/>
      <c r="DJ746" s="10"/>
      <c r="DK746" s="10"/>
      <c r="DL746" s="10"/>
      <c r="DM746" s="10"/>
      <c r="DN746" s="10"/>
      <c r="DO746" s="10"/>
      <c r="DP746" s="10"/>
      <c r="DQ746" s="10"/>
      <c r="DR746" s="10"/>
      <c r="DS746" s="10"/>
    </row>
    <row r="747" spans="1:123" s="101" customFormat="1" ht="10.95" customHeight="1" x14ac:dyDescent="0.25">
      <c r="A747" s="75" t="s">
        <v>348</v>
      </c>
      <c r="B747" s="95" t="str">
        <f t="shared" si="200"/>
        <v>Bud02 2020,2010,'553500',741.261111111111</v>
      </c>
      <c r="C747" s="96">
        <f t="shared" si="201"/>
        <v>2020</v>
      </c>
      <c r="D747" s="96">
        <v>2010</v>
      </c>
      <c r="E747" s="97">
        <f>IF(LEFT(H747,1) = "x",H747,F747)</f>
        <v>553500</v>
      </c>
      <c r="F747" s="90">
        <v>553500</v>
      </c>
      <c r="G747" s="98">
        <f>IF(""="",1,SUBSTITUTE(SUBSTITUTE("","xxp","xpp"),"xppm13","xppm08"))</f>
        <v>1</v>
      </c>
      <c r="H747" s="98">
        <f>IF(""="",1,"")</f>
        <v>1</v>
      </c>
      <c r="I747" s="98">
        <f>IF(""="",1,IF(LEFT("",1)&lt;&gt;"E","",1))</f>
        <v>1</v>
      </c>
      <c r="J747" s="98">
        <f>IF(""="",1,IF(LEFT("",1)="E","",1))</f>
        <v>1</v>
      </c>
      <c r="K747" s="99" t="s">
        <v>384</v>
      </c>
      <c r="L747" s="91">
        <v>2010</v>
      </c>
      <c r="M747" s="100" t="str">
        <f>IF(LEFT($G747,4)="xppm","*","")</f>
        <v/>
      </c>
      <c r="N747" s="101" t="str">
        <f>UPPER(TRIM("          TELEPHONE/CELL PHONE"))</f>
        <v>TELEPHONE/CELL PHONE</v>
      </c>
      <c r="P747" s="102" t="s">
        <v>370</v>
      </c>
      <c r="R747" s="109">
        <f>IFERROR(IF(1*AB747&gt;0,AB747,V747),V747)</f>
        <v>741.26111111111118</v>
      </c>
      <c r="S747" s="108"/>
      <c r="T747" s="101">
        <f>IFERROR(IF(LEFT($G747,4)="xppm",AD747/VLOOKUP($G747,$K$11:$Z$28,T$1,0),IF(LEFT($J747,1)="E",AD747/VLOOKUP($J747,$K$11:$Z$28,T$1,0),AD747/T$6)),"")</f>
        <v>552.99333333333334</v>
      </c>
      <c r="V747" s="101">
        <f>IFERROR(IF(LEFT($G747,4)="xppm",AF747/VLOOKUP($G747,$K$11:$Z$28,V$1,0),IF(LEFT($J747,1)="E",AF747/VLOOKUP($J747,$K$11:$Z$28,V$1,0),AF747/V$6)),"")</f>
        <v>741.26111111111118</v>
      </c>
      <c r="X747" s="101">
        <f>IFERROR(IF(LEFT($G747,4)="xppm",AH747/VLOOKUP($G747,$K$11:$Z$28,X$1,0),IF(LEFT($J747,1)="E",AH747/VLOOKUP($J747,$K$11:$Z$28,X$1,0),AH747/X$6)),"")</f>
        <v>512.56916666666666</v>
      </c>
      <c r="Z747" s="101">
        <f>IFERROR(IF(LEFT($G747,4)="xppm",AJ747/VLOOKUP($G747,$K$11:$Z$28,Z$1,0),IF(LEFT($J747,1)="E",AJ747/VLOOKUP($J747,$K$11:$Z$28,Z$1,0),AJ747/Z$6)),"")</f>
        <v>0</v>
      </c>
      <c r="AA747" s="108"/>
      <c r="AB747" s="99">
        <f>IFERROR(IF(LEFT($G747,4)="xppm",AL747/VLOOKUP($G747,$K$11:$Z$28,AB$1,0),IF(LEFT($J747,1)="E",AL747/VLOOKUP($J747,$K$11:$AB$28,AB$1,0),AL747/AB$6)),"")</f>
        <v>0</v>
      </c>
      <c r="AC747" s="110"/>
      <c r="AD747" s="14">
        <v>1658.98</v>
      </c>
      <c r="AE747" s="14"/>
      <c r="AF747" s="14">
        <v>6671.35</v>
      </c>
      <c r="AG747" s="14"/>
      <c r="AH747" s="14">
        <v>6150.83</v>
      </c>
      <c r="AI747" s="14"/>
      <c r="AJ747" s="14">
        <v>0</v>
      </c>
      <c r="AK747" s="65"/>
      <c r="AL747" s="14">
        <v>0</v>
      </c>
      <c r="AM747" s="65"/>
      <c r="AN747" s="25">
        <v>795.17</v>
      </c>
      <c r="AO747" s="25">
        <v>864.71</v>
      </c>
      <c r="AP747" s="25">
        <v>814.71</v>
      </c>
      <c r="AQ747" s="25">
        <v>814.71</v>
      </c>
      <c r="AR747" s="25">
        <v>841.1</v>
      </c>
      <c r="AS747" s="25">
        <v>868.09</v>
      </c>
      <c r="AT747" s="25">
        <v>829.49</v>
      </c>
      <c r="AU747" s="25">
        <v>829.49</v>
      </c>
      <c r="AV747" s="25">
        <v>829.49</v>
      </c>
      <c r="AW747" s="25">
        <v>829.49</v>
      </c>
      <c r="AX747" s="25">
        <v>829.49</v>
      </c>
      <c r="AY747" s="25">
        <v>0</v>
      </c>
      <c r="AZ747" s="108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  <c r="CK747" s="10"/>
      <c r="CL747" s="10"/>
      <c r="CM747" s="10"/>
      <c r="CN747" s="10"/>
      <c r="CO747" s="10"/>
      <c r="CP747" s="10"/>
      <c r="CQ747" s="10"/>
      <c r="CR747" s="10"/>
      <c r="CS747" s="10"/>
      <c r="CT747" s="10"/>
      <c r="CU747" s="10"/>
      <c r="CV747" s="10"/>
      <c r="CW747" s="10"/>
      <c r="CX747" s="10"/>
      <c r="CY747" s="10"/>
      <c r="CZ747" s="10"/>
      <c r="DA747" s="10"/>
      <c r="DB747" s="10"/>
      <c r="DC747" s="10"/>
      <c r="DD747" s="10"/>
      <c r="DE747" s="10"/>
      <c r="DF747" s="10"/>
      <c r="DG747" s="10"/>
      <c r="DH747" s="10"/>
      <c r="DI747" s="10"/>
      <c r="DJ747" s="10"/>
      <c r="DK747" s="10"/>
      <c r="DL747" s="10"/>
      <c r="DM747" s="10"/>
      <c r="DN747" s="10"/>
      <c r="DO747" s="10"/>
      <c r="DP747" s="10"/>
      <c r="DQ747" s="10"/>
      <c r="DR747" s="10"/>
      <c r="DS747" s="10"/>
    </row>
    <row r="748" spans="1:123" s="101" customFormat="1" ht="10.95" customHeight="1" x14ac:dyDescent="0.25">
      <c r="A748" s="75" t="s">
        <v>348</v>
      </c>
      <c r="B748" s="95" t="str">
        <f t="shared" si="200"/>
        <v>Bud02 2020,2010,'555000',0</v>
      </c>
      <c r="C748" s="96">
        <f t="shared" si="201"/>
        <v>2020</v>
      </c>
      <c r="D748" s="96">
        <v>2010</v>
      </c>
      <c r="E748" s="97">
        <f>IF(LEFT(H748,1) = "x",H748,F748)</f>
        <v>555000</v>
      </c>
      <c r="F748" s="90">
        <v>555000</v>
      </c>
      <c r="G748" s="98">
        <f>IF(""="",1,SUBSTITUTE(SUBSTITUTE("","xxp","xpp"),"xppm13","xppm08"))</f>
        <v>1</v>
      </c>
      <c r="H748" s="98">
        <f>IF(""="",1,"")</f>
        <v>1</v>
      </c>
      <c r="I748" s="98">
        <f>IF(""="",1,IF(LEFT("",1)&lt;&gt;"E","",1))</f>
        <v>1</v>
      </c>
      <c r="J748" s="98">
        <f>IF(""="",1,IF(LEFT("",1)="E","",1))</f>
        <v>1</v>
      </c>
      <c r="K748" s="99" t="s">
        <v>385</v>
      </c>
      <c r="L748" s="91">
        <v>2010</v>
      </c>
      <c r="M748" s="100" t="str">
        <f>IF(LEFT($G748,4)="xppm","*","")</f>
        <v/>
      </c>
      <c r="N748" s="101" t="str">
        <f>UPPER(TRIM("          DONATIONS"))</f>
        <v>DONATIONS</v>
      </c>
      <c r="P748" s="102" t="s">
        <v>386</v>
      </c>
      <c r="R748" s="109">
        <f>IFERROR(IF(1*AB748&gt;0,AB748,V748),V748)</f>
        <v>0</v>
      </c>
      <c r="S748" s="108"/>
      <c r="T748" s="101">
        <f>IFERROR(IF(LEFT($G748,4)="xppm",AD748/VLOOKUP($G748,$K$11:$Z$28,T$1,0),IF(LEFT($J748,1)="E",AD748/VLOOKUP($J748,$K$11:$Z$28,T$1,0),AD748/T$6)),"")</f>
        <v>0</v>
      </c>
      <c r="V748" s="101">
        <f>IFERROR(IF(LEFT($G748,4)="xppm",AF748/VLOOKUP($G748,$K$11:$Z$28,V$1,0),IF(LEFT($J748,1)="E",AF748/VLOOKUP($J748,$K$11:$Z$28,V$1,0),AF748/V$6)),"")</f>
        <v>0</v>
      </c>
      <c r="X748" s="101">
        <f>IFERROR(IF(LEFT($G748,4)="xppm",AH748/VLOOKUP($G748,$K$11:$Z$28,X$1,0),IF(LEFT($J748,1)="E",AH748/VLOOKUP($J748,$K$11:$Z$28,X$1,0),AH748/X$6)),"")</f>
        <v>0</v>
      </c>
      <c r="Z748" s="101">
        <f>IFERROR(IF(LEFT($G748,4)="xppm",AJ748/VLOOKUP($G748,$K$11:$Z$28,Z$1,0),IF(LEFT($J748,1)="E",AJ748/VLOOKUP($J748,$K$11:$Z$28,Z$1,0),AJ748/Z$6)),"")</f>
        <v>0</v>
      </c>
      <c r="AA748" s="108"/>
      <c r="AB748" s="99">
        <f>IFERROR(IF(LEFT($G748,4)="xppm",AL748/VLOOKUP($G748,$K$11:$Z$28,AB$1,0),IF(LEFT($J748,1)="E",AL748/VLOOKUP($J748,$K$11:$AB$28,AB$1,0),AL748/AB$6)),"")</f>
        <v>0</v>
      </c>
      <c r="AC748" s="110"/>
      <c r="AD748" s="14"/>
      <c r="AE748" s="14"/>
      <c r="AF748" s="14"/>
      <c r="AG748" s="14"/>
      <c r="AH748" s="14"/>
      <c r="AI748" s="14"/>
      <c r="AJ748" s="14"/>
      <c r="AK748" s="65"/>
      <c r="AL748" s="14"/>
      <c r="AM748" s="6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108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  <c r="CK748" s="10"/>
      <c r="CL748" s="10"/>
      <c r="CM748" s="10"/>
      <c r="CN748" s="10"/>
      <c r="CO748" s="10"/>
      <c r="CP748" s="10"/>
      <c r="CQ748" s="10"/>
      <c r="CR748" s="10"/>
      <c r="CS748" s="10"/>
      <c r="CT748" s="10"/>
      <c r="CU748" s="10"/>
      <c r="CV748" s="10"/>
      <c r="CW748" s="10"/>
      <c r="CX748" s="10"/>
      <c r="CY748" s="10"/>
      <c r="CZ748" s="10"/>
      <c r="DA748" s="10"/>
      <c r="DB748" s="10"/>
      <c r="DC748" s="10"/>
      <c r="DD748" s="10"/>
      <c r="DE748" s="10"/>
      <c r="DF748" s="10"/>
      <c r="DG748" s="10"/>
      <c r="DH748" s="10"/>
      <c r="DI748" s="10"/>
      <c r="DJ748" s="10"/>
      <c r="DK748" s="10"/>
      <c r="DL748" s="10"/>
      <c r="DM748" s="10"/>
      <c r="DN748" s="10"/>
      <c r="DO748" s="10"/>
      <c r="DP748" s="10"/>
      <c r="DQ748" s="10"/>
      <c r="DR748" s="10"/>
      <c r="DS748" s="10"/>
    </row>
    <row r="749" spans="1:123" s="101" customFormat="1" ht="10.95" customHeight="1" x14ac:dyDescent="0.25">
      <c r="A749" s="75" t="s">
        <v>348</v>
      </c>
      <c r="B749" s="95" t="str">
        <f t="shared" si="200"/>
        <v>Bud02 2020,2010,'xga001',0</v>
      </c>
      <c r="C749" s="96">
        <f t="shared" si="201"/>
        <v>2020</v>
      </c>
      <c r="D749" s="96">
        <v>2010</v>
      </c>
      <c r="E749" s="97" t="str">
        <f>IF(LEFT(H749,1) = "x",H749,F749)</f>
        <v>xga001</v>
      </c>
      <c r="F749" s="90">
        <v>555500</v>
      </c>
      <c r="G749" s="98">
        <f>IF(""="",1,SUBSTITUTE(SUBSTITUTE("","xxp","xpp"),"xppm13","xppm08"))</f>
        <v>1</v>
      </c>
      <c r="H749" s="98" t="str">
        <f>IF("xga001"="",1,"xga001")</f>
        <v>xga001</v>
      </c>
      <c r="I749" s="98">
        <f>IF("E1z"="",1,IF(LEFT("E1z",1)&lt;&gt;"E","E1z",1))</f>
        <v>1</v>
      </c>
      <c r="J749" s="98" t="str">
        <f>IF("E1z"="",1,IF(LEFT("E1z",1)="E","E1z",1))</f>
        <v>E1z</v>
      </c>
      <c r="K749" s="99" t="s">
        <v>387</v>
      </c>
      <c r="L749" s="91">
        <v>2010</v>
      </c>
      <c r="M749" s="100" t="str">
        <f>IF(LEFT($G749,4)="xppm","*","")</f>
        <v/>
      </c>
      <c r="N749" s="101" t="str">
        <f>UPPER(TRIM("          BAD DEBT"))</f>
        <v>BAD DEBT</v>
      </c>
      <c r="P749" s="102" t="s">
        <v>388</v>
      </c>
      <c r="R749" s="109">
        <f>IFERROR(IF(1*AB749&gt;0,AB749,V749),V749)</f>
        <v>0</v>
      </c>
      <c r="S749" s="108"/>
      <c r="T749" s="101">
        <f>IFERROR(IF(LEFT($G749,4)="xppm",AD749/VLOOKUP($G749,$K$11:$Z$28,T$1,0),IF(LEFT($J749,1)="E",AD749/VLOOKUP($J749,$K$11:$Z$28,T$1,0),AD749/T$6)),"")</f>
        <v>0</v>
      </c>
      <c r="V749" s="101">
        <f>IFERROR(IF(LEFT($G749,4)="xppm",AF749/VLOOKUP($G749,$K$11:$Z$28,V$1,0),IF(LEFT($J749,1)="E",AF749/VLOOKUP($J749,$K$11:$Z$28,V$1,0),AF749/V$6)),"")</f>
        <v>0</v>
      </c>
      <c r="X749" s="101">
        <f>IFERROR(IF(LEFT($G749,4)="xppm",AH749/VLOOKUP($G749,$K$11:$Z$28,X$1,0),IF(LEFT($J749,1)="E",AH749/VLOOKUP($J749,$K$11:$Z$28,X$1,0),AH749/X$6)),"")</f>
        <v>0</v>
      </c>
      <c r="Z749" s="101">
        <f>IFERROR(IF(LEFT($G749,4)="xppm",AJ749/VLOOKUP($G749,$K$11:$Z$28,Z$1,0),IF(LEFT($J749,1)="E",AJ749/VLOOKUP($J749,$K$11:$Z$28,Z$1,0),AJ749/Z$6)),"")</f>
        <v>0</v>
      </c>
      <c r="AA749" s="108"/>
      <c r="AB749" s="99" t="str">
        <f>IFERROR(IF(LEFT($G749,4)="xppm",AL749/VLOOKUP($G749,$K$11:$Z$28,AB$1,0),IF(LEFT($J749,1)="E",AL749/VLOOKUP($J749,$K$11:$AB$28,AB$1,0),AL749/AB$6)),"")</f>
        <v/>
      </c>
      <c r="AC749" s="110"/>
      <c r="AD749" s="14"/>
      <c r="AE749" s="14"/>
      <c r="AF749" s="14"/>
      <c r="AG749" s="14"/>
      <c r="AH749" s="14"/>
      <c r="AI749" s="14"/>
      <c r="AJ749" s="14"/>
      <c r="AK749" s="65"/>
      <c r="AL749" s="14"/>
      <c r="AM749" s="6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108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  <c r="CK749" s="10"/>
      <c r="CL749" s="10"/>
      <c r="CM749" s="10"/>
      <c r="CN749" s="10"/>
      <c r="CO749" s="10"/>
      <c r="CP749" s="10"/>
      <c r="CQ749" s="10"/>
      <c r="CR749" s="10"/>
      <c r="CS749" s="10"/>
      <c r="CT749" s="10"/>
      <c r="CU749" s="10"/>
      <c r="CV749" s="10"/>
      <c r="CW749" s="10"/>
      <c r="CX749" s="10"/>
      <c r="CY749" s="10"/>
      <c r="CZ749" s="10"/>
      <c r="DA749" s="10"/>
      <c r="DB749" s="10"/>
      <c r="DC749" s="10"/>
      <c r="DD749" s="10"/>
      <c r="DE749" s="10"/>
      <c r="DF749" s="10"/>
      <c r="DG749" s="10"/>
      <c r="DH749" s="10"/>
      <c r="DI749" s="10"/>
      <c r="DJ749" s="10"/>
      <c r="DK749" s="10"/>
      <c r="DL749" s="10"/>
      <c r="DM749" s="10"/>
      <c r="DN749" s="10"/>
      <c r="DO749" s="10"/>
      <c r="DP749" s="10"/>
      <c r="DQ749" s="10"/>
      <c r="DR749" s="10"/>
      <c r="DS749" s="10"/>
    </row>
    <row r="750" spans="1:123" s="101" customFormat="1" ht="10.95" customHeight="1" x14ac:dyDescent="0.25">
      <c r="A750" s="75" t="s">
        <v>348</v>
      </c>
      <c r="B750" s="95" t="str">
        <f t="shared" si="200"/>
        <v>Bud02 2020,2010,'556000',0</v>
      </c>
      <c r="C750" s="96">
        <f t="shared" si="201"/>
        <v>2020</v>
      </c>
      <c r="D750" s="96">
        <v>2010</v>
      </c>
      <c r="E750" s="97">
        <f>IF(LEFT(H750,1) = "x",H750,F750)</f>
        <v>556000</v>
      </c>
      <c r="F750" s="90">
        <v>556000</v>
      </c>
      <c r="G750" s="98">
        <f>IF(""="",1,SUBSTITUTE(SUBSTITUTE("","xxp","xpp"),"xppm13","xppm08"))</f>
        <v>1</v>
      </c>
      <c r="H750" s="98">
        <f>IF(""="",1,"")</f>
        <v>1</v>
      </c>
      <c r="I750" s="98">
        <f>IF(""="",1,IF(LEFT("",1)&lt;&gt;"E","",1))</f>
        <v>1</v>
      </c>
      <c r="J750" s="98">
        <f>IF(""="",1,IF(LEFT("",1)="E","",1))</f>
        <v>1</v>
      </c>
      <c r="K750" s="99" t="s">
        <v>389</v>
      </c>
      <c r="L750" s="91">
        <v>2010</v>
      </c>
      <c r="M750" s="100" t="str">
        <f>IF(LEFT($G750,4)="xppm","*","")</f>
        <v/>
      </c>
      <c r="N750" s="101" t="str">
        <f>UPPER(TRIM("          MEDICAID BED TAX"))</f>
        <v>MEDICAID BED TAX</v>
      </c>
      <c r="P750" s="102" t="s">
        <v>356</v>
      </c>
      <c r="R750" s="109">
        <f>IFERROR(IF(1*AB750&gt;0,AB750,V750),V750)</f>
        <v>0</v>
      </c>
      <c r="S750" s="108"/>
      <c r="T750" s="101">
        <f>IFERROR(IF(LEFT($G750,4)="xppm",AD750/VLOOKUP($G750,$K$11:$Z$28,T$1,0),IF(LEFT($J750,1)="E",AD750/VLOOKUP($J750,$K$11:$Z$28,T$1,0),AD750/T$6)),"")</f>
        <v>0</v>
      </c>
      <c r="V750" s="101">
        <f>IFERROR(IF(LEFT($G750,4)="xppm",AF750/VLOOKUP($G750,$K$11:$Z$28,V$1,0),IF(LEFT($J750,1)="E",AF750/VLOOKUP($J750,$K$11:$Z$28,V$1,0),AF750/V$6)),"")</f>
        <v>0</v>
      </c>
      <c r="X750" s="101">
        <f>IFERROR(IF(LEFT($G750,4)="xppm",AH750/VLOOKUP($G750,$K$11:$Z$28,X$1,0),IF(LEFT($J750,1)="E",AH750/VLOOKUP($J750,$K$11:$Z$28,X$1,0),AH750/X$6)),"")</f>
        <v>0</v>
      </c>
      <c r="Z750" s="101">
        <f>IFERROR(IF(LEFT($G750,4)="xppm",AJ750/VLOOKUP($G750,$K$11:$Z$28,Z$1,0),IF(LEFT($J750,1)="E",AJ750/VLOOKUP($J750,$K$11:$Z$28,Z$1,0),AJ750/Z$6)),"")</f>
        <v>0</v>
      </c>
      <c r="AA750" s="108"/>
      <c r="AB750" s="99">
        <f>IFERROR(IF(LEFT($G750,4)="xppm",AL750/VLOOKUP($G750,$K$11:$Z$28,AB$1,0),IF(LEFT($J750,1)="E",AL750/VLOOKUP($J750,$K$11:$AB$28,AB$1,0),AL750/AB$6)),"")</f>
        <v>0</v>
      </c>
      <c r="AC750" s="110"/>
      <c r="AD750" s="14"/>
      <c r="AE750" s="14"/>
      <c r="AF750" s="14"/>
      <c r="AG750" s="14"/>
      <c r="AH750" s="14"/>
      <c r="AI750" s="14"/>
      <c r="AJ750" s="14"/>
      <c r="AK750" s="65"/>
      <c r="AL750" s="14"/>
      <c r="AM750" s="6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108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  <c r="CK750" s="10"/>
      <c r="CL750" s="10"/>
      <c r="CM750" s="10"/>
      <c r="CN750" s="10"/>
      <c r="CO750" s="10"/>
      <c r="CP750" s="10"/>
      <c r="CQ750" s="10"/>
      <c r="CR750" s="10"/>
      <c r="CS750" s="10"/>
      <c r="CT750" s="10"/>
      <c r="CU750" s="10"/>
      <c r="CV750" s="10"/>
      <c r="CW750" s="10"/>
      <c r="CX750" s="10"/>
      <c r="CY750" s="10"/>
      <c r="CZ750" s="10"/>
      <c r="DA750" s="10"/>
      <c r="DB750" s="10"/>
      <c r="DC750" s="10"/>
      <c r="DD750" s="10"/>
      <c r="DE750" s="10"/>
      <c r="DF750" s="10"/>
      <c r="DG750" s="10"/>
      <c r="DH750" s="10"/>
      <c r="DI750" s="10"/>
      <c r="DJ750" s="10"/>
      <c r="DK750" s="10"/>
      <c r="DL750" s="10"/>
      <c r="DM750" s="10"/>
      <c r="DN750" s="10"/>
      <c r="DO750" s="10"/>
      <c r="DP750" s="10"/>
      <c r="DQ750" s="10"/>
      <c r="DR750" s="10"/>
      <c r="DS750" s="10"/>
    </row>
    <row r="751" spans="1:123" ht="4.05" customHeight="1" x14ac:dyDescent="0.25">
      <c r="A751" s="75" t="s">
        <v>348</v>
      </c>
      <c r="E751" s="111"/>
      <c r="F751" s="112"/>
      <c r="T751" s="25"/>
      <c r="U751" s="25"/>
      <c r="V751" s="25"/>
      <c r="W751" s="25"/>
      <c r="X751" s="25"/>
      <c r="Y751" s="25"/>
      <c r="Z751" s="25"/>
      <c r="AA751" s="25"/>
      <c r="AB751" s="14"/>
      <c r="AC751" s="14"/>
    </row>
    <row r="752" spans="1:123" s="86" customFormat="1" ht="15" customHeight="1" x14ac:dyDescent="0.25">
      <c r="A752" s="75" t="s">
        <v>348</v>
      </c>
      <c r="B752" s="80"/>
      <c r="C752" s="80"/>
      <c r="D752" s="80"/>
      <c r="E752" s="81"/>
      <c r="F752" s="82"/>
      <c r="G752" s="81"/>
      <c r="H752" s="81"/>
      <c r="I752" s="81"/>
      <c r="J752" s="81"/>
      <c r="K752" s="81"/>
      <c r="L752" s="83">
        <f>L753</f>
        <v>2010</v>
      </c>
      <c r="M752" s="84" t="s">
        <v>390</v>
      </c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  <c r="AA752" s="84"/>
      <c r="AB752" s="81"/>
      <c r="AC752" s="81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85"/>
      <c r="AO752" s="85"/>
      <c r="AP752" s="85"/>
      <c r="AQ752" s="85"/>
      <c r="AR752" s="85"/>
      <c r="AS752" s="85"/>
      <c r="AT752" s="85"/>
      <c r="AU752" s="85"/>
      <c r="AV752" s="85"/>
      <c r="AW752" s="85"/>
      <c r="AX752" s="85"/>
      <c r="AY752" s="85"/>
      <c r="AZ752" s="84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  <c r="CK752" s="10"/>
      <c r="CL752" s="10"/>
      <c r="CM752" s="10"/>
      <c r="CN752" s="10"/>
      <c r="CO752" s="10"/>
      <c r="CP752" s="10"/>
      <c r="CQ752" s="10"/>
      <c r="CR752" s="10"/>
      <c r="CS752" s="10"/>
      <c r="CT752" s="10"/>
      <c r="CU752" s="10"/>
      <c r="CV752" s="10"/>
      <c r="CW752" s="10"/>
      <c r="CX752" s="10"/>
      <c r="CY752" s="10"/>
      <c r="CZ752" s="10"/>
      <c r="DA752" s="10"/>
      <c r="DB752" s="10"/>
      <c r="DC752" s="10"/>
      <c r="DD752" s="10"/>
      <c r="DE752" s="10"/>
      <c r="DF752" s="10"/>
      <c r="DG752" s="10"/>
      <c r="DH752" s="10"/>
      <c r="DI752" s="10"/>
      <c r="DJ752" s="10"/>
      <c r="DK752" s="10"/>
      <c r="DL752" s="10"/>
      <c r="DM752" s="10"/>
      <c r="DN752" s="10"/>
      <c r="DO752" s="10"/>
      <c r="DP752" s="10"/>
      <c r="DQ752" s="10"/>
      <c r="DR752" s="10"/>
      <c r="DS752" s="10"/>
    </row>
    <row r="753" spans="1:123" s="101" customFormat="1" ht="10.95" customHeight="1" x14ac:dyDescent="0.25">
      <c r="A753" s="75" t="s">
        <v>348</v>
      </c>
      <c r="B753" s="95" t="str">
        <f t="shared" ref="B753:B755" si="202">IF(E753&gt;0,"Bud02 " &amp; C753 &amp;","&amp;D753&amp;",'"&amp;E753&amp;"',"&amp;1*R753)</f>
        <v>Bud02 2020,2010,'557500',0</v>
      </c>
      <c r="C753" s="96">
        <f t="shared" ref="C753:C755" si="203">$E$5</f>
        <v>2020</v>
      </c>
      <c r="D753" s="96">
        <v>2010</v>
      </c>
      <c r="E753" s="97">
        <f>IF(LEFT(H753,1) = "x",H753,F753)</f>
        <v>557500</v>
      </c>
      <c r="F753" s="90">
        <v>557500</v>
      </c>
      <c r="G753" s="98">
        <f>IF(""="",1,SUBSTITUTE(SUBSTITUTE("","xxp","xpp"),"xppm13","xppm08"))</f>
        <v>1</v>
      </c>
      <c r="H753" s="98">
        <f>IF(""="",1,"")</f>
        <v>1</v>
      </c>
      <c r="I753" s="98">
        <f>IF(""="",1,IF(LEFT("",1)&lt;&gt;"E","",1))</f>
        <v>1</v>
      </c>
      <c r="J753" s="98">
        <f>IF(""="",1,IF(LEFT("",1)="E","",1))</f>
        <v>1</v>
      </c>
      <c r="K753" s="99" t="s">
        <v>391</v>
      </c>
      <c r="L753" s="91">
        <v>2010</v>
      </c>
      <c r="M753" s="100" t="str">
        <f>IF(LEFT($G753,4)="xppm","*","")</f>
        <v/>
      </c>
      <c r="N753" s="101" t="str">
        <f>UPPER(TRIM("          REAL ESTATE TAXES"))</f>
        <v>REAL ESTATE TAXES</v>
      </c>
      <c r="P753" s="102" t="s">
        <v>356</v>
      </c>
      <c r="R753" s="109">
        <f>IFERROR(IF(1*AB753&gt;0,AB753,V753),V753)</f>
        <v>0</v>
      </c>
      <c r="S753" s="108"/>
      <c r="T753" s="101">
        <f>IFERROR(IF(LEFT($G753,4)="xppm",AD753/VLOOKUP($G753,$K$11:$Z$28,T$1,0),IF(LEFT($J753,1)="E",AD753/VLOOKUP($J753,$K$11:$Z$28,T$1,0),AD753/T$6)),"")</f>
        <v>0</v>
      </c>
      <c r="V753" s="101">
        <f>IFERROR(IF(LEFT($G753,4)="xppm",AF753/VLOOKUP($G753,$K$11:$Z$28,V$1,0),IF(LEFT($J753,1)="E",AF753/VLOOKUP($J753,$K$11:$Z$28,V$1,0),AF753/V$6)),"")</f>
        <v>0</v>
      </c>
      <c r="X753" s="101">
        <f>IFERROR(IF(LEFT($G753,4)="xppm",AH753/VLOOKUP($G753,$K$11:$Z$28,X$1,0),IF(LEFT($J753,1)="E",AH753/VLOOKUP($J753,$K$11:$Z$28,X$1,0),AH753/X$6)),"")</f>
        <v>0</v>
      </c>
      <c r="Z753" s="101">
        <f>IFERROR(IF(LEFT($G753,4)="xppm",AJ753/VLOOKUP($G753,$K$11:$Z$28,Z$1,0),IF(LEFT($J753,1)="E",AJ753/VLOOKUP($J753,$K$11:$Z$28,Z$1,0),AJ753/Z$6)),"")</f>
        <v>0</v>
      </c>
      <c r="AA753" s="108"/>
      <c r="AB753" s="99">
        <f>IFERROR(IF(LEFT($G753,4)="xppm",AL753/VLOOKUP($G753,$K$11:$Z$28,AB$1,0),IF(LEFT($J753,1)="E",AL753/VLOOKUP($J753,$K$11:$AB$28,AB$1,0),AL753/AB$6)),"")</f>
        <v>0</v>
      </c>
      <c r="AC753" s="110"/>
      <c r="AD753" s="14"/>
      <c r="AE753" s="14"/>
      <c r="AF753" s="14"/>
      <c r="AG753" s="14"/>
      <c r="AH753" s="14"/>
      <c r="AI753" s="14"/>
      <c r="AJ753" s="14"/>
      <c r="AK753" s="65"/>
      <c r="AL753" s="14"/>
      <c r="AM753" s="6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108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  <c r="CK753" s="10"/>
      <c r="CL753" s="10"/>
      <c r="CM753" s="10"/>
      <c r="CN753" s="10"/>
      <c r="CO753" s="10"/>
      <c r="CP753" s="10"/>
      <c r="CQ753" s="10"/>
      <c r="CR753" s="10"/>
      <c r="CS753" s="10"/>
      <c r="CT753" s="10"/>
      <c r="CU753" s="10"/>
      <c r="CV753" s="10"/>
      <c r="CW753" s="10"/>
      <c r="CX753" s="10"/>
      <c r="CY753" s="10"/>
      <c r="CZ753" s="10"/>
      <c r="DA753" s="10"/>
      <c r="DB753" s="10"/>
      <c r="DC753" s="10"/>
      <c r="DD753" s="10"/>
      <c r="DE753" s="10"/>
      <c r="DF753" s="10"/>
      <c r="DG753" s="10"/>
      <c r="DH753" s="10"/>
      <c r="DI753" s="10"/>
      <c r="DJ753" s="10"/>
      <c r="DK753" s="10"/>
      <c r="DL753" s="10"/>
      <c r="DM753" s="10"/>
      <c r="DN753" s="10"/>
      <c r="DO753" s="10"/>
      <c r="DP753" s="10"/>
      <c r="DQ753" s="10"/>
      <c r="DR753" s="10"/>
      <c r="DS753" s="10"/>
    </row>
    <row r="754" spans="1:123" s="101" customFormat="1" ht="10.95" customHeight="1" x14ac:dyDescent="0.25">
      <c r="A754" s="75" t="s">
        <v>348</v>
      </c>
      <c r="B754" s="95" t="str">
        <f t="shared" si="202"/>
        <v>Bud02 2020,2010,'558000',553.434444444444</v>
      </c>
      <c r="C754" s="96">
        <f t="shared" si="203"/>
        <v>2020</v>
      </c>
      <c r="D754" s="96">
        <v>2010</v>
      </c>
      <c r="E754" s="97">
        <f>IF(LEFT(H754,1) = "x",H754,F754)</f>
        <v>558000</v>
      </c>
      <c r="F754" s="90">
        <v>558000</v>
      </c>
      <c r="G754" s="98">
        <f>IF(""="",1,SUBSTITUTE(SUBSTITUTE("","xxp","xpp"),"xppm13","xppm08"))</f>
        <v>1</v>
      </c>
      <c r="H754" s="98">
        <f>IF(""="",1,"")</f>
        <v>1</v>
      </c>
      <c r="I754" s="98">
        <f>IF(""="",1,IF(LEFT("",1)&lt;&gt;"E","",1))</f>
        <v>1</v>
      </c>
      <c r="J754" s="98">
        <f>IF(""="",1,IF(LEFT("",1)="E","",1))</f>
        <v>1</v>
      </c>
      <c r="K754" s="99" t="s">
        <v>392</v>
      </c>
      <c r="L754" s="91">
        <v>2010</v>
      </c>
      <c r="M754" s="100" t="str">
        <f>IF(LEFT($G754,4)="xppm","*","")</f>
        <v/>
      </c>
      <c r="N754" s="101" t="str">
        <f>UPPER(TRIM("          INSURANCE - GENERAL LIABILITY"))</f>
        <v>INSURANCE - GENERAL LIABILITY</v>
      </c>
      <c r="P754" s="102" t="s">
        <v>359</v>
      </c>
      <c r="R754" s="109">
        <f>IFERROR(IF(1*AB754&gt;0,AB754,V754),V754)</f>
        <v>553.43444444444447</v>
      </c>
      <c r="S754" s="108"/>
      <c r="T754" s="101">
        <f>IFERROR(IF(LEFT($G754,4)="xppm",AD754/VLOOKUP($G754,$K$11:$Z$28,T$1,0),IF(LEFT($J754,1)="E",AD754/VLOOKUP($J754,$K$11:$Z$28,T$1,0),AD754/T$6)),"")</f>
        <v>456.58666666666664</v>
      </c>
      <c r="V754" s="101">
        <f>IFERROR(IF(LEFT($G754,4)="xppm",AF754/VLOOKUP($G754,$K$11:$Z$28,V$1,0),IF(LEFT($J754,1)="E",AF754/VLOOKUP($J754,$K$11:$Z$28,V$1,0),AF754/V$6)),"")</f>
        <v>553.43444444444447</v>
      </c>
      <c r="X754" s="101">
        <f>IFERROR(IF(LEFT($G754,4)="xppm",AH754/VLOOKUP($G754,$K$11:$Z$28,X$1,0),IF(LEFT($J754,1)="E",AH754/VLOOKUP($J754,$K$11:$Z$28,X$1,0),AH754/X$6)),"")</f>
        <v>170.83750000000001</v>
      </c>
      <c r="Z754" s="101">
        <f>IFERROR(IF(LEFT($G754,4)="xppm",AJ754/VLOOKUP($G754,$K$11:$Z$28,Z$1,0),IF(LEFT($J754,1)="E",AJ754/VLOOKUP($J754,$K$11:$Z$28,Z$1,0),AJ754/Z$6)),"")</f>
        <v>0</v>
      </c>
      <c r="AA754" s="108"/>
      <c r="AB754" s="99">
        <f>IFERROR(IF(LEFT($G754,4)="xppm",AL754/VLOOKUP($G754,$K$11:$Z$28,AB$1,0),IF(LEFT($J754,1)="E",AL754/VLOOKUP($J754,$K$11:$AB$28,AB$1,0),AL754/AB$6)),"")</f>
        <v>0</v>
      </c>
      <c r="AC754" s="110"/>
      <c r="AD754" s="14">
        <v>1369.76</v>
      </c>
      <c r="AE754" s="14"/>
      <c r="AF754" s="14">
        <v>4980.91</v>
      </c>
      <c r="AG754" s="14"/>
      <c r="AH754" s="14">
        <v>2050.0500000000002</v>
      </c>
      <c r="AI754" s="14"/>
      <c r="AJ754" s="14"/>
      <c r="AK754" s="65"/>
      <c r="AL754" s="14"/>
      <c r="AM754" s="65"/>
      <c r="AN754" s="25">
        <v>288.75</v>
      </c>
      <c r="AO754" s="25">
        <v>303.14999999999998</v>
      </c>
      <c r="AP754" s="25">
        <v>303.14999999999998</v>
      </c>
      <c r="AQ754" s="25">
        <v>303.14999999999998</v>
      </c>
      <c r="AR754" s="25">
        <v>903.15</v>
      </c>
      <c r="AS754" s="25">
        <v>903.15</v>
      </c>
      <c r="AT754" s="25">
        <v>303.14999999999998</v>
      </c>
      <c r="AU754" s="25">
        <v>603.15</v>
      </c>
      <c r="AV754" s="25">
        <v>595.4</v>
      </c>
      <c r="AW754" s="25">
        <v>468.4</v>
      </c>
      <c r="AX754" s="25">
        <v>593.57000000000005</v>
      </c>
      <c r="AY754" s="25">
        <v>307.79000000000002</v>
      </c>
      <c r="AZ754" s="108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  <c r="CK754" s="10"/>
      <c r="CL754" s="10"/>
      <c r="CM754" s="10"/>
      <c r="CN754" s="10"/>
      <c r="CO754" s="10"/>
      <c r="CP754" s="10"/>
      <c r="CQ754" s="10"/>
      <c r="CR754" s="10"/>
      <c r="CS754" s="10"/>
      <c r="CT754" s="10"/>
      <c r="CU754" s="10"/>
      <c r="CV754" s="10"/>
      <c r="CW754" s="10"/>
      <c r="CX754" s="10"/>
      <c r="CY754" s="10"/>
      <c r="CZ754" s="10"/>
      <c r="DA754" s="10"/>
      <c r="DB754" s="10"/>
      <c r="DC754" s="10"/>
      <c r="DD754" s="10"/>
      <c r="DE754" s="10"/>
      <c r="DF754" s="10"/>
      <c r="DG754" s="10"/>
      <c r="DH754" s="10"/>
      <c r="DI754" s="10"/>
      <c r="DJ754" s="10"/>
      <c r="DK754" s="10"/>
      <c r="DL754" s="10"/>
      <c r="DM754" s="10"/>
      <c r="DN754" s="10"/>
      <c r="DO754" s="10"/>
      <c r="DP754" s="10"/>
      <c r="DQ754" s="10"/>
      <c r="DR754" s="10"/>
      <c r="DS754" s="10"/>
    </row>
    <row r="755" spans="1:123" s="101" customFormat="1" ht="10.95" customHeight="1" x14ac:dyDescent="0.25">
      <c r="A755" s="75" t="s">
        <v>348</v>
      </c>
      <c r="B755" s="95" t="str">
        <f t="shared" si="202"/>
        <v>Bud02 2020,2010,'558200',259.555555555556</v>
      </c>
      <c r="C755" s="96">
        <f t="shared" si="203"/>
        <v>2020</v>
      </c>
      <c r="D755" s="96">
        <v>2010</v>
      </c>
      <c r="E755" s="97">
        <f>IF(LEFT(H755,1) = "x",H755,F755)</f>
        <v>558200</v>
      </c>
      <c r="F755" s="90">
        <v>558200</v>
      </c>
      <c r="G755" s="98">
        <f>IF(""="",1,SUBSTITUTE(SUBSTITUTE("","xxp","xpp"),"xppm13","xppm08"))</f>
        <v>1</v>
      </c>
      <c r="H755" s="98">
        <f>IF(""="",1,"")</f>
        <v>1</v>
      </c>
      <c r="I755" s="98">
        <f>IF(""="",1,IF(LEFT("",1)&lt;&gt;"E","",1))</f>
        <v>1</v>
      </c>
      <c r="J755" s="98">
        <f>IF(""="",1,IF(LEFT("",1)="E","",1))</f>
        <v>1</v>
      </c>
      <c r="K755" s="99" t="s">
        <v>393</v>
      </c>
      <c r="L755" s="91">
        <v>2010</v>
      </c>
      <c r="M755" s="100" t="str">
        <f>IF(LEFT($G755,4)="xppm","*","")</f>
        <v/>
      </c>
      <c r="N755" s="101" t="str">
        <f>UPPER(TRIM("          INSURANCE - PROPERTY/FLOOD"))</f>
        <v>INSURANCE - PROPERTY/FLOOD</v>
      </c>
      <c r="P755" s="102" t="s">
        <v>359</v>
      </c>
      <c r="R755" s="109">
        <f>IFERROR(IF(1*AB755&gt;0,AB755,V755),V755)</f>
        <v>259.55555555555554</v>
      </c>
      <c r="S755" s="108"/>
      <c r="T755" s="101">
        <f>IFERROR(IF(LEFT($G755,4)="xppm",AD755/VLOOKUP($G755,$K$11:$Z$28,T$1,0),IF(LEFT($J755,1)="E",AD755/VLOOKUP($J755,$K$11:$Z$28,T$1,0),AD755/T$6)),"")</f>
        <v>311.46666666666664</v>
      </c>
      <c r="V755" s="101">
        <f>IFERROR(IF(LEFT($G755,4)="xppm",AF755/VLOOKUP($G755,$K$11:$Z$28,V$1,0),IF(LEFT($J755,1)="E",AF755/VLOOKUP($J755,$K$11:$Z$28,V$1,0),AF755/V$6)),"")</f>
        <v>259.55555555555554</v>
      </c>
      <c r="X755" s="101">
        <f>IFERROR(IF(LEFT($G755,4)="xppm",AH755/VLOOKUP($G755,$K$11:$Z$28,X$1,0),IF(LEFT($J755,1)="E",AH755/VLOOKUP($J755,$K$11:$Z$28,X$1,0),AH755/X$6)),"")</f>
        <v>154.72999999999999</v>
      </c>
      <c r="Z755" s="101">
        <f>IFERROR(IF(LEFT($G755,4)="xppm",AJ755/VLOOKUP($G755,$K$11:$Z$28,Z$1,0),IF(LEFT($J755,1)="E",AJ755/VLOOKUP($J755,$K$11:$Z$28,Z$1,0),AJ755/Z$6)),"")</f>
        <v>0</v>
      </c>
      <c r="AA755" s="108"/>
      <c r="AB755" s="99">
        <f>IFERROR(IF(LEFT($G755,4)="xppm",AL755/VLOOKUP($G755,$K$11:$Z$28,AB$1,0),IF(LEFT($J755,1)="E",AL755/VLOOKUP($J755,$K$11:$AB$28,AB$1,0),AL755/AB$6)),"")</f>
        <v>0</v>
      </c>
      <c r="AC755" s="110"/>
      <c r="AD755" s="14">
        <v>934.4</v>
      </c>
      <c r="AE755" s="14"/>
      <c r="AF755" s="14">
        <v>2336</v>
      </c>
      <c r="AG755" s="14"/>
      <c r="AH755" s="14">
        <v>1856.76</v>
      </c>
      <c r="AI755" s="14"/>
      <c r="AJ755" s="14"/>
      <c r="AK755" s="65"/>
      <c r="AL755" s="14"/>
      <c r="AM755" s="65"/>
      <c r="AN755" s="25">
        <v>277.91000000000003</v>
      </c>
      <c r="AO755" s="25">
        <v>233.6</v>
      </c>
      <c r="AP755" s="25">
        <v>233.6</v>
      </c>
      <c r="AQ755" s="25">
        <v>233.6</v>
      </c>
      <c r="AR755" s="25">
        <v>233.6</v>
      </c>
      <c r="AS755" s="25">
        <v>233.6</v>
      </c>
      <c r="AT755" s="25">
        <v>233.6</v>
      </c>
      <c r="AU755" s="25">
        <v>233.6</v>
      </c>
      <c r="AV755" s="25">
        <v>233.6</v>
      </c>
      <c r="AW755" s="25">
        <v>233.6</v>
      </c>
      <c r="AX755" s="25">
        <v>233.6</v>
      </c>
      <c r="AY755" s="25">
        <v>467.2</v>
      </c>
      <c r="AZ755" s="108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  <c r="CK755" s="10"/>
      <c r="CL755" s="10"/>
      <c r="CM755" s="10"/>
      <c r="CN755" s="10"/>
      <c r="CO755" s="10"/>
      <c r="CP755" s="10"/>
      <c r="CQ755" s="10"/>
      <c r="CR755" s="10"/>
      <c r="CS755" s="10"/>
      <c r="CT755" s="10"/>
      <c r="CU755" s="10"/>
      <c r="CV755" s="10"/>
      <c r="CW755" s="10"/>
      <c r="CX755" s="10"/>
      <c r="CY755" s="10"/>
      <c r="CZ755" s="10"/>
      <c r="DA755" s="10"/>
      <c r="DB755" s="10"/>
      <c r="DC755" s="10"/>
      <c r="DD755" s="10"/>
      <c r="DE755" s="10"/>
      <c r="DF755" s="10"/>
      <c r="DG755" s="10"/>
      <c r="DH755" s="10"/>
      <c r="DI755" s="10"/>
      <c r="DJ755" s="10"/>
      <c r="DK755" s="10"/>
      <c r="DL755" s="10"/>
      <c r="DM755" s="10"/>
      <c r="DN755" s="10"/>
      <c r="DO755" s="10"/>
      <c r="DP755" s="10"/>
      <c r="DQ755" s="10"/>
      <c r="DR755" s="10"/>
      <c r="DS755" s="10"/>
    </row>
    <row r="756" spans="1:123" ht="4.05" customHeight="1" x14ac:dyDescent="0.25">
      <c r="A756" s="75" t="s">
        <v>348</v>
      </c>
      <c r="E756" s="111"/>
      <c r="F756" s="112"/>
      <c r="T756" s="25"/>
      <c r="U756" s="25"/>
      <c r="V756" s="25"/>
      <c r="W756" s="25"/>
      <c r="X756" s="25"/>
      <c r="Y756" s="25"/>
      <c r="Z756" s="25"/>
      <c r="AA756" s="25"/>
      <c r="AB756" s="14"/>
      <c r="AC756" s="14"/>
    </row>
    <row r="757" spans="1:123" s="86" customFormat="1" ht="15" customHeight="1" x14ac:dyDescent="0.25">
      <c r="A757" s="75" t="s">
        <v>348</v>
      </c>
      <c r="B757" s="80"/>
      <c r="C757" s="80"/>
      <c r="D757" s="80"/>
      <c r="E757" s="81"/>
      <c r="F757" s="82"/>
      <c r="G757" s="81"/>
      <c r="H757" s="81"/>
      <c r="I757" s="81"/>
      <c r="J757" s="81"/>
      <c r="K757" s="81"/>
      <c r="L757" s="83">
        <f>L758</f>
        <v>2010</v>
      </c>
      <c r="M757" s="84" t="s">
        <v>394</v>
      </c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  <c r="AA757" s="84"/>
      <c r="AB757" s="81"/>
      <c r="AC757" s="81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85"/>
      <c r="AO757" s="85"/>
      <c r="AP757" s="85"/>
      <c r="AQ757" s="85"/>
      <c r="AR757" s="85"/>
      <c r="AS757" s="85"/>
      <c r="AT757" s="85"/>
      <c r="AU757" s="85"/>
      <c r="AV757" s="85"/>
      <c r="AW757" s="85"/>
      <c r="AX757" s="85"/>
      <c r="AY757" s="85"/>
      <c r="AZ757" s="84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  <c r="CK757" s="10"/>
      <c r="CL757" s="10"/>
      <c r="CM757" s="10"/>
      <c r="CN757" s="10"/>
      <c r="CO757" s="10"/>
      <c r="CP757" s="10"/>
      <c r="CQ757" s="10"/>
      <c r="CR757" s="10"/>
      <c r="CS757" s="10"/>
      <c r="CT757" s="10"/>
      <c r="CU757" s="10"/>
      <c r="CV757" s="10"/>
      <c r="CW757" s="10"/>
      <c r="CX757" s="10"/>
      <c r="CY757" s="10"/>
      <c r="CZ757" s="10"/>
      <c r="DA757" s="10"/>
      <c r="DB757" s="10"/>
      <c r="DC757" s="10"/>
      <c r="DD757" s="10"/>
      <c r="DE757" s="10"/>
      <c r="DF757" s="10"/>
      <c r="DG757" s="10"/>
      <c r="DH757" s="10"/>
      <c r="DI757" s="10"/>
      <c r="DJ757" s="10"/>
      <c r="DK757" s="10"/>
      <c r="DL757" s="10"/>
      <c r="DM757" s="10"/>
      <c r="DN757" s="10"/>
      <c r="DO757" s="10"/>
      <c r="DP757" s="10"/>
      <c r="DQ757" s="10"/>
      <c r="DR757" s="10"/>
      <c r="DS757" s="10"/>
    </row>
    <row r="758" spans="1:123" s="101" customFormat="1" ht="10.95" customHeight="1" x14ac:dyDescent="0.25">
      <c r="A758" s="75" t="s">
        <v>348</v>
      </c>
      <c r="B758" s="95" t="str">
        <f t="shared" ref="B758:B760" si="204">IF(E758&gt;0,"Bud02 " &amp; C758 &amp;","&amp;D758&amp;",'"&amp;E758&amp;"',"&amp;1*R758)</f>
        <v>Bud02 2020,2010,'560000',0</v>
      </c>
      <c r="C758" s="96">
        <f t="shared" ref="C758:C761" si="205">$E$5</f>
        <v>2020</v>
      </c>
      <c r="D758" s="96">
        <v>2010</v>
      </c>
      <c r="E758" s="97">
        <f>IF(LEFT(H758,1) = "x",H758,F758)</f>
        <v>560000</v>
      </c>
      <c r="F758" s="90">
        <v>560000</v>
      </c>
      <c r="G758" s="98">
        <f>IF(""="",1,SUBSTITUTE(SUBSTITUTE("","xxp","xpp"),"xppm13","xppm08"))</f>
        <v>1</v>
      </c>
      <c r="H758" s="98">
        <f>IF(""="",1,"")</f>
        <v>1</v>
      </c>
      <c r="I758" s="98">
        <f>IF(""="",1,IF(LEFT("",1)&lt;&gt;"E","",1))</f>
        <v>1</v>
      </c>
      <c r="J758" s="98">
        <f>IF(""="",1,IF(LEFT("",1)="E","",1))</f>
        <v>1</v>
      </c>
      <c r="K758" s="99" t="s">
        <v>395</v>
      </c>
      <c r="L758" s="91">
        <v>2010</v>
      </c>
      <c r="M758" s="100" t="str">
        <f>IF(LEFT($G758,4)="xppm","*","")</f>
        <v/>
      </c>
      <c r="N758" s="101" t="str">
        <f>UPPER(TRIM("          INTEREST EXPENSE"))</f>
        <v>INTEREST EXPENSE</v>
      </c>
      <c r="P758" s="102" t="s">
        <v>356</v>
      </c>
      <c r="R758" s="109">
        <f>IFERROR(IF(1*AB758&gt;0,AB758,V758),V758)</f>
        <v>0</v>
      </c>
      <c r="S758" s="108"/>
      <c r="T758" s="101">
        <f>IFERROR(IF(LEFT($G758,4)="xppm",AD758/VLOOKUP($G758,$K$11:$Z$28,T$1,0),IF(LEFT($J758,1)="E",AD758/VLOOKUP($J758,$K$11:$Z$28,T$1,0),AD758/T$6)),"")</f>
        <v>0</v>
      </c>
      <c r="V758" s="101">
        <f>IFERROR(IF(LEFT($G758,4)="xppm",AF758/VLOOKUP($G758,$K$11:$Z$28,V$1,0),IF(LEFT($J758,1)="E",AF758/VLOOKUP($J758,$K$11:$Z$28,V$1,0),AF758/V$6)),"")</f>
        <v>0</v>
      </c>
      <c r="X758" s="101">
        <f>IFERROR(IF(LEFT($G758,4)="xppm",AH758/VLOOKUP($G758,$K$11:$Z$28,X$1,0),IF(LEFT($J758,1)="E",AH758/VLOOKUP($J758,$K$11:$Z$28,X$1,0),AH758/X$6)),"")</f>
        <v>18.403333333333332</v>
      </c>
      <c r="Z758" s="101">
        <f>IFERROR(IF(LEFT($G758,4)="xppm",AJ758/VLOOKUP($G758,$K$11:$Z$28,Z$1,0),IF(LEFT($J758,1)="E",AJ758/VLOOKUP($J758,$K$11:$Z$28,Z$1,0),AJ758/Z$6)),"")</f>
        <v>0</v>
      </c>
      <c r="AA758" s="108"/>
      <c r="AB758" s="99">
        <f>IFERROR(IF(LEFT($G758,4)="xppm",AL758/VLOOKUP($G758,$K$11:$Z$28,AB$1,0),IF(LEFT($J758,1)="E",AL758/VLOOKUP($J758,$K$11:$AB$28,AB$1,0),AL758/AB$6)),"")</f>
        <v>0</v>
      </c>
      <c r="AC758" s="110"/>
      <c r="AD758" s="14">
        <v>0</v>
      </c>
      <c r="AE758" s="14"/>
      <c r="AF758" s="14">
        <v>0</v>
      </c>
      <c r="AG758" s="14"/>
      <c r="AH758" s="14">
        <v>220.84</v>
      </c>
      <c r="AI758" s="14"/>
      <c r="AJ758" s="14"/>
      <c r="AK758" s="65"/>
      <c r="AL758" s="14"/>
      <c r="AM758" s="65"/>
      <c r="AN758" s="25">
        <v>0</v>
      </c>
      <c r="AO758" s="25">
        <v>0</v>
      </c>
      <c r="AP758" s="25">
        <v>0</v>
      </c>
      <c r="AQ758" s="25">
        <v>0</v>
      </c>
      <c r="AR758" s="25">
        <v>0</v>
      </c>
      <c r="AS758" s="25">
        <v>0</v>
      </c>
      <c r="AT758" s="25">
        <v>0</v>
      </c>
      <c r="AU758" s="25">
        <v>0</v>
      </c>
      <c r="AV758" s="25">
        <v>0</v>
      </c>
      <c r="AW758" s="25">
        <v>0</v>
      </c>
      <c r="AX758" s="25">
        <v>0</v>
      </c>
      <c r="AY758" s="25">
        <v>0</v>
      </c>
      <c r="AZ758" s="108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  <c r="CK758" s="10"/>
      <c r="CL758" s="10"/>
      <c r="CM758" s="10"/>
      <c r="CN758" s="10"/>
      <c r="CO758" s="10"/>
      <c r="CP758" s="10"/>
      <c r="CQ758" s="10"/>
      <c r="CR758" s="10"/>
      <c r="CS758" s="10"/>
      <c r="CT758" s="10"/>
      <c r="CU758" s="10"/>
      <c r="CV758" s="10"/>
      <c r="CW758" s="10"/>
      <c r="CX758" s="10"/>
      <c r="CY758" s="10"/>
      <c r="CZ758" s="10"/>
      <c r="DA758" s="10"/>
      <c r="DB758" s="10"/>
      <c r="DC758" s="10"/>
      <c r="DD758" s="10"/>
      <c r="DE758" s="10"/>
      <c r="DF758" s="10"/>
      <c r="DG758" s="10"/>
      <c r="DH758" s="10"/>
      <c r="DI758" s="10"/>
      <c r="DJ758" s="10"/>
      <c r="DK758" s="10"/>
      <c r="DL758" s="10"/>
      <c r="DM758" s="10"/>
      <c r="DN758" s="10"/>
      <c r="DO758" s="10"/>
      <c r="DP758" s="10"/>
      <c r="DQ758" s="10"/>
      <c r="DR758" s="10"/>
      <c r="DS758" s="10"/>
    </row>
    <row r="759" spans="1:123" s="101" customFormat="1" ht="10.95" customHeight="1" x14ac:dyDescent="0.25">
      <c r="A759" s="75" t="s">
        <v>348</v>
      </c>
      <c r="B759" s="95" t="str">
        <f t="shared" si="204"/>
        <v>Bud02 2020,2010,'560500',42672.7911111111</v>
      </c>
      <c r="C759" s="96">
        <f t="shared" si="205"/>
        <v>2020</v>
      </c>
      <c r="D759" s="96">
        <v>2010</v>
      </c>
      <c r="E759" s="97">
        <f>IF(LEFT(H759,1) = "x",H759,F759)</f>
        <v>560500</v>
      </c>
      <c r="F759" s="90">
        <v>560500</v>
      </c>
      <c r="G759" s="98">
        <f>IF(""="",1,SUBSTITUTE(SUBSTITUTE("","xxp","xpp"),"xppm13","xppm08"))</f>
        <v>1</v>
      </c>
      <c r="H759" s="98">
        <f>IF(""="",1,"")</f>
        <v>1</v>
      </c>
      <c r="I759" s="98">
        <f>IF(""="",1,IF(LEFT("",1)&lt;&gt;"E","",1))</f>
        <v>1</v>
      </c>
      <c r="J759" s="98">
        <f>IF(""="",1,IF(LEFT("",1)="E","",1))</f>
        <v>1</v>
      </c>
      <c r="K759" s="99" t="s">
        <v>396</v>
      </c>
      <c r="L759" s="91">
        <v>2010</v>
      </c>
      <c r="M759" s="100" t="str">
        <f>IF(LEFT($G759,4)="xppm","*","")</f>
        <v/>
      </c>
      <c r="N759" s="101" t="str">
        <f>UPPER(TRIM("          RENT EXPENSE"))</f>
        <v>RENT EXPENSE</v>
      </c>
      <c r="P759" s="102" t="s">
        <v>356</v>
      </c>
      <c r="R759" s="109">
        <f>IFERROR(IF(1*AB759&gt;0,AB759,V759),V759)</f>
        <v>42672.79111111111</v>
      </c>
      <c r="S759" s="108"/>
      <c r="T759" s="101">
        <f>IFERROR(IF(LEFT($G759,4)="xppm",AD759/VLOOKUP($G759,$K$11:$Z$28,T$1,0),IF(LEFT($J759,1)="E",AD759/VLOOKUP($J759,$K$11:$Z$28,T$1,0),AD759/T$6)),"")</f>
        <v>32004.593333333334</v>
      </c>
      <c r="V759" s="101">
        <f>IFERROR(IF(LEFT($G759,4)="xppm",AF759/VLOOKUP($G759,$K$11:$Z$28,V$1,0),IF(LEFT($J759,1)="E",AF759/VLOOKUP($J759,$K$11:$Z$28,V$1,0),AF759/V$6)),"")</f>
        <v>42672.79111111111</v>
      </c>
      <c r="X759" s="101">
        <f>IFERROR(IF(LEFT($G759,4)="xppm",AH759/VLOOKUP($G759,$K$11:$Z$28,X$1,0),IF(LEFT($J759,1)="E",AH759/VLOOKUP($J759,$K$11:$Z$28,X$1,0),AH759/X$6)),"")</f>
        <v>28004.019166666665</v>
      </c>
      <c r="Z759" s="101">
        <f>IFERROR(IF(LEFT($G759,4)="xppm",AJ759/VLOOKUP($G759,$K$11:$Z$28,Z$1,0),IF(LEFT($J759,1)="E",AJ759/VLOOKUP($J759,$K$11:$Z$28,Z$1,0),AJ759/Z$6)),"")</f>
        <v>0</v>
      </c>
      <c r="AA759" s="108"/>
      <c r="AB759" s="99">
        <f>IFERROR(IF(LEFT($G759,4)="xppm",AL759/VLOOKUP($G759,$K$11:$Z$28,AB$1,0),IF(LEFT($J759,1)="E",AL759/VLOOKUP($J759,$K$11:$AB$28,AB$1,0),AL759/AB$6)),"")</f>
        <v>0</v>
      </c>
      <c r="AC759" s="110"/>
      <c r="AD759" s="14">
        <v>96013.78</v>
      </c>
      <c r="AE759" s="14"/>
      <c r="AF759" s="14">
        <v>384055.12</v>
      </c>
      <c r="AG759" s="14"/>
      <c r="AH759" s="14">
        <v>336048.23</v>
      </c>
      <c r="AI759" s="14"/>
      <c r="AJ759" s="14"/>
      <c r="AK759" s="65"/>
      <c r="AL759" s="14"/>
      <c r="AM759" s="65"/>
      <c r="AN759" s="25">
        <v>48006.89</v>
      </c>
      <c r="AO759" s="25">
        <v>48006.89</v>
      </c>
      <c r="AP759" s="25">
        <v>48006.89</v>
      </c>
      <c r="AQ759" s="25">
        <v>48006.89</v>
      </c>
      <c r="AR759" s="25">
        <v>48006.89</v>
      </c>
      <c r="AS759" s="25">
        <v>48006.89</v>
      </c>
      <c r="AT759" s="25">
        <v>48006.89</v>
      </c>
      <c r="AU759" s="25">
        <v>48006.89</v>
      </c>
      <c r="AV759" s="25">
        <v>48006.89</v>
      </c>
      <c r="AW759" s="25">
        <v>48006.89</v>
      </c>
      <c r="AX759" s="25">
        <v>48006.89</v>
      </c>
      <c r="AY759" s="25">
        <v>0</v>
      </c>
      <c r="AZ759" s="108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  <c r="CK759" s="10"/>
      <c r="CL759" s="10"/>
      <c r="CM759" s="10"/>
      <c r="CN759" s="10"/>
      <c r="CO759" s="10"/>
      <c r="CP759" s="10"/>
      <c r="CQ759" s="10"/>
      <c r="CR759" s="10"/>
      <c r="CS759" s="10"/>
      <c r="CT759" s="10"/>
      <c r="CU759" s="10"/>
      <c r="CV759" s="10"/>
      <c r="CW759" s="10"/>
      <c r="CX759" s="10"/>
      <c r="CY759" s="10"/>
      <c r="CZ759" s="10"/>
      <c r="DA759" s="10"/>
      <c r="DB759" s="10"/>
      <c r="DC759" s="10"/>
      <c r="DD759" s="10"/>
      <c r="DE759" s="10"/>
      <c r="DF759" s="10"/>
      <c r="DG759" s="10"/>
      <c r="DH759" s="10"/>
      <c r="DI759" s="10"/>
      <c r="DJ759" s="10"/>
      <c r="DK759" s="10"/>
      <c r="DL759" s="10"/>
      <c r="DM759" s="10"/>
      <c r="DN759" s="10"/>
      <c r="DO759" s="10"/>
      <c r="DP759" s="10"/>
      <c r="DQ759" s="10"/>
      <c r="DR759" s="10"/>
      <c r="DS759" s="10"/>
    </row>
    <row r="760" spans="1:123" s="101" customFormat="1" ht="10.95" customHeight="1" x14ac:dyDescent="0.25">
      <c r="A760" s="75" t="s">
        <v>348</v>
      </c>
      <c r="B760" s="95" t="b">
        <f t="shared" si="204"/>
        <v>0</v>
      </c>
      <c r="C760" s="96">
        <f t="shared" si="205"/>
        <v>2020</v>
      </c>
      <c r="D760" s="96">
        <v>2010</v>
      </c>
      <c r="E760" s="97">
        <f>IF(LEFT(H760,1) = "x",H760,F760)</f>
        <v>0</v>
      </c>
      <c r="F760" s="90"/>
      <c r="G760" s="98">
        <f>IF(""="",1,SUBSTITUTE(SUBSTITUTE("","xxp","xpp"),"xppm13","xppm08"))</f>
        <v>1</v>
      </c>
      <c r="H760" s="98">
        <f>IF(""="",1,"")</f>
        <v>1</v>
      </c>
      <c r="I760" s="98">
        <f>IF(""="",1,IF(LEFT("",1)&lt;&gt;"E","",1))</f>
        <v>1</v>
      </c>
      <c r="J760" s="98">
        <f>IF(""="",1,IF(LEFT("",1)="E","",1))</f>
        <v>1</v>
      </c>
      <c r="K760" s="99" t="s">
        <v>397</v>
      </c>
      <c r="L760" s="91">
        <v>2010</v>
      </c>
      <c r="M760" s="100" t="str">
        <f>IF(LEFT($G760,4)="xppm","*","")</f>
        <v/>
      </c>
      <c r="N760" s="101" t="str">
        <f>UPPER(TRIM("          NON-RECURRING MISC. EXPENSE"))</f>
        <v>NON-RECURRING MISC. EXPENSE</v>
      </c>
      <c r="P760" s="102" t="s">
        <v>356</v>
      </c>
      <c r="R760" s="109">
        <f>IFERROR(IF(1*AB760&gt;0,AB760,V760),V760)</f>
        <v>0</v>
      </c>
      <c r="S760" s="108"/>
      <c r="T760" s="101">
        <f>IFERROR(IF(LEFT($G760,4)="xppm",AD760/VLOOKUP($G760,$K$11:$Z$28,T$1,0),IF(LEFT($J760,1)="E",AD760/VLOOKUP($J760,$K$11:$Z$28,T$1,0),AD760/T$6)),"")</f>
        <v>0</v>
      </c>
      <c r="V760" s="101">
        <f>IFERROR(IF(LEFT($G760,4)="xppm",AF760/VLOOKUP($G760,$K$11:$Z$28,V$1,0),IF(LEFT($J760,1)="E",AF760/VLOOKUP($J760,$K$11:$Z$28,V$1,0),AF760/V$6)),"")</f>
        <v>0</v>
      </c>
      <c r="X760" s="101">
        <f>IFERROR(IF(LEFT($G760,4)="xppm",AH760/VLOOKUP($G760,$K$11:$Z$28,X$1,0),IF(LEFT($J760,1)="E",AH760/VLOOKUP($J760,$K$11:$Z$28,X$1,0),AH760/X$6)),"")</f>
        <v>0</v>
      </c>
      <c r="Z760" s="101">
        <f>IFERROR(IF(LEFT($G760,4)="xppm",AJ760/VLOOKUP($G760,$K$11:$Z$28,Z$1,0),IF(LEFT($J760,1)="E",AJ760/VLOOKUP($J760,$K$11:$Z$28,Z$1,0),AJ760/Z$6)),"")</f>
        <v>0</v>
      </c>
      <c r="AA760" s="108"/>
      <c r="AB760" s="99">
        <f>IFERROR(IF(LEFT($G760,4)="xppm",AL760/VLOOKUP($G760,$K$11:$Z$28,AB$1,0),IF(LEFT($J760,1)="E",AL760/VLOOKUP($J760,$K$11:$AB$28,AB$1,0),AL760/AB$6)),"")</f>
        <v>0</v>
      </c>
      <c r="AC760" s="110"/>
      <c r="AD760" s="14"/>
      <c r="AE760" s="14"/>
      <c r="AF760" s="14"/>
      <c r="AG760" s="14"/>
      <c r="AH760" s="14"/>
      <c r="AI760" s="14"/>
      <c r="AJ760" s="14"/>
      <c r="AK760" s="65"/>
      <c r="AL760" s="14"/>
      <c r="AM760" s="6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108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  <c r="CK760" s="10"/>
      <c r="CL760" s="10"/>
      <c r="CM760" s="10"/>
      <c r="CN760" s="10"/>
      <c r="CO760" s="10"/>
      <c r="CP760" s="10"/>
      <c r="CQ760" s="10"/>
      <c r="CR760" s="10"/>
      <c r="CS760" s="10"/>
      <c r="CT760" s="10"/>
      <c r="CU760" s="10"/>
      <c r="CV760" s="10"/>
      <c r="CW760" s="10"/>
      <c r="CX760" s="10"/>
      <c r="CY760" s="10"/>
      <c r="CZ760" s="10"/>
      <c r="DA760" s="10"/>
      <c r="DB760" s="10"/>
      <c r="DC760" s="10"/>
      <c r="DD760" s="10"/>
      <c r="DE760" s="10"/>
      <c r="DF760" s="10"/>
      <c r="DG760" s="10"/>
      <c r="DH760" s="10"/>
      <c r="DI760" s="10"/>
      <c r="DJ760" s="10"/>
      <c r="DK760" s="10"/>
      <c r="DL760" s="10"/>
      <c r="DM760" s="10"/>
      <c r="DN760" s="10"/>
      <c r="DO760" s="10"/>
      <c r="DP760" s="10"/>
      <c r="DQ760" s="10"/>
      <c r="DR760" s="10"/>
      <c r="DS760" s="10"/>
    </row>
    <row r="761" spans="1:123" ht="4.05" customHeight="1" x14ac:dyDescent="0.25">
      <c r="A761" s="75" t="s">
        <v>348</v>
      </c>
      <c r="E761" s="111"/>
      <c r="F761" s="112"/>
      <c r="T761" s="25"/>
      <c r="U761" s="25"/>
      <c r="V761" s="25"/>
      <c r="W761" s="25"/>
      <c r="X761" s="25"/>
      <c r="Y761" s="25"/>
      <c r="Z761" s="25"/>
      <c r="AA761" s="25"/>
      <c r="AB761" s="14"/>
      <c r="AC761" s="14"/>
    </row>
    <row r="762" spans="1:123" s="5" customFormat="1" x14ac:dyDescent="0.25">
      <c r="A762" s="75" t="s">
        <v>348</v>
      </c>
      <c r="E762" s="6"/>
      <c r="G762" s="8"/>
      <c r="H762" s="8"/>
      <c r="I762" s="8"/>
      <c r="J762" s="8"/>
      <c r="K762" s="6"/>
      <c r="L762" s="76"/>
      <c r="M762" s="76"/>
      <c r="N762" s="10"/>
      <c r="O762" s="10"/>
      <c r="P762" s="7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6"/>
      <c r="AC762" s="6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  <c r="CK762" s="10"/>
      <c r="CL762" s="10"/>
      <c r="CM762" s="10"/>
      <c r="CN762" s="10"/>
      <c r="CO762" s="10"/>
      <c r="CP762" s="10"/>
      <c r="CQ762" s="10"/>
      <c r="CR762" s="10"/>
      <c r="CS762" s="10"/>
      <c r="CT762" s="10"/>
      <c r="CU762" s="10"/>
      <c r="CV762" s="10"/>
      <c r="CW762" s="10"/>
      <c r="CX762" s="10"/>
      <c r="CY762" s="10"/>
      <c r="CZ762" s="10"/>
      <c r="DA762" s="10"/>
      <c r="DB762" s="10"/>
      <c r="DC762" s="10"/>
      <c r="DD762" s="10"/>
      <c r="DE762" s="10"/>
      <c r="DF762" s="10"/>
      <c r="DG762" s="10"/>
      <c r="DH762" s="10"/>
      <c r="DI762" s="10"/>
      <c r="DJ762" s="10"/>
      <c r="DK762" s="10"/>
      <c r="DL762" s="10"/>
      <c r="DM762" s="10"/>
      <c r="DN762" s="10"/>
      <c r="DO762" s="10"/>
      <c r="DP762" s="10"/>
      <c r="DQ762" s="10"/>
      <c r="DR762" s="10"/>
      <c r="DS762" s="10"/>
    </row>
    <row r="763" spans="1:123" ht="22.8" customHeight="1" x14ac:dyDescent="0.35">
      <c r="A763" s="75" t="s">
        <v>348</v>
      </c>
      <c r="K763" s="6">
        <v>2011</v>
      </c>
      <c r="L763" s="77">
        <v>2011</v>
      </c>
      <c r="M763" s="77"/>
      <c r="N763" s="78" t="s">
        <v>410</v>
      </c>
      <c r="O763" s="79"/>
      <c r="S763" s="58"/>
      <c r="AA763" s="58"/>
      <c r="AC763" s="72"/>
      <c r="AK763" s="65"/>
      <c r="AM763" s="65"/>
      <c r="AZ763" s="58"/>
    </row>
    <row r="764" spans="1:123" x14ac:dyDescent="0.25">
      <c r="A764" s="75" t="s">
        <v>348</v>
      </c>
    </row>
    <row r="765" spans="1:123" s="86" customFormat="1" ht="15" customHeight="1" x14ac:dyDescent="0.25">
      <c r="A765" s="75" t="s">
        <v>348</v>
      </c>
      <c r="B765" s="80"/>
      <c r="C765" s="80"/>
      <c r="D765" s="80"/>
      <c r="E765" s="81"/>
      <c r="F765" s="82"/>
      <c r="G765" s="81"/>
      <c r="H765" s="81"/>
      <c r="I765" s="81"/>
      <c r="J765" s="81"/>
      <c r="K765" s="81"/>
      <c r="L765" s="83">
        <f>L766</f>
        <v>2011</v>
      </c>
      <c r="M765" s="84" t="s">
        <v>350</v>
      </c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  <c r="AA765" s="84"/>
      <c r="AB765" s="81"/>
      <c r="AC765" s="81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85"/>
      <c r="AO765" s="85"/>
      <c r="AP765" s="85"/>
      <c r="AQ765" s="85"/>
      <c r="AR765" s="85"/>
      <c r="AS765" s="85"/>
      <c r="AT765" s="85"/>
      <c r="AU765" s="85"/>
      <c r="AV765" s="85"/>
      <c r="AW765" s="85"/>
      <c r="AX765" s="85"/>
      <c r="AY765" s="85"/>
      <c r="AZ765" s="84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  <c r="CK765" s="10"/>
      <c r="CL765" s="10"/>
      <c r="CM765" s="10"/>
      <c r="CN765" s="10"/>
      <c r="CO765" s="10"/>
      <c r="CP765" s="10"/>
      <c r="CQ765" s="10"/>
      <c r="CR765" s="10"/>
      <c r="CS765" s="10"/>
      <c r="CT765" s="10"/>
      <c r="CU765" s="10"/>
      <c r="CV765" s="10"/>
      <c r="CW765" s="10"/>
      <c r="CX765" s="10"/>
      <c r="CY765" s="10"/>
      <c r="CZ765" s="10"/>
      <c r="DA765" s="10"/>
      <c r="DB765" s="10"/>
      <c r="DC765" s="10"/>
      <c r="DD765" s="10"/>
      <c r="DE765" s="10"/>
      <c r="DF765" s="10"/>
      <c r="DG765" s="10"/>
      <c r="DH765" s="10"/>
      <c r="DI765" s="10"/>
      <c r="DJ765" s="10"/>
      <c r="DK765" s="10"/>
      <c r="DL765" s="10"/>
      <c r="DM765" s="10"/>
      <c r="DN765" s="10"/>
      <c r="DO765" s="10"/>
      <c r="DP765" s="10"/>
      <c r="DQ765" s="10"/>
      <c r="DR765" s="10"/>
      <c r="DS765" s="10"/>
    </row>
    <row r="766" spans="1:123" s="25" customFormat="1" ht="10.95" customHeight="1" x14ac:dyDescent="0.25">
      <c r="A766" s="87" t="s">
        <v>348</v>
      </c>
      <c r="B766" s="88"/>
      <c r="C766" s="88"/>
      <c r="D766" s="88"/>
      <c r="E766" s="89"/>
      <c r="F766" s="90"/>
      <c r="G766" s="13"/>
      <c r="H766" s="13"/>
      <c r="I766" s="13"/>
      <c r="J766" s="13"/>
      <c r="K766" s="14" t="s">
        <v>295</v>
      </c>
      <c r="L766" s="91">
        <v>2011</v>
      </c>
      <c r="M766" s="92"/>
      <c r="N766" s="25" t="str">
        <f>TRIM("    TOTAL DAYS")</f>
        <v>TOTAL DAYS</v>
      </c>
      <c r="P766" s="70"/>
      <c r="Q766" s="10"/>
      <c r="R766" s="85"/>
      <c r="S766" s="93"/>
      <c r="T766" s="25">
        <f>AD766/T$6</f>
        <v>4107.333333333333</v>
      </c>
      <c r="V766" s="25">
        <f>AF766/V$6</f>
        <v>4245.1111111111113</v>
      </c>
      <c r="X766" s="25">
        <f>AH766/X$6</f>
        <v>0</v>
      </c>
      <c r="Z766" s="25">
        <f>AJ766/Z$6</f>
        <v>4374.833333333333</v>
      </c>
      <c r="AA766" s="93"/>
      <c r="AB766" s="14">
        <f>AL766/AB$6</f>
        <v>0</v>
      </c>
      <c r="AC766" s="65"/>
      <c r="AD766" s="14">
        <v>12322</v>
      </c>
      <c r="AE766" s="14"/>
      <c r="AF766" s="14">
        <v>38206</v>
      </c>
      <c r="AG766" s="14"/>
      <c r="AH766" s="14"/>
      <c r="AI766" s="14"/>
      <c r="AJ766" s="14">
        <v>52498</v>
      </c>
      <c r="AK766" s="65"/>
      <c r="AL766" s="14">
        <v>0</v>
      </c>
      <c r="AM766" s="65"/>
      <c r="AQ766" s="25">
        <v>4480</v>
      </c>
      <c r="AR766" s="25">
        <v>3939</v>
      </c>
      <c r="AS766" s="25">
        <v>4485</v>
      </c>
      <c r="AT766" s="25">
        <v>4379</v>
      </c>
      <c r="AU766" s="25">
        <v>4490</v>
      </c>
      <c r="AV766" s="25">
        <v>4111</v>
      </c>
      <c r="AW766" s="25">
        <v>4087</v>
      </c>
      <c r="AX766" s="25">
        <v>4214</v>
      </c>
      <c r="AY766" s="25">
        <v>4021</v>
      </c>
      <c r="AZ766" s="93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  <c r="CK766" s="10"/>
      <c r="CL766" s="10"/>
      <c r="CM766" s="10"/>
      <c r="CN766" s="10"/>
      <c r="CO766" s="10"/>
      <c r="CP766" s="10"/>
      <c r="CQ766" s="10"/>
      <c r="CR766" s="10"/>
      <c r="CS766" s="10"/>
      <c r="CT766" s="10"/>
      <c r="CU766" s="10"/>
      <c r="CV766" s="10"/>
      <c r="CW766" s="10"/>
      <c r="CX766" s="10"/>
      <c r="CY766" s="10"/>
      <c r="CZ766" s="10"/>
      <c r="DA766" s="10"/>
      <c r="DB766" s="10"/>
      <c r="DC766" s="10"/>
      <c r="DD766" s="10"/>
      <c r="DE766" s="10"/>
      <c r="DF766" s="10"/>
      <c r="DG766" s="10"/>
      <c r="DH766" s="10"/>
      <c r="DI766" s="10"/>
      <c r="DJ766" s="10"/>
      <c r="DK766" s="10"/>
      <c r="DL766" s="10"/>
      <c r="DM766" s="10"/>
      <c r="DN766" s="10"/>
      <c r="DO766" s="10"/>
      <c r="DP766" s="10"/>
      <c r="DQ766" s="10"/>
      <c r="DR766" s="10"/>
      <c r="DS766" s="10"/>
    </row>
    <row r="767" spans="1:123" s="25" customFormat="1" ht="10.95" customHeight="1" x14ac:dyDescent="0.25">
      <c r="A767" s="87" t="s">
        <v>348</v>
      </c>
      <c r="B767" s="88"/>
      <c r="C767" s="88"/>
      <c r="D767" s="88"/>
      <c r="E767" s="89"/>
      <c r="F767" s="90"/>
      <c r="G767" s="13"/>
      <c r="H767" s="13"/>
      <c r="I767" s="13"/>
      <c r="J767" s="13"/>
      <c r="K767" s="14" t="s">
        <v>299</v>
      </c>
      <c r="L767" s="91">
        <v>2011</v>
      </c>
      <c r="M767" s="92"/>
      <c r="N767" s="25" t="str">
        <f>TRIM("      TOTAL ANCILLARIES")</f>
        <v>TOTAL ANCILLARIES</v>
      </c>
      <c r="P767" s="70"/>
      <c r="Q767" s="10"/>
      <c r="R767" s="85"/>
      <c r="S767" s="93"/>
      <c r="T767" s="25">
        <f>AD767/T$6</f>
        <v>47443.316666666673</v>
      </c>
      <c r="V767" s="25">
        <f>AF767/V$6</f>
        <v>47370.187777777777</v>
      </c>
      <c r="X767" s="25">
        <f>AH767/X$6</f>
        <v>0</v>
      </c>
      <c r="Z767" s="25">
        <f>AJ767/Z$6</f>
        <v>28000</v>
      </c>
      <c r="AA767" s="93"/>
      <c r="AB767" s="14">
        <f>AL767/AB$6</f>
        <v>0</v>
      </c>
      <c r="AC767" s="65"/>
      <c r="AD767" s="14">
        <v>142329.95000000001</v>
      </c>
      <c r="AE767" s="14"/>
      <c r="AF767" s="14">
        <v>426331.69</v>
      </c>
      <c r="AG767" s="14"/>
      <c r="AH767" s="14"/>
      <c r="AI767" s="14"/>
      <c r="AJ767" s="14">
        <v>336000</v>
      </c>
      <c r="AK767" s="65"/>
      <c r="AL767" s="14">
        <v>0</v>
      </c>
      <c r="AM767" s="65"/>
      <c r="AQ767" s="25">
        <v>59136.1</v>
      </c>
      <c r="AR767" s="25">
        <v>41828.17</v>
      </c>
      <c r="AS767" s="25">
        <v>48741.05</v>
      </c>
      <c r="AT767" s="25">
        <v>51436.3</v>
      </c>
      <c r="AU767" s="25">
        <v>46446.7</v>
      </c>
      <c r="AV767" s="25">
        <v>36413.42</v>
      </c>
      <c r="AW767" s="25">
        <v>47483.76</v>
      </c>
      <c r="AX767" s="25">
        <v>46712.01</v>
      </c>
      <c r="AY767" s="25">
        <v>48134.18</v>
      </c>
      <c r="AZ767" s="93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  <c r="CK767" s="10"/>
      <c r="CL767" s="10"/>
      <c r="CM767" s="10"/>
      <c r="CN767" s="10"/>
      <c r="CO767" s="10"/>
      <c r="CP767" s="10"/>
      <c r="CQ767" s="10"/>
      <c r="CR767" s="10"/>
      <c r="CS767" s="10"/>
      <c r="CT767" s="10"/>
      <c r="CU767" s="10"/>
      <c r="CV767" s="10"/>
      <c r="CW767" s="10"/>
      <c r="CX767" s="10"/>
      <c r="CY767" s="10"/>
      <c r="CZ767" s="10"/>
      <c r="DA767" s="10"/>
      <c r="DB767" s="10"/>
      <c r="DC767" s="10"/>
      <c r="DD767" s="10"/>
      <c r="DE767" s="10"/>
      <c r="DF767" s="10"/>
      <c r="DG767" s="10"/>
      <c r="DH767" s="10"/>
      <c r="DI767" s="10"/>
      <c r="DJ767" s="10"/>
      <c r="DK767" s="10"/>
      <c r="DL767" s="10"/>
      <c r="DM767" s="10"/>
      <c r="DN767" s="10"/>
      <c r="DO767" s="10"/>
      <c r="DP767" s="10"/>
      <c r="DQ767" s="10"/>
      <c r="DR767" s="10"/>
      <c r="DS767" s="10"/>
    </row>
    <row r="768" spans="1:123" s="25" customFormat="1" ht="10.95" customHeight="1" x14ac:dyDescent="0.25">
      <c r="A768" s="87" t="s">
        <v>348</v>
      </c>
      <c r="B768" s="88"/>
      <c r="C768" s="88"/>
      <c r="D768" s="88"/>
      <c r="E768" s="89"/>
      <c r="F768" s="90"/>
      <c r="G768" s="13"/>
      <c r="H768" s="13"/>
      <c r="I768" s="13"/>
      <c r="J768" s="13"/>
      <c r="K768" s="14" t="s">
        <v>301</v>
      </c>
      <c r="L768" s="91">
        <v>2011</v>
      </c>
      <c r="M768" s="92"/>
      <c r="N768" s="25" t="str">
        <f>TRIM("TOTAL REVENUE")</f>
        <v>TOTAL REVENUE</v>
      </c>
      <c r="P768" s="70"/>
      <c r="Q768" s="10"/>
      <c r="R768" s="85"/>
      <c r="S768" s="93"/>
      <c r="T768" s="25">
        <f>AD768/T$6</f>
        <v>1290614.8033333335</v>
      </c>
      <c r="V768" s="25">
        <f>AF768/V$6</f>
        <v>1295379.5755555555</v>
      </c>
      <c r="X768" s="25">
        <f>AH768/X$6</f>
        <v>0</v>
      </c>
      <c r="Z768" s="25">
        <f>AJ768/Z$6</f>
        <v>1282271.75</v>
      </c>
      <c r="AA768" s="93"/>
      <c r="AB768" s="14">
        <f>AL768/AB$6</f>
        <v>0</v>
      </c>
      <c r="AC768" s="65"/>
      <c r="AD768" s="14">
        <v>3871844.41</v>
      </c>
      <c r="AE768" s="14"/>
      <c r="AF768" s="14">
        <v>11658416.18</v>
      </c>
      <c r="AG768" s="14"/>
      <c r="AH768" s="14"/>
      <c r="AI768" s="14"/>
      <c r="AJ768" s="14">
        <v>15387261</v>
      </c>
      <c r="AK768" s="65"/>
      <c r="AL768" s="14">
        <v>0</v>
      </c>
      <c r="AM768" s="65"/>
      <c r="AQ768" s="25">
        <v>1230550.3700000001</v>
      </c>
      <c r="AR768" s="25">
        <v>1205540.48</v>
      </c>
      <c r="AS768" s="25">
        <v>1405886.3</v>
      </c>
      <c r="AT768" s="25">
        <v>1362549.21</v>
      </c>
      <c r="AU768" s="25">
        <v>1335200.46</v>
      </c>
      <c r="AV768" s="25">
        <v>1246844.95</v>
      </c>
      <c r="AW768" s="25">
        <v>1257741.1100000001</v>
      </c>
      <c r="AX768" s="25">
        <v>1354756.56</v>
      </c>
      <c r="AY768" s="25">
        <v>1259346.74</v>
      </c>
      <c r="AZ768" s="93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  <c r="CK768" s="10"/>
      <c r="CL768" s="10"/>
      <c r="CM768" s="10"/>
      <c r="CN768" s="10"/>
      <c r="CO768" s="10"/>
      <c r="CP768" s="10"/>
      <c r="CQ768" s="10"/>
      <c r="CR768" s="10"/>
      <c r="CS768" s="10"/>
      <c r="CT768" s="10"/>
      <c r="CU768" s="10"/>
      <c r="CV768" s="10"/>
      <c r="CW768" s="10"/>
      <c r="CX768" s="10"/>
      <c r="CY768" s="10"/>
      <c r="CZ768" s="10"/>
      <c r="DA768" s="10"/>
      <c r="DB768" s="10"/>
      <c r="DC768" s="10"/>
      <c r="DD768" s="10"/>
      <c r="DE768" s="10"/>
      <c r="DF768" s="10"/>
      <c r="DG768" s="10"/>
      <c r="DH768" s="10"/>
      <c r="DI768" s="10"/>
      <c r="DJ768" s="10"/>
      <c r="DK768" s="10"/>
      <c r="DL768" s="10"/>
      <c r="DM768" s="10"/>
      <c r="DN768" s="10"/>
      <c r="DO768" s="10"/>
      <c r="DP768" s="10"/>
      <c r="DQ768" s="10"/>
      <c r="DR768" s="10"/>
      <c r="DS768" s="10"/>
    </row>
    <row r="769" spans="1:123" s="25" customFormat="1" ht="10.95" customHeight="1" x14ac:dyDescent="0.25">
      <c r="A769" s="87" t="s">
        <v>348</v>
      </c>
      <c r="B769" s="88"/>
      <c r="C769" s="88"/>
      <c r="D769" s="88"/>
      <c r="E769" s="89"/>
      <c r="F769" s="90"/>
      <c r="G769" s="13"/>
      <c r="H769" s="13"/>
      <c r="I769" s="13"/>
      <c r="J769" s="13"/>
      <c r="K769" s="14" t="s">
        <v>303</v>
      </c>
      <c r="L769" s="91">
        <v>2011</v>
      </c>
      <c r="M769" s="92"/>
      <c r="N769" s="25" t="str">
        <f>TRIM("      TOTAL EMPLOYEE WAGES")</f>
        <v>TOTAL EMPLOYEE WAGES</v>
      </c>
      <c r="P769" s="70"/>
      <c r="Q769" s="10"/>
      <c r="R769" s="85"/>
      <c r="S769" s="93"/>
      <c r="T769" s="25">
        <f>AD769/T$6</f>
        <v>653933.97333333327</v>
      </c>
      <c r="V769" s="25">
        <f>AF769/V$6</f>
        <v>640961.57666666666</v>
      </c>
      <c r="X769" s="25">
        <f>AH769/X$6</f>
        <v>0</v>
      </c>
      <c r="Z769" s="25">
        <f>AJ769/Z$6</f>
        <v>605951.79442641663</v>
      </c>
      <c r="AA769" s="93"/>
      <c r="AB769" s="14">
        <f>AL769/AB$6</f>
        <v>0</v>
      </c>
      <c r="AC769" s="65"/>
      <c r="AD769" s="14">
        <v>1961801.92</v>
      </c>
      <c r="AE769" s="14"/>
      <c r="AF769" s="14">
        <v>5768654.1900000004</v>
      </c>
      <c r="AG769" s="14"/>
      <c r="AH769" s="14">
        <v>0</v>
      </c>
      <c r="AI769" s="14"/>
      <c r="AJ769" s="14">
        <v>7271421.533117</v>
      </c>
      <c r="AK769" s="65"/>
      <c r="AL769" s="14">
        <v>0</v>
      </c>
      <c r="AM769" s="65"/>
      <c r="AN769" s="25">
        <v>0</v>
      </c>
      <c r="AO769" s="25">
        <v>0</v>
      </c>
      <c r="AP769" s="25">
        <v>0</v>
      </c>
      <c r="AQ769" s="25">
        <v>656786.93000000005</v>
      </c>
      <c r="AR769" s="25">
        <v>581831.27</v>
      </c>
      <c r="AS769" s="25">
        <v>637742.84</v>
      </c>
      <c r="AT769" s="25">
        <v>644861.67000000004</v>
      </c>
      <c r="AU769" s="25">
        <v>632517.26</v>
      </c>
      <c r="AV769" s="25">
        <v>653112.30000000005</v>
      </c>
      <c r="AW769" s="25">
        <v>656669.24</v>
      </c>
      <c r="AX769" s="25">
        <v>656025.11</v>
      </c>
      <c r="AY769" s="25">
        <v>649107.56999999995</v>
      </c>
      <c r="AZ769" s="93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  <c r="CK769" s="10"/>
      <c r="CL769" s="10"/>
      <c r="CM769" s="10"/>
      <c r="CN769" s="10"/>
      <c r="CO769" s="10"/>
      <c r="CP769" s="10"/>
      <c r="CQ769" s="10"/>
      <c r="CR769" s="10"/>
      <c r="CS769" s="10"/>
      <c r="CT769" s="10"/>
      <c r="CU769" s="10"/>
      <c r="CV769" s="10"/>
      <c r="CW769" s="10"/>
      <c r="CX769" s="10"/>
      <c r="CY769" s="10"/>
      <c r="CZ769" s="10"/>
      <c r="DA769" s="10"/>
      <c r="DB769" s="10"/>
      <c r="DC769" s="10"/>
      <c r="DD769" s="10"/>
      <c r="DE769" s="10"/>
      <c r="DF769" s="10"/>
      <c r="DG769" s="10"/>
      <c r="DH769" s="10"/>
      <c r="DI769" s="10"/>
      <c r="DJ769" s="10"/>
      <c r="DK769" s="10"/>
      <c r="DL769" s="10"/>
      <c r="DM769" s="10"/>
      <c r="DN769" s="10"/>
      <c r="DO769" s="10"/>
      <c r="DP769" s="10"/>
      <c r="DQ769" s="10"/>
      <c r="DR769" s="10"/>
      <c r="DS769" s="10"/>
    </row>
    <row r="770" spans="1:123" s="25" customFormat="1" ht="10.95" customHeight="1" x14ac:dyDescent="0.25">
      <c r="A770" s="87" t="s">
        <v>348</v>
      </c>
      <c r="B770" s="88"/>
      <c r="C770" s="88"/>
      <c r="D770" s="88"/>
      <c r="E770" s="89"/>
      <c r="F770" s="90"/>
      <c r="G770" s="13"/>
      <c r="H770" s="13"/>
      <c r="I770" s="13"/>
      <c r="J770" s="13"/>
      <c r="K770" s="14" t="s">
        <v>305</v>
      </c>
      <c r="L770" s="91">
        <v>2011</v>
      </c>
      <c r="M770" s="92"/>
      <c r="N770" s="25" t="str">
        <f>TRIM("TOTAL COMPENSATION")</f>
        <v>TOTAL COMPENSATION</v>
      </c>
      <c r="P770" s="70"/>
      <c r="Q770" s="10"/>
      <c r="R770" s="85"/>
      <c r="S770" s="93"/>
      <c r="T770" s="25">
        <f>AD770/T$6</f>
        <v>540439.44000000006</v>
      </c>
      <c r="V770" s="25">
        <f>AF770/V$6</f>
        <v>527070.07444444438</v>
      </c>
      <c r="X770" s="25">
        <f>AH770/X$6</f>
        <v>0</v>
      </c>
      <c r="Z770" s="25">
        <f>AJ770/Z$6</f>
        <v>492879.05029833334</v>
      </c>
      <c r="AA770" s="93"/>
      <c r="AB770" s="14">
        <f>AL770/AB$6</f>
        <v>0</v>
      </c>
      <c r="AC770" s="65"/>
      <c r="AD770" s="14">
        <v>1621318.32</v>
      </c>
      <c r="AE770" s="14"/>
      <c r="AF770" s="14">
        <v>4743630.67</v>
      </c>
      <c r="AG770" s="14"/>
      <c r="AH770" s="14">
        <v>0</v>
      </c>
      <c r="AI770" s="14"/>
      <c r="AJ770" s="14">
        <v>5914548.6035799999</v>
      </c>
      <c r="AK770" s="65"/>
      <c r="AL770" s="14">
        <v>0</v>
      </c>
      <c r="AM770" s="65"/>
      <c r="AN770" s="25">
        <v>0</v>
      </c>
      <c r="AO770" s="25">
        <v>0</v>
      </c>
      <c r="AP770" s="25">
        <v>0</v>
      </c>
      <c r="AQ770" s="25">
        <v>536375.11</v>
      </c>
      <c r="AR770" s="25">
        <v>461122.68</v>
      </c>
      <c r="AS770" s="25">
        <v>516629.19</v>
      </c>
      <c r="AT770" s="25">
        <v>539133.31999999995</v>
      </c>
      <c r="AU770" s="25">
        <v>519510.59</v>
      </c>
      <c r="AV770" s="25">
        <v>549541.46</v>
      </c>
      <c r="AW770" s="25">
        <v>557773.54</v>
      </c>
      <c r="AX770" s="25">
        <v>535437.6</v>
      </c>
      <c r="AY770" s="25">
        <v>528107.18000000005</v>
      </c>
      <c r="AZ770" s="93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  <c r="CK770" s="10"/>
      <c r="CL770" s="10"/>
      <c r="CM770" s="10"/>
      <c r="CN770" s="10"/>
      <c r="CO770" s="10"/>
      <c r="CP770" s="10"/>
      <c r="CQ770" s="10"/>
      <c r="CR770" s="10"/>
      <c r="CS770" s="10"/>
      <c r="CT770" s="10"/>
      <c r="CU770" s="10"/>
      <c r="CV770" s="10"/>
      <c r="CW770" s="10"/>
      <c r="CX770" s="10"/>
      <c r="CY770" s="10"/>
      <c r="CZ770" s="10"/>
      <c r="DA770" s="10"/>
      <c r="DB770" s="10"/>
      <c r="DC770" s="10"/>
      <c r="DD770" s="10"/>
      <c r="DE770" s="10"/>
      <c r="DF770" s="10"/>
      <c r="DG770" s="10"/>
      <c r="DH770" s="10"/>
      <c r="DI770" s="10"/>
      <c r="DJ770" s="10"/>
      <c r="DK770" s="10"/>
      <c r="DL770" s="10"/>
      <c r="DM770" s="10"/>
      <c r="DN770" s="10"/>
      <c r="DO770" s="10"/>
      <c r="DP770" s="10"/>
      <c r="DQ770" s="10"/>
      <c r="DR770" s="10"/>
      <c r="DS770" s="10"/>
    </row>
    <row r="771" spans="1:123" x14ac:dyDescent="0.25">
      <c r="A771" s="75" t="s">
        <v>348</v>
      </c>
      <c r="L771" s="94"/>
    </row>
    <row r="772" spans="1:123" s="86" customFormat="1" ht="15" customHeight="1" x14ac:dyDescent="0.25">
      <c r="A772" s="75" t="s">
        <v>348</v>
      </c>
      <c r="B772" s="80"/>
      <c r="C772" s="80"/>
      <c r="D772" s="80"/>
      <c r="E772" s="81"/>
      <c r="F772" s="82"/>
      <c r="G772" s="81"/>
      <c r="H772" s="81"/>
      <c r="I772" s="81"/>
      <c r="J772" s="81"/>
      <c r="K772" s="81"/>
      <c r="L772" s="83">
        <f>L773</f>
        <v>2011</v>
      </c>
      <c r="M772" s="84" t="s">
        <v>351</v>
      </c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  <c r="AA772" s="84"/>
      <c r="AB772" s="81"/>
      <c r="AC772" s="81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85"/>
      <c r="AO772" s="85"/>
      <c r="AP772" s="85"/>
      <c r="AQ772" s="85"/>
      <c r="AR772" s="85"/>
      <c r="AS772" s="85"/>
      <c r="AT772" s="85"/>
      <c r="AU772" s="85"/>
      <c r="AV772" s="85"/>
      <c r="AW772" s="85"/>
      <c r="AX772" s="85"/>
      <c r="AY772" s="85"/>
      <c r="AZ772" s="84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  <c r="CK772" s="10"/>
      <c r="CL772" s="10"/>
      <c r="CM772" s="10"/>
      <c r="CN772" s="10"/>
      <c r="CO772" s="10"/>
      <c r="CP772" s="10"/>
      <c r="CQ772" s="10"/>
      <c r="CR772" s="10"/>
      <c r="CS772" s="10"/>
      <c r="CT772" s="10"/>
      <c r="CU772" s="10"/>
      <c r="CV772" s="10"/>
      <c r="CW772" s="10"/>
      <c r="CX772" s="10"/>
      <c r="CY772" s="10"/>
      <c r="CZ772" s="10"/>
      <c r="DA772" s="10"/>
      <c r="DB772" s="10"/>
      <c r="DC772" s="10"/>
      <c r="DD772" s="10"/>
      <c r="DE772" s="10"/>
      <c r="DF772" s="10"/>
      <c r="DG772" s="10"/>
      <c r="DH772" s="10"/>
      <c r="DI772" s="10"/>
      <c r="DJ772" s="10"/>
      <c r="DK772" s="10"/>
      <c r="DL772" s="10"/>
      <c r="DM772" s="10"/>
      <c r="DN772" s="10"/>
      <c r="DO772" s="10"/>
      <c r="DP772" s="10"/>
      <c r="DQ772" s="10"/>
      <c r="DR772" s="10"/>
      <c r="DS772" s="10"/>
    </row>
    <row r="773" spans="1:123" s="101" customFormat="1" ht="10.95" customHeight="1" x14ac:dyDescent="0.25">
      <c r="A773" s="75" t="s">
        <v>348</v>
      </c>
      <c r="B773" s="95" t="str">
        <f t="shared" ref="B773" si="206">IF(E773&gt;0,"Bud02 " &amp; C773 &amp;","&amp;D773&amp;",'"&amp;E773&amp;"',"&amp;1*R773)</f>
        <v>Bud02 2020,2011,'xpr003',0.099481</v>
      </c>
      <c r="C773" s="96">
        <f t="shared" ref="C773" si="207">$E$5</f>
        <v>2020</v>
      </c>
      <c r="D773" s="96">
        <v>2011</v>
      </c>
      <c r="E773" s="97" t="str">
        <f>K773</f>
        <v>xpr003</v>
      </c>
      <c r="F773" s="90"/>
      <c r="G773" s="98">
        <f>IF(""="",1,SUBSTITUTE(SUBSTITUTE("","xxp","xpp"),"xppm13","xppm08"))</f>
        <v>1</v>
      </c>
      <c r="H773" s="98">
        <f>IF(""="",1,"")</f>
        <v>1</v>
      </c>
      <c r="I773" s="98">
        <f>IF(""="",1,IF(LEFT("",1)&lt;&gt;"E","",1))</f>
        <v>1</v>
      </c>
      <c r="J773" s="98">
        <f>IF(""="",1,IF(LEFT("",1)="E","",1))</f>
        <v>1</v>
      </c>
      <c r="K773" s="99" t="s">
        <v>352</v>
      </c>
      <c r="L773" s="91">
        <v>2011</v>
      </c>
      <c r="M773" s="100" t="str">
        <f>IF(LEFT($G773,4)="xppm","*","")</f>
        <v/>
      </c>
      <c r="N773" s="101" t="str">
        <f>UPPER(TRIM("        NON_PRODUCTIVE RATE (NON-EXEMPT)"))</f>
        <v>NON_PRODUCTIVE RATE (NON-EXEMPT)</v>
      </c>
      <c r="P773" s="102"/>
      <c r="R773" s="103">
        <f>IFERROR(IF(1*AB773&gt;0,AB773,Z773),Z773)</f>
        <v>9.9481E-2</v>
      </c>
      <c r="S773" s="104"/>
      <c r="T773" s="105">
        <f>IFERROR(IF(LEFT($G773,4)="xppm",AD773/VLOOKUP($G773,$K$11:$Z$28,T$1,0),IF(LEFT($J773,1)="E",AD773/VLOOKUP($J773,$K$11:$Z$28,T$1,0),AD773/T$6)),"")</f>
        <v>0</v>
      </c>
      <c r="U773" s="105"/>
      <c r="V773" s="105">
        <f>IFERROR(IF(LEFT($G773,4)="xppm",AF773/VLOOKUP($G773,$K$11:$Z$28,V$1,0),IF(LEFT($J773,1)="E",AF773/VLOOKUP($J773,$K$11:$Z$28,V$1,0),AF773/V$6)),"")</f>
        <v>0</v>
      </c>
      <c r="W773" s="105"/>
      <c r="X773" s="105">
        <f>IFERROR(IF(LEFT($G773,4)="xppm",AH773/VLOOKUP($G773,$K$11:$Z$28,X$1,0),IF(LEFT($J773,1)="E",AH773/VLOOKUP($J773,$K$11:$Z$28,X$1,0),AH773/X$6)),"")</f>
        <v>0</v>
      </c>
      <c r="Y773" s="105"/>
      <c r="Z773" s="105">
        <f>IFERROR(IF(LEFT($G773,4)="xppm",AJ773/VLOOKUP($G773,$K$11:$Z$28,Z$1,0),IF(LEFT($J773,1)="E",AJ773/VLOOKUP($J773,$K$11:$Z$28,Z$1,0),AJ773/Z$6)),"")</f>
        <v>9.9481E-2</v>
      </c>
      <c r="AA773" s="104"/>
      <c r="AB773" s="106">
        <f>IFERROR(IF(LEFT($G773,4)="xppm",AL773/VLOOKUP($G773,$K$11:$Z$28,AB$1,0),IF(LEFT($J773,1)="E",AL773/VLOOKUP($J773,$K$11:$AB$28,AB$1,0),AL773/AB$6)),"")</f>
        <v>0</v>
      </c>
      <c r="AC773" s="107"/>
      <c r="AD773" s="106"/>
      <c r="AE773" s="106"/>
      <c r="AF773" s="106"/>
      <c r="AG773" s="106"/>
      <c r="AH773" s="106"/>
      <c r="AI773" s="106"/>
      <c r="AJ773" s="106">
        <v>1.1937720000000001</v>
      </c>
      <c r="AK773" s="107"/>
      <c r="AL773" s="106">
        <v>0</v>
      </c>
      <c r="AM773" s="107"/>
      <c r="AN773" s="105"/>
      <c r="AO773" s="105"/>
      <c r="AP773" s="105"/>
      <c r="AQ773" s="105"/>
      <c r="AR773" s="105"/>
      <c r="AS773" s="105"/>
      <c r="AT773" s="105"/>
      <c r="AU773" s="105"/>
      <c r="AV773" s="105"/>
      <c r="AW773" s="105"/>
      <c r="AX773" s="105"/>
      <c r="AY773" s="105"/>
      <c r="AZ773" s="108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  <c r="CK773" s="10"/>
      <c r="CL773" s="10"/>
      <c r="CM773" s="10"/>
      <c r="CN773" s="10"/>
      <c r="CO773" s="10"/>
      <c r="CP773" s="10"/>
      <c r="CQ773" s="10"/>
      <c r="CR773" s="10"/>
      <c r="CS773" s="10"/>
      <c r="CT773" s="10"/>
      <c r="CU773" s="10"/>
      <c r="CV773" s="10"/>
      <c r="CW773" s="10"/>
      <c r="CX773" s="10"/>
      <c r="CY773" s="10"/>
      <c r="CZ773" s="10"/>
      <c r="DA773" s="10"/>
      <c r="DB773" s="10"/>
      <c r="DC773" s="10"/>
      <c r="DD773" s="10"/>
      <c r="DE773" s="10"/>
      <c r="DF773" s="10"/>
      <c r="DG773" s="10"/>
      <c r="DH773" s="10"/>
      <c r="DI773" s="10"/>
      <c r="DJ773" s="10"/>
      <c r="DK773" s="10"/>
      <c r="DL773" s="10"/>
      <c r="DM773" s="10"/>
      <c r="DN773" s="10"/>
      <c r="DO773" s="10"/>
      <c r="DP773" s="10"/>
      <c r="DQ773" s="10"/>
      <c r="DR773" s="10"/>
      <c r="DS773" s="10"/>
    </row>
    <row r="774" spans="1:123" s="101" customFormat="1" ht="10.95" customHeight="1" x14ac:dyDescent="0.25">
      <c r="A774" s="75" t="s">
        <v>348</v>
      </c>
      <c r="B774" s="95" t="str">
        <f>IF(E774&gt;0,"Bud02 " &amp; C774 &amp;","&amp;D774&amp;",'"&amp;E774&amp;"',"&amp;1*R774)</f>
        <v>Bud02 2020,2011,'xpr007',0</v>
      </c>
      <c r="C774" s="96">
        <f>$E$5</f>
        <v>2020</v>
      </c>
      <c r="D774" s="96">
        <v>2011</v>
      </c>
      <c r="E774" s="97" t="str">
        <f>K774</f>
        <v>xpr007</v>
      </c>
      <c r="F774" s="90"/>
      <c r="G774" s="98">
        <f>IF(""="",1,SUBSTITUTE(SUBSTITUTE("","xxp","xpp"),"xppm13","xppm08"))</f>
        <v>1</v>
      </c>
      <c r="H774" s="98">
        <f>IF(""="",1,"")</f>
        <v>1</v>
      </c>
      <c r="I774" s="98">
        <f>IF(""="",1,IF(LEFT("",1)&lt;&gt;"E","",1))</f>
        <v>1</v>
      </c>
      <c r="J774" s="98">
        <f>IF(""="",1,IF(LEFT("",1)="E","",1))</f>
        <v>1</v>
      </c>
      <c r="K774" s="99" t="s">
        <v>353</v>
      </c>
      <c r="L774" s="91">
        <v>2011</v>
      </c>
      <c r="M774" s="100" t="str">
        <f>IF(LEFT($G774,4)="xppm","*","")</f>
        <v/>
      </c>
      <c r="N774" s="101" t="str">
        <f>UPPER(TRIM("        NON_PRODUCTIVE RATE (EXEMPT)"))</f>
        <v>NON_PRODUCTIVE RATE (EXEMPT)</v>
      </c>
      <c r="P774" s="102"/>
      <c r="R774" s="103">
        <f>IFERROR(IF(1*AB774&gt;0,AB774,Z774),Z774)</f>
        <v>0</v>
      </c>
      <c r="S774" s="104"/>
      <c r="T774" s="105">
        <f>IFERROR(IF(LEFT($G774,4)="xppm",AD774/VLOOKUP($G774,$K$11:$Z$28,T$1,0),IF(LEFT($J774,1)="E",AD774/VLOOKUP($J774,$K$11:$Z$28,T$1,0),AD774/T$6)),"")</f>
        <v>0</v>
      </c>
      <c r="U774" s="105"/>
      <c r="V774" s="105">
        <f>IFERROR(IF(LEFT($G774,4)="xppm",AF774/VLOOKUP($G774,$K$11:$Z$28,V$1,0),IF(LEFT($J774,1)="E",AF774/VLOOKUP($J774,$K$11:$Z$28,V$1,0),AF774/V$6)),"")</f>
        <v>0</v>
      </c>
      <c r="W774" s="105"/>
      <c r="X774" s="105">
        <f>IFERROR(IF(LEFT($G774,4)="xppm",AH774/VLOOKUP($G774,$K$11:$Z$28,X$1,0),IF(LEFT($J774,1)="E",AH774/VLOOKUP($J774,$K$11:$Z$28,X$1,0),AH774/X$6)),"")</f>
        <v>0</v>
      </c>
      <c r="Y774" s="105"/>
      <c r="Z774" s="105">
        <f>IFERROR(IF(LEFT($G774,4)="xppm",AJ774/VLOOKUP($G774,$K$11:$Z$28,Z$1,0),IF(LEFT($J774,1)="E",AJ774/VLOOKUP($J774,$K$11:$Z$28,Z$1,0),AJ774/Z$6)),"")</f>
        <v>0</v>
      </c>
      <c r="AA774" s="104"/>
      <c r="AB774" s="106">
        <f>IFERROR(IF(LEFT($G774,4)="xppm",AL774/VLOOKUP($G774,$K$11:$Z$28,AB$1,0),IF(LEFT($J774,1)="E",AL774/VLOOKUP($J774,$K$11:$AB$28,AB$1,0),AL774/AB$6)),"")</f>
        <v>0</v>
      </c>
      <c r="AC774" s="107"/>
      <c r="AD774" s="106"/>
      <c r="AE774" s="106"/>
      <c r="AF774" s="106"/>
      <c r="AG774" s="106"/>
      <c r="AH774" s="106"/>
      <c r="AI774" s="106"/>
      <c r="AJ774" s="106">
        <v>0</v>
      </c>
      <c r="AK774" s="107"/>
      <c r="AL774" s="106">
        <v>0</v>
      </c>
      <c r="AM774" s="107"/>
      <c r="AN774" s="105"/>
      <c r="AO774" s="105"/>
      <c r="AP774" s="105"/>
      <c r="AQ774" s="105"/>
      <c r="AR774" s="105"/>
      <c r="AS774" s="105"/>
      <c r="AT774" s="105"/>
      <c r="AU774" s="105"/>
      <c r="AV774" s="105"/>
      <c r="AW774" s="105"/>
      <c r="AX774" s="105"/>
      <c r="AY774" s="105"/>
      <c r="AZ774" s="108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  <c r="CK774" s="10"/>
      <c r="CL774" s="10"/>
      <c r="CM774" s="10"/>
      <c r="CN774" s="10"/>
      <c r="CO774" s="10"/>
      <c r="CP774" s="10"/>
      <c r="CQ774" s="10"/>
      <c r="CR774" s="10"/>
      <c r="CS774" s="10"/>
      <c r="CT774" s="10"/>
      <c r="CU774" s="10"/>
      <c r="CV774" s="10"/>
      <c r="CW774" s="10"/>
      <c r="CX774" s="10"/>
      <c r="CY774" s="10"/>
      <c r="CZ774" s="10"/>
      <c r="DA774" s="10"/>
      <c r="DB774" s="10"/>
      <c r="DC774" s="10"/>
      <c r="DD774" s="10"/>
      <c r="DE774" s="10"/>
      <c r="DF774" s="10"/>
      <c r="DG774" s="10"/>
      <c r="DH774" s="10"/>
      <c r="DI774" s="10"/>
      <c r="DJ774" s="10"/>
      <c r="DK774" s="10"/>
      <c r="DL774" s="10"/>
      <c r="DM774" s="10"/>
      <c r="DN774" s="10"/>
      <c r="DO774" s="10"/>
      <c r="DP774" s="10"/>
      <c r="DQ774" s="10"/>
      <c r="DR774" s="10"/>
      <c r="DS774" s="10"/>
    </row>
    <row r="775" spans="1:123" x14ac:dyDescent="0.25">
      <c r="A775" s="75" t="s">
        <v>348</v>
      </c>
      <c r="L775" s="94"/>
    </row>
    <row r="776" spans="1:123" s="86" customFormat="1" ht="15" customHeight="1" x14ac:dyDescent="0.25">
      <c r="A776" s="75" t="s">
        <v>348</v>
      </c>
      <c r="B776" s="80"/>
      <c r="C776" s="80"/>
      <c r="D776" s="80"/>
      <c r="E776" s="81"/>
      <c r="F776" s="82"/>
      <c r="G776" s="81"/>
      <c r="H776" s="81"/>
      <c r="I776" s="81"/>
      <c r="J776" s="81"/>
      <c r="K776" s="81"/>
      <c r="L776" s="83">
        <f>L777</f>
        <v>2011</v>
      </c>
      <c r="M776" s="84" t="s">
        <v>354</v>
      </c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  <c r="AA776" s="84"/>
      <c r="AB776" s="81"/>
      <c r="AC776" s="81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85"/>
      <c r="AO776" s="85"/>
      <c r="AP776" s="85"/>
      <c r="AQ776" s="85"/>
      <c r="AR776" s="85"/>
      <c r="AS776" s="85"/>
      <c r="AT776" s="85"/>
      <c r="AU776" s="85"/>
      <c r="AV776" s="85"/>
      <c r="AW776" s="85"/>
      <c r="AX776" s="85"/>
      <c r="AY776" s="85"/>
      <c r="AZ776" s="84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  <c r="CK776" s="10"/>
      <c r="CL776" s="10"/>
      <c r="CM776" s="10"/>
      <c r="CN776" s="10"/>
      <c r="CO776" s="10"/>
      <c r="CP776" s="10"/>
      <c r="CQ776" s="10"/>
      <c r="CR776" s="10"/>
      <c r="CS776" s="10"/>
      <c r="CT776" s="10"/>
      <c r="CU776" s="10"/>
      <c r="CV776" s="10"/>
      <c r="CW776" s="10"/>
      <c r="CX776" s="10"/>
      <c r="CY776" s="10"/>
      <c r="CZ776" s="10"/>
      <c r="DA776" s="10"/>
      <c r="DB776" s="10"/>
      <c r="DC776" s="10"/>
      <c r="DD776" s="10"/>
      <c r="DE776" s="10"/>
      <c r="DF776" s="10"/>
      <c r="DG776" s="10"/>
      <c r="DH776" s="10"/>
      <c r="DI776" s="10"/>
      <c r="DJ776" s="10"/>
      <c r="DK776" s="10"/>
      <c r="DL776" s="10"/>
      <c r="DM776" s="10"/>
      <c r="DN776" s="10"/>
      <c r="DO776" s="10"/>
      <c r="DP776" s="10"/>
      <c r="DQ776" s="10"/>
      <c r="DR776" s="10"/>
      <c r="DS776" s="10"/>
    </row>
    <row r="777" spans="1:123" s="101" customFormat="1" ht="10.95" customHeight="1" x14ac:dyDescent="0.25">
      <c r="A777" s="75" t="s">
        <v>348</v>
      </c>
      <c r="B777" s="95" t="str">
        <f t="shared" ref="B777:B780" si="208">IF(E777&gt;0,"Bud02 " &amp; C777 &amp;","&amp;D777&amp;",'"&amp;E777&amp;"',"&amp;1*R777)</f>
        <v>Bud02 2020,2011,'xpr005',0.00322339364021431</v>
      </c>
      <c r="C777" s="96">
        <f t="shared" ref="C777:C780" si="209">$E$5</f>
        <v>2020</v>
      </c>
      <c r="D777" s="96">
        <v>2011</v>
      </c>
      <c r="E777" s="97" t="str">
        <f>IF(LEFT(H777,1) = "x",H777,F777)</f>
        <v>xpr005</v>
      </c>
      <c r="F777" s="90">
        <v>500000</v>
      </c>
      <c r="G777" s="98">
        <f>IF(""="",1,SUBSTITUTE(SUBSTITUTE("","xxp","xpp"),"xppm13","xppm08"))</f>
        <v>1</v>
      </c>
      <c r="H777" s="98" t="str">
        <f>IF("xpr005"="",1,"xpr005")</f>
        <v>xpr005</v>
      </c>
      <c r="I777" s="98">
        <f>IF("Ew57z"="",1,IF(LEFT("Ew57z",1)&lt;&gt;"E","Ew57z",1))</f>
        <v>1</v>
      </c>
      <c r="J777" s="98" t="str">
        <f>IF("Ew57z"="",1,IF(LEFT("Ew57z",1)="E","Ew57z",1))</f>
        <v>Ew57z</v>
      </c>
      <c r="K777" s="99" t="s">
        <v>355</v>
      </c>
      <c r="L777" s="91">
        <v>2011</v>
      </c>
      <c r="M777" s="100" t="str">
        <f>IF(LEFT($G777,4)="xppm","*","")</f>
        <v/>
      </c>
      <c r="N777" s="101" t="str">
        <f>UPPER(TRIM("          PAYROLL TAXES"))</f>
        <v>PAYROLL TAXES</v>
      </c>
      <c r="P777" s="102" t="s">
        <v>356</v>
      </c>
      <c r="R777" s="109">
        <f>IFERROR(IF(1*AB777&gt;0,AB777,V777),V777)</f>
        <v>3.2233936402143123E-3</v>
      </c>
      <c r="S777" s="108"/>
      <c r="T777" s="101">
        <f>IFERROR(IF(LEFT($G777,4)="xppm",AD777/VLOOKUP($G777,$K$11:$Z$28,T$1,0),IF(LEFT($J777,1)="E",AD777/VLOOKUP($J777,$K$11:$Z$28,T$1,0),AD777/T$6)),"")</f>
        <v>3.1036390703110209E-3</v>
      </c>
      <c r="V777" s="101">
        <f>IFERROR(IF(LEFT($G777,4)="xppm",AF777/VLOOKUP($G777,$K$11:$Z$28,V$1,0),IF(LEFT($J777,1)="E",AF777/VLOOKUP($J777,$K$11:$Z$28,V$1,0),AF777/V$6)),"")</f>
        <v>3.2233936402143123E-3</v>
      </c>
      <c r="X777" s="101">
        <f>IFERROR(IF(LEFT($G777,4)="xppm",AH777/VLOOKUP($G777,$K$11:$Z$28,X$1,0),IF(LEFT($J777,1)="E",AH777/VLOOKUP($J777,$K$11:$Z$28,X$1,0),AH777/X$6)),"")</f>
        <v>0</v>
      </c>
      <c r="Z777" s="101">
        <f>IFERROR(IF(LEFT($G777,4)="xppm",AJ777/VLOOKUP($G777,$K$11:$Z$28,Z$1,0),IF(LEFT($J777,1)="E",AJ777/VLOOKUP($J777,$K$11:$Z$28,Z$1,0),AJ777/Z$6)),"")</f>
        <v>4.0855386255934222E-3</v>
      </c>
      <c r="AA777" s="108"/>
      <c r="AB777" s="99" t="str">
        <f>IFERROR(IF(LEFT($G777,4)="xppm",AL777/VLOOKUP($G777,$K$11:$Z$28,AB$1,0),IF(LEFT($J777,1)="E",AL777/VLOOKUP($J777,$K$11:$AB$28,AB$1,0),AL777/AB$6)),"")</f>
        <v/>
      </c>
      <c r="AC777" s="110"/>
      <c r="AD777" s="14">
        <v>150240.65</v>
      </c>
      <c r="AE777" s="14"/>
      <c r="AF777" s="14">
        <v>460534.64</v>
      </c>
      <c r="AG777" s="14"/>
      <c r="AH777" s="14">
        <v>0</v>
      </c>
      <c r="AI777" s="14"/>
      <c r="AJ777" s="14">
        <v>739656.90212800005</v>
      </c>
      <c r="AK777" s="65"/>
      <c r="AL777" s="14">
        <v>0</v>
      </c>
      <c r="AM777" s="65"/>
      <c r="AN777" s="25">
        <v>0</v>
      </c>
      <c r="AO777" s="25">
        <v>0</v>
      </c>
      <c r="AP777" s="25">
        <v>0</v>
      </c>
      <c r="AQ777" s="25">
        <v>53147.07</v>
      </c>
      <c r="AR777" s="25">
        <v>45944.73</v>
      </c>
      <c r="AS777" s="25">
        <v>49488.73</v>
      </c>
      <c r="AT777" s="25">
        <v>62982.18</v>
      </c>
      <c r="AU777" s="25">
        <v>48966.03</v>
      </c>
      <c r="AV777" s="25">
        <v>49765.25</v>
      </c>
      <c r="AW777" s="25">
        <v>52466.89</v>
      </c>
      <c r="AX777" s="25">
        <v>49448.75</v>
      </c>
      <c r="AY777" s="25">
        <v>48325.01</v>
      </c>
      <c r="AZ777" s="108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  <c r="CK777" s="10"/>
      <c r="CL777" s="10"/>
      <c r="CM777" s="10"/>
      <c r="CN777" s="10"/>
      <c r="CO777" s="10"/>
      <c r="CP777" s="10"/>
      <c r="CQ777" s="10"/>
      <c r="CR777" s="10"/>
      <c r="CS777" s="10"/>
      <c r="CT777" s="10"/>
      <c r="CU777" s="10"/>
      <c r="CV777" s="10"/>
      <c r="CW777" s="10"/>
      <c r="CX777" s="10"/>
      <c r="CY777" s="10"/>
      <c r="CZ777" s="10"/>
      <c r="DA777" s="10"/>
      <c r="DB777" s="10"/>
      <c r="DC777" s="10"/>
      <c r="DD777" s="10"/>
      <c r="DE777" s="10"/>
      <c r="DF777" s="10"/>
      <c r="DG777" s="10"/>
      <c r="DH777" s="10"/>
      <c r="DI777" s="10"/>
      <c r="DJ777" s="10"/>
      <c r="DK777" s="10"/>
      <c r="DL777" s="10"/>
      <c r="DM777" s="10"/>
      <c r="DN777" s="10"/>
      <c r="DO777" s="10"/>
      <c r="DP777" s="10"/>
      <c r="DQ777" s="10"/>
      <c r="DR777" s="10"/>
      <c r="DS777" s="10"/>
    </row>
    <row r="778" spans="1:123" s="101" customFormat="1" ht="10.95" customHeight="1" x14ac:dyDescent="0.25">
      <c r="A778" s="75" t="s">
        <v>348</v>
      </c>
      <c r="B778" s="95" t="str">
        <f t="shared" si="208"/>
        <v>Bud02 2020,2011,'xpr002',0.00129020994967943</v>
      </c>
      <c r="C778" s="96">
        <f t="shared" si="209"/>
        <v>2020</v>
      </c>
      <c r="D778" s="96">
        <v>2011</v>
      </c>
      <c r="E778" s="97" t="str">
        <f>IF(LEFT(H778,1) = "x",H778,F778)</f>
        <v>xpr002</v>
      </c>
      <c r="F778" s="90">
        <v>501100</v>
      </c>
      <c r="G778" s="98">
        <f>IF(""="",1,SUBSTITUTE(SUBSTITUTE("","xxp","xpp"),"xppm13","xppm08"))</f>
        <v>1</v>
      </c>
      <c r="H778" s="98" t="str">
        <f>IF("xpr002"="",1,"xpr002")</f>
        <v>xpr002</v>
      </c>
      <c r="I778" s="98">
        <f>IF("Ewz"="",1,IF(LEFT("Ewz",1)&lt;&gt;"E","Ewz",1))</f>
        <v>1</v>
      </c>
      <c r="J778" s="98" t="str">
        <f>IF("Ewz"="",1,IF(LEFT("Ewz",1)="E","Ewz",1))</f>
        <v>Ewz</v>
      </c>
      <c r="K778" s="99" t="s">
        <v>357</v>
      </c>
      <c r="L778" s="91">
        <v>2011</v>
      </c>
      <c r="M778" s="100" t="str">
        <f>IF(LEFT($G778,4)="xppm","*","")</f>
        <v/>
      </c>
      <c r="N778" s="101" t="str">
        <f>UPPER(TRIM("          HEALTH INSURANCE"))</f>
        <v>HEALTH INSURANCE</v>
      </c>
      <c r="P778" s="102" t="s">
        <v>356</v>
      </c>
      <c r="R778" s="109">
        <f>IFERROR(IF(1*AB778&gt;0,AB778,V778),V778)</f>
        <v>1.290209949679428E-3</v>
      </c>
      <c r="S778" s="108"/>
      <c r="T778" s="101">
        <f>IFERROR(IF(LEFT($G778,4)="xppm",AD778/VLOOKUP($G778,$K$11:$Z$28,T$1,0),IF(LEFT($J778,1)="E",AD778/VLOOKUP($J778,$K$11:$Z$28,T$1,0),AD778/T$6)),"")</f>
        <v>1.3591547047909578E-3</v>
      </c>
      <c r="V778" s="101">
        <f>IFERROR(IF(LEFT($G778,4)="xppm",AF778/VLOOKUP($G778,$K$11:$Z$28,V$1,0),IF(LEFT($J778,1)="E",AF778/VLOOKUP($J778,$K$11:$Z$28,V$1,0),AF778/V$6)),"")</f>
        <v>1.290209949679428E-3</v>
      </c>
      <c r="X778" s="101">
        <f>IFERROR(IF(LEFT($G778,4)="xppm",AH778/VLOOKUP($G778,$K$11:$Z$28,X$1,0),IF(LEFT($J778,1)="E",AH778/VLOOKUP($J778,$K$11:$Z$28,X$1,0),AH778/X$6)),"")</f>
        <v>0</v>
      </c>
      <c r="Z778" s="101">
        <f>IFERROR(IF(LEFT($G778,4)="xppm",AJ778/VLOOKUP($G778,$K$11:$Z$28,Z$1,0),IF(LEFT($J778,1)="E",AJ778/VLOOKUP($J778,$K$11:$Z$28,Z$1,0),AJ778/Z$6)),"")</f>
        <v>1.0998901284040203E-3</v>
      </c>
      <c r="AA778" s="108"/>
      <c r="AB778" s="99" t="str">
        <f>IFERROR(IF(LEFT($G778,4)="xppm",AL778/VLOOKUP($G778,$K$11:$Z$28,AB$1,0),IF(LEFT($J778,1)="E",AL778/VLOOKUP($J778,$K$11:$AB$28,AB$1,0),AL778/AB$6)),"")</f>
        <v/>
      </c>
      <c r="AC778" s="110"/>
      <c r="AD778" s="14">
        <v>67509.61</v>
      </c>
      <c r="AE778" s="14"/>
      <c r="AF778" s="14">
        <v>188674.64</v>
      </c>
      <c r="AG778" s="14"/>
      <c r="AH778" s="14"/>
      <c r="AI778" s="14"/>
      <c r="AJ778" s="14">
        <v>205200</v>
      </c>
      <c r="AK778" s="65"/>
      <c r="AL778" s="14">
        <v>0</v>
      </c>
      <c r="AM778" s="65"/>
      <c r="AN778" s="25"/>
      <c r="AO778" s="25"/>
      <c r="AP778" s="25"/>
      <c r="AQ778" s="25">
        <v>33973.839999999997</v>
      </c>
      <c r="AR778" s="25">
        <v>21177.31</v>
      </c>
      <c r="AS778" s="25">
        <v>23621.09</v>
      </c>
      <c r="AT778" s="25">
        <v>31328.07</v>
      </c>
      <c r="AU778" s="25">
        <v>28566.06</v>
      </c>
      <c r="AV778" s="25">
        <v>-17501.34</v>
      </c>
      <c r="AW778" s="25">
        <v>22502.49</v>
      </c>
      <c r="AX778" s="25">
        <v>27126.720000000001</v>
      </c>
      <c r="AY778" s="25">
        <v>17880.400000000001</v>
      </c>
      <c r="AZ778" s="108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  <c r="CK778" s="10"/>
      <c r="CL778" s="10"/>
      <c r="CM778" s="10"/>
      <c r="CN778" s="10"/>
      <c r="CO778" s="10"/>
      <c r="CP778" s="10"/>
      <c r="CQ778" s="10"/>
      <c r="CR778" s="10"/>
      <c r="CS778" s="10"/>
      <c r="CT778" s="10"/>
      <c r="CU778" s="10"/>
      <c r="CV778" s="10"/>
      <c r="CW778" s="10"/>
      <c r="CX778" s="10"/>
      <c r="CY778" s="10"/>
      <c r="CZ778" s="10"/>
      <c r="DA778" s="10"/>
      <c r="DB778" s="10"/>
      <c r="DC778" s="10"/>
      <c r="DD778" s="10"/>
      <c r="DE778" s="10"/>
      <c r="DF778" s="10"/>
      <c r="DG778" s="10"/>
      <c r="DH778" s="10"/>
      <c r="DI778" s="10"/>
      <c r="DJ778" s="10"/>
      <c r="DK778" s="10"/>
      <c r="DL778" s="10"/>
      <c r="DM778" s="10"/>
      <c r="DN778" s="10"/>
      <c r="DO778" s="10"/>
      <c r="DP778" s="10"/>
      <c r="DQ778" s="10"/>
      <c r="DR778" s="10"/>
      <c r="DS778" s="10"/>
    </row>
    <row r="779" spans="1:123" s="101" customFormat="1" ht="10.95" customHeight="1" x14ac:dyDescent="0.25">
      <c r="A779" s="75" t="s">
        <v>348</v>
      </c>
      <c r="B779" s="95" t="str">
        <f t="shared" si="208"/>
        <v>Bud02 2020,2011,'xpr006',0.000211359256745788</v>
      </c>
      <c r="C779" s="96">
        <f t="shared" si="209"/>
        <v>2020</v>
      </c>
      <c r="D779" s="96">
        <v>2011</v>
      </c>
      <c r="E779" s="97" t="str">
        <f>IF(LEFT(H779,1) = "x",H779,F779)</f>
        <v>xpr006</v>
      </c>
      <c r="F779" s="90">
        <v>503000</v>
      </c>
      <c r="G779" s="98">
        <f>IF(""="",1,SUBSTITUTE(SUBSTITUTE("","xxp","xpp"),"xppm13","xppm08"))</f>
        <v>1</v>
      </c>
      <c r="H779" s="98" t="str">
        <f>IF("xpr006"="",1,"xpr006")</f>
        <v>xpr006</v>
      </c>
      <c r="I779" s="98">
        <f>IF("Ewz"="",1,IF(LEFT("Ewz",1)&lt;&gt;"E","Ewz",1))</f>
        <v>1</v>
      </c>
      <c r="J779" s="98" t="str">
        <f>IF("Ewz"="",1,IF(LEFT("Ewz",1)="E","Ewz",1))</f>
        <v>Ewz</v>
      </c>
      <c r="K779" s="99" t="s">
        <v>358</v>
      </c>
      <c r="L779" s="91">
        <v>2011</v>
      </c>
      <c r="M779" s="100" t="str">
        <f>IF(LEFT($G779,4)="xppm","*","")</f>
        <v/>
      </c>
      <c r="N779" s="101" t="str">
        <f>UPPER(TRIM("          WORKMANS COMP INSURANCE"))</f>
        <v>WORKMANS COMP INSURANCE</v>
      </c>
      <c r="P779" s="102" t="s">
        <v>359</v>
      </c>
      <c r="R779" s="109">
        <f>IFERROR(IF(1*AB779&gt;0,AB779,V779),V779)</f>
        <v>2.1135925674578831E-4</v>
      </c>
      <c r="S779" s="108"/>
      <c r="T779" s="101">
        <f>IFERROR(IF(LEFT($G779,4)="xppm",AD779/VLOOKUP($G779,$K$11:$Z$28,T$1,0),IF(LEFT($J779,1)="E",AD779/VLOOKUP($J779,$K$11:$Z$28,T$1,0),AD779/T$6)),"")</f>
        <v>2.0742278224959439E-4</v>
      </c>
      <c r="V779" s="101">
        <f>IFERROR(IF(LEFT($G779,4)="xppm",AF779/VLOOKUP($G779,$K$11:$Z$28,V$1,0),IF(LEFT($J779,1)="E",AF779/VLOOKUP($J779,$K$11:$Z$28,V$1,0),AF779/V$6)),"")</f>
        <v>2.1135925674578831E-4</v>
      </c>
      <c r="X779" s="101">
        <f>IFERROR(IF(LEFT($G779,4)="xppm",AH779/VLOOKUP($G779,$K$11:$Z$28,X$1,0),IF(LEFT($J779,1)="E",AH779/VLOOKUP($J779,$K$11:$Z$28,X$1,0),AH779/X$6)),"")</f>
        <v>0</v>
      </c>
      <c r="Z779" s="101">
        <f>IFERROR(IF(LEFT($G779,4)="xppm",AJ779/VLOOKUP($G779,$K$11:$Z$28,Z$1,0),IF(LEFT($J779,1)="E",AJ779/VLOOKUP($J779,$K$11:$Z$28,Z$1,0),AJ779/Z$6)),"")</f>
        <v>3.3266852304711072E-4</v>
      </c>
      <c r="AA779" s="108"/>
      <c r="AB779" s="99" t="str">
        <f>IFERROR(IF(LEFT($G779,4)="xppm",AL779/VLOOKUP($G779,$K$11:$Z$28,AB$1,0),IF(LEFT($J779,1)="E",AL779/VLOOKUP($J779,$K$11:$AB$28,AB$1,0),AL779/AB$6)),"")</f>
        <v/>
      </c>
      <c r="AC779" s="110"/>
      <c r="AD779" s="14">
        <v>10302.75</v>
      </c>
      <c r="AE779" s="14"/>
      <c r="AF779" s="14">
        <v>30908.25</v>
      </c>
      <c r="AG779" s="14"/>
      <c r="AH779" s="14"/>
      <c r="AI779" s="14"/>
      <c r="AJ779" s="14">
        <v>62064</v>
      </c>
      <c r="AK779" s="65"/>
      <c r="AL779" s="14">
        <v>0</v>
      </c>
      <c r="AM779" s="65"/>
      <c r="AN779" s="25"/>
      <c r="AO779" s="25"/>
      <c r="AP779" s="25"/>
      <c r="AQ779" s="25">
        <v>0</v>
      </c>
      <c r="AR779" s="25">
        <v>0</v>
      </c>
      <c r="AS779" s="25">
        <v>10302.75</v>
      </c>
      <c r="AT779" s="25">
        <v>3434.25</v>
      </c>
      <c r="AU779" s="25">
        <v>3434.25</v>
      </c>
      <c r="AV779" s="25">
        <v>3434.25</v>
      </c>
      <c r="AW779" s="25">
        <v>3434.25</v>
      </c>
      <c r="AX779" s="25">
        <v>3434.25</v>
      </c>
      <c r="AY779" s="25">
        <v>3434.25</v>
      </c>
      <c r="AZ779" s="108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  <c r="CK779" s="10"/>
      <c r="CL779" s="10"/>
      <c r="CM779" s="10"/>
      <c r="CN779" s="10"/>
      <c r="CO779" s="10"/>
      <c r="CP779" s="10"/>
      <c r="CQ779" s="10"/>
      <c r="CR779" s="10"/>
      <c r="CS779" s="10"/>
      <c r="CT779" s="10"/>
      <c r="CU779" s="10"/>
      <c r="CV779" s="10"/>
      <c r="CW779" s="10"/>
      <c r="CX779" s="10"/>
      <c r="CY779" s="10"/>
      <c r="CZ779" s="10"/>
      <c r="DA779" s="10"/>
      <c r="DB779" s="10"/>
      <c r="DC779" s="10"/>
      <c r="DD779" s="10"/>
      <c r="DE779" s="10"/>
      <c r="DF779" s="10"/>
      <c r="DG779" s="10"/>
      <c r="DH779" s="10"/>
      <c r="DI779" s="10"/>
      <c r="DJ779" s="10"/>
      <c r="DK779" s="10"/>
      <c r="DL779" s="10"/>
      <c r="DM779" s="10"/>
      <c r="DN779" s="10"/>
      <c r="DO779" s="10"/>
      <c r="DP779" s="10"/>
      <c r="DQ779" s="10"/>
      <c r="DR779" s="10"/>
      <c r="DS779" s="10"/>
    </row>
    <row r="780" spans="1:123" s="101" customFormat="1" ht="10.95" customHeight="1" x14ac:dyDescent="0.25">
      <c r="A780" s="75" t="s">
        <v>348</v>
      </c>
      <c r="B780" s="95" t="str">
        <f t="shared" si="208"/>
        <v>Bud02 2020,2011,'xpr004',0.000349697517138472</v>
      </c>
      <c r="C780" s="96">
        <f t="shared" si="209"/>
        <v>2020</v>
      </c>
      <c r="D780" s="96">
        <v>2011</v>
      </c>
      <c r="E780" s="97" t="str">
        <f>IF(LEFT(H780,1) = "x",H780,F780)</f>
        <v>xpr004</v>
      </c>
      <c r="F780" s="90">
        <v>501500</v>
      </c>
      <c r="G780" s="98">
        <f>IF(""="",1,SUBSTITUTE(SUBSTITUTE("","xxp","xpp"),"xppm13","xppm08"))</f>
        <v>1</v>
      </c>
      <c r="H780" s="98" t="str">
        <f>IF("xpr004"="",1,"xpr004")</f>
        <v>xpr004</v>
      </c>
      <c r="I780" s="98">
        <f>IF("Ewz"="",1,IF(LEFT("Ewz",1)&lt;&gt;"E","Ewz",1))</f>
        <v>1</v>
      </c>
      <c r="J780" s="98" t="str">
        <f>IF("Ewz"="",1,IF(LEFT("Ewz",1)="E","Ewz",1))</f>
        <v>Ewz</v>
      </c>
      <c r="K780" s="99" t="s">
        <v>360</v>
      </c>
      <c r="L780" s="91">
        <v>2011</v>
      </c>
      <c r="M780" s="100" t="str">
        <f>IF(LEFT($G780,4)="xppm","*","")</f>
        <v/>
      </c>
      <c r="N780" s="101" t="str">
        <f>UPPER(TRIM("          OTHER"))</f>
        <v>OTHER</v>
      </c>
      <c r="P780" s="102" t="s">
        <v>356</v>
      </c>
      <c r="R780" s="109">
        <f>IFERROR(IF(1*AB780&gt;0,AB780,V780),V780)</f>
        <v>3.4969751713847191E-4</v>
      </c>
      <c r="S780" s="108"/>
      <c r="T780" s="101">
        <f>IFERROR(IF(LEFT($G780,4)="xppm",AD780/VLOOKUP($G780,$K$11:$Z$28,T$1,0),IF(LEFT($J780,1)="E",AD780/VLOOKUP($J780,$K$11:$Z$28,T$1,0),AD780/T$6)),"")</f>
        <v>2.5713841586773767E-4</v>
      </c>
      <c r="V780" s="101">
        <f>IFERROR(IF(LEFT($G780,4)="xppm",AF780/VLOOKUP($G780,$K$11:$Z$28,V$1,0),IF(LEFT($J780,1)="E",AF780/VLOOKUP($J780,$K$11:$Z$28,V$1,0),AF780/V$6)),"")</f>
        <v>3.4969751713847191E-4</v>
      </c>
      <c r="X780" s="101">
        <f>IFERROR(IF(LEFT($G780,4)="xppm",AH780/VLOOKUP($G780,$K$11:$Z$28,X$1,0),IF(LEFT($J780,1)="E",AH780/VLOOKUP($J780,$K$11:$Z$28,X$1,0),AH780/X$6)),"")</f>
        <v>0</v>
      </c>
      <c r="Z780" s="101">
        <f>IFERROR(IF(LEFT($G780,4)="xppm",AJ780/VLOOKUP($G780,$K$11:$Z$28,Z$1,0),IF(LEFT($J780,1)="E",AJ780/VLOOKUP($J780,$K$11:$Z$28,Z$1,0),AJ780/Z$6)),"")</f>
        <v>1.9296318042175795E-4</v>
      </c>
      <c r="AA780" s="108"/>
      <c r="AB780" s="99" t="str">
        <f>IFERROR(IF(LEFT($G780,4)="xppm",AL780/VLOOKUP($G780,$K$11:$Z$28,AB$1,0),IF(LEFT($J780,1)="E",AL780/VLOOKUP($J780,$K$11:$AB$28,AB$1,0),AL780/AB$6)),"")</f>
        <v/>
      </c>
      <c r="AC780" s="110"/>
      <c r="AD780" s="14">
        <v>12772.14</v>
      </c>
      <c r="AE780" s="14"/>
      <c r="AF780" s="14">
        <v>51138.23</v>
      </c>
      <c r="AG780" s="14"/>
      <c r="AH780" s="14"/>
      <c r="AI780" s="14"/>
      <c r="AJ780" s="14">
        <v>36000</v>
      </c>
      <c r="AK780" s="65"/>
      <c r="AL780" s="14">
        <v>0</v>
      </c>
      <c r="AM780" s="65"/>
      <c r="AN780" s="25"/>
      <c r="AO780" s="25"/>
      <c r="AP780" s="25"/>
      <c r="AQ780" s="25">
        <v>1423.3</v>
      </c>
      <c r="AR780" s="25">
        <v>2018.65</v>
      </c>
      <c r="AS780" s="25">
        <v>4570.54</v>
      </c>
      <c r="AT780" s="25">
        <v>23169.119999999999</v>
      </c>
      <c r="AU780" s="25">
        <v>3643.82</v>
      </c>
      <c r="AV780" s="25">
        <v>3540.66</v>
      </c>
      <c r="AW780" s="25">
        <v>3542.29</v>
      </c>
      <c r="AX780" s="25">
        <v>3507.01</v>
      </c>
      <c r="AY780" s="25">
        <v>5722.84</v>
      </c>
      <c r="AZ780" s="108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  <c r="CK780" s="10"/>
      <c r="CL780" s="10"/>
      <c r="CM780" s="10"/>
      <c r="CN780" s="10"/>
      <c r="CO780" s="10"/>
      <c r="CP780" s="10"/>
      <c r="CQ780" s="10"/>
      <c r="CR780" s="10"/>
      <c r="CS780" s="10"/>
      <c r="CT780" s="10"/>
      <c r="CU780" s="10"/>
      <c r="CV780" s="10"/>
      <c r="CW780" s="10"/>
      <c r="CX780" s="10"/>
      <c r="CY780" s="10"/>
      <c r="CZ780" s="10"/>
      <c r="DA780" s="10"/>
      <c r="DB780" s="10"/>
      <c r="DC780" s="10"/>
      <c r="DD780" s="10"/>
      <c r="DE780" s="10"/>
      <c r="DF780" s="10"/>
      <c r="DG780" s="10"/>
      <c r="DH780" s="10"/>
      <c r="DI780" s="10"/>
      <c r="DJ780" s="10"/>
      <c r="DK780" s="10"/>
      <c r="DL780" s="10"/>
      <c r="DM780" s="10"/>
      <c r="DN780" s="10"/>
      <c r="DO780" s="10"/>
      <c r="DP780" s="10"/>
      <c r="DQ780" s="10"/>
      <c r="DR780" s="10"/>
      <c r="DS780" s="10"/>
    </row>
    <row r="781" spans="1:123" ht="4.05" customHeight="1" x14ac:dyDescent="0.25">
      <c r="A781" s="75" t="s">
        <v>348</v>
      </c>
      <c r="E781" s="111"/>
      <c r="F781" s="112"/>
      <c r="T781" s="25"/>
      <c r="U781" s="25"/>
      <c r="V781" s="25"/>
      <c r="W781" s="25"/>
      <c r="X781" s="25"/>
      <c r="Y781" s="25"/>
      <c r="Z781" s="25"/>
      <c r="AA781" s="25"/>
      <c r="AB781" s="14"/>
      <c r="AC781" s="14"/>
    </row>
    <row r="782" spans="1:123" s="86" customFormat="1" ht="15" customHeight="1" x14ac:dyDescent="0.25">
      <c r="A782" s="75" t="s">
        <v>348</v>
      </c>
      <c r="B782" s="80"/>
      <c r="C782" s="80"/>
      <c r="D782" s="80"/>
      <c r="E782" s="81"/>
      <c r="F782" s="82"/>
      <c r="G782" s="81"/>
      <c r="H782" s="81"/>
      <c r="I782" s="81"/>
      <c r="J782" s="81"/>
      <c r="K782" s="81"/>
      <c r="L782" s="83">
        <f>L783</f>
        <v>2011</v>
      </c>
      <c r="M782" s="84" t="s">
        <v>361</v>
      </c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  <c r="AA782" s="84"/>
      <c r="AB782" s="81"/>
      <c r="AC782" s="81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85"/>
      <c r="AO782" s="85"/>
      <c r="AP782" s="85"/>
      <c r="AQ782" s="85"/>
      <c r="AR782" s="85"/>
      <c r="AS782" s="85"/>
      <c r="AT782" s="85"/>
      <c r="AU782" s="85"/>
      <c r="AV782" s="85"/>
      <c r="AW782" s="85"/>
      <c r="AX782" s="85"/>
      <c r="AY782" s="85"/>
      <c r="AZ782" s="84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  <c r="CK782" s="10"/>
      <c r="CL782" s="10"/>
      <c r="CM782" s="10"/>
      <c r="CN782" s="10"/>
      <c r="CO782" s="10"/>
      <c r="CP782" s="10"/>
      <c r="CQ782" s="10"/>
      <c r="CR782" s="10"/>
      <c r="CS782" s="10"/>
      <c r="CT782" s="10"/>
      <c r="CU782" s="10"/>
      <c r="CV782" s="10"/>
      <c r="CW782" s="10"/>
      <c r="CX782" s="10"/>
      <c r="CY782" s="10"/>
      <c r="CZ782" s="10"/>
      <c r="DA782" s="10"/>
      <c r="DB782" s="10"/>
      <c r="DC782" s="10"/>
      <c r="DD782" s="10"/>
      <c r="DE782" s="10"/>
      <c r="DF782" s="10"/>
      <c r="DG782" s="10"/>
      <c r="DH782" s="10"/>
      <c r="DI782" s="10"/>
      <c r="DJ782" s="10"/>
      <c r="DK782" s="10"/>
      <c r="DL782" s="10"/>
      <c r="DM782" s="10"/>
      <c r="DN782" s="10"/>
      <c r="DO782" s="10"/>
      <c r="DP782" s="10"/>
      <c r="DQ782" s="10"/>
      <c r="DR782" s="10"/>
      <c r="DS782" s="10"/>
    </row>
    <row r="783" spans="1:123" s="101" customFormat="1" ht="10.95" customHeight="1" x14ac:dyDescent="0.25">
      <c r="A783" s="75" t="s">
        <v>348</v>
      </c>
      <c r="B783" s="95" t="str">
        <f t="shared" ref="B783" si="210">IF(E783&gt;0,"Bud02 " &amp; C783 &amp;","&amp;D783&amp;",'"&amp;E783&amp;"',"&amp;1*R783)</f>
        <v>Bud02 2020,2011,'xhnm06',0</v>
      </c>
      <c r="C783" s="96">
        <f t="shared" ref="C783" si="211">$E$5</f>
        <v>2020</v>
      </c>
      <c r="D783" s="96">
        <v>2011</v>
      </c>
      <c r="E783" s="97" t="str">
        <f>IF(LEFT(H783,1) = "x",H783,F783)</f>
        <v>xhnm06</v>
      </c>
      <c r="F783" s="90">
        <v>506500</v>
      </c>
      <c r="G783" s="98">
        <f>IF(""="",1,SUBSTITUTE(SUBSTITUTE("","xxp","xpp"),"xppm13","xppm08"))</f>
        <v>1</v>
      </c>
      <c r="H783" s="98" t="str">
        <f>IF("xhnm06"="",1,"xhnm06")</f>
        <v>xhnm06</v>
      </c>
      <c r="I783" s="98">
        <f>IF("E120z"="",1,IF(LEFT("E120z",1)&lt;&gt;"E","E120z",1))</f>
        <v>1</v>
      </c>
      <c r="J783" s="98" t="str">
        <f>IF("E120z"="",1,IF(LEFT("E120z",1)="E","E120z",1))</f>
        <v>E120z</v>
      </c>
      <c r="K783" s="99" t="s">
        <v>362</v>
      </c>
      <c r="L783" s="91">
        <v>2011</v>
      </c>
      <c r="M783" s="100" t="str">
        <f>IF(LEFT($G783,4)="xppm","*","")</f>
        <v/>
      </c>
      <c r="N783" s="101" t="str">
        <f>UPPER(TRIM("          HOUSE THERAPY - MEDICARE B"))</f>
        <v>HOUSE THERAPY - MEDICARE B</v>
      </c>
      <c r="P783" s="102" t="s">
        <v>356</v>
      </c>
      <c r="R783" s="109">
        <f>IFERROR(IF(1*AB783&gt;0,AB783,V783),V783)</f>
        <v>0</v>
      </c>
      <c r="S783" s="108"/>
      <c r="T783" s="101">
        <f>IFERROR(IF(LEFT($G783,4)="xppm",AD783/VLOOKUP($G783,$K$11:$Z$28,T$1,0),IF(LEFT($J783,1)="E",AD783/VLOOKUP($J783,$K$11:$Z$28,T$1,0),AD783/T$6)),"")</f>
        <v>0</v>
      </c>
      <c r="V783" s="101">
        <f>IFERROR(IF(LEFT($G783,4)="xppm",AF783/VLOOKUP($G783,$K$11:$Z$28,V$1,0),IF(LEFT($J783,1)="E",AF783/VLOOKUP($J783,$K$11:$Z$28,V$1,0),AF783/V$6)),"")</f>
        <v>0</v>
      </c>
      <c r="X783" s="101">
        <f>IFERROR(IF(LEFT($G783,4)="xppm",AH783/VLOOKUP($G783,$K$11:$Z$28,X$1,0),IF(LEFT($J783,1)="E",AH783/VLOOKUP($J783,$K$11:$Z$28,X$1,0),AH783/X$6)),"")</f>
        <v>0</v>
      </c>
      <c r="Z783" s="101">
        <f>IFERROR(IF(LEFT($G783,4)="xppm",AJ783/VLOOKUP($G783,$K$11:$Z$28,Z$1,0),IF(LEFT($J783,1)="E",AJ783/VLOOKUP($J783,$K$11:$Z$28,Z$1,0),AJ783/Z$6)),"")</f>
        <v>0</v>
      </c>
      <c r="AA783" s="108"/>
      <c r="AB783" s="99" t="str">
        <f>IFERROR(IF(LEFT($G783,4)="xppm",AL783/VLOOKUP($G783,$K$11:$Z$28,AB$1,0),IF(LEFT($J783,1)="E",AL783/VLOOKUP($J783,$K$11:$AB$28,AB$1,0),AL783/AB$6)),"")</f>
        <v/>
      </c>
      <c r="AC783" s="110"/>
      <c r="AD783" s="14"/>
      <c r="AE783" s="14"/>
      <c r="AF783" s="14"/>
      <c r="AG783" s="14"/>
      <c r="AH783" s="14"/>
      <c r="AI783" s="14"/>
      <c r="AJ783" s="14">
        <v>0</v>
      </c>
      <c r="AK783" s="65"/>
      <c r="AL783" s="14">
        <v>0</v>
      </c>
      <c r="AM783" s="6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108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  <c r="CK783" s="10"/>
      <c r="CL783" s="10"/>
      <c r="CM783" s="10"/>
      <c r="CN783" s="10"/>
      <c r="CO783" s="10"/>
      <c r="CP783" s="10"/>
      <c r="CQ783" s="10"/>
      <c r="CR783" s="10"/>
      <c r="CS783" s="10"/>
      <c r="CT783" s="10"/>
      <c r="CU783" s="10"/>
      <c r="CV783" s="10"/>
      <c r="CW783" s="10"/>
      <c r="CX783" s="10"/>
      <c r="CY783" s="10"/>
      <c r="CZ783" s="10"/>
      <c r="DA783" s="10"/>
      <c r="DB783" s="10"/>
      <c r="DC783" s="10"/>
      <c r="DD783" s="10"/>
      <c r="DE783" s="10"/>
      <c r="DF783" s="10"/>
      <c r="DG783" s="10"/>
      <c r="DH783" s="10"/>
      <c r="DI783" s="10"/>
      <c r="DJ783" s="10"/>
      <c r="DK783" s="10"/>
      <c r="DL783" s="10"/>
      <c r="DM783" s="10"/>
      <c r="DN783" s="10"/>
      <c r="DO783" s="10"/>
      <c r="DP783" s="10"/>
      <c r="DQ783" s="10"/>
      <c r="DR783" s="10"/>
      <c r="DS783" s="10"/>
    </row>
    <row r="784" spans="1:123" s="101" customFormat="1" ht="10.95" customHeight="1" x14ac:dyDescent="0.25">
      <c r="A784" s="75" t="s">
        <v>348</v>
      </c>
      <c r="B784" s="95" t="str">
        <f>IF(E784&gt;0,"Bud02 " &amp; C784 &amp;","&amp;D784&amp;",'"&amp;E784&amp;"',"&amp;1*R784)</f>
        <v>Bud02 2020,2011,'508100',545.34</v>
      </c>
      <c r="C784" s="96">
        <f>$E$5</f>
        <v>2020</v>
      </c>
      <c r="D784" s="96">
        <v>2011</v>
      </c>
      <c r="E784" s="97">
        <f>IF(LEFT(H784,1) = "x",H784,F784)</f>
        <v>508100</v>
      </c>
      <c r="F784" s="90">
        <v>508100</v>
      </c>
      <c r="G784" s="98">
        <f>IF(""="",1,SUBSTITUTE(SUBSTITUTE("","xxp","xpp"),"xppm13","xppm08"))</f>
        <v>1</v>
      </c>
      <c r="H784" s="98">
        <f>IF(""="",1,"")</f>
        <v>1</v>
      </c>
      <c r="I784" s="98">
        <f>IF(""="",1,IF(LEFT("",1)&lt;&gt;"E","",1))</f>
        <v>1</v>
      </c>
      <c r="J784" s="98">
        <f>IF(""="",1,IF(LEFT("",1)="E","",1))</f>
        <v>1</v>
      </c>
      <c r="K784" s="99" t="s">
        <v>363</v>
      </c>
      <c r="L784" s="91">
        <v>2011</v>
      </c>
      <c r="M784" s="100" t="str">
        <f>IF(LEFT($G784,4)="xppm","*","")</f>
        <v/>
      </c>
      <c r="N784" s="101" t="str">
        <f>UPPER(TRIM("          HOUSE THERAPY - REHAB SUPPLIES"))</f>
        <v>HOUSE THERAPY - REHAB SUPPLIES</v>
      </c>
      <c r="P784" s="102" t="s">
        <v>356</v>
      </c>
      <c r="R784" s="109">
        <f>IFERROR(IF(1*AB784&gt;0,AB784,V784),V784)</f>
        <v>545.34</v>
      </c>
      <c r="S784" s="108"/>
      <c r="T784" s="101">
        <f>IFERROR(IF(LEFT($G784,4)="xppm",AD784/VLOOKUP($G784,$K$11:$Z$28,T$1,0),IF(LEFT($J784,1)="E",AD784/VLOOKUP($J784,$K$11:$Z$28,T$1,0),AD784/T$6)),"")</f>
        <v>-52.073333333333331</v>
      </c>
      <c r="V784" s="101">
        <f>IFERROR(IF(LEFT($G784,4)="xppm",AF784/VLOOKUP($G784,$K$11:$Z$28,V$1,0),IF(LEFT($J784,1)="E",AF784/VLOOKUP($J784,$K$11:$Z$28,V$1,0),AF784/V$6)),"")</f>
        <v>545.34</v>
      </c>
      <c r="X784" s="101">
        <f>IFERROR(IF(LEFT($G784,4)="xppm",AH784/VLOOKUP($G784,$K$11:$Z$28,X$1,0),IF(LEFT($J784,1)="E",AH784/VLOOKUP($J784,$K$11:$Z$28,X$1,0),AH784/X$6)),"")</f>
        <v>0</v>
      </c>
      <c r="Z784" s="101">
        <f>IFERROR(IF(LEFT($G784,4)="xppm",AJ784/VLOOKUP($G784,$K$11:$Z$28,Z$1,0),IF(LEFT($J784,1)="E",AJ784/VLOOKUP($J784,$K$11:$Z$28,Z$1,0),AJ784/Z$6)),"")</f>
        <v>0</v>
      </c>
      <c r="AA784" s="108"/>
      <c r="AB784" s="99">
        <f>IFERROR(IF(LEFT($G784,4)="xppm",AL784/VLOOKUP($G784,$K$11:$Z$28,AB$1,0),IF(LEFT($J784,1)="E",AL784/VLOOKUP($J784,$K$11:$AB$28,AB$1,0),AL784/AB$6)),"")</f>
        <v>0</v>
      </c>
      <c r="AC784" s="110"/>
      <c r="AD784" s="14">
        <v>-156.22</v>
      </c>
      <c r="AE784" s="14"/>
      <c r="AF784" s="14">
        <v>4908.0600000000004</v>
      </c>
      <c r="AG784" s="14"/>
      <c r="AH784" s="14"/>
      <c r="AI784" s="14"/>
      <c r="AJ784" s="14"/>
      <c r="AK784" s="65"/>
      <c r="AL784" s="14"/>
      <c r="AM784" s="65"/>
      <c r="AN784" s="25"/>
      <c r="AO784" s="25"/>
      <c r="AP784" s="25"/>
      <c r="AQ784" s="25">
        <v>0</v>
      </c>
      <c r="AR784" s="25">
        <v>659.96</v>
      </c>
      <c r="AS784" s="25">
        <v>1143.28</v>
      </c>
      <c r="AT784" s="25">
        <v>802.49</v>
      </c>
      <c r="AU784" s="25">
        <v>2143.4</v>
      </c>
      <c r="AV784" s="25">
        <v>315.14999999999998</v>
      </c>
      <c r="AW784" s="25">
        <v>-785</v>
      </c>
      <c r="AX784" s="25">
        <v>488.1</v>
      </c>
      <c r="AY784" s="25">
        <v>140.68</v>
      </c>
      <c r="AZ784" s="108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  <c r="CK784" s="10"/>
      <c r="CL784" s="10"/>
      <c r="CM784" s="10"/>
      <c r="CN784" s="10"/>
      <c r="CO784" s="10"/>
      <c r="CP784" s="10"/>
      <c r="CQ784" s="10"/>
      <c r="CR784" s="10"/>
      <c r="CS784" s="10"/>
      <c r="CT784" s="10"/>
      <c r="CU784" s="10"/>
      <c r="CV784" s="10"/>
      <c r="CW784" s="10"/>
      <c r="CX784" s="10"/>
      <c r="CY784" s="10"/>
      <c r="CZ784" s="10"/>
      <c r="DA784" s="10"/>
      <c r="DB784" s="10"/>
      <c r="DC784" s="10"/>
      <c r="DD784" s="10"/>
      <c r="DE784" s="10"/>
      <c r="DF784" s="10"/>
      <c r="DG784" s="10"/>
      <c r="DH784" s="10"/>
      <c r="DI784" s="10"/>
      <c r="DJ784" s="10"/>
      <c r="DK784" s="10"/>
      <c r="DL784" s="10"/>
      <c r="DM784" s="10"/>
      <c r="DN784" s="10"/>
      <c r="DO784" s="10"/>
      <c r="DP784" s="10"/>
      <c r="DQ784" s="10"/>
      <c r="DR784" s="10"/>
      <c r="DS784" s="10"/>
    </row>
    <row r="785" spans="1:123" ht="4.05" customHeight="1" x14ac:dyDescent="0.25">
      <c r="A785" s="75" t="s">
        <v>348</v>
      </c>
      <c r="E785" s="111"/>
      <c r="F785" s="112"/>
      <c r="T785" s="25"/>
      <c r="U785" s="25"/>
      <c r="V785" s="25"/>
      <c r="W785" s="25"/>
      <c r="X785" s="25"/>
      <c r="Y785" s="25"/>
      <c r="Z785" s="25"/>
      <c r="AA785" s="25"/>
      <c r="AB785" s="14"/>
      <c r="AC785" s="14"/>
    </row>
    <row r="786" spans="1:123" s="86" customFormat="1" ht="15" customHeight="1" x14ac:dyDescent="0.25">
      <c r="A786" s="75" t="s">
        <v>348</v>
      </c>
      <c r="B786" s="80"/>
      <c r="C786" s="80"/>
      <c r="D786" s="80"/>
      <c r="E786" s="81"/>
      <c r="F786" s="82"/>
      <c r="G786" s="81"/>
      <c r="H786" s="81"/>
      <c r="I786" s="81"/>
      <c r="J786" s="81"/>
      <c r="K786" s="81"/>
      <c r="L786" s="83">
        <f>L787</f>
        <v>2011</v>
      </c>
      <c r="M786" s="84" t="s">
        <v>364</v>
      </c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  <c r="AA786" s="84"/>
      <c r="AB786" s="81"/>
      <c r="AC786" s="81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85"/>
      <c r="AO786" s="85"/>
      <c r="AP786" s="85"/>
      <c r="AQ786" s="85"/>
      <c r="AR786" s="85"/>
      <c r="AS786" s="85"/>
      <c r="AT786" s="85"/>
      <c r="AU786" s="85"/>
      <c r="AV786" s="85"/>
      <c r="AW786" s="85"/>
      <c r="AX786" s="85"/>
      <c r="AY786" s="85"/>
      <c r="AZ786" s="84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  <c r="CK786" s="10"/>
      <c r="CL786" s="10"/>
      <c r="CM786" s="10"/>
      <c r="CN786" s="10"/>
      <c r="CO786" s="10"/>
      <c r="CP786" s="10"/>
      <c r="CQ786" s="10"/>
      <c r="CR786" s="10"/>
      <c r="CS786" s="10"/>
      <c r="CT786" s="10"/>
      <c r="CU786" s="10"/>
      <c r="CV786" s="10"/>
      <c r="CW786" s="10"/>
      <c r="CX786" s="10"/>
      <c r="CY786" s="10"/>
      <c r="CZ786" s="10"/>
      <c r="DA786" s="10"/>
      <c r="DB786" s="10"/>
      <c r="DC786" s="10"/>
      <c r="DD786" s="10"/>
      <c r="DE786" s="10"/>
      <c r="DF786" s="10"/>
      <c r="DG786" s="10"/>
      <c r="DH786" s="10"/>
      <c r="DI786" s="10"/>
      <c r="DJ786" s="10"/>
      <c r="DK786" s="10"/>
      <c r="DL786" s="10"/>
      <c r="DM786" s="10"/>
      <c r="DN786" s="10"/>
      <c r="DO786" s="10"/>
      <c r="DP786" s="10"/>
      <c r="DQ786" s="10"/>
      <c r="DR786" s="10"/>
      <c r="DS786" s="10"/>
    </row>
    <row r="787" spans="1:123" s="101" customFormat="1" ht="10.95" customHeight="1" x14ac:dyDescent="0.25">
      <c r="A787" s="75" t="s">
        <v>348</v>
      </c>
      <c r="B787" s="95" t="str">
        <f t="shared" ref="B787" si="212">IF(E787&gt;0,"Bud02 " &amp; C787 &amp;","&amp;D787&amp;",'"&amp;E787&amp;"',"&amp;1*R787)</f>
        <v>Bud02 2020,2011,'xdit02',0</v>
      </c>
      <c r="C787" s="96">
        <f t="shared" ref="C787" si="213">$E$5</f>
        <v>2020</v>
      </c>
      <c r="D787" s="96">
        <v>2011</v>
      </c>
      <c r="E787" s="97" t="str">
        <f>IF(LEFT(H787,1) = "x",H787,F787)</f>
        <v>xdit02</v>
      </c>
      <c r="F787" s="90">
        <v>530400</v>
      </c>
      <c r="G787" s="98" t="str">
        <f>IF("xppm02"="",1,SUBSTITUTE(SUBSTITUTE("xppm02","xxp","xpp"),"xppm13","xppm08"))</f>
        <v>xppm02</v>
      </c>
      <c r="H787" s="98" t="str">
        <f>IF("xdit02"="",1,"xdit02")</f>
        <v>xdit02</v>
      </c>
      <c r="I787" s="98">
        <f>IF(""="",1,IF(LEFT("",1)&lt;&gt;"E","",1))</f>
        <v>1</v>
      </c>
      <c r="J787" s="98">
        <f>IF(""="",1,IF(LEFT("",1)="E","",1))</f>
        <v>1</v>
      </c>
      <c r="K787" s="99" t="s">
        <v>365</v>
      </c>
      <c r="L787" s="91">
        <v>2011</v>
      </c>
      <c r="M787" s="100" t="str">
        <f>IF(LEFT($G787,4)="xppm","*","")</f>
        <v>*</v>
      </c>
      <c r="N787" s="101" t="str">
        <f>UPPER(TRIM("          DIETARY CONTRACT SERVICES"))</f>
        <v>DIETARY CONTRACT SERVICES</v>
      </c>
      <c r="P787" s="102" t="s">
        <v>366</v>
      </c>
      <c r="R787" s="109">
        <f>IFERROR(IF(1*AB787&gt;0,AB787,V787),V787)</f>
        <v>0</v>
      </c>
      <c r="S787" s="108"/>
      <c r="T787" s="101">
        <f>IFERROR(IF(LEFT($G787,4)="xppm",AD787/VLOOKUP($G787,$K$11:$Z$28,T$1,0),IF(LEFT($J787,1)="E",AD787/VLOOKUP($J787,$K$11:$Z$28,T$1,0),AD787/T$6)),"")</f>
        <v>0</v>
      </c>
      <c r="V787" s="101">
        <f>IFERROR(IF(LEFT($G787,4)="xppm",AF787/VLOOKUP($G787,$K$11:$Z$28,V$1,0),IF(LEFT($J787,1)="E",AF787/VLOOKUP($J787,$K$11:$Z$28,V$1,0),AF787/V$6)),"")</f>
        <v>0</v>
      </c>
      <c r="X787" s="101">
        <f>IFERROR(IF(LEFT($G787,4)="xppm",AH787/VLOOKUP($G787,$K$11:$Z$28,X$1,0),IF(LEFT($J787,1)="E",AH787/VLOOKUP($J787,$K$11:$Z$28,X$1,0),AH787/X$6)),"")</f>
        <v>0</v>
      </c>
      <c r="Z787" s="101">
        <f>IFERROR(IF(LEFT($G787,4)="xppm",AJ787/VLOOKUP($G787,$K$11:$Z$28,Z$1,0),IF(LEFT($J787,1)="E",AJ787/VLOOKUP($J787,$K$11:$Z$28,Z$1,0),AJ787/Z$6)),"")</f>
        <v>0</v>
      </c>
      <c r="AA787" s="108"/>
      <c r="AB787" s="99" t="str">
        <f>IFERROR(IF(LEFT($G787,4)="xppm",AL787/VLOOKUP($G787,$K$11:$Z$28,AB$1,0),IF(LEFT($J787,1)="E",AL787/VLOOKUP($J787,$K$11:$AB$28,AB$1,0),AL787/AB$6)),"")</f>
        <v/>
      </c>
      <c r="AC787" s="110"/>
      <c r="AD787" s="14"/>
      <c r="AE787" s="14"/>
      <c r="AF787" s="14"/>
      <c r="AG787" s="14"/>
      <c r="AH787" s="14"/>
      <c r="AI787" s="14"/>
      <c r="AJ787" s="14">
        <v>0</v>
      </c>
      <c r="AK787" s="65"/>
      <c r="AL787" s="14">
        <v>0</v>
      </c>
      <c r="AM787" s="6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108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  <c r="CK787" s="10"/>
      <c r="CL787" s="10"/>
      <c r="CM787" s="10"/>
      <c r="CN787" s="10"/>
      <c r="CO787" s="10"/>
      <c r="CP787" s="10"/>
      <c r="CQ787" s="10"/>
      <c r="CR787" s="10"/>
      <c r="CS787" s="10"/>
      <c r="CT787" s="10"/>
      <c r="CU787" s="10"/>
      <c r="CV787" s="10"/>
      <c r="CW787" s="10"/>
      <c r="CX787" s="10"/>
      <c r="CY787" s="10"/>
      <c r="CZ787" s="10"/>
      <c r="DA787" s="10"/>
      <c r="DB787" s="10"/>
      <c r="DC787" s="10"/>
      <c r="DD787" s="10"/>
      <c r="DE787" s="10"/>
      <c r="DF787" s="10"/>
      <c r="DG787" s="10"/>
      <c r="DH787" s="10"/>
      <c r="DI787" s="10"/>
      <c r="DJ787" s="10"/>
      <c r="DK787" s="10"/>
      <c r="DL787" s="10"/>
      <c r="DM787" s="10"/>
      <c r="DN787" s="10"/>
      <c r="DO787" s="10"/>
      <c r="DP787" s="10"/>
      <c r="DQ787" s="10"/>
      <c r="DR787" s="10"/>
      <c r="DS787" s="10"/>
    </row>
    <row r="788" spans="1:123" ht="4.05" customHeight="1" x14ac:dyDescent="0.25">
      <c r="A788" s="75" t="s">
        <v>348</v>
      </c>
      <c r="E788" s="111"/>
      <c r="F788" s="112"/>
      <c r="T788" s="25"/>
      <c r="U788" s="25"/>
      <c r="V788" s="25"/>
      <c r="W788" s="25"/>
      <c r="X788" s="25"/>
      <c r="Y788" s="25"/>
      <c r="Z788" s="25"/>
      <c r="AA788" s="25"/>
      <c r="AB788" s="14"/>
      <c r="AC788" s="14"/>
    </row>
    <row r="789" spans="1:123" s="86" customFormat="1" ht="15" customHeight="1" x14ac:dyDescent="0.25">
      <c r="A789" s="75" t="s">
        <v>348</v>
      </c>
      <c r="B789" s="80"/>
      <c r="C789" s="80"/>
      <c r="D789" s="80"/>
      <c r="E789" s="81"/>
      <c r="F789" s="82"/>
      <c r="G789" s="81"/>
      <c r="H789" s="81"/>
      <c r="I789" s="81"/>
      <c r="J789" s="81"/>
      <c r="K789" s="81"/>
      <c r="L789" s="83">
        <f>L790</f>
        <v>2011</v>
      </c>
      <c r="M789" s="84" t="s">
        <v>367</v>
      </c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  <c r="AA789" s="84"/>
      <c r="AB789" s="81"/>
      <c r="AC789" s="81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85"/>
      <c r="AO789" s="85"/>
      <c r="AP789" s="85"/>
      <c r="AQ789" s="85"/>
      <c r="AR789" s="85"/>
      <c r="AS789" s="85"/>
      <c r="AT789" s="85"/>
      <c r="AU789" s="85"/>
      <c r="AV789" s="85"/>
      <c r="AW789" s="85"/>
      <c r="AX789" s="85"/>
      <c r="AY789" s="85"/>
      <c r="AZ789" s="84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  <c r="CK789" s="10"/>
      <c r="CL789" s="10"/>
      <c r="CM789" s="10"/>
      <c r="CN789" s="10"/>
      <c r="CO789" s="10"/>
      <c r="CP789" s="10"/>
      <c r="CQ789" s="10"/>
      <c r="CR789" s="10"/>
      <c r="CS789" s="10"/>
      <c r="CT789" s="10"/>
      <c r="CU789" s="10"/>
      <c r="CV789" s="10"/>
      <c r="CW789" s="10"/>
      <c r="CX789" s="10"/>
      <c r="CY789" s="10"/>
      <c r="CZ789" s="10"/>
      <c r="DA789" s="10"/>
      <c r="DB789" s="10"/>
      <c r="DC789" s="10"/>
      <c r="DD789" s="10"/>
      <c r="DE789" s="10"/>
      <c r="DF789" s="10"/>
      <c r="DG789" s="10"/>
      <c r="DH789" s="10"/>
      <c r="DI789" s="10"/>
      <c r="DJ789" s="10"/>
      <c r="DK789" s="10"/>
      <c r="DL789" s="10"/>
      <c r="DM789" s="10"/>
      <c r="DN789" s="10"/>
      <c r="DO789" s="10"/>
      <c r="DP789" s="10"/>
      <c r="DQ789" s="10"/>
      <c r="DR789" s="10"/>
      <c r="DS789" s="10"/>
    </row>
    <row r="790" spans="1:123" s="101" customFormat="1" ht="10.95" customHeight="1" x14ac:dyDescent="0.25">
      <c r="A790" s="75" t="s">
        <v>348</v>
      </c>
      <c r="B790" s="95" t="str">
        <f t="shared" ref="B790:B792" si="214">IF(E790&gt;0,"Bud02 " &amp; C790 &amp;","&amp;D790&amp;",'"&amp;E790&amp;"',"&amp;1*R790)</f>
        <v>Bud02 2020,2011,'533000',13588.51</v>
      </c>
      <c r="C790" s="96">
        <f t="shared" ref="C790:C792" si="215">$E$5</f>
        <v>2020</v>
      </c>
      <c r="D790" s="96">
        <v>2011</v>
      </c>
      <c r="E790" s="97">
        <f>IF(LEFT(H790,1) = "x",H790,F790)</f>
        <v>533000</v>
      </c>
      <c r="F790" s="90">
        <v>533000</v>
      </c>
      <c r="G790" s="98">
        <f>IF(""="",1,SUBSTITUTE(SUBSTITUTE("","xxp","xpp"),"xppm13","xppm08"))</f>
        <v>1</v>
      </c>
      <c r="H790" s="98">
        <f>IF(""="",1,"")</f>
        <v>1</v>
      </c>
      <c r="I790" s="98">
        <f>IF(""="",1,IF(LEFT("",1)&lt;&gt;"E","",1))</f>
        <v>1</v>
      </c>
      <c r="J790" s="98">
        <f>IF(""="",1,IF(LEFT("",1)="E","",1))</f>
        <v>1</v>
      </c>
      <c r="K790" s="99" t="s">
        <v>368</v>
      </c>
      <c r="L790" s="91">
        <v>2011</v>
      </c>
      <c r="M790" s="100" t="str">
        <f>IF(LEFT($G790,4)="xppm","*","")</f>
        <v/>
      </c>
      <c r="N790" s="101" t="str">
        <f>UPPER(TRIM("          UTILITIES"))</f>
        <v>UTILITIES</v>
      </c>
      <c r="P790" s="102" t="s">
        <v>356</v>
      </c>
      <c r="R790" s="109">
        <f>IFERROR(IF(1*AB790&gt;0,AB790,V790),V790)</f>
        <v>13588.51</v>
      </c>
      <c r="S790" s="108"/>
      <c r="T790" s="101">
        <f>IFERROR(IF(LEFT($G790,4)="xppm",AD790/VLOOKUP($G790,$K$11:$Z$28,T$1,0),IF(LEFT($J790,1)="E",AD790/VLOOKUP($J790,$K$11:$Z$28,T$1,0),AD790/T$6)),"")</f>
        <v>12902.113333333333</v>
      </c>
      <c r="V790" s="101">
        <f>IFERROR(IF(LEFT($G790,4)="xppm",AF790/VLOOKUP($G790,$K$11:$Z$28,V$1,0),IF(LEFT($J790,1)="E",AF790/VLOOKUP($J790,$K$11:$Z$28,V$1,0),AF790/V$6)),"")</f>
        <v>13588.51</v>
      </c>
      <c r="X790" s="101">
        <f>IFERROR(IF(LEFT($G790,4)="xppm",AH790/VLOOKUP($G790,$K$11:$Z$28,X$1,0),IF(LEFT($J790,1)="E",AH790/VLOOKUP($J790,$K$11:$Z$28,X$1,0),AH790/X$6)),"")</f>
        <v>0</v>
      </c>
      <c r="Z790" s="101">
        <f>IFERROR(IF(LEFT($G790,4)="xppm",AJ790/VLOOKUP($G790,$K$11:$Z$28,Z$1,0),IF(LEFT($J790,1)="E",AJ790/VLOOKUP($J790,$K$11:$Z$28,Z$1,0),AJ790/Z$6)),"")</f>
        <v>14250</v>
      </c>
      <c r="AA790" s="108"/>
      <c r="AB790" s="99">
        <f>IFERROR(IF(LEFT($G790,4)="xppm",AL790/VLOOKUP($G790,$K$11:$Z$28,AB$1,0),IF(LEFT($J790,1)="E",AL790/VLOOKUP($J790,$K$11:$AB$28,AB$1,0),AL790/AB$6)),"")</f>
        <v>0</v>
      </c>
      <c r="AC790" s="110"/>
      <c r="AD790" s="14">
        <v>38706.339999999997</v>
      </c>
      <c r="AE790" s="14"/>
      <c r="AF790" s="14">
        <v>122296.59</v>
      </c>
      <c r="AG790" s="14"/>
      <c r="AH790" s="14"/>
      <c r="AI790" s="14"/>
      <c r="AJ790" s="14">
        <v>171000</v>
      </c>
      <c r="AK790" s="65"/>
      <c r="AL790" s="14">
        <v>0</v>
      </c>
      <c r="AM790" s="65"/>
      <c r="AN790" s="25"/>
      <c r="AO790" s="25"/>
      <c r="AP790" s="25"/>
      <c r="AQ790" s="25">
        <v>19969.14</v>
      </c>
      <c r="AR790" s="25">
        <v>15937.83</v>
      </c>
      <c r="AS790" s="25">
        <v>15757.95</v>
      </c>
      <c r="AT790" s="25">
        <v>13705.83</v>
      </c>
      <c r="AU790" s="25">
        <v>5446.74</v>
      </c>
      <c r="AV790" s="25">
        <v>12772.76</v>
      </c>
      <c r="AW790" s="25">
        <v>10556.87</v>
      </c>
      <c r="AX790" s="25">
        <v>10474.450000000001</v>
      </c>
      <c r="AY790" s="25">
        <v>17675.02</v>
      </c>
      <c r="AZ790" s="108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  <c r="CK790" s="10"/>
      <c r="CL790" s="10"/>
      <c r="CM790" s="10"/>
      <c r="CN790" s="10"/>
      <c r="CO790" s="10"/>
      <c r="CP790" s="10"/>
      <c r="CQ790" s="10"/>
      <c r="CR790" s="10"/>
      <c r="CS790" s="10"/>
      <c r="CT790" s="10"/>
      <c r="CU790" s="10"/>
      <c r="CV790" s="10"/>
      <c r="CW790" s="10"/>
      <c r="CX790" s="10"/>
      <c r="CY790" s="10"/>
      <c r="CZ790" s="10"/>
      <c r="DA790" s="10"/>
      <c r="DB790" s="10"/>
      <c r="DC790" s="10"/>
      <c r="DD790" s="10"/>
      <c r="DE790" s="10"/>
      <c r="DF790" s="10"/>
      <c r="DG790" s="10"/>
      <c r="DH790" s="10"/>
      <c r="DI790" s="10"/>
      <c r="DJ790" s="10"/>
      <c r="DK790" s="10"/>
      <c r="DL790" s="10"/>
      <c r="DM790" s="10"/>
      <c r="DN790" s="10"/>
      <c r="DO790" s="10"/>
      <c r="DP790" s="10"/>
      <c r="DQ790" s="10"/>
      <c r="DR790" s="10"/>
      <c r="DS790" s="10"/>
    </row>
    <row r="791" spans="1:123" s="101" customFormat="1" ht="10.95" customHeight="1" x14ac:dyDescent="0.25">
      <c r="A791" s="75" t="s">
        <v>348</v>
      </c>
      <c r="B791" s="95" t="str">
        <f t="shared" si="214"/>
        <v>Bud02 2020,2011,'536000',6908.51555555556</v>
      </c>
      <c r="C791" s="96">
        <f t="shared" si="215"/>
        <v>2020</v>
      </c>
      <c r="D791" s="96">
        <v>2011</v>
      </c>
      <c r="E791" s="97">
        <f>IF(LEFT(H791,1) = "x",H791,F791)</f>
        <v>536000</v>
      </c>
      <c r="F791" s="90">
        <v>536000</v>
      </c>
      <c r="G791" s="98">
        <f>IF(""="",1,SUBSTITUTE(SUBSTITUTE("","xxp","xpp"),"xppm13","xppm08"))</f>
        <v>1</v>
      </c>
      <c r="H791" s="98">
        <f>IF(""="",1,"")</f>
        <v>1</v>
      </c>
      <c r="I791" s="98">
        <f>IF(""="",1,IF(LEFT("",1)&lt;&gt;"E","",1))</f>
        <v>1</v>
      </c>
      <c r="J791" s="98">
        <f>IF(""="",1,IF(LEFT("",1)="E","",1))</f>
        <v>1</v>
      </c>
      <c r="K791" s="99" t="s">
        <v>369</v>
      </c>
      <c r="L791" s="91">
        <v>2011</v>
      </c>
      <c r="M791" s="100" t="str">
        <f>IF(LEFT($G791,4)="xppm","*","")</f>
        <v/>
      </c>
      <c r="N791" s="101" t="str">
        <f>UPPER(TRIM("          REPAIRS &amp; MAINTENANCE/SUPPLIES"))</f>
        <v>REPAIRS &amp; MAINTENANCE/SUPPLIES</v>
      </c>
      <c r="P791" s="102" t="s">
        <v>370</v>
      </c>
      <c r="R791" s="109">
        <f>IFERROR(IF(1*AB791&gt;0,AB791,V791),V791)</f>
        <v>6908.5155555555557</v>
      </c>
      <c r="S791" s="108"/>
      <c r="T791" s="101">
        <f>IFERROR(IF(LEFT($G791,4)="xppm",AD791/VLOOKUP($G791,$K$11:$Z$28,T$1,0),IF(LEFT($J791,1)="E",AD791/VLOOKUP($J791,$K$11:$Z$28,T$1,0),AD791/T$6)),"")</f>
        <v>8750.82</v>
      </c>
      <c r="V791" s="101">
        <f>IFERROR(IF(LEFT($G791,4)="xppm",AF791/VLOOKUP($G791,$K$11:$Z$28,V$1,0),IF(LEFT($J791,1)="E",AF791/VLOOKUP($J791,$K$11:$Z$28,V$1,0),AF791/V$6)),"")</f>
        <v>6908.5155555555557</v>
      </c>
      <c r="X791" s="101">
        <f>IFERROR(IF(LEFT($G791,4)="xppm",AH791/VLOOKUP($G791,$K$11:$Z$28,X$1,0),IF(LEFT($J791,1)="E",AH791/VLOOKUP($J791,$K$11:$Z$28,X$1,0),AH791/X$6)),"")</f>
        <v>0</v>
      </c>
      <c r="Z791" s="101">
        <f>IFERROR(IF(LEFT($G791,4)="xppm",AJ791/VLOOKUP($G791,$K$11:$Z$28,Z$1,0),IF(LEFT($J791,1)="E",AJ791/VLOOKUP($J791,$K$11:$Z$28,Z$1,0),AJ791/Z$6)),"")</f>
        <v>7500</v>
      </c>
      <c r="AA791" s="108"/>
      <c r="AB791" s="99">
        <f>IFERROR(IF(LEFT($G791,4)="xppm",AL791/VLOOKUP($G791,$K$11:$Z$28,AB$1,0),IF(LEFT($J791,1)="E",AL791/VLOOKUP($J791,$K$11:$AB$28,AB$1,0),AL791/AB$6)),"")</f>
        <v>0</v>
      </c>
      <c r="AC791" s="110"/>
      <c r="AD791" s="14">
        <v>26252.46</v>
      </c>
      <c r="AE791" s="14"/>
      <c r="AF791" s="14">
        <v>62176.639999999999</v>
      </c>
      <c r="AG791" s="14"/>
      <c r="AH791" s="14"/>
      <c r="AI791" s="14"/>
      <c r="AJ791" s="14">
        <v>90000</v>
      </c>
      <c r="AK791" s="65"/>
      <c r="AL791" s="14">
        <v>0</v>
      </c>
      <c r="AM791" s="65"/>
      <c r="AN791" s="25"/>
      <c r="AO791" s="25"/>
      <c r="AP791" s="25"/>
      <c r="AQ791" s="25">
        <v>4576.12</v>
      </c>
      <c r="AR791" s="25">
        <v>4230.1099999999997</v>
      </c>
      <c r="AS791" s="25">
        <v>10382.01</v>
      </c>
      <c r="AT791" s="25">
        <v>6794.85</v>
      </c>
      <c r="AU791" s="25">
        <v>3982.8</v>
      </c>
      <c r="AV791" s="25">
        <v>5958.29</v>
      </c>
      <c r="AW791" s="25">
        <v>9803.57</v>
      </c>
      <c r="AX791" s="25">
        <v>12114.8</v>
      </c>
      <c r="AY791" s="25">
        <v>4334.09</v>
      </c>
      <c r="AZ791" s="108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  <c r="CK791" s="10"/>
      <c r="CL791" s="10"/>
      <c r="CM791" s="10"/>
      <c r="CN791" s="10"/>
      <c r="CO791" s="10"/>
      <c r="CP791" s="10"/>
      <c r="CQ791" s="10"/>
      <c r="CR791" s="10"/>
      <c r="CS791" s="10"/>
      <c r="CT791" s="10"/>
      <c r="CU791" s="10"/>
      <c r="CV791" s="10"/>
      <c r="CW791" s="10"/>
      <c r="CX791" s="10"/>
      <c r="CY791" s="10"/>
      <c r="CZ791" s="10"/>
      <c r="DA791" s="10"/>
      <c r="DB791" s="10"/>
      <c r="DC791" s="10"/>
      <c r="DD791" s="10"/>
      <c r="DE791" s="10"/>
      <c r="DF791" s="10"/>
      <c r="DG791" s="10"/>
      <c r="DH791" s="10"/>
      <c r="DI791" s="10"/>
      <c r="DJ791" s="10"/>
      <c r="DK791" s="10"/>
      <c r="DL791" s="10"/>
      <c r="DM791" s="10"/>
      <c r="DN791" s="10"/>
      <c r="DO791" s="10"/>
      <c r="DP791" s="10"/>
      <c r="DQ791" s="10"/>
      <c r="DR791" s="10"/>
      <c r="DS791" s="10"/>
    </row>
    <row r="792" spans="1:123" s="101" customFormat="1" ht="10.95" customHeight="1" x14ac:dyDescent="0.25">
      <c r="A792" s="75" t="s">
        <v>348</v>
      </c>
      <c r="B792" s="95" t="str">
        <f t="shared" si="214"/>
        <v>Bud02 2020,2011,'534000',7541.40666666667</v>
      </c>
      <c r="C792" s="96">
        <f t="shared" si="215"/>
        <v>2020</v>
      </c>
      <c r="D792" s="96">
        <v>2011</v>
      </c>
      <c r="E792" s="97">
        <f>IF(LEFT(H792,1) = "x",H792,F792)</f>
        <v>534000</v>
      </c>
      <c r="F792" s="90">
        <v>534000</v>
      </c>
      <c r="G792" s="98">
        <f>IF(""="",1,SUBSTITUTE(SUBSTITUTE("","xxp","xpp"),"xppm13","xppm08"))</f>
        <v>1</v>
      </c>
      <c r="H792" s="98">
        <f>IF(""="",1,"")</f>
        <v>1</v>
      </c>
      <c r="I792" s="98">
        <f>IF(""="",1,IF(LEFT("",1)&lt;&gt;"E","",1))</f>
        <v>1</v>
      </c>
      <c r="J792" s="98">
        <f>IF(""="",1,IF(LEFT("",1)="E","",1))</f>
        <v>1</v>
      </c>
      <c r="K792" s="99" t="s">
        <v>371</v>
      </c>
      <c r="L792" s="91">
        <v>2011</v>
      </c>
      <c r="M792" s="100" t="str">
        <f>IF(LEFT($G792,4)="xppm","*","")</f>
        <v/>
      </c>
      <c r="N792" s="101" t="str">
        <f>UPPER(TRIM("          CONTRACT SERVICES"))</f>
        <v>CONTRACT SERVICES</v>
      </c>
      <c r="P792" s="102" t="s">
        <v>370</v>
      </c>
      <c r="R792" s="109">
        <f>IFERROR(IF(1*AB792&gt;0,AB792,V792),V792)</f>
        <v>7541.4066666666668</v>
      </c>
      <c r="S792" s="108"/>
      <c r="T792" s="101">
        <f>IFERROR(IF(LEFT($G792,4)="xppm",AD792/VLOOKUP($G792,$K$11:$Z$28,T$1,0),IF(LEFT($J792,1)="E",AD792/VLOOKUP($J792,$K$11:$Z$28,T$1,0),AD792/T$6)),"")</f>
        <v>4442.7033333333338</v>
      </c>
      <c r="V792" s="101">
        <f>IFERROR(IF(LEFT($G792,4)="xppm",AF792/VLOOKUP($G792,$K$11:$Z$28,V$1,0),IF(LEFT($J792,1)="E",AF792/VLOOKUP($J792,$K$11:$Z$28,V$1,0),AF792/V$6)),"")</f>
        <v>7541.4066666666668</v>
      </c>
      <c r="X792" s="101">
        <f>IFERROR(IF(LEFT($G792,4)="xppm",AH792/VLOOKUP($G792,$K$11:$Z$28,X$1,0),IF(LEFT($J792,1)="E",AH792/VLOOKUP($J792,$K$11:$Z$28,X$1,0),AH792/X$6)),"")</f>
        <v>0</v>
      </c>
      <c r="Z792" s="101">
        <f>IFERROR(IF(LEFT($G792,4)="xppm",AJ792/VLOOKUP($G792,$K$11:$Z$28,Z$1,0),IF(LEFT($J792,1)="E",AJ792/VLOOKUP($J792,$K$11:$Z$28,Z$1,0),AJ792/Z$6)),"")</f>
        <v>2000</v>
      </c>
      <c r="AA792" s="108"/>
      <c r="AB792" s="99">
        <f>IFERROR(IF(LEFT($G792,4)="xppm",AL792/VLOOKUP($G792,$K$11:$Z$28,AB$1,0),IF(LEFT($J792,1)="E",AL792/VLOOKUP($J792,$K$11:$AB$28,AB$1,0),AL792/AB$6)),"")</f>
        <v>0</v>
      </c>
      <c r="AC792" s="110"/>
      <c r="AD792" s="14">
        <v>13328.11</v>
      </c>
      <c r="AE792" s="14"/>
      <c r="AF792" s="14">
        <v>67872.66</v>
      </c>
      <c r="AG792" s="14"/>
      <c r="AH792" s="14"/>
      <c r="AI792" s="14"/>
      <c r="AJ792" s="14">
        <v>24000</v>
      </c>
      <c r="AK792" s="65"/>
      <c r="AL792" s="14">
        <v>0</v>
      </c>
      <c r="AM792" s="65"/>
      <c r="AN792" s="25"/>
      <c r="AO792" s="25"/>
      <c r="AP792" s="25"/>
      <c r="AQ792" s="25">
        <v>363.75</v>
      </c>
      <c r="AR792" s="25">
        <v>10299.61</v>
      </c>
      <c r="AS792" s="25">
        <v>5361.5</v>
      </c>
      <c r="AT792" s="25">
        <v>17359.55</v>
      </c>
      <c r="AU792" s="25">
        <v>9696.74</v>
      </c>
      <c r="AV792" s="25">
        <v>11463.4</v>
      </c>
      <c r="AW792" s="25">
        <v>8153.79</v>
      </c>
      <c r="AX792" s="25">
        <v>3499.66</v>
      </c>
      <c r="AY792" s="25">
        <v>1674.66</v>
      </c>
      <c r="AZ792" s="108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  <c r="CK792" s="10"/>
      <c r="CL792" s="10"/>
      <c r="CM792" s="10"/>
      <c r="CN792" s="10"/>
      <c r="CO792" s="10"/>
      <c r="CP792" s="10"/>
      <c r="CQ792" s="10"/>
      <c r="CR792" s="10"/>
      <c r="CS792" s="10"/>
      <c r="CT792" s="10"/>
      <c r="CU792" s="10"/>
      <c r="CV792" s="10"/>
      <c r="CW792" s="10"/>
      <c r="CX792" s="10"/>
      <c r="CY792" s="10"/>
      <c r="CZ792" s="10"/>
      <c r="DA792" s="10"/>
      <c r="DB792" s="10"/>
      <c r="DC792" s="10"/>
      <c r="DD792" s="10"/>
      <c r="DE792" s="10"/>
      <c r="DF792" s="10"/>
      <c r="DG792" s="10"/>
      <c r="DH792" s="10"/>
      <c r="DI792" s="10"/>
      <c r="DJ792" s="10"/>
      <c r="DK792" s="10"/>
      <c r="DL792" s="10"/>
      <c r="DM792" s="10"/>
      <c r="DN792" s="10"/>
      <c r="DO792" s="10"/>
      <c r="DP792" s="10"/>
      <c r="DQ792" s="10"/>
      <c r="DR792" s="10"/>
      <c r="DS792" s="10"/>
    </row>
    <row r="793" spans="1:123" ht="4.05" customHeight="1" x14ac:dyDescent="0.25">
      <c r="A793" s="75" t="s">
        <v>348</v>
      </c>
      <c r="E793" s="111"/>
      <c r="F793" s="112"/>
      <c r="T793" s="25"/>
      <c r="U793" s="25"/>
      <c r="V793" s="25"/>
      <c r="W793" s="25"/>
      <c r="X793" s="25"/>
      <c r="Y793" s="25"/>
      <c r="Z793" s="25"/>
      <c r="AA793" s="25"/>
      <c r="AB793" s="14"/>
      <c r="AC793" s="14"/>
    </row>
    <row r="794" spans="1:123" s="86" customFormat="1" ht="15" customHeight="1" x14ac:dyDescent="0.25">
      <c r="A794" s="75" t="s">
        <v>348</v>
      </c>
      <c r="B794" s="80"/>
      <c r="C794" s="80"/>
      <c r="D794" s="80"/>
      <c r="E794" s="81"/>
      <c r="F794" s="82"/>
      <c r="G794" s="81"/>
      <c r="H794" s="81"/>
      <c r="I794" s="81"/>
      <c r="J794" s="81"/>
      <c r="K794" s="81"/>
      <c r="L794" s="83">
        <f>L795</f>
        <v>2011</v>
      </c>
      <c r="M794" s="84" t="s">
        <v>372</v>
      </c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  <c r="AA794" s="84"/>
      <c r="AB794" s="81"/>
      <c r="AC794" s="81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85"/>
      <c r="AO794" s="85"/>
      <c r="AP794" s="85"/>
      <c r="AQ794" s="85"/>
      <c r="AR794" s="85"/>
      <c r="AS794" s="85"/>
      <c r="AT794" s="85"/>
      <c r="AU794" s="85"/>
      <c r="AV794" s="85"/>
      <c r="AW794" s="85"/>
      <c r="AX794" s="85"/>
      <c r="AY794" s="85"/>
      <c r="AZ794" s="84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  <c r="CK794" s="10"/>
      <c r="CL794" s="10"/>
      <c r="CM794" s="10"/>
      <c r="CN794" s="10"/>
      <c r="CO794" s="10"/>
      <c r="CP794" s="10"/>
      <c r="CQ794" s="10"/>
      <c r="CR794" s="10"/>
      <c r="CS794" s="10"/>
      <c r="CT794" s="10"/>
      <c r="CU794" s="10"/>
      <c r="CV794" s="10"/>
      <c r="CW794" s="10"/>
      <c r="CX794" s="10"/>
      <c r="CY794" s="10"/>
      <c r="CZ794" s="10"/>
      <c r="DA794" s="10"/>
      <c r="DB794" s="10"/>
      <c r="DC794" s="10"/>
      <c r="DD794" s="10"/>
      <c r="DE794" s="10"/>
      <c r="DF794" s="10"/>
      <c r="DG794" s="10"/>
      <c r="DH794" s="10"/>
      <c r="DI794" s="10"/>
      <c r="DJ794" s="10"/>
      <c r="DK794" s="10"/>
      <c r="DL794" s="10"/>
      <c r="DM794" s="10"/>
      <c r="DN794" s="10"/>
      <c r="DO794" s="10"/>
      <c r="DP794" s="10"/>
      <c r="DQ794" s="10"/>
      <c r="DR794" s="10"/>
      <c r="DS794" s="10"/>
    </row>
    <row r="795" spans="1:123" s="101" customFormat="1" ht="10.95" customHeight="1" x14ac:dyDescent="0.25">
      <c r="A795" s="75" t="s">
        <v>348</v>
      </c>
      <c r="B795" s="95" t="str">
        <f t="shared" ref="B795:B806" si="216">IF(E795&gt;0,"Bud02 " &amp; C795 &amp;","&amp;D795&amp;",'"&amp;E795&amp;"',"&amp;1*R795)</f>
        <v>Bud02 2020,2011,'542500',6731.04444444444</v>
      </c>
      <c r="C795" s="96">
        <f t="shared" ref="C795:C806" si="217">$E$5</f>
        <v>2020</v>
      </c>
      <c r="D795" s="96">
        <v>2011</v>
      </c>
      <c r="E795" s="97">
        <f>IF(LEFT(H795,1) = "x",H795,F795)</f>
        <v>542500</v>
      </c>
      <c r="F795" s="90">
        <v>542500</v>
      </c>
      <c r="G795" s="98">
        <f>IF(""="",1,SUBSTITUTE(SUBSTITUTE("","xxp","xpp"),"xppm13","xppm08"))</f>
        <v>1</v>
      </c>
      <c r="H795" s="98">
        <f>IF(""="",1,"")</f>
        <v>1</v>
      </c>
      <c r="I795" s="98">
        <f>IF(""="",1,IF(LEFT("",1)&lt;&gt;"E","",1))</f>
        <v>1</v>
      </c>
      <c r="J795" s="98">
        <f>IF(""="",1,IF(LEFT("",1)="E","",1))</f>
        <v>1</v>
      </c>
      <c r="K795" s="99" t="s">
        <v>373</v>
      </c>
      <c r="L795" s="91">
        <v>2011</v>
      </c>
      <c r="M795" s="100" t="str">
        <f>IF(LEFT($G795,4)="xppm","*","")</f>
        <v/>
      </c>
      <c r="N795" s="101" t="str">
        <f>UPPER(TRIM("          MARKETING - ADVERTISING &amp; PROMOTION"))</f>
        <v>MARKETING - ADVERTISING &amp; PROMOTION</v>
      </c>
      <c r="P795" s="102" t="s">
        <v>374</v>
      </c>
      <c r="R795" s="109">
        <f>IFERROR(IF(1*AB795&gt;0,AB795,V795),V795)</f>
        <v>6731.0444444444447</v>
      </c>
      <c r="S795" s="108"/>
      <c r="T795" s="101">
        <f>IFERROR(IF(LEFT($G795,4)="xppm",AD795/VLOOKUP($G795,$K$11:$Z$28,T$1,0),IF(LEFT($J795,1)="E",AD795/VLOOKUP($J795,$K$11:$Z$28,T$1,0),AD795/T$6)),"")</f>
        <v>5911.9466666666667</v>
      </c>
      <c r="V795" s="101">
        <f>IFERROR(IF(LEFT($G795,4)="xppm",AF795/VLOOKUP($G795,$K$11:$Z$28,V$1,0),IF(LEFT($J795,1)="E",AF795/VLOOKUP($J795,$K$11:$Z$28,V$1,0),AF795/V$6)),"")</f>
        <v>6731.0444444444447</v>
      </c>
      <c r="X795" s="101">
        <f>IFERROR(IF(LEFT($G795,4)="xppm",AH795/VLOOKUP($G795,$K$11:$Z$28,X$1,0),IF(LEFT($J795,1)="E",AH795/VLOOKUP($J795,$K$11:$Z$28,X$1,0),AH795/X$6)),"")</f>
        <v>0</v>
      </c>
      <c r="Z795" s="101">
        <f>IFERROR(IF(LEFT($G795,4)="xppm",AJ795/VLOOKUP($G795,$K$11:$Z$28,Z$1,0),IF(LEFT($J795,1)="E",AJ795/VLOOKUP($J795,$K$11:$Z$28,Z$1,0),AJ795/Z$6)),"")</f>
        <v>5000</v>
      </c>
      <c r="AA795" s="108"/>
      <c r="AB795" s="99">
        <f>IFERROR(IF(LEFT($G795,4)="xppm",AL795/VLOOKUP($G795,$K$11:$Z$28,AB$1,0),IF(LEFT($J795,1)="E",AL795/VLOOKUP($J795,$K$11:$AB$28,AB$1,0),AL795/AB$6)),"")</f>
        <v>0</v>
      </c>
      <c r="AC795" s="110"/>
      <c r="AD795" s="14">
        <v>17735.84</v>
      </c>
      <c r="AE795" s="14"/>
      <c r="AF795" s="14">
        <v>60579.4</v>
      </c>
      <c r="AG795" s="14"/>
      <c r="AH795" s="14"/>
      <c r="AI795" s="14"/>
      <c r="AJ795" s="14">
        <v>60000</v>
      </c>
      <c r="AK795" s="65"/>
      <c r="AL795" s="14">
        <v>0</v>
      </c>
      <c r="AM795" s="65"/>
      <c r="AN795" s="25"/>
      <c r="AO795" s="25"/>
      <c r="AP795" s="25"/>
      <c r="AQ795" s="25">
        <v>591.95000000000005</v>
      </c>
      <c r="AR795" s="25">
        <v>985.33</v>
      </c>
      <c r="AS795" s="25">
        <v>10487.39</v>
      </c>
      <c r="AT795" s="25">
        <v>8234.24</v>
      </c>
      <c r="AU795" s="25">
        <v>17644.07</v>
      </c>
      <c r="AV795" s="25">
        <v>4900.58</v>
      </c>
      <c r="AW795" s="25">
        <v>4215.93</v>
      </c>
      <c r="AX795" s="25">
        <v>10340.65</v>
      </c>
      <c r="AY795" s="25">
        <v>3179.26</v>
      </c>
      <c r="AZ795" s="108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  <c r="CK795" s="10"/>
      <c r="CL795" s="10"/>
      <c r="CM795" s="10"/>
      <c r="CN795" s="10"/>
      <c r="CO795" s="10"/>
      <c r="CP795" s="10"/>
      <c r="CQ795" s="10"/>
      <c r="CR795" s="10"/>
      <c r="CS795" s="10"/>
      <c r="CT795" s="10"/>
      <c r="CU795" s="10"/>
      <c r="CV795" s="10"/>
      <c r="CW795" s="10"/>
      <c r="CX795" s="10"/>
      <c r="CY795" s="10"/>
      <c r="CZ795" s="10"/>
      <c r="DA795" s="10"/>
      <c r="DB795" s="10"/>
      <c r="DC795" s="10"/>
      <c r="DD795" s="10"/>
      <c r="DE795" s="10"/>
      <c r="DF795" s="10"/>
      <c r="DG795" s="10"/>
      <c r="DH795" s="10"/>
      <c r="DI795" s="10"/>
      <c r="DJ795" s="10"/>
      <c r="DK795" s="10"/>
      <c r="DL795" s="10"/>
      <c r="DM795" s="10"/>
      <c r="DN795" s="10"/>
      <c r="DO795" s="10"/>
      <c r="DP795" s="10"/>
      <c r="DQ795" s="10"/>
      <c r="DR795" s="10"/>
      <c r="DS795" s="10"/>
    </row>
    <row r="796" spans="1:123" s="101" customFormat="1" ht="10.95" customHeight="1" x14ac:dyDescent="0.25">
      <c r="A796" s="75" t="s">
        <v>348</v>
      </c>
      <c r="B796" s="95" t="str">
        <f t="shared" si="216"/>
        <v>Bud02 2020,2011,'543200',2852.73</v>
      </c>
      <c r="C796" s="96">
        <f t="shared" si="217"/>
        <v>2020</v>
      </c>
      <c r="D796" s="96">
        <v>2011</v>
      </c>
      <c r="E796" s="97">
        <f>IF(LEFT(H796,1) = "x",H796,F796)</f>
        <v>543200</v>
      </c>
      <c r="F796" s="90">
        <v>543200</v>
      </c>
      <c r="G796" s="98">
        <f>IF(""="",1,SUBSTITUTE(SUBSTITUTE("","xxp","xpp"),"xppm13","xppm08"))</f>
        <v>1</v>
      </c>
      <c r="H796" s="98">
        <f>IF(""="",1,"")</f>
        <v>1</v>
      </c>
      <c r="I796" s="98">
        <f>IF(""="",1,IF(LEFT("",1)&lt;&gt;"E","",1))</f>
        <v>1</v>
      </c>
      <c r="J796" s="98">
        <f>IF(""="",1,IF(LEFT("",1)="E","",1))</f>
        <v>1</v>
      </c>
      <c r="K796" s="99" t="s">
        <v>375</v>
      </c>
      <c r="L796" s="91">
        <v>2011</v>
      </c>
      <c r="M796" s="100" t="str">
        <f>IF(LEFT($G796,4)="xppm","*","")</f>
        <v/>
      </c>
      <c r="N796" s="101" t="str">
        <f>UPPER(TRIM("          CONCIERGE - RESIDENT EXPENSES"))</f>
        <v>CONCIERGE - RESIDENT EXPENSES</v>
      </c>
      <c r="P796" s="102" t="s">
        <v>376</v>
      </c>
      <c r="R796" s="109">
        <f>IFERROR(IF(1*AB796&gt;0,AB796,V796),V796)</f>
        <v>2852.73</v>
      </c>
      <c r="S796" s="108"/>
      <c r="T796" s="101">
        <f>IFERROR(IF(LEFT($G796,4)="xppm",AD796/VLOOKUP($G796,$K$11:$Z$28,T$1,0),IF(LEFT($J796,1)="E",AD796/VLOOKUP($J796,$K$11:$Z$28,T$1,0),AD796/T$6)),"")</f>
        <v>756.84</v>
      </c>
      <c r="V796" s="101">
        <f>IFERROR(IF(LEFT($G796,4)="xppm",AF796/VLOOKUP($G796,$K$11:$Z$28,V$1,0),IF(LEFT($J796,1)="E",AF796/VLOOKUP($J796,$K$11:$Z$28,V$1,0),AF796/V$6)),"")</f>
        <v>2852.73</v>
      </c>
      <c r="X796" s="101">
        <f>IFERROR(IF(LEFT($G796,4)="xppm",AH796/VLOOKUP($G796,$K$11:$Z$28,X$1,0),IF(LEFT($J796,1)="E",AH796/VLOOKUP($J796,$K$11:$Z$28,X$1,0),AH796/X$6)),"")</f>
        <v>0</v>
      </c>
      <c r="Z796" s="101">
        <f>IFERROR(IF(LEFT($G796,4)="xppm",AJ796/VLOOKUP($G796,$K$11:$Z$28,Z$1,0),IF(LEFT($J796,1)="E",AJ796/VLOOKUP($J796,$K$11:$Z$28,Z$1,0),AJ796/Z$6)),"")</f>
        <v>1500</v>
      </c>
      <c r="AA796" s="108"/>
      <c r="AB796" s="99">
        <f>IFERROR(IF(LEFT($G796,4)="xppm",AL796/VLOOKUP($G796,$K$11:$Z$28,AB$1,0),IF(LEFT($J796,1)="E",AL796/VLOOKUP($J796,$K$11:$AB$28,AB$1,0),AL796/AB$6)),"")</f>
        <v>0</v>
      </c>
      <c r="AC796" s="110"/>
      <c r="AD796" s="14">
        <v>2270.52</v>
      </c>
      <c r="AE796" s="14"/>
      <c r="AF796" s="14">
        <v>25674.57</v>
      </c>
      <c r="AG796" s="14"/>
      <c r="AH796" s="14"/>
      <c r="AI796" s="14"/>
      <c r="AJ796" s="14">
        <v>18000</v>
      </c>
      <c r="AK796" s="65"/>
      <c r="AL796" s="14">
        <v>0</v>
      </c>
      <c r="AM796" s="65"/>
      <c r="AN796" s="25"/>
      <c r="AO796" s="25"/>
      <c r="AP796" s="25"/>
      <c r="AQ796" s="25">
        <v>950</v>
      </c>
      <c r="AR796" s="25">
        <v>0</v>
      </c>
      <c r="AS796" s="25">
        <v>1198.72</v>
      </c>
      <c r="AT796" s="25">
        <v>13349.63</v>
      </c>
      <c r="AU796" s="25">
        <v>5248.56</v>
      </c>
      <c r="AV796" s="25">
        <v>2657.14</v>
      </c>
      <c r="AW796" s="25">
        <v>1494.66</v>
      </c>
      <c r="AX796" s="25">
        <v>-809.08</v>
      </c>
      <c r="AY796" s="25">
        <v>1584.94</v>
      </c>
      <c r="AZ796" s="108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  <c r="CK796" s="10"/>
      <c r="CL796" s="10"/>
      <c r="CM796" s="10"/>
      <c r="CN796" s="10"/>
      <c r="CO796" s="10"/>
      <c r="CP796" s="10"/>
      <c r="CQ796" s="10"/>
      <c r="CR796" s="10"/>
      <c r="CS796" s="10"/>
      <c r="CT796" s="10"/>
      <c r="CU796" s="10"/>
      <c r="CV796" s="10"/>
      <c r="CW796" s="10"/>
      <c r="CX796" s="10"/>
      <c r="CY796" s="10"/>
      <c r="CZ796" s="10"/>
      <c r="DA796" s="10"/>
      <c r="DB796" s="10"/>
      <c r="DC796" s="10"/>
      <c r="DD796" s="10"/>
      <c r="DE796" s="10"/>
      <c r="DF796" s="10"/>
      <c r="DG796" s="10"/>
      <c r="DH796" s="10"/>
      <c r="DI796" s="10"/>
      <c r="DJ796" s="10"/>
      <c r="DK796" s="10"/>
      <c r="DL796" s="10"/>
      <c r="DM796" s="10"/>
      <c r="DN796" s="10"/>
      <c r="DO796" s="10"/>
      <c r="DP796" s="10"/>
      <c r="DQ796" s="10"/>
      <c r="DR796" s="10"/>
      <c r="DS796" s="10"/>
    </row>
    <row r="797" spans="1:123" s="101" customFormat="1" ht="10.95" customHeight="1" x14ac:dyDescent="0.25">
      <c r="A797" s="75" t="s">
        <v>348</v>
      </c>
      <c r="B797" s="95" t="str">
        <f t="shared" si="216"/>
        <v>Bud02 2020,2011,'xga002',0.00144452717358805</v>
      </c>
      <c r="C797" s="96">
        <f t="shared" si="217"/>
        <v>2020</v>
      </c>
      <c r="D797" s="96">
        <v>2011</v>
      </c>
      <c r="E797" s="97" t="str">
        <f>IF(LEFT(H797,1) = "x",H797,F797)</f>
        <v>xga002</v>
      </c>
      <c r="F797" s="90">
        <v>546000</v>
      </c>
      <c r="G797" s="98">
        <f>IF(""="",1,SUBSTITUTE(SUBSTITUTE("","xxp","xpp"),"xppm13","xppm08"))</f>
        <v>1</v>
      </c>
      <c r="H797" s="98" t="str">
        <f>IF("xga002"="",1,"xga002")</f>
        <v>xga002</v>
      </c>
      <c r="I797" s="98">
        <f>IF("E1z"="",1,IF(LEFT("E1z",1)&lt;&gt;"E","E1z",1))</f>
        <v>1</v>
      </c>
      <c r="J797" s="98" t="str">
        <f>IF("E1z"="",1,IF(LEFT("E1z",1)="E","E1z",1))</f>
        <v>E1z</v>
      </c>
      <c r="K797" s="99" t="s">
        <v>377</v>
      </c>
      <c r="L797" s="91">
        <v>2011</v>
      </c>
      <c r="M797" s="100" t="str">
        <f>IF(LEFT($G797,4)="xppm","*","")</f>
        <v/>
      </c>
      <c r="N797" s="101" t="str">
        <f>UPPER(TRIM("          FINANCIAL CONSULTING FEES"))</f>
        <v>FINANCIAL CONSULTING FEES</v>
      </c>
      <c r="P797" s="102" t="s">
        <v>356</v>
      </c>
      <c r="R797" s="109">
        <f>IFERROR(IF(1*AB797&gt;0,AB797,V797),V797)</f>
        <v>1.4445271735880549E-3</v>
      </c>
      <c r="S797" s="108"/>
      <c r="T797" s="101">
        <f>IFERROR(IF(LEFT($G797,4)="xppm",AD797/VLOOKUP($G797,$K$11:$Z$28,T$1,0),IF(LEFT($J797,1)="E",AD797/VLOOKUP($J797,$K$11:$Z$28,T$1,0),AD797/T$6)),"")</f>
        <v>1.7003111699614921E-3</v>
      </c>
      <c r="V797" s="101">
        <f>IFERROR(IF(LEFT($G797,4)="xppm",AF797/VLOOKUP($G797,$K$11:$Z$28,V$1,0),IF(LEFT($J797,1)="E",AF797/VLOOKUP($J797,$K$11:$Z$28,V$1,0),AF797/V$6)),"")</f>
        <v>1.4445271735880549E-3</v>
      </c>
      <c r="X797" s="101">
        <f>IFERROR(IF(LEFT($G797,4)="xppm",AH797/VLOOKUP($G797,$K$11:$Z$28,X$1,0),IF(LEFT($J797,1)="E",AH797/VLOOKUP($J797,$K$11:$Z$28,X$1,0),AH797/X$6)),"")</f>
        <v>0</v>
      </c>
      <c r="Z797" s="101">
        <f>IFERROR(IF(LEFT($G797,4)="xppm",AJ797/VLOOKUP($G797,$K$11:$Z$28,Z$1,0),IF(LEFT($J797,1)="E",AJ797/VLOOKUP($J797,$K$11:$Z$28,Z$1,0),AJ797/Z$6)),"")</f>
        <v>1.7868815249309762E-3</v>
      </c>
      <c r="AA797" s="108"/>
      <c r="AB797" s="99" t="str">
        <f>IFERROR(IF(LEFT($G797,4)="xppm",AL797/VLOOKUP($G797,$K$11:$Z$28,AB$1,0),IF(LEFT($J797,1)="E",AL797/VLOOKUP($J797,$K$11:$AB$28,AB$1,0),AL797/AB$6)),"")</f>
        <v/>
      </c>
      <c r="AC797" s="110"/>
      <c r="AD797" s="14">
        <v>188461.52</v>
      </c>
      <c r="AE797" s="14"/>
      <c r="AF797" s="14">
        <v>481538.41</v>
      </c>
      <c r="AG797" s="14"/>
      <c r="AH797" s="14"/>
      <c r="AI797" s="14"/>
      <c r="AJ797" s="14">
        <v>753870.81056500005</v>
      </c>
      <c r="AK797" s="65"/>
      <c r="AL797" s="14">
        <v>0</v>
      </c>
      <c r="AM797" s="65"/>
      <c r="AN797" s="25"/>
      <c r="AO797" s="25"/>
      <c r="AP797" s="25"/>
      <c r="AQ797" s="25">
        <v>62307.69</v>
      </c>
      <c r="AR797" s="25">
        <v>46153.84</v>
      </c>
      <c r="AS797" s="25">
        <v>46153.84</v>
      </c>
      <c r="AT797" s="25">
        <v>46153.84</v>
      </c>
      <c r="AU797" s="25">
        <v>46153.84</v>
      </c>
      <c r="AV797" s="25">
        <v>46153.84</v>
      </c>
      <c r="AW797" s="25">
        <v>69230.759999999995</v>
      </c>
      <c r="AX797" s="25">
        <v>46153.84</v>
      </c>
      <c r="AY797" s="25">
        <v>73076.92</v>
      </c>
      <c r="AZ797" s="108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  <c r="CK797" s="10"/>
      <c r="CL797" s="10"/>
      <c r="CM797" s="10"/>
      <c r="CN797" s="10"/>
      <c r="CO797" s="10"/>
      <c r="CP797" s="10"/>
      <c r="CQ797" s="10"/>
      <c r="CR797" s="10"/>
      <c r="CS797" s="10"/>
      <c r="CT797" s="10"/>
      <c r="CU797" s="10"/>
      <c r="CV797" s="10"/>
      <c r="CW797" s="10"/>
      <c r="CX797" s="10"/>
      <c r="CY797" s="10"/>
      <c r="CZ797" s="10"/>
      <c r="DA797" s="10"/>
      <c r="DB797" s="10"/>
      <c r="DC797" s="10"/>
      <c r="DD797" s="10"/>
      <c r="DE797" s="10"/>
      <c r="DF797" s="10"/>
      <c r="DG797" s="10"/>
      <c r="DH797" s="10"/>
      <c r="DI797" s="10"/>
      <c r="DJ797" s="10"/>
      <c r="DK797" s="10"/>
      <c r="DL797" s="10"/>
      <c r="DM797" s="10"/>
      <c r="DN797" s="10"/>
      <c r="DO797" s="10"/>
      <c r="DP797" s="10"/>
      <c r="DQ797" s="10"/>
      <c r="DR797" s="10"/>
      <c r="DS797" s="10"/>
    </row>
    <row r="798" spans="1:123" s="101" customFormat="1" ht="10.95" customHeight="1" x14ac:dyDescent="0.25">
      <c r="A798" s="75" t="s">
        <v>348</v>
      </c>
      <c r="B798" s="95" t="str">
        <f t="shared" si="216"/>
        <v>Bud02 2020,2011,'505300',42570.7044444444</v>
      </c>
      <c r="C798" s="96">
        <f t="shared" si="217"/>
        <v>2020</v>
      </c>
      <c r="D798" s="96">
        <v>2011</v>
      </c>
      <c r="E798" s="97">
        <f>IF(LEFT(H798,1) = "x",H798,F798)</f>
        <v>505300</v>
      </c>
      <c r="F798" s="90">
        <v>505300</v>
      </c>
      <c r="G798" s="98">
        <f>IF(""="",1,SUBSTITUTE(SUBSTITUTE("","xxp","xpp"),"xppm13","xppm08"))</f>
        <v>1</v>
      </c>
      <c r="H798" s="98">
        <f>IF(""="",1,"")</f>
        <v>1</v>
      </c>
      <c r="I798" s="98">
        <f>IF(""="",1,IF(LEFT("",1)&lt;&gt;"E","",1))</f>
        <v>1</v>
      </c>
      <c r="J798" s="98">
        <f>IF(""="",1,IF(LEFT("",1)="E","",1))</f>
        <v>1</v>
      </c>
      <c r="K798" s="99" t="s">
        <v>378</v>
      </c>
      <c r="L798" s="91">
        <v>2011</v>
      </c>
      <c r="M798" s="100" t="str">
        <f>IF(LEFT($G798,4)="xppm","*","")</f>
        <v/>
      </c>
      <c r="N798" s="101" t="str">
        <f>UPPER(TRIM("          PROFESSIONAL FEES"))</f>
        <v>PROFESSIONAL FEES</v>
      </c>
      <c r="P798" s="102" t="s">
        <v>356</v>
      </c>
      <c r="R798" s="109">
        <f>IFERROR(IF(1*AB798&gt;0,AB798,V798),V798)</f>
        <v>42570.704444444447</v>
      </c>
      <c r="S798" s="108"/>
      <c r="T798" s="101">
        <f>IFERROR(IF(LEFT($G798,4)="xppm",AD798/VLOOKUP($G798,$K$11:$Z$28,T$1,0),IF(LEFT($J798,1)="E",AD798/VLOOKUP($J798,$K$11:$Z$28,T$1,0),AD798/T$6)),"")</f>
        <v>38472.239999999998</v>
      </c>
      <c r="V798" s="101">
        <f>IFERROR(IF(LEFT($G798,4)="xppm",AF798/VLOOKUP($G798,$K$11:$Z$28,V$1,0),IF(LEFT($J798,1)="E",AF798/VLOOKUP($J798,$K$11:$Z$28,V$1,0),AF798/V$6)),"")</f>
        <v>42570.704444444447</v>
      </c>
      <c r="X798" s="101">
        <f>IFERROR(IF(LEFT($G798,4)="xppm",AH798/VLOOKUP($G798,$K$11:$Z$28,X$1,0),IF(LEFT($J798,1)="E",AH798/VLOOKUP($J798,$K$11:$Z$28,X$1,0),AH798/X$6)),"")</f>
        <v>0</v>
      </c>
      <c r="Z798" s="101">
        <f>IFERROR(IF(LEFT($G798,4)="xppm",AJ798/VLOOKUP($G798,$K$11:$Z$28,Z$1,0),IF(LEFT($J798,1)="E",AJ798/VLOOKUP($J798,$K$11:$Z$28,Z$1,0),AJ798/Z$6)),"")</f>
        <v>42000</v>
      </c>
      <c r="AA798" s="108"/>
      <c r="AB798" s="99">
        <f>IFERROR(IF(LEFT($G798,4)="xppm",AL798/VLOOKUP($G798,$K$11:$Z$28,AB$1,0),IF(LEFT($J798,1)="E",AL798/VLOOKUP($J798,$K$11:$AB$28,AB$1,0),AL798/AB$6)),"")</f>
        <v>0</v>
      </c>
      <c r="AC798" s="110"/>
      <c r="AD798" s="14">
        <v>115416.72</v>
      </c>
      <c r="AE798" s="14"/>
      <c r="AF798" s="14">
        <v>383136.34</v>
      </c>
      <c r="AG798" s="14"/>
      <c r="AH798" s="14">
        <v>0</v>
      </c>
      <c r="AI798" s="14"/>
      <c r="AJ798" s="14">
        <v>504000</v>
      </c>
      <c r="AK798" s="65"/>
      <c r="AL798" s="14">
        <v>0</v>
      </c>
      <c r="AM798" s="65"/>
      <c r="AN798" s="25">
        <v>0</v>
      </c>
      <c r="AO798" s="25">
        <v>0</v>
      </c>
      <c r="AP798" s="25">
        <v>0</v>
      </c>
      <c r="AQ798" s="25">
        <v>29446.85</v>
      </c>
      <c r="AR798" s="25">
        <v>27308.85</v>
      </c>
      <c r="AS798" s="25">
        <v>87748.4</v>
      </c>
      <c r="AT798" s="25">
        <v>50520.36</v>
      </c>
      <c r="AU798" s="25">
        <v>50604.23</v>
      </c>
      <c r="AV798" s="25">
        <v>22090.93</v>
      </c>
      <c r="AW798" s="25">
        <v>32322.83</v>
      </c>
      <c r="AX798" s="25">
        <v>55062.21</v>
      </c>
      <c r="AY798" s="25">
        <v>28031.68</v>
      </c>
      <c r="AZ798" s="108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  <c r="CK798" s="10"/>
      <c r="CL798" s="10"/>
      <c r="CM798" s="10"/>
      <c r="CN798" s="10"/>
      <c r="CO798" s="10"/>
      <c r="CP798" s="10"/>
      <c r="CQ798" s="10"/>
      <c r="CR798" s="10"/>
      <c r="CS798" s="10"/>
      <c r="CT798" s="10"/>
      <c r="CU798" s="10"/>
      <c r="CV798" s="10"/>
      <c r="CW798" s="10"/>
      <c r="CX798" s="10"/>
      <c r="CY798" s="10"/>
      <c r="CZ798" s="10"/>
      <c r="DA798" s="10"/>
      <c r="DB798" s="10"/>
      <c r="DC798" s="10"/>
      <c r="DD798" s="10"/>
      <c r="DE798" s="10"/>
      <c r="DF798" s="10"/>
      <c r="DG798" s="10"/>
      <c r="DH798" s="10"/>
      <c r="DI798" s="10"/>
      <c r="DJ798" s="10"/>
      <c r="DK798" s="10"/>
      <c r="DL798" s="10"/>
      <c r="DM798" s="10"/>
      <c r="DN798" s="10"/>
      <c r="DO798" s="10"/>
      <c r="DP798" s="10"/>
      <c r="DQ798" s="10"/>
      <c r="DR798" s="10"/>
      <c r="DS798" s="10"/>
    </row>
    <row r="799" spans="1:123" s="101" customFormat="1" ht="10.95" customHeight="1" x14ac:dyDescent="0.25">
      <c r="A799" s="75" t="s">
        <v>348</v>
      </c>
      <c r="B799" s="95" t="str">
        <f t="shared" si="216"/>
        <v>Bud02 2020,2011,'548000',1539.91333333333</v>
      </c>
      <c r="C799" s="96">
        <f t="shared" si="217"/>
        <v>2020</v>
      </c>
      <c r="D799" s="96">
        <v>2011</v>
      </c>
      <c r="E799" s="97">
        <f>IF(LEFT(H799,1) = "x",H799,F799)</f>
        <v>548000</v>
      </c>
      <c r="F799" s="90">
        <v>548000</v>
      </c>
      <c r="G799" s="98">
        <f>IF(""="",1,SUBSTITUTE(SUBSTITUTE("","xxp","xpp"),"xppm13","xppm08"))</f>
        <v>1</v>
      </c>
      <c r="H799" s="98">
        <f>IF(""="",1,"")</f>
        <v>1</v>
      </c>
      <c r="I799" s="98">
        <f>IF(""="",1,IF(LEFT("",1)&lt;&gt;"E","",1))</f>
        <v>1</v>
      </c>
      <c r="J799" s="98">
        <f>IF(""="",1,IF(LEFT("",1)="E","",1))</f>
        <v>1</v>
      </c>
      <c r="K799" s="99" t="s">
        <v>379</v>
      </c>
      <c r="L799" s="91">
        <v>2011</v>
      </c>
      <c r="M799" s="100" t="str">
        <f>IF(LEFT($G799,4)="xppm","*","")</f>
        <v/>
      </c>
      <c r="N799" s="101" t="str">
        <f>UPPER(TRIM("          CABLE TV/INTERNET"))</f>
        <v>CABLE TV/INTERNET</v>
      </c>
      <c r="P799" s="102" t="s">
        <v>370</v>
      </c>
      <c r="R799" s="109">
        <f>IFERROR(IF(1*AB799&gt;0,AB799,V799),V799)</f>
        <v>1539.9133333333332</v>
      </c>
      <c r="S799" s="108"/>
      <c r="T799" s="101">
        <f>IFERROR(IF(LEFT($G799,4)="xppm",AD799/VLOOKUP($G799,$K$11:$Z$28,T$1,0),IF(LEFT($J799,1)="E",AD799/VLOOKUP($J799,$K$11:$Z$28,T$1,0),AD799/T$6)),"")</f>
        <v>1676.61</v>
      </c>
      <c r="V799" s="101">
        <f>IFERROR(IF(LEFT($G799,4)="xppm",AF799/VLOOKUP($G799,$K$11:$Z$28,V$1,0),IF(LEFT($J799,1)="E",AF799/VLOOKUP($J799,$K$11:$Z$28,V$1,0),AF799/V$6)),"")</f>
        <v>1539.9133333333332</v>
      </c>
      <c r="X799" s="101">
        <f>IFERROR(IF(LEFT($G799,4)="xppm",AH799/VLOOKUP($G799,$K$11:$Z$28,X$1,0),IF(LEFT($J799,1)="E",AH799/VLOOKUP($J799,$K$11:$Z$28,X$1,0),AH799/X$6)),"")</f>
        <v>0</v>
      </c>
      <c r="Z799" s="101">
        <f>IFERROR(IF(LEFT($G799,4)="xppm",AJ799/VLOOKUP($G799,$K$11:$Z$28,Z$1,0),IF(LEFT($J799,1)="E",AJ799/VLOOKUP($J799,$K$11:$Z$28,Z$1,0),AJ799/Z$6)),"")</f>
        <v>2500</v>
      </c>
      <c r="AA799" s="108"/>
      <c r="AB799" s="99">
        <f>IFERROR(IF(LEFT($G799,4)="xppm",AL799/VLOOKUP($G799,$K$11:$Z$28,AB$1,0),IF(LEFT($J799,1)="E",AL799/VLOOKUP($J799,$K$11:$AB$28,AB$1,0),AL799/AB$6)),"")</f>
        <v>0</v>
      </c>
      <c r="AC799" s="110"/>
      <c r="AD799" s="14">
        <v>5029.83</v>
      </c>
      <c r="AE799" s="14"/>
      <c r="AF799" s="14">
        <v>13859.22</v>
      </c>
      <c r="AG799" s="14"/>
      <c r="AH799" s="14"/>
      <c r="AI799" s="14"/>
      <c r="AJ799" s="14">
        <v>30000</v>
      </c>
      <c r="AK799" s="65"/>
      <c r="AL799" s="14">
        <v>0</v>
      </c>
      <c r="AM799" s="65"/>
      <c r="AN799" s="25"/>
      <c r="AO799" s="25"/>
      <c r="AP799" s="25"/>
      <c r="AQ799" s="25">
        <v>226.85</v>
      </c>
      <c r="AR799" s="25">
        <v>1767.73</v>
      </c>
      <c r="AS799" s="25">
        <v>1706.32</v>
      </c>
      <c r="AT799" s="25">
        <v>1706.32</v>
      </c>
      <c r="AU799" s="25">
        <v>1706.47</v>
      </c>
      <c r="AV799" s="25">
        <v>1715.7</v>
      </c>
      <c r="AW799" s="25">
        <v>1673.59</v>
      </c>
      <c r="AX799" s="25">
        <v>1683.12</v>
      </c>
      <c r="AY799" s="25">
        <v>1673.12</v>
      </c>
      <c r="AZ799" s="108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  <c r="CK799" s="10"/>
      <c r="CL799" s="10"/>
      <c r="CM799" s="10"/>
      <c r="CN799" s="10"/>
      <c r="CO799" s="10"/>
      <c r="CP799" s="10"/>
      <c r="CQ799" s="10"/>
      <c r="CR799" s="10"/>
      <c r="CS799" s="10"/>
      <c r="CT799" s="10"/>
      <c r="CU799" s="10"/>
      <c r="CV799" s="10"/>
      <c r="CW799" s="10"/>
      <c r="CX799" s="10"/>
      <c r="CY799" s="10"/>
      <c r="CZ799" s="10"/>
      <c r="DA799" s="10"/>
      <c r="DB799" s="10"/>
      <c r="DC799" s="10"/>
      <c r="DD799" s="10"/>
      <c r="DE799" s="10"/>
      <c r="DF799" s="10"/>
      <c r="DG799" s="10"/>
      <c r="DH799" s="10"/>
      <c r="DI799" s="10"/>
      <c r="DJ799" s="10"/>
      <c r="DK799" s="10"/>
      <c r="DL799" s="10"/>
      <c r="DM799" s="10"/>
      <c r="DN799" s="10"/>
      <c r="DO799" s="10"/>
      <c r="DP799" s="10"/>
      <c r="DQ799" s="10"/>
      <c r="DR799" s="10"/>
      <c r="DS799" s="10"/>
    </row>
    <row r="800" spans="1:123" s="101" customFormat="1" ht="10.95" customHeight="1" x14ac:dyDescent="0.25">
      <c r="A800" s="75" t="s">
        <v>348</v>
      </c>
      <c r="B800" s="95" t="str">
        <f t="shared" si="216"/>
        <v>Bud02 2020,2011,'549000',15574.6577777778</v>
      </c>
      <c r="C800" s="96">
        <f t="shared" si="217"/>
        <v>2020</v>
      </c>
      <c r="D800" s="96">
        <v>2011</v>
      </c>
      <c r="E800" s="97">
        <f>IF(LEFT(H800,1) = "x",H800,F800)</f>
        <v>549000</v>
      </c>
      <c r="F800" s="90">
        <v>549000</v>
      </c>
      <c r="G800" s="98">
        <f>IF(""="",1,SUBSTITUTE(SUBSTITUTE("","xxp","xpp"),"xppm13","xppm08"))</f>
        <v>1</v>
      </c>
      <c r="H800" s="98">
        <f>IF(""="",1,"")</f>
        <v>1</v>
      </c>
      <c r="I800" s="98">
        <f>IF(""="",1,IF(LEFT("",1)&lt;&gt;"E","",1))</f>
        <v>1</v>
      </c>
      <c r="J800" s="98">
        <f>IF(""="",1,IF(LEFT("",1)="E","",1))</f>
        <v>1</v>
      </c>
      <c r="K800" s="99" t="s">
        <v>380</v>
      </c>
      <c r="L800" s="91">
        <v>2011</v>
      </c>
      <c r="M800" s="100" t="str">
        <f>IF(LEFT($G800,4)="xppm","*","")</f>
        <v/>
      </c>
      <c r="N800" s="101" t="str">
        <f>UPPER(TRIM("          COMPUTER HARDWARE/SOFTWARE"))</f>
        <v>COMPUTER HARDWARE/SOFTWARE</v>
      </c>
      <c r="P800" s="102" t="s">
        <v>370</v>
      </c>
      <c r="R800" s="109">
        <f>IFERROR(IF(1*AB800&gt;0,AB800,V800),V800)</f>
        <v>15574.657777777778</v>
      </c>
      <c r="S800" s="108"/>
      <c r="T800" s="101">
        <f>IFERROR(IF(LEFT($G800,4)="xppm",AD800/VLOOKUP($G800,$K$11:$Z$28,T$1,0),IF(LEFT($J800,1)="E",AD800/VLOOKUP($J800,$K$11:$Z$28,T$1,0),AD800/T$6)),"")</f>
        <v>18143.933333333334</v>
      </c>
      <c r="V800" s="101">
        <f>IFERROR(IF(LEFT($G800,4)="xppm",AF800/VLOOKUP($G800,$K$11:$Z$28,V$1,0),IF(LEFT($J800,1)="E",AF800/VLOOKUP($J800,$K$11:$Z$28,V$1,0),AF800/V$6)),"")</f>
        <v>15574.657777777778</v>
      </c>
      <c r="X800" s="101">
        <f>IFERROR(IF(LEFT($G800,4)="xppm",AH800/VLOOKUP($G800,$K$11:$Z$28,X$1,0),IF(LEFT($J800,1)="E",AH800/VLOOKUP($J800,$K$11:$Z$28,X$1,0),AH800/X$6)),"")</f>
        <v>0</v>
      </c>
      <c r="Z800" s="101">
        <f>IFERROR(IF(LEFT($G800,4)="xppm",AJ800/VLOOKUP($G800,$K$11:$Z$28,Z$1,0),IF(LEFT($J800,1)="E",AJ800/VLOOKUP($J800,$K$11:$Z$28,Z$1,0),AJ800/Z$6)),"")</f>
        <v>10000</v>
      </c>
      <c r="AA800" s="108"/>
      <c r="AB800" s="99">
        <f>IFERROR(IF(LEFT($G800,4)="xppm",AL800/VLOOKUP($G800,$K$11:$Z$28,AB$1,0),IF(LEFT($J800,1)="E",AL800/VLOOKUP($J800,$K$11:$AB$28,AB$1,0),AL800/AB$6)),"")</f>
        <v>0</v>
      </c>
      <c r="AC800" s="110"/>
      <c r="AD800" s="14">
        <v>54431.8</v>
      </c>
      <c r="AE800" s="14"/>
      <c r="AF800" s="14">
        <v>140171.92000000001</v>
      </c>
      <c r="AG800" s="14"/>
      <c r="AH800" s="14"/>
      <c r="AI800" s="14"/>
      <c r="AJ800" s="14">
        <v>120000</v>
      </c>
      <c r="AK800" s="65"/>
      <c r="AL800" s="14">
        <v>0</v>
      </c>
      <c r="AM800" s="65"/>
      <c r="AN800" s="25"/>
      <c r="AO800" s="25"/>
      <c r="AP800" s="25"/>
      <c r="AQ800" s="25">
        <v>18147.330000000002</v>
      </c>
      <c r="AR800" s="25">
        <v>15047.1</v>
      </c>
      <c r="AS800" s="25">
        <v>8010.29</v>
      </c>
      <c r="AT800" s="25">
        <v>12316.51</v>
      </c>
      <c r="AU800" s="25">
        <v>17354.580000000002</v>
      </c>
      <c r="AV800" s="25">
        <v>14864.31</v>
      </c>
      <c r="AW800" s="25">
        <v>10650.28</v>
      </c>
      <c r="AX800" s="25">
        <v>7541.34</v>
      </c>
      <c r="AY800" s="25">
        <v>36240.18</v>
      </c>
      <c r="AZ800" s="108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  <c r="CK800" s="10"/>
      <c r="CL800" s="10"/>
      <c r="CM800" s="10"/>
      <c r="CN800" s="10"/>
      <c r="CO800" s="10"/>
      <c r="CP800" s="10"/>
      <c r="CQ800" s="10"/>
      <c r="CR800" s="10"/>
      <c r="CS800" s="10"/>
      <c r="CT800" s="10"/>
      <c r="CU800" s="10"/>
      <c r="CV800" s="10"/>
      <c r="CW800" s="10"/>
      <c r="CX800" s="10"/>
      <c r="CY800" s="10"/>
      <c r="CZ800" s="10"/>
      <c r="DA800" s="10"/>
      <c r="DB800" s="10"/>
      <c r="DC800" s="10"/>
      <c r="DD800" s="10"/>
      <c r="DE800" s="10"/>
      <c r="DF800" s="10"/>
      <c r="DG800" s="10"/>
      <c r="DH800" s="10"/>
      <c r="DI800" s="10"/>
      <c r="DJ800" s="10"/>
      <c r="DK800" s="10"/>
      <c r="DL800" s="10"/>
      <c r="DM800" s="10"/>
      <c r="DN800" s="10"/>
      <c r="DO800" s="10"/>
      <c r="DP800" s="10"/>
      <c r="DQ800" s="10"/>
      <c r="DR800" s="10"/>
      <c r="DS800" s="10"/>
    </row>
    <row r="801" spans="1:123" s="101" customFormat="1" ht="10.95" customHeight="1" x14ac:dyDescent="0.25">
      <c r="A801" s="75" t="s">
        <v>348</v>
      </c>
      <c r="B801" s="95" t="str">
        <f t="shared" si="216"/>
        <v>Bud02 2020,2011,'550000',8381.15</v>
      </c>
      <c r="C801" s="96">
        <f t="shared" si="217"/>
        <v>2020</v>
      </c>
      <c r="D801" s="96">
        <v>2011</v>
      </c>
      <c r="E801" s="97">
        <f>IF(LEFT(H801,1) = "x",H801,F801)</f>
        <v>550000</v>
      </c>
      <c r="F801" s="90">
        <v>550000</v>
      </c>
      <c r="G801" s="98">
        <f>IF(""="",1,SUBSTITUTE(SUBSTITUTE("","xxp","xpp"),"xppm13","xppm08"))</f>
        <v>1</v>
      </c>
      <c r="H801" s="98">
        <f>IF(""="",1,"")</f>
        <v>1</v>
      </c>
      <c r="I801" s="98">
        <f>IF(""="",1,IF(LEFT("",1)&lt;&gt;"E","",1))</f>
        <v>1</v>
      </c>
      <c r="J801" s="98">
        <f>IF(""="",1,IF(LEFT("",1)="E","",1))</f>
        <v>1</v>
      </c>
      <c r="K801" s="99" t="s">
        <v>381</v>
      </c>
      <c r="L801" s="91">
        <v>2011</v>
      </c>
      <c r="M801" s="100" t="str">
        <f>IF(LEFT($G801,4)="xppm","*","")</f>
        <v/>
      </c>
      <c r="N801" s="101" t="str">
        <f>UPPER(TRIM("          EMPLOYEE EXPENSES"))</f>
        <v>EMPLOYEE EXPENSES</v>
      </c>
      <c r="P801" s="102" t="s">
        <v>382</v>
      </c>
      <c r="R801" s="109">
        <f>IFERROR(IF(1*AB801&gt;0,AB801,V801),V801)</f>
        <v>8381.1500000000015</v>
      </c>
      <c r="S801" s="108"/>
      <c r="T801" s="101">
        <f>IFERROR(IF(LEFT($G801,4)="xppm",AD801/VLOOKUP($G801,$K$11:$Z$28,T$1,0),IF(LEFT($J801,1)="E",AD801/VLOOKUP($J801,$K$11:$Z$28,T$1,0),AD801/T$6)),"")</f>
        <v>6368.12</v>
      </c>
      <c r="V801" s="101">
        <f>IFERROR(IF(LEFT($G801,4)="xppm",AF801/VLOOKUP($G801,$K$11:$Z$28,V$1,0),IF(LEFT($J801,1)="E",AF801/VLOOKUP($J801,$K$11:$Z$28,V$1,0),AF801/V$6)),"")</f>
        <v>8381.1500000000015</v>
      </c>
      <c r="X801" s="101">
        <f>IFERROR(IF(LEFT($G801,4)="xppm",AH801/VLOOKUP($G801,$K$11:$Z$28,X$1,0),IF(LEFT($J801,1)="E",AH801/VLOOKUP($J801,$K$11:$Z$28,X$1,0),AH801/X$6)),"")</f>
        <v>0</v>
      </c>
      <c r="Z801" s="101">
        <f>IFERROR(IF(LEFT($G801,4)="xppm",AJ801/VLOOKUP($G801,$K$11:$Z$28,Z$1,0),IF(LEFT($J801,1)="E",AJ801/VLOOKUP($J801,$K$11:$Z$28,Z$1,0),AJ801/Z$6)),"")</f>
        <v>3000</v>
      </c>
      <c r="AA801" s="108"/>
      <c r="AB801" s="99">
        <f>IFERROR(IF(LEFT($G801,4)="xppm",AL801/VLOOKUP($G801,$K$11:$Z$28,AB$1,0),IF(LEFT($J801,1)="E",AL801/VLOOKUP($J801,$K$11:$AB$28,AB$1,0),AL801/AB$6)),"")</f>
        <v>0</v>
      </c>
      <c r="AC801" s="110"/>
      <c r="AD801" s="14">
        <v>19104.36</v>
      </c>
      <c r="AE801" s="14"/>
      <c r="AF801" s="14">
        <v>75430.350000000006</v>
      </c>
      <c r="AG801" s="14"/>
      <c r="AH801" s="14"/>
      <c r="AI801" s="14"/>
      <c r="AJ801" s="14">
        <v>36000</v>
      </c>
      <c r="AK801" s="65"/>
      <c r="AL801" s="14">
        <v>0</v>
      </c>
      <c r="AM801" s="65"/>
      <c r="AN801" s="25"/>
      <c r="AO801" s="25"/>
      <c r="AP801" s="25"/>
      <c r="AQ801" s="25">
        <v>611.66</v>
      </c>
      <c r="AR801" s="25">
        <v>2333.48</v>
      </c>
      <c r="AS801" s="25">
        <v>12474.09</v>
      </c>
      <c r="AT801" s="25">
        <v>9469.11</v>
      </c>
      <c r="AU801" s="25">
        <v>20349.310000000001</v>
      </c>
      <c r="AV801" s="25">
        <v>11088.34</v>
      </c>
      <c r="AW801" s="25">
        <v>5189.57</v>
      </c>
      <c r="AX801" s="25">
        <v>6881.42</v>
      </c>
      <c r="AY801" s="25">
        <v>7033.37</v>
      </c>
      <c r="AZ801" s="108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  <c r="CK801" s="10"/>
      <c r="CL801" s="10"/>
      <c r="CM801" s="10"/>
      <c r="CN801" s="10"/>
      <c r="CO801" s="10"/>
      <c r="CP801" s="10"/>
      <c r="CQ801" s="10"/>
      <c r="CR801" s="10"/>
      <c r="CS801" s="10"/>
      <c r="CT801" s="10"/>
      <c r="CU801" s="10"/>
      <c r="CV801" s="10"/>
      <c r="CW801" s="10"/>
      <c r="CX801" s="10"/>
      <c r="CY801" s="10"/>
      <c r="CZ801" s="10"/>
      <c r="DA801" s="10"/>
      <c r="DB801" s="10"/>
      <c r="DC801" s="10"/>
      <c r="DD801" s="10"/>
      <c r="DE801" s="10"/>
      <c r="DF801" s="10"/>
      <c r="DG801" s="10"/>
      <c r="DH801" s="10"/>
      <c r="DI801" s="10"/>
      <c r="DJ801" s="10"/>
      <c r="DK801" s="10"/>
      <c r="DL801" s="10"/>
      <c r="DM801" s="10"/>
      <c r="DN801" s="10"/>
      <c r="DO801" s="10"/>
      <c r="DP801" s="10"/>
      <c r="DQ801" s="10"/>
      <c r="DR801" s="10"/>
      <c r="DS801" s="10"/>
    </row>
    <row r="802" spans="1:123" s="101" customFormat="1" ht="10.95" customHeight="1" x14ac:dyDescent="0.25">
      <c r="A802" s="75" t="s">
        <v>348</v>
      </c>
      <c r="B802" s="95" t="str">
        <f t="shared" si="216"/>
        <v>Bud02 2020,2011,'552000',5617.94111111111</v>
      </c>
      <c r="C802" s="96">
        <f t="shared" si="217"/>
        <v>2020</v>
      </c>
      <c r="D802" s="96">
        <v>2011</v>
      </c>
      <c r="E802" s="97">
        <f>IF(LEFT(H802,1) = "x",H802,F802)</f>
        <v>552000</v>
      </c>
      <c r="F802" s="90">
        <v>552000</v>
      </c>
      <c r="G802" s="98">
        <f>IF(""="",1,SUBSTITUTE(SUBSTITUTE("","xxp","xpp"),"xppm13","xppm08"))</f>
        <v>1</v>
      </c>
      <c r="H802" s="98">
        <f>IF(""="",1,"")</f>
        <v>1</v>
      </c>
      <c r="I802" s="98">
        <f>IF(""="",1,IF(LEFT("",1)&lt;&gt;"E","",1))</f>
        <v>1</v>
      </c>
      <c r="J802" s="98">
        <f>IF(""="",1,IF(LEFT("",1)="E","",1))</f>
        <v>1</v>
      </c>
      <c r="K802" s="99" t="s">
        <v>383</v>
      </c>
      <c r="L802" s="91">
        <v>2011</v>
      </c>
      <c r="M802" s="100" t="str">
        <f>IF(LEFT($G802,4)="xppm","*","")</f>
        <v/>
      </c>
      <c r="N802" s="101" t="str">
        <f>UPPER(TRIM("          OFFICE EXPENSES"))</f>
        <v>OFFICE EXPENSES</v>
      </c>
      <c r="P802" s="102" t="s">
        <v>370</v>
      </c>
      <c r="R802" s="109">
        <f>IFERROR(IF(1*AB802&gt;0,AB802,V802),V802)</f>
        <v>5617.9411111111112</v>
      </c>
      <c r="S802" s="108"/>
      <c r="T802" s="101">
        <f>IFERROR(IF(LEFT($G802,4)="xppm",AD802/VLOOKUP($G802,$K$11:$Z$28,T$1,0),IF(LEFT($J802,1)="E",AD802/VLOOKUP($J802,$K$11:$Z$28,T$1,0),AD802/T$6)),"")</f>
        <v>4774.1433333333334</v>
      </c>
      <c r="V802" s="101">
        <f>IFERROR(IF(LEFT($G802,4)="xppm",AF802/VLOOKUP($G802,$K$11:$Z$28,V$1,0),IF(LEFT($J802,1)="E",AF802/VLOOKUP($J802,$K$11:$Z$28,V$1,0),AF802/V$6)),"")</f>
        <v>5617.9411111111112</v>
      </c>
      <c r="X802" s="101">
        <f>IFERROR(IF(LEFT($G802,4)="xppm",AH802/VLOOKUP($G802,$K$11:$Z$28,X$1,0),IF(LEFT($J802,1)="E",AH802/VLOOKUP($J802,$K$11:$Z$28,X$1,0),AH802/X$6)),"")</f>
        <v>0</v>
      </c>
      <c r="Z802" s="101">
        <f>IFERROR(IF(LEFT($G802,4)="xppm",AJ802/VLOOKUP($G802,$K$11:$Z$28,Z$1,0),IF(LEFT($J802,1)="E",AJ802/VLOOKUP($J802,$K$11:$Z$28,Z$1,0),AJ802/Z$6)),"")</f>
        <v>8002.1699999999992</v>
      </c>
      <c r="AA802" s="108"/>
      <c r="AB802" s="99">
        <f>IFERROR(IF(LEFT($G802,4)="xppm",AL802/VLOOKUP($G802,$K$11:$Z$28,AB$1,0),IF(LEFT($J802,1)="E",AL802/VLOOKUP($J802,$K$11:$AB$28,AB$1,0),AL802/AB$6)),"")</f>
        <v>0</v>
      </c>
      <c r="AC802" s="110"/>
      <c r="AD802" s="14">
        <v>14322.43</v>
      </c>
      <c r="AE802" s="14"/>
      <c r="AF802" s="14">
        <v>50561.47</v>
      </c>
      <c r="AG802" s="14"/>
      <c r="AH802" s="14"/>
      <c r="AI802" s="14"/>
      <c r="AJ802" s="14">
        <v>96026.04</v>
      </c>
      <c r="AK802" s="65"/>
      <c r="AL802" s="14">
        <v>0</v>
      </c>
      <c r="AM802" s="65"/>
      <c r="AN802" s="25"/>
      <c r="AO802" s="25"/>
      <c r="AP802" s="25"/>
      <c r="AQ802" s="25">
        <v>275.87</v>
      </c>
      <c r="AR802" s="25">
        <v>2319.1799999999998</v>
      </c>
      <c r="AS802" s="25">
        <v>2984.69</v>
      </c>
      <c r="AT802" s="25">
        <v>3252.59</v>
      </c>
      <c r="AU802" s="25">
        <v>18891.88</v>
      </c>
      <c r="AV802" s="25">
        <v>8514.83</v>
      </c>
      <c r="AW802" s="25">
        <v>4055.05</v>
      </c>
      <c r="AX802" s="25">
        <v>7366.39</v>
      </c>
      <c r="AY802" s="25">
        <v>2900.99</v>
      </c>
      <c r="AZ802" s="108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  <c r="CK802" s="10"/>
      <c r="CL802" s="10"/>
      <c r="CM802" s="10"/>
      <c r="CN802" s="10"/>
      <c r="CO802" s="10"/>
      <c r="CP802" s="10"/>
      <c r="CQ802" s="10"/>
      <c r="CR802" s="10"/>
      <c r="CS802" s="10"/>
      <c r="CT802" s="10"/>
      <c r="CU802" s="10"/>
      <c r="CV802" s="10"/>
      <c r="CW802" s="10"/>
      <c r="CX802" s="10"/>
      <c r="CY802" s="10"/>
      <c r="CZ802" s="10"/>
      <c r="DA802" s="10"/>
      <c r="DB802" s="10"/>
      <c r="DC802" s="10"/>
      <c r="DD802" s="10"/>
      <c r="DE802" s="10"/>
      <c r="DF802" s="10"/>
      <c r="DG802" s="10"/>
      <c r="DH802" s="10"/>
      <c r="DI802" s="10"/>
      <c r="DJ802" s="10"/>
      <c r="DK802" s="10"/>
      <c r="DL802" s="10"/>
      <c r="DM802" s="10"/>
      <c r="DN802" s="10"/>
      <c r="DO802" s="10"/>
      <c r="DP802" s="10"/>
      <c r="DQ802" s="10"/>
      <c r="DR802" s="10"/>
      <c r="DS802" s="10"/>
    </row>
    <row r="803" spans="1:123" s="101" customFormat="1" ht="10.95" customHeight="1" x14ac:dyDescent="0.25">
      <c r="A803" s="75" t="s">
        <v>348</v>
      </c>
      <c r="B803" s="95" t="str">
        <f t="shared" si="216"/>
        <v>Bud02 2020,2011,'553500',3161.70888888889</v>
      </c>
      <c r="C803" s="96">
        <f t="shared" si="217"/>
        <v>2020</v>
      </c>
      <c r="D803" s="96">
        <v>2011</v>
      </c>
      <c r="E803" s="97">
        <f>IF(LEFT(H803,1) = "x",H803,F803)</f>
        <v>553500</v>
      </c>
      <c r="F803" s="90">
        <v>553500</v>
      </c>
      <c r="G803" s="98">
        <f>IF(""="",1,SUBSTITUTE(SUBSTITUTE("","xxp","xpp"),"xppm13","xppm08"))</f>
        <v>1</v>
      </c>
      <c r="H803" s="98">
        <f>IF(""="",1,"")</f>
        <v>1</v>
      </c>
      <c r="I803" s="98">
        <f>IF(""="",1,IF(LEFT("",1)&lt;&gt;"E","",1))</f>
        <v>1</v>
      </c>
      <c r="J803" s="98">
        <f>IF(""="",1,IF(LEFT("",1)="E","",1))</f>
        <v>1</v>
      </c>
      <c r="K803" s="99" t="s">
        <v>384</v>
      </c>
      <c r="L803" s="91">
        <v>2011</v>
      </c>
      <c r="M803" s="100" t="str">
        <f>IF(LEFT($G803,4)="xppm","*","")</f>
        <v/>
      </c>
      <c r="N803" s="101" t="str">
        <f>UPPER(TRIM("          TELEPHONE/CELL PHONE"))</f>
        <v>TELEPHONE/CELL PHONE</v>
      </c>
      <c r="P803" s="102" t="s">
        <v>370</v>
      </c>
      <c r="R803" s="109">
        <f>IFERROR(IF(1*AB803&gt;0,AB803,V803),V803)</f>
        <v>3161.7088888888889</v>
      </c>
      <c r="S803" s="108"/>
      <c r="T803" s="101">
        <f>IFERROR(IF(LEFT($G803,4)="xppm",AD803/VLOOKUP($G803,$K$11:$Z$28,T$1,0),IF(LEFT($J803,1)="E",AD803/VLOOKUP($J803,$K$11:$Z$28,T$1,0),AD803/T$6)),"")</f>
        <v>3475.1833333333329</v>
      </c>
      <c r="V803" s="101">
        <f>IFERROR(IF(LEFT($G803,4)="xppm",AF803/VLOOKUP($G803,$K$11:$Z$28,V$1,0),IF(LEFT($J803,1)="E",AF803/VLOOKUP($J803,$K$11:$Z$28,V$1,0),AF803/V$6)),"")</f>
        <v>3161.7088888888889</v>
      </c>
      <c r="X803" s="101">
        <f>IFERROR(IF(LEFT($G803,4)="xppm",AH803/VLOOKUP($G803,$K$11:$Z$28,X$1,0),IF(LEFT($J803,1)="E",AH803/VLOOKUP($J803,$K$11:$Z$28,X$1,0),AH803/X$6)),"")</f>
        <v>0</v>
      </c>
      <c r="Z803" s="101">
        <f>IFERROR(IF(LEFT($G803,4)="xppm",AJ803/VLOOKUP($G803,$K$11:$Z$28,Z$1,0),IF(LEFT($J803,1)="E",AJ803/VLOOKUP($J803,$K$11:$Z$28,Z$1,0),AJ803/Z$6)),"")</f>
        <v>3000</v>
      </c>
      <c r="AA803" s="108"/>
      <c r="AB803" s="99">
        <f>IFERROR(IF(LEFT($G803,4)="xppm",AL803/VLOOKUP($G803,$K$11:$Z$28,AB$1,0),IF(LEFT($J803,1)="E",AL803/VLOOKUP($J803,$K$11:$AB$28,AB$1,0),AL803/AB$6)),"")</f>
        <v>0</v>
      </c>
      <c r="AC803" s="110"/>
      <c r="AD803" s="14">
        <v>10425.549999999999</v>
      </c>
      <c r="AE803" s="14"/>
      <c r="AF803" s="14">
        <v>28455.38</v>
      </c>
      <c r="AG803" s="14"/>
      <c r="AH803" s="14"/>
      <c r="AI803" s="14"/>
      <c r="AJ803" s="14">
        <v>36000</v>
      </c>
      <c r="AK803" s="65"/>
      <c r="AL803" s="14">
        <v>0</v>
      </c>
      <c r="AM803" s="65"/>
      <c r="AN803" s="25"/>
      <c r="AO803" s="25"/>
      <c r="AP803" s="25"/>
      <c r="AQ803" s="25">
        <v>1884.37</v>
      </c>
      <c r="AR803" s="25">
        <v>4064.25</v>
      </c>
      <c r="AS803" s="25">
        <v>2063</v>
      </c>
      <c r="AT803" s="25">
        <v>3614.8</v>
      </c>
      <c r="AU803" s="25">
        <v>2949.32</v>
      </c>
      <c r="AV803" s="25">
        <v>3454.09</v>
      </c>
      <c r="AW803" s="25">
        <v>3274.17</v>
      </c>
      <c r="AX803" s="25">
        <v>3270.55</v>
      </c>
      <c r="AY803" s="25">
        <v>3880.83</v>
      </c>
      <c r="AZ803" s="108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  <c r="CK803" s="10"/>
      <c r="CL803" s="10"/>
      <c r="CM803" s="10"/>
      <c r="CN803" s="10"/>
      <c r="CO803" s="10"/>
      <c r="CP803" s="10"/>
      <c r="CQ803" s="10"/>
      <c r="CR803" s="10"/>
      <c r="CS803" s="10"/>
      <c r="CT803" s="10"/>
      <c r="CU803" s="10"/>
      <c r="CV803" s="10"/>
      <c r="CW803" s="10"/>
      <c r="CX803" s="10"/>
      <c r="CY803" s="10"/>
      <c r="CZ803" s="10"/>
      <c r="DA803" s="10"/>
      <c r="DB803" s="10"/>
      <c r="DC803" s="10"/>
      <c r="DD803" s="10"/>
      <c r="DE803" s="10"/>
      <c r="DF803" s="10"/>
      <c r="DG803" s="10"/>
      <c r="DH803" s="10"/>
      <c r="DI803" s="10"/>
      <c r="DJ803" s="10"/>
      <c r="DK803" s="10"/>
      <c r="DL803" s="10"/>
      <c r="DM803" s="10"/>
      <c r="DN803" s="10"/>
      <c r="DO803" s="10"/>
      <c r="DP803" s="10"/>
      <c r="DQ803" s="10"/>
      <c r="DR803" s="10"/>
      <c r="DS803" s="10"/>
    </row>
    <row r="804" spans="1:123" s="101" customFormat="1" ht="10.95" customHeight="1" x14ac:dyDescent="0.25">
      <c r="A804" s="75" t="s">
        <v>348</v>
      </c>
      <c r="B804" s="95" t="str">
        <f t="shared" si="216"/>
        <v>Bud02 2020,2011,'555000',1026</v>
      </c>
      <c r="C804" s="96">
        <f t="shared" si="217"/>
        <v>2020</v>
      </c>
      <c r="D804" s="96">
        <v>2011</v>
      </c>
      <c r="E804" s="97">
        <f>IF(LEFT(H804,1) = "x",H804,F804)</f>
        <v>555000</v>
      </c>
      <c r="F804" s="90">
        <v>555000</v>
      </c>
      <c r="G804" s="98">
        <f>IF(""="",1,SUBSTITUTE(SUBSTITUTE("","xxp","xpp"),"xppm13","xppm08"))</f>
        <v>1</v>
      </c>
      <c r="H804" s="98">
        <f>IF(""="",1,"")</f>
        <v>1</v>
      </c>
      <c r="I804" s="98">
        <f>IF(""="",1,IF(LEFT("",1)&lt;&gt;"E","",1))</f>
        <v>1</v>
      </c>
      <c r="J804" s="98">
        <f>IF(""="",1,IF(LEFT("",1)="E","",1))</f>
        <v>1</v>
      </c>
      <c r="K804" s="99" t="s">
        <v>385</v>
      </c>
      <c r="L804" s="91">
        <v>2011</v>
      </c>
      <c r="M804" s="100" t="str">
        <f>IF(LEFT($G804,4)="xppm","*","")</f>
        <v/>
      </c>
      <c r="N804" s="101" t="str">
        <f>UPPER(TRIM("          DONATIONS"))</f>
        <v>DONATIONS</v>
      </c>
      <c r="P804" s="102" t="s">
        <v>386</v>
      </c>
      <c r="R804" s="109">
        <f>IFERROR(IF(1*AB804&gt;0,AB804,V804),V804)</f>
        <v>1026</v>
      </c>
      <c r="S804" s="108"/>
      <c r="T804" s="101">
        <f>IFERROR(IF(LEFT($G804,4)="xppm",AD804/VLOOKUP($G804,$K$11:$Z$28,T$1,0),IF(LEFT($J804,1)="E",AD804/VLOOKUP($J804,$K$11:$Z$28,T$1,0),AD804/T$6)),"")</f>
        <v>2833.3333333333335</v>
      </c>
      <c r="V804" s="101">
        <f>IFERROR(IF(LEFT($G804,4)="xppm",AF804/VLOOKUP($G804,$K$11:$Z$28,V$1,0),IF(LEFT($J804,1)="E",AF804/VLOOKUP($J804,$K$11:$Z$28,V$1,0),AF804/V$6)),"")</f>
        <v>1026</v>
      </c>
      <c r="X804" s="101">
        <f>IFERROR(IF(LEFT($G804,4)="xppm",AH804/VLOOKUP($G804,$K$11:$Z$28,X$1,0),IF(LEFT($J804,1)="E",AH804/VLOOKUP($J804,$K$11:$Z$28,X$1,0),AH804/X$6)),"")</f>
        <v>0</v>
      </c>
      <c r="Z804" s="101">
        <f>IFERROR(IF(LEFT($G804,4)="xppm",AJ804/VLOOKUP($G804,$K$11:$Z$28,Z$1,0),IF(LEFT($J804,1)="E",AJ804/VLOOKUP($J804,$K$11:$Z$28,Z$1,0),AJ804/Z$6)),"")</f>
        <v>180</v>
      </c>
      <c r="AA804" s="108"/>
      <c r="AB804" s="99">
        <f>IFERROR(IF(LEFT($G804,4)="xppm",AL804/VLOOKUP($G804,$K$11:$Z$28,AB$1,0),IF(LEFT($J804,1)="E",AL804/VLOOKUP($J804,$K$11:$AB$28,AB$1,0),AL804/AB$6)),"")</f>
        <v>0</v>
      </c>
      <c r="AC804" s="110"/>
      <c r="AD804" s="14">
        <v>8500</v>
      </c>
      <c r="AE804" s="14"/>
      <c r="AF804" s="14">
        <v>9234</v>
      </c>
      <c r="AG804" s="14"/>
      <c r="AH804" s="14"/>
      <c r="AI804" s="14"/>
      <c r="AJ804" s="14">
        <v>2160</v>
      </c>
      <c r="AK804" s="65"/>
      <c r="AL804" s="14">
        <v>0</v>
      </c>
      <c r="AM804" s="65"/>
      <c r="AN804" s="25"/>
      <c r="AO804" s="25"/>
      <c r="AP804" s="25"/>
      <c r="AQ804" s="25">
        <v>0</v>
      </c>
      <c r="AR804" s="25">
        <v>0</v>
      </c>
      <c r="AS804" s="25">
        <v>0</v>
      </c>
      <c r="AT804" s="25">
        <v>0</v>
      </c>
      <c r="AU804" s="25">
        <v>734</v>
      </c>
      <c r="AV804" s="25">
        <v>0</v>
      </c>
      <c r="AW804" s="25">
        <v>0</v>
      </c>
      <c r="AX804" s="25">
        <v>5000</v>
      </c>
      <c r="AY804" s="25">
        <v>3500</v>
      </c>
      <c r="AZ804" s="108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  <c r="CK804" s="10"/>
      <c r="CL804" s="10"/>
      <c r="CM804" s="10"/>
      <c r="CN804" s="10"/>
      <c r="CO804" s="10"/>
      <c r="CP804" s="10"/>
      <c r="CQ804" s="10"/>
      <c r="CR804" s="10"/>
      <c r="CS804" s="10"/>
      <c r="CT804" s="10"/>
      <c r="CU804" s="10"/>
      <c r="CV804" s="10"/>
      <c r="CW804" s="10"/>
      <c r="CX804" s="10"/>
      <c r="CY804" s="10"/>
      <c r="CZ804" s="10"/>
      <c r="DA804" s="10"/>
      <c r="DB804" s="10"/>
      <c r="DC804" s="10"/>
      <c r="DD804" s="10"/>
      <c r="DE804" s="10"/>
      <c r="DF804" s="10"/>
      <c r="DG804" s="10"/>
      <c r="DH804" s="10"/>
      <c r="DI804" s="10"/>
      <c r="DJ804" s="10"/>
      <c r="DK804" s="10"/>
      <c r="DL804" s="10"/>
      <c r="DM804" s="10"/>
      <c r="DN804" s="10"/>
      <c r="DO804" s="10"/>
      <c r="DP804" s="10"/>
      <c r="DQ804" s="10"/>
      <c r="DR804" s="10"/>
      <c r="DS804" s="10"/>
    </row>
    <row r="805" spans="1:123" s="101" customFormat="1" ht="10.95" customHeight="1" x14ac:dyDescent="0.25">
      <c r="A805" s="75" t="s">
        <v>348</v>
      </c>
      <c r="B805" s="95" t="str">
        <f t="shared" si="216"/>
        <v>Bud02 2020,2011,'xga001',0.000539967084340894</v>
      </c>
      <c r="C805" s="96">
        <f t="shared" si="217"/>
        <v>2020</v>
      </c>
      <c r="D805" s="96">
        <v>2011</v>
      </c>
      <c r="E805" s="97" t="str">
        <f>IF(LEFT(H805,1) = "x",H805,F805)</f>
        <v>xga001</v>
      </c>
      <c r="F805" s="90">
        <v>555500</v>
      </c>
      <c r="G805" s="98">
        <f>IF(""="",1,SUBSTITUTE(SUBSTITUTE("","xxp","xpp"),"xppm13","xppm08"))</f>
        <v>1</v>
      </c>
      <c r="H805" s="98" t="str">
        <f>IF("xga001"="",1,"xga001")</f>
        <v>xga001</v>
      </c>
      <c r="I805" s="98">
        <f>IF("E1z"="",1,IF(LEFT("E1z",1)&lt;&gt;"E","E1z",1))</f>
        <v>1</v>
      </c>
      <c r="J805" s="98" t="str">
        <f>IF("E1z"="",1,IF(LEFT("E1z",1)="E","E1z",1))</f>
        <v>E1z</v>
      </c>
      <c r="K805" s="99" t="s">
        <v>387</v>
      </c>
      <c r="L805" s="91">
        <v>2011</v>
      </c>
      <c r="M805" s="100" t="str">
        <f>IF(LEFT($G805,4)="xppm","*","")</f>
        <v/>
      </c>
      <c r="N805" s="101" t="str">
        <f>UPPER(TRIM("          BAD DEBT"))</f>
        <v>BAD DEBT</v>
      </c>
      <c r="P805" s="102" t="s">
        <v>388</v>
      </c>
      <c r="R805" s="109">
        <f>IFERROR(IF(1*AB805&gt;0,AB805,V805),V805)</f>
        <v>5.3996708434089378E-4</v>
      </c>
      <c r="S805" s="108"/>
      <c r="T805" s="101">
        <f>IFERROR(IF(LEFT($G805,4)="xppm",AD805/VLOOKUP($G805,$K$11:$Z$28,T$1,0),IF(LEFT($J805,1)="E",AD805/VLOOKUP($J805,$K$11:$Z$28,T$1,0),AD805/T$6)),"")</f>
        <v>5.4132360917862456E-4</v>
      </c>
      <c r="V805" s="101">
        <f>IFERROR(IF(LEFT($G805,4)="xppm",AF805/VLOOKUP($G805,$K$11:$Z$28,V$1,0),IF(LEFT($J805,1)="E",AF805/VLOOKUP($J805,$K$11:$Z$28,V$1,0),AF805/V$6)),"")</f>
        <v>5.3996708434089378E-4</v>
      </c>
      <c r="X805" s="101">
        <f>IFERROR(IF(LEFT($G805,4)="xppm",AH805/VLOOKUP($G805,$K$11:$Z$28,X$1,0),IF(LEFT($J805,1)="E",AH805/VLOOKUP($J805,$K$11:$Z$28,X$1,0),AH805/X$6)),"")</f>
        <v>0</v>
      </c>
      <c r="Z805" s="101">
        <f>IFERROR(IF(LEFT($G805,4)="xppm",AJ805/VLOOKUP($G805,$K$11:$Z$28,Z$1,0),IF(LEFT($J805,1)="E",AJ805/VLOOKUP($J805,$K$11:$Z$28,Z$1,0),AJ805/Z$6)),"")</f>
        <v>5.6887306651360388E-4</v>
      </c>
      <c r="AA805" s="108"/>
      <c r="AB805" s="99" t="str">
        <f>IFERROR(IF(LEFT($G805,4)="xppm",AL805/VLOOKUP($G805,$K$11:$Z$28,AB$1,0),IF(LEFT($J805,1)="E",AL805/VLOOKUP($J805,$K$11:$AB$28,AB$1,0),AL805/AB$6)),"")</f>
        <v/>
      </c>
      <c r="AC805" s="110"/>
      <c r="AD805" s="14">
        <v>60000</v>
      </c>
      <c r="AE805" s="14"/>
      <c r="AF805" s="14">
        <v>180000</v>
      </c>
      <c r="AG805" s="14"/>
      <c r="AH805" s="14"/>
      <c r="AI805" s="14"/>
      <c r="AJ805" s="14">
        <v>240002.92900100001</v>
      </c>
      <c r="AK805" s="65"/>
      <c r="AL805" s="14">
        <v>0</v>
      </c>
      <c r="AM805" s="65"/>
      <c r="AN805" s="25"/>
      <c r="AO805" s="25"/>
      <c r="AP805" s="25"/>
      <c r="AQ805" s="25">
        <v>20000</v>
      </c>
      <c r="AR805" s="25">
        <v>20000</v>
      </c>
      <c r="AS805" s="25">
        <v>20000</v>
      </c>
      <c r="AT805" s="25">
        <v>20000</v>
      </c>
      <c r="AU805" s="25">
        <v>20000</v>
      </c>
      <c r="AV805" s="25">
        <v>20000</v>
      </c>
      <c r="AW805" s="25">
        <v>20000</v>
      </c>
      <c r="AX805" s="25">
        <v>20000</v>
      </c>
      <c r="AY805" s="25">
        <v>20000</v>
      </c>
      <c r="AZ805" s="108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  <c r="CK805" s="10"/>
      <c r="CL805" s="10"/>
      <c r="CM805" s="10"/>
      <c r="CN805" s="10"/>
      <c r="CO805" s="10"/>
      <c r="CP805" s="10"/>
      <c r="CQ805" s="10"/>
      <c r="CR805" s="10"/>
      <c r="CS805" s="10"/>
      <c r="CT805" s="10"/>
      <c r="CU805" s="10"/>
      <c r="CV805" s="10"/>
      <c r="CW805" s="10"/>
      <c r="CX805" s="10"/>
      <c r="CY805" s="10"/>
      <c r="CZ805" s="10"/>
      <c r="DA805" s="10"/>
      <c r="DB805" s="10"/>
      <c r="DC805" s="10"/>
      <c r="DD805" s="10"/>
      <c r="DE805" s="10"/>
      <c r="DF805" s="10"/>
      <c r="DG805" s="10"/>
      <c r="DH805" s="10"/>
      <c r="DI805" s="10"/>
      <c r="DJ805" s="10"/>
      <c r="DK805" s="10"/>
      <c r="DL805" s="10"/>
      <c r="DM805" s="10"/>
      <c r="DN805" s="10"/>
      <c r="DO805" s="10"/>
      <c r="DP805" s="10"/>
      <c r="DQ805" s="10"/>
      <c r="DR805" s="10"/>
      <c r="DS805" s="10"/>
    </row>
    <row r="806" spans="1:123" s="101" customFormat="1" ht="10.95" customHeight="1" x14ac:dyDescent="0.25">
      <c r="A806" s="75" t="s">
        <v>348</v>
      </c>
      <c r="B806" s="95" t="str">
        <f t="shared" si="216"/>
        <v>Bud02 2020,2011,'556000',31295.1111111111</v>
      </c>
      <c r="C806" s="96">
        <f t="shared" si="217"/>
        <v>2020</v>
      </c>
      <c r="D806" s="96">
        <v>2011</v>
      </c>
      <c r="E806" s="97">
        <f>IF(LEFT(H806,1) = "x",H806,F806)</f>
        <v>556000</v>
      </c>
      <c r="F806" s="90">
        <v>556000</v>
      </c>
      <c r="G806" s="98">
        <f>IF(""="",1,SUBSTITUTE(SUBSTITUTE("","xxp","xpp"),"xppm13","xppm08"))</f>
        <v>1</v>
      </c>
      <c r="H806" s="98">
        <f>IF(""="",1,"")</f>
        <v>1</v>
      </c>
      <c r="I806" s="98">
        <f>IF(""="",1,IF(LEFT("",1)&lt;&gt;"E","",1))</f>
        <v>1</v>
      </c>
      <c r="J806" s="98">
        <f>IF(""="",1,IF(LEFT("",1)="E","",1))</f>
        <v>1</v>
      </c>
      <c r="K806" s="99" t="s">
        <v>389</v>
      </c>
      <c r="L806" s="91">
        <v>2011</v>
      </c>
      <c r="M806" s="100" t="str">
        <f>IF(LEFT($G806,4)="xppm","*","")</f>
        <v/>
      </c>
      <c r="N806" s="101" t="str">
        <f>UPPER(TRIM("          MEDICAID BED TAX"))</f>
        <v>MEDICAID BED TAX</v>
      </c>
      <c r="P806" s="102" t="s">
        <v>356</v>
      </c>
      <c r="R806" s="109">
        <f>IFERROR(IF(1*AB806&gt;0,AB806,V806),V806)</f>
        <v>31295.111111111109</v>
      </c>
      <c r="S806" s="108"/>
      <c r="T806" s="101">
        <f>IFERROR(IF(LEFT($G806,4)="xppm",AD806/VLOOKUP($G806,$K$11:$Z$28,T$1,0),IF(LEFT($J806,1)="E",AD806/VLOOKUP($J806,$K$11:$Z$28,T$1,0),AD806/T$6)),"")</f>
        <v>31234</v>
      </c>
      <c r="V806" s="101">
        <f>IFERROR(IF(LEFT($G806,4)="xppm",AF806/VLOOKUP($G806,$K$11:$Z$28,V$1,0),IF(LEFT($J806,1)="E",AF806/VLOOKUP($J806,$K$11:$Z$28,V$1,0),AF806/V$6)),"")</f>
        <v>31295.111111111109</v>
      </c>
      <c r="X806" s="101">
        <f>IFERROR(IF(LEFT($G806,4)="xppm",AH806/VLOOKUP($G806,$K$11:$Z$28,X$1,0),IF(LEFT($J806,1)="E",AH806/VLOOKUP($J806,$K$11:$Z$28,X$1,0),AH806/X$6)),"")</f>
        <v>0</v>
      </c>
      <c r="Z806" s="101">
        <f>IFERROR(IF(LEFT($G806,4)="xppm",AJ806/VLOOKUP($G806,$K$11:$Z$28,Z$1,0),IF(LEFT($J806,1)="E",AJ806/VLOOKUP($J806,$K$11:$Z$28,Z$1,0),AJ806/Z$6)),"")</f>
        <v>31916.666666999998</v>
      </c>
      <c r="AA806" s="108"/>
      <c r="AB806" s="99">
        <f>IFERROR(IF(LEFT($G806,4)="xppm",AL806/VLOOKUP($G806,$K$11:$Z$28,AB$1,0),IF(LEFT($J806,1)="E",AL806/VLOOKUP($J806,$K$11:$AB$28,AB$1,0),AL806/AB$6)),"")</f>
        <v>0</v>
      </c>
      <c r="AC806" s="110"/>
      <c r="AD806" s="14">
        <v>93702</v>
      </c>
      <c r="AE806" s="14"/>
      <c r="AF806" s="14">
        <v>281656</v>
      </c>
      <c r="AG806" s="14"/>
      <c r="AH806" s="14"/>
      <c r="AI806" s="14"/>
      <c r="AJ806" s="14">
        <v>383000.00000399997</v>
      </c>
      <c r="AK806" s="65"/>
      <c r="AL806" s="14">
        <v>0</v>
      </c>
      <c r="AM806" s="65"/>
      <c r="AN806" s="25"/>
      <c r="AO806" s="25"/>
      <c r="AP806" s="25"/>
      <c r="AQ806" s="25">
        <v>32420</v>
      </c>
      <c r="AR806" s="25">
        <v>28310</v>
      </c>
      <c r="AS806" s="25">
        <v>32572</v>
      </c>
      <c r="AT806" s="25">
        <v>31404</v>
      </c>
      <c r="AU806" s="25">
        <v>32669</v>
      </c>
      <c r="AV806" s="25">
        <v>30579</v>
      </c>
      <c r="AW806" s="25">
        <v>31777</v>
      </c>
      <c r="AX806" s="25">
        <v>31844</v>
      </c>
      <c r="AY806" s="25">
        <v>30081</v>
      </c>
      <c r="AZ806" s="108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  <c r="CK806" s="10"/>
      <c r="CL806" s="10"/>
      <c r="CM806" s="10"/>
      <c r="CN806" s="10"/>
      <c r="CO806" s="10"/>
      <c r="CP806" s="10"/>
      <c r="CQ806" s="10"/>
      <c r="CR806" s="10"/>
      <c r="CS806" s="10"/>
      <c r="CT806" s="10"/>
      <c r="CU806" s="10"/>
      <c r="CV806" s="10"/>
      <c r="CW806" s="10"/>
      <c r="CX806" s="10"/>
      <c r="CY806" s="10"/>
      <c r="CZ806" s="10"/>
      <c r="DA806" s="10"/>
      <c r="DB806" s="10"/>
      <c r="DC806" s="10"/>
      <c r="DD806" s="10"/>
      <c r="DE806" s="10"/>
      <c r="DF806" s="10"/>
      <c r="DG806" s="10"/>
      <c r="DH806" s="10"/>
      <c r="DI806" s="10"/>
      <c r="DJ806" s="10"/>
      <c r="DK806" s="10"/>
      <c r="DL806" s="10"/>
      <c r="DM806" s="10"/>
      <c r="DN806" s="10"/>
      <c r="DO806" s="10"/>
      <c r="DP806" s="10"/>
      <c r="DQ806" s="10"/>
      <c r="DR806" s="10"/>
      <c r="DS806" s="10"/>
    </row>
    <row r="807" spans="1:123" ht="4.05" customHeight="1" x14ac:dyDescent="0.25">
      <c r="A807" s="75" t="s">
        <v>348</v>
      </c>
      <c r="E807" s="111"/>
      <c r="F807" s="112"/>
      <c r="T807" s="25"/>
      <c r="U807" s="25"/>
      <c r="V807" s="25"/>
      <c r="W807" s="25"/>
      <c r="X807" s="25"/>
      <c r="Y807" s="25"/>
      <c r="Z807" s="25"/>
      <c r="AA807" s="25"/>
      <c r="AB807" s="14"/>
      <c r="AC807" s="14"/>
    </row>
    <row r="808" spans="1:123" s="86" customFormat="1" ht="15" customHeight="1" x14ac:dyDescent="0.25">
      <c r="A808" s="75" t="s">
        <v>348</v>
      </c>
      <c r="B808" s="80"/>
      <c r="C808" s="80"/>
      <c r="D808" s="80"/>
      <c r="E808" s="81"/>
      <c r="F808" s="82"/>
      <c r="G808" s="81"/>
      <c r="H808" s="81"/>
      <c r="I808" s="81"/>
      <c r="J808" s="81"/>
      <c r="K808" s="81"/>
      <c r="L808" s="83">
        <f>L809</f>
        <v>2011</v>
      </c>
      <c r="M808" s="84" t="s">
        <v>390</v>
      </c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  <c r="AA808" s="84"/>
      <c r="AB808" s="81"/>
      <c r="AC808" s="81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85"/>
      <c r="AO808" s="85"/>
      <c r="AP808" s="85"/>
      <c r="AQ808" s="85"/>
      <c r="AR808" s="85"/>
      <c r="AS808" s="85"/>
      <c r="AT808" s="85"/>
      <c r="AU808" s="85"/>
      <c r="AV808" s="85"/>
      <c r="AW808" s="85"/>
      <c r="AX808" s="85"/>
      <c r="AY808" s="85"/>
      <c r="AZ808" s="84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  <c r="CK808" s="10"/>
      <c r="CL808" s="10"/>
      <c r="CM808" s="10"/>
      <c r="CN808" s="10"/>
      <c r="CO808" s="10"/>
      <c r="CP808" s="10"/>
      <c r="CQ808" s="10"/>
      <c r="CR808" s="10"/>
      <c r="CS808" s="10"/>
      <c r="CT808" s="10"/>
      <c r="CU808" s="10"/>
      <c r="CV808" s="10"/>
      <c r="CW808" s="10"/>
      <c r="CX808" s="10"/>
      <c r="CY808" s="10"/>
      <c r="CZ808" s="10"/>
      <c r="DA808" s="10"/>
      <c r="DB808" s="10"/>
      <c r="DC808" s="10"/>
      <c r="DD808" s="10"/>
      <c r="DE808" s="10"/>
      <c r="DF808" s="10"/>
      <c r="DG808" s="10"/>
      <c r="DH808" s="10"/>
      <c r="DI808" s="10"/>
      <c r="DJ808" s="10"/>
      <c r="DK808" s="10"/>
      <c r="DL808" s="10"/>
      <c r="DM808" s="10"/>
      <c r="DN808" s="10"/>
      <c r="DO808" s="10"/>
      <c r="DP808" s="10"/>
      <c r="DQ808" s="10"/>
      <c r="DR808" s="10"/>
      <c r="DS808" s="10"/>
    </row>
    <row r="809" spans="1:123" s="101" customFormat="1" ht="10.95" customHeight="1" x14ac:dyDescent="0.25">
      <c r="A809" s="75" t="s">
        <v>348</v>
      </c>
      <c r="B809" s="95" t="str">
        <f t="shared" ref="B809:B811" si="218">IF(E809&gt;0,"Bud02 " &amp; C809 &amp;","&amp;D809&amp;",'"&amp;E809&amp;"',"&amp;1*R809)</f>
        <v>Bud02 2020,2011,'557500',0</v>
      </c>
      <c r="C809" s="96">
        <f t="shared" ref="C809:C811" si="219">$E$5</f>
        <v>2020</v>
      </c>
      <c r="D809" s="96">
        <v>2011</v>
      </c>
      <c r="E809" s="97">
        <f>IF(LEFT(H809,1) = "x",H809,F809)</f>
        <v>557500</v>
      </c>
      <c r="F809" s="90">
        <v>557500</v>
      </c>
      <c r="G809" s="98">
        <f>IF(""="",1,SUBSTITUTE(SUBSTITUTE("","xxp","xpp"),"xppm13","xppm08"))</f>
        <v>1</v>
      </c>
      <c r="H809" s="98">
        <f>IF(""="",1,"")</f>
        <v>1</v>
      </c>
      <c r="I809" s="98">
        <f>IF(""="",1,IF(LEFT("",1)&lt;&gt;"E","",1))</f>
        <v>1</v>
      </c>
      <c r="J809" s="98">
        <f>IF(""="",1,IF(LEFT("",1)="E","",1))</f>
        <v>1</v>
      </c>
      <c r="K809" s="99" t="s">
        <v>391</v>
      </c>
      <c r="L809" s="91">
        <v>2011</v>
      </c>
      <c r="M809" s="100" t="str">
        <f>IF(LEFT($G809,4)="xppm","*","")</f>
        <v/>
      </c>
      <c r="N809" s="101" t="str">
        <f>UPPER(TRIM("          REAL ESTATE TAXES"))</f>
        <v>REAL ESTATE TAXES</v>
      </c>
      <c r="P809" s="102" t="s">
        <v>356</v>
      </c>
      <c r="R809" s="109">
        <f>IFERROR(IF(1*AB809&gt;0,AB809,V809),V809)</f>
        <v>0</v>
      </c>
      <c r="S809" s="108"/>
      <c r="T809" s="101">
        <f>IFERROR(IF(LEFT($G809,4)="xppm",AD809/VLOOKUP($G809,$K$11:$Z$28,T$1,0),IF(LEFT($J809,1)="E",AD809/VLOOKUP($J809,$K$11:$Z$28,T$1,0),AD809/T$6)),"")</f>
        <v>0</v>
      </c>
      <c r="V809" s="101">
        <f>IFERROR(IF(LEFT($G809,4)="xppm",AF809/VLOOKUP($G809,$K$11:$Z$28,V$1,0),IF(LEFT($J809,1)="E",AF809/VLOOKUP($J809,$K$11:$Z$28,V$1,0),AF809/V$6)),"")</f>
        <v>0</v>
      </c>
      <c r="X809" s="101">
        <f>IFERROR(IF(LEFT($G809,4)="xppm",AH809/VLOOKUP($G809,$K$11:$Z$28,X$1,0),IF(LEFT($J809,1)="E",AH809/VLOOKUP($J809,$K$11:$Z$28,X$1,0),AH809/X$6)),"")</f>
        <v>0</v>
      </c>
      <c r="Z809" s="101">
        <f>IFERROR(IF(LEFT($G809,4)="xppm",AJ809/VLOOKUP($G809,$K$11:$Z$28,Z$1,0),IF(LEFT($J809,1)="E",AJ809/VLOOKUP($J809,$K$11:$Z$28,Z$1,0),AJ809/Z$6)),"")</f>
        <v>45000</v>
      </c>
      <c r="AA809" s="108"/>
      <c r="AB809" s="99">
        <f>IFERROR(IF(LEFT($G809,4)="xppm",AL809/VLOOKUP($G809,$K$11:$Z$28,AB$1,0),IF(LEFT($J809,1)="E",AL809/VLOOKUP($J809,$K$11:$AB$28,AB$1,0),AL809/AB$6)),"")</f>
        <v>0</v>
      </c>
      <c r="AC809" s="110"/>
      <c r="AD809" s="14"/>
      <c r="AE809" s="14"/>
      <c r="AF809" s="14"/>
      <c r="AG809" s="14"/>
      <c r="AH809" s="14"/>
      <c r="AI809" s="14"/>
      <c r="AJ809" s="14">
        <v>540000</v>
      </c>
      <c r="AK809" s="65"/>
      <c r="AL809" s="14">
        <v>0</v>
      </c>
      <c r="AM809" s="6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108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  <c r="CK809" s="10"/>
      <c r="CL809" s="10"/>
      <c r="CM809" s="10"/>
      <c r="CN809" s="10"/>
      <c r="CO809" s="10"/>
      <c r="CP809" s="10"/>
      <c r="CQ809" s="10"/>
      <c r="CR809" s="10"/>
      <c r="CS809" s="10"/>
      <c r="CT809" s="10"/>
      <c r="CU809" s="10"/>
      <c r="CV809" s="10"/>
      <c r="CW809" s="10"/>
      <c r="CX809" s="10"/>
      <c r="CY809" s="10"/>
      <c r="CZ809" s="10"/>
      <c r="DA809" s="10"/>
      <c r="DB809" s="10"/>
      <c r="DC809" s="10"/>
      <c r="DD809" s="10"/>
      <c r="DE809" s="10"/>
      <c r="DF809" s="10"/>
      <c r="DG809" s="10"/>
      <c r="DH809" s="10"/>
      <c r="DI809" s="10"/>
      <c r="DJ809" s="10"/>
      <c r="DK809" s="10"/>
      <c r="DL809" s="10"/>
      <c r="DM809" s="10"/>
      <c r="DN809" s="10"/>
      <c r="DO809" s="10"/>
      <c r="DP809" s="10"/>
      <c r="DQ809" s="10"/>
      <c r="DR809" s="10"/>
      <c r="DS809" s="10"/>
    </row>
    <row r="810" spans="1:123" s="101" customFormat="1" ht="10.95" customHeight="1" x14ac:dyDescent="0.25">
      <c r="A810" s="75" t="s">
        <v>348</v>
      </c>
      <c r="B810" s="95" t="str">
        <f t="shared" si="218"/>
        <v>Bud02 2020,2011,'558000',55961.7755555556</v>
      </c>
      <c r="C810" s="96">
        <f t="shared" si="219"/>
        <v>2020</v>
      </c>
      <c r="D810" s="96">
        <v>2011</v>
      </c>
      <c r="E810" s="97">
        <f>IF(LEFT(H810,1) = "x",H810,F810)</f>
        <v>558000</v>
      </c>
      <c r="F810" s="90">
        <v>558000</v>
      </c>
      <c r="G810" s="98">
        <f>IF(""="",1,SUBSTITUTE(SUBSTITUTE("","xxp","xpp"),"xppm13","xppm08"))</f>
        <v>1</v>
      </c>
      <c r="H810" s="98">
        <f>IF(""="",1,"")</f>
        <v>1</v>
      </c>
      <c r="I810" s="98">
        <f>IF(""="",1,IF(LEFT("",1)&lt;&gt;"E","",1))</f>
        <v>1</v>
      </c>
      <c r="J810" s="98">
        <f>IF(""="",1,IF(LEFT("",1)="E","",1))</f>
        <v>1</v>
      </c>
      <c r="K810" s="99" t="s">
        <v>392</v>
      </c>
      <c r="L810" s="91">
        <v>2011</v>
      </c>
      <c r="M810" s="100" t="str">
        <f>IF(LEFT($G810,4)="xppm","*","")</f>
        <v/>
      </c>
      <c r="N810" s="101" t="str">
        <f>UPPER(TRIM("          INSURANCE - GENERAL LIABILITY"))</f>
        <v>INSURANCE - GENERAL LIABILITY</v>
      </c>
      <c r="P810" s="102" t="s">
        <v>359</v>
      </c>
      <c r="R810" s="109">
        <f>IFERROR(IF(1*AB810&gt;0,AB810,V810),V810)</f>
        <v>55961.775555555556</v>
      </c>
      <c r="S810" s="108"/>
      <c r="T810" s="101">
        <f>IFERROR(IF(LEFT($G810,4)="xppm",AD810/VLOOKUP($G810,$K$11:$Z$28,T$1,0),IF(LEFT($J810,1)="E",AD810/VLOOKUP($J810,$K$11:$Z$28,T$1,0),AD810/T$6)),"")</f>
        <v>69634.753333333341</v>
      </c>
      <c r="V810" s="101">
        <f>IFERROR(IF(LEFT($G810,4)="xppm",AF810/VLOOKUP($G810,$K$11:$Z$28,V$1,0),IF(LEFT($J810,1)="E",AF810/VLOOKUP($J810,$K$11:$Z$28,V$1,0),AF810/V$6)),"")</f>
        <v>55961.775555555556</v>
      </c>
      <c r="X810" s="101">
        <f>IFERROR(IF(LEFT($G810,4)="xppm",AH810/VLOOKUP($G810,$K$11:$Z$28,X$1,0),IF(LEFT($J810,1)="E",AH810/VLOOKUP($J810,$K$11:$Z$28,X$1,0),AH810/X$6)),"")</f>
        <v>0</v>
      </c>
      <c r="Z810" s="101">
        <f>IFERROR(IF(LEFT($G810,4)="xppm",AJ810/VLOOKUP($G810,$K$11:$Z$28,Z$1,0),IF(LEFT($J810,1)="E",AJ810/VLOOKUP($J810,$K$11:$Z$28,Z$1,0),AJ810/Z$6)),"")</f>
        <v>44556.159166999998</v>
      </c>
      <c r="AA810" s="108"/>
      <c r="AB810" s="99">
        <f>IFERROR(IF(LEFT($G810,4)="xppm",AL810/VLOOKUP($G810,$K$11:$Z$28,AB$1,0),IF(LEFT($J810,1)="E",AL810/VLOOKUP($J810,$K$11:$AB$28,AB$1,0),AL810/AB$6)),"")</f>
        <v>0</v>
      </c>
      <c r="AC810" s="110"/>
      <c r="AD810" s="14">
        <v>208904.26</v>
      </c>
      <c r="AE810" s="14"/>
      <c r="AF810" s="14">
        <v>503655.98</v>
      </c>
      <c r="AG810" s="14"/>
      <c r="AH810" s="14"/>
      <c r="AI810" s="14"/>
      <c r="AJ810" s="14">
        <v>534673.91000399995</v>
      </c>
      <c r="AK810" s="65"/>
      <c r="AL810" s="14">
        <v>0</v>
      </c>
      <c r="AM810" s="65"/>
      <c r="AN810" s="25"/>
      <c r="AO810" s="25"/>
      <c r="AP810" s="25"/>
      <c r="AQ810" s="25">
        <v>0</v>
      </c>
      <c r="AR810" s="25">
        <v>168.3</v>
      </c>
      <c r="AS810" s="25">
        <v>138811.75</v>
      </c>
      <c r="AT810" s="25">
        <v>62333.89</v>
      </c>
      <c r="AU810" s="25">
        <v>48318.89</v>
      </c>
      <c r="AV810" s="25">
        <v>45118.89</v>
      </c>
      <c r="AW810" s="25">
        <v>72717.08</v>
      </c>
      <c r="AX810" s="25">
        <v>76443.289999999994</v>
      </c>
      <c r="AY810" s="25">
        <v>59743.89</v>
      </c>
      <c r="AZ810" s="108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  <c r="CK810" s="10"/>
      <c r="CL810" s="10"/>
      <c r="CM810" s="10"/>
      <c r="CN810" s="10"/>
      <c r="CO810" s="10"/>
      <c r="CP810" s="10"/>
      <c r="CQ810" s="10"/>
      <c r="CR810" s="10"/>
      <c r="CS810" s="10"/>
      <c r="CT810" s="10"/>
      <c r="CU810" s="10"/>
      <c r="CV810" s="10"/>
      <c r="CW810" s="10"/>
      <c r="CX810" s="10"/>
      <c r="CY810" s="10"/>
      <c r="CZ810" s="10"/>
      <c r="DA810" s="10"/>
      <c r="DB810" s="10"/>
      <c r="DC810" s="10"/>
      <c r="DD810" s="10"/>
      <c r="DE810" s="10"/>
      <c r="DF810" s="10"/>
      <c r="DG810" s="10"/>
      <c r="DH810" s="10"/>
      <c r="DI810" s="10"/>
      <c r="DJ810" s="10"/>
      <c r="DK810" s="10"/>
      <c r="DL810" s="10"/>
      <c r="DM810" s="10"/>
      <c r="DN810" s="10"/>
      <c r="DO810" s="10"/>
      <c r="DP810" s="10"/>
      <c r="DQ810" s="10"/>
      <c r="DR810" s="10"/>
      <c r="DS810" s="10"/>
    </row>
    <row r="811" spans="1:123" s="101" customFormat="1" ht="10.95" customHeight="1" x14ac:dyDescent="0.25">
      <c r="A811" s="75" t="s">
        <v>348</v>
      </c>
      <c r="B811" s="95" t="str">
        <f t="shared" si="218"/>
        <v>Bud02 2020,2011,'558200',3283.05222222222</v>
      </c>
      <c r="C811" s="96">
        <f t="shared" si="219"/>
        <v>2020</v>
      </c>
      <c r="D811" s="96">
        <v>2011</v>
      </c>
      <c r="E811" s="97">
        <f>IF(LEFT(H811,1) = "x",H811,F811)</f>
        <v>558200</v>
      </c>
      <c r="F811" s="90">
        <v>558200</v>
      </c>
      <c r="G811" s="98">
        <f>IF(""="",1,SUBSTITUTE(SUBSTITUTE("","xxp","xpp"),"xppm13","xppm08"))</f>
        <v>1</v>
      </c>
      <c r="H811" s="98">
        <f>IF(""="",1,"")</f>
        <v>1</v>
      </c>
      <c r="I811" s="98">
        <f>IF(""="",1,IF(LEFT("",1)&lt;&gt;"E","",1))</f>
        <v>1</v>
      </c>
      <c r="J811" s="98">
        <f>IF(""="",1,IF(LEFT("",1)="E","",1))</f>
        <v>1</v>
      </c>
      <c r="K811" s="99" t="s">
        <v>393</v>
      </c>
      <c r="L811" s="91">
        <v>2011</v>
      </c>
      <c r="M811" s="100" t="str">
        <f>IF(LEFT($G811,4)="xppm","*","")</f>
        <v/>
      </c>
      <c r="N811" s="101" t="str">
        <f>UPPER(TRIM("          INSURANCE - PROPERTY/FLOOD"))</f>
        <v>INSURANCE - PROPERTY/FLOOD</v>
      </c>
      <c r="P811" s="102" t="s">
        <v>359</v>
      </c>
      <c r="R811" s="109">
        <f>IFERROR(IF(1*AB811&gt;0,AB811,V811),V811)</f>
        <v>3283.0522222222226</v>
      </c>
      <c r="S811" s="108"/>
      <c r="T811" s="101">
        <f>IFERROR(IF(LEFT($G811,4)="xppm",AD811/VLOOKUP($G811,$K$11:$Z$28,T$1,0),IF(LEFT($J811,1)="E",AD811/VLOOKUP($J811,$K$11:$Z$28,T$1,0),AD811/T$6)),"")</f>
        <v>958.39333333333332</v>
      </c>
      <c r="V811" s="101">
        <f>IFERROR(IF(LEFT($G811,4)="xppm",AF811/VLOOKUP($G811,$K$11:$Z$28,V$1,0),IF(LEFT($J811,1)="E",AF811/VLOOKUP($J811,$K$11:$Z$28,V$1,0),AF811/V$6)),"")</f>
        <v>3283.0522222222226</v>
      </c>
      <c r="X811" s="101">
        <f>IFERROR(IF(LEFT($G811,4)="xppm",AH811/VLOOKUP($G811,$K$11:$Z$28,X$1,0),IF(LEFT($J811,1)="E",AH811/VLOOKUP($J811,$K$11:$Z$28,X$1,0),AH811/X$6)),"")</f>
        <v>0</v>
      </c>
      <c r="Z811" s="101">
        <f>IFERROR(IF(LEFT($G811,4)="xppm",AJ811/VLOOKUP($G811,$K$11:$Z$28,Z$1,0),IF(LEFT($J811,1)="E",AJ811/VLOOKUP($J811,$K$11:$Z$28,Z$1,0),AJ811/Z$6)),"")</f>
        <v>1597.6211110000002</v>
      </c>
      <c r="AA811" s="108"/>
      <c r="AB811" s="99">
        <f>IFERROR(IF(LEFT($G811,4)="xppm",AL811/VLOOKUP($G811,$K$11:$Z$28,AB$1,0),IF(LEFT($J811,1)="E",AL811/VLOOKUP($J811,$K$11:$AB$28,AB$1,0),AL811/AB$6)),"")</f>
        <v>0</v>
      </c>
      <c r="AC811" s="110"/>
      <c r="AD811" s="14">
        <v>2875.18</v>
      </c>
      <c r="AE811" s="14"/>
      <c r="AF811" s="14">
        <v>29547.47</v>
      </c>
      <c r="AG811" s="14"/>
      <c r="AH811" s="14"/>
      <c r="AI811" s="14"/>
      <c r="AJ811" s="14">
        <v>19171.453332000001</v>
      </c>
      <c r="AK811" s="65"/>
      <c r="AL811" s="14">
        <v>0</v>
      </c>
      <c r="AM811" s="65"/>
      <c r="AN811" s="25"/>
      <c r="AO811" s="25"/>
      <c r="AP811" s="25"/>
      <c r="AQ811" s="25">
        <v>0</v>
      </c>
      <c r="AR811" s="25">
        <v>0</v>
      </c>
      <c r="AS811" s="25">
        <v>0</v>
      </c>
      <c r="AT811" s="25">
        <v>22027.4</v>
      </c>
      <c r="AU811" s="25">
        <v>2202.7399999999998</v>
      </c>
      <c r="AV811" s="25">
        <v>2442.15</v>
      </c>
      <c r="AW811" s="25">
        <v>2878.62</v>
      </c>
      <c r="AX811" s="25">
        <v>119.75</v>
      </c>
      <c r="AY811" s="25">
        <v>-123.19</v>
      </c>
      <c r="AZ811" s="108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  <c r="CK811" s="10"/>
      <c r="CL811" s="10"/>
      <c r="CM811" s="10"/>
      <c r="CN811" s="10"/>
      <c r="CO811" s="10"/>
      <c r="CP811" s="10"/>
      <c r="CQ811" s="10"/>
      <c r="CR811" s="10"/>
      <c r="CS811" s="10"/>
      <c r="CT811" s="10"/>
      <c r="CU811" s="10"/>
      <c r="CV811" s="10"/>
      <c r="CW811" s="10"/>
      <c r="CX811" s="10"/>
      <c r="CY811" s="10"/>
      <c r="CZ811" s="10"/>
      <c r="DA811" s="10"/>
      <c r="DB811" s="10"/>
      <c r="DC811" s="10"/>
      <c r="DD811" s="10"/>
      <c r="DE811" s="10"/>
      <c r="DF811" s="10"/>
      <c r="DG811" s="10"/>
      <c r="DH811" s="10"/>
      <c r="DI811" s="10"/>
      <c r="DJ811" s="10"/>
      <c r="DK811" s="10"/>
      <c r="DL811" s="10"/>
      <c r="DM811" s="10"/>
      <c r="DN811" s="10"/>
      <c r="DO811" s="10"/>
      <c r="DP811" s="10"/>
      <c r="DQ811" s="10"/>
      <c r="DR811" s="10"/>
      <c r="DS811" s="10"/>
    </row>
    <row r="812" spans="1:123" ht="4.05" customHeight="1" x14ac:dyDescent="0.25">
      <c r="A812" s="75" t="s">
        <v>348</v>
      </c>
      <c r="E812" s="111"/>
      <c r="F812" s="112"/>
      <c r="T812" s="25"/>
      <c r="U812" s="25"/>
      <c r="V812" s="25"/>
      <c r="W812" s="25"/>
      <c r="X812" s="25"/>
      <c r="Y812" s="25"/>
      <c r="Z812" s="25"/>
      <c r="AA812" s="25"/>
      <c r="AB812" s="14"/>
      <c r="AC812" s="14"/>
    </row>
    <row r="813" spans="1:123" s="86" customFormat="1" ht="15" customHeight="1" x14ac:dyDescent="0.25">
      <c r="A813" s="75" t="s">
        <v>348</v>
      </c>
      <c r="B813" s="80"/>
      <c r="C813" s="80"/>
      <c r="D813" s="80"/>
      <c r="E813" s="81"/>
      <c r="F813" s="82"/>
      <c r="G813" s="81"/>
      <c r="H813" s="81"/>
      <c r="I813" s="81"/>
      <c r="J813" s="81"/>
      <c r="K813" s="81"/>
      <c r="L813" s="83">
        <f>L814</f>
        <v>2011</v>
      </c>
      <c r="M813" s="84" t="s">
        <v>394</v>
      </c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  <c r="AA813" s="84"/>
      <c r="AB813" s="81"/>
      <c r="AC813" s="81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85"/>
      <c r="AO813" s="85"/>
      <c r="AP813" s="85"/>
      <c r="AQ813" s="85"/>
      <c r="AR813" s="85"/>
      <c r="AS813" s="85"/>
      <c r="AT813" s="85"/>
      <c r="AU813" s="85"/>
      <c r="AV813" s="85"/>
      <c r="AW813" s="85"/>
      <c r="AX813" s="85"/>
      <c r="AY813" s="85"/>
      <c r="AZ813" s="84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  <c r="CK813" s="10"/>
      <c r="CL813" s="10"/>
      <c r="CM813" s="10"/>
      <c r="CN813" s="10"/>
      <c r="CO813" s="10"/>
      <c r="CP813" s="10"/>
      <c r="CQ813" s="10"/>
      <c r="CR813" s="10"/>
      <c r="CS813" s="10"/>
      <c r="CT813" s="10"/>
      <c r="CU813" s="10"/>
      <c r="CV813" s="10"/>
      <c r="CW813" s="10"/>
      <c r="CX813" s="10"/>
      <c r="CY813" s="10"/>
      <c r="CZ813" s="10"/>
      <c r="DA813" s="10"/>
      <c r="DB813" s="10"/>
      <c r="DC813" s="10"/>
      <c r="DD813" s="10"/>
      <c r="DE813" s="10"/>
      <c r="DF813" s="10"/>
      <c r="DG813" s="10"/>
      <c r="DH813" s="10"/>
      <c r="DI813" s="10"/>
      <c r="DJ813" s="10"/>
      <c r="DK813" s="10"/>
      <c r="DL813" s="10"/>
      <c r="DM813" s="10"/>
      <c r="DN813" s="10"/>
      <c r="DO813" s="10"/>
      <c r="DP813" s="10"/>
      <c r="DQ813" s="10"/>
      <c r="DR813" s="10"/>
      <c r="DS813" s="10"/>
    </row>
    <row r="814" spans="1:123" s="101" customFormat="1" ht="10.95" customHeight="1" x14ac:dyDescent="0.25">
      <c r="A814" s="75" t="s">
        <v>348</v>
      </c>
      <c r="B814" s="95" t="str">
        <f t="shared" ref="B814:B816" si="220">IF(E814&gt;0,"Bud02 " &amp; C814 &amp;","&amp;D814&amp;",'"&amp;E814&amp;"',"&amp;1*R814)</f>
        <v>Bud02 2020,2011,'560000',18063.0366666667</v>
      </c>
      <c r="C814" s="96">
        <f t="shared" ref="C814:C817" si="221">$E$5</f>
        <v>2020</v>
      </c>
      <c r="D814" s="96">
        <v>2011</v>
      </c>
      <c r="E814" s="97">
        <f>IF(LEFT(H814,1) = "x",H814,F814)</f>
        <v>560000</v>
      </c>
      <c r="F814" s="90">
        <v>560000</v>
      </c>
      <c r="G814" s="98">
        <f>IF(""="",1,SUBSTITUTE(SUBSTITUTE("","xxp","xpp"),"xppm13","xppm08"))</f>
        <v>1</v>
      </c>
      <c r="H814" s="98">
        <f>IF(""="",1,"")</f>
        <v>1</v>
      </c>
      <c r="I814" s="98">
        <f>IF(""="",1,IF(LEFT("",1)&lt;&gt;"E","",1))</f>
        <v>1</v>
      </c>
      <c r="J814" s="98">
        <f>IF(""="",1,IF(LEFT("",1)="E","",1))</f>
        <v>1</v>
      </c>
      <c r="K814" s="99" t="s">
        <v>395</v>
      </c>
      <c r="L814" s="91">
        <v>2011</v>
      </c>
      <c r="M814" s="100" t="str">
        <f>IF(LEFT($G814,4)="xppm","*","")</f>
        <v/>
      </c>
      <c r="N814" s="101" t="str">
        <f>UPPER(TRIM("          INTEREST EXPENSE"))</f>
        <v>INTEREST EXPENSE</v>
      </c>
      <c r="P814" s="102" t="s">
        <v>356</v>
      </c>
      <c r="R814" s="109">
        <f>IFERROR(IF(1*AB814&gt;0,AB814,V814),V814)</f>
        <v>18063.036666666667</v>
      </c>
      <c r="S814" s="108"/>
      <c r="T814" s="101">
        <f>IFERROR(IF(LEFT($G814,4)="xppm",AD814/VLOOKUP($G814,$K$11:$Z$28,T$1,0),IF(LEFT($J814,1)="E",AD814/VLOOKUP($J814,$K$11:$Z$28,T$1,0),AD814/T$6)),"")</f>
        <v>23082.133333333331</v>
      </c>
      <c r="V814" s="101">
        <f>IFERROR(IF(LEFT($G814,4)="xppm",AF814/VLOOKUP($G814,$K$11:$Z$28,V$1,0),IF(LEFT($J814,1)="E",AF814/VLOOKUP($J814,$K$11:$Z$28,V$1,0),AF814/V$6)),"")</f>
        <v>18063.036666666667</v>
      </c>
      <c r="X814" s="101">
        <f>IFERROR(IF(LEFT($G814,4)="xppm",AH814/VLOOKUP($G814,$K$11:$Z$28,X$1,0),IF(LEFT($J814,1)="E",AH814/VLOOKUP($J814,$K$11:$Z$28,X$1,0),AH814/X$6)),"")</f>
        <v>0</v>
      </c>
      <c r="Z814" s="101">
        <f>IFERROR(IF(LEFT($G814,4)="xppm",AJ814/VLOOKUP($G814,$K$11:$Z$28,Z$1,0),IF(LEFT($J814,1)="E",AJ814/VLOOKUP($J814,$K$11:$Z$28,Z$1,0),AJ814/Z$6)),"")</f>
        <v>14499.435000333333</v>
      </c>
      <c r="AA814" s="108"/>
      <c r="AB814" s="99">
        <f>IFERROR(IF(LEFT($G814,4)="xppm",AL814/VLOOKUP($G814,$K$11:$Z$28,AB$1,0),IF(LEFT($J814,1)="E",AL814/VLOOKUP($J814,$K$11:$AB$28,AB$1,0),AL814/AB$6)),"")</f>
        <v>0</v>
      </c>
      <c r="AC814" s="110"/>
      <c r="AD814" s="14">
        <v>69246.399999999994</v>
      </c>
      <c r="AE814" s="14"/>
      <c r="AF814" s="14">
        <v>162567.32999999999</v>
      </c>
      <c r="AG814" s="14"/>
      <c r="AH814" s="14"/>
      <c r="AI814" s="14"/>
      <c r="AJ814" s="14">
        <v>173993.220004</v>
      </c>
      <c r="AK814" s="65"/>
      <c r="AL814" s="14">
        <v>0</v>
      </c>
      <c r="AM814" s="65"/>
      <c r="AN814" s="25"/>
      <c r="AO814" s="25"/>
      <c r="AP814" s="25"/>
      <c r="AQ814" s="25">
        <v>9540.2900000000009</v>
      </c>
      <c r="AR814" s="25">
        <v>17138.830000000002</v>
      </c>
      <c r="AS814" s="25">
        <v>25002.03</v>
      </c>
      <c r="AT814" s="25">
        <v>8502</v>
      </c>
      <c r="AU814" s="25">
        <v>8502.0300000000007</v>
      </c>
      <c r="AV814" s="25">
        <v>24635.75</v>
      </c>
      <c r="AW814" s="25">
        <v>34380.410000000003</v>
      </c>
      <c r="AX814" s="25">
        <v>17573.89</v>
      </c>
      <c r="AY814" s="25">
        <v>17292.099999999999</v>
      </c>
      <c r="AZ814" s="108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  <c r="CK814" s="10"/>
      <c r="CL814" s="10"/>
      <c r="CM814" s="10"/>
      <c r="CN814" s="10"/>
      <c r="CO814" s="10"/>
      <c r="CP814" s="10"/>
      <c r="CQ814" s="10"/>
      <c r="CR814" s="10"/>
      <c r="CS814" s="10"/>
      <c r="CT814" s="10"/>
      <c r="CU814" s="10"/>
      <c r="CV814" s="10"/>
      <c r="CW814" s="10"/>
      <c r="CX814" s="10"/>
      <c r="CY814" s="10"/>
      <c r="CZ814" s="10"/>
      <c r="DA814" s="10"/>
      <c r="DB814" s="10"/>
      <c r="DC814" s="10"/>
      <c r="DD814" s="10"/>
      <c r="DE814" s="10"/>
      <c r="DF814" s="10"/>
      <c r="DG814" s="10"/>
      <c r="DH814" s="10"/>
      <c r="DI814" s="10"/>
      <c r="DJ814" s="10"/>
      <c r="DK814" s="10"/>
      <c r="DL814" s="10"/>
      <c r="DM814" s="10"/>
      <c r="DN814" s="10"/>
      <c r="DO814" s="10"/>
      <c r="DP814" s="10"/>
      <c r="DQ814" s="10"/>
      <c r="DR814" s="10"/>
      <c r="DS814" s="10"/>
    </row>
    <row r="815" spans="1:123" s="101" customFormat="1" ht="10.95" customHeight="1" x14ac:dyDescent="0.25">
      <c r="A815" s="75" t="s">
        <v>348</v>
      </c>
      <c r="B815" s="95" t="str">
        <f t="shared" si="220"/>
        <v>Bud02 2020,2011,'560500',139848.871111111</v>
      </c>
      <c r="C815" s="96">
        <f t="shared" si="221"/>
        <v>2020</v>
      </c>
      <c r="D815" s="96">
        <v>2011</v>
      </c>
      <c r="E815" s="97">
        <f>IF(LEFT(H815,1) = "x",H815,F815)</f>
        <v>560500</v>
      </c>
      <c r="F815" s="90">
        <v>560500</v>
      </c>
      <c r="G815" s="98">
        <f>IF(""="",1,SUBSTITUTE(SUBSTITUTE("","xxp","xpp"),"xppm13","xppm08"))</f>
        <v>1</v>
      </c>
      <c r="H815" s="98">
        <f>IF(""="",1,"")</f>
        <v>1</v>
      </c>
      <c r="I815" s="98">
        <f>IF(""="",1,IF(LEFT("",1)&lt;&gt;"E","",1))</f>
        <v>1</v>
      </c>
      <c r="J815" s="98">
        <f>IF(""="",1,IF(LEFT("",1)="E","",1))</f>
        <v>1</v>
      </c>
      <c r="K815" s="99" t="s">
        <v>396</v>
      </c>
      <c r="L815" s="91">
        <v>2011</v>
      </c>
      <c r="M815" s="100" t="str">
        <f>IF(LEFT($G815,4)="xppm","*","")</f>
        <v/>
      </c>
      <c r="N815" s="101" t="str">
        <f>UPPER(TRIM("          RENT EXPENSE"))</f>
        <v>RENT EXPENSE</v>
      </c>
      <c r="P815" s="102" t="s">
        <v>356</v>
      </c>
      <c r="R815" s="109">
        <f>IFERROR(IF(1*AB815&gt;0,AB815,V815),V815)</f>
        <v>139848.87111111113</v>
      </c>
      <c r="S815" s="108"/>
      <c r="T815" s="101">
        <f>IFERROR(IF(LEFT($G815,4)="xppm",AD815/VLOOKUP($G815,$K$11:$Z$28,T$1,0),IF(LEFT($J815,1)="E",AD815/VLOOKUP($J815,$K$11:$Z$28,T$1,0),AD815/T$6)),"")</f>
        <v>141780.30000000002</v>
      </c>
      <c r="V815" s="101">
        <f>IFERROR(IF(LEFT($G815,4)="xppm",AF815/VLOOKUP($G815,$K$11:$Z$28,V$1,0),IF(LEFT($J815,1)="E",AF815/VLOOKUP($J815,$K$11:$Z$28,V$1,0),AF815/V$6)),"")</f>
        <v>139848.87111111113</v>
      </c>
      <c r="X815" s="101">
        <f>IFERROR(IF(LEFT($G815,4)="xppm",AH815/VLOOKUP($G815,$K$11:$Z$28,X$1,0),IF(LEFT($J815,1)="E",AH815/VLOOKUP($J815,$K$11:$Z$28,X$1,0),AH815/X$6)),"")</f>
        <v>0</v>
      </c>
      <c r="Z815" s="101">
        <f>IFERROR(IF(LEFT($G815,4)="xppm",AJ815/VLOOKUP($G815,$K$11:$Z$28,Z$1,0),IF(LEFT($J815,1)="E",AJ815/VLOOKUP($J815,$K$11:$Z$28,Z$1,0),AJ815/Z$6)),"")</f>
        <v>100000</v>
      </c>
      <c r="AA815" s="108"/>
      <c r="AB815" s="99">
        <f>IFERROR(IF(LEFT($G815,4)="xppm",AL815/VLOOKUP($G815,$K$11:$Z$28,AB$1,0),IF(LEFT($J815,1)="E",AL815/VLOOKUP($J815,$K$11:$AB$28,AB$1,0),AL815/AB$6)),"")</f>
        <v>0</v>
      </c>
      <c r="AC815" s="110"/>
      <c r="AD815" s="14">
        <v>425340.9</v>
      </c>
      <c r="AE815" s="14"/>
      <c r="AF815" s="14">
        <v>1258639.8400000001</v>
      </c>
      <c r="AG815" s="14"/>
      <c r="AH815" s="14"/>
      <c r="AI815" s="14"/>
      <c r="AJ815" s="14">
        <v>1200000</v>
      </c>
      <c r="AK815" s="65"/>
      <c r="AL815" s="14">
        <v>0</v>
      </c>
      <c r="AM815" s="65"/>
      <c r="AN815" s="25"/>
      <c r="AO815" s="25"/>
      <c r="AP815" s="25"/>
      <c r="AQ815" s="25">
        <v>124397.42</v>
      </c>
      <c r="AR815" s="25">
        <v>141780.31</v>
      </c>
      <c r="AS815" s="25">
        <v>141780.31</v>
      </c>
      <c r="AT815" s="25">
        <v>141780.29999999999</v>
      </c>
      <c r="AU815" s="25">
        <v>141780.29999999999</v>
      </c>
      <c r="AV815" s="25">
        <v>141780.29999999999</v>
      </c>
      <c r="AW815" s="25">
        <v>141780.29999999999</v>
      </c>
      <c r="AX815" s="25">
        <v>141780.29999999999</v>
      </c>
      <c r="AY815" s="25">
        <v>141780.29999999999</v>
      </c>
      <c r="AZ815" s="108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  <c r="CK815" s="10"/>
      <c r="CL815" s="10"/>
      <c r="CM815" s="10"/>
      <c r="CN815" s="10"/>
      <c r="CO815" s="10"/>
      <c r="CP815" s="10"/>
      <c r="CQ815" s="10"/>
      <c r="CR815" s="10"/>
      <c r="CS815" s="10"/>
      <c r="CT815" s="10"/>
      <c r="CU815" s="10"/>
      <c r="CV815" s="10"/>
      <c r="CW815" s="10"/>
      <c r="CX815" s="10"/>
      <c r="CY815" s="10"/>
      <c r="CZ815" s="10"/>
      <c r="DA815" s="10"/>
      <c r="DB815" s="10"/>
      <c r="DC815" s="10"/>
      <c r="DD815" s="10"/>
      <c r="DE815" s="10"/>
      <c r="DF815" s="10"/>
      <c r="DG815" s="10"/>
      <c r="DH815" s="10"/>
      <c r="DI815" s="10"/>
      <c r="DJ815" s="10"/>
      <c r="DK815" s="10"/>
      <c r="DL815" s="10"/>
      <c r="DM815" s="10"/>
      <c r="DN815" s="10"/>
      <c r="DO815" s="10"/>
      <c r="DP815" s="10"/>
      <c r="DQ815" s="10"/>
      <c r="DR815" s="10"/>
      <c r="DS815" s="10"/>
    </row>
    <row r="816" spans="1:123" s="101" customFormat="1" ht="10.95" customHeight="1" x14ac:dyDescent="0.25">
      <c r="A816" s="75" t="s">
        <v>348</v>
      </c>
      <c r="B816" s="95" t="b">
        <f t="shared" si="220"/>
        <v>0</v>
      </c>
      <c r="C816" s="96">
        <f t="shared" si="221"/>
        <v>2020</v>
      </c>
      <c r="D816" s="96">
        <v>2011</v>
      </c>
      <c r="E816" s="97">
        <f>IF(LEFT(H816,1) = "x",H816,F816)</f>
        <v>0</v>
      </c>
      <c r="F816" s="90"/>
      <c r="G816" s="98">
        <f>IF(""="",1,SUBSTITUTE(SUBSTITUTE("","xxp","xpp"),"xppm13","xppm08"))</f>
        <v>1</v>
      </c>
      <c r="H816" s="98">
        <f>IF(""="",1,"")</f>
        <v>1</v>
      </c>
      <c r="I816" s="98">
        <f>IF(""="",1,IF(LEFT("",1)&lt;&gt;"E","",1))</f>
        <v>1</v>
      </c>
      <c r="J816" s="98">
        <f>IF(""="",1,IF(LEFT("",1)="E","",1))</f>
        <v>1</v>
      </c>
      <c r="K816" s="99" t="s">
        <v>397</v>
      </c>
      <c r="L816" s="91">
        <v>2011</v>
      </c>
      <c r="M816" s="100" t="str">
        <f>IF(LEFT($G816,4)="xppm","*","")</f>
        <v/>
      </c>
      <c r="N816" s="101" t="str">
        <f>UPPER(TRIM("          NON-RECURRING MISC. EXPENSE"))</f>
        <v>NON-RECURRING MISC. EXPENSE</v>
      </c>
      <c r="P816" s="102" t="s">
        <v>356</v>
      </c>
      <c r="R816" s="109">
        <f>IFERROR(IF(1*AB816&gt;0,AB816,V816),V816)</f>
        <v>0</v>
      </c>
      <c r="S816" s="108"/>
      <c r="T816" s="101">
        <f>IFERROR(IF(LEFT($G816,4)="xppm",AD816/VLOOKUP($G816,$K$11:$Z$28,T$1,0),IF(LEFT($J816,1)="E",AD816/VLOOKUP($J816,$K$11:$Z$28,T$1,0),AD816/T$6)),"")</f>
        <v>0</v>
      </c>
      <c r="V816" s="101">
        <f>IFERROR(IF(LEFT($G816,4)="xppm",AF816/VLOOKUP($G816,$K$11:$Z$28,V$1,0),IF(LEFT($J816,1)="E",AF816/VLOOKUP($J816,$K$11:$Z$28,V$1,0),AF816/V$6)),"")</f>
        <v>0</v>
      </c>
      <c r="X816" s="101">
        <f>IFERROR(IF(LEFT($G816,4)="xppm",AH816/VLOOKUP($G816,$K$11:$Z$28,X$1,0),IF(LEFT($J816,1)="E",AH816/VLOOKUP($J816,$K$11:$Z$28,X$1,0),AH816/X$6)),"")</f>
        <v>0</v>
      </c>
      <c r="Z816" s="101">
        <f>IFERROR(IF(LEFT($G816,4)="xppm",AJ816/VLOOKUP($G816,$K$11:$Z$28,Z$1,0),IF(LEFT($J816,1)="E",AJ816/VLOOKUP($J816,$K$11:$Z$28,Z$1,0),AJ816/Z$6)),"")</f>
        <v>0</v>
      </c>
      <c r="AA816" s="108"/>
      <c r="AB816" s="99">
        <f>IFERROR(IF(LEFT($G816,4)="xppm",AL816/VLOOKUP($G816,$K$11:$Z$28,AB$1,0),IF(LEFT($J816,1)="E",AL816/VLOOKUP($J816,$K$11:$AB$28,AB$1,0),AL816/AB$6)),"")</f>
        <v>0</v>
      </c>
      <c r="AC816" s="110"/>
      <c r="AD816" s="14"/>
      <c r="AE816" s="14"/>
      <c r="AF816" s="14"/>
      <c r="AG816" s="14"/>
      <c r="AH816" s="14"/>
      <c r="AI816" s="14"/>
      <c r="AJ816" s="14"/>
      <c r="AK816" s="65"/>
      <c r="AL816" s="14"/>
      <c r="AM816" s="6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108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  <c r="CK816" s="10"/>
      <c r="CL816" s="10"/>
      <c r="CM816" s="10"/>
      <c r="CN816" s="10"/>
      <c r="CO816" s="10"/>
      <c r="CP816" s="10"/>
      <c r="CQ816" s="10"/>
      <c r="CR816" s="10"/>
      <c r="CS816" s="10"/>
      <c r="CT816" s="10"/>
      <c r="CU816" s="10"/>
      <c r="CV816" s="10"/>
      <c r="CW816" s="10"/>
      <c r="CX816" s="10"/>
      <c r="CY816" s="10"/>
      <c r="CZ816" s="10"/>
      <c r="DA816" s="10"/>
      <c r="DB816" s="10"/>
      <c r="DC816" s="10"/>
      <c r="DD816" s="10"/>
      <c r="DE816" s="10"/>
      <c r="DF816" s="10"/>
      <c r="DG816" s="10"/>
      <c r="DH816" s="10"/>
      <c r="DI816" s="10"/>
      <c r="DJ816" s="10"/>
      <c r="DK816" s="10"/>
      <c r="DL816" s="10"/>
      <c r="DM816" s="10"/>
      <c r="DN816" s="10"/>
      <c r="DO816" s="10"/>
      <c r="DP816" s="10"/>
      <c r="DQ816" s="10"/>
      <c r="DR816" s="10"/>
      <c r="DS816" s="10"/>
    </row>
    <row r="817" spans="1:123" ht="4.05" customHeight="1" x14ac:dyDescent="0.25">
      <c r="A817" s="75" t="s">
        <v>348</v>
      </c>
      <c r="E817" s="111"/>
      <c r="F817" s="112"/>
      <c r="T817" s="25"/>
      <c r="U817" s="25"/>
      <c r="V817" s="25"/>
      <c r="W817" s="25"/>
      <c r="X817" s="25"/>
      <c r="Y817" s="25"/>
      <c r="Z817" s="25"/>
      <c r="AA817" s="25"/>
      <c r="AB817" s="14"/>
      <c r="AC817" s="14"/>
    </row>
    <row r="818" spans="1:123" s="5" customFormat="1" x14ac:dyDescent="0.25">
      <c r="A818" s="75" t="s">
        <v>348</v>
      </c>
      <c r="E818" s="6"/>
      <c r="G818" s="8"/>
      <c r="H818" s="8"/>
      <c r="I818" s="8"/>
      <c r="J818" s="8"/>
      <c r="K818" s="6"/>
      <c r="L818" s="76"/>
      <c r="M818" s="76"/>
      <c r="N818" s="10"/>
      <c r="O818" s="10"/>
      <c r="P818" s="7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6"/>
      <c r="AC818" s="6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  <c r="CK818" s="10"/>
      <c r="CL818" s="10"/>
      <c r="CM818" s="10"/>
      <c r="CN818" s="10"/>
      <c r="CO818" s="10"/>
      <c r="CP818" s="10"/>
      <c r="CQ818" s="10"/>
      <c r="CR818" s="10"/>
      <c r="CS818" s="10"/>
      <c r="CT818" s="10"/>
      <c r="CU818" s="10"/>
      <c r="CV818" s="10"/>
      <c r="CW818" s="10"/>
      <c r="CX818" s="10"/>
      <c r="CY818" s="10"/>
      <c r="CZ818" s="10"/>
      <c r="DA818" s="10"/>
      <c r="DB818" s="10"/>
      <c r="DC818" s="10"/>
      <c r="DD818" s="10"/>
      <c r="DE818" s="10"/>
      <c r="DF818" s="10"/>
      <c r="DG818" s="10"/>
      <c r="DH818" s="10"/>
      <c r="DI818" s="10"/>
      <c r="DJ818" s="10"/>
      <c r="DK818" s="10"/>
      <c r="DL818" s="10"/>
      <c r="DM818" s="10"/>
      <c r="DN818" s="10"/>
      <c r="DO818" s="10"/>
      <c r="DP818" s="10"/>
      <c r="DQ818" s="10"/>
      <c r="DR818" s="10"/>
      <c r="DS818" s="10"/>
    </row>
    <row r="819" spans="1:123" ht="22.8" customHeight="1" x14ac:dyDescent="0.35">
      <c r="A819" s="75" t="s">
        <v>348</v>
      </c>
      <c r="K819" s="6">
        <v>2999</v>
      </c>
      <c r="L819" s="77">
        <v>2999</v>
      </c>
      <c r="M819" s="77"/>
      <c r="N819" s="78" t="s">
        <v>411</v>
      </c>
      <c r="O819" s="79"/>
      <c r="S819" s="58"/>
      <c r="AA819" s="58"/>
      <c r="AC819" s="72"/>
      <c r="AK819" s="65"/>
      <c r="AM819" s="65"/>
      <c r="AZ819" s="58"/>
    </row>
    <row r="820" spans="1:123" x14ac:dyDescent="0.25">
      <c r="A820" s="75" t="s">
        <v>348</v>
      </c>
    </row>
    <row r="821" spans="1:123" s="86" customFormat="1" ht="15" customHeight="1" x14ac:dyDescent="0.25">
      <c r="A821" s="75" t="s">
        <v>348</v>
      </c>
      <c r="B821" s="80"/>
      <c r="C821" s="80"/>
      <c r="D821" s="80"/>
      <c r="E821" s="81"/>
      <c r="F821" s="82"/>
      <c r="G821" s="81"/>
      <c r="H821" s="81"/>
      <c r="I821" s="81"/>
      <c r="J821" s="81"/>
      <c r="K821" s="81"/>
      <c r="L821" s="83">
        <f>L822</f>
        <v>2999</v>
      </c>
      <c r="M821" s="84" t="s">
        <v>350</v>
      </c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  <c r="AA821" s="84"/>
      <c r="AB821" s="81"/>
      <c r="AC821" s="81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85"/>
      <c r="AO821" s="85"/>
      <c r="AP821" s="85"/>
      <c r="AQ821" s="85"/>
      <c r="AR821" s="85"/>
      <c r="AS821" s="85"/>
      <c r="AT821" s="85"/>
      <c r="AU821" s="85"/>
      <c r="AV821" s="85"/>
      <c r="AW821" s="85"/>
      <c r="AX821" s="85"/>
      <c r="AY821" s="85"/>
      <c r="AZ821" s="84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  <c r="CK821" s="10"/>
      <c r="CL821" s="10"/>
      <c r="CM821" s="10"/>
      <c r="CN821" s="10"/>
      <c r="CO821" s="10"/>
      <c r="CP821" s="10"/>
      <c r="CQ821" s="10"/>
      <c r="CR821" s="10"/>
      <c r="CS821" s="10"/>
      <c r="CT821" s="10"/>
      <c r="CU821" s="10"/>
      <c r="CV821" s="10"/>
      <c r="CW821" s="10"/>
      <c r="CX821" s="10"/>
      <c r="CY821" s="10"/>
      <c r="CZ821" s="10"/>
      <c r="DA821" s="10"/>
      <c r="DB821" s="10"/>
      <c r="DC821" s="10"/>
      <c r="DD821" s="10"/>
      <c r="DE821" s="10"/>
      <c r="DF821" s="10"/>
      <c r="DG821" s="10"/>
      <c r="DH821" s="10"/>
      <c r="DI821" s="10"/>
      <c r="DJ821" s="10"/>
      <c r="DK821" s="10"/>
      <c r="DL821" s="10"/>
      <c r="DM821" s="10"/>
      <c r="DN821" s="10"/>
      <c r="DO821" s="10"/>
      <c r="DP821" s="10"/>
      <c r="DQ821" s="10"/>
      <c r="DR821" s="10"/>
      <c r="DS821" s="10"/>
    </row>
    <row r="822" spans="1:123" s="25" customFormat="1" ht="10.95" customHeight="1" x14ac:dyDescent="0.25">
      <c r="A822" s="87" t="s">
        <v>348</v>
      </c>
      <c r="B822" s="88"/>
      <c r="C822" s="88"/>
      <c r="D822" s="88"/>
      <c r="E822" s="89"/>
      <c r="F822" s="90"/>
      <c r="G822" s="13"/>
      <c r="H822" s="13"/>
      <c r="I822" s="13"/>
      <c r="J822" s="13"/>
      <c r="K822" s="14" t="s">
        <v>295</v>
      </c>
      <c r="L822" s="91">
        <v>2999</v>
      </c>
      <c r="M822" s="92"/>
      <c r="N822" s="25" t="str">
        <f>TRIM("    TOTAL DAYS")</f>
        <v>TOTAL DAYS</v>
      </c>
      <c r="P822" s="70"/>
      <c r="Q822" s="10"/>
      <c r="R822" s="85"/>
      <c r="S822" s="93"/>
      <c r="T822" s="25">
        <f>AD822/T$6</f>
        <v>0</v>
      </c>
      <c r="V822" s="25">
        <f>AF822/V$6</f>
        <v>0</v>
      </c>
      <c r="X822" s="25">
        <f>AH822/X$6</f>
        <v>0</v>
      </c>
      <c r="Z822" s="25">
        <f>AJ822/Z$6</f>
        <v>0</v>
      </c>
      <c r="AA822" s="93"/>
      <c r="AB822" s="14">
        <f>AL822/AB$6</f>
        <v>0</v>
      </c>
      <c r="AC822" s="65"/>
      <c r="AD822" s="14"/>
      <c r="AE822" s="14"/>
      <c r="AF822" s="14"/>
      <c r="AG822" s="14"/>
      <c r="AH822" s="14"/>
      <c r="AI822" s="14"/>
      <c r="AJ822" s="14"/>
      <c r="AK822" s="65"/>
      <c r="AL822" s="14"/>
      <c r="AM822" s="65"/>
      <c r="AZ822" s="93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  <c r="CK822" s="10"/>
      <c r="CL822" s="10"/>
      <c r="CM822" s="10"/>
      <c r="CN822" s="10"/>
      <c r="CO822" s="10"/>
      <c r="CP822" s="10"/>
      <c r="CQ822" s="10"/>
      <c r="CR822" s="10"/>
      <c r="CS822" s="10"/>
      <c r="CT822" s="10"/>
      <c r="CU822" s="10"/>
      <c r="CV822" s="10"/>
      <c r="CW822" s="10"/>
      <c r="CX822" s="10"/>
      <c r="CY822" s="10"/>
      <c r="CZ822" s="10"/>
      <c r="DA822" s="10"/>
      <c r="DB822" s="10"/>
      <c r="DC822" s="10"/>
      <c r="DD822" s="10"/>
      <c r="DE822" s="10"/>
      <c r="DF822" s="10"/>
      <c r="DG822" s="10"/>
      <c r="DH822" s="10"/>
      <c r="DI822" s="10"/>
      <c r="DJ822" s="10"/>
      <c r="DK822" s="10"/>
      <c r="DL822" s="10"/>
      <c r="DM822" s="10"/>
      <c r="DN822" s="10"/>
      <c r="DO822" s="10"/>
      <c r="DP822" s="10"/>
      <c r="DQ822" s="10"/>
      <c r="DR822" s="10"/>
      <c r="DS822" s="10"/>
    </row>
    <row r="823" spans="1:123" s="25" customFormat="1" ht="10.95" customHeight="1" x14ac:dyDescent="0.25">
      <c r="A823" s="87" t="s">
        <v>348</v>
      </c>
      <c r="B823" s="88"/>
      <c r="C823" s="88"/>
      <c r="D823" s="88"/>
      <c r="E823" s="89"/>
      <c r="F823" s="90"/>
      <c r="G823" s="13"/>
      <c r="H823" s="13"/>
      <c r="I823" s="13"/>
      <c r="J823" s="13"/>
      <c r="K823" s="14" t="s">
        <v>299</v>
      </c>
      <c r="L823" s="91">
        <v>2999</v>
      </c>
      <c r="M823" s="92"/>
      <c r="N823" s="25" t="str">
        <f>TRIM("      TOTAL ANCILLARIES")</f>
        <v>TOTAL ANCILLARIES</v>
      </c>
      <c r="P823" s="70"/>
      <c r="Q823" s="10"/>
      <c r="R823" s="85"/>
      <c r="S823" s="93"/>
      <c r="T823" s="25">
        <f>AD823/T$6</f>
        <v>0</v>
      </c>
      <c r="V823" s="25">
        <f>AF823/V$6</f>
        <v>0</v>
      </c>
      <c r="X823" s="25">
        <f>AH823/X$6</f>
        <v>0</v>
      </c>
      <c r="Z823" s="25">
        <f>AJ823/Z$6</f>
        <v>0</v>
      </c>
      <c r="AA823" s="93"/>
      <c r="AB823" s="14">
        <f>AL823/AB$6</f>
        <v>0</v>
      </c>
      <c r="AC823" s="65"/>
      <c r="AD823" s="14"/>
      <c r="AE823" s="14"/>
      <c r="AF823" s="14"/>
      <c r="AG823" s="14"/>
      <c r="AH823" s="14"/>
      <c r="AI823" s="14"/>
      <c r="AJ823" s="14"/>
      <c r="AK823" s="65"/>
      <c r="AL823" s="14"/>
      <c r="AM823" s="65"/>
      <c r="AZ823" s="93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  <c r="CK823" s="10"/>
      <c r="CL823" s="10"/>
      <c r="CM823" s="10"/>
      <c r="CN823" s="10"/>
      <c r="CO823" s="10"/>
      <c r="CP823" s="10"/>
      <c r="CQ823" s="10"/>
      <c r="CR823" s="10"/>
      <c r="CS823" s="10"/>
      <c r="CT823" s="10"/>
      <c r="CU823" s="10"/>
      <c r="CV823" s="10"/>
      <c r="CW823" s="10"/>
      <c r="CX823" s="10"/>
      <c r="CY823" s="10"/>
      <c r="CZ823" s="10"/>
      <c r="DA823" s="10"/>
      <c r="DB823" s="10"/>
      <c r="DC823" s="10"/>
      <c r="DD823" s="10"/>
      <c r="DE823" s="10"/>
      <c r="DF823" s="10"/>
      <c r="DG823" s="10"/>
      <c r="DH823" s="10"/>
      <c r="DI823" s="10"/>
      <c r="DJ823" s="10"/>
      <c r="DK823" s="10"/>
      <c r="DL823" s="10"/>
      <c r="DM823" s="10"/>
      <c r="DN823" s="10"/>
      <c r="DO823" s="10"/>
      <c r="DP823" s="10"/>
      <c r="DQ823" s="10"/>
      <c r="DR823" s="10"/>
      <c r="DS823" s="10"/>
    </row>
    <row r="824" spans="1:123" s="25" customFormat="1" ht="10.95" customHeight="1" x14ac:dyDescent="0.25">
      <c r="A824" s="87" t="s">
        <v>348</v>
      </c>
      <c r="B824" s="88"/>
      <c r="C824" s="88"/>
      <c r="D824" s="88"/>
      <c r="E824" s="89"/>
      <c r="F824" s="90"/>
      <c r="G824" s="13"/>
      <c r="H824" s="13"/>
      <c r="I824" s="13"/>
      <c r="J824" s="13"/>
      <c r="K824" s="14" t="s">
        <v>301</v>
      </c>
      <c r="L824" s="91">
        <v>2999</v>
      </c>
      <c r="M824" s="92"/>
      <c r="N824" s="25" t="str">
        <f>TRIM("TOTAL REVENUE")</f>
        <v>TOTAL REVENUE</v>
      </c>
      <c r="P824" s="70"/>
      <c r="Q824" s="10"/>
      <c r="R824" s="85"/>
      <c r="S824" s="93"/>
      <c r="T824" s="25">
        <f>AD824/T$6</f>
        <v>0</v>
      </c>
      <c r="V824" s="25">
        <f>AF824/V$6</f>
        <v>29237.555555555555</v>
      </c>
      <c r="X824" s="25">
        <f>AH824/X$6</f>
        <v>54833.333333333336</v>
      </c>
      <c r="Z824" s="25">
        <f>AJ824/Z$6</f>
        <v>0</v>
      </c>
      <c r="AA824" s="93"/>
      <c r="AB824" s="14">
        <f>AL824/AB$6</f>
        <v>0</v>
      </c>
      <c r="AC824" s="65"/>
      <c r="AD824" s="14">
        <v>0</v>
      </c>
      <c r="AE824" s="14"/>
      <c r="AF824" s="14">
        <v>263138</v>
      </c>
      <c r="AG824" s="14"/>
      <c r="AH824" s="14">
        <v>658000</v>
      </c>
      <c r="AI824" s="14"/>
      <c r="AJ824" s="14"/>
      <c r="AK824" s="65"/>
      <c r="AL824" s="14"/>
      <c r="AM824" s="65"/>
      <c r="AN824" s="25">
        <v>62000</v>
      </c>
      <c r="AO824" s="25">
        <v>72000</v>
      </c>
      <c r="AP824" s="25">
        <v>80000</v>
      </c>
      <c r="AQ824" s="25">
        <v>120135</v>
      </c>
      <c r="AR824" s="25">
        <v>53002</v>
      </c>
      <c r="AS824" s="25">
        <v>90001</v>
      </c>
      <c r="AT824" s="25">
        <v>0</v>
      </c>
      <c r="AU824" s="25">
        <v>0</v>
      </c>
      <c r="AV824" s="25">
        <v>0</v>
      </c>
      <c r="AW824" s="25">
        <v>0</v>
      </c>
      <c r="AX824" s="25">
        <v>0</v>
      </c>
      <c r="AY824" s="25">
        <v>0</v>
      </c>
      <c r="AZ824" s="93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  <c r="CK824" s="10"/>
      <c r="CL824" s="10"/>
      <c r="CM824" s="10"/>
      <c r="CN824" s="10"/>
      <c r="CO824" s="10"/>
      <c r="CP824" s="10"/>
      <c r="CQ824" s="10"/>
      <c r="CR824" s="10"/>
      <c r="CS824" s="10"/>
      <c r="CT824" s="10"/>
      <c r="CU824" s="10"/>
      <c r="CV824" s="10"/>
      <c r="CW824" s="10"/>
      <c r="CX824" s="10"/>
      <c r="CY824" s="10"/>
      <c r="CZ824" s="10"/>
      <c r="DA824" s="10"/>
      <c r="DB824" s="10"/>
      <c r="DC824" s="10"/>
      <c r="DD824" s="10"/>
      <c r="DE824" s="10"/>
      <c r="DF824" s="10"/>
      <c r="DG824" s="10"/>
      <c r="DH824" s="10"/>
      <c r="DI824" s="10"/>
      <c r="DJ824" s="10"/>
      <c r="DK824" s="10"/>
      <c r="DL824" s="10"/>
      <c r="DM824" s="10"/>
      <c r="DN824" s="10"/>
      <c r="DO824" s="10"/>
      <c r="DP824" s="10"/>
      <c r="DQ824" s="10"/>
      <c r="DR824" s="10"/>
      <c r="DS824" s="10"/>
    </row>
    <row r="825" spans="1:123" s="25" customFormat="1" ht="10.95" customHeight="1" x14ac:dyDescent="0.25">
      <c r="A825" s="87" t="s">
        <v>348</v>
      </c>
      <c r="B825" s="88"/>
      <c r="C825" s="88"/>
      <c r="D825" s="88"/>
      <c r="E825" s="89"/>
      <c r="F825" s="90"/>
      <c r="G825" s="13"/>
      <c r="H825" s="13"/>
      <c r="I825" s="13"/>
      <c r="J825" s="13"/>
      <c r="K825" s="14" t="s">
        <v>303</v>
      </c>
      <c r="L825" s="91">
        <v>2999</v>
      </c>
      <c r="M825" s="92"/>
      <c r="N825" s="25" t="str">
        <f>TRIM("      TOTAL EMPLOYEE WAGES")</f>
        <v>TOTAL EMPLOYEE WAGES</v>
      </c>
      <c r="P825" s="70"/>
      <c r="Q825" s="10"/>
      <c r="R825" s="85"/>
      <c r="S825" s="93"/>
      <c r="T825" s="25">
        <f>AD825/T$6</f>
        <v>0</v>
      </c>
      <c r="V825" s="25">
        <f>AF825/V$6</f>
        <v>0</v>
      </c>
      <c r="X825" s="25">
        <f>AH825/X$6</f>
        <v>0</v>
      </c>
      <c r="Z825" s="25">
        <f>AJ825/Z$6</f>
        <v>0</v>
      </c>
      <c r="AA825" s="93"/>
      <c r="AB825" s="14">
        <f>AL825/AB$6</f>
        <v>0</v>
      </c>
      <c r="AC825" s="65"/>
      <c r="AD825" s="14"/>
      <c r="AE825" s="14"/>
      <c r="AF825" s="14"/>
      <c r="AG825" s="14"/>
      <c r="AH825" s="14"/>
      <c r="AI825" s="14"/>
      <c r="AJ825" s="14"/>
      <c r="AK825" s="65"/>
      <c r="AL825" s="14"/>
      <c r="AM825" s="65"/>
      <c r="AZ825" s="93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  <c r="CK825" s="10"/>
      <c r="CL825" s="10"/>
      <c r="CM825" s="10"/>
      <c r="CN825" s="10"/>
      <c r="CO825" s="10"/>
      <c r="CP825" s="10"/>
      <c r="CQ825" s="10"/>
      <c r="CR825" s="10"/>
      <c r="CS825" s="10"/>
      <c r="CT825" s="10"/>
      <c r="CU825" s="10"/>
      <c r="CV825" s="10"/>
      <c r="CW825" s="10"/>
      <c r="CX825" s="10"/>
      <c r="CY825" s="10"/>
      <c r="CZ825" s="10"/>
      <c r="DA825" s="10"/>
      <c r="DB825" s="10"/>
      <c r="DC825" s="10"/>
      <c r="DD825" s="10"/>
      <c r="DE825" s="10"/>
      <c r="DF825" s="10"/>
      <c r="DG825" s="10"/>
      <c r="DH825" s="10"/>
      <c r="DI825" s="10"/>
      <c r="DJ825" s="10"/>
      <c r="DK825" s="10"/>
      <c r="DL825" s="10"/>
      <c r="DM825" s="10"/>
      <c r="DN825" s="10"/>
      <c r="DO825" s="10"/>
      <c r="DP825" s="10"/>
      <c r="DQ825" s="10"/>
      <c r="DR825" s="10"/>
      <c r="DS825" s="10"/>
    </row>
    <row r="826" spans="1:123" s="25" customFormat="1" ht="10.95" customHeight="1" x14ac:dyDescent="0.25">
      <c r="A826" s="87" t="s">
        <v>348</v>
      </c>
      <c r="B826" s="88"/>
      <c r="C826" s="88"/>
      <c r="D826" s="88"/>
      <c r="E826" s="89"/>
      <c r="F826" s="90"/>
      <c r="G826" s="13"/>
      <c r="H826" s="13"/>
      <c r="I826" s="13"/>
      <c r="J826" s="13"/>
      <c r="K826" s="14" t="s">
        <v>305</v>
      </c>
      <c r="L826" s="91">
        <v>2999</v>
      </c>
      <c r="M826" s="92"/>
      <c r="N826" s="25" t="str">
        <f>TRIM("TOTAL COMPENSATION")</f>
        <v>TOTAL COMPENSATION</v>
      </c>
      <c r="P826" s="70"/>
      <c r="Q826" s="10"/>
      <c r="R826" s="85"/>
      <c r="S826" s="93"/>
      <c r="T826" s="25">
        <f>AD826/T$6</f>
        <v>0</v>
      </c>
      <c r="V826" s="25">
        <f>AF826/V$6</f>
        <v>0</v>
      </c>
      <c r="X826" s="25">
        <f>AH826/X$6</f>
        <v>0</v>
      </c>
      <c r="Z826" s="25">
        <f>AJ826/Z$6</f>
        <v>0</v>
      </c>
      <c r="AA826" s="93"/>
      <c r="AB826" s="14">
        <f>AL826/AB$6</f>
        <v>0</v>
      </c>
      <c r="AC826" s="65"/>
      <c r="AD826" s="14"/>
      <c r="AE826" s="14"/>
      <c r="AF826" s="14"/>
      <c r="AG826" s="14"/>
      <c r="AH826" s="14"/>
      <c r="AI826" s="14"/>
      <c r="AJ826" s="14"/>
      <c r="AK826" s="65"/>
      <c r="AL826" s="14"/>
      <c r="AM826" s="65"/>
      <c r="AZ826" s="93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  <c r="CK826" s="10"/>
      <c r="CL826" s="10"/>
      <c r="CM826" s="10"/>
      <c r="CN826" s="10"/>
      <c r="CO826" s="10"/>
      <c r="CP826" s="10"/>
      <c r="CQ826" s="10"/>
      <c r="CR826" s="10"/>
      <c r="CS826" s="10"/>
      <c r="CT826" s="10"/>
      <c r="CU826" s="10"/>
      <c r="CV826" s="10"/>
      <c r="CW826" s="10"/>
      <c r="CX826" s="10"/>
      <c r="CY826" s="10"/>
      <c r="CZ826" s="10"/>
      <c r="DA826" s="10"/>
      <c r="DB826" s="10"/>
      <c r="DC826" s="10"/>
      <c r="DD826" s="10"/>
      <c r="DE826" s="10"/>
      <c r="DF826" s="10"/>
      <c r="DG826" s="10"/>
      <c r="DH826" s="10"/>
      <c r="DI826" s="10"/>
      <c r="DJ826" s="10"/>
      <c r="DK826" s="10"/>
      <c r="DL826" s="10"/>
      <c r="DM826" s="10"/>
      <c r="DN826" s="10"/>
      <c r="DO826" s="10"/>
      <c r="DP826" s="10"/>
      <c r="DQ826" s="10"/>
      <c r="DR826" s="10"/>
      <c r="DS826" s="10"/>
    </row>
    <row r="827" spans="1:123" x14ac:dyDescent="0.25">
      <c r="A827" s="75" t="s">
        <v>348</v>
      </c>
      <c r="L827" s="94"/>
    </row>
    <row r="828" spans="1:123" s="86" customFormat="1" ht="15" customHeight="1" x14ac:dyDescent="0.25">
      <c r="A828" s="75" t="s">
        <v>348</v>
      </c>
      <c r="B828" s="80"/>
      <c r="C828" s="80"/>
      <c r="D828" s="80"/>
      <c r="E828" s="81"/>
      <c r="F828" s="82"/>
      <c r="G828" s="81"/>
      <c r="H828" s="81"/>
      <c r="I828" s="81"/>
      <c r="J828" s="81"/>
      <c r="K828" s="81"/>
      <c r="L828" s="83">
        <f>L829</f>
        <v>2999</v>
      </c>
      <c r="M828" s="84" t="s">
        <v>351</v>
      </c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  <c r="AA828" s="84"/>
      <c r="AB828" s="81"/>
      <c r="AC828" s="81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85"/>
      <c r="AO828" s="85"/>
      <c r="AP828" s="85"/>
      <c r="AQ828" s="85"/>
      <c r="AR828" s="85"/>
      <c r="AS828" s="85"/>
      <c r="AT828" s="85"/>
      <c r="AU828" s="85"/>
      <c r="AV828" s="85"/>
      <c r="AW828" s="85"/>
      <c r="AX828" s="85"/>
      <c r="AY828" s="85"/>
      <c r="AZ828" s="84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  <c r="CK828" s="10"/>
      <c r="CL828" s="10"/>
      <c r="CM828" s="10"/>
      <c r="CN828" s="10"/>
      <c r="CO828" s="10"/>
      <c r="CP828" s="10"/>
      <c r="CQ828" s="10"/>
      <c r="CR828" s="10"/>
      <c r="CS828" s="10"/>
      <c r="CT828" s="10"/>
      <c r="CU828" s="10"/>
      <c r="CV828" s="10"/>
      <c r="CW828" s="10"/>
      <c r="CX828" s="10"/>
      <c r="CY828" s="10"/>
      <c r="CZ828" s="10"/>
      <c r="DA828" s="10"/>
      <c r="DB828" s="10"/>
      <c r="DC828" s="10"/>
      <c r="DD828" s="10"/>
      <c r="DE828" s="10"/>
      <c r="DF828" s="10"/>
      <c r="DG828" s="10"/>
      <c r="DH828" s="10"/>
      <c r="DI828" s="10"/>
      <c r="DJ828" s="10"/>
      <c r="DK828" s="10"/>
      <c r="DL828" s="10"/>
      <c r="DM828" s="10"/>
      <c r="DN828" s="10"/>
      <c r="DO828" s="10"/>
      <c r="DP828" s="10"/>
      <c r="DQ828" s="10"/>
      <c r="DR828" s="10"/>
      <c r="DS828" s="10"/>
    </row>
    <row r="829" spans="1:123" s="101" customFormat="1" ht="10.95" customHeight="1" x14ac:dyDescent="0.25">
      <c r="A829" s="75" t="s">
        <v>348</v>
      </c>
      <c r="B829" s="95" t="str">
        <f t="shared" ref="B829" si="222">IF(E829&gt;0,"Bud02 " &amp; C829 &amp;","&amp;D829&amp;",'"&amp;E829&amp;"',"&amp;1*R829)</f>
        <v>Bud02 2020,2999,'xpr003',0</v>
      </c>
      <c r="C829" s="96">
        <f t="shared" ref="C829" si="223">$E$5</f>
        <v>2020</v>
      </c>
      <c r="D829" s="96">
        <v>2999</v>
      </c>
      <c r="E829" s="97" t="str">
        <f>K829</f>
        <v>xpr003</v>
      </c>
      <c r="F829" s="90"/>
      <c r="G829" s="98">
        <f>IF(""="",1,SUBSTITUTE(SUBSTITUTE("","xxp","xpp"),"xppm13","xppm08"))</f>
        <v>1</v>
      </c>
      <c r="H829" s="98">
        <f>IF(""="",1,"")</f>
        <v>1</v>
      </c>
      <c r="I829" s="98">
        <f>IF(""="",1,IF(LEFT("",1)&lt;&gt;"E","",1))</f>
        <v>1</v>
      </c>
      <c r="J829" s="98">
        <f>IF(""="",1,IF(LEFT("",1)="E","",1))</f>
        <v>1</v>
      </c>
      <c r="K829" s="99" t="s">
        <v>352</v>
      </c>
      <c r="L829" s="91">
        <v>2999</v>
      </c>
      <c r="M829" s="100" t="str">
        <f>IF(LEFT($G829,4)="xppm","*","")</f>
        <v/>
      </c>
      <c r="N829" s="101" t="str">
        <f>UPPER(TRIM("        NON_PRODUCTIVE RATE (NON-EXEMPT)"))</f>
        <v>NON_PRODUCTIVE RATE (NON-EXEMPT)</v>
      </c>
      <c r="P829" s="102"/>
      <c r="R829" s="103">
        <f>IFERROR(IF(1*AB829&gt;0,AB829,Z829),Z829)</f>
        <v>0</v>
      </c>
      <c r="S829" s="104"/>
      <c r="T829" s="105">
        <f>IFERROR(IF(LEFT($G829,4)="xppm",AD829/VLOOKUP($G829,$K$11:$Z$28,T$1,0),IF(LEFT($J829,1)="E",AD829/VLOOKUP($J829,$K$11:$Z$28,T$1,0),AD829/T$6)),"")</f>
        <v>0</v>
      </c>
      <c r="U829" s="105"/>
      <c r="V829" s="105">
        <f>IFERROR(IF(LEFT($G829,4)="xppm",AF829/VLOOKUP($G829,$K$11:$Z$28,V$1,0),IF(LEFT($J829,1)="E",AF829/VLOOKUP($J829,$K$11:$Z$28,V$1,0),AF829/V$6)),"")</f>
        <v>0</v>
      </c>
      <c r="W829" s="105"/>
      <c r="X829" s="105">
        <f>IFERROR(IF(LEFT($G829,4)="xppm",AH829/VLOOKUP($G829,$K$11:$Z$28,X$1,0),IF(LEFT($J829,1)="E",AH829/VLOOKUP($J829,$K$11:$Z$28,X$1,0),AH829/X$6)),"")</f>
        <v>0</v>
      </c>
      <c r="Y829" s="105"/>
      <c r="Z829" s="105">
        <f>IFERROR(IF(LEFT($G829,4)="xppm",AJ829/VLOOKUP($G829,$K$11:$Z$28,Z$1,0),IF(LEFT($J829,1)="E",AJ829/VLOOKUP($J829,$K$11:$Z$28,Z$1,0),AJ829/Z$6)),"")</f>
        <v>0</v>
      </c>
      <c r="AA829" s="104"/>
      <c r="AB829" s="106">
        <f>IFERROR(IF(LEFT($G829,4)="xppm",AL829/VLOOKUP($G829,$K$11:$Z$28,AB$1,0),IF(LEFT($J829,1)="E",AL829/VLOOKUP($J829,$K$11:$AB$28,AB$1,0),AL829/AB$6)),"")</f>
        <v>0</v>
      </c>
      <c r="AC829" s="107"/>
      <c r="AD829" s="106"/>
      <c r="AE829" s="106"/>
      <c r="AF829" s="106"/>
      <c r="AG829" s="106"/>
      <c r="AH829" s="106"/>
      <c r="AI829" s="106"/>
      <c r="AJ829" s="106"/>
      <c r="AK829" s="107"/>
      <c r="AL829" s="106"/>
      <c r="AM829" s="107"/>
      <c r="AN829" s="105"/>
      <c r="AO829" s="105"/>
      <c r="AP829" s="105"/>
      <c r="AQ829" s="105"/>
      <c r="AR829" s="105"/>
      <c r="AS829" s="105"/>
      <c r="AT829" s="105"/>
      <c r="AU829" s="105"/>
      <c r="AV829" s="105"/>
      <c r="AW829" s="105"/>
      <c r="AX829" s="105"/>
      <c r="AY829" s="105"/>
      <c r="AZ829" s="108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  <c r="CK829" s="10"/>
      <c r="CL829" s="10"/>
      <c r="CM829" s="10"/>
      <c r="CN829" s="10"/>
      <c r="CO829" s="10"/>
      <c r="CP829" s="10"/>
      <c r="CQ829" s="10"/>
      <c r="CR829" s="10"/>
      <c r="CS829" s="10"/>
      <c r="CT829" s="10"/>
      <c r="CU829" s="10"/>
      <c r="CV829" s="10"/>
      <c r="CW829" s="10"/>
      <c r="CX829" s="10"/>
      <c r="CY829" s="10"/>
      <c r="CZ829" s="10"/>
      <c r="DA829" s="10"/>
      <c r="DB829" s="10"/>
      <c r="DC829" s="10"/>
      <c r="DD829" s="10"/>
      <c r="DE829" s="10"/>
      <c r="DF829" s="10"/>
      <c r="DG829" s="10"/>
      <c r="DH829" s="10"/>
      <c r="DI829" s="10"/>
      <c r="DJ829" s="10"/>
      <c r="DK829" s="10"/>
      <c r="DL829" s="10"/>
      <c r="DM829" s="10"/>
      <c r="DN829" s="10"/>
      <c r="DO829" s="10"/>
      <c r="DP829" s="10"/>
      <c r="DQ829" s="10"/>
      <c r="DR829" s="10"/>
      <c r="DS829" s="10"/>
    </row>
    <row r="830" spans="1:123" s="101" customFormat="1" ht="10.95" customHeight="1" x14ac:dyDescent="0.25">
      <c r="A830" s="75" t="s">
        <v>348</v>
      </c>
      <c r="B830" s="95" t="str">
        <f>IF(E830&gt;0,"Bud02 " &amp; C830 &amp;","&amp;D830&amp;",'"&amp;E830&amp;"',"&amp;1*R830)</f>
        <v>Bud02 2020,2999,'xpr007',0</v>
      </c>
      <c r="C830" s="96">
        <f>$E$5</f>
        <v>2020</v>
      </c>
      <c r="D830" s="96">
        <v>2999</v>
      </c>
      <c r="E830" s="97" t="str">
        <f>K830</f>
        <v>xpr007</v>
      </c>
      <c r="F830" s="90"/>
      <c r="G830" s="98">
        <f>IF(""="",1,SUBSTITUTE(SUBSTITUTE("","xxp","xpp"),"xppm13","xppm08"))</f>
        <v>1</v>
      </c>
      <c r="H830" s="98">
        <f>IF(""="",1,"")</f>
        <v>1</v>
      </c>
      <c r="I830" s="98">
        <f>IF(""="",1,IF(LEFT("",1)&lt;&gt;"E","",1))</f>
        <v>1</v>
      </c>
      <c r="J830" s="98">
        <f>IF(""="",1,IF(LEFT("",1)="E","",1))</f>
        <v>1</v>
      </c>
      <c r="K830" s="99" t="s">
        <v>353</v>
      </c>
      <c r="L830" s="91">
        <v>2999</v>
      </c>
      <c r="M830" s="100" t="str">
        <f>IF(LEFT($G830,4)="xppm","*","")</f>
        <v/>
      </c>
      <c r="N830" s="101" t="str">
        <f>UPPER(TRIM("        NON_PRODUCTIVE RATE (EXEMPT)"))</f>
        <v>NON_PRODUCTIVE RATE (EXEMPT)</v>
      </c>
      <c r="P830" s="102"/>
      <c r="R830" s="103">
        <f>IFERROR(IF(1*AB830&gt;0,AB830,Z830),Z830)</f>
        <v>0</v>
      </c>
      <c r="S830" s="104"/>
      <c r="T830" s="105">
        <f>IFERROR(IF(LEFT($G830,4)="xppm",AD830/VLOOKUP($G830,$K$11:$Z$28,T$1,0),IF(LEFT($J830,1)="E",AD830/VLOOKUP($J830,$K$11:$Z$28,T$1,0),AD830/T$6)),"")</f>
        <v>0</v>
      </c>
      <c r="U830" s="105"/>
      <c r="V830" s="105">
        <f>IFERROR(IF(LEFT($G830,4)="xppm",AF830/VLOOKUP($G830,$K$11:$Z$28,V$1,0),IF(LEFT($J830,1)="E",AF830/VLOOKUP($J830,$K$11:$Z$28,V$1,0),AF830/V$6)),"")</f>
        <v>0</v>
      </c>
      <c r="W830" s="105"/>
      <c r="X830" s="105">
        <f>IFERROR(IF(LEFT($G830,4)="xppm",AH830/VLOOKUP($G830,$K$11:$Z$28,X$1,0),IF(LEFT($J830,1)="E",AH830/VLOOKUP($J830,$K$11:$Z$28,X$1,0),AH830/X$6)),"")</f>
        <v>0</v>
      </c>
      <c r="Y830" s="105"/>
      <c r="Z830" s="105">
        <f>IFERROR(IF(LEFT($G830,4)="xppm",AJ830/VLOOKUP($G830,$K$11:$Z$28,Z$1,0),IF(LEFT($J830,1)="E",AJ830/VLOOKUP($J830,$K$11:$Z$28,Z$1,0),AJ830/Z$6)),"")</f>
        <v>0</v>
      </c>
      <c r="AA830" s="104"/>
      <c r="AB830" s="106">
        <f>IFERROR(IF(LEFT($G830,4)="xppm",AL830/VLOOKUP($G830,$K$11:$Z$28,AB$1,0),IF(LEFT($J830,1)="E",AL830/VLOOKUP($J830,$K$11:$AB$28,AB$1,0),AL830/AB$6)),"")</f>
        <v>0</v>
      </c>
      <c r="AC830" s="107"/>
      <c r="AD830" s="106"/>
      <c r="AE830" s="106"/>
      <c r="AF830" s="106"/>
      <c r="AG830" s="106"/>
      <c r="AH830" s="106"/>
      <c r="AI830" s="106"/>
      <c r="AJ830" s="106"/>
      <c r="AK830" s="107"/>
      <c r="AL830" s="106"/>
      <c r="AM830" s="107"/>
      <c r="AN830" s="105"/>
      <c r="AO830" s="105"/>
      <c r="AP830" s="105"/>
      <c r="AQ830" s="105"/>
      <c r="AR830" s="105"/>
      <c r="AS830" s="105"/>
      <c r="AT830" s="105"/>
      <c r="AU830" s="105"/>
      <c r="AV830" s="105"/>
      <c r="AW830" s="105"/>
      <c r="AX830" s="105"/>
      <c r="AY830" s="105"/>
      <c r="AZ830" s="108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  <c r="CK830" s="10"/>
      <c r="CL830" s="10"/>
      <c r="CM830" s="10"/>
      <c r="CN830" s="10"/>
      <c r="CO830" s="10"/>
      <c r="CP830" s="10"/>
      <c r="CQ830" s="10"/>
      <c r="CR830" s="10"/>
      <c r="CS830" s="10"/>
      <c r="CT830" s="10"/>
      <c r="CU830" s="10"/>
      <c r="CV830" s="10"/>
      <c r="CW830" s="10"/>
      <c r="CX830" s="10"/>
      <c r="CY830" s="10"/>
      <c r="CZ830" s="10"/>
      <c r="DA830" s="10"/>
      <c r="DB830" s="10"/>
      <c r="DC830" s="10"/>
      <c r="DD830" s="10"/>
      <c r="DE830" s="10"/>
      <c r="DF830" s="10"/>
      <c r="DG830" s="10"/>
      <c r="DH830" s="10"/>
      <c r="DI830" s="10"/>
      <c r="DJ830" s="10"/>
      <c r="DK830" s="10"/>
      <c r="DL830" s="10"/>
      <c r="DM830" s="10"/>
      <c r="DN830" s="10"/>
      <c r="DO830" s="10"/>
      <c r="DP830" s="10"/>
      <c r="DQ830" s="10"/>
      <c r="DR830" s="10"/>
      <c r="DS830" s="10"/>
    </row>
    <row r="831" spans="1:123" x14ac:dyDescent="0.25">
      <c r="A831" s="75" t="s">
        <v>348</v>
      </c>
      <c r="L831" s="94"/>
    </row>
    <row r="832" spans="1:123" s="86" customFormat="1" ht="15" customHeight="1" x14ac:dyDescent="0.25">
      <c r="A832" s="75" t="s">
        <v>348</v>
      </c>
      <c r="B832" s="80"/>
      <c r="C832" s="80"/>
      <c r="D832" s="80"/>
      <c r="E832" s="81"/>
      <c r="F832" s="82"/>
      <c r="G832" s="81"/>
      <c r="H832" s="81"/>
      <c r="I832" s="81"/>
      <c r="J832" s="81"/>
      <c r="K832" s="81"/>
      <c r="L832" s="83">
        <f>L833</f>
        <v>2999</v>
      </c>
      <c r="M832" s="84" t="s">
        <v>354</v>
      </c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  <c r="AA832" s="84"/>
      <c r="AB832" s="81"/>
      <c r="AC832" s="81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85"/>
      <c r="AO832" s="85"/>
      <c r="AP832" s="85"/>
      <c r="AQ832" s="85"/>
      <c r="AR832" s="85"/>
      <c r="AS832" s="85"/>
      <c r="AT832" s="85"/>
      <c r="AU832" s="85"/>
      <c r="AV832" s="85"/>
      <c r="AW832" s="85"/>
      <c r="AX832" s="85"/>
      <c r="AY832" s="85"/>
      <c r="AZ832" s="84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  <c r="CK832" s="10"/>
      <c r="CL832" s="10"/>
      <c r="CM832" s="10"/>
      <c r="CN832" s="10"/>
      <c r="CO832" s="10"/>
      <c r="CP832" s="10"/>
      <c r="CQ832" s="10"/>
      <c r="CR832" s="10"/>
      <c r="CS832" s="10"/>
      <c r="CT832" s="10"/>
      <c r="CU832" s="10"/>
      <c r="CV832" s="10"/>
      <c r="CW832" s="10"/>
      <c r="CX832" s="10"/>
      <c r="CY832" s="10"/>
      <c r="CZ832" s="10"/>
      <c r="DA832" s="10"/>
      <c r="DB832" s="10"/>
      <c r="DC832" s="10"/>
      <c r="DD832" s="10"/>
      <c r="DE832" s="10"/>
      <c r="DF832" s="10"/>
      <c r="DG832" s="10"/>
      <c r="DH832" s="10"/>
      <c r="DI832" s="10"/>
      <c r="DJ832" s="10"/>
      <c r="DK832" s="10"/>
      <c r="DL832" s="10"/>
      <c r="DM832" s="10"/>
      <c r="DN832" s="10"/>
      <c r="DO832" s="10"/>
      <c r="DP832" s="10"/>
      <c r="DQ832" s="10"/>
      <c r="DR832" s="10"/>
      <c r="DS832" s="10"/>
    </row>
    <row r="833" spans="1:123" s="101" customFormat="1" ht="10.95" customHeight="1" x14ac:dyDescent="0.25">
      <c r="A833" s="75" t="s">
        <v>348</v>
      </c>
      <c r="B833" s="95" t="str">
        <f t="shared" ref="B833:B836" si="224">IF(E833&gt;0,"Bud02 " &amp; C833 &amp;","&amp;D833&amp;",'"&amp;E833&amp;"',"&amp;1*R833)</f>
        <v>Bud02 2020,2999,'xpr005',7.50822745001483E-05</v>
      </c>
      <c r="C833" s="96">
        <f t="shared" ref="C833:C836" si="225">$E$5</f>
        <v>2020</v>
      </c>
      <c r="D833" s="96">
        <v>2999</v>
      </c>
      <c r="E833" s="97" t="str">
        <f>IF(LEFT(H833,1) = "x",H833,F833)</f>
        <v>xpr005</v>
      </c>
      <c r="F833" s="90">
        <v>500000</v>
      </c>
      <c r="G833" s="98">
        <f>IF(""="",1,SUBSTITUTE(SUBSTITUTE("","xxp","xpp"),"xppm13","xppm08"))</f>
        <v>1</v>
      </c>
      <c r="H833" s="98" t="str">
        <f>IF("xpr005"="",1,"xpr005")</f>
        <v>xpr005</v>
      </c>
      <c r="I833" s="98">
        <f>IF("Ew57z"="",1,IF(LEFT("Ew57z",1)&lt;&gt;"E","Ew57z",1))</f>
        <v>1</v>
      </c>
      <c r="J833" s="98" t="str">
        <f>IF("Ew57z"="",1,IF(LEFT("Ew57z",1)="E","Ew57z",1))</f>
        <v>Ew57z</v>
      </c>
      <c r="K833" s="99" t="s">
        <v>355</v>
      </c>
      <c r="L833" s="91">
        <v>2999</v>
      </c>
      <c r="M833" s="100" t="str">
        <f>IF(LEFT($G833,4)="xppm","*","")</f>
        <v/>
      </c>
      <c r="N833" s="101" t="str">
        <f>UPPER(TRIM("          PAYROLL TAXES"))</f>
        <v>PAYROLL TAXES</v>
      </c>
      <c r="P833" s="102" t="s">
        <v>356</v>
      </c>
      <c r="R833" s="109">
        <f>IFERROR(IF(1*AB833&gt;0,AB833,V833),V833)</f>
        <v>7.508227450014829E-5</v>
      </c>
      <c r="S833" s="108"/>
      <c r="T833" s="101">
        <f>IFERROR(IF(LEFT($G833,4)="xppm",AD833/VLOOKUP($G833,$K$11:$Z$28,T$1,0),IF(LEFT($J833,1)="E",AD833/VLOOKUP($J833,$K$11:$Z$28,T$1,0),AD833/T$6)),"")</f>
        <v>-1.384071605859256E-8</v>
      </c>
      <c r="V833" s="101">
        <f>IFERROR(IF(LEFT($G833,4)="xppm",AF833/VLOOKUP($G833,$K$11:$Z$28,V$1,0),IF(LEFT($J833,1)="E",AF833/VLOOKUP($J833,$K$11:$Z$28,V$1,0),AF833/V$6)),"")</f>
        <v>7.508227450014829E-5</v>
      </c>
      <c r="X833" s="101">
        <f>IFERROR(IF(LEFT($G833,4)="xppm",AH833/VLOOKUP($G833,$K$11:$Z$28,X$1,0),IF(LEFT($J833,1)="E",AH833/VLOOKUP($J833,$K$11:$Z$28,X$1,0),AH833/X$6)),"")</f>
        <v>1.9030361704182165E-4</v>
      </c>
      <c r="Z833" s="101">
        <f>IFERROR(IF(LEFT($G833,4)="xppm",AJ833/VLOOKUP($G833,$K$11:$Z$28,Z$1,0),IF(LEFT($J833,1)="E",AJ833/VLOOKUP($J833,$K$11:$Z$28,Z$1,0),AJ833/Z$6)),"")</f>
        <v>0</v>
      </c>
      <c r="AA833" s="108"/>
      <c r="AB833" s="99" t="str">
        <f>IFERROR(IF(LEFT($G833,4)="xppm",AL833/VLOOKUP($G833,$K$11:$Z$28,AB$1,0),IF(LEFT($J833,1)="E",AL833/VLOOKUP($J833,$K$11:$AB$28,AB$1,0),AL833/AB$6)),"")</f>
        <v/>
      </c>
      <c r="AC833" s="110"/>
      <c r="AD833" s="14">
        <v>-0.67</v>
      </c>
      <c r="AE833" s="14"/>
      <c r="AF833" s="14">
        <v>10727.2</v>
      </c>
      <c r="AG833" s="14"/>
      <c r="AH833" s="14">
        <v>29288.51</v>
      </c>
      <c r="AI833" s="14"/>
      <c r="AJ833" s="14"/>
      <c r="AK833" s="65"/>
      <c r="AL833" s="14"/>
      <c r="AM833" s="65"/>
      <c r="AN833" s="25">
        <v>3705.41</v>
      </c>
      <c r="AO833" s="25">
        <v>2799.01</v>
      </c>
      <c r="AP833" s="25">
        <v>3845.6</v>
      </c>
      <c r="AQ833" s="25">
        <v>3895.32</v>
      </c>
      <c r="AR833" s="25">
        <v>3332.28</v>
      </c>
      <c r="AS833" s="25">
        <v>3624.54</v>
      </c>
      <c r="AT833" s="25">
        <v>-124.27</v>
      </c>
      <c r="AU833" s="25">
        <v>0</v>
      </c>
      <c r="AV833" s="25">
        <v>0</v>
      </c>
      <c r="AW833" s="25">
        <v>-0.67</v>
      </c>
      <c r="AX833" s="25">
        <v>0</v>
      </c>
      <c r="AY833" s="25">
        <v>0</v>
      </c>
      <c r="AZ833" s="108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  <c r="CK833" s="10"/>
      <c r="CL833" s="10"/>
      <c r="CM833" s="10"/>
      <c r="CN833" s="10"/>
      <c r="CO833" s="10"/>
      <c r="CP833" s="10"/>
      <c r="CQ833" s="10"/>
      <c r="CR833" s="10"/>
      <c r="CS833" s="10"/>
      <c r="CT833" s="10"/>
      <c r="CU833" s="10"/>
      <c r="CV833" s="10"/>
      <c r="CW833" s="10"/>
      <c r="CX833" s="10"/>
      <c r="CY833" s="10"/>
      <c r="CZ833" s="10"/>
      <c r="DA833" s="10"/>
      <c r="DB833" s="10"/>
      <c r="DC833" s="10"/>
      <c r="DD833" s="10"/>
      <c r="DE833" s="10"/>
      <c r="DF833" s="10"/>
      <c r="DG833" s="10"/>
      <c r="DH833" s="10"/>
      <c r="DI833" s="10"/>
      <c r="DJ833" s="10"/>
      <c r="DK833" s="10"/>
      <c r="DL833" s="10"/>
      <c r="DM833" s="10"/>
      <c r="DN833" s="10"/>
      <c r="DO833" s="10"/>
      <c r="DP833" s="10"/>
      <c r="DQ833" s="10"/>
      <c r="DR833" s="10"/>
      <c r="DS833" s="10"/>
    </row>
    <row r="834" spans="1:123" s="101" customFormat="1" ht="10.95" customHeight="1" x14ac:dyDescent="0.25">
      <c r="A834" s="75" t="s">
        <v>348</v>
      </c>
      <c r="B834" s="95" t="str">
        <f t="shared" si="224"/>
        <v>Bud02 2020,2999,'xpr002',9.25951615316384E-05</v>
      </c>
      <c r="C834" s="96">
        <f t="shared" si="225"/>
        <v>2020</v>
      </c>
      <c r="D834" s="96">
        <v>2999</v>
      </c>
      <c r="E834" s="97" t="str">
        <f>IF(LEFT(H834,1) = "x",H834,F834)</f>
        <v>xpr002</v>
      </c>
      <c r="F834" s="90">
        <v>501100</v>
      </c>
      <c r="G834" s="98">
        <f>IF(""="",1,SUBSTITUTE(SUBSTITUTE("","xxp","xpp"),"xppm13","xppm08"))</f>
        <v>1</v>
      </c>
      <c r="H834" s="98" t="str">
        <f>IF("xpr002"="",1,"xpr002")</f>
        <v>xpr002</v>
      </c>
      <c r="I834" s="98">
        <f>IF("Ewz"="",1,IF(LEFT("Ewz",1)&lt;&gt;"E","Ewz",1))</f>
        <v>1</v>
      </c>
      <c r="J834" s="98" t="str">
        <f>IF("Ewz"="",1,IF(LEFT("Ewz",1)="E","Ewz",1))</f>
        <v>Ewz</v>
      </c>
      <c r="K834" s="99" t="s">
        <v>357</v>
      </c>
      <c r="L834" s="91">
        <v>2999</v>
      </c>
      <c r="M834" s="100" t="str">
        <f>IF(LEFT($G834,4)="xppm","*","")</f>
        <v/>
      </c>
      <c r="N834" s="101" t="str">
        <f>UPPER(TRIM("          HEALTH INSURANCE"))</f>
        <v>HEALTH INSURANCE</v>
      </c>
      <c r="P834" s="102" t="s">
        <v>356</v>
      </c>
      <c r="R834" s="109">
        <f>IFERROR(IF(1*AB834&gt;0,AB834,V834),V834)</f>
        <v>9.2595161531638411E-5</v>
      </c>
      <c r="S834" s="108"/>
      <c r="T834" s="101">
        <f>IFERROR(IF(LEFT($G834,4)="xppm",AD834/VLOOKUP($G834,$K$11:$Z$28,T$1,0),IF(LEFT($J834,1)="E",AD834/VLOOKUP($J834,$K$11:$Z$28,T$1,0),AD834/T$6)),"")</f>
        <v>3.1040687745740182E-6</v>
      </c>
      <c r="V834" s="101">
        <f>IFERROR(IF(LEFT($G834,4)="xppm",AF834/VLOOKUP($G834,$K$11:$Z$28,V$1,0),IF(LEFT($J834,1)="E",AF834/VLOOKUP($J834,$K$11:$Z$28,V$1,0),AF834/V$6)),"")</f>
        <v>9.2595161531638411E-5</v>
      </c>
      <c r="X834" s="101">
        <f>IFERROR(IF(LEFT($G834,4)="xppm",AH834/VLOOKUP($G834,$K$11:$Z$28,X$1,0),IF(LEFT($J834,1)="E",AH834/VLOOKUP($J834,$K$11:$Z$28,X$1,0),AH834/X$6)),"")</f>
        <v>2.2457762741882981E-4</v>
      </c>
      <c r="Z834" s="101">
        <f>IFERROR(IF(LEFT($G834,4)="xppm",AJ834/VLOOKUP($G834,$K$11:$Z$28,Z$1,0),IF(LEFT($J834,1)="E",AJ834/VLOOKUP($J834,$K$11:$Z$28,Z$1,0),AJ834/Z$6)),"")</f>
        <v>0</v>
      </c>
      <c r="AA834" s="108"/>
      <c r="AB834" s="99" t="str">
        <f>IFERROR(IF(LEFT($G834,4)="xppm",AL834/VLOOKUP($G834,$K$11:$Z$28,AB$1,0),IF(LEFT($J834,1)="E",AL834/VLOOKUP($J834,$K$11:$AB$28,AB$1,0),AL834/AB$6)),"")</f>
        <v/>
      </c>
      <c r="AC834" s="110"/>
      <c r="AD834" s="14">
        <v>154.18</v>
      </c>
      <c r="AE834" s="14"/>
      <c r="AF834" s="14">
        <v>13540.71</v>
      </c>
      <c r="AG834" s="14"/>
      <c r="AH834" s="14">
        <v>35104.400000000001</v>
      </c>
      <c r="AI834" s="14"/>
      <c r="AJ834" s="14"/>
      <c r="AK834" s="65"/>
      <c r="AL834" s="14"/>
      <c r="AM834" s="65"/>
      <c r="AN834" s="25">
        <v>4081.91</v>
      </c>
      <c r="AO834" s="25">
        <v>4590.83</v>
      </c>
      <c r="AP834" s="25">
        <v>5327.64</v>
      </c>
      <c r="AQ834" s="25">
        <v>4373.22</v>
      </c>
      <c r="AR834" s="25">
        <v>4089.06</v>
      </c>
      <c r="AS834" s="25">
        <v>4689.91</v>
      </c>
      <c r="AT834" s="25">
        <v>-500.81</v>
      </c>
      <c r="AU834" s="25">
        <v>106.33</v>
      </c>
      <c r="AV834" s="25">
        <v>628.82000000000005</v>
      </c>
      <c r="AW834" s="25">
        <v>32</v>
      </c>
      <c r="AX834" s="25">
        <v>60.88</v>
      </c>
      <c r="AY834" s="25">
        <v>61.3</v>
      </c>
      <c r="AZ834" s="108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  <c r="CK834" s="10"/>
      <c r="CL834" s="10"/>
      <c r="CM834" s="10"/>
      <c r="CN834" s="10"/>
      <c r="CO834" s="10"/>
      <c r="CP834" s="10"/>
      <c r="CQ834" s="10"/>
      <c r="CR834" s="10"/>
      <c r="CS834" s="10"/>
      <c r="CT834" s="10"/>
      <c r="CU834" s="10"/>
      <c r="CV834" s="10"/>
      <c r="CW834" s="10"/>
      <c r="CX834" s="10"/>
      <c r="CY834" s="10"/>
      <c r="CZ834" s="10"/>
      <c r="DA834" s="10"/>
      <c r="DB834" s="10"/>
      <c r="DC834" s="10"/>
      <c r="DD834" s="10"/>
      <c r="DE834" s="10"/>
      <c r="DF834" s="10"/>
      <c r="DG834" s="10"/>
      <c r="DH834" s="10"/>
      <c r="DI834" s="10"/>
      <c r="DJ834" s="10"/>
      <c r="DK834" s="10"/>
      <c r="DL834" s="10"/>
      <c r="DM834" s="10"/>
      <c r="DN834" s="10"/>
      <c r="DO834" s="10"/>
      <c r="DP834" s="10"/>
      <c r="DQ834" s="10"/>
      <c r="DR834" s="10"/>
      <c r="DS834" s="10"/>
    </row>
    <row r="835" spans="1:123" s="101" customFormat="1" ht="10.95" customHeight="1" x14ac:dyDescent="0.25">
      <c r="A835" s="75" t="s">
        <v>348</v>
      </c>
      <c r="B835" s="95" t="str">
        <f t="shared" si="224"/>
        <v>Bud02 2020,2999,'xpr006',2.00543491749971E-05</v>
      </c>
      <c r="C835" s="96">
        <f t="shared" si="225"/>
        <v>2020</v>
      </c>
      <c r="D835" s="96">
        <v>2999</v>
      </c>
      <c r="E835" s="97" t="str">
        <f>IF(LEFT(H835,1) = "x",H835,F835)</f>
        <v>xpr006</v>
      </c>
      <c r="F835" s="90">
        <v>503000</v>
      </c>
      <c r="G835" s="98">
        <f>IF(""="",1,SUBSTITUTE(SUBSTITUTE("","xxp","xpp"),"xppm13","xppm08"))</f>
        <v>1</v>
      </c>
      <c r="H835" s="98" t="str">
        <f>IF("xpr006"="",1,"xpr006")</f>
        <v>xpr006</v>
      </c>
      <c r="I835" s="98">
        <f>IF("Ewz"="",1,IF(LEFT("Ewz",1)&lt;&gt;"E","Ewz",1))</f>
        <v>1</v>
      </c>
      <c r="J835" s="98" t="str">
        <f>IF("Ewz"="",1,IF(LEFT("Ewz",1)="E","Ewz",1))</f>
        <v>Ewz</v>
      </c>
      <c r="K835" s="99" t="s">
        <v>358</v>
      </c>
      <c r="L835" s="91">
        <v>2999</v>
      </c>
      <c r="M835" s="100" t="str">
        <f>IF(LEFT($G835,4)="xppm","*","")</f>
        <v/>
      </c>
      <c r="N835" s="101" t="str">
        <f>UPPER(TRIM("          WORKMANS COMP INSURANCE"))</f>
        <v>WORKMANS COMP INSURANCE</v>
      </c>
      <c r="P835" s="102" t="s">
        <v>359</v>
      </c>
      <c r="R835" s="109">
        <f>IFERROR(IF(1*AB835&gt;0,AB835,V835),V835)</f>
        <v>2.0054349174997081E-5</v>
      </c>
      <c r="S835" s="108"/>
      <c r="T835" s="101">
        <f>IFERROR(IF(LEFT($G835,4)="xppm",AD835/VLOOKUP($G835,$K$11:$Z$28,T$1,0),IF(LEFT($J835,1)="E",AD835/VLOOKUP($J835,$K$11:$Z$28,T$1,0),AD835/T$6)),"")</f>
        <v>0</v>
      </c>
      <c r="V835" s="101">
        <f>IFERROR(IF(LEFT($G835,4)="xppm",AF835/VLOOKUP($G835,$K$11:$Z$28,V$1,0),IF(LEFT($J835,1)="E",AF835/VLOOKUP($J835,$K$11:$Z$28,V$1,0),AF835/V$6)),"")</f>
        <v>2.0054349174997081E-5</v>
      </c>
      <c r="X835" s="101">
        <f>IFERROR(IF(LEFT($G835,4)="xppm",AH835/VLOOKUP($G835,$K$11:$Z$28,X$1,0),IF(LEFT($J835,1)="E",AH835/VLOOKUP($J835,$K$11:$Z$28,X$1,0),AH835/X$6)),"")</f>
        <v>5.620754940044598E-5</v>
      </c>
      <c r="Z835" s="101">
        <f>IFERROR(IF(LEFT($G835,4)="xppm",AJ835/VLOOKUP($G835,$K$11:$Z$28,Z$1,0),IF(LEFT($J835,1)="E",AJ835/VLOOKUP($J835,$K$11:$Z$28,Z$1,0),AJ835/Z$6)),"")</f>
        <v>0</v>
      </c>
      <c r="AA835" s="108"/>
      <c r="AB835" s="99" t="str">
        <f>IFERROR(IF(LEFT($G835,4)="xppm",AL835/VLOOKUP($G835,$K$11:$Z$28,AB$1,0),IF(LEFT($J835,1)="E",AL835/VLOOKUP($J835,$K$11:$AB$28,AB$1,0),AL835/AB$6)),"")</f>
        <v/>
      </c>
      <c r="AC835" s="110"/>
      <c r="AD835" s="14">
        <v>0</v>
      </c>
      <c r="AE835" s="14"/>
      <c r="AF835" s="14">
        <v>2932.66</v>
      </c>
      <c r="AG835" s="14"/>
      <c r="AH835" s="14">
        <v>8785.9699999999993</v>
      </c>
      <c r="AI835" s="14"/>
      <c r="AJ835" s="14"/>
      <c r="AK835" s="65"/>
      <c r="AL835" s="14"/>
      <c r="AM835" s="65"/>
      <c r="AN835" s="25">
        <v>976.22</v>
      </c>
      <c r="AO835" s="25">
        <v>976.22</v>
      </c>
      <c r="AP835" s="25">
        <v>976.22</v>
      </c>
      <c r="AQ835" s="25">
        <v>976.22</v>
      </c>
      <c r="AR835" s="25">
        <v>976.22</v>
      </c>
      <c r="AS835" s="25">
        <v>980.22</v>
      </c>
      <c r="AT835" s="25">
        <v>0</v>
      </c>
      <c r="AU835" s="25">
        <v>0</v>
      </c>
      <c r="AV835" s="25">
        <v>0</v>
      </c>
      <c r="AW835" s="25">
        <v>0</v>
      </c>
      <c r="AX835" s="25">
        <v>0</v>
      </c>
      <c r="AY835" s="25">
        <v>0</v>
      </c>
      <c r="AZ835" s="108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  <c r="CK835" s="10"/>
      <c r="CL835" s="10"/>
      <c r="CM835" s="10"/>
      <c r="CN835" s="10"/>
      <c r="CO835" s="10"/>
      <c r="CP835" s="10"/>
      <c r="CQ835" s="10"/>
      <c r="CR835" s="10"/>
      <c r="CS835" s="10"/>
      <c r="CT835" s="10"/>
      <c r="CU835" s="10"/>
      <c r="CV835" s="10"/>
      <c r="CW835" s="10"/>
      <c r="CX835" s="10"/>
      <c r="CY835" s="10"/>
      <c r="CZ835" s="10"/>
      <c r="DA835" s="10"/>
      <c r="DB835" s="10"/>
      <c r="DC835" s="10"/>
      <c r="DD835" s="10"/>
      <c r="DE835" s="10"/>
      <c r="DF835" s="10"/>
      <c r="DG835" s="10"/>
      <c r="DH835" s="10"/>
      <c r="DI835" s="10"/>
      <c r="DJ835" s="10"/>
      <c r="DK835" s="10"/>
      <c r="DL835" s="10"/>
      <c r="DM835" s="10"/>
      <c r="DN835" s="10"/>
      <c r="DO835" s="10"/>
      <c r="DP835" s="10"/>
      <c r="DQ835" s="10"/>
      <c r="DR835" s="10"/>
      <c r="DS835" s="10"/>
    </row>
    <row r="836" spans="1:123" s="101" customFormat="1" ht="10.95" customHeight="1" x14ac:dyDescent="0.25">
      <c r="A836" s="75" t="s">
        <v>348</v>
      </c>
      <c r="B836" s="95" t="str">
        <f t="shared" si="224"/>
        <v>Bud02 2020,2999,'xpr004',8.87677080331975E-07</v>
      </c>
      <c r="C836" s="96">
        <f t="shared" si="225"/>
        <v>2020</v>
      </c>
      <c r="D836" s="96">
        <v>2999</v>
      </c>
      <c r="E836" s="97" t="str">
        <f>IF(LEFT(H836,1) = "x",H836,F836)</f>
        <v>xpr004</v>
      </c>
      <c r="F836" s="90">
        <v>501500</v>
      </c>
      <c r="G836" s="98">
        <f>IF(""="",1,SUBSTITUTE(SUBSTITUTE("","xxp","xpp"),"xppm13","xppm08"))</f>
        <v>1</v>
      </c>
      <c r="H836" s="98" t="str">
        <f>IF("xpr004"="",1,"xpr004")</f>
        <v>xpr004</v>
      </c>
      <c r="I836" s="98">
        <f>IF("Ewz"="",1,IF(LEFT("Ewz",1)&lt;&gt;"E","Ewz",1))</f>
        <v>1</v>
      </c>
      <c r="J836" s="98" t="str">
        <f>IF("Ewz"="",1,IF(LEFT("Ewz",1)="E","Ewz",1))</f>
        <v>Ewz</v>
      </c>
      <c r="K836" s="99" t="s">
        <v>360</v>
      </c>
      <c r="L836" s="91">
        <v>2999</v>
      </c>
      <c r="M836" s="100" t="str">
        <f>IF(LEFT($G836,4)="xppm","*","")</f>
        <v/>
      </c>
      <c r="N836" s="101" t="str">
        <f>UPPER(TRIM("          OTHER"))</f>
        <v>OTHER</v>
      </c>
      <c r="P836" s="102" t="s">
        <v>356</v>
      </c>
      <c r="R836" s="109">
        <f>IFERROR(IF(1*AB836&gt;0,AB836,V836),V836)</f>
        <v>8.8767708033197547E-7</v>
      </c>
      <c r="S836" s="108"/>
      <c r="T836" s="101">
        <f>IFERROR(IF(LEFT($G836,4)="xppm",AD836/VLOOKUP($G836,$K$11:$Z$28,T$1,0),IF(LEFT($J836,1)="E",AD836/VLOOKUP($J836,$K$11:$Z$28,T$1,0),AD836/T$6)),"")</f>
        <v>0</v>
      </c>
      <c r="V836" s="101">
        <f>IFERROR(IF(LEFT($G836,4)="xppm",AF836/VLOOKUP($G836,$K$11:$Z$28,V$1,0),IF(LEFT($J836,1)="E",AF836/VLOOKUP($J836,$K$11:$Z$28,V$1,0),AF836/V$6)),"")</f>
        <v>8.8767708033197547E-7</v>
      </c>
      <c r="X836" s="101">
        <f>IFERROR(IF(LEFT($G836,4)="xppm",AH836/VLOOKUP($G836,$K$11:$Z$28,X$1,0),IF(LEFT($J836,1)="E",AH836/VLOOKUP($J836,$K$11:$Z$28,X$1,0),AH836/X$6)),"")</f>
        <v>0</v>
      </c>
      <c r="Z836" s="101">
        <f>IFERROR(IF(LEFT($G836,4)="xppm",AJ836/VLOOKUP($G836,$K$11:$Z$28,Z$1,0),IF(LEFT($J836,1)="E",AJ836/VLOOKUP($J836,$K$11:$Z$28,Z$1,0),AJ836/Z$6)),"")</f>
        <v>0</v>
      </c>
      <c r="AA836" s="108"/>
      <c r="AB836" s="99" t="str">
        <f>IFERROR(IF(LEFT($G836,4)="xppm",AL836/VLOOKUP($G836,$K$11:$Z$28,AB$1,0),IF(LEFT($J836,1)="E",AL836/VLOOKUP($J836,$K$11:$AB$28,AB$1,0),AL836/AB$6)),"")</f>
        <v/>
      </c>
      <c r="AC836" s="110"/>
      <c r="AD836" s="14">
        <v>0</v>
      </c>
      <c r="AE836" s="14"/>
      <c r="AF836" s="14">
        <v>129.81</v>
      </c>
      <c r="AG836" s="14"/>
      <c r="AH836" s="14"/>
      <c r="AI836" s="14"/>
      <c r="AJ836" s="14"/>
      <c r="AK836" s="65"/>
      <c r="AL836" s="14"/>
      <c r="AM836" s="65"/>
      <c r="AN836" s="25"/>
      <c r="AO836" s="25"/>
      <c r="AP836" s="25"/>
      <c r="AQ836" s="25">
        <v>0</v>
      </c>
      <c r="AR836" s="25">
        <v>0</v>
      </c>
      <c r="AS836" s="25">
        <v>129.81</v>
      </c>
      <c r="AT836" s="25">
        <v>0</v>
      </c>
      <c r="AU836" s="25">
        <v>0</v>
      </c>
      <c r="AV836" s="25">
        <v>0</v>
      </c>
      <c r="AW836" s="25">
        <v>0</v>
      </c>
      <c r="AX836" s="25">
        <v>0</v>
      </c>
      <c r="AY836" s="25">
        <v>0</v>
      </c>
      <c r="AZ836" s="108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  <c r="CK836" s="10"/>
      <c r="CL836" s="10"/>
      <c r="CM836" s="10"/>
      <c r="CN836" s="10"/>
      <c r="CO836" s="10"/>
      <c r="CP836" s="10"/>
      <c r="CQ836" s="10"/>
      <c r="CR836" s="10"/>
      <c r="CS836" s="10"/>
      <c r="CT836" s="10"/>
      <c r="CU836" s="10"/>
      <c r="CV836" s="10"/>
      <c r="CW836" s="10"/>
      <c r="CX836" s="10"/>
      <c r="CY836" s="10"/>
      <c r="CZ836" s="10"/>
      <c r="DA836" s="10"/>
      <c r="DB836" s="10"/>
      <c r="DC836" s="10"/>
      <c r="DD836" s="10"/>
      <c r="DE836" s="10"/>
      <c r="DF836" s="10"/>
      <c r="DG836" s="10"/>
      <c r="DH836" s="10"/>
      <c r="DI836" s="10"/>
      <c r="DJ836" s="10"/>
      <c r="DK836" s="10"/>
      <c r="DL836" s="10"/>
      <c r="DM836" s="10"/>
      <c r="DN836" s="10"/>
      <c r="DO836" s="10"/>
      <c r="DP836" s="10"/>
      <c r="DQ836" s="10"/>
      <c r="DR836" s="10"/>
      <c r="DS836" s="10"/>
    </row>
    <row r="837" spans="1:123" ht="4.05" customHeight="1" x14ac:dyDescent="0.25">
      <c r="A837" s="75" t="s">
        <v>348</v>
      </c>
      <c r="E837" s="111"/>
      <c r="F837" s="112"/>
      <c r="T837" s="25"/>
      <c r="U837" s="25"/>
      <c r="V837" s="25"/>
      <c r="W837" s="25"/>
      <c r="X837" s="25"/>
      <c r="Y837" s="25"/>
      <c r="Z837" s="25"/>
      <c r="AA837" s="25"/>
      <c r="AB837" s="14"/>
      <c r="AC837" s="14"/>
    </row>
    <row r="838" spans="1:123" s="86" customFormat="1" ht="15" customHeight="1" x14ac:dyDescent="0.25">
      <c r="A838" s="75" t="s">
        <v>348</v>
      </c>
      <c r="B838" s="80"/>
      <c r="C838" s="80"/>
      <c r="D838" s="80"/>
      <c r="E838" s="81"/>
      <c r="F838" s="82"/>
      <c r="G838" s="81"/>
      <c r="H838" s="81"/>
      <c r="I838" s="81"/>
      <c r="J838" s="81"/>
      <c r="K838" s="81"/>
      <c r="L838" s="83">
        <f>L839</f>
        <v>2999</v>
      </c>
      <c r="M838" s="84" t="s">
        <v>361</v>
      </c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  <c r="AA838" s="84"/>
      <c r="AB838" s="81"/>
      <c r="AC838" s="81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85"/>
      <c r="AO838" s="85"/>
      <c r="AP838" s="85"/>
      <c r="AQ838" s="85"/>
      <c r="AR838" s="85"/>
      <c r="AS838" s="85"/>
      <c r="AT838" s="85"/>
      <c r="AU838" s="85"/>
      <c r="AV838" s="85"/>
      <c r="AW838" s="85"/>
      <c r="AX838" s="85"/>
      <c r="AY838" s="85"/>
      <c r="AZ838" s="84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  <c r="CK838" s="10"/>
      <c r="CL838" s="10"/>
      <c r="CM838" s="10"/>
      <c r="CN838" s="10"/>
      <c r="CO838" s="10"/>
      <c r="CP838" s="10"/>
      <c r="CQ838" s="10"/>
      <c r="CR838" s="10"/>
      <c r="CS838" s="10"/>
      <c r="CT838" s="10"/>
      <c r="CU838" s="10"/>
      <c r="CV838" s="10"/>
      <c r="CW838" s="10"/>
      <c r="CX838" s="10"/>
      <c r="CY838" s="10"/>
      <c r="CZ838" s="10"/>
      <c r="DA838" s="10"/>
      <c r="DB838" s="10"/>
      <c r="DC838" s="10"/>
      <c r="DD838" s="10"/>
      <c r="DE838" s="10"/>
      <c r="DF838" s="10"/>
      <c r="DG838" s="10"/>
      <c r="DH838" s="10"/>
      <c r="DI838" s="10"/>
      <c r="DJ838" s="10"/>
      <c r="DK838" s="10"/>
      <c r="DL838" s="10"/>
      <c r="DM838" s="10"/>
      <c r="DN838" s="10"/>
      <c r="DO838" s="10"/>
      <c r="DP838" s="10"/>
      <c r="DQ838" s="10"/>
      <c r="DR838" s="10"/>
      <c r="DS838" s="10"/>
    </row>
    <row r="839" spans="1:123" s="101" customFormat="1" ht="10.95" customHeight="1" x14ac:dyDescent="0.25">
      <c r="A839" s="75" t="s">
        <v>348</v>
      </c>
      <c r="B839" s="95" t="str">
        <f t="shared" ref="B839" si="226">IF(E839&gt;0,"Bud02 " &amp; C839 &amp;","&amp;D839&amp;",'"&amp;E839&amp;"',"&amp;1*R839)</f>
        <v>Bud02 2020,2999,'xhnm06',0</v>
      </c>
      <c r="C839" s="96">
        <f t="shared" ref="C839" si="227">$E$5</f>
        <v>2020</v>
      </c>
      <c r="D839" s="96">
        <v>2999</v>
      </c>
      <c r="E839" s="97" t="str">
        <f>IF(LEFT(H839,1) = "x",H839,F839)</f>
        <v>xhnm06</v>
      </c>
      <c r="F839" s="90">
        <v>506500</v>
      </c>
      <c r="G839" s="98">
        <f>IF(""="",1,SUBSTITUTE(SUBSTITUTE("","xxp","xpp"),"xppm13","xppm08"))</f>
        <v>1</v>
      </c>
      <c r="H839" s="98" t="str">
        <f>IF("xhnm06"="",1,"xhnm06")</f>
        <v>xhnm06</v>
      </c>
      <c r="I839" s="98">
        <f>IF("E120z"="",1,IF(LEFT("E120z",1)&lt;&gt;"E","E120z",1))</f>
        <v>1</v>
      </c>
      <c r="J839" s="98" t="str">
        <f>IF("E120z"="",1,IF(LEFT("E120z",1)="E","E120z",1))</f>
        <v>E120z</v>
      </c>
      <c r="K839" s="99" t="s">
        <v>362</v>
      </c>
      <c r="L839" s="91">
        <v>2999</v>
      </c>
      <c r="M839" s="100" t="str">
        <f>IF(LEFT($G839,4)="xppm","*","")</f>
        <v/>
      </c>
      <c r="N839" s="101" t="str">
        <f>UPPER(TRIM("          HOUSE THERAPY - MEDICARE B"))</f>
        <v>HOUSE THERAPY - MEDICARE B</v>
      </c>
      <c r="P839" s="102" t="s">
        <v>356</v>
      </c>
      <c r="R839" s="109">
        <f>IFERROR(IF(1*AB839&gt;0,AB839,V839),V839)</f>
        <v>0</v>
      </c>
      <c r="S839" s="108"/>
      <c r="T839" s="101">
        <f>IFERROR(IF(LEFT($G839,4)="xppm",AD839/VLOOKUP($G839,$K$11:$Z$28,T$1,0),IF(LEFT($J839,1)="E",AD839/VLOOKUP($J839,$K$11:$Z$28,T$1,0),AD839/T$6)),"")</f>
        <v>0</v>
      </c>
      <c r="V839" s="101">
        <f>IFERROR(IF(LEFT($G839,4)="xppm",AF839/VLOOKUP($G839,$K$11:$Z$28,V$1,0),IF(LEFT($J839,1)="E",AF839/VLOOKUP($J839,$K$11:$Z$28,V$1,0),AF839/V$6)),"")</f>
        <v>0</v>
      </c>
      <c r="X839" s="101">
        <f>IFERROR(IF(LEFT($G839,4)="xppm",AH839/VLOOKUP($G839,$K$11:$Z$28,X$1,0),IF(LEFT($J839,1)="E",AH839/VLOOKUP($J839,$K$11:$Z$28,X$1,0),AH839/X$6)),"")</f>
        <v>0</v>
      </c>
      <c r="Z839" s="101">
        <f>IFERROR(IF(LEFT($G839,4)="xppm",AJ839/VLOOKUP($G839,$K$11:$Z$28,Z$1,0),IF(LEFT($J839,1)="E",AJ839/VLOOKUP($J839,$K$11:$Z$28,Z$1,0),AJ839/Z$6)),"")</f>
        <v>0</v>
      </c>
      <c r="AA839" s="108"/>
      <c r="AB839" s="99" t="str">
        <f>IFERROR(IF(LEFT($G839,4)="xppm",AL839/VLOOKUP($G839,$K$11:$Z$28,AB$1,0),IF(LEFT($J839,1)="E",AL839/VLOOKUP($J839,$K$11:$AB$28,AB$1,0),AL839/AB$6)),"")</f>
        <v/>
      </c>
      <c r="AC839" s="110"/>
      <c r="AD839" s="14"/>
      <c r="AE839" s="14"/>
      <c r="AF839" s="14"/>
      <c r="AG839" s="14"/>
      <c r="AH839" s="14"/>
      <c r="AI839" s="14"/>
      <c r="AJ839" s="14"/>
      <c r="AK839" s="65"/>
      <c r="AL839" s="14"/>
      <c r="AM839" s="6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108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  <c r="CK839" s="10"/>
      <c r="CL839" s="10"/>
      <c r="CM839" s="10"/>
      <c r="CN839" s="10"/>
      <c r="CO839" s="10"/>
      <c r="CP839" s="10"/>
      <c r="CQ839" s="10"/>
      <c r="CR839" s="10"/>
      <c r="CS839" s="10"/>
      <c r="CT839" s="10"/>
      <c r="CU839" s="10"/>
      <c r="CV839" s="10"/>
      <c r="CW839" s="10"/>
      <c r="CX839" s="10"/>
      <c r="CY839" s="10"/>
      <c r="CZ839" s="10"/>
      <c r="DA839" s="10"/>
      <c r="DB839" s="10"/>
      <c r="DC839" s="10"/>
      <c r="DD839" s="10"/>
      <c r="DE839" s="10"/>
      <c r="DF839" s="10"/>
      <c r="DG839" s="10"/>
      <c r="DH839" s="10"/>
      <c r="DI839" s="10"/>
      <c r="DJ839" s="10"/>
      <c r="DK839" s="10"/>
      <c r="DL839" s="10"/>
      <c r="DM839" s="10"/>
      <c r="DN839" s="10"/>
      <c r="DO839" s="10"/>
      <c r="DP839" s="10"/>
      <c r="DQ839" s="10"/>
      <c r="DR839" s="10"/>
      <c r="DS839" s="10"/>
    </row>
    <row r="840" spans="1:123" s="101" customFormat="1" ht="10.95" customHeight="1" x14ac:dyDescent="0.25">
      <c r="A840" s="75" t="s">
        <v>348</v>
      </c>
      <c r="B840" s="95" t="str">
        <f>IF(E840&gt;0,"Bud02 " &amp; C840 &amp;","&amp;D840&amp;",'"&amp;E840&amp;"',"&amp;1*R840)</f>
        <v>Bud02 2020,2999,'508100',0</v>
      </c>
      <c r="C840" s="96">
        <f>$E$5</f>
        <v>2020</v>
      </c>
      <c r="D840" s="96">
        <v>2999</v>
      </c>
      <c r="E840" s="97">
        <f>IF(LEFT(H840,1) = "x",H840,F840)</f>
        <v>508100</v>
      </c>
      <c r="F840" s="90">
        <v>508100</v>
      </c>
      <c r="G840" s="98">
        <f>IF(""="",1,SUBSTITUTE(SUBSTITUTE("","xxp","xpp"),"xppm13","xppm08"))</f>
        <v>1</v>
      </c>
      <c r="H840" s="98">
        <f>IF(""="",1,"")</f>
        <v>1</v>
      </c>
      <c r="I840" s="98">
        <f>IF(""="",1,IF(LEFT("",1)&lt;&gt;"E","",1))</f>
        <v>1</v>
      </c>
      <c r="J840" s="98">
        <f>IF(""="",1,IF(LEFT("",1)="E","",1))</f>
        <v>1</v>
      </c>
      <c r="K840" s="99" t="s">
        <v>363</v>
      </c>
      <c r="L840" s="91">
        <v>2999</v>
      </c>
      <c r="M840" s="100" t="str">
        <f>IF(LEFT($G840,4)="xppm","*","")</f>
        <v/>
      </c>
      <c r="N840" s="101" t="str">
        <f>UPPER(TRIM("          HOUSE THERAPY - REHAB SUPPLIES"))</f>
        <v>HOUSE THERAPY - REHAB SUPPLIES</v>
      </c>
      <c r="P840" s="102" t="s">
        <v>356</v>
      </c>
      <c r="R840" s="109">
        <f>IFERROR(IF(1*AB840&gt;0,AB840,V840),V840)</f>
        <v>0</v>
      </c>
      <c r="S840" s="108"/>
      <c r="T840" s="101">
        <f>IFERROR(IF(LEFT($G840,4)="xppm",AD840/VLOOKUP($G840,$K$11:$Z$28,T$1,0),IF(LEFT($J840,1)="E",AD840/VLOOKUP($J840,$K$11:$Z$28,T$1,0),AD840/T$6)),"")</f>
        <v>0</v>
      </c>
      <c r="V840" s="101">
        <f>IFERROR(IF(LEFT($G840,4)="xppm",AF840/VLOOKUP($G840,$K$11:$Z$28,V$1,0),IF(LEFT($J840,1)="E",AF840/VLOOKUP($J840,$K$11:$Z$28,V$1,0),AF840/V$6)),"")</f>
        <v>0</v>
      </c>
      <c r="X840" s="101">
        <f>IFERROR(IF(LEFT($G840,4)="xppm",AH840/VLOOKUP($G840,$K$11:$Z$28,X$1,0),IF(LEFT($J840,1)="E",AH840/VLOOKUP($J840,$K$11:$Z$28,X$1,0),AH840/X$6)),"")</f>
        <v>0</v>
      </c>
      <c r="Z840" s="101">
        <f>IFERROR(IF(LEFT($G840,4)="xppm",AJ840/VLOOKUP($G840,$K$11:$Z$28,Z$1,0),IF(LEFT($J840,1)="E",AJ840/VLOOKUP($J840,$K$11:$Z$28,Z$1,0),AJ840/Z$6)),"")</f>
        <v>0</v>
      </c>
      <c r="AA840" s="108"/>
      <c r="AB840" s="99">
        <f>IFERROR(IF(LEFT($G840,4)="xppm",AL840/VLOOKUP($G840,$K$11:$Z$28,AB$1,0),IF(LEFT($J840,1)="E",AL840/VLOOKUP($J840,$K$11:$AB$28,AB$1,0),AL840/AB$6)),"")</f>
        <v>0</v>
      </c>
      <c r="AC840" s="110"/>
      <c r="AD840" s="14"/>
      <c r="AE840" s="14"/>
      <c r="AF840" s="14"/>
      <c r="AG840" s="14"/>
      <c r="AH840" s="14"/>
      <c r="AI840" s="14"/>
      <c r="AJ840" s="14"/>
      <c r="AK840" s="65"/>
      <c r="AL840" s="14"/>
      <c r="AM840" s="6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108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  <c r="CK840" s="10"/>
      <c r="CL840" s="10"/>
      <c r="CM840" s="10"/>
      <c r="CN840" s="10"/>
      <c r="CO840" s="10"/>
      <c r="CP840" s="10"/>
      <c r="CQ840" s="10"/>
      <c r="CR840" s="10"/>
      <c r="CS840" s="10"/>
      <c r="CT840" s="10"/>
      <c r="CU840" s="10"/>
      <c r="CV840" s="10"/>
      <c r="CW840" s="10"/>
      <c r="CX840" s="10"/>
      <c r="CY840" s="10"/>
      <c r="CZ840" s="10"/>
      <c r="DA840" s="10"/>
      <c r="DB840" s="10"/>
      <c r="DC840" s="10"/>
      <c r="DD840" s="10"/>
      <c r="DE840" s="10"/>
      <c r="DF840" s="10"/>
      <c r="DG840" s="10"/>
      <c r="DH840" s="10"/>
      <c r="DI840" s="10"/>
      <c r="DJ840" s="10"/>
      <c r="DK840" s="10"/>
      <c r="DL840" s="10"/>
      <c r="DM840" s="10"/>
      <c r="DN840" s="10"/>
      <c r="DO840" s="10"/>
      <c r="DP840" s="10"/>
      <c r="DQ840" s="10"/>
      <c r="DR840" s="10"/>
      <c r="DS840" s="10"/>
    </row>
    <row r="841" spans="1:123" ht="4.05" customHeight="1" x14ac:dyDescent="0.25">
      <c r="A841" s="75" t="s">
        <v>348</v>
      </c>
      <c r="E841" s="111"/>
      <c r="F841" s="112"/>
      <c r="T841" s="25"/>
      <c r="U841" s="25"/>
      <c r="V841" s="25"/>
      <c r="W841" s="25"/>
      <c r="X841" s="25"/>
      <c r="Y841" s="25"/>
      <c r="Z841" s="25"/>
      <c r="AA841" s="25"/>
      <c r="AB841" s="14"/>
      <c r="AC841" s="14"/>
    </row>
    <row r="842" spans="1:123" s="86" customFormat="1" ht="15" customHeight="1" x14ac:dyDescent="0.25">
      <c r="A842" s="75" t="s">
        <v>348</v>
      </c>
      <c r="B842" s="80"/>
      <c r="C842" s="80"/>
      <c r="D842" s="80"/>
      <c r="E842" s="81"/>
      <c r="F842" s="82"/>
      <c r="G842" s="81"/>
      <c r="H842" s="81"/>
      <c r="I842" s="81"/>
      <c r="J842" s="81"/>
      <c r="K842" s="81"/>
      <c r="L842" s="83">
        <f>L843</f>
        <v>2999</v>
      </c>
      <c r="M842" s="84" t="s">
        <v>364</v>
      </c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  <c r="AA842" s="84"/>
      <c r="AB842" s="81"/>
      <c r="AC842" s="81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85"/>
      <c r="AO842" s="85"/>
      <c r="AP842" s="85"/>
      <c r="AQ842" s="85"/>
      <c r="AR842" s="85"/>
      <c r="AS842" s="85"/>
      <c r="AT842" s="85"/>
      <c r="AU842" s="85"/>
      <c r="AV842" s="85"/>
      <c r="AW842" s="85"/>
      <c r="AX842" s="85"/>
      <c r="AY842" s="85"/>
      <c r="AZ842" s="84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  <c r="CK842" s="10"/>
      <c r="CL842" s="10"/>
      <c r="CM842" s="10"/>
      <c r="CN842" s="10"/>
      <c r="CO842" s="10"/>
      <c r="CP842" s="10"/>
      <c r="CQ842" s="10"/>
      <c r="CR842" s="10"/>
      <c r="CS842" s="10"/>
      <c r="CT842" s="10"/>
      <c r="CU842" s="10"/>
      <c r="CV842" s="10"/>
      <c r="CW842" s="10"/>
      <c r="CX842" s="10"/>
      <c r="CY842" s="10"/>
      <c r="CZ842" s="10"/>
      <c r="DA842" s="10"/>
      <c r="DB842" s="10"/>
      <c r="DC842" s="10"/>
      <c r="DD842" s="10"/>
      <c r="DE842" s="10"/>
      <c r="DF842" s="10"/>
      <c r="DG842" s="10"/>
      <c r="DH842" s="10"/>
      <c r="DI842" s="10"/>
      <c r="DJ842" s="10"/>
      <c r="DK842" s="10"/>
      <c r="DL842" s="10"/>
      <c r="DM842" s="10"/>
      <c r="DN842" s="10"/>
      <c r="DO842" s="10"/>
      <c r="DP842" s="10"/>
      <c r="DQ842" s="10"/>
      <c r="DR842" s="10"/>
      <c r="DS842" s="10"/>
    </row>
    <row r="843" spans="1:123" s="101" customFormat="1" ht="10.95" customHeight="1" x14ac:dyDescent="0.25">
      <c r="A843" s="75" t="s">
        <v>348</v>
      </c>
      <c r="B843" s="95" t="str">
        <f t="shared" ref="B843" si="228">IF(E843&gt;0,"Bud02 " &amp; C843 &amp;","&amp;D843&amp;",'"&amp;E843&amp;"',"&amp;1*R843)</f>
        <v>Bud02 2020,2999,'xdit02',0</v>
      </c>
      <c r="C843" s="96">
        <f t="shared" ref="C843" si="229">$E$5</f>
        <v>2020</v>
      </c>
      <c r="D843" s="96">
        <v>2999</v>
      </c>
      <c r="E843" s="97" t="str">
        <f>IF(LEFT(H843,1) = "x",H843,F843)</f>
        <v>xdit02</v>
      </c>
      <c r="F843" s="90">
        <v>530400</v>
      </c>
      <c r="G843" s="98" t="str">
        <f>IF("xppm02"="",1,SUBSTITUTE(SUBSTITUTE("xppm02","xxp","xpp"),"xppm13","xppm08"))</f>
        <v>xppm02</v>
      </c>
      <c r="H843" s="98" t="str">
        <f>IF("xdit02"="",1,"xdit02")</f>
        <v>xdit02</v>
      </c>
      <c r="I843" s="98">
        <f>IF(""="",1,IF(LEFT("",1)&lt;&gt;"E","",1))</f>
        <v>1</v>
      </c>
      <c r="J843" s="98">
        <f>IF(""="",1,IF(LEFT("",1)="E","",1))</f>
        <v>1</v>
      </c>
      <c r="K843" s="99" t="s">
        <v>365</v>
      </c>
      <c r="L843" s="91">
        <v>2999</v>
      </c>
      <c r="M843" s="100" t="str">
        <f>IF(LEFT($G843,4)="xppm","*","")</f>
        <v>*</v>
      </c>
      <c r="N843" s="101" t="str">
        <f>UPPER(TRIM("          DIETARY CONTRACT SERVICES"))</f>
        <v>DIETARY CONTRACT SERVICES</v>
      </c>
      <c r="P843" s="102" t="s">
        <v>366</v>
      </c>
      <c r="R843" s="109">
        <f>IFERROR(IF(1*AB843&gt;0,AB843,V843),V843)</f>
        <v>0</v>
      </c>
      <c r="S843" s="108"/>
      <c r="T843" s="101">
        <f>IFERROR(IF(LEFT($G843,4)="xppm",AD843/VLOOKUP($G843,$K$11:$Z$28,T$1,0),IF(LEFT($J843,1)="E",AD843/VLOOKUP($J843,$K$11:$Z$28,T$1,0),AD843/T$6)),"")</f>
        <v>0</v>
      </c>
      <c r="V843" s="101">
        <f>IFERROR(IF(LEFT($G843,4)="xppm",AF843/VLOOKUP($G843,$K$11:$Z$28,V$1,0),IF(LEFT($J843,1)="E",AF843/VLOOKUP($J843,$K$11:$Z$28,V$1,0),AF843/V$6)),"")</f>
        <v>0</v>
      </c>
      <c r="X843" s="101">
        <f>IFERROR(IF(LEFT($G843,4)="xppm",AH843/VLOOKUP($G843,$K$11:$Z$28,X$1,0),IF(LEFT($J843,1)="E",AH843/VLOOKUP($J843,$K$11:$Z$28,X$1,0),AH843/X$6)),"")</f>
        <v>0</v>
      </c>
      <c r="Z843" s="101">
        <f>IFERROR(IF(LEFT($G843,4)="xppm",AJ843/VLOOKUP($G843,$K$11:$Z$28,Z$1,0),IF(LEFT($J843,1)="E",AJ843/VLOOKUP($J843,$K$11:$Z$28,Z$1,0),AJ843/Z$6)),"")</f>
        <v>0</v>
      </c>
      <c r="AA843" s="108"/>
      <c r="AB843" s="99" t="str">
        <f>IFERROR(IF(LEFT($G843,4)="xppm",AL843/VLOOKUP($G843,$K$11:$Z$28,AB$1,0),IF(LEFT($J843,1)="E",AL843/VLOOKUP($J843,$K$11:$AB$28,AB$1,0),AL843/AB$6)),"")</f>
        <v/>
      </c>
      <c r="AC843" s="110"/>
      <c r="AD843" s="14"/>
      <c r="AE843" s="14"/>
      <c r="AF843" s="14"/>
      <c r="AG843" s="14"/>
      <c r="AH843" s="14"/>
      <c r="AI843" s="14"/>
      <c r="AJ843" s="14"/>
      <c r="AK843" s="65"/>
      <c r="AL843" s="14"/>
      <c r="AM843" s="6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108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  <c r="CK843" s="10"/>
      <c r="CL843" s="10"/>
      <c r="CM843" s="10"/>
      <c r="CN843" s="10"/>
      <c r="CO843" s="10"/>
      <c r="CP843" s="10"/>
      <c r="CQ843" s="10"/>
      <c r="CR843" s="10"/>
      <c r="CS843" s="10"/>
      <c r="CT843" s="10"/>
      <c r="CU843" s="10"/>
      <c r="CV843" s="10"/>
      <c r="CW843" s="10"/>
      <c r="CX843" s="10"/>
      <c r="CY843" s="10"/>
      <c r="CZ843" s="10"/>
      <c r="DA843" s="10"/>
      <c r="DB843" s="10"/>
      <c r="DC843" s="10"/>
      <c r="DD843" s="10"/>
      <c r="DE843" s="10"/>
      <c r="DF843" s="10"/>
      <c r="DG843" s="10"/>
      <c r="DH843" s="10"/>
      <c r="DI843" s="10"/>
      <c r="DJ843" s="10"/>
      <c r="DK843" s="10"/>
      <c r="DL843" s="10"/>
      <c r="DM843" s="10"/>
      <c r="DN843" s="10"/>
      <c r="DO843" s="10"/>
      <c r="DP843" s="10"/>
      <c r="DQ843" s="10"/>
      <c r="DR843" s="10"/>
      <c r="DS843" s="10"/>
    </row>
    <row r="844" spans="1:123" ht="4.05" customHeight="1" x14ac:dyDescent="0.25">
      <c r="A844" s="75" t="s">
        <v>348</v>
      </c>
      <c r="E844" s="111"/>
      <c r="F844" s="112"/>
      <c r="T844" s="25"/>
      <c r="U844" s="25"/>
      <c r="V844" s="25"/>
      <c r="W844" s="25"/>
      <c r="X844" s="25"/>
      <c r="Y844" s="25"/>
      <c r="Z844" s="25"/>
      <c r="AA844" s="25"/>
      <c r="AB844" s="14"/>
      <c r="AC844" s="14"/>
    </row>
    <row r="845" spans="1:123" s="86" customFormat="1" ht="15" customHeight="1" x14ac:dyDescent="0.25">
      <c r="A845" s="75" t="s">
        <v>348</v>
      </c>
      <c r="B845" s="80"/>
      <c r="C845" s="80"/>
      <c r="D845" s="80"/>
      <c r="E845" s="81"/>
      <c r="F845" s="82"/>
      <c r="G845" s="81"/>
      <c r="H845" s="81"/>
      <c r="I845" s="81"/>
      <c r="J845" s="81"/>
      <c r="K845" s="81"/>
      <c r="L845" s="83">
        <f>L846</f>
        <v>2999</v>
      </c>
      <c r="M845" s="84" t="s">
        <v>367</v>
      </c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  <c r="AA845" s="84"/>
      <c r="AB845" s="81"/>
      <c r="AC845" s="81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85"/>
      <c r="AO845" s="85"/>
      <c r="AP845" s="85"/>
      <c r="AQ845" s="85"/>
      <c r="AR845" s="85"/>
      <c r="AS845" s="85"/>
      <c r="AT845" s="85"/>
      <c r="AU845" s="85"/>
      <c r="AV845" s="85"/>
      <c r="AW845" s="85"/>
      <c r="AX845" s="85"/>
      <c r="AY845" s="85"/>
      <c r="AZ845" s="84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  <c r="CK845" s="10"/>
      <c r="CL845" s="10"/>
      <c r="CM845" s="10"/>
      <c r="CN845" s="10"/>
      <c r="CO845" s="10"/>
      <c r="CP845" s="10"/>
      <c r="CQ845" s="10"/>
      <c r="CR845" s="10"/>
      <c r="CS845" s="10"/>
      <c r="CT845" s="10"/>
      <c r="CU845" s="10"/>
      <c r="CV845" s="10"/>
      <c r="CW845" s="10"/>
      <c r="CX845" s="10"/>
      <c r="CY845" s="10"/>
      <c r="CZ845" s="10"/>
      <c r="DA845" s="10"/>
      <c r="DB845" s="10"/>
      <c r="DC845" s="10"/>
      <c r="DD845" s="10"/>
      <c r="DE845" s="10"/>
      <c r="DF845" s="10"/>
      <c r="DG845" s="10"/>
      <c r="DH845" s="10"/>
      <c r="DI845" s="10"/>
      <c r="DJ845" s="10"/>
      <c r="DK845" s="10"/>
      <c r="DL845" s="10"/>
      <c r="DM845" s="10"/>
      <c r="DN845" s="10"/>
      <c r="DO845" s="10"/>
      <c r="DP845" s="10"/>
      <c r="DQ845" s="10"/>
      <c r="DR845" s="10"/>
      <c r="DS845" s="10"/>
    </row>
    <row r="846" spans="1:123" s="101" customFormat="1" ht="10.95" customHeight="1" x14ac:dyDescent="0.25">
      <c r="A846" s="75" t="s">
        <v>348</v>
      </c>
      <c r="B846" s="95" t="str">
        <f t="shared" ref="B846:B848" si="230">IF(E846&gt;0,"Bud02 " &amp; C846 &amp;","&amp;D846&amp;",'"&amp;E846&amp;"',"&amp;1*R846)</f>
        <v>Bud02 2020,2999,'533000',0</v>
      </c>
      <c r="C846" s="96">
        <f t="shared" ref="C846:C848" si="231">$E$5</f>
        <v>2020</v>
      </c>
      <c r="D846" s="96">
        <v>2999</v>
      </c>
      <c r="E846" s="97">
        <f>IF(LEFT(H846,1) = "x",H846,F846)</f>
        <v>533000</v>
      </c>
      <c r="F846" s="90">
        <v>533000</v>
      </c>
      <c r="G846" s="98">
        <f>IF(""="",1,SUBSTITUTE(SUBSTITUTE("","xxp","xpp"),"xppm13","xppm08"))</f>
        <v>1</v>
      </c>
      <c r="H846" s="98">
        <f>IF(""="",1,"")</f>
        <v>1</v>
      </c>
      <c r="I846" s="98">
        <f>IF(""="",1,IF(LEFT("",1)&lt;&gt;"E","",1))</f>
        <v>1</v>
      </c>
      <c r="J846" s="98">
        <f>IF(""="",1,IF(LEFT("",1)="E","",1))</f>
        <v>1</v>
      </c>
      <c r="K846" s="99" t="s">
        <v>368</v>
      </c>
      <c r="L846" s="91">
        <v>2999</v>
      </c>
      <c r="M846" s="100" t="str">
        <f>IF(LEFT($G846,4)="xppm","*","")</f>
        <v/>
      </c>
      <c r="N846" s="101" t="str">
        <f>UPPER(TRIM("          UTILITIES"))</f>
        <v>UTILITIES</v>
      </c>
      <c r="P846" s="102" t="s">
        <v>356</v>
      </c>
      <c r="R846" s="109">
        <f>IFERROR(IF(1*AB846&gt;0,AB846,V846),V846)</f>
        <v>0</v>
      </c>
      <c r="S846" s="108"/>
      <c r="T846" s="101">
        <f>IFERROR(IF(LEFT($G846,4)="xppm",AD846/VLOOKUP($G846,$K$11:$Z$28,T$1,0),IF(LEFT($J846,1)="E",AD846/VLOOKUP($J846,$K$11:$Z$28,T$1,0),AD846/T$6)),"")</f>
        <v>0</v>
      </c>
      <c r="V846" s="101">
        <f>IFERROR(IF(LEFT($G846,4)="xppm",AF846/VLOOKUP($G846,$K$11:$Z$28,V$1,0),IF(LEFT($J846,1)="E",AF846/VLOOKUP($J846,$K$11:$Z$28,V$1,0),AF846/V$6)),"")</f>
        <v>0</v>
      </c>
      <c r="X846" s="101">
        <f>IFERROR(IF(LEFT($G846,4)="xppm",AH846/VLOOKUP($G846,$K$11:$Z$28,X$1,0),IF(LEFT($J846,1)="E",AH846/VLOOKUP($J846,$K$11:$Z$28,X$1,0),AH846/X$6)),"")</f>
        <v>0</v>
      </c>
      <c r="Z846" s="101">
        <f>IFERROR(IF(LEFT($G846,4)="xppm",AJ846/VLOOKUP($G846,$K$11:$Z$28,Z$1,0),IF(LEFT($J846,1)="E",AJ846/VLOOKUP($J846,$K$11:$Z$28,Z$1,0),AJ846/Z$6)),"")</f>
        <v>0</v>
      </c>
      <c r="AA846" s="108"/>
      <c r="AB846" s="99">
        <f>IFERROR(IF(LEFT($G846,4)="xppm",AL846/VLOOKUP($G846,$K$11:$Z$28,AB$1,0),IF(LEFT($J846,1)="E",AL846/VLOOKUP($J846,$K$11:$AB$28,AB$1,0),AL846/AB$6)),"")</f>
        <v>0</v>
      </c>
      <c r="AC846" s="110"/>
      <c r="AD846" s="14"/>
      <c r="AE846" s="14"/>
      <c r="AF846" s="14"/>
      <c r="AG846" s="14"/>
      <c r="AH846" s="14"/>
      <c r="AI846" s="14"/>
      <c r="AJ846" s="14"/>
      <c r="AK846" s="65"/>
      <c r="AL846" s="14"/>
      <c r="AM846" s="6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108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  <c r="CK846" s="10"/>
      <c r="CL846" s="10"/>
      <c r="CM846" s="10"/>
      <c r="CN846" s="10"/>
      <c r="CO846" s="10"/>
      <c r="CP846" s="10"/>
      <c r="CQ846" s="10"/>
      <c r="CR846" s="10"/>
      <c r="CS846" s="10"/>
      <c r="CT846" s="10"/>
      <c r="CU846" s="10"/>
      <c r="CV846" s="10"/>
      <c r="CW846" s="10"/>
      <c r="CX846" s="10"/>
      <c r="CY846" s="10"/>
      <c r="CZ846" s="10"/>
      <c r="DA846" s="10"/>
      <c r="DB846" s="10"/>
      <c r="DC846" s="10"/>
      <c r="DD846" s="10"/>
      <c r="DE846" s="10"/>
      <c r="DF846" s="10"/>
      <c r="DG846" s="10"/>
      <c r="DH846" s="10"/>
      <c r="DI846" s="10"/>
      <c r="DJ846" s="10"/>
      <c r="DK846" s="10"/>
      <c r="DL846" s="10"/>
      <c r="DM846" s="10"/>
      <c r="DN846" s="10"/>
      <c r="DO846" s="10"/>
      <c r="DP846" s="10"/>
      <c r="DQ846" s="10"/>
      <c r="DR846" s="10"/>
      <c r="DS846" s="10"/>
    </row>
    <row r="847" spans="1:123" s="101" customFormat="1" ht="10.95" customHeight="1" x14ac:dyDescent="0.25">
      <c r="A847" s="75" t="s">
        <v>348</v>
      </c>
      <c r="B847" s="95" t="str">
        <f t="shared" si="230"/>
        <v>Bud02 2020,2999,'536000',739.012222222222</v>
      </c>
      <c r="C847" s="96">
        <f t="shared" si="231"/>
        <v>2020</v>
      </c>
      <c r="D847" s="96">
        <v>2999</v>
      </c>
      <c r="E847" s="97">
        <f>IF(LEFT(H847,1) = "x",H847,F847)</f>
        <v>536000</v>
      </c>
      <c r="F847" s="90">
        <v>536000</v>
      </c>
      <c r="G847" s="98">
        <f>IF(""="",1,SUBSTITUTE(SUBSTITUTE("","xxp","xpp"),"xppm13","xppm08"))</f>
        <v>1</v>
      </c>
      <c r="H847" s="98">
        <f>IF(""="",1,"")</f>
        <v>1</v>
      </c>
      <c r="I847" s="98">
        <f>IF(""="",1,IF(LEFT("",1)&lt;&gt;"E","",1))</f>
        <v>1</v>
      </c>
      <c r="J847" s="98">
        <f>IF(""="",1,IF(LEFT("",1)="E","",1))</f>
        <v>1</v>
      </c>
      <c r="K847" s="99" t="s">
        <v>369</v>
      </c>
      <c r="L847" s="91">
        <v>2999</v>
      </c>
      <c r="M847" s="100" t="str">
        <f>IF(LEFT($G847,4)="xppm","*","")</f>
        <v/>
      </c>
      <c r="N847" s="101" t="str">
        <f>UPPER(TRIM("          REPAIRS &amp; MAINTENANCE/SUPPLIES"))</f>
        <v>REPAIRS &amp; MAINTENANCE/SUPPLIES</v>
      </c>
      <c r="P847" s="102" t="s">
        <v>370</v>
      </c>
      <c r="R847" s="109">
        <f>IFERROR(IF(1*AB847&gt;0,AB847,V847),V847)</f>
        <v>739.01222222222214</v>
      </c>
      <c r="S847" s="108"/>
      <c r="T847" s="101">
        <f>IFERROR(IF(LEFT($G847,4)="xppm",AD847/VLOOKUP($G847,$K$11:$Z$28,T$1,0),IF(LEFT($J847,1)="E",AD847/VLOOKUP($J847,$K$11:$Z$28,T$1,0),AD847/T$6)),"")</f>
        <v>0</v>
      </c>
      <c r="V847" s="101">
        <f>IFERROR(IF(LEFT($G847,4)="xppm",AF847/VLOOKUP($G847,$K$11:$Z$28,V$1,0),IF(LEFT($J847,1)="E",AF847/VLOOKUP($J847,$K$11:$Z$28,V$1,0),AF847/V$6)),"")</f>
        <v>739.01222222222214</v>
      </c>
      <c r="X847" s="101">
        <f>IFERROR(IF(LEFT($G847,4)="xppm",AH847/VLOOKUP($G847,$K$11:$Z$28,X$1,0),IF(LEFT($J847,1)="E",AH847/VLOOKUP($J847,$K$11:$Z$28,X$1,0),AH847/X$6)),"")</f>
        <v>39.817500000000003</v>
      </c>
      <c r="Z847" s="101">
        <f>IFERROR(IF(LEFT($G847,4)="xppm",AJ847/VLOOKUP($G847,$K$11:$Z$28,Z$1,0),IF(LEFT($J847,1)="E",AJ847/VLOOKUP($J847,$K$11:$Z$28,Z$1,0),AJ847/Z$6)),"")</f>
        <v>0</v>
      </c>
      <c r="AA847" s="108"/>
      <c r="AB847" s="99">
        <f>IFERROR(IF(LEFT($G847,4)="xppm",AL847/VLOOKUP($G847,$K$11:$Z$28,AB$1,0),IF(LEFT($J847,1)="E",AL847/VLOOKUP($J847,$K$11:$AB$28,AB$1,0),AL847/AB$6)),"")</f>
        <v>0</v>
      </c>
      <c r="AC847" s="110"/>
      <c r="AD847" s="14">
        <v>0</v>
      </c>
      <c r="AE847" s="14"/>
      <c r="AF847" s="14">
        <v>6651.11</v>
      </c>
      <c r="AG847" s="14"/>
      <c r="AH847" s="14">
        <v>477.81</v>
      </c>
      <c r="AI847" s="14"/>
      <c r="AJ847" s="14"/>
      <c r="AK847" s="65"/>
      <c r="AL847" s="14"/>
      <c r="AM847" s="65"/>
      <c r="AN847" s="25">
        <v>0</v>
      </c>
      <c r="AO847" s="25">
        <v>0</v>
      </c>
      <c r="AP847" s="25">
        <v>21.14</v>
      </c>
      <c r="AQ847" s="25">
        <v>3836.49</v>
      </c>
      <c r="AR847" s="25">
        <v>2689.62</v>
      </c>
      <c r="AS847" s="25">
        <v>125</v>
      </c>
      <c r="AT847" s="25">
        <v>0</v>
      </c>
      <c r="AU847" s="25">
        <v>0</v>
      </c>
      <c r="AV847" s="25">
        <v>0</v>
      </c>
      <c r="AW847" s="25">
        <v>0</v>
      </c>
      <c r="AX847" s="25">
        <v>0</v>
      </c>
      <c r="AY847" s="25">
        <v>0</v>
      </c>
      <c r="AZ847" s="108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  <c r="CK847" s="10"/>
      <c r="CL847" s="10"/>
      <c r="CM847" s="10"/>
      <c r="CN847" s="10"/>
      <c r="CO847" s="10"/>
      <c r="CP847" s="10"/>
      <c r="CQ847" s="10"/>
      <c r="CR847" s="10"/>
      <c r="CS847" s="10"/>
      <c r="CT847" s="10"/>
      <c r="CU847" s="10"/>
      <c r="CV847" s="10"/>
      <c r="CW847" s="10"/>
      <c r="CX847" s="10"/>
      <c r="CY847" s="10"/>
      <c r="CZ847" s="10"/>
      <c r="DA847" s="10"/>
      <c r="DB847" s="10"/>
      <c r="DC847" s="10"/>
      <c r="DD847" s="10"/>
      <c r="DE847" s="10"/>
      <c r="DF847" s="10"/>
      <c r="DG847" s="10"/>
      <c r="DH847" s="10"/>
      <c r="DI847" s="10"/>
      <c r="DJ847" s="10"/>
      <c r="DK847" s="10"/>
      <c r="DL847" s="10"/>
      <c r="DM847" s="10"/>
      <c r="DN847" s="10"/>
      <c r="DO847" s="10"/>
      <c r="DP847" s="10"/>
      <c r="DQ847" s="10"/>
      <c r="DR847" s="10"/>
      <c r="DS847" s="10"/>
    </row>
    <row r="848" spans="1:123" s="101" customFormat="1" ht="10.95" customHeight="1" x14ac:dyDescent="0.25">
      <c r="A848" s="75" t="s">
        <v>348</v>
      </c>
      <c r="B848" s="95" t="str">
        <f t="shared" si="230"/>
        <v>Bud02 2020,2999,'534000',0</v>
      </c>
      <c r="C848" s="96">
        <f t="shared" si="231"/>
        <v>2020</v>
      </c>
      <c r="D848" s="96">
        <v>2999</v>
      </c>
      <c r="E848" s="97">
        <f>IF(LEFT(H848,1) = "x",H848,F848)</f>
        <v>534000</v>
      </c>
      <c r="F848" s="90">
        <v>534000</v>
      </c>
      <c r="G848" s="98">
        <f>IF(""="",1,SUBSTITUTE(SUBSTITUTE("","xxp","xpp"),"xppm13","xppm08"))</f>
        <v>1</v>
      </c>
      <c r="H848" s="98">
        <f>IF(""="",1,"")</f>
        <v>1</v>
      </c>
      <c r="I848" s="98">
        <f>IF(""="",1,IF(LEFT("",1)&lt;&gt;"E","",1))</f>
        <v>1</v>
      </c>
      <c r="J848" s="98">
        <f>IF(""="",1,IF(LEFT("",1)="E","",1))</f>
        <v>1</v>
      </c>
      <c r="K848" s="99" t="s">
        <v>371</v>
      </c>
      <c r="L848" s="91">
        <v>2999</v>
      </c>
      <c r="M848" s="100" t="str">
        <f>IF(LEFT($G848,4)="xppm","*","")</f>
        <v/>
      </c>
      <c r="N848" s="101" t="str">
        <f>UPPER(TRIM("          CONTRACT SERVICES"))</f>
        <v>CONTRACT SERVICES</v>
      </c>
      <c r="P848" s="102" t="s">
        <v>370</v>
      </c>
      <c r="R848" s="109">
        <f>IFERROR(IF(1*AB848&gt;0,AB848,V848),V848)</f>
        <v>0</v>
      </c>
      <c r="S848" s="108"/>
      <c r="T848" s="101">
        <f>IFERROR(IF(LEFT($G848,4)="xppm",AD848/VLOOKUP($G848,$K$11:$Z$28,T$1,0),IF(LEFT($J848,1)="E",AD848/VLOOKUP($J848,$K$11:$Z$28,T$1,0),AD848/T$6)),"")</f>
        <v>0</v>
      </c>
      <c r="V848" s="101">
        <f>IFERROR(IF(LEFT($G848,4)="xppm",AF848/VLOOKUP($G848,$K$11:$Z$28,V$1,0),IF(LEFT($J848,1)="E",AF848/VLOOKUP($J848,$K$11:$Z$28,V$1,0),AF848/V$6)),"")</f>
        <v>0</v>
      </c>
      <c r="X848" s="101">
        <f>IFERROR(IF(LEFT($G848,4)="xppm",AH848/VLOOKUP($G848,$K$11:$Z$28,X$1,0),IF(LEFT($J848,1)="E",AH848/VLOOKUP($J848,$K$11:$Z$28,X$1,0),AH848/X$6)),"")</f>
        <v>3.3524999999999996</v>
      </c>
      <c r="Z848" s="101">
        <f>IFERROR(IF(LEFT($G848,4)="xppm",AJ848/VLOOKUP($G848,$K$11:$Z$28,Z$1,0),IF(LEFT($J848,1)="E",AJ848/VLOOKUP($J848,$K$11:$Z$28,Z$1,0),AJ848/Z$6)),"")</f>
        <v>0</v>
      </c>
      <c r="AA848" s="108"/>
      <c r="AB848" s="99">
        <f>IFERROR(IF(LEFT($G848,4)="xppm",AL848/VLOOKUP($G848,$K$11:$Z$28,AB$1,0),IF(LEFT($J848,1)="E",AL848/VLOOKUP($J848,$K$11:$AB$28,AB$1,0),AL848/AB$6)),"")</f>
        <v>0</v>
      </c>
      <c r="AC848" s="110"/>
      <c r="AD848" s="14">
        <v>0</v>
      </c>
      <c r="AE848" s="14"/>
      <c r="AF848" s="14">
        <v>0</v>
      </c>
      <c r="AG848" s="14"/>
      <c r="AH848" s="14">
        <v>40.229999999999997</v>
      </c>
      <c r="AI848" s="14"/>
      <c r="AJ848" s="14"/>
      <c r="AK848" s="65"/>
      <c r="AL848" s="14"/>
      <c r="AM848" s="65"/>
      <c r="AN848" s="25">
        <v>0</v>
      </c>
      <c r="AO848" s="25">
        <v>40.229999999999997</v>
      </c>
      <c r="AP848" s="25">
        <v>0</v>
      </c>
      <c r="AQ848" s="25">
        <v>0</v>
      </c>
      <c r="AR848" s="25">
        <v>0</v>
      </c>
      <c r="AS848" s="25">
        <v>0</v>
      </c>
      <c r="AT848" s="25">
        <v>0</v>
      </c>
      <c r="AU848" s="25">
        <v>0</v>
      </c>
      <c r="AV848" s="25">
        <v>0</v>
      </c>
      <c r="AW848" s="25">
        <v>0</v>
      </c>
      <c r="AX848" s="25">
        <v>0</v>
      </c>
      <c r="AY848" s="25">
        <v>0</v>
      </c>
      <c r="AZ848" s="108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  <c r="CK848" s="10"/>
      <c r="CL848" s="10"/>
      <c r="CM848" s="10"/>
      <c r="CN848" s="10"/>
      <c r="CO848" s="10"/>
      <c r="CP848" s="10"/>
      <c r="CQ848" s="10"/>
      <c r="CR848" s="10"/>
      <c r="CS848" s="10"/>
      <c r="CT848" s="10"/>
      <c r="CU848" s="10"/>
      <c r="CV848" s="10"/>
      <c r="CW848" s="10"/>
      <c r="CX848" s="10"/>
      <c r="CY848" s="10"/>
      <c r="CZ848" s="10"/>
      <c r="DA848" s="10"/>
      <c r="DB848" s="10"/>
      <c r="DC848" s="10"/>
      <c r="DD848" s="10"/>
      <c r="DE848" s="10"/>
      <c r="DF848" s="10"/>
      <c r="DG848" s="10"/>
      <c r="DH848" s="10"/>
      <c r="DI848" s="10"/>
      <c r="DJ848" s="10"/>
      <c r="DK848" s="10"/>
      <c r="DL848" s="10"/>
      <c r="DM848" s="10"/>
      <c r="DN848" s="10"/>
      <c r="DO848" s="10"/>
      <c r="DP848" s="10"/>
      <c r="DQ848" s="10"/>
      <c r="DR848" s="10"/>
      <c r="DS848" s="10"/>
    </row>
    <row r="849" spans="1:123" ht="4.05" customHeight="1" x14ac:dyDescent="0.25">
      <c r="A849" s="75" t="s">
        <v>348</v>
      </c>
      <c r="E849" s="111"/>
      <c r="F849" s="112"/>
      <c r="T849" s="25"/>
      <c r="U849" s="25"/>
      <c r="V849" s="25"/>
      <c r="W849" s="25"/>
      <c r="X849" s="25"/>
      <c r="Y849" s="25"/>
      <c r="Z849" s="25"/>
      <c r="AA849" s="25"/>
      <c r="AB849" s="14"/>
      <c r="AC849" s="14"/>
    </row>
    <row r="850" spans="1:123" s="86" customFormat="1" ht="15" customHeight="1" x14ac:dyDescent="0.25">
      <c r="A850" s="75" t="s">
        <v>348</v>
      </c>
      <c r="B850" s="80"/>
      <c r="C850" s="80"/>
      <c r="D850" s="80"/>
      <c r="E850" s="81"/>
      <c r="F850" s="82"/>
      <c r="G850" s="81"/>
      <c r="H850" s="81"/>
      <c r="I850" s="81"/>
      <c r="J850" s="81"/>
      <c r="K850" s="81"/>
      <c r="L850" s="83">
        <f>L851</f>
        <v>2999</v>
      </c>
      <c r="M850" s="84" t="s">
        <v>372</v>
      </c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  <c r="AA850" s="84"/>
      <c r="AB850" s="81"/>
      <c r="AC850" s="81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85"/>
      <c r="AO850" s="85"/>
      <c r="AP850" s="85"/>
      <c r="AQ850" s="85"/>
      <c r="AR850" s="85"/>
      <c r="AS850" s="85"/>
      <c r="AT850" s="85"/>
      <c r="AU850" s="85"/>
      <c r="AV850" s="85"/>
      <c r="AW850" s="85"/>
      <c r="AX850" s="85"/>
      <c r="AY850" s="85"/>
      <c r="AZ850" s="84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  <c r="CK850" s="10"/>
      <c r="CL850" s="10"/>
      <c r="CM850" s="10"/>
      <c r="CN850" s="10"/>
      <c r="CO850" s="10"/>
      <c r="CP850" s="10"/>
      <c r="CQ850" s="10"/>
      <c r="CR850" s="10"/>
      <c r="CS850" s="10"/>
      <c r="CT850" s="10"/>
      <c r="CU850" s="10"/>
      <c r="CV850" s="10"/>
      <c r="CW850" s="10"/>
      <c r="CX850" s="10"/>
      <c r="CY850" s="10"/>
      <c r="CZ850" s="10"/>
      <c r="DA850" s="10"/>
      <c r="DB850" s="10"/>
      <c r="DC850" s="10"/>
      <c r="DD850" s="10"/>
      <c r="DE850" s="10"/>
      <c r="DF850" s="10"/>
      <c r="DG850" s="10"/>
      <c r="DH850" s="10"/>
      <c r="DI850" s="10"/>
      <c r="DJ850" s="10"/>
      <c r="DK850" s="10"/>
      <c r="DL850" s="10"/>
      <c r="DM850" s="10"/>
      <c r="DN850" s="10"/>
      <c r="DO850" s="10"/>
      <c r="DP850" s="10"/>
      <c r="DQ850" s="10"/>
      <c r="DR850" s="10"/>
      <c r="DS850" s="10"/>
    </row>
    <row r="851" spans="1:123" s="101" customFormat="1" ht="10.95" customHeight="1" x14ac:dyDescent="0.25">
      <c r="A851" s="75" t="s">
        <v>348</v>
      </c>
      <c r="B851" s="95" t="str">
        <f t="shared" ref="B851:B862" si="232">IF(E851&gt;0,"Bud02 " &amp; C851 &amp;","&amp;D851&amp;",'"&amp;E851&amp;"',"&amp;1*R851)</f>
        <v>Bud02 2020,2999,'542500',3.61111111111111</v>
      </c>
      <c r="C851" s="96">
        <f t="shared" ref="C851:C862" si="233">$E$5</f>
        <v>2020</v>
      </c>
      <c r="D851" s="96">
        <v>2999</v>
      </c>
      <c r="E851" s="97">
        <f>IF(LEFT(H851,1) = "x",H851,F851)</f>
        <v>542500</v>
      </c>
      <c r="F851" s="90">
        <v>542500</v>
      </c>
      <c r="G851" s="98">
        <f>IF(""="",1,SUBSTITUTE(SUBSTITUTE("","xxp","xpp"),"xppm13","xppm08"))</f>
        <v>1</v>
      </c>
      <c r="H851" s="98">
        <f>IF(""="",1,"")</f>
        <v>1</v>
      </c>
      <c r="I851" s="98">
        <f>IF(""="",1,IF(LEFT("",1)&lt;&gt;"E","",1))</f>
        <v>1</v>
      </c>
      <c r="J851" s="98">
        <f>IF(""="",1,IF(LEFT("",1)="E","",1))</f>
        <v>1</v>
      </c>
      <c r="K851" s="99" t="s">
        <v>373</v>
      </c>
      <c r="L851" s="91">
        <v>2999</v>
      </c>
      <c r="M851" s="100" t="str">
        <f>IF(LEFT($G851,4)="xppm","*","")</f>
        <v/>
      </c>
      <c r="N851" s="101" t="str">
        <f>UPPER(TRIM("          MARKETING - ADVERTISING &amp; PROMOTION"))</f>
        <v>MARKETING - ADVERTISING &amp; PROMOTION</v>
      </c>
      <c r="P851" s="102" t="s">
        <v>374</v>
      </c>
      <c r="R851" s="109">
        <f>IFERROR(IF(1*AB851&gt;0,AB851,V851),V851)</f>
        <v>3.6111111111111112</v>
      </c>
      <c r="S851" s="108"/>
      <c r="T851" s="101">
        <f>IFERROR(IF(LEFT($G851,4)="xppm",AD851/VLOOKUP($G851,$K$11:$Z$28,T$1,0),IF(LEFT($J851,1)="E",AD851/VLOOKUP($J851,$K$11:$Z$28,T$1,0),AD851/T$6)),"")</f>
        <v>0</v>
      </c>
      <c r="V851" s="101">
        <f>IFERROR(IF(LEFT($G851,4)="xppm",AF851/VLOOKUP($G851,$K$11:$Z$28,V$1,0),IF(LEFT($J851,1)="E",AF851/VLOOKUP($J851,$K$11:$Z$28,V$1,0),AF851/V$6)),"")</f>
        <v>3.6111111111111112</v>
      </c>
      <c r="X851" s="101">
        <f>IFERROR(IF(LEFT($G851,4)="xppm",AH851/VLOOKUP($G851,$K$11:$Z$28,X$1,0),IF(LEFT($J851,1)="E",AH851/VLOOKUP($J851,$K$11:$Z$28,X$1,0),AH851/X$6)),"")</f>
        <v>20</v>
      </c>
      <c r="Z851" s="101">
        <f>IFERROR(IF(LEFT($G851,4)="xppm",AJ851/VLOOKUP($G851,$K$11:$Z$28,Z$1,0),IF(LEFT($J851,1)="E",AJ851/VLOOKUP($J851,$K$11:$Z$28,Z$1,0),AJ851/Z$6)),"")</f>
        <v>0</v>
      </c>
      <c r="AA851" s="108"/>
      <c r="AB851" s="99">
        <f>IFERROR(IF(LEFT($G851,4)="xppm",AL851/VLOOKUP($G851,$K$11:$Z$28,AB$1,0),IF(LEFT($J851,1)="E",AL851/VLOOKUP($J851,$K$11:$AB$28,AB$1,0),AL851/AB$6)),"")</f>
        <v>0</v>
      </c>
      <c r="AC851" s="110"/>
      <c r="AD851" s="14">
        <v>0</v>
      </c>
      <c r="AE851" s="14"/>
      <c r="AF851" s="14">
        <v>32.5</v>
      </c>
      <c r="AG851" s="14"/>
      <c r="AH851" s="14">
        <v>240</v>
      </c>
      <c r="AI851" s="14"/>
      <c r="AJ851" s="14"/>
      <c r="AK851" s="65"/>
      <c r="AL851" s="14"/>
      <c r="AM851" s="65"/>
      <c r="AN851" s="25">
        <v>0</v>
      </c>
      <c r="AO851" s="25">
        <v>0</v>
      </c>
      <c r="AP851" s="25">
        <v>0</v>
      </c>
      <c r="AQ851" s="25">
        <v>32.5</v>
      </c>
      <c r="AR851" s="25">
        <v>0</v>
      </c>
      <c r="AS851" s="25">
        <v>0</v>
      </c>
      <c r="AT851" s="25">
        <v>0</v>
      </c>
      <c r="AU851" s="25">
        <v>0</v>
      </c>
      <c r="AV851" s="25">
        <v>0</v>
      </c>
      <c r="AW851" s="25">
        <v>0</v>
      </c>
      <c r="AX851" s="25">
        <v>0</v>
      </c>
      <c r="AY851" s="25">
        <v>0</v>
      </c>
      <c r="AZ851" s="108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  <c r="CK851" s="10"/>
      <c r="CL851" s="10"/>
      <c r="CM851" s="10"/>
      <c r="CN851" s="10"/>
      <c r="CO851" s="10"/>
      <c r="CP851" s="10"/>
      <c r="CQ851" s="10"/>
      <c r="CR851" s="10"/>
      <c r="CS851" s="10"/>
      <c r="CT851" s="10"/>
      <c r="CU851" s="10"/>
      <c r="CV851" s="10"/>
      <c r="CW851" s="10"/>
      <c r="CX851" s="10"/>
      <c r="CY851" s="10"/>
      <c r="CZ851" s="10"/>
      <c r="DA851" s="10"/>
      <c r="DB851" s="10"/>
      <c r="DC851" s="10"/>
      <c r="DD851" s="10"/>
      <c r="DE851" s="10"/>
      <c r="DF851" s="10"/>
      <c r="DG851" s="10"/>
      <c r="DH851" s="10"/>
      <c r="DI851" s="10"/>
      <c r="DJ851" s="10"/>
      <c r="DK851" s="10"/>
      <c r="DL851" s="10"/>
      <c r="DM851" s="10"/>
      <c r="DN851" s="10"/>
      <c r="DO851" s="10"/>
      <c r="DP851" s="10"/>
      <c r="DQ851" s="10"/>
      <c r="DR851" s="10"/>
      <c r="DS851" s="10"/>
    </row>
    <row r="852" spans="1:123" s="101" customFormat="1" ht="10.95" customHeight="1" x14ac:dyDescent="0.25">
      <c r="A852" s="75" t="s">
        <v>348</v>
      </c>
      <c r="B852" s="95" t="str">
        <f t="shared" si="232"/>
        <v>Bud02 2020,2999,'543200',0</v>
      </c>
      <c r="C852" s="96">
        <f t="shared" si="233"/>
        <v>2020</v>
      </c>
      <c r="D852" s="96">
        <v>2999</v>
      </c>
      <c r="E852" s="97">
        <f>IF(LEFT(H852,1) = "x",H852,F852)</f>
        <v>543200</v>
      </c>
      <c r="F852" s="90">
        <v>543200</v>
      </c>
      <c r="G852" s="98">
        <f>IF(""="",1,SUBSTITUTE(SUBSTITUTE("","xxp","xpp"),"xppm13","xppm08"))</f>
        <v>1</v>
      </c>
      <c r="H852" s="98">
        <f>IF(""="",1,"")</f>
        <v>1</v>
      </c>
      <c r="I852" s="98">
        <f>IF(""="",1,IF(LEFT("",1)&lt;&gt;"E","",1))</f>
        <v>1</v>
      </c>
      <c r="J852" s="98">
        <f>IF(""="",1,IF(LEFT("",1)="E","",1))</f>
        <v>1</v>
      </c>
      <c r="K852" s="99" t="s">
        <v>375</v>
      </c>
      <c r="L852" s="91">
        <v>2999</v>
      </c>
      <c r="M852" s="100" t="str">
        <f>IF(LEFT($G852,4)="xppm","*","")</f>
        <v/>
      </c>
      <c r="N852" s="101" t="str">
        <f>UPPER(TRIM("          CONCIERGE - RESIDENT EXPENSES"))</f>
        <v>CONCIERGE - RESIDENT EXPENSES</v>
      </c>
      <c r="P852" s="102" t="s">
        <v>376</v>
      </c>
      <c r="R852" s="109">
        <f>IFERROR(IF(1*AB852&gt;0,AB852,V852),V852)</f>
        <v>0</v>
      </c>
      <c r="S852" s="108"/>
      <c r="T852" s="101">
        <f>IFERROR(IF(LEFT($G852,4)="xppm",AD852/VLOOKUP($G852,$K$11:$Z$28,T$1,0),IF(LEFT($J852,1)="E",AD852/VLOOKUP($J852,$K$11:$Z$28,T$1,0),AD852/T$6)),"")</f>
        <v>0</v>
      </c>
      <c r="V852" s="101">
        <f>IFERROR(IF(LEFT($G852,4)="xppm",AF852/VLOOKUP($G852,$K$11:$Z$28,V$1,0),IF(LEFT($J852,1)="E",AF852/VLOOKUP($J852,$K$11:$Z$28,V$1,0),AF852/V$6)),"")</f>
        <v>0</v>
      </c>
      <c r="X852" s="101">
        <f>IFERROR(IF(LEFT($G852,4)="xppm",AH852/VLOOKUP($G852,$K$11:$Z$28,X$1,0),IF(LEFT($J852,1)="E",AH852/VLOOKUP($J852,$K$11:$Z$28,X$1,0),AH852/X$6)),"")</f>
        <v>0</v>
      </c>
      <c r="Z852" s="101">
        <f>IFERROR(IF(LEFT($G852,4)="xppm",AJ852/VLOOKUP($G852,$K$11:$Z$28,Z$1,0),IF(LEFT($J852,1)="E",AJ852/VLOOKUP($J852,$K$11:$Z$28,Z$1,0),AJ852/Z$6)),"")</f>
        <v>0</v>
      </c>
      <c r="AA852" s="108"/>
      <c r="AB852" s="99">
        <f>IFERROR(IF(LEFT($G852,4)="xppm",AL852/VLOOKUP($G852,$K$11:$Z$28,AB$1,0),IF(LEFT($J852,1)="E",AL852/VLOOKUP($J852,$K$11:$AB$28,AB$1,0),AL852/AB$6)),"")</f>
        <v>0</v>
      </c>
      <c r="AC852" s="110"/>
      <c r="AD852" s="14"/>
      <c r="AE852" s="14"/>
      <c r="AF852" s="14"/>
      <c r="AG852" s="14"/>
      <c r="AH852" s="14"/>
      <c r="AI852" s="14"/>
      <c r="AJ852" s="14"/>
      <c r="AK852" s="65"/>
      <c r="AL852" s="14"/>
      <c r="AM852" s="6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108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  <c r="CK852" s="10"/>
      <c r="CL852" s="10"/>
      <c r="CM852" s="10"/>
      <c r="CN852" s="10"/>
      <c r="CO852" s="10"/>
      <c r="CP852" s="10"/>
      <c r="CQ852" s="10"/>
      <c r="CR852" s="10"/>
      <c r="CS852" s="10"/>
      <c r="CT852" s="10"/>
      <c r="CU852" s="10"/>
      <c r="CV852" s="10"/>
      <c r="CW852" s="10"/>
      <c r="CX852" s="10"/>
      <c r="CY852" s="10"/>
      <c r="CZ852" s="10"/>
      <c r="DA852" s="10"/>
      <c r="DB852" s="10"/>
      <c r="DC852" s="10"/>
      <c r="DD852" s="10"/>
      <c r="DE852" s="10"/>
      <c r="DF852" s="10"/>
      <c r="DG852" s="10"/>
      <c r="DH852" s="10"/>
      <c r="DI852" s="10"/>
      <c r="DJ852" s="10"/>
      <c r="DK852" s="10"/>
      <c r="DL852" s="10"/>
      <c r="DM852" s="10"/>
      <c r="DN852" s="10"/>
      <c r="DO852" s="10"/>
      <c r="DP852" s="10"/>
      <c r="DQ852" s="10"/>
      <c r="DR852" s="10"/>
      <c r="DS852" s="10"/>
    </row>
    <row r="853" spans="1:123" s="101" customFormat="1" ht="10.95" customHeight="1" x14ac:dyDescent="0.25">
      <c r="A853" s="75" t="s">
        <v>348</v>
      </c>
      <c r="B853" s="95" t="str">
        <f t="shared" si="232"/>
        <v>Bud02 2020,2999,'xga002',0</v>
      </c>
      <c r="C853" s="96">
        <f t="shared" si="233"/>
        <v>2020</v>
      </c>
      <c r="D853" s="96">
        <v>2999</v>
      </c>
      <c r="E853" s="97" t="str">
        <f>IF(LEFT(H853,1) = "x",H853,F853)</f>
        <v>xga002</v>
      </c>
      <c r="F853" s="90">
        <v>546000</v>
      </c>
      <c r="G853" s="98">
        <f>IF(""="",1,SUBSTITUTE(SUBSTITUTE("","xxp","xpp"),"xppm13","xppm08"))</f>
        <v>1</v>
      </c>
      <c r="H853" s="98" t="str">
        <f>IF("xga002"="",1,"xga002")</f>
        <v>xga002</v>
      </c>
      <c r="I853" s="98">
        <f>IF("E1z"="",1,IF(LEFT("E1z",1)&lt;&gt;"E","E1z",1))</f>
        <v>1</v>
      </c>
      <c r="J853" s="98" t="str">
        <f>IF("E1z"="",1,IF(LEFT("E1z",1)="E","E1z",1))</f>
        <v>E1z</v>
      </c>
      <c r="K853" s="99" t="s">
        <v>377</v>
      </c>
      <c r="L853" s="91">
        <v>2999</v>
      </c>
      <c r="M853" s="100" t="str">
        <f>IF(LEFT($G853,4)="xppm","*","")</f>
        <v/>
      </c>
      <c r="N853" s="101" t="str">
        <f>UPPER(TRIM("          FINANCIAL CONSULTING FEES"))</f>
        <v>FINANCIAL CONSULTING FEES</v>
      </c>
      <c r="P853" s="102" t="s">
        <v>356</v>
      </c>
      <c r="R853" s="109">
        <f>IFERROR(IF(1*AB853&gt;0,AB853,V853),V853)</f>
        <v>0</v>
      </c>
      <c r="S853" s="108"/>
      <c r="T853" s="101">
        <f>IFERROR(IF(LEFT($G853,4)="xppm",AD853/VLOOKUP($G853,$K$11:$Z$28,T$1,0),IF(LEFT($J853,1)="E",AD853/VLOOKUP($J853,$K$11:$Z$28,T$1,0),AD853/T$6)),"")</f>
        <v>0</v>
      </c>
      <c r="V853" s="101">
        <f>IFERROR(IF(LEFT($G853,4)="xppm",AF853/VLOOKUP($G853,$K$11:$Z$28,V$1,0),IF(LEFT($J853,1)="E",AF853/VLOOKUP($J853,$K$11:$Z$28,V$1,0),AF853/V$6)),"")</f>
        <v>0</v>
      </c>
      <c r="X853" s="101">
        <f>IFERROR(IF(LEFT($G853,4)="xppm",AH853/VLOOKUP($G853,$K$11:$Z$28,X$1,0),IF(LEFT($J853,1)="E",AH853/VLOOKUP($J853,$K$11:$Z$28,X$1,0),AH853/X$6)),"")</f>
        <v>0</v>
      </c>
      <c r="Z853" s="101">
        <f>IFERROR(IF(LEFT($G853,4)="xppm",AJ853/VLOOKUP($G853,$K$11:$Z$28,Z$1,0),IF(LEFT($J853,1)="E",AJ853/VLOOKUP($J853,$K$11:$Z$28,Z$1,0),AJ853/Z$6)),"")</f>
        <v>0</v>
      </c>
      <c r="AA853" s="108"/>
      <c r="AB853" s="99" t="str">
        <f>IFERROR(IF(LEFT($G853,4)="xppm",AL853/VLOOKUP($G853,$K$11:$Z$28,AB$1,0),IF(LEFT($J853,1)="E",AL853/VLOOKUP($J853,$K$11:$AB$28,AB$1,0),AL853/AB$6)),"")</f>
        <v/>
      </c>
      <c r="AC853" s="110"/>
      <c r="AD853" s="14"/>
      <c r="AE853" s="14"/>
      <c r="AF853" s="14"/>
      <c r="AG853" s="14"/>
      <c r="AH853" s="14"/>
      <c r="AI853" s="14"/>
      <c r="AJ853" s="14"/>
      <c r="AK853" s="65"/>
      <c r="AL853" s="14"/>
      <c r="AM853" s="6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108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  <c r="CK853" s="10"/>
      <c r="CL853" s="10"/>
      <c r="CM853" s="10"/>
      <c r="CN853" s="10"/>
      <c r="CO853" s="10"/>
      <c r="CP853" s="10"/>
      <c r="CQ853" s="10"/>
      <c r="CR853" s="10"/>
      <c r="CS853" s="10"/>
      <c r="CT853" s="10"/>
      <c r="CU853" s="10"/>
      <c r="CV853" s="10"/>
      <c r="CW853" s="10"/>
      <c r="CX853" s="10"/>
      <c r="CY853" s="10"/>
      <c r="CZ853" s="10"/>
      <c r="DA853" s="10"/>
      <c r="DB853" s="10"/>
      <c r="DC853" s="10"/>
      <c r="DD853" s="10"/>
      <c r="DE853" s="10"/>
      <c r="DF853" s="10"/>
      <c r="DG853" s="10"/>
      <c r="DH853" s="10"/>
      <c r="DI853" s="10"/>
      <c r="DJ853" s="10"/>
      <c r="DK853" s="10"/>
      <c r="DL853" s="10"/>
      <c r="DM853" s="10"/>
      <c r="DN853" s="10"/>
      <c r="DO853" s="10"/>
      <c r="DP853" s="10"/>
      <c r="DQ853" s="10"/>
      <c r="DR853" s="10"/>
      <c r="DS853" s="10"/>
    </row>
    <row r="854" spans="1:123" s="101" customFormat="1" ht="10.95" customHeight="1" x14ac:dyDescent="0.25">
      <c r="A854" s="75" t="s">
        <v>348</v>
      </c>
      <c r="B854" s="95" t="str">
        <f t="shared" si="232"/>
        <v>Bud02 2020,2999,'505300',2709.57111111111</v>
      </c>
      <c r="C854" s="96">
        <f t="shared" si="233"/>
        <v>2020</v>
      </c>
      <c r="D854" s="96">
        <v>2999</v>
      </c>
      <c r="E854" s="97">
        <f>IF(LEFT(H854,1) = "x",H854,F854)</f>
        <v>505300</v>
      </c>
      <c r="F854" s="90">
        <v>505300</v>
      </c>
      <c r="G854" s="98">
        <f>IF(""="",1,SUBSTITUTE(SUBSTITUTE("","xxp","xpp"),"xppm13","xppm08"))</f>
        <v>1</v>
      </c>
      <c r="H854" s="98">
        <f>IF(""="",1,"")</f>
        <v>1</v>
      </c>
      <c r="I854" s="98">
        <f>IF(""="",1,IF(LEFT("",1)&lt;&gt;"E","",1))</f>
        <v>1</v>
      </c>
      <c r="J854" s="98">
        <f>IF(""="",1,IF(LEFT("",1)="E","",1))</f>
        <v>1</v>
      </c>
      <c r="K854" s="99" t="s">
        <v>378</v>
      </c>
      <c r="L854" s="91">
        <v>2999</v>
      </c>
      <c r="M854" s="100" t="str">
        <f>IF(LEFT($G854,4)="xppm","*","")</f>
        <v/>
      </c>
      <c r="N854" s="101" t="str">
        <f>UPPER(TRIM("          PROFESSIONAL FEES"))</f>
        <v>PROFESSIONAL FEES</v>
      </c>
      <c r="P854" s="102" t="s">
        <v>356</v>
      </c>
      <c r="R854" s="109">
        <f>IFERROR(IF(1*AB854&gt;0,AB854,V854),V854)</f>
        <v>2709.5711111111109</v>
      </c>
      <c r="S854" s="108"/>
      <c r="T854" s="101">
        <f>IFERROR(IF(LEFT($G854,4)="xppm",AD854/VLOOKUP($G854,$K$11:$Z$28,T$1,0),IF(LEFT($J854,1)="E",AD854/VLOOKUP($J854,$K$11:$Z$28,T$1,0),AD854/T$6)),"")</f>
        <v>0</v>
      </c>
      <c r="V854" s="101">
        <f>IFERROR(IF(LEFT($G854,4)="xppm",AF854/VLOOKUP($G854,$K$11:$Z$28,V$1,0),IF(LEFT($J854,1)="E",AF854/VLOOKUP($J854,$K$11:$Z$28,V$1,0),AF854/V$6)),"")</f>
        <v>2709.5711111111109</v>
      </c>
      <c r="X854" s="101">
        <f>IFERROR(IF(LEFT($G854,4)="xppm",AH854/VLOOKUP($G854,$K$11:$Z$28,X$1,0),IF(LEFT($J854,1)="E",AH854/VLOOKUP($J854,$K$11:$Z$28,X$1,0),AH854/X$6)),"")</f>
        <v>445.83333333333331</v>
      </c>
      <c r="Z854" s="101">
        <f>IFERROR(IF(LEFT($G854,4)="xppm",AJ854/VLOOKUP($G854,$K$11:$Z$28,Z$1,0),IF(LEFT($J854,1)="E",AJ854/VLOOKUP($J854,$K$11:$Z$28,Z$1,0),AJ854/Z$6)),"")</f>
        <v>0</v>
      </c>
      <c r="AA854" s="108"/>
      <c r="AB854" s="99">
        <f>IFERROR(IF(LEFT($G854,4)="xppm",AL854/VLOOKUP($G854,$K$11:$Z$28,AB$1,0),IF(LEFT($J854,1)="E",AL854/VLOOKUP($J854,$K$11:$AB$28,AB$1,0),AL854/AB$6)),"")</f>
        <v>0</v>
      </c>
      <c r="AC854" s="110"/>
      <c r="AD854" s="14">
        <v>0</v>
      </c>
      <c r="AE854" s="14"/>
      <c r="AF854" s="14">
        <v>24386.14</v>
      </c>
      <c r="AG854" s="14"/>
      <c r="AH854" s="14">
        <v>5350</v>
      </c>
      <c r="AI854" s="14"/>
      <c r="AJ854" s="14"/>
      <c r="AK854" s="65"/>
      <c r="AL854" s="14"/>
      <c r="AM854" s="65"/>
      <c r="AN854" s="25">
        <v>43.48</v>
      </c>
      <c r="AO854" s="25">
        <v>36.82</v>
      </c>
      <c r="AP854" s="25">
        <v>4481.1899999999996</v>
      </c>
      <c r="AQ854" s="25">
        <v>48.69</v>
      </c>
      <c r="AR854" s="25">
        <v>9505.59</v>
      </c>
      <c r="AS854" s="25">
        <v>14831.86</v>
      </c>
      <c r="AT854" s="25">
        <v>0</v>
      </c>
      <c r="AU854" s="25">
        <v>0</v>
      </c>
      <c r="AV854" s="25">
        <v>0</v>
      </c>
      <c r="AW854" s="25">
        <v>0</v>
      </c>
      <c r="AX854" s="25">
        <v>0</v>
      </c>
      <c r="AY854" s="25">
        <v>0</v>
      </c>
      <c r="AZ854" s="108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  <c r="CK854" s="10"/>
      <c r="CL854" s="10"/>
      <c r="CM854" s="10"/>
      <c r="CN854" s="10"/>
      <c r="CO854" s="10"/>
      <c r="CP854" s="10"/>
      <c r="CQ854" s="10"/>
      <c r="CR854" s="10"/>
      <c r="CS854" s="10"/>
      <c r="CT854" s="10"/>
      <c r="CU854" s="10"/>
      <c r="CV854" s="10"/>
      <c r="CW854" s="10"/>
      <c r="CX854" s="10"/>
      <c r="CY854" s="10"/>
      <c r="CZ854" s="10"/>
      <c r="DA854" s="10"/>
      <c r="DB854" s="10"/>
      <c r="DC854" s="10"/>
      <c r="DD854" s="10"/>
      <c r="DE854" s="10"/>
      <c r="DF854" s="10"/>
      <c r="DG854" s="10"/>
      <c r="DH854" s="10"/>
      <c r="DI854" s="10"/>
      <c r="DJ854" s="10"/>
      <c r="DK854" s="10"/>
      <c r="DL854" s="10"/>
      <c r="DM854" s="10"/>
      <c r="DN854" s="10"/>
      <c r="DO854" s="10"/>
      <c r="DP854" s="10"/>
      <c r="DQ854" s="10"/>
      <c r="DR854" s="10"/>
      <c r="DS854" s="10"/>
    </row>
    <row r="855" spans="1:123" s="101" customFormat="1" ht="10.95" customHeight="1" x14ac:dyDescent="0.25">
      <c r="A855" s="75" t="s">
        <v>348</v>
      </c>
      <c r="B855" s="95" t="str">
        <f t="shared" si="232"/>
        <v>Bud02 2020,2999,'548000',0</v>
      </c>
      <c r="C855" s="96">
        <f t="shared" si="233"/>
        <v>2020</v>
      </c>
      <c r="D855" s="96">
        <v>2999</v>
      </c>
      <c r="E855" s="97">
        <f>IF(LEFT(H855,1) = "x",H855,F855)</f>
        <v>548000</v>
      </c>
      <c r="F855" s="90">
        <v>548000</v>
      </c>
      <c r="G855" s="98">
        <f>IF(""="",1,SUBSTITUTE(SUBSTITUTE("","xxp","xpp"),"xppm13","xppm08"))</f>
        <v>1</v>
      </c>
      <c r="H855" s="98">
        <f>IF(""="",1,"")</f>
        <v>1</v>
      </c>
      <c r="I855" s="98">
        <f>IF(""="",1,IF(LEFT("",1)&lt;&gt;"E","",1))</f>
        <v>1</v>
      </c>
      <c r="J855" s="98">
        <f>IF(""="",1,IF(LEFT("",1)="E","",1))</f>
        <v>1</v>
      </c>
      <c r="K855" s="99" t="s">
        <v>379</v>
      </c>
      <c r="L855" s="91">
        <v>2999</v>
      </c>
      <c r="M855" s="100" t="str">
        <f>IF(LEFT($G855,4)="xppm","*","")</f>
        <v/>
      </c>
      <c r="N855" s="101" t="str">
        <f>UPPER(TRIM("          CABLE TV/INTERNET"))</f>
        <v>CABLE TV/INTERNET</v>
      </c>
      <c r="P855" s="102" t="s">
        <v>370</v>
      </c>
      <c r="R855" s="109">
        <f>IFERROR(IF(1*AB855&gt;0,AB855,V855),V855)</f>
        <v>0</v>
      </c>
      <c r="S855" s="108"/>
      <c r="T855" s="101">
        <f>IFERROR(IF(LEFT($G855,4)="xppm",AD855/VLOOKUP($G855,$K$11:$Z$28,T$1,0),IF(LEFT($J855,1)="E",AD855/VLOOKUP($J855,$K$11:$Z$28,T$1,0),AD855/T$6)),"")</f>
        <v>0</v>
      </c>
      <c r="V855" s="101">
        <f>IFERROR(IF(LEFT($G855,4)="xppm",AF855/VLOOKUP($G855,$K$11:$Z$28,V$1,0),IF(LEFT($J855,1)="E",AF855/VLOOKUP($J855,$K$11:$Z$28,V$1,0),AF855/V$6)),"")</f>
        <v>0</v>
      </c>
      <c r="X855" s="101">
        <f>IFERROR(IF(LEFT($G855,4)="xppm",AH855/VLOOKUP($G855,$K$11:$Z$28,X$1,0),IF(LEFT($J855,1)="E",AH855/VLOOKUP($J855,$K$11:$Z$28,X$1,0),AH855/X$6)),"")</f>
        <v>0</v>
      </c>
      <c r="Z855" s="101">
        <f>IFERROR(IF(LEFT($G855,4)="xppm",AJ855/VLOOKUP($G855,$K$11:$Z$28,Z$1,0),IF(LEFT($J855,1)="E",AJ855/VLOOKUP($J855,$K$11:$Z$28,Z$1,0),AJ855/Z$6)),"")</f>
        <v>0</v>
      </c>
      <c r="AA855" s="108"/>
      <c r="AB855" s="99">
        <f>IFERROR(IF(LEFT($G855,4)="xppm",AL855/VLOOKUP($G855,$K$11:$Z$28,AB$1,0),IF(LEFT($J855,1)="E",AL855/VLOOKUP($J855,$K$11:$AB$28,AB$1,0),AL855/AB$6)),"")</f>
        <v>0</v>
      </c>
      <c r="AC855" s="110"/>
      <c r="AD855" s="14">
        <v>0</v>
      </c>
      <c r="AE855" s="14"/>
      <c r="AF855" s="14">
        <v>0</v>
      </c>
      <c r="AG855" s="14"/>
      <c r="AH855" s="14">
        <v>0</v>
      </c>
      <c r="AI855" s="14"/>
      <c r="AJ855" s="14"/>
      <c r="AK855" s="65"/>
      <c r="AL855" s="14"/>
      <c r="AM855" s="65"/>
      <c r="AN855" s="25">
        <v>0</v>
      </c>
      <c r="AO855" s="25">
        <v>0</v>
      </c>
      <c r="AP855" s="25">
        <v>0</v>
      </c>
      <c r="AQ855" s="25">
        <v>0</v>
      </c>
      <c r="AR855" s="25">
        <v>0</v>
      </c>
      <c r="AS855" s="25">
        <v>0</v>
      </c>
      <c r="AT855" s="25">
        <v>0</v>
      </c>
      <c r="AU855" s="25">
        <v>0</v>
      </c>
      <c r="AV855" s="25">
        <v>0</v>
      </c>
      <c r="AW855" s="25">
        <v>0</v>
      </c>
      <c r="AX855" s="25">
        <v>0</v>
      </c>
      <c r="AY855" s="25">
        <v>0</v>
      </c>
      <c r="AZ855" s="108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  <c r="CK855" s="10"/>
      <c r="CL855" s="10"/>
      <c r="CM855" s="10"/>
      <c r="CN855" s="10"/>
      <c r="CO855" s="10"/>
      <c r="CP855" s="10"/>
      <c r="CQ855" s="10"/>
      <c r="CR855" s="10"/>
      <c r="CS855" s="10"/>
      <c r="CT855" s="10"/>
      <c r="CU855" s="10"/>
      <c r="CV855" s="10"/>
      <c r="CW855" s="10"/>
      <c r="CX855" s="10"/>
      <c r="CY855" s="10"/>
      <c r="CZ855" s="10"/>
      <c r="DA855" s="10"/>
      <c r="DB855" s="10"/>
      <c r="DC855" s="10"/>
      <c r="DD855" s="10"/>
      <c r="DE855" s="10"/>
      <c r="DF855" s="10"/>
      <c r="DG855" s="10"/>
      <c r="DH855" s="10"/>
      <c r="DI855" s="10"/>
      <c r="DJ855" s="10"/>
      <c r="DK855" s="10"/>
      <c r="DL855" s="10"/>
      <c r="DM855" s="10"/>
      <c r="DN855" s="10"/>
      <c r="DO855" s="10"/>
      <c r="DP855" s="10"/>
      <c r="DQ855" s="10"/>
      <c r="DR855" s="10"/>
      <c r="DS855" s="10"/>
    </row>
    <row r="856" spans="1:123" s="101" customFormat="1" ht="10.95" customHeight="1" x14ac:dyDescent="0.25">
      <c r="A856" s="75" t="s">
        <v>348</v>
      </c>
      <c r="B856" s="95" t="str">
        <f t="shared" si="232"/>
        <v>Bud02 2020,2999,'549000',37.8222222222222</v>
      </c>
      <c r="C856" s="96">
        <f t="shared" si="233"/>
        <v>2020</v>
      </c>
      <c r="D856" s="96">
        <v>2999</v>
      </c>
      <c r="E856" s="97">
        <f>IF(LEFT(H856,1) = "x",H856,F856)</f>
        <v>549000</v>
      </c>
      <c r="F856" s="90">
        <v>549000</v>
      </c>
      <c r="G856" s="98">
        <f>IF(""="",1,SUBSTITUTE(SUBSTITUTE("","xxp","xpp"),"xppm13","xppm08"))</f>
        <v>1</v>
      </c>
      <c r="H856" s="98">
        <f>IF(""="",1,"")</f>
        <v>1</v>
      </c>
      <c r="I856" s="98">
        <f>IF(""="",1,IF(LEFT("",1)&lt;&gt;"E","",1))</f>
        <v>1</v>
      </c>
      <c r="J856" s="98">
        <f>IF(""="",1,IF(LEFT("",1)="E","",1))</f>
        <v>1</v>
      </c>
      <c r="K856" s="99" t="s">
        <v>380</v>
      </c>
      <c r="L856" s="91">
        <v>2999</v>
      </c>
      <c r="M856" s="100" t="str">
        <f>IF(LEFT($G856,4)="xppm","*","")</f>
        <v/>
      </c>
      <c r="N856" s="101" t="str">
        <f>UPPER(TRIM("          COMPUTER HARDWARE/SOFTWARE"))</f>
        <v>COMPUTER HARDWARE/SOFTWARE</v>
      </c>
      <c r="P856" s="102" t="s">
        <v>370</v>
      </c>
      <c r="R856" s="109">
        <f>IFERROR(IF(1*AB856&gt;0,AB856,V856),V856)</f>
        <v>37.822222222222223</v>
      </c>
      <c r="S856" s="108"/>
      <c r="T856" s="101">
        <f>IFERROR(IF(LEFT($G856,4)="xppm",AD856/VLOOKUP($G856,$K$11:$Z$28,T$1,0),IF(LEFT($J856,1)="E",AD856/VLOOKUP($J856,$K$11:$Z$28,T$1,0),AD856/T$6)),"")</f>
        <v>0</v>
      </c>
      <c r="V856" s="101">
        <f>IFERROR(IF(LEFT($G856,4)="xppm",AF856/VLOOKUP($G856,$K$11:$Z$28,V$1,0),IF(LEFT($J856,1)="E",AF856/VLOOKUP($J856,$K$11:$Z$28,V$1,0),AF856/V$6)),"")</f>
        <v>37.822222222222223</v>
      </c>
      <c r="X856" s="101">
        <f>IFERROR(IF(LEFT($G856,4)="xppm",AH856/VLOOKUP($G856,$K$11:$Z$28,X$1,0),IF(LEFT($J856,1)="E",AH856/VLOOKUP($J856,$K$11:$Z$28,X$1,0),AH856/X$6)),"")</f>
        <v>2.5333333333333332</v>
      </c>
      <c r="Z856" s="101">
        <f>IFERROR(IF(LEFT($G856,4)="xppm",AJ856/VLOOKUP($G856,$K$11:$Z$28,Z$1,0),IF(LEFT($J856,1)="E",AJ856/VLOOKUP($J856,$K$11:$Z$28,Z$1,0),AJ856/Z$6)),"")</f>
        <v>0</v>
      </c>
      <c r="AA856" s="108"/>
      <c r="AB856" s="99">
        <f>IFERROR(IF(LEFT($G856,4)="xppm",AL856/VLOOKUP($G856,$K$11:$Z$28,AB$1,0),IF(LEFT($J856,1)="E",AL856/VLOOKUP($J856,$K$11:$AB$28,AB$1,0),AL856/AB$6)),"")</f>
        <v>0</v>
      </c>
      <c r="AC856" s="110"/>
      <c r="AD856" s="14">
        <v>0</v>
      </c>
      <c r="AE856" s="14"/>
      <c r="AF856" s="14">
        <v>340.4</v>
      </c>
      <c r="AG856" s="14"/>
      <c r="AH856" s="14">
        <v>30.4</v>
      </c>
      <c r="AI856" s="14"/>
      <c r="AJ856" s="14"/>
      <c r="AK856" s="65"/>
      <c r="AL856" s="14"/>
      <c r="AM856" s="65"/>
      <c r="AN856" s="25">
        <v>0</v>
      </c>
      <c r="AO856" s="25">
        <v>0</v>
      </c>
      <c r="AP856" s="25">
        <v>0</v>
      </c>
      <c r="AQ856" s="25">
        <v>108.05</v>
      </c>
      <c r="AR856" s="25">
        <v>59.99</v>
      </c>
      <c r="AS856" s="25">
        <v>172.36</v>
      </c>
      <c r="AT856" s="25">
        <v>0</v>
      </c>
      <c r="AU856" s="25">
        <v>0</v>
      </c>
      <c r="AV856" s="25">
        <v>0</v>
      </c>
      <c r="AW856" s="25">
        <v>0</v>
      </c>
      <c r="AX856" s="25">
        <v>0</v>
      </c>
      <c r="AY856" s="25">
        <v>0</v>
      </c>
      <c r="AZ856" s="108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  <c r="CK856" s="10"/>
      <c r="CL856" s="10"/>
      <c r="CM856" s="10"/>
      <c r="CN856" s="10"/>
      <c r="CO856" s="10"/>
      <c r="CP856" s="10"/>
      <c r="CQ856" s="10"/>
      <c r="CR856" s="10"/>
      <c r="CS856" s="10"/>
      <c r="CT856" s="10"/>
      <c r="CU856" s="10"/>
      <c r="CV856" s="10"/>
      <c r="CW856" s="10"/>
      <c r="CX856" s="10"/>
      <c r="CY856" s="10"/>
      <c r="CZ856" s="10"/>
      <c r="DA856" s="10"/>
      <c r="DB856" s="10"/>
      <c r="DC856" s="10"/>
      <c r="DD856" s="10"/>
      <c r="DE856" s="10"/>
      <c r="DF856" s="10"/>
      <c r="DG856" s="10"/>
      <c r="DH856" s="10"/>
      <c r="DI856" s="10"/>
      <c r="DJ856" s="10"/>
      <c r="DK856" s="10"/>
      <c r="DL856" s="10"/>
      <c r="DM856" s="10"/>
      <c r="DN856" s="10"/>
      <c r="DO856" s="10"/>
      <c r="DP856" s="10"/>
      <c r="DQ856" s="10"/>
      <c r="DR856" s="10"/>
      <c r="DS856" s="10"/>
    </row>
    <row r="857" spans="1:123" s="101" customFormat="1" ht="10.95" customHeight="1" x14ac:dyDescent="0.25">
      <c r="A857" s="75" t="s">
        <v>348</v>
      </c>
      <c r="B857" s="95" t="str">
        <f t="shared" si="232"/>
        <v>Bud02 2020,2999,'550000',80.0255555555556</v>
      </c>
      <c r="C857" s="96">
        <f t="shared" si="233"/>
        <v>2020</v>
      </c>
      <c r="D857" s="96">
        <v>2999</v>
      </c>
      <c r="E857" s="97">
        <f>IF(LEFT(H857,1) = "x",H857,F857)</f>
        <v>550000</v>
      </c>
      <c r="F857" s="90">
        <v>550000</v>
      </c>
      <c r="G857" s="98">
        <f>IF(""="",1,SUBSTITUTE(SUBSTITUTE("","xxp","xpp"),"xppm13","xppm08"))</f>
        <v>1</v>
      </c>
      <c r="H857" s="98">
        <f>IF(""="",1,"")</f>
        <v>1</v>
      </c>
      <c r="I857" s="98">
        <f>IF(""="",1,IF(LEFT("",1)&lt;&gt;"E","",1))</f>
        <v>1</v>
      </c>
      <c r="J857" s="98">
        <f>IF(""="",1,IF(LEFT("",1)="E","",1))</f>
        <v>1</v>
      </c>
      <c r="K857" s="99" t="s">
        <v>381</v>
      </c>
      <c r="L857" s="91">
        <v>2999</v>
      </c>
      <c r="M857" s="100" t="str">
        <f>IF(LEFT($G857,4)="xppm","*","")</f>
        <v/>
      </c>
      <c r="N857" s="101" t="str">
        <f>UPPER(TRIM("          EMPLOYEE EXPENSES"))</f>
        <v>EMPLOYEE EXPENSES</v>
      </c>
      <c r="P857" s="102" t="s">
        <v>382</v>
      </c>
      <c r="R857" s="109">
        <f>IFERROR(IF(1*AB857&gt;0,AB857,V857),V857)</f>
        <v>80.025555555555556</v>
      </c>
      <c r="S857" s="108"/>
      <c r="T857" s="101">
        <f>IFERROR(IF(LEFT($G857,4)="xppm",AD857/VLOOKUP($G857,$K$11:$Z$28,T$1,0),IF(LEFT($J857,1)="E",AD857/VLOOKUP($J857,$K$11:$Z$28,T$1,0),AD857/T$6)),"")</f>
        <v>0</v>
      </c>
      <c r="V857" s="101">
        <f>IFERROR(IF(LEFT($G857,4)="xppm",AF857/VLOOKUP($G857,$K$11:$Z$28,V$1,0),IF(LEFT($J857,1)="E",AF857/VLOOKUP($J857,$K$11:$Z$28,V$1,0),AF857/V$6)),"")</f>
        <v>80.025555555555556</v>
      </c>
      <c r="X857" s="101">
        <f>IFERROR(IF(LEFT($G857,4)="xppm",AH857/VLOOKUP($G857,$K$11:$Z$28,X$1,0),IF(LEFT($J857,1)="E",AH857/VLOOKUP($J857,$K$11:$Z$28,X$1,0),AH857/X$6)),"")</f>
        <v>26.814999999999998</v>
      </c>
      <c r="Z857" s="101">
        <f>IFERROR(IF(LEFT($G857,4)="xppm",AJ857/VLOOKUP($G857,$K$11:$Z$28,Z$1,0),IF(LEFT($J857,1)="E",AJ857/VLOOKUP($J857,$K$11:$Z$28,Z$1,0),AJ857/Z$6)),"")</f>
        <v>0</v>
      </c>
      <c r="AA857" s="108"/>
      <c r="AB857" s="99">
        <f>IFERROR(IF(LEFT($G857,4)="xppm",AL857/VLOOKUP($G857,$K$11:$Z$28,AB$1,0),IF(LEFT($J857,1)="E",AL857/VLOOKUP($J857,$K$11:$AB$28,AB$1,0),AL857/AB$6)),"")</f>
        <v>0</v>
      </c>
      <c r="AC857" s="110"/>
      <c r="AD857" s="14">
        <v>0</v>
      </c>
      <c r="AE857" s="14"/>
      <c r="AF857" s="14">
        <v>720.23</v>
      </c>
      <c r="AG857" s="14"/>
      <c r="AH857" s="14">
        <v>321.77999999999997</v>
      </c>
      <c r="AI857" s="14"/>
      <c r="AJ857" s="14"/>
      <c r="AK857" s="65"/>
      <c r="AL857" s="14"/>
      <c r="AM857" s="65"/>
      <c r="AN857" s="25">
        <v>321.77999999999997</v>
      </c>
      <c r="AO857" s="25">
        <v>220</v>
      </c>
      <c r="AP857" s="25">
        <v>-220</v>
      </c>
      <c r="AQ857" s="25">
        <v>0</v>
      </c>
      <c r="AR857" s="25">
        <v>30.58</v>
      </c>
      <c r="AS857" s="25">
        <v>689.65</v>
      </c>
      <c r="AT857" s="25">
        <v>0</v>
      </c>
      <c r="AU857" s="25">
        <v>0</v>
      </c>
      <c r="AV857" s="25">
        <v>0</v>
      </c>
      <c r="AW857" s="25">
        <v>0</v>
      </c>
      <c r="AX857" s="25">
        <v>0</v>
      </c>
      <c r="AY857" s="25">
        <v>0</v>
      </c>
      <c r="AZ857" s="108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  <c r="CK857" s="10"/>
      <c r="CL857" s="10"/>
      <c r="CM857" s="10"/>
      <c r="CN857" s="10"/>
      <c r="CO857" s="10"/>
      <c r="CP857" s="10"/>
      <c r="CQ857" s="10"/>
      <c r="CR857" s="10"/>
      <c r="CS857" s="10"/>
      <c r="CT857" s="10"/>
      <c r="CU857" s="10"/>
      <c r="CV857" s="10"/>
      <c r="CW857" s="10"/>
      <c r="CX857" s="10"/>
      <c r="CY857" s="10"/>
      <c r="CZ857" s="10"/>
      <c r="DA857" s="10"/>
      <c r="DB857" s="10"/>
      <c r="DC857" s="10"/>
      <c r="DD857" s="10"/>
      <c r="DE857" s="10"/>
      <c r="DF857" s="10"/>
      <c r="DG857" s="10"/>
      <c r="DH857" s="10"/>
      <c r="DI857" s="10"/>
      <c r="DJ857" s="10"/>
      <c r="DK857" s="10"/>
      <c r="DL857" s="10"/>
      <c r="DM857" s="10"/>
      <c r="DN857" s="10"/>
      <c r="DO857" s="10"/>
      <c r="DP857" s="10"/>
      <c r="DQ857" s="10"/>
      <c r="DR857" s="10"/>
      <c r="DS857" s="10"/>
    </row>
    <row r="858" spans="1:123" s="101" customFormat="1" ht="10.95" customHeight="1" x14ac:dyDescent="0.25">
      <c r="A858" s="75" t="s">
        <v>348</v>
      </c>
      <c r="B858" s="95" t="str">
        <f t="shared" si="232"/>
        <v>Bud02 2020,2999,'552000',165.22</v>
      </c>
      <c r="C858" s="96">
        <f t="shared" si="233"/>
        <v>2020</v>
      </c>
      <c r="D858" s="96">
        <v>2999</v>
      </c>
      <c r="E858" s="97">
        <f>IF(LEFT(H858,1) = "x",H858,F858)</f>
        <v>552000</v>
      </c>
      <c r="F858" s="90">
        <v>552000</v>
      </c>
      <c r="G858" s="98">
        <f>IF(""="",1,SUBSTITUTE(SUBSTITUTE("","xxp","xpp"),"xppm13","xppm08"))</f>
        <v>1</v>
      </c>
      <c r="H858" s="98">
        <f>IF(""="",1,"")</f>
        <v>1</v>
      </c>
      <c r="I858" s="98">
        <f>IF(""="",1,IF(LEFT("",1)&lt;&gt;"E","",1))</f>
        <v>1</v>
      </c>
      <c r="J858" s="98">
        <f>IF(""="",1,IF(LEFT("",1)="E","",1))</f>
        <v>1</v>
      </c>
      <c r="K858" s="99" t="s">
        <v>383</v>
      </c>
      <c r="L858" s="91">
        <v>2999</v>
      </c>
      <c r="M858" s="100" t="str">
        <f>IF(LEFT($G858,4)="xppm","*","")</f>
        <v/>
      </c>
      <c r="N858" s="101" t="str">
        <f>UPPER(TRIM("          OFFICE EXPENSES"))</f>
        <v>OFFICE EXPENSES</v>
      </c>
      <c r="P858" s="102" t="s">
        <v>370</v>
      </c>
      <c r="R858" s="109">
        <f>IFERROR(IF(1*AB858&gt;0,AB858,V858),V858)</f>
        <v>165.22</v>
      </c>
      <c r="S858" s="108"/>
      <c r="T858" s="101">
        <f>IFERROR(IF(LEFT($G858,4)="xppm",AD858/VLOOKUP($G858,$K$11:$Z$28,T$1,0),IF(LEFT($J858,1)="E",AD858/VLOOKUP($J858,$K$11:$Z$28,T$1,0),AD858/T$6)),"")</f>
        <v>0</v>
      </c>
      <c r="V858" s="101">
        <f>IFERROR(IF(LEFT($G858,4)="xppm",AF858/VLOOKUP($G858,$K$11:$Z$28,V$1,0),IF(LEFT($J858,1)="E",AF858/VLOOKUP($J858,$K$11:$Z$28,V$1,0),AF858/V$6)),"")</f>
        <v>165.22</v>
      </c>
      <c r="X858" s="101">
        <f>IFERROR(IF(LEFT($G858,4)="xppm",AH858/VLOOKUP($G858,$K$11:$Z$28,X$1,0),IF(LEFT($J858,1)="E",AH858/VLOOKUP($J858,$K$11:$Z$28,X$1,0),AH858/X$6)),"")</f>
        <v>27.095833333333331</v>
      </c>
      <c r="Z858" s="101">
        <f>IFERROR(IF(LEFT($G858,4)="xppm",AJ858/VLOOKUP($G858,$K$11:$Z$28,Z$1,0),IF(LEFT($J858,1)="E",AJ858/VLOOKUP($J858,$K$11:$Z$28,Z$1,0),AJ858/Z$6)),"")</f>
        <v>0</v>
      </c>
      <c r="AA858" s="108"/>
      <c r="AB858" s="99">
        <f>IFERROR(IF(LEFT($G858,4)="xppm",AL858/VLOOKUP($G858,$K$11:$Z$28,AB$1,0),IF(LEFT($J858,1)="E",AL858/VLOOKUP($J858,$K$11:$AB$28,AB$1,0),AL858/AB$6)),"")</f>
        <v>0</v>
      </c>
      <c r="AC858" s="110"/>
      <c r="AD858" s="14">
        <v>0</v>
      </c>
      <c r="AE858" s="14"/>
      <c r="AF858" s="14">
        <v>1486.98</v>
      </c>
      <c r="AG858" s="14"/>
      <c r="AH858" s="14">
        <v>325.14999999999998</v>
      </c>
      <c r="AI858" s="14"/>
      <c r="AJ858" s="14"/>
      <c r="AK858" s="65"/>
      <c r="AL858" s="14"/>
      <c r="AM858" s="65"/>
      <c r="AN858" s="25">
        <v>0</v>
      </c>
      <c r="AO858" s="25">
        <v>61.05</v>
      </c>
      <c r="AP858" s="25">
        <v>144.59</v>
      </c>
      <c r="AQ858" s="25">
        <v>79.989999999999995</v>
      </c>
      <c r="AR858" s="25">
        <v>328.41</v>
      </c>
      <c r="AS858" s="25">
        <v>1078.58</v>
      </c>
      <c r="AT858" s="25">
        <v>0</v>
      </c>
      <c r="AU858" s="25">
        <v>0</v>
      </c>
      <c r="AV858" s="25">
        <v>0</v>
      </c>
      <c r="AW858" s="25">
        <v>0</v>
      </c>
      <c r="AX858" s="25">
        <v>0</v>
      </c>
      <c r="AY858" s="25">
        <v>0</v>
      </c>
      <c r="AZ858" s="108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  <c r="CK858" s="10"/>
      <c r="CL858" s="10"/>
      <c r="CM858" s="10"/>
      <c r="CN858" s="10"/>
      <c r="CO858" s="10"/>
      <c r="CP858" s="10"/>
      <c r="CQ858" s="10"/>
      <c r="CR858" s="10"/>
      <c r="CS858" s="10"/>
      <c r="CT858" s="10"/>
      <c r="CU858" s="10"/>
      <c r="CV858" s="10"/>
      <c r="CW858" s="10"/>
      <c r="CX858" s="10"/>
      <c r="CY858" s="10"/>
      <c r="CZ858" s="10"/>
      <c r="DA858" s="10"/>
      <c r="DB858" s="10"/>
      <c r="DC858" s="10"/>
      <c r="DD858" s="10"/>
      <c r="DE858" s="10"/>
      <c r="DF858" s="10"/>
      <c r="DG858" s="10"/>
      <c r="DH858" s="10"/>
      <c r="DI858" s="10"/>
      <c r="DJ858" s="10"/>
      <c r="DK858" s="10"/>
      <c r="DL858" s="10"/>
      <c r="DM858" s="10"/>
      <c r="DN858" s="10"/>
      <c r="DO858" s="10"/>
      <c r="DP858" s="10"/>
      <c r="DQ858" s="10"/>
      <c r="DR858" s="10"/>
      <c r="DS858" s="10"/>
    </row>
    <row r="859" spans="1:123" s="101" customFormat="1" ht="10.95" customHeight="1" x14ac:dyDescent="0.25">
      <c r="A859" s="75" t="s">
        <v>348</v>
      </c>
      <c r="B859" s="95" t="str">
        <f t="shared" si="232"/>
        <v>Bud02 2020,2999,'553500',0</v>
      </c>
      <c r="C859" s="96">
        <f t="shared" si="233"/>
        <v>2020</v>
      </c>
      <c r="D859" s="96">
        <v>2999</v>
      </c>
      <c r="E859" s="97">
        <f>IF(LEFT(H859,1) = "x",H859,F859)</f>
        <v>553500</v>
      </c>
      <c r="F859" s="90">
        <v>553500</v>
      </c>
      <c r="G859" s="98">
        <f>IF(""="",1,SUBSTITUTE(SUBSTITUTE("","xxp","xpp"),"xppm13","xppm08"))</f>
        <v>1</v>
      </c>
      <c r="H859" s="98">
        <f>IF(""="",1,"")</f>
        <v>1</v>
      </c>
      <c r="I859" s="98">
        <f>IF(""="",1,IF(LEFT("",1)&lt;&gt;"E","",1))</f>
        <v>1</v>
      </c>
      <c r="J859" s="98">
        <f>IF(""="",1,IF(LEFT("",1)="E","",1))</f>
        <v>1</v>
      </c>
      <c r="K859" s="99" t="s">
        <v>384</v>
      </c>
      <c r="L859" s="91">
        <v>2999</v>
      </c>
      <c r="M859" s="100" t="str">
        <f>IF(LEFT($G859,4)="xppm","*","")</f>
        <v/>
      </c>
      <c r="N859" s="101" t="str">
        <f>UPPER(TRIM("          TELEPHONE/CELL PHONE"))</f>
        <v>TELEPHONE/CELL PHONE</v>
      </c>
      <c r="P859" s="102" t="s">
        <v>370</v>
      </c>
      <c r="R859" s="109">
        <f>IFERROR(IF(1*AB859&gt;0,AB859,V859),V859)</f>
        <v>0</v>
      </c>
      <c r="S859" s="108"/>
      <c r="T859" s="101">
        <f>IFERROR(IF(LEFT($G859,4)="xppm",AD859/VLOOKUP($G859,$K$11:$Z$28,T$1,0),IF(LEFT($J859,1)="E",AD859/VLOOKUP($J859,$K$11:$Z$28,T$1,0),AD859/T$6)),"")</f>
        <v>0</v>
      </c>
      <c r="V859" s="101">
        <f>IFERROR(IF(LEFT($G859,4)="xppm",AF859/VLOOKUP($G859,$K$11:$Z$28,V$1,0),IF(LEFT($J859,1)="E",AF859/VLOOKUP($J859,$K$11:$Z$28,V$1,0),AF859/V$6)),"")</f>
        <v>0</v>
      </c>
      <c r="X859" s="101">
        <f>IFERROR(IF(LEFT($G859,4)="xppm",AH859/VLOOKUP($G859,$K$11:$Z$28,X$1,0),IF(LEFT($J859,1)="E",AH859/VLOOKUP($J859,$K$11:$Z$28,X$1,0),AH859/X$6)),"")</f>
        <v>0</v>
      </c>
      <c r="Z859" s="101">
        <f>IFERROR(IF(LEFT($G859,4)="xppm",AJ859/VLOOKUP($G859,$K$11:$Z$28,Z$1,0),IF(LEFT($J859,1)="E",AJ859/VLOOKUP($J859,$K$11:$Z$28,Z$1,0),AJ859/Z$6)),"")</f>
        <v>0</v>
      </c>
      <c r="AA859" s="108"/>
      <c r="AB859" s="99">
        <f>IFERROR(IF(LEFT($G859,4)="xppm",AL859/VLOOKUP($G859,$K$11:$Z$28,AB$1,0),IF(LEFT($J859,1)="E",AL859/VLOOKUP($J859,$K$11:$AB$28,AB$1,0),AL859/AB$6)),"")</f>
        <v>0</v>
      </c>
      <c r="AC859" s="110"/>
      <c r="AD859" s="14"/>
      <c r="AE859" s="14"/>
      <c r="AF859" s="14"/>
      <c r="AG859" s="14"/>
      <c r="AH859" s="14"/>
      <c r="AI859" s="14"/>
      <c r="AJ859" s="14"/>
      <c r="AK859" s="65"/>
      <c r="AL859" s="14"/>
      <c r="AM859" s="6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108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  <c r="CK859" s="10"/>
      <c r="CL859" s="10"/>
      <c r="CM859" s="10"/>
      <c r="CN859" s="10"/>
      <c r="CO859" s="10"/>
      <c r="CP859" s="10"/>
      <c r="CQ859" s="10"/>
      <c r="CR859" s="10"/>
      <c r="CS859" s="10"/>
      <c r="CT859" s="10"/>
      <c r="CU859" s="10"/>
      <c r="CV859" s="10"/>
      <c r="CW859" s="10"/>
      <c r="CX859" s="10"/>
      <c r="CY859" s="10"/>
      <c r="CZ859" s="10"/>
      <c r="DA859" s="10"/>
      <c r="DB859" s="10"/>
      <c r="DC859" s="10"/>
      <c r="DD859" s="10"/>
      <c r="DE859" s="10"/>
      <c r="DF859" s="10"/>
      <c r="DG859" s="10"/>
      <c r="DH859" s="10"/>
      <c r="DI859" s="10"/>
      <c r="DJ859" s="10"/>
      <c r="DK859" s="10"/>
      <c r="DL859" s="10"/>
      <c r="DM859" s="10"/>
      <c r="DN859" s="10"/>
      <c r="DO859" s="10"/>
      <c r="DP859" s="10"/>
      <c r="DQ859" s="10"/>
      <c r="DR859" s="10"/>
      <c r="DS859" s="10"/>
    </row>
    <row r="860" spans="1:123" s="101" customFormat="1" ht="10.95" customHeight="1" x14ac:dyDescent="0.25">
      <c r="A860" s="75" t="s">
        <v>348</v>
      </c>
      <c r="B860" s="95" t="str">
        <f t="shared" si="232"/>
        <v>Bud02 2020,2999,'555000',55.5555555555556</v>
      </c>
      <c r="C860" s="96">
        <f t="shared" si="233"/>
        <v>2020</v>
      </c>
      <c r="D860" s="96">
        <v>2999</v>
      </c>
      <c r="E860" s="97">
        <f>IF(LEFT(H860,1) = "x",H860,F860)</f>
        <v>555000</v>
      </c>
      <c r="F860" s="90">
        <v>555000</v>
      </c>
      <c r="G860" s="98">
        <f>IF(""="",1,SUBSTITUTE(SUBSTITUTE("","xxp","xpp"),"xppm13","xppm08"))</f>
        <v>1</v>
      </c>
      <c r="H860" s="98">
        <f>IF(""="",1,"")</f>
        <v>1</v>
      </c>
      <c r="I860" s="98">
        <f>IF(""="",1,IF(LEFT("",1)&lt;&gt;"E","",1))</f>
        <v>1</v>
      </c>
      <c r="J860" s="98">
        <f>IF(""="",1,IF(LEFT("",1)="E","",1))</f>
        <v>1</v>
      </c>
      <c r="K860" s="99" t="s">
        <v>385</v>
      </c>
      <c r="L860" s="91">
        <v>2999</v>
      </c>
      <c r="M860" s="100" t="str">
        <f>IF(LEFT($G860,4)="xppm","*","")</f>
        <v/>
      </c>
      <c r="N860" s="101" t="str">
        <f>UPPER(TRIM("          DONATIONS"))</f>
        <v>DONATIONS</v>
      </c>
      <c r="P860" s="102" t="s">
        <v>386</v>
      </c>
      <c r="R860" s="109">
        <f>IFERROR(IF(1*AB860&gt;0,AB860,V860),V860)</f>
        <v>55.555555555555557</v>
      </c>
      <c r="S860" s="108"/>
      <c r="T860" s="101">
        <f>IFERROR(IF(LEFT($G860,4)="xppm",AD860/VLOOKUP($G860,$K$11:$Z$28,T$1,0),IF(LEFT($J860,1)="E",AD860/VLOOKUP($J860,$K$11:$Z$28,T$1,0),AD860/T$6)),"")</f>
        <v>0</v>
      </c>
      <c r="V860" s="101">
        <f>IFERROR(IF(LEFT($G860,4)="xppm",AF860/VLOOKUP($G860,$K$11:$Z$28,V$1,0),IF(LEFT($J860,1)="E",AF860/VLOOKUP($J860,$K$11:$Z$28,V$1,0),AF860/V$6)),"")</f>
        <v>55.555555555555557</v>
      </c>
      <c r="X860" s="101">
        <f>IFERROR(IF(LEFT($G860,4)="xppm",AH860/VLOOKUP($G860,$K$11:$Z$28,X$1,0),IF(LEFT($J860,1)="E",AH860/VLOOKUP($J860,$K$11:$Z$28,X$1,0),AH860/X$6)),"")</f>
        <v>0</v>
      </c>
      <c r="Z860" s="101">
        <f>IFERROR(IF(LEFT($G860,4)="xppm",AJ860/VLOOKUP($G860,$K$11:$Z$28,Z$1,0),IF(LEFT($J860,1)="E",AJ860/VLOOKUP($J860,$K$11:$Z$28,Z$1,0),AJ860/Z$6)),"")</f>
        <v>0</v>
      </c>
      <c r="AA860" s="108"/>
      <c r="AB860" s="99">
        <f>IFERROR(IF(LEFT($G860,4)="xppm",AL860/VLOOKUP($G860,$K$11:$Z$28,AB$1,0),IF(LEFT($J860,1)="E",AL860/VLOOKUP($J860,$K$11:$AB$28,AB$1,0),AL860/AB$6)),"")</f>
        <v>0</v>
      </c>
      <c r="AC860" s="110"/>
      <c r="AD860" s="14">
        <v>0</v>
      </c>
      <c r="AE860" s="14"/>
      <c r="AF860" s="14">
        <v>500</v>
      </c>
      <c r="AG860" s="14"/>
      <c r="AH860" s="14"/>
      <c r="AI860" s="14"/>
      <c r="AJ860" s="14"/>
      <c r="AK860" s="65"/>
      <c r="AL860" s="14"/>
      <c r="AM860" s="65"/>
      <c r="AN860" s="25"/>
      <c r="AO860" s="25"/>
      <c r="AP860" s="25"/>
      <c r="AQ860" s="25">
        <v>0</v>
      </c>
      <c r="AR860" s="25">
        <v>0</v>
      </c>
      <c r="AS860" s="25">
        <v>500</v>
      </c>
      <c r="AT860" s="25">
        <v>0</v>
      </c>
      <c r="AU860" s="25">
        <v>0</v>
      </c>
      <c r="AV860" s="25">
        <v>0</v>
      </c>
      <c r="AW860" s="25">
        <v>0</v>
      </c>
      <c r="AX860" s="25">
        <v>0</v>
      </c>
      <c r="AY860" s="25">
        <v>0</v>
      </c>
      <c r="AZ860" s="108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  <c r="CK860" s="10"/>
      <c r="CL860" s="10"/>
      <c r="CM860" s="10"/>
      <c r="CN860" s="10"/>
      <c r="CO860" s="10"/>
      <c r="CP860" s="10"/>
      <c r="CQ860" s="10"/>
      <c r="CR860" s="10"/>
      <c r="CS860" s="10"/>
      <c r="CT860" s="10"/>
      <c r="CU860" s="10"/>
      <c r="CV860" s="10"/>
      <c r="CW860" s="10"/>
      <c r="CX860" s="10"/>
      <c r="CY860" s="10"/>
      <c r="CZ860" s="10"/>
      <c r="DA860" s="10"/>
      <c r="DB860" s="10"/>
      <c r="DC860" s="10"/>
      <c r="DD860" s="10"/>
      <c r="DE860" s="10"/>
      <c r="DF860" s="10"/>
      <c r="DG860" s="10"/>
      <c r="DH860" s="10"/>
      <c r="DI860" s="10"/>
      <c r="DJ860" s="10"/>
      <c r="DK860" s="10"/>
      <c r="DL860" s="10"/>
      <c r="DM860" s="10"/>
      <c r="DN860" s="10"/>
      <c r="DO860" s="10"/>
      <c r="DP860" s="10"/>
      <c r="DQ860" s="10"/>
      <c r="DR860" s="10"/>
      <c r="DS860" s="10"/>
    </row>
    <row r="861" spans="1:123" s="101" customFormat="1" ht="10.95" customHeight="1" x14ac:dyDescent="0.25">
      <c r="A861" s="75" t="s">
        <v>348</v>
      </c>
      <c r="B861" s="95" t="str">
        <f t="shared" si="232"/>
        <v>Bud02 2020,2999,'xga001',0</v>
      </c>
      <c r="C861" s="96">
        <f t="shared" si="233"/>
        <v>2020</v>
      </c>
      <c r="D861" s="96">
        <v>2999</v>
      </c>
      <c r="E861" s="97" t="str">
        <f>IF(LEFT(H861,1) = "x",H861,F861)</f>
        <v>xga001</v>
      </c>
      <c r="F861" s="90">
        <v>555500</v>
      </c>
      <c r="G861" s="98">
        <f>IF(""="",1,SUBSTITUTE(SUBSTITUTE("","xxp","xpp"),"xppm13","xppm08"))</f>
        <v>1</v>
      </c>
      <c r="H861" s="98" t="str">
        <f>IF("xga001"="",1,"xga001")</f>
        <v>xga001</v>
      </c>
      <c r="I861" s="98">
        <f>IF("E1z"="",1,IF(LEFT("E1z",1)&lt;&gt;"E","E1z",1))</f>
        <v>1</v>
      </c>
      <c r="J861" s="98" t="str">
        <f>IF("E1z"="",1,IF(LEFT("E1z",1)="E","E1z",1))</f>
        <v>E1z</v>
      </c>
      <c r="K861" s="99" t="s">
        <v>387</v>
      </c>
      <c r="L861" s="91">
        <v>2999</v>
      </c>
      <c r="M861" s="100" t="str">
        <f>IF(LEFT($G861,4)="xppm","*","")</f>
        <v/>
      </c>
      <c r="N861" s="101" t="str">
        <f>UPPER(TRIM("          BAD DEBT"))</f>
        <v>BAD DEBT</v>
      </c>
      <c r="P861" s="102" t="s">
        <v>388</v>
      </c>
      <c r="R861" s="109">
        <f>IFERROR(IF(1*AB861&gt;0,AB861,V861),V861)</f>
        <v>0</v>
      </c>
      <c r="S861" s="108"/>
      <c r="T861" s="101">
        <f>IFERROR(IF(LEFT($G861,4)="xppm",AD861/VLOOKUP($G861,$K$11:$Z$28,T$1,0),IF(LEFT($J861,1)="E",AD861/VLOOKUP($J861,$K$11:$Z$28,T$1,0),AD861/T$6)),"")</f>
        <v>0</v>
      </c>
      <c r="V861" s="101">
        <f>IFERROR(IF(LEFT($G861,4)="xppm",AF861/VLOOKUP($G861,$K$11:$Z$28,V$1,0),IF(LEFT($J861,1)="E",AF861/VLOOKUP($J861,$K$11:$Z$28,V$1,0),AF861/V$6)),"")</f>
        <v>0</v>
      </c>
      <c r="X861" s="101">
        <f>IFERROR(IF(LEFT($G861,4)="xppm",AH861/VLOOKUP($G861,$K$11:$Z$28,X$1,0),IF(LEFT($J861,1)="E",AH861/VLOOKUP($J861,$K$11:$Z$28,X$1,0),AH861/X$6)),"")</f>
        <v>0</v>
      </c>
      <c r="Z861" s="101">
        <f>IFERROR(IF(LEFT($G861,4)="xppm",AJ861/VLOOKUP($G861,$K$11:$Z$28,Z$1,0),IF(LEFT($J861,1)="E",AJ861/VLOOKUP($J861,$K$11:$Z$28,Z$1,0),AJ861/Z$6)),"")</f>
        <v>0</v>
      </c>
      <c r="AA861" s="108"/>
      <c r="AB861" s="99" t="str">
        <f>IFERROR(IF(LEFT($G861,4)="xppm",AL861/VLOOKUP($G861,$K$11:$Z$28,AB$1,0),IF(LEFT($J861,1)="E",AL861/VLOOKUP($J861,$K$11:$AB$28,AB$1,0),AL861/AB$6)),"")</f>
        <v/>
      </c>
      <c r="AC861" s="110"/>
      <c r="AD861" s="14"/>
      <c r="AE861" s="14"/>
      <c r="AF861" s="14"/>
      <c r="AG861" s="14"/>
      <c r="AH861" s="14"/>
      <c r="AI861" s="14"/>
      <c r="AJ861" s="14"/>
      <c r="AK861" s="65"/>
      <c r="AL861" s="14"/>
      <c r="AM861" s="6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108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  <c r="CK861" s="10"/>
      <c r="CL861" s="10"/>
      <c r="CM861" s="10"/>
      <c r="CN861" s="10"/>
      <c r="CO861" s="10"/>
      <c r="CP861" s="10"/>
      <c r="CQ861" s="10"/>
      <c r="CR861" s="10"/>
      <c r="CS861" s="10"/>
      <c r="CT861" s="10"/>
      <c r="CU861" s="10"/>
      <c r="CV861" s="10"/>
      <c r="CW861" s="10"/>
      <c r="CX861" s="10"/>
      <c r="CY861" s="10"/>
      <c r="CZ861" s="10"/>
      <c r="DA861" s="10"/>
      <c r="DB861" s="10"/>
      <c r="DC861" s="10"/>
      <c r="DD861" s="10"/>
      <c r="DE861" s="10"/>
      <c r="DF861" s="10"/>
      <c r="DG861" s="10"/>
      <c r="DH861" s="10"/>
      <c r="DI861" s="10"/>
      <c r="DJ861" s="10"/>
      <c r="DK861" s="10"/>
      <c r="DL861" s="10"/>
      <c r="DM861" s="10"/>
      <c r="DN861" s="10"/>
      <c r="DO861" s="10"/>
      <c r="DP861" s="10"/>
      <c r="DQ861" s="10"/>
      <c r="DR861" s="10"/>
      <c r="DS861" s="10"/>
    </row>
    <row r="862" spans="1:123" s="101" customFormat="1" ht="10.95" customHeight="1" x14ac:dyDescent="0.25">
      <c r="A862" s="75" t="s">
        <v>348</v>
      </c>
      <c r="B862" s="95" t="str">
        <f t="shared" si="232"/>
        <v>Bud02 2020,2999,'556000',0</v>
      </c>
      <c r="C862" s="96">
        <f t="shared" si="233"/>
        <v>2020</v>
      </c>
      <c r="D862" s="96">
        <v>2999</v>
      </c>
      <c r="E862" s="97">
        <f>IF(LEFT(H862,1) = "x",H862,F862)</f>
        <v>556000</v>
      </c>
      <c r="F862" s="90">
        <v>556000</v>
      </c>
      <c r="G862" s="98">
        <f>IF(""="",1,SUBSTITUTE(SUBSTITUTE("","xxp","xpp"),"xppm13","xppm08"))</f>
        <v>1</v>
      </c>
      <c r="H862" s="98">
        <f>IF(""="",1,"")</f>
        <v>1</v>
      </c>
      <c r="I862" s="98">
        <f>IF(""="",1,IF(LEFT("",1)&lt;&gt;"E","",1))</f>
        <v>1</v>
      </c>
      <c r="J862" s="98">
        <f>IF(""="",1,IF(LEFT("",1)="E","",1))</f>
        <v>1</v>
      </c>
      <c r="K862" s="99" t="s">
        <v>389</v>
      </c>
      <c r="L862" s="91">
        <v>2999</v>
      </c>
      <c r="M862" s="100" t="str">
        <f>IF(LEFT($G862,4)="xppm","*","")</f>
        <v/>
      </c>
      <c r="N862" s="101" t="str">
        <f>UPPER(TRIM("          MEDICAID BED TAX"))</f>
        <v>MEDICAID BED TAX</v>
      </c>
      <c r="P862" s="102" t="s">
        <v>356</v>
      </c>
      <c r="R862" s="109">
        <f>IFERROR(IF(1*AB862&gt;0,AB862,V862),V862)</f>
        <v>0</v>
      </c>
      <c r="S862" s="108"/>
      <c r="T862" s="101">
        <f>IFERROR(IF(LEFT($G862,4)="xppm",AD862/VLOOKUP($G862,$K$11:$Z$28,T$1,0),IF(LEFT($J862,1)="E",AD862/VLOOKUP($J862,$K$11:$Z$28,T$1,0),AD862/T$6)),"")</f>
        <v>0</v>
      </c>
      <c r="V862" s="101">
        <f>IFERROR(IF(LEFT($G862,4)="xppm",AF862/VLOOKUP($G862,$K$11:$Z$28,V$1,0),IF(LEFT($J862,1)="E",AF862/VLOOKUP($J862,$K$11:$Z$28,V$1,0),AF862/V$6)),"")</f>
        <v>0</v>
      </c>
      <c r="X862" s="101">
        <f>IFERROR(IF(LEFT($G862,4)="xppm",AH862/VLOOKUP($G862,$K$11:$Z$28,X$1,0),IF(LEFT($J862,1)="E",AH862/VLOOKUP($J862,$K$11:$Z$28,X$1,0),AH862/X$6)),"")</f>
        <v>0</v>
      </c>
      <c r="Z862" s="101">
        <f>IFERROR(IF(LEFT($G862,4)="xppm",AJ862/VLOOKUP($G862,$K$11:$Z$28,Z$1,0),IF(LEFT($J862,1)="E",AJ862/VLOOKUP($J862,$K$11:$Z$28,Z$1,0),AJ862/Z$6)),"")</f>
        <v>0</v>
      </c>
      <c r="AA862" s="108"/>
      <c r="AB862" s="99">
        <f>IFERROR(IF(LEFT($G862,4)="xppm",AL862/VLOOKUP($G862,$K$11:$Z$28,AB$1,0),IF(LEFT($J862,1)="E",AL862/VLOOKUP($J862,$K$11:$AB$28,AB$1,0),AL862/AB$6)),"")</f>
        <v>0</v>
      </c>
      <c r="AC862" s="110"/>
      <c r="AD862" s="14"/>
      <c r="AE862" s="14"/>
      <c r="AF862" s="14"/>
      <c r="AG862" s="14"/>
      <c r="AH862" s="14"/>
      <c r="AI862" s="14"/>
      <c r="AJ862" s="14"/>
      <c r="AK862" s="65"/>
      <c r="AL862" s="14"/>
      <c r="AM862" s="6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108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  <c r="CK862" s="10"/>
      <c r="CL862" s="10"/>
      <c r="CM862" s="10"/>
      <c r="CN862" s="10"/>
      <c r="CO862" s="10"/>
      <c r="CP862" s="10"/>
      <c r="CQ862" s="10"/>
      <c r="CR862" s="10"/>
      <c r="CS862" s="10"/>
      <c r="CT862" s="10"/>
      <c r="CU862" s="10"/>
      <c r="CV862" s="10"/>
      <c r="CW862" s="10"/>
      <c r="CX862" s="10"/>
      <c r="CY862" s="10"/>
      <c r="CZ862" s="10"/>
      <c r="DA862" s="10"/>
      <c r="DB862" s="10"/>
      <c r="DC862" s="10"/>
      <c r="DD862" s="10"/>
      <c r="DE862" s="10"/>
      <c r="DF862" s="10"/>
      <c r="DG862" s="10"/>
      <c r="DH862" s="10"/>
      <c r="DI862" s="10"/>
      <c r="DJ862" s="10"/>
      <c r="DK862" s="10"/>
      <c r="DL862" s="10"/>
      <c r="DM862" s="10"/>
      <c r="DN862" s="10"/>
      <c r="DO862" s="10"/>
      <c r="DP862" s="10"/>
      <c r="DQ862" s="10"/>
      <c r="DR862" s="10"/>
      <c r="DS862" s="10"/>
    </row>
    <row r="863" spans="1:123" ht="4.05" customHeight="1" x14ac:dyDescent="0.25">
      <c r="A863" s="75" t="s">
        <v>348</v>
      </c>
      <c r="E863" s="111"/>
      <c r="F863" s="112"/>
      <c r="T863" s="25"/>
      <c r="U863" s="25"/>
      <c r="V863" s="25"/>
      <c r="W863" s="25"/>
      <c r="X863" s="25"/>
      <c r="Y863" s="25"/>
      <c r="Z863" s="25"/>
      <c r="AA863" s="25"/>
      <c r="AB863" s="14"/>
      <c r="AC863" s="14"/>
    </row>
    <row r="864" spans="1:123" s="86" customFormat="1" ht="15" customHeight="1" x14ac:dyDescent="0.25">
      <c r="A864" s="75" t="s">
        <v>348</v>
      </c>
      <c r="B864" s="80"/>
      <c r="C864" s="80"/>
      <c r="D864" s="80"/>
      <c r="E864" s="81"/>
      <c r="F864" s="82"/>
      <c r="G864" s="81"/>
      <c r="H864" s="81"/>
      <c r="I864" s="81"/>
      <c r="J864" s="81"/>
      <c r="K864" s="81"/>
      <c r="L864" s="83">
        <f>L865</f>
        <v>2999</v>
      </c>
      <c r="M864" s="84" t="s">
        <v>390</v>
      </c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  <c r="AA864" s="84"/>
      <c r="AB864" s="81"/>
      <c r="AC864" s="81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85"/>
      <c r="AO864" s="85"/>
      <c r="AP864" s="85"/>
      <c r="AQ864" s="85"/>
      <c r="AR864" s="85"/>
      <c r="AS864" s="85"/>
      <c r="AT864" s="85"/>
      <c r="AU864" s="85"/>
      <c r="AV864" s="85"/>
      <c r="AW864" s="85"/>
      <c r="AX864" s="85"/>
      <c r="AY864" s="85"/>
      <c r="AZ864" s="84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  <c r="CK864" s="10"/>
      <c r="CL864" s="10"/>
      <c r="CM864" s="10"/>
      <c r="CN864" s="10"/>
      <c r="CO864" s="10"/>
      <c r="CP864" s="10"/>
      <c r="CQ864" s="10"/>
      <c r="CR864" s="10"/>
      <c r="CS864" s="10"/>
      <c r="CT864" s="10"/>
      <c r="CU864" s="10"/>
      <c r="CV864" s="10"/>
      <c r="CW864" s="10"/>
      <c r="CX864" s="10"/>
      <c r="CY864" s="10"/>
      <c r="CZ864" s="10"/>
      <c r="DA864" s="10"/>
      <c r="DB864" s="10"/>
      <c r="DC864" s="10"/>
      <c r="DD864" s="10"/>
      <c r="DE864" s="10"/>
      <c r="DF864" s="10"/>
      <c r="DG864" s="10"/>
      <c r="DH864" s="10"/>
      <c r="DI864" s="10"/>
      <c r="DJ864" s="10"/>
      <c r="DK864" s="10"/>
      <c r="DL864" s="10"/>
      <c r="DM864" s="10"/>
      <c r="DN864" s="10"/>
      <c r="DO864" s="10"/>
      <c r="DP864" s="10"/>
      <c r="DQ864" s="10"/>
      <c r="DR864" s="10"/>
      <c r="DS864" s="10"/>
    </row>
    <row r="865" spans="1:123" s="101" customFormat="1" ht="10.95" customHeight="1" x14ac:dyDescent="0.25">
      <c r="A865" s="75" t="s">
        <v>348</v>
      </c>
      <c r="B865" s="95" t="str">
        <f t="shared" ref="B865:B867" si="234">IF(E865&gt;0,"Bud02 " &amp; C865 &amp;","&amp;D865&amp;",'"&amp;E865&amp;"',"&amp;1*R865)</f>
        <v>Bud02 2020,2999,'557500',0</v>
      </c>
      <c r="C865" s="96">
        <f t="shared" ref="C865:C867" si="235">$E$5</f>
        <v>2020</v>
      </c>
      <c r="D865" s="96">
        <v>2999</v>
      </c>
      <c r="E865" s="97">
        <f>IF(LEFT(H865,1) = "x",H865,F865)</f>
        <v>557500</v>
      </c>
      <c r="F865" s="90">
        <v>557500</v>
      </c>
      <c r="G865" s="98">
        <f>IF(""="",1,SUBSTITUTE(SUBSTITUTE("","xxp","xpp"),"xppm13","xppm08"))</f>
        <v>1</v>
      </c>
      <c r="H865" s="98">
        <f>IF(""="",1,"")</f>
        <v>1</v>
      </c>
      <c r="I865" s="98">
        <f>IF(""="",1,IF(LEFT("",1)&lt;&gt;"E","",1))</f>
        <v>1</v>
      </c>
      <c r="J865" s="98">
        <f>IF(""="",1,IF(LEFT("",1)="E","",1))</f>
        <v>1</v>
      </c>
      <c r="K865" s="99" t="s">
        <v>391</v>
      </c>
      <c r="L865" s="91">
        <v>2999</v>
      </c>
      <c r="M865" s="100" t="str">
        <f>IF(LEFT($G865,4)="xppm","*","")</f>
        <v/>
      </c>
      <c r="N865" s="101" t="str">
        <f>UPPER(TRIM("          REAL ESTATE TAXES"))</f>
        <v>REAL ESTATE TAXES</v>
      </c>
      <c r="P865" s="102" t="s">
        <v>356</v>
      </c>
      <c r="R865" s="109">
        <f>IFERROR(IF(1*AB865&gt;0,AB865,V865),V865)</f>
        <v>0</v>
      </c>
      <c r="S865" s="108"/>
      <c r="T865" s="101">
        <f>IFERROR(IF(LEFT($G865,4)="xppm",AD865/VLOOKUP($G865,$K$11:$Z$28,T$1,0),IF(LEFT($J865,1)="E",AD865/VLOOKUP($J865,$K$11:$Z$28,T$1,0),AD865/T$6)),"")</f>
        <v>0</v>
      </c>
      <c r="V865" s="101">
        <f>IFERROR(IF(LEFT($G865,4)="xppm",AF865/VLOOKUP($G865,$K$11:$Z$28,V$1,0),IF(LEFT($J865,1)="E",AF865/VLOOKUP($J865,$K$11:$Z$28,V$1,0),AF865/V$6)),"")</f>
        <v>0</v>
      </c>
      <c r="X865" s="101">
        <f>IFERROR(IF(LEFT($G865,4)="xppm",AH865/VLOOKUP($G865,$K$11:$Z$28,X$1,0),IF(LEFT($J865,1)="E",AH865/VLOOKUP($J865,$K$11:$Z$28,X$1,0),AH865/X$6)),"")</f>
        <v>0</v>
      </c>
      <c r="Z865" s="101">
        <f>IFERROR(IF(LEFT($G865,4)="xppm",AJ865/VLOOKUP($G865,$K$11:$Z$28,Z$1,0),IF(LEFT($J865,1)="E",AJ865/VLOOKUP($J865,$K$11:$Z$28,Z$1,0),AJ865/Z$6)),"")</f>
        <v>0</v>
      </c>
      <c r="AA865" s="108"/>
      <c r="AB865" s="99">
        <f>IFERROR(IF(LEFT($G865,4)="xppm",AL865/VLOOKUP($G865,$K$11:$Z$28,AB$1,0),IF(LEFT($J865,1)="E",AL865/VLOOKUP($J865,$K$11:$AB$28,AB$1,0),AL865/AB$6)),"")</f>
        <v>0</v>
      </c>
      <c r="AC865" s="110"/>
      <c r="AD865" s="14"/>
      <c r="AE865" s="14"/>
      <c r="AF865" s="14"/>
      <c r="AG865" s="14"/>
      <c r="AH865" s="14"/>
      <c r="AI865" s="14"/>
      <c r="AJ865" s="14"/>
      <c r="AK865" s="65"/>
      <c r="AL865" s="14"/>
      <c r="AM865" s="6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108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  <c r="CK865" s="10"/>
      <c r="CL865" s="10"/>
      <c r="CM865" s="10"/>
      <c r="CN865" s="10"/>
      <c r="CO865" s="10"/>
      <c r="CP865" s="10"/>
      <c r="CQ865" s="10"/>
      <c r="CR865" s="10"/>
      <c r="CS865" s="10"/>
      <c r="CT865" s="10"/>
      <c r="CU865" s="10"/>
      <c r="CV865" s="10"/>
      <c r="CW865" s="10"/>
      <c r="CX865" s="10"/>
      <c r="CY865" s="10"/>
      <c r="CZ865" s="10"/>
      <c r="DA865" s="10"/>
      <c r="DB865" s="10"/>
      <c r="DC865" s="10"/>
      <c r="DD865" s="10"/>
      <c r="DE865" s="10"/>
      <c r="DF865" s="10"/>
      <c r="DG865" s="10"/>
      <c r="DH865" s="10"/>
      <c r="DI865" s="10"/>
      <c r="DJ865" s="10"/>
      <c r="DK865" s="10"/>
      <c r="DL865" s="10"/>
      <c r="DM865" s="10"/>
      <c r="DN865" s="10"/>
      <c r="DO865" s="10"/>
      <c r="DP865" s="10"/>
      <c r="DQ865" s="10"/>
      <c r="DR865" s="10"/>
      <c r="DS865" s="10"/>
    </row>
    <row r="866" spans="1:123" s="101" customFormat="1" ht="10.95" customHeight="1" x14ac:dyDescent="0.25">
      <c r="A866" s="75" t="s">
        <v>348</v>
      </c>
      <c r="B866" s="95" t="str">
        <f t="shared" si="234"/>
        <v>Bud02 2020,2999,'558000',754.693333333333</v>
      </c>
      <c r="C866" s="96">
        <f t="shared" si="235"/>
        <v>2020</v>
      </c>
      <c r="D866" s="96">
        <v>2999</v>
      </c>
      <c r="E866" s="97">
        <f>IF(LEFT(H866,1) = "x",H866,F866)</f>
        <v>558000</v>
      </c>
      <c r="F866" s="90">
        <v>558000</v>
      </c>
      <c r="G866" s="98">
        <f>IF(""="",1,SUBSTITUTE(SUBSTITUTE("","xxp","xpp"),"xppm13","xppm08"))</f>
        <v>1</v>
      </c>
      <c r="H866" s="98">
        <f>IF(""="",1,"")</f>
        <v>1</v>
      </c>
      <c r="I866" s="98">
        <f>IF(""="",1,IF(LEFT("",1)&lt;&gt;"E","",1))</f>
        <v>1</v>
      </c>
      <c r="J866" s="98">
        <f>IF(""="",1,IF(LEFT("",1)="E","",1))</f>
        <v>1</v>
      </c>
      <c r="K866" s="99" t="s">
        <v>392</v>
      </c>
      <c r="L866" s="91">
        <v>2999</v>
      </c>
      <c r="M866" s="100" t="str">
        <f>IF(LEFT($G866,4)="xppm","*","")</f>
        <v/>
      </c>
      <c r="N866" s="101" t="str">
        <f>UPPER(TRIM("          INSURANCE - GENERAL LIABILITY"))</f>
        <v>INSURANCE - GENERAL LIABILITY</v>
      </c>
      <c r="P866" s="102" t="s">
        <v>359</v>
      </c>
      <c r="R866" s="109">
        <f>IFERROR(IF(1*AB866&gt;0,AB866,V866),V866)</f>
        <v>754.69333333333327</v>
      </c>
      <c r="S866" s="108"/>
      <c r="T866" s="101">
        <f>IFERROR(IF(LEFT($G866,4)="xppm",AD866/VLOOKUP($G866,$K$11:$Z$28,T$1,0),IF(LEFT($J866,1)="E",AD866/VLOOKUP($J866,$K$11:$Z$28,T$1,0),AD866/T$6)),"")</f>
        <v>0</v>
      </c>
      <c r="V866" s="101">
        <f>IFERROR(IF(LEFT($G866,4)="xppm",AF866/VLOOKUP($G866,$K$11:$Z$28,V$1,0),IF(LEFT($J866,1)="E",AF866/VLOOKUP($J866,$K$11:$Z$28,V$1,0),AF866/V$6)),"")</f>
        <v>754.69333333333327</v>
      </c>
      <c r="X866" s="101">
        <f>IFERROR(IF(LEFT($G866,4)="xppm",AH866/VLOOKUP($G866,$K$11:$Z$28,X$1,0),IF(LEFT($J866,1)="E",AH866/VLOOKUP($J866,$K$11:$Z$28,X$1,0),AH866/X$6)),"")</f>
        <v>965.85500000000002</v>
      </c>
      <c r="Z866" s="101">
        <f>IFERROR(IF(LEFT($G866,4)="xppm",AJ866/VLOOKUP($G866,$K$11:$Z$28,Z$1,0),IF(LEFT($J866,1)="E",AJ866/VLOOKUP($J866,$K$11:$Z$28,Z$1,0),AJ866/Z$6)),"")</f>
        <v>0</v>
      </c>
      <c r="AA866" s="108"/>
      <c r="AB866" s="99">
        <f>IFERROR(IF(LEFT($G866,4)="xppm",AL866/VLOOKUP($G866,$K$11:$Z$28,AB$1,0),IF(LEFT($J866,1)="E",AL866/VLOOKUP($J866,$K$11:$AB$28,AB$1,0),AL866/AB$6)),"")</f>
        <v>0</v>
      </c>
      <c r="AC866" s="110"/>
      <c r="AD866" s="14">
        <v>0</v>
      </c>
      <c r="AE866" s="14"/>
      <c r="AF866" s="14">
        <v>6792.24</v>
      </c>
      <c r="AG866" s="14"/>
      <c r="AH866" s="14">
        <v>11590.26</v>
      </c>
      <c r="AI866" s="14"/>
      <c r="AJ866" s="14"/>
      <c r="AK866" s="65"/>
      <c r="AL866" s="14"/>
      <c r="AM866" s="65"/>
      <c r="AN866" s="25">
        <v>1206.5</v>
      </c>
      <c r="AO866" s="25">
        <v>1572.38</v>
      </c>
      <c r="AP866" s="25">
        <v>1572.38</v>
      </c>
      <c r="AQ866" s="25">
        <v>1572.38</v>
      </c>
      <c r="AR866" s="25">
        <v>1768.53</v>
      </c>
      <c r="AS866" s="25">
        <v>3451.33</v>
      </c>
      <c r="AT866" s="25">
        <v>0</v>
      </c>
      <c r="AU866" s="25">
        <v>0</v>
      </c>
      <c r="AV866" s="25">
        <v>0</v>
      </c>
      <c r="AW866" s="25">
        <v>0</v>
      </c>
      <c r="AX866" s="25">
        <v>0</v>
      </c>
      <c r="AY866" s="25">
        <v>0</v>
      </c>
      <c r="AZ866" s="108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  <c r="CK866" s="10"/>
      <c r="CL866" s="10"/>
      <c r="CM866" s="10"/>
      <c r="CN866" s="10"/>
      <c r="CO866" s="10"/>
      <c r="CP866" s="10"/>
      <c r="CQ866" s="10"/>
      <c r="CR866" s="10"/>
      <c r="CS866" s="10"/>
      <c r="CT866" s="10"/>
      <c r="CU866" s="10"/>
      <c r="CV866" s="10"/>
      <c r="CW866" s="10"/>
      <c r="CX866" s="10"/>
      <c r="CY866" s="10"/>
      <c r="CZ866" s="10"/>
      <c r="DA866" s="10"/>
      <c r="DB866" s="10"/>
      <c r="DC866" s="10"/>
      <c r="DD866" s="10"/>
      <c r="DE866" s="10"/>
      <c r="DF866" s="10"/>
      <c r="DG866" s="10"/>
      <c r="DH866" s="10"/>
      <c r="DI866" s="10"/>
      <c r="DJ866" s="10"/>
      <c r="DK866" s="10"/>
      <c r="DL866" s="10"/>
      <c r="DM866" s="10"/>
      <c r="DN866" s="10"/>
      <c r="DO866" s="10"/>
      <c r="DP866" s="10"/>
      <c r="DQ866" s="10"/>
      <c r="DR866" s="10"/>
      <c r="DS866" s="10"/>
    </row>
    <row r="867" spans="1:123" s="101" customFormat="1" ht="10.95" customHeight="1" x14ac:dyDescent="0.25">
      <c r="A867" s="75" t="s">
        <v>348</v>
      </c>
      <c r="B867" s="95" t="str">
        <f t="shared" si="234"/>
        <v>Bud02 2020,2999,'558200',39.7966666666667</v>
      </c>
      <c r="C867" s="96">
        <f t="shared" si="235"/>
        <v>2020</v>
      </c>
      <c r="D867" s="96">
        <v>2999</v>
      </c>
      <c r="E867" s="97">
        <f>IF(LEFT(H867,1) = "x",H867,F867)</f>
        <v>558200</v>
      </c>
      <c r="F867" s="90">
        <v>558200</v>
      </c>
      <c r="G867" s="98">
        <f>IF(""="",1,SUBSTITUTE(SUBSTITUTE("","xxp","xpp"),"xppm13","xppm08"))</f>
        <v>1</v>
      </c>
      <c r="H867" s="98">
        <f>IF(""="",1,"")</f>
        <v>1</v>
      </c>
      <c r="I867" s="98">
        <f>IF(""="",1,IF(LEFT("",1)&lt;&gt;"E","",1))</f>
        <v>1</v>
      </c>
      <c r="J867" s="98">
        <f>IF(""="",1,IF(LEFT("",1)="E","",1))</f>
        <v>1</v>
      </c>
      <c r="K867" s="99" t="s">
        <v>393</v>
      </c>
      <c r="L867" s="91">
        <v>2999</v>
      </c>
      <c r="M867" s="100" t="str">
        <f>IF(LEFT($G867,4)="xppm","*","")</f>
        <v/>
      </c>
      <c r="N867" s="101" t="str">
        <f>UPPER(TRIM("          INSURANCE - PROPERTY/FLOOD"))</f>
        <v>INSURANCE - PROPERTY/FLOOD</v>
      </c>
      <c r="P867" s="102" t="s">
        <v>359</v>
      </c>
      <c r="R867" s="109">
        <f>IFERROR(IF(1*AB867&gt;0,AB867,V867),V867)</f>
        <v>39.796666666666667</v>
      </c>
      <c r="S867" s="108"/>
      <c r="T867" s="101">
        <f>IFERROR(IF(LEFT($G867,4)="xppm",AD867/VLOOKUP($G867,$K$11:$Z$28,T$1,0),IF(LEFT($J867,1)="E",AD867/VLOOKUP($J867,$K$11:$Z$28,T$1,0),AD867/T$6)),"")</f>
        <v>0</v>
      </c>
      <c r="V867" s="101">
        <f>IFERROR(IF(LEFT($G867,4)="xppm",AF867/VLOOKUP($G867,$K$11:$Z$28,V$1,0),IF(LEFT($J867,1)="E",AF867/VLOOKUP($J867,$K$11:$Z$28,V$1,0),AF867/V$6)),"")</f>
        <v>39.796666666666667</v>
      </c>
      <c r="X867" s="101">
        <f>IFERROR(IF(LEFT($G867,4)="xppm",AH867/VLOOKUP($G867,$K$11:$Z$28,X$1,0),IF(LEFT($J867,1)="E",AH867/VLOOKUP($J867,$K$11:$Z$28,X$1,0),AH867/X$6)),"")</f>
        <v>0</v>
      </c>
      <c r="Z867" s="101">
        <f>IFERROR(IF(LEFT($G867,4)="xppm",AJ867/VLOOKUP($G867,$K$11:$Z$28,Z$1,0),IF(LEFT($J867,1)="E",AJ867/VLOOKUP($J867,$K$11:$Z$28,Z$1,0),AJ867/Z$6)),"")</f>
        <v>0</v>
      </c>
      <c r="AA867" s="108"/>
      <c r="AB867" s="99">
        <f>IFERROR(IF(LEFT($G867,4)="xppm",AL867/VLOOKUP($G867,$K$11:$Z$28,AB$1,0),IF(LEFT($J867,1)="E",AL867/VLOOKUP($J867,$K$11:$AB$28,AB$1,0),AL867/AB$6)),"")</f>
        <v>0</v>
      </c>
      <c r="AC867" s="110"/>
      <c r="AD867" s="14">
        <v>0</v>
      </c>
      <c r="AE867" s="14"/>
      <c r="AF867" s="14">
        <v>358.17</v>
      </c>
      <c r="AG867" s="14"/>
      <c r="AH867" s="14"/>
      <c r="AI867" s="14"/>
      <c r="AJ867" s="14"/>
      <c r="AK867" s="65"/>
      <c r="AL867" s="14"/>
      <c r="AM867" s="65"/>
      <c r="AN867" s="25"/>
      <c r="AO867" s="25"/>
      <c r="AP867" s="25"/>
      <c r="AQ867" s="25">
        <v>0</v>
      </c>
      <c r="AR867" s="25">
        <v>0</v>
      </c>
      <c r="AS867" s="25">
        <v>358.17</v>
      </c>
      <c r="AT867" s="25">
        <v>0</v>
      </c>
      <c r="AU867" s="25">
        <v>0</v>
      </c>
      <c r="AV867" s="25">
        <v>0</v>
      </c>
      <c r="AW867" s="25">
        <v>0</v>
      </c>
      <c r="AX867" s="25">
        <v>0</v>
      </c>
      <c r="AY867" s="25">
        <v>0</v>
      </c>
      <c r="AZ867" s="108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  <c r="CK867" s="10"/>
      <c r="CL867" s="10"/>
      <c r="CM867" s="10"/>
      <c r="CN867" s="10"/>
      <c r="CO867" s="10"/>
      <c r="CP867" s="10"/>
      <c r="CQ867" s="10"/>
      <c r="CR867" s="10"/>
      <c r="CS867" s="10"/>
      <c r="CT867" s="10"/>
      <c r="CU867" s="10"/>
      <c r="CV867" s="10"/>
      <c r="CW867" s="10"/>
      <c r="CX867" s="10"/>
      <c r="CY867" s="10"/>
      <c r="CZ867" s="10"/>
      <c r="DA867" s="10"/>
      <c r="DB867" s="10"/>
      <c r="DC867" s="10"/>
      <c r="DD867" s="10"/>
      <c r="DE867" s="10"/>
      <c r="DF867" s="10"/>
      <c r="DG867" s="10"/>
      <c r="DH867" s="10"/>
      <c r="DI867" s="10"/>
      <c r="DJ867" s="10"/>
      <c r="DK867" s="10"/>
      <c r="DL867" s="10"/>
      <c r="DM867" s="10"/>
      <c r="DN867" s="10"/>
      <c r="DO867" s="10"/>
      <c r="DP867" s="10"/>
      <c r="DQ867" s="10"/>
      <c r="DR867" s="10"/>
      <c r="DS867" s="10"/>
    </row>
    <row r="868" spans="1:123" ht="4.05" customHeight="1" x14ac:dyDescent="0.25">
      <c r="A868" s="75" t="s">
        <v>348</v>
      </c>
      <c r="E868" s="111"/>
      <c r="F868" s="112"/>
      <c r="T868" s="25"/>
      <c r="U868" s="25"/>
      <c r="V868" s="25"/>
      <c r="W868" s="25"/>
      <c r="X868" s="25"/>
      <c r="Y868" s="25"/>
      <c r="Z868" s="25"/>
      <c r="AA868" s="25"/>
      <c r="AB868" s="14"/>
      <c r="AC868" s="14"/>
    </row>
    <row r="869" spans="1:123" s="86" customFormat="1" ht="15" customHeight="1" x14ac:dyDescent="0.25">
      <c r="A869" s="75" t="s">
        <v>348</v>
      </c>
      <c r="B869" s="80"/>
      <c r="C869" s="80"/>
      <c r="D869" s="80"/>
      <c r="E869" s="81"/>
      <c r="F869" s="82"/>
      <c r="G869" s="81"/>
      <c r="H869" s="81"/>
      <c r="I869" s="81"/>
      <c r="J869" s="81"/>
      <c r="K869" s="81"/>
      <c r="L869" s="83">
        <f>L870</f>
        <v>2999</v>
      </c>
      <c r="M869" s="84" t="s">
        <v>394</v>
      </c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  <c r="AA869" s="84"/>
      <c r="AB869" s="81"/>
      <c r="AC869" s="81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85"/>
      <c r="AO869" s="85"/>
      <c r="AP869" s="85"/>
      <c r="AQ869" s="85"/>
      <c r="AR869" s="85"/>
      <c r="AS869" s="85"/>
      <c r="AT869" s="85"/>
      <c r="AU869" s="85"/>
      <c r="AV869" s="85"/>
      <c r="AW869" s="85"/>
      <c r="AX869" s="85"/>
      <c r="AY869" s="85"/>
      <c r="AZ869" s="84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  <c r="CK869" s="10"/>
      <c r="CL869" s="10"/>
      <c r="CM869" s="10"/>
      <c r="CN869" s="10"/>
      <c r="CO869" s="10"/>
      <c r="CP869" s="10"/>
      <c r="CQ869" s="10"/>
      <c r="CR869" s="10"/>
      <c r="CS869" s="10"/>
      <c r="CT869" s="10"/>
      <c r="CU869" s="10"/>
      <c r="CV869" s="10"/>
      <c r="CW869" s="10"/>
      <c r="CX869" s="10"/>
      <c r="CY869" s="10"/>
      <c r="CZ869" s="10"/>
      <c r="DA869" s="10"/>
      <c r="DB869" s="10"/>
      <c r="DC869" s="10"/>
      <c r="DD869" s="10"/>
      <c r="DE869" s="10"/>
      <c r="DF869" s="10"/>
      <c r="DG869" s="10"/>
      <c r="DH869" s="10"/>
      <c r="DI869" s="10"/>
      <c r="DJ869" s="10"/>
      <c r="DK869" s="10"/>
      <c r="DL869" s="10"/>
      <c r="DM869" s="10"/>
      <c r="DN869" s="10"/>
      <c r="DO869" s="10"/>
      <c r="DP869" s="10"/>
      <c r="DQ869" s="10"/>
      <c r="DR869" s="10"/>
      <c r="DS869" s="10"/>
    </row>
    <row r="870" spans="1:123" s="101" customFormat="1" ht="10.95" customHeight="1" x14ac:dyDescent="0.25">
      <c r="A870" s="75" t="s">
        <v>348</v>
      </c>
      <c r="B870" s="95" t="str">
        <f t="shared" ref="B870:B872" si="236">IF(E870&gt;0,"Bud02 " &amp; C870 &amp;","&amp;D870&amp;",'"&amp;E870&amp;"',"&amp;1*R870)</f>
        <v>Bud02 2020,2999,'560000',0</v>
      </c>
      <c r="C870" s="96">
        <f t="shared" ref="C870:C873" si="237">$E$5</f>
        <v>2020</v>
      </c>
      <c r="D870" s="96">
        <v>2999</v>
      </c>
      <c r="E870" s="97">
        <f>IF(LEFT(H870,1) = "x",H870,F870)</f>
        <v>560000</v>
      </c>
      <c r="F870" s="90">
        <v>560000</v>
      </c>
      <c r="G870" s="98">
        <f>IF(""="",1,SUBSTITUTE(SUBSTITUTE("","xxp","xpp"),"xppm13","xppm08"))</f>
        <v>1</v>
      </c>
      <c r="H870" s="98">
        <f>IF(""="",1,"")</f>
        <v>1</v>
      </c>
      <c r="I870" s="98">
        <f>IF(""="",1,IF(LEFT("",1)&lt;&gt;"E","",1))</f>
        <v>1</v>
      </c>
      <c r="J870" s="98">
        <f>IF(""="",1,IF(LEFT("",1)="E","",1))</f>
        <v>1</v>
      </c>
      <c r="K870" s="99" t="s">
        <v>395</v>
      </c>
      <c r="L870" s="91">
        <v>2999</v>
      </c>
      <c r="M870" s="100" t="str">
        <f>IF(LEFT($G870,4)="xppm","*","")</f>
        <v/>
      </c>
      <c r="N870" s="101" t="str">
        <f>UPPER(TRIM("          INTEREST EXPENSE"))</f>
        <v>INTEREST EXPENSE</v>
      </c>
      <c r="P870" s="102" t="s">
        <v>356</v>
      </c>
      <c r="R870" s="109">
        <f>IFERROR(IF(1*AB870&gt;0,AB870,V870),V870)</f>
        <v>0</v>
      </c>
      <c r="S870" s="108"/>
      <c r="T870" s="101">
        <f>IFERROR(IF(LEFT($G870,4)="xppm",AD870/VLOOKUP($G870,$K$11:$Z$28,T$1,0),IF(LEFT($J870,1)="E",AD870/VLOOKUP($J870,$K$11:$Z$28,T$1,0),AD870/T$6)),"")</f>
        <v>0</v>
      </c>
      <c r="V870" s="101">
        <f>IFERROR(IF(LEFT($G870,4)="xppm",AF870/VLOOKUP($G870,$K$11:$Z$28,V$1,0),IF(LEFT($J870,1)="E",AF870/VLOOKUP($J870,$K$11:$Z$28,V$1,0),AF870/V$6)),"")</f>
        <v>0</v>
      </c>
      <c r="X870" s="101">
        <f>IFERROR(IF(LEFT($G870,4)="xppm",AH870/VLOOKUP($G870,$K$11:$Z$28,X$1,0),IF(LEFT($J870,1)="E",AH870/VLOOKUP($J870,$K$11:$Z$28,X$1,0),AH870/X$6)),"")</f>
        <v>0</v>
      </c>
      <c r="Z870" s="101">
        <f>IFERROR(IF(LEFT($G870,4)="xppm",AJ870/VLOOKUP($G870,$K$11:$Z$28,Z$1,0),IF(LEFT($J870,1)="E",AJ870/VLOOKUP($J870,$K$11:$Z$28,Z$1,0),AJ870/Z$6)),"")</f>
        <v>0</v>
      </c>
      <c r="AA870" s="108"/>
      <c r="AB870" s="99">
        <f>IFERROR(IF(LEFT($G870,4)="xppm",AL870/VLOOKUP($G870,$K$11:$Z$28,AB$1,0),IF(LEFT($J870,1)="E",AL870/VLOOKUP($J870,$K$11:$AB$28,AB$1,0),AL870/AB$6)),"")</f>
        <v>0</v>
      </c>
      <c r="AC870" s="110"/>
      <c r="AD870" s="14"/>
      <c r="AE870" s="14"/>
      <c r="AF870" s="14"/>
      <c r="AG870" s="14"/>
      <c r="AH870" s="14"/>
      <c r="AI870" s="14"/>
      <c r="AJ870" s="14"/>
      <c r="AK870" s="65"/>
      <c r="AL870" s="14"/>
      <c r="AM870" s="6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108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  <c r="CK870" s="10"/>
      <c r="CL870" s="10"/>
      <c r="CM870" s="10"/>
      <c r="CN870" s="10"/>
      <c r="CO870" s="10"/>
      <c r="CP870" s="10"/>
      <c r="CQ870" s="10"/>
      <c r="CR870" s="10"/>
      <c r="CS870" s="10"/>
      <c r="CT870" s="10"/>
      <c r="CU870" s="10"/>
      <c r="CV870" s="10"/>
      <c r="CW870" s="10"/>
      <c r="CX870" s="10"/>
      <c r="CY870" s="10"/>
      <c r="CZ870" s="10"/>
      <c r="DA870" s="10"/>
      <c r="DB870" s="10"/>
      <c r="DC870" s="10"/>
      <c r="DD870" s="10"/>
      <c r="DE870" s="10"/>
      <c r="DF870" s="10"/>
      <c r="DG870" s="10"/>
      <c r="DH870" s="10"/>
      <c r="DI870" s="10"/>
      <c r="DJ870" s="10"/>
      <c r="DK870" s="10"/>
      <c r="DL870" s="10"/>
      <c r="DM870" s="10"/>
      <c r="DN870" s="10"/>
      <c r="DO870" s="10"/>
      <c r="DP870" s="10"/>
      <c r="DQ870" s="10"/>
      <c r="DR870" s="10"/>
      <c r="DS870" s="10"/>
    </row>
    <row r="871" spans="1:123" s="101" customFormat="1" ht="10.95" customHeight="1" x14ac:dyDescent="0.25">
      <c r="A871" s="75" t="s">
        <v>348</v>
      </c>
      <c r="B871" s="95" t="str">
        <f t="shared" si="236"/>
        <v>Bud02 2020,2999,'560500',0</v>
      </c>
      <c r="C871" s="96">
        <f t="shared" si="237"/>
        <v>2020</v>
      </c>
      <c r="D871" s="96">
        <v>2999</v>
      </c>
      <c r="E871" s="97">
        <f>IF(LEFT(H871,1) = "x",H871,F871)</f>
        <v>560500</v>
      </c>
      <c r="F871" s="90">
        <v>560500</v>
      </c>
      <c r="G871" s="98">
        <f>IF(""="",1,SUBSTITUTE(SUBSTITUTE("","xxp","xpp"),"xppm13","xppm08"))</f>
        <v>1</v>
      </c>
      <c r="H871" s="98">
        <f>IF(""="",1,"")</f>
        <v>1</v>
      </c>
      <c r="I871" s="98">
        <f>IF(""="",1,IF(LEFT("",1)&lt;&gt;"E","",1))</f>
        <v>1</v>
      </c>
      <c r="J871" s="98">
        <f>IF(""="",1,IF(LEFT("",1)="E","",1))</f>
        <v>1</v>
      </c>
      <c r="K871" s="99" t="s">
        <v>396</v>
      </c>
      <c r="L871" s="91">
        <v>2999</v>
      </c>
      <c r="M871" s="100" t="str">
        <f>IF(LEFT($G871,4)="xppm","*","")</f>
        <v/>
      </c>
      <c r="N871" s="101" t="str">
        <f>UPPER(TRIM("          RENT EXPENSE"))</f>
        <v>RENT EXPENSE</v>
      </c>
      <c r="P871" s="102" t="s">
        <v>356</v>
      </c>
      <c r="R871" s="109">
        <f>IFERROR(IF(1*AB871&gt;0,AB871,V871),V871)</f>
        <v>0</v>
      </c>
      <c r="S871" s="108"/>
      <c r="T871" s="101">
        <f>IFERROR(IF(LEFT($G871,4)="xppm",AD871/VLOOKUP($G871,$K$11:$Z$28,T$1,0),IF(LEFT($J871,1)="E",AD871/VLOOKUP($J871,$K$11:$Z$28,T$1,0),AD871/T$6)),"")</f>
        <v>0</v>
      </c>
      <c r="V871" s="101">
        <f>IFERROR(IF(LEFT($G871,4)="xppm",AF871/VLOOKUP($G871,$K$11:$Z$28,V$1,0),IF(LEFT($J871,1)="E",AF871/VLOOKUP($J871,$K$11:$Z$28,V$1,0),AF871/V$6)),"")</f>
        <v>0</v>
      </c>
      <c r="X871" s="101">
        <f>IFERROR(IF(LEFT($G871,4)="xppm",AH871/VLOOKUP($G871,$K$11:$Z$28,X$1,0),IF(LEFT($J871,1)="E",AH871/VLOOKUP($J871,$K$11:$Z$28,X$1,0),AH871/X$6)),"")</f>
        <v>0</v>
      </c>
      <c r="Z871" s="101">
        <f>IFERROR(IF(LEFT($G871,4)="xppm",AJ871/VLOOKUP($G871,$K$11:$Z$28,Z$1,0),IF(LEFT($J871,1)="E",AJ871/VLOOKUP($J871,$K$11:$Z$28,Z$1,0),AJ871/Z$6)),"")</f>
        <v>0</v>
      </c>
      <c r="AA871" s="108"/>
      <c r="AB871" s="99">
        <f>IFERROR(IF(LEFT($G871,4)="xppm",AL871/VLOOKUP($G871,$K$11:$Z$28,AB$1,0),IF(LEFT($J871,1)="E",AL871/VLOOKUP($J871,$K$11:$AB$28,AB$1,0),AL871/AB$6)),"")</f>
        <v>0</v>
      </c>
      <c r="AC871" s="110"/>
      <c r="AD871" s="14"/>
      <c r="AE871" s="14"/>
      <c r="AF871" s="14"/>
      <c r="AG871" s="14"/>
      <c r="AH871" s="14"/>
      <c r="AI871" s="14"/>
      <c r="AJ871" s="14"/>
      <c r="AK871" s="65"/>
      <c r="AL871" s="14"/>
      <c r="AM871" s="6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108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  <c r="CK871" s="10"/>
      <c r="CL871" s="10"/>
      <c r="CM871" s="10"/>
      <c r="CN871" s="10"/>
      <c r="CO871" s="10"/>
      <c r="CP871" s="10"/>
      <c r="CQ871" s="10"/>
      <c r="CR871" s="10"/>
      <c r="CS871" s="10"/>
      <c r="CT871" s="10"/>
      <c r="CU871" s="10"/>
      <c r="CV871" s="10"/>
      <c r="CW871" s="10"/>
      <c r="CX871" s="10"/>
      <c r="CY871" s="10"/>
      <c r="CZ871" s="10"/>
      <c r="DA871" s="10"/>
      <c r="DB871" s="10"/>
      <c r="DC871" s="10"/>
      <c r="DD871" s="10"/>
      <c r="DE871" s="10"/>
      <c r="DF871" s="10"/>
      <c r="DG871" s="10"/>
      <c r="DH871" s="10"/>
      <c r="DI871" s="10"/>
      <c r="DJ871" s="10"/>
      <c r="DK871" s="10"/>
      <c r="DL871" s="10"/>
      <c r="DM871" s="10"/>
      <c r="DN871" s="10"/>
      <c r="DO871" s="10"/>
      <c r="DP871" s="10"/>
      <c r="DQ871" s="10"/>
      <c r="DR871" s="10"/>
      <c r="DS871" s="10"/>
    </row>
    <row r="872" spans="1:123" s="101" customFormat="1" ht="10.95" customHeight="1" x14ac:dyDescent="0.25">
      <c r="A872" s="75" t="s">
        <v>348</v>
      </c>
      <c r="B872" s="95" t="b">
        <f t="shared" si="236"/>
        <v>0</v>
      </c>
      <c r="C872" s="96">
        <f t="shared" si="237"/>
        <v>2020</v>
      </c>
      <c r="D872" s="96">
        <v>2999</v>
      </c>
      <c r="E872" s="97">
        <f>IF(LEFT(H872,1) = "x",H872,F872)</f>
        <v>0</v>
      </c>
      <c r="F872" s="90"/>
      <c r="G872" s="98">
        <f>IF(""="",1,SUBSTITUTE(SUBSTITUTE("","xxp","xpp"),"xppm13","xppm08"))</f>
        <v>1</v>
      </c>
      <c r="H872" s="98">
        <f>IF(""="",1,"")</f>
        <v>1</v>
      </c>
      <c r="I872" s="98">
        <f>IF(""="",1,IF(LEFT("",1)&lt;&gt;"E","",1))</f>
        <v>1</v>
      </c>
      <c r="J872" s="98">
        <f>IF(""="",1,IF(LEFT("",1)="E","",1))</f>
        <v>1</v>
      </c>
      <c r="K872" s="99" t="s">
        <v>397</v>
      </c>
      <c r="L872" s="91">
        <v>2999</v>
      </c>
      <c r="M872" s="100" t="str">
        <f>IF(LEFT($G872,4)="xppm","*","")</f>
        <v/>
      </c>
      <c r="N872" s="101" t="str">
        <f>UPPER(TRIM("          NON-RECURRING MISC. EXPENSE"))</f>
        <v>NON-RECURRING MISC. EXPENSE</v>
      </c>
      <c r="P872" s="102" t="s">
        <v>356</v>
      </c>
      <c r="R872" s="109">
        <f>IFERROR(IF(1*AB872&gt;0,AB872,V872),V872)</f>
        <v>0</v>
      </c>
      <c r="S872" s="108"/>
      <c r="T872" s="101">
        <f>IFERROR(IF(LEFT($G872,4)="xppm",AD872/VLOOKUP($G872,$K$11:$Z$28,T$1,0),IF(LEFT($J872,1)="E",AD872/VLOOKUP($J872,$K$11:$Z$28,T$1,0),AD872/T$6)),"")</f>
        <v>0</v>
      </c>
      <c r="V872" s="101">
        <f>IFERROR(IF(LEFT($G872,4)="xppm",AF872/VLOOKUP($G872,$K$11:$Z$28,V$1,0),IF(LEFT($J872,1)="E",AF872/VLOOKUP($J872,$K$11:$Z$28,V$1,0),AF872/V$6)),"")</f>
        <v>0</v>
      </c>
      <c r="X872" s="101">
        <f>IFERROR(IF(LEFT($G872,4)="xppm",AH872/VLOOKUP($G872,$K$11:$Z$28,X$1,0),IF(LEFT($J872,1)="E",AH872/VLOOKUP($J872,$K$11:$Z$28,X$1,0),AH872/X$6)),"")</f>
        <v>0</v>
      </c>
      <c r="Z872" s="101">
        <f>IFERROR(IF(LEFT($G872,4)="xppm",AJ872/VLOOKUP($G872,$K$11:$Z$28,Z$1,0),IF(LEFT($J872,1)="E",AJ872/VLOOKUP($J872,$K$11:$Z$28,Z$1,0),AJ872/Z$6)),"")</f>
        <v>0</v>
      </c>
      <c r="AA872" s="108"/>
      <c r="AB872" s="99">
        <f>IFERROR(IF(LEFT($G872,4)="xppm",AL872/VLOOKUP($G872,$K$11:$Z$28,AB$1,0),IF(LEFT($J872,1)="E",AL872/VLOOKUP($J872,$K$11:$AB$28,AB$1,0),AL872/AB$6)),"")</f>
        <v>0</v>
      </c>
      <c r="AC872" s="110"/>
      <c r="AD872" s="14"/>
      <c r="AE872" s="14"/>
      <c r="AF872" s="14"/>
      <c r="AG872" s="14"/>
      <c r="AH872" s="14"/>
      <c r="AI872" s="14"/>
      <c r="AJ872" s="14"/>
      <c r="AK872" s="65"/>
      <c r="AL872" s="14"/>
      <c r="AM872" s="6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108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  <c r="CK872" s="10"/>
      <c r="CL872" s="10"/>
      <c r="CM872" s="10"/>
      <c r="CN872" s="10"/>
      <c r="CO872" s="10"/>
      <c r="CP872" s="10"/>
      <c r="CQ872" s="10"/>
      <c r="CR872" s="10"/>
      <c r="CS872" s="10"/>
      <c r="CT872" s="10"/>
      <c r="CU872" s="10"/>
      <c r="CV872" s="10"/>
      <c r="CW872" s="10"/>
      <c r="CX872" s="10"/>
      <c r="CY872" s="10"/>
      <c r="CZ872" s="10"/>
      <c r="DA872" s="10"/>
      <c r="DB872" s="10"/>
      <c r="DC872" s="10"/>
      <c r="DD872" s="10"/>
      <c r="DE872" s="10"/>
      <c r="DF872" s="10"/>
      <c r="DG872" s="10"/>
      <c r="DH872" s="10"/>
      <c r="DI872" s="10"/>
      <c r="DJ872" s="10"/>
      <c r="DK872" s="10"/>
      <c r="DL872" s="10"/>
      <c r="DM872" s="10"/>
      <c r="DN872" s="10"/>
      <c r="DO872" s="10"/>
      <c r="DP872" s="10"/>
      <c r="DQ872" s="10"/>
      <c r="DR872" s="10"/>
      <c r="DS872" s="10"/>
    </row>
    <row r="873" spans="1:123" ht="4.05" customHeight="1" x14ac:dyDescent="0.25">
      <c r="A873" s="75" t="s">
        <v>348</v>
      </c>
      <c r="E873" s="111"/>
      <c r="F873" s="112"/>
      <c r="T873" s="25"/>
      <c r="U873" s="25"/>
      <c r="V873" s="25"/>
      <c r="W873" s="25"/>
      <c r="X873" s="25"/>
      <c r="Y873" s="25"/>
      <c r="Z873" s="25"/>
      <c r="AA873" s="25"/>
      <c r="AB873" s="14"/>
      <c r="AC873" s="14"/>
    </row>
    <row r="874" spans="1:123" s="5" customFormat="1" x14ac:dyDescent="0.25">
      <c r="A874" s="75" t="s">
        <v>348</v>
      </c>
      <c r="E874" s="6"/>
      <c r="G874" s="8"/>
      <c r="H874" s="8"/>
      <c r="I874" s="8"/>
      <c r="J874" s="8"/>
      <c r="K874" s="6"/>
      <c r="L874" s="76"/>
      <c r="M874" s="76"/>
      <c r="N874" s="10"/>
      <c r="O874" s="10"/>
      <c r="P874" s="7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6"/>
      <c r="AC874" s="6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  <c r="CK874" s="10"/>
      <c r="CL874" s="10"/>
      <c r="CM874" s="10"/>
      <c r="CN874" s="10"/>
      <c r="CO874" s="10"/>
      <c r="CP874" s="10"/>
      <c r="CQ874" s="10"/>
      <c r="CR874" s="10"/>
      <c r="CS874" s="10"/>
      <c r="CT874" s="10"/>
      <c r="CU874" s="10"/>
      <c r="CV874" s="10"/>
      <c r="CW874" s="10"/>
      <c r="CX874" s="10"/>
      <c r="CY874" s="10"/>
      <c r="CZ874" s="10"/>
      <c r="DA874" s="10"/>
      <c r="DB874" s="10"/>
      <c r="DC874" s="10"/>
      <c r="DD874" s="10"/>
      <c r="DE874" s="10"/>
      <c r="DF874" s="10"/>
      <c r="DG874" s="10"/>
      <c r="DH874" s="10"/>
      <c r="DI874" s="10"/>
      <c r="DJ874" s="10"/>
      <c r="DK874" s="10"/>
      <c r="DL874" s="10"/>
      <c r="DM874" s="10"/>
      <c r="DN874" s="10"/>
      <c r="DO874" s="10"/>
      <c r="DP874" s="10"/>
      <c r="DQ874" s="10"/>
      <c r="DR874" s="10"/>
      <c r="DS874" s="10"/>
    </row>
    <row r="875" spans="1:123" ht="22.8" customHeight="1" x14ac:dyDescent="0.35">
      <c r="A875" s="75" t="s">
        <v>348</v>
      </c>
      <c r="K875" s="6">
        <v>3001</v>
      </c>
      <c r="L875" s="77">
        <v>3001</v>
      </c>
      <c r="M875" s="77"/>
      <c r="N875" s="78" t="s">
        <v>412</v>
      </c>
      <c r="O875" s="79"/>
      <c r="S875" s="58"/>
      <c r="AA875" s="58"/>
      <c r="AC875" s="72"/>
      <c r="AK875" s="65"/>
      <c r="AM875" s="65"/>
      <c r="AZ875" s="58"/>
    </row>
    <row r="876" spans="1:123" x14ac:dyDescent="0.25">
      <c r="A876" s="75" t="s">
        <v>348</v>
      </c>
    </row>
    <row r="877" spans="1:123" s="86" customFormat="1" ht="15" customHeight="1" x14ac:dyDescent="0.25">
      <c r="A877" s="75" t="s">
        <v>348</v>
      </c>
      <c r="B877" s="80"/>
      <c r="C877" s="80"/>
      <c r="D877" s="80"/>
      <c r="E877" s="81"/>
      <c r="F877" s="82"/>
      <c r="G877" s="81"/>
      <c r="H877" s="81"/>
      <c r="I877" s="81"/>
      <c r="J877" s="81"/>
      <c r="K877" s="81"/>
      <c r="L877" s="83">
        <f>L878</f>
        <v>3001</v>
      </c>
      <c r="M877" s="84" t="s">
        <v>350</v>
      </c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  <c r="AA877" s="84"/>
      <c r="AB877" s="81"/>
      <c r="AC877" s="81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85"/>
      <c r="AO877" s="85"/>
      <c r="AP877" s="85"/>
      <c r="AQ877" s="85"/>
      <c r="AR877" s="85"/>
      <c r="AS877" s="85"/>
      <c r="AT877" s="85"/>
      <c r="AU877" s="85"/>
      <c r="AV877" s="85"/>
      <c r="AW877" s="85"/>
      <c r="AX877" s="85"/>
      <c r="AY877" s="85"/>
      <c r="AZ877" s="84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  <c r="CK877" s="10"/>
      <c r="CL877" s="10"/>
      <c r="CM877" s="10"/>
      <c r="CN877" s="10"/>
      <c r="CO877" s="10"/>
      <c r="CP877" s="10"/>
      <c r="CQ877" s="10"/>
      <c r="CR877" s="10"/>
      <c r="CS877" s="10"/>
      <c r="CT877" s="10"/>
      <c r="CU877" s="10"/>
      <c r="CV877" s="10"/>
      <c r="CW877" s="10"/>
      <c r="CX877" s="10"/>
      <c r="CY877" s="10"/>
      <c r="CZ877" s="10"/>
      <c r="DA877" s="10"/>
      <c r="DB877" s="10"/>
      <c r="DC877" s="10"/>
      <c r="DD877" s="10"/>
      <c r="DE877" s="10"/>
      <c r="DF877" s="10"/>
      <c r="DG877" s="10"/>
      <c r="DH877" s="10"/>
      <c r="DI877" s="10"/>
      <c r="DJ877" s="10"/>
      <c r="DK877" s="10"/>
      <c r="DL877" s="10"/>
      <c r="DM877" s="10"/>
      <c r="DN877" s="10"/>
      <c r="DO877" s="10"/>
      <c r="DP877" s="10"/>
      <c r="DQ877" s="10"/>
      <c r="DR877" s="10"/>
      <c r="DS877" s="10"/>
    </row>
    <row r="878" spans="1:123" s="25" customFormat="1" ht="10.95" customHeight="1" x14ac:dyDescent="0.25">
      <c r="A878" s="87" t="s">
        <v>348</v>
      </c>
      <c r="B878" s="88"/>
      <c r="C878" s="88"/>
      <c r="D878" s="88"/>
      <c r="E878" s="89"/>
      <c r="F878" s="90"/>
      <c r="G878" s="13"/>
      <c r="H878" s="13"/>
      <c r="I878" s="13"/>
      <c r="J878" s="13"/>
      <c r="K878" s="14" t="s">
        <v>295</v>
      </c>
      <c r="L878" s="91">
        <v>3001</v>
      </c>
      <c r="M878" s="92"/>
      <c r="N878" s="25" t="str">
        <f>TRIM("    TOTAL DAYS")</f>
        <v>TOTAL DAYS</v>
      </c>
      <c r="P878" s="70"/>
      <c r="Q878" s="10"/>
      <c r="R878" s="85"/>
      <c r="S878" s="93"/>
      <c r="T878" s="25">
        <f>AD878/T$6</f>
        <v>2992.6666666666665</v>
      </c>
      <c r="V878" s="25">
        <f>AF878/V$6</f>
        <v>3041.3333333333335</v>
      </c>
      <c r="X878" s="25">
        <f>AH878/X$6</f>
        <v>3048</v>
      </c>
      <c r="Z878" s="25">
        <f>AJ878/Z$6</f>
        <v>3155.0833333333335</v>
      </c>
      <c r="AA878" s="93"/>
      <c r="AB878" s="14">
        <f>AL878/AB$6</f>
        <v>0</v>
      </c>
      <c r="AC878" s="65"/>
      <c r="AD878" s="14">
        <v>8978</v>
      </c>
      <c r="AE878" s="14"/>
      <c r="AF878" s="14">
        <v>27372</v>
      </c>
      <c r="AG878" s="14"/>
      <c r="AH878" s="14">
        <v>36576</v>
      </c>
      <c r="AI878" s="14"/>
      <c r="AJ878" s="14">
        <v>37861</v>
      </c>
      <c r="AK878" s="65"/>
      <c r="AL878" s="14">
        <v>0</v>
      </c>
      <c r="AM878" s="65"/>
      <c r="AN878" s="25">
        <v>3215</v>
      </c>
      <c r="AO878" s="25">
        <v>3168</v>
      </c>
      <c r="AP878" s="25">
        <v>3210</v>
      </c>
      <c r="AQ878" s="25">
        <v>3295</v>
      </c>
      <c r="AR878" s="25">
        <v>2929</v>
      </c>
      <c r="AS878" s="25">
        <v>3109</v>
      </c>
      <c r="AT878" s="25">
        <v>2987</v>
      </c>
      <c r="AU878" s="25">
        <v>3061</v>
      </c>
      <c r="AV878" s="25">
        <v>3013</v>
      </c>
      <c r="AW878" s="25">
        <v>3116</v>
      </c>
      <c r="AX878" s="25">
        <v>3017</v>
      </c>
      <c r="AY878" s="25">
        <v>2845</v>
      </c>
      <c r="AZ878" s="93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  <c r="CK878" s="10"/>
      <c r="CL878" s="10"/>
      <c r="CM878" s="10"/>
      <c r="CN878" s="10"/>
      <c r="CO878" s="10"/>
      <c r="CP878" s="10"/>
      <c r="CQ878" s="10"/>
      <c r="CR878" s="10"/>
      <c r="CS878" s="10"/>
      <c r="CT878" s="10"/>
      <c r="CU878" s="10"/>
      <c r="CV878" s="10"/>
      <c r="CW878" s="10"/>
      <c r="CX878" s="10"/>
      <c r="CY878" s="10"/>
      <c r="CZ878" s="10"/>
      <c r="DA878" s="10"/>
      <c r="DB878" s="10"/>
      <c r="DC878" s="10"/>
      <c r="DD878" s="10"/>
      <c r="DE878" s="10"/>
      <c r="DF878" s="10"/>
      <c r="DG878" s="10"/>
      <c r="DH878" s="10"/>
      <c r="DI878" s="10"/>
      <c r="DJ878" s="10"/>
      <c r="DK878" s="10"/>
      <c r="DL878" s="10"/>
      <c r="DM878" s="10"/>
      <c r="DN878" s="10"/>
      <c r="DO878" s="10"/>
      <c r="DP878" s="10"/>
      <c r="DQ878" s="10"/>
      <c r="DR878" s="10"/>
      <c r="DS878" s="10"/>
    </row>
    <row r="879" spans="1:123" s="25" customFormat="1" ht="10.95" customHeight="1" x14ac:dyDescent="0.25">
      <c r="A879" s="87" t="s">
        <v>348</v>
      </c>
      <c r="B879" s="88"/>
      <c r="C879" s="88"/>
      <c r="D879" s="88"/>
      <c r="E879" s="89"/>
      <c r="F879" s="90"/>
      <c r="G879" s="13"/>
      <c r="H879" s="13"/>
      <c r="I879" s="13"/>
      <c r="J879" s="13"/>
      <c r="K879" s="14" t="s">
        <v>299</v>
      </c>
      <c r="L879" s="91">
        <v>3001</v>
      </c>
      <c r="M879" s="92"/>
      <c r="N879" s="25" t="str">
        <f>TRIM("      TOTAL ANCILLARIES")</f>
        <v>TOTAL ANCILLARIES</v>
      </c>
      <c r="P879" s="70"/>
      <c r="Q879" s="10"/>
      <c r="R879" s="85"/>
      <c r="S879" s="93"/>
      <c r="T879" s="25">
        <f>AD879/T$6</f>
        <v>9858.59</v>
      </c>
      <c r="V879" s="25">
        <f>AF879/V$6</f>
        <v>13054.923333333332</v>
      </c>
      <c r="X879" s="25">
        <f>AH879/X$6</f>
        <v>14485.043333333333</v>
      </c>
      <c r="Z879" s="25">
        <f>AJ879/Z$6</f>
        <v>4400.4043000000001</v>
      </c>
      <c r="AA879" s="93"/>
      <c r="AB879" s="14">
        <f>AL879/AB$6</f>
        <v>0</v>
      </c>
      <c r="AC879" s="65"/>
      <c r="AD879" s="14">
        <v>29575.77</v>
      </c>
      <c r="AE879" s="14"/>
      <c r="AF879" s="14">
        <v>117494.31</v>
      </c>
      <c r="AG879" s="14"/>
      <c r="AH879" s="14">
        <v>173820.52</v>
      </c>
      <c r="AI879" s="14"/>
      <c r="AJ879" s="14">
        <v>52804.851600000002</v>
      </c>
      <c r="AK879" s="65"/>
      <c r="AL879" s="14">
        <v>0</v>
      </c>
      <c r="AM879" s="65"/>
      <c r="AN879" s="25">
        <v>20106.169999999998</v>
      </c>
      <c r="AO879" s="25">
        <v>18054.23</v>
      </c>
      <c r="AP879" s="25">
        <v>11390.35</v>
      </c>
      <c r="AQ879" s="25">
        <v>13747.17</v>
      </c>
      <c r="AR879" s="25">
        <v>17641.349999999999</v>
      </c>
      <c r="AS879" s="25">
        <v>14031.06</v>
      </c>
      <c r="AT879" s="25">
        <v>12391.59</v>
      </c>
      <c r="AU879" s="25">
        <v>11304.01</v>
      </c>
      <c r="AV879" s="25">
        <v>18803.36</v>
      </c>
      <c r="AW879" s="25">
        <v>11321.41</v>
      </c>
      <c r="AX879" s="25">
        <v>7904.15</v>
      </c>
      <c r="AY879" s="25">
        <v>10350.209999999999</v>
      </c>
      <c r="AZ879" s="93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  <c r="CK879" s="10"/>
      <c r="CL879" s="10"/>
      <c r="CM879" s="10"/>
      <c r="CN879" s="10"/>
      <c r="CO879" s="10"/>
      <c r="CP879" s="10"/>
      <c r="CQ879" s="10"/>
      <c r="CR879" s="10"/>
      <c r="CS879" s="10"/>
      <c r="CT879" s="10"/>
      <c r="CU879" s="10"/>
      <c r="CV879" s="10"/>
      <c r="CW879" s="10"/>
      <c r="CX879" s="10"/>
      <c r="CY879" s="10"/>
      <c r="CZ879" s="10"/>
      <c r="DA879" s="10"/>
      <c r="DB879" s="10"/>
      <c r="DC879" s="10"/>
      <c r="DD879" s="10"/>
      <c r="DE879" s="10"/>
      <c r="DF879" s="10"/>
      <c r="DG879" s="10"/>
      <c r="DH879" s="10"/>
      <c r="DI879" s="10"/>
      <c r="DJ879" s="10"/>
      <c r="DK879" s="10"/>
      <c r="DL879" s="10"/>
      <c r="DM879" s="10"/>
      <c r="DN879" s="10"/>
      <c r="DO879" s="10"/>
      <c r="DP879" s="10"/>
      <c r="DQ879" s="10"/>
      <c r="DR879" s="10"/>
      <c r="DS879" s="10"/>
    </row>
    <row r="880" spans="1:123" s="25" customFormat="1" ht="10.95" customHeight="1" x14ac:dyDescent="0.25">
      <c r="A880" s="87" t="s">
        <v>348</v>
      </c>
      <c r="B880" s="88"/>
      <c r="C880" s="88"/>
      <c r="D880" s="88"/>
      <c r="E880" s="89"/>
      <c r="F880" s="90"/>
      <c r="G880" s="13"/>
      <c r="H880" s="13"/>
      <c r="I880" s="13"/>
      <c r="J880" s="13"/>
      <c r="K880" s="14" t="s">
        <v>301</v>
      </c>
      <c r="L880" s="91">
        <v>3001</v>
      </c>
      <c r="M880" s="92"/>
      <c r="N880" s="25" t="str">
        <f>TRIM("TOTAL REVENUE")</f>
        <v>TOTAL REVENUE</v>
      </c>
      <c r="P880" s="70"/>
      <c r="Q880" s="10"/>
      <c r="R880" s="85"/>
      <c r="S880" s="93"/>
      <c r="T880" s="25">
        <f>AD880/T$6</f>
        <v>650167.6133333334</v>
      </c>
      <c r="V880" s="25">
        <f>AF880/V$6</f>
        <v>675681.36888888897</v>
      </c>
      <c r="X880" s="25">
        <f>AH880/X$6</f>
        <v>646865.67333333334</v>
      </c>
      <c r="Z880" s="25">
        <f>AJ880/Z$6</f>
        <v>714938.4952854166</v>
      </c>
      <c r="AA880" s="93"/>
      <c r="AB880" s="14">
        <f>AL880/AB$6</f>
        <v>0</v>
      </c>
      <c r="AC880" s="65"/>
      <c r="AD880" s="14">
        <v>1950502.84</v>
      </c>
      <c r="AE880" s="14"/>
      <c r="AF880" s="14">
        <v>6081132.3200000003</v>
      </c>
      <c r="AG880" s="14"/>
      <c r="AH880" s="14">
        <v>7762388.0800000001</v>
      </c>
      <c r="AI880" s="14"/>
      <c r="AJ880" s="14">
        <v>8579261.9434249997</v>
      </c>
      <c r="AK880" s="65"/>
      <c r="AL880" s="14">
        <v>0</v>
      </c>
      <c r="AM880" s="65"/>
      <c r="AN880" s="25">
        <v>708043.92</v>
      </c>
      <c r="AO880" s="25">
        <v>699610</v>
      </c>
      <c r="AP880" s="25">
        <v>719850.81</v>
      </c>
      <c r="AQ880" s="25">
        <v>793695.37</v>
      </c>
      <c r="AR880" s="25">
        <v>660480.43000000005</v>
      </c>
      <c r="AS880" s="25">
        <v>648394.36</v>
      </c>
      <c r="AT880" s="25">
        <v>652722.14</v>
      </c>
      <c r="AU880" s="25">
        <v>684575.31</v>
      </c>
      <c r="AV880" s="25">
        <v>690761.87</v>
      </c>
      <c r="AW880" s="25">
        <v>682694.11</v>
      </c>
      <c r="AX880" s="25">
        <v>646955</v>
      </c>
      <c r="AY880" s="25">
        <v>620853.73</v>
      </c>
      <c r="AZ880" s="93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  <c r="CK880" s="10"/>
      <c r="CL880" s="10"/>
      <c r="CM880" s="10"/>
      <c r="CN880" s="10"/>
      <c r="CO880" s="10"/>
      <c r="CP880" s="10"/>
      <c r="CQ880" s="10"/>
      <c r="CR880" s="10"/>
      <c r="CS880" s="10"/>
      <c r="CT880" s="10"/>
      <c r="CU880" s="10"/>
      <c r="CV880" s="10"/>
      <c r="CW880" s="10"/>
      <c r="CX880" s="10"/>
      <c r="CY880" s="10"/>
      <c r="CZ880" s="10"/>
      <c r="DA880" s="10"/>
      <c r="DB880" s="10"/>
      <c r="DC880" s="10"/>
      <c r="DD880" s="10"/>
      <c r="DE880" s="10"/>
      <c r="DF880" s="10"/>
      <c r="DG880" s="10"/>
      <c r="DH880" s="10"/>
      <c r="DI880" s="10"/>
      <c r="DJ880" s="10"/>
      <c r="DK880" s="10"/>
      <c r="DL880" s="10"/>
      <c r="DM880" s="10"/>
      <c r="DN880" s="10"/>
      <c r="DO880" s="10"/>
      <c r="DP880" s="10"/>
      <c r="DQ880" s="10"/>
      <c r="DR880" s="10"/>
      <c r="DS880" s="10"/>
    </row>
    <row r="881" spans="1:123" s="25" customFormat="1" ht="10.95" customHeight="1" x14ac:dyDescent="0.25">
      <c r="A881" s="87" t="s">
        <v>348</v>
      </c>
      <c r="B881" s="88"/>
      <c r="C881" s="88"/>
      <c r="D881" s="88"/>
      <c r="E881" s="89"/>
      <c r="F881" s="90"/>
      <c r="G881" s="13"/>
      <c r="H881" s="13"/>
      <c r="I881" s="13"/>
      <c r="J881" s="13"/>
      <c r="K881" s="14" t="s">
        <v>303</v>
      </c>
      <c r="L881" s="91">
        <v>3001</v>
      </c>
      <c r="M881" s="92"/>
      <c r="N881" s="25" t="str">
        <f>TRIM("      TOTAL EMPLOYEE WAGES")</f>
        <v>TOTAL EMPLOYEE WAGES</v>
      </c>
      <c r="P881" s="70"/>
      <c r="Q881" s="10"/>
      <c r="R881" s="85"/>
      <c r="S881" s="93"/>
      <c r="T881" s="25">
        <f>AD881/T$6</f>
        <v>326407.28999999998</v>
      </c>
      <c r="V881" s="25">
        <f>AF881/V$6</f>
        <v>330354.32888888888</v>
      </c>
      <c r="X881" s="25">
        <f>AH881/X$6</f>
        <v>306495.5683333333</v>
      </c>
      <c r="Z881" s="25">
        <f>AJ881/Z$6</f>
        <v>332586.8218265</v>
      </c>
      <c r="AA881" s="93"/>
      <c r="AB881" s="14">
        <f>AL881/AB$6</f>
        <v>0</v>
      </c>
      <c r="AC881" s="65"/>
      <c r="AD881" s="14">
        <v>979221.87</v>
      </c>
      <c r="AE881" s="14"/>
      <c r="AF881" s="14">
        <v>2973188.96</v>
      </c>
      <c r="AG881" s="14"/>
      <c r="AH881" s="14">
        <v>3677946.82</v>
      </c>
      <c r="AI881" s="14"/>
      <c r="AJ881" s="14">
        <v>3991041.861918</v>
      </c>
      <c r="AK881" s="65"/>
      <c r="AL881" s="14">
        <v>0</v>
      </c>
      <c r="AM881" s="65"/>
      <c r="AN881" s="25">
        <v>325200.99</v>
      </c>
      <c r="AO881" s="25">
        <v>317240.95</v>
      </c>
      <c r="AP881" s="25">
        <v>314596.46999999997</v>
      </c>
      <c r="AQ881" s="25">
        <v>346314.66</v>
      </c>
      <c r="AR881" s="25">
        <v>329980.46000000002</v>
      </c>
      <c r="AS881" s="25">
        <v>330086.7</v>
      </c>
      <c r="AT881" s="25">
        <v>339604.8</v>
      </c>
      <c r="AU881" s="25">
        <v>326176.74</v>
      </c>
      <c r="AV881" s="25">
        <v>321803.73</v>
      </c>
      <c r="AW881" s="25">
        <v>300733.23</v>
      </c>
      <c r="AX881" s="25">
        <v>340193.5</v>
      </c>
      <c r="AY881" s="25">
        <v>338295.14</v>
      </c>
      <c r="AZ881" s="93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  <c r="CK881" s="10"/>
      <c r="CL881" s="10"/>
      <c r="CM881" s="10"/>
      <c r="CN881" s="10"/>
      <c r="CO881" s="10"/>
      <c r="CP881" s="10"/>
      <c r="CQ881" s="10"/>
      <c r="CR881" s="10"/>
      <c r="CS881" s="10"/>
      <c r="CT881" s="10"/>
      <c r="CU881" s="10"/>
      <c r="CV881" s="10"/>
      <c r="CW881" s="10"/>
      <c r="CX881" s="10"/>
      <c r="CY881" s="10"/>
      <c r="CZ881" s="10"/>
      <c r="DA881" s="10"/>
      <c r="DB881" s="10"/>
      <c r="DC881" s="10"/>
      <c r="DD881" s="10"/>
      <c r="DE881" s="10"/>
      <c r="DF881" s="10"/>
      <c r="DG881" s="10"/>
      <c r="DH881" s="10"/>
      <c r="DI881" s="10"/>
      <c r="DJ881" s="10"/>
      <c r="DK881" s="10"/>
      <c r="DL881" s="10"/>
      <c r="DM881" s="10"/>
      <c r="DN881" s="10"/>
      <c r="DO881" s="10"/>
      <c r="DP881" s="10"/>
      <c r="DQ881" s="10"/>
      <c r="DR881" s="10"/>
      <c r="DS881" s="10"/>
    </row>
    <row r="882" spans="1:123" s="25" customFormat="1" ht="10.95" customHeight="1" x14ac:dyDescent="0.25">
      <c r="A882" s="87" t="s">
        <v>348</v>
      </c>
      <c r="B882" s="88"/>
      <c r="C882" s="88"/>
      <c r="D882" s="88"/>
      <c r="E882" s="89"/>
      <c r="F882" s="90"/>
      <c r="G882" s="13"/>
      <c r="H882" s="13"/>
      <c r="I882" s="13"/>
      <c r="J882" s="13"/>
      <c r="K882" s="14" t="s">
        <v>305</v>
      </c>
      <c r="L882" s="91">
        <v>3001</v>
      </c>
      <c r="M882" s="92"/>
      <c r="N882" s="25" t="str">
        <f>TRIM("TOTAL COMPENSATION")</f>
        <v>TOTAL COMPENSATION</v>
      </c>
      <c r="P882" s="70"/>
      <c r="Q882" s="10"/>
      <c r="R882" s="85"/>
      <c r="S882" s="93"/>
      <c r="T882" s="25">
        <f>AD882/T$6</f>
        <v>354159.24</v>
      </c>
      <c r="V882" s="25">
        <f>AF882/V$6</f>
        <v>357687.64555555559</v>
      </c>
      <c r="X882" s="25">
        <f>AH882/X$6</f>
        <v>331922.22749999998</v>
      </c>
      <c r="Z882" s="25">
        <f>AJ882/Z$6</f>
        <v>359038.42062649998</v>
      </c>
      <c r="AA882" s="93"/>
      <c r="AB882" s="14">
        <f>AL882/AB$6</f>
        <v>0</v>
      </c>
      <c r="AC882" s="65"/>
      <c r="AD882" s="14">
        <v>1062477.72</v>
      </c>
      <c r="AE882" s="14"/>
      <c r="AF882" s="14">
        <v>3219188.81</v>
      </c>
      <c r="AG882" s="14"/>
      <c r="AH882" s="14">
        <v>3983066.73</v>
      </c>
      <c r="AI882" s="14"/>
      <c r="AJ882" s="14">
        <v>4308461.047518</v>
      </c>
      <c r="AK882" s="65"/>
      <c r="AL882" s="14">
        <v>0</v>
      </c>
      <c r="AM882" s="65"/>
      <c r="AN882" s="25">
        <v>351133.93</v>
      </c>
      <c r="AO882" s="25">
        <v>343173.89</v>
      </c>
      <c r="AP882" s="25">
        <v>340529.41</v>
      </c>
      <c r="AQ882" s="25">
        <v>372247.6</v>
      </c>
      <c r="AR882" s="25">
        <v>355913.4</v>
      </c>
      <c r="AS882" s="25">
        <v>356019.64</v>
      </c>
      <c r="AT882" s="25">
        <v>369110.92</v>
      </c>
      <c r="AU882" s="25">
        <v>352109.68</v>
      </c>
      <c r="AV882" s="25">
        <v>351309.85</v>
      </c>
      <c r="AW882" s="25">
        <v>328485.18</v>
      </c>
      <c r="AX882" s="25">
        <v>367945.45</v>
      </c>
      <c r="AY882" s="25">
        <v>366047.09</v>
      </c>
      <c r="AZ882" s="93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  <c r="CK882" s="10"/>
      <c r="CL882" s="10"/>
      <c r="CM882" s="10"/>
      <c r="CN882" s="10"/>
      <c r="CO882" s="10"/>
      <c r="CP882" s="10"/>
      <c r="CQ882" s="10"/>
      <c r="CR882" s="10"/>
      <c r="CS882" s="10"/>
      <c r="CT882" s="10"/>
      <c r="CU882" s="10"/>
      <c r="CV882" s="10"/>
      <c r="CW882" s="10"/>
      <c r="CX882" s="10"/>
      <c r="CY882" s="10"/>
      <c r="CZ882" s="10"/>
      <c r="DA882" s="10"/>
      <c r="DB882" s="10"/>
      <c r="DC882" s="10"/>
      <c r="DD882" s="10"/>
      <c r="DE882" s="10"/>
      <c r="DF882" s="10"/>
      <c r="DG882" s="10"/>
      <c r="DH882" s="10"/>
      <c r="DI882" s="10"/>
      <c r="DJ882" s="10"/>
      <c r="DK882" s="10"/>
      <c r="DL882" s="10"/>
      <c r="DM882" s="10"/>
      <c r="DN882" s="10"/>
      <c r="DO882" s="10"/>
      <c r="DP882" s="10"/>
      <c r="DQ882" s="10"/>
      <c r="DR882" s="10"/>
      <c r="DS882" s="10"/>
    </row>
    <row r="883" spans="1:123" x14ac:dyDescent="0.25">
      <c r="A883" s="75" t="s">
        <v>348</v>
      </c>
      <c r="L883" s="94"/>
    </row>
    <row r="884" spans="1:123" s="86" customFormat="1" ht="15" customHeight="1" x14ac:dyDescent="0.25">
      <c r="A884" s="75" t="s">
        <v>348</v>
      </c>
      <c r="B884" s="80"/>
      <c r="C884" s="80"/>
      <c r="D884" s="80"/>
      <c r="E884" s="81"/>
      <c r="F884" s="82"/>
      <c r="G884" s="81"/>
      <c r="H884" s="81"/>
      <c r="I884" s="81"/>
      <c r="J884" s="81"/>
      <c r="K884" s="81"/>
      <c r="L884" s="83">
        <f>L885</f>
        <v>3001</v>
      </c>
      <c r="M884" s="84" t="s">
        <v>351</v>
      </c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  <c r="AA884" s="84"/>
      <c r="AB884" s="81"/>
      <c r="AC884" s="81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85"/>
      <c r="AO884" s="85"/>
      <c r="AP884" s="85"/>
      <c r="AQ884" s="85"/>
      <c r="AR884" s="85"/>
      <c r="AS884" s="85"/>
      <c r="AT884" s="85"/>
      <c r="AU884" s="85"/>
      <c r="AV884" s="85"/>
      <c r="AW884" s="85"/>
      <c r="AX884" s="85"/>
      <c r="AY884" s="85"/>
      <c r="AZ884" s="84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  <c r="CK884" s="10"/>
      <c r="CL884" s="10"/>
      <c r="CM884" s="10"/>
      <c r="CN884" s="10"/>
      <c r="CO884" s="10"/>
      <c r="CP884" s="10"/>
      <c r="CQ884" s="10"/>
      <c r="CR884" s="10"/>
      <c r="CS884" s="10"/>
      <c r="CT884" s="10"/>
      <c r="CU884" s="10"/>
      <c r="CV884" s="10"/>
      <c r="CW884" s="10"/>
      <c r="CX884" s="10"/>
      <c r="CY884" s="10"/>
      <c r="CZ884" s="10"/>
      <c r="DA884" s="10"/>
      <c r="DB884" s="10"/>
      <c r="DC884" s="10"/>
      <c r="DD884" s="10"/>
      <c r="DE884" s="10"/>
      <c r="DF884" s="10"/>
      <c r="DG884" s="10"/>
      <c r="DH884" s="10"/>
      <c r="DI884" s="10"/>
      <c r="DJ884" s="10"/>
      <c r="DK884" s="10"/>
      <c r="DL884" s="10"/>
      <c r="DM884" s="10"/>
      <c r="DN884" s="10"/>
      <c r="DO884" s="10"/>
      <c r="DP884" s="10"/>
      <c r="DQ884" s="10"/>
      <c r="DR884" s="10"/>
      <c r="DS884" s="10"/>
    </row>
    <row r="885" spans="1:123" s="101" customFormat="1" ht="10.95" customHeight="1" x14ac:dyDescent="0.25">
      <c r="A885" s="75" t="s">
        <v>348</v>
      </c>
      <c r="B885" s="95" t="str">
        <f t="shared" ref="B885" si="238">IF(E885&gt;0,"Bud02 " &amp; C885 &amp;","&amp;D885&amp;",'"&amp;E885&amp;"',"&amp;1*R885)</f>
        <v>Bud02 2020,3001,'xpr003',0.100889</v>
      </c>
      <c r="C885" s="96">
        <f t="shared" ref="C885" si="239">$E$5</f>
        <v>2020</v>
      </c>
      <c r="D885" s="96">
        <v>3001</v>
      </c>
      <c r="E885" s="97" t="str">
        <f>K885</f>
        <v>xpr003</v>
      </c>
      <c r="F885" s="90"/>
      <c r="G885" s="98">
        <f>IF(""="",1,SUBSTITUTE(SUBSTITUTE("","xxp","xpp"),"xppm13","xppm08"))</f>
        <v>1</v>
      </c>
      <c r="H885" s="98">
        <f>IF(""="",1,"")</f>
        <v>1</v>
      </c>
      <c r="I885" s="98">
        <f>IF(""="",1,IF(LEFT("",1)&lt;&gt;"E","",1))</f>
        <v>1</v>
      </c>
      <c r="J885" s="98">
        <f>IF(""="",1,IF(LEFT("",1)="E","",1))</f>
        <v>1</v>
      </c>
      <c r="K885" s="99" t="s">
        <v>352</v>
      </c>
      <c r="L885" s="91">
        <v>3001</v>
      </c>
      <c r="M885" s="100" t="str">
        <f>IF(LEFT($G885,4)="xppm","*","")</f>
        <v/>
      </c>
      <c r="N885" s="101" t="str">
        <f>UPPER(TRIM("        NON_PRODUCTIVE RATE (NON-EXEMPT)"))</f>
        <v>NON_PRODUCTIVE RATE (NON-EXEMPT)</v>
      </c>
      <c r="P885" s="102"/>
      <c r="R885" s="103">
        <f>IFERROR(IF(1*AB885&gt;0,AB885,Z885),Z885)</f>
        <v>0.10088900000000001</v>
      </c>
      <c r="S885" s="104"/>
      <c r="T885" s="105">
        <f>IFERROR(IF(LEFT($G885,4)="xppm",AD885/VLOOKUP($G885,$K$11:$Z$28,T$1,0),IF(LEFT($J885,1)="E",AD885/VLOOKUP($J885,$K$11:$Z$28,T$1,0),AD885/T$6)),"")</f>
        <v>0</v>
      </c>
      <c r="U885" s="105"/>
      <c r="V885" s="105">
        <f>IFERROR(IF(LEFT($G885,4)="xppm",AF885/VLOOKUP($G885,$K$11:$Z$28,V$1,0),IF(LEFT($J885,1)="E",AF885/VLOOKUP($J885,$K$11:$Z$28,V$1,0),AF885/V$6)),"")</f>
        <v>0</v>
      </c>
      <c r="W885" s="105"/>
      <c r="X885" s="105">
        <f>IFERROR(IF(LEFT($G885,4)="xppm",AH885/VLOOKUP($G885,$K$11:$Z$28,X$1,0),IF(LEFT($J885,1)="E",AH885/VLOOKUP($J885,$K$11:$Z$28,X$1,0),AH885/X$6)),"")</f>
        <v>0</v>
      </c>
      <c r="Y885" s="105"/>
      <c r="Z885" s="105">
        <f>IFERROR(IF(LEFT($G885,4)="xppm",AJ885/VLOOKUP($G885,$K$11:$Z$28,Z$1,0),IF(LEFT($J885,1)="E",AJ885/VLOOKUP($J885,$K$11:$Z$28,Z$1,0),AJ885/Z$6)),"")</f>
        <v>0.10088900000000001</v>
      </c>
      <c r="AA885" s="104"/>
      <c r="AB885" s="106">
        <f>IFERROR(IF(LEFT($G885,4)="xppm",AL885/VLOOKUP($G885,$K$11:$Z$28,AB$1,0),IF(LEFT($J885,1)="E",AL885/VLOOKUP($J885,$K$11:$AB$28,AB$1,0),AL885/AB$6)),"")</f>
        <v>0</v>
      </c>
      <c r="AC885" s="107"/>
      <c r="AD885" s="106"/>
      <c r="AE885" s="106"/>
      <c r="AF885" s="106"/>
      <c r="AG885" s="106"/>
      <c r="AH885" s="106"/>
      <c r="AI885" s="106"/>
      <c r="AJ885" s="106">
        <v>1.2106680000000001</v>
      </c>
      <c r="AK885" s="107"/>
      <c r="AL885" s="106">
        <v>0</v>
      </c>
      <c r="AM885" s="107"/>
      <c r="AN885" s="105"/>
      <c r="AO885" s="105"/>
      <c r="AP885" s="105"/>
      <c r="AQ885" s="105"/>
      <c r="AR885" s="105"/>
      <c r="AS885" s="105"/>
      <c r="AT885" s="105"/>
      <c r="AU885" s="105"/>
      <c r="AV885" s="105"/>
      <c r="AW885" s="105"/>
      <c r="AX885" s="105"/>
      <c r="AY885" s="105"/>
      <c r="AZ885" s="108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  <c r="CK885" s="10"/>
      <c r="CL885" s="10"/>
      <c r="CM885" s="10"/>
      <c r="CN885" s="10"/>
      <c r="CO885" s="10"/>
      <c r="CP885" s="10"/>
      <c r="CQ885" s="10"/>
      <c r="CR885" s="10"/>
      <c r="CS885" s="10"/>
      <c r="CT885" s="10"/>
      <c r="CU885" s="10"/>
      <c r="CV885" s="10"/>
      <c r="CW885" s="10"/>
      <c r="CX885" s="10"/>
      <c r="CY885" s="10"/>
      <c r="CZ885" s="10"/>
      <c r="DA885" s="10"/>
      <c r="DB885" s="10"/>
      <c r="DC885" s="10"/>
      <c r="DD885" s="10"/>
      <c r="DE885" s="10"/>
      <c r="DF885" s="10"/>
      <c r="DG885" s="10"/>
      <c r="DH885" s="10"/>
      <c r="DI885" s="10"/>
      <c r="DJ885" s="10"/>
      <c r="DK885" s="10"/>
      <c r="DL885" s="10"/>
      <c r="DM885" s="10"/>
      <c r="DN885" s="10"/>
      <c r="DO885" s="10"/>
      <c r="DP885" s="10"/>
      <c r="DQ885" s="10"/>
      <c r="DR885" s="10"/>
      <c r="DS885" s="10"/>
    </row>
    <row r="886" spans="1:123" s="101" customFormat="1" ht="10.95" customHeight="1" x14ac:dyDescent="0.25">
      <c r="A886" s="75" t="s">
        <v>348</v>
      </c>
      <c r="B886" s="95" t="str">
        <f>IF(E886&gt;0,"Bud02 " &amp; C886 &amp;","&amp;D886&amp;",'"&amp;E886&amp;"',"&amp;1*R886)</f>
        <v>Bud02 2020,3001,'xpr007',0</v>
      </c>
      <c r="C886" s="96">
        <f>$E$5</f>
        <v>2020</v>
      </c>
      <c r="D886" s="96">
        <v>3001</v>
      </c>
      <c r="E886" s="97" t="str">
        <f>K886</f>
        <v>xpr007</v>
      </c>
      <c r="F886" s="90"/>
      <c r="G886" s="98">
        <f>IF(""="",1,SUBSTITUTE(SUBSTITUTE("","xxp","xpp"),"xppm13","xppm08"))</f>
        <v>1</v>
      </c>
      <c r="H886" s="98">
        <f>IF(""="",1,"")</f>
        <v>1</v>
      </c>
      <c r="I886" s="98">
        <f>IF(""="",1,IF(LEFT("",1)&lt;&gt;"E","",1))</f>
        <v>1</v>
      </c>
      <c r="J886" s="98">
        <f>IF(""="",1,IF(LEFT("",1)="E","",1))</f>
        <v>1</v>
      </c>
      <c r="K886" s="99" t="s">
        <v>353</v>
      </c>
      <c r="L886" s="91">
        <v>3001</v>
      </c>
      <c r="M886" s="100" t="str">
        <f>IF(LEFT($G886,4)="xppm","*","")</f>
        <v/>
      </c>
      <c r="N886" s="101" t="str">
        <f>UPPER(TRIM("        NON_PRODUCTIVE RATE (EXEMPT)"))</f>
        <v>NON_PRODUCTIVE RATE (EXEMPT)</v>
      </c>
      <c r="P886" s="102"/>
      <c r="R886" s="103">
        <f>IFERROR(IF(1*AB886&gt;0,AB886,Z886),Z886)</f>
        <v>0</v>
      </c>
      <c r="S886" s="104"/>
      <c r="T886" s="105">
        <f>IFERROR(IF(LEFT($G886,4)="xppm",AD886/VLOOKUP($G886,$K$11:$Z$28,T$1,0),IF(LEFT($J886,1)="E",AD886/VLOOKUP($J886,$K$11:$Z$28,T$1,0),AD886/T$6)),"")</f>
        <v>0</v>
      </c>
      <c r="U886" s="105"/>
      <c r="V886" s="105">
        <f>IFERROR(IF(LEFT($G886,4)="xppm",AF886/VLOOKUP($G886,$K$11:$Z$28,V$1,0),IF(LEFT($J886,1)="E",AF886/VLOOKUP($J886,$K$11:$Z$28,V$1,0),AF886/V$6)),"")</f>
        <v>0</v>
      </c>
      <c r="W886" s="105"/>
      <c r="X886" s="105">
        <f>IFERROR(IF(LEFT($G886,4)="xppm",AH886/VLOOKUP($G886,$K$11:$Z$28,X$1,0),IF(LEFT($J886,1)="E",AH886/VLOOKUP($J886,$K$11:$Z$28,X$1,0),AH886/X$6)),"")</f>
        <v>0</v>
      </c>
      <c r="Y886" s="105"/>
      <c r="Z886" s="105">
        <f>IFERROR(IF(LEFT($G886,4)="xppm",AJ886/VLOOKUP($G886,$K$11:$Z$28,Z$1,0),IF(LEFT($J886,1)="E",AJ886/VLOOKUP($J886,$K$11:$Z$28,Z$1,0),AJ886/Z$6)),"")</f>
        <v>0</v>
      </c>
      <c r="AA886" s="104"/>
      <c r="AB886" s="106">
        <f>IFERROR(IF(LEFT($G886,4)="xppm",AL886/VLOOKUP($G886,$K$11:$Z$28,AB$1,0),IF(LEFT($J886,1)="E",AL886/VLOOKUP($J886,$K$11:$AB$28,AB$1,0),AL886/AB$6)),"")</f>
        <v>0</v>
      </c>
      <c r="AC886" s="107"/>
      <c r="AD886" s="106"/>
      <c r="AE886" s="106"/>
      <c r="AF886" s="106"/>
      <c r="AG886" s="106"/>
      <c r="AH886" s="106"/>
      <c r="AI886" s="106"/>
      <c r="AJ886" s="106">
        <v>0</v>
      </c>
      <c r="AK886" s="107"/>
      <c r="AL886" s="106">
        <v>0</v>
      </c>
      <c r="AM886" s="107"/>
      <c r="AN886" s="105"/>
      <c r="AO886" s="105"/>
      <c r="AP886" s="105"/>
      <c r="AQ886" s="105"/>
      <c r="AR886" s="105"/>
      <c r="AS886" s="105"/>
      <c r="AT886" s="105"/>
      <c r="AU886" s="105"/>
      <c r="AV886" s="105"/>
      <c r="AW886" s="105"/>
      <c r="AX886" s="105"/>
      <c r="AY886" s="105"/>
      <c r="AZ886" s="108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  <c r="CK886" s="10"/>
      <c r="CL886" s="10"/>
      <c r="CM886" s="10"/>
      <c r="CN886" s="10"/>
      <c r="CO886" s="10"/>
      <c r="CP886" s="10"/>
      <c r="CQ886" s="10"/>
      <c r="CR886" s="10"/>
      <c r="CS886" s="10"/>
      <c r="CT886" s="10"/>
      <c r="CU886" s="10"/>
      <c r="CV886" s="10"/>
      <c r="CW886" s="10"/>
      <c r="CX886" s="10"/>
      <c r="CY886" s="10"/>
      <c r="CZ886" s="10"/>
      <c r="DA886" s="10"/>
      <c r="DB886" s="10"/>
      <c r="DC886" s="10"/>
      <c r="DD886" s="10"/>
      <c r="DE886" s="10"/>
      <c r="DF886" s="10"/>
      <c r="DG886" s="10"/>
      <c r="DH886" s="10"/>
      <c r="DI886" s="10"/>
      <c r="DJ886" s="10"/>
      <c r="DK886" s="10"/>
      <c r="DL886" s="10"/>
      <c r="DM886" s="10"/>
      <c r="DN886" s="10"/>
      <c r="DO886" s="10"/>
      <c r="DP886" s="10"/>
      <c r="DQ886" s="10"/>
      <c r="DR886" s="10"/>
      <c r="DS886" s="10"/>
    </row>
    <row r="887" spans="1:123" x14ac:dyDescent="0.25">
      <c r="A887" s="75" t="s">
        <v>348</v>
      </c>
      <c r="L887" s="94"/>
    </row>
    <row r="888" spans="1:123" s="86" customFormat="1" ht="15" customHeight="1" x14ac:dyDescent="0.25">
      <c r="A888" s="75" t="s">
        <v>348</v>
      </c>
      <c r="B888" s="80"/>
      <c r="C888" s="80"/>
      <c r="D888" s="80"/>
      <c r="E888" s="81"/>
      <c r="F888" s="82"/>
      <c r="G888" s="81"/>
      <c r="H888" s="81"/>
      <c r="I888" s="81"/>
      <c r="J888" s="81"/>
      <c r="K888" s="81"/>
      <c r="L888" s="83">
        <f>L889</f>
        <v>3001</v>
      </c>
      <c r="M888" s="84" t="s">
        <v>354</v>
      </c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  <c r="AA888" s="84"/>
      <c r="AB888" s="81"/>
      <c r="AC888" s="81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85"/>
      <c r="AO888" s="85"/>
      <c r="AP888" s="85"/>
      <c r="AQ888" s="85"/>
      <c r="AR888" s="85"/>
      <c r="AS888" s="85"/>
      <c r="AT888" s="85"/>
      <c r="AU888" s="85"/>
      <c r="AV888" s="85"/>
      <c r="AW888" s="85"/>
      <c r="AX888" s="85"/>
      <c r="AY888" s="85"/>
      <c r="AZ888" s="84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  <c r="CK888" s="10"/>
      <c r="CL888" s="10"/>
      <c r="CM888" s="10"/>
      <c r="CN888" s="10"/>
      <c r="CO888" s="10"/>
      <c r="CP888" s="10"/>
      <c r="CQ888" s="10"/>
      <c r="CR888" s="10"/>
      <c r="CS888" s="10"/>
      <c r="CT888" s="10"/>
      <c r="CU888" s="10"/>
      <c r="CV888" s="10"/>
      <c r="CW888" s="10"/>
      <c r="CX888" s="10"/>
      <c r="CY888" s="10"/>
      <c r="CZ888" s="10"/>
      <c r="DA888" s="10"/>
      <c r="DB888" s="10"/>
      <c r="DC888" s="10"/>
      <c r="DD888" s="10"/>
      <c r="DE888" s="10"/>
      <c r="DF888" s="10"/>
      <c r="DG888" s="10"/>
      <c r="DH888" s="10"/>
      <c r="DI888" s="10"/>
      <c r="DJ888" s="10"/>
      <c r="DK888" s="10"/>
      <c r="DL888" s="10"/>
      <c r="DM888" s="10"/>
      <c r="DN888" s="10"/>
      <c r="DO888" s="10"/>
      <c r="DP888" s="10"/>
      <c r="DQ888" s="10"/>
      <c r="DR888" s="10"/>
      <c r="DS888" s="10"/>
    </row>
    <row r="889" spans="1:123" s="101" customFormat="1" ht="10.95" customHeight="1" x14ac:dyDescent="0.25">
      <c r="A889" s="75" t="s">
        <v>348</v>
      </c>
      <c r="B889" s="95" t="str">
        <f t="shared" ref="B889:B892" si="240">IF(E889&gt;0,"Bud02 " &amp; C889 &amp;","&amp;D889&amp;",'"&amp;E889&amp;"',"&amp;1*R889)</f>
        <v>Bud02 2020,3001,'xpr005',0.0016730553298107</v>
      </c>
      <c r="C889" s="96">
        <f t="shared" ref="C889:C892" si="241">$E$5</f>
        <v>2020</v>
      </c>
      <c r="D889" s="96">
        <v>3001</v>
      </c>
      <c r="E889" s="97" t="str">
        <f>IF(LEFT(H889,1) = "x",H889,F889)</f>
        <v>xpr005</v>
      </c>
      <c r="F889" s="90">
        <v>500000</v>
      </c>
      <c r="G889" s="98">
        <f>IF(""="",1,SUBSTITUTE(SUBSTITUTE("","xxp","xpp"),"xppm13","xppm08"))</f>
        <v>1</v>
      </c>
      <c r="H889" s="98" t="str">
        <f>IF("xpr005"="",1,"xpr005")</f>
        <v>xpr005</v>
      </c>
      <c r="I889" s="98">
        <f>IF("Ew57z"="",1,IF(LEFT("Ew57z",1)&lt;&gt;"E","Ew57z",1))</f>
        <v>1</v>
      </c>
      <c r="J889" s="98" t="str">
        <f>IF("Ew57z"="",1,IF(LEFT("Ew57z",1)="E","Ew57z",1))</f>
        <v>Ew57z</v>
      </c>
      <c r="K889" s="99" t="s">
        <v>355</v>
      </c>
      <c r="L889" s="91">
        <v>3001</v>
      </c>
      <c r="M889" s="100" t="str">
        <f>IF(LEFT($G889,4)="xppm","*","")</f>
        <v/>
      </c>
      <c r="N889" s="101" t="str">
        <f>UPPER(TRIM("          PAYROLL TAXES"))</f>
        <v>PAYROLL TAXES</v>
      </c>
      <c r="P889" s="102" t="s">
        <v>356</v>
      </c>
      <c r="R889" s="109">
        <f>IFERROR(IF(1*AB889&gt;0,AB889,V889),V889)</f>
        <v>1.6730553298106971E-3</v>
      </c>
      <c r="S889" s="108"/>
      <c r="T889" s="101">
        <f>IFERROR(IF(LEFT($G889,4)="xppm",AD889/VLOOKUP($G889,$K$11:$Z$28,T$1,0),IF(LEFT($J889,1)="E",AD889/VLOOKUP($J889,$K$11:$Z$28,T$1,0),AD889/T$6)),"")</f>
        <v>1.5764472301811115E-3</v>
      </c>
      <c r="V889" s="101">
        <f>IFERROR(IF(LEFT($G889,4)="xppm",AF889/VLOOKUP($G889,$K$11:$Z$28,V$1,0),IF(LEFT($J889,1)="E",AF889/VLOOKUP($J889,$K$11:$Z$28,V$1,0),AF889/V$6)),"")</f>
        <v>1.6730553298106971E-3</v>
      </c>
      <c r="X889" s="101">
        <f>IFERROR(IF(LEFT($G889,4)="xppm",AH889/VLOOKUP($G889,$K$11:$Z$28,X$1,0),IF(LEFT($J889,1)="E",AH889/VLOOKUP($J889,$K$11:$Z$28,X$1,0),AH889/X$6)),"")</f>
        <v>1.9052609322266908E-3</v>
      </c>
      <c r="Z889" s="101">
        <f>IFERROR(IF(LEFT($G889,4)="xppm",AJ889/VLOOKUP($G889,$K$11:$Z$28,Z$1,0),IF(LEFT($J889,1)="E",AJ889/VLOOKUP($J889,$K$11:$Z$28,Z$1,0),AJ889/Z$6)),"")</f>
        <v>1.8138721001231342E-3</v>
      </c>
      <c r="AA889" s="108"/>
      <c r="AB889" s="99" t="str">
        <f>IFERROR(IF(LEFT($G889,4)="xppm",AL889/VLOOKUP($G889,$K$11:$Z$28,AB$1,0),IF(LEFT($J889,1)="E",AL889/VLOOKUP($J889,$K$11:$AB$28,AB$1,0),AL889/AB$6)),"")</f>
        <v/>
      </c>
      <c r="AC889" s="110"/>
      <c r="AD889" s="14">
        <v>76312.5</v>
      </c>
      <c r="AE889" s="14"/>
      <c r="AF889" s="14">
        <v>239033.77</v>
      </c>
      <c r="AG889" s="14"/>
      <c r="AH889" s="14">
        <v>293227.5</v>
      </c>
      <c r="AI889" s="14"/>
      <c r="AJ889" s="14">
        <v>328388.28399000003</v>
      </c>
      <c r="AK889" s="65"/>
      <c r="AL889" s="14">
        <v>0</v>
      </c>
      <c r="AM889" s="65"/>
      <c r="AN889" s="25">
        <v>24495.95</v>
      </c>
      <c r="AO889" s="25">
        <v>24820.11</v>
      </c>
      <c r="AP889" s="25">
        <v>28110.560000000001</v>
      </c>
      <c r="AQ889" s="25">
        <v>28715.919999999998</v>
      </c>
      <c r="AR889" s="25">
        <v>26430.06</v>
      </c>
      <c r="AS889" s="25">
        <v>27544.17</v>
      </c>
      <c r="AT889" s="25">
        <v>27927.87</v>
      </c>
      <c r="AU889" s="25">
        <v>26246.71</v>
      </c>
      <c r="AV889" s="25">
        <v>25856.54</v>
      </c>
      <c r="AW889" s="25">
        <v>24656.61</v>
      </c>
      <c r="AX889" s="25">
        <v>26725.15</v>
      </c>
      <c r="AY889" s="25">
        <v>24930.74</v>
      </c>
      <c r="AZ889" s="108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  <c r="CK889" s="10"/>
      <c r="CL889" s="10"/>
      <c r="CM889" s="10"/>
      <c r="CN889" s="10"/>
      <c r="CO889" s="10"/>
      <c r="CP889" s="10"/>
      <c r="CQ889" s="10"/>
      <c r="CR889" s="10"/>
      <c r="CS889" s="10"/>
      <c r="CT889" s="10"/>
      <c r="CU889" s="10"/>
      <c r="CV889" s="10"/>
      <c r="CW889" s="10"/>
      <c r="CX889" s="10"/>
      <c r="CY889" s="10"/>
      <c r="CZ889" s="10"/>
      <c r="DA889" s="10"/>
      <c r="DB889" s="10"/>
      <c r="DC889" s="10"/>
      <c r="DD889" s="10"/>
      <c r="DE889" s="10"/>
      <c r="DF889" s="10"/>
      <c r="DG889" s="10"/>
      <c r="DH889" s="10"/>
      <c r="DI889" s="10"/>
      <c r="DJ889" s="10"/>
      <c r="DK889" s="10"/>
      <c r="DL889" s="10"/>
      <c r="DM889" s="10"/>
      <c r="DN889" s="10"/>
      <c r="DO889" s="10"/>
      <c r="DP889" s="10"/>
      <c r="DQ889" s="10"/>
      <c r="DR889" s="10"/>
      <c r="DS889" s="10"/>
    </row>
    <row r="890" spans="1:123" s="101" customFormat="1" ht="10.95" customHeight="1" x14ac:dyDescent="0.25">
      <c r="A890" s="75" t="s">
        <v>348</v>
      </c>
      <c r="B890" s="95" t="str">
        <f t="shared" si="240"/>
        <v>Bud02 2020,3001,'xpr002',0.00162543835092333</v>
      </c>
      <c r="C890" s="96">
        <f t="shared" si="241"/>
        <v>2020</v>
      </c>
      <c r="D890" s="96">
        <v>3001</v>
      </c>
      <c r="E890" s="97" t="str">
        <f>IF(LEFT(H890,1) = "x",H890,F890)</f>
        <v>xpr002</v>
      </c>
      <c r="F890" s="90">
        <v>501100</v>
      </c>
      <c r="G890" s="98">
        <f>IF(""="",1,SUBSTITUTE(SUBSTITUTE("","xxp","xpp"),"xppm13","xppm08"))</f>
        <v>1</v>
      </c>
      <c r="H890" s="98" t="str">
        <f>IF("xpr002"="",1,"xpr002")</f>
        <v>xpr002</v>
      </c>
      <c r="I890" s="98">
        <f>IF("Ewz"="",1,IF(LEFT("Ewz",1)&lt;&gt;"E","Ewz",1))</f>
        <v>1</v>
      </c>
      <c r="J890" s="98" t="str">
        <f>IF("Ewz"="",1,IF(LEFT("Ewz",1)="E","Ewz",1))</f>
        <v>Ewz</v>
      </c>
      <c r="K890" s="99" t="s">
        <v>357</v>
      </c>
      <c r="L890" s="91">
        <v>3001</v>
      </c>
      <c r="M890" s="100" t="str">
        <f>IF(LEFT($G890,4)="xppm","*","")</f>
        <v/>
      </c>
      <c r="N890" s="101" t="str">
        <f>UPPER(TRIM("          HEALTH INSURANCE"))</f>
        <v>HEALTH INSURANCE</v>
      </c>
      <c r="P890" s="102" t="s">
        <v>356</v>
      </c>
      <c r="R890" s="109">
        <f>IFERROR(IF(1*AB890&gt;0,AB890,V890),V890)</f>
        <v>1.6254383509233276E-3</v>
      </c>
      <c r="S890" s="108"/>
      <c r="T890" s="101">
        <f>IFERROR(IF(LEFT($G890,4)="xppm",AD890/VLOOKUP($G890,$K$11:$Z$28,T$1,0),IF(LEFT($J890,1)="E",AD890/VLOOKUP($J890,$K$11:$Z$28,T$1,0),AD890/T$6)),"")</f>
        <v>1.4945227454215037E-3</v>
      </c>
      <c r="V890" s="101">
        <f>IFERROR(IF(LEFT($G890,4)="xppm",AF890/VLOOKUP($G890,$K$11:$Z$28,V$1,0),IF(LEFT($J890,1)="E",AF890/VLOOKUP($J890,$K$11:$Z$28,V$1,0),AF890/V$6)),"")</f>
        <v>1.6254383509233276E-3</v>
      </c>
      <c r="X890" s="101">
        <f>IFERROR(IF(LEFT($G890,4)="xppm",AH890/VLOOKUP($G890,$K$11:$Z$28,X$1,0),IF(LEFT($J890,1)="E",AH890/VLOOKUP($J890,$K$11:$Z$28,X$1,0),AH890/X$6)),"")</f>
        <v>1.9574726562314035E-3</v>
      </c>
      <c r="Z890" s="101">
        <f>IFERROR(IF(LEFT($G890,4)="xppm",AJ890/VLOOKUP($G890,$K$11:$Z$28,Z$1,0),IF(LEFT($J890,1)="E",AJ890/VLOOKUP($J890,$K$11:$Z$28,Z$1,0),AJ890/Z$6)),"")</f>
        <v>1.7349319551720258E-3</v>
      </c>
      <c r="AA890" s="108"/>
      <c r="AB890" s="99" t="str">
        <f>IFERROR(IF(LEFT($G890,4)="xppm",AL890/VLOOKUP($G890,$K$11:$Z$28,AB$1,0),IF(LEFT($J890,1)="E",AL890/VLOOKUP($J890,$K$11:$AB$28,AB$1,0),AL890/AB$6)),"")</f>
        <v/>
      </c>
      <c r="AC890" s="110"/>
      <c r="AD890" s="14">
        <v>74233.38</v>
      </c>
      <c r="AE890" s="14"/>
      <c r="AF890" s="14">
        <v>237696.97</v>
      </c>
      <c r="AG890" s="14"/>
      <c r="AH890" s="14">
        <v>305978.40000000002</v>
      </c>
      <c r="AI890" s="14"/>
      <c r="AJ890" s="14">
        <v>323676</v>
      </c>
      <c r="AK890" s="65"/>
      <c r="AL890" s="14">
        <v>0</v>
      </c>
      <c r="AM890" s="65"/>
      <c r="AN890" s="25">
        <v>24994.36</v>
      </c>
      <c r="AO890" s="25">
        <v>18720.439999999999</v>
      </c>
      <c r="AP890" s="25">
        <v>29275.79</v>
      </c>
      <c r="AQ890" s="25">
        <v>22521.17</v>
      </c>
      <c r="AR890" s="25">
        <v>32810.22</v>
      </c>
      <c r="AS890" s="25">
        <v>27021.81</v>
      </c>
      <c r="AT890" s="25">
        <v>28410.68</v>
      </c>
      <c r="AU890" s="25">
        <v>29450.46</v>
      </c>
      <c r="AV890" s="25">
        <v>23249.25</v>
      </c>
      <c r="AW890" s="25">
        <v>26259.66</v>
      </c>
      <c r="AX890" s="25">
        <v>24602.82</v>
      </c>
      <c r="AY890" s="25">
        <v>23370.9</v>
      </c>
      <c r="AZ890" s="108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  <c r="CK890" s="10"/>
      <c r="CL890" s="10"/>
      <c r="CM890" s="10"/>
      <c r="CN890" s="10"/>
      <c r="CO890" s="10"/>
      <c r="CP890" s="10"/>
      <c r="CQ890" s="10"/>
      <c r="CR890" s="10"/>
      <c r="CS890" s="10"/>
      <c r="CT890" s="10"/>
      <c r="CU890" s="10"/>
      <c r="CV890" s="10"/>
      <c r="CW890" s="10"/>
      <c r="CX890" s="10"/>
      <c r="CY890" s="10"/>
      <c r="CZ890" s="10"/>
      <c r="DA890" s="10"/>
      <c r="DB890" s="10"/>
      <c r="DC890" s="10"/>
      <c r="DD890" s="10"/>
      <c r="DE890" s="10"/>
      <c r="DF890" s="10"/>
      <c r="DG890" s="10"/>
      <c r="DH890" s="10"/>
      <c r="DI890" s="10"/>
      <c r="DJ890" s="10"/>
      <c r="DK890" s="10"/>
      <c r="DL890" s="10"/>
      <c r="DM890" s="10"/>
      <c r="DN890" s="10"/>
      <c r="DO890" s="10"/>
      <c r="DP890" s="10"/>
      <c r="DQ890" s="10"/>
      <c r="DR890" s="10"/>
      <c r="DS890" s="10"/>
    </row>
    <row r="891" spans="1:123" s="101" customFormat="1" ht="10.95" customHeight="1" x14ac:dyDescent="0.25">
      <c r="A891" s="75" t="s">
        <v>348</v>
      </c>
      <c r="B891" s="95" t="str">
        <f t="shared" si="240"/>
        <v>Bud02 2020,3001,'xpr006',0.000460065640990933</v>
      </c>
      <c r="C891" s="96">
        <f t="shared" si="241"/>
        <v>2020</v>
      </c>
      <c r="D891" s="96">
        <v>3001</v>
      </c>
      <c r="E891" s="97" t="str">
        <f>IF(LEFT(H891,1) = "x",H891,F891)</f>
        <v>xpr006</v>
      </c>
      <c r="F891" s="90">
        <v>503000</v>
      </c>
      <c r="G891" s="98">
        <f>IF(""="",1,SUBSTITUTE(SUBSTITUTE("","xxp","xpp"),"xppm13","xppm08"))</f>
        <v>1</v>
      </c>
      <c r="H891" s="98" t="str">
        <f>IF("xpr006"="",1,"xpr006")</f>
        <v>xpr006</v>
      </c>
      <c r="I891" s="98">
        <f>IF("Ewz"="",1,IF(LEFT("Ewz",1)&lt;&gt;"E","Ewz",1))</f>
        <v>1</v>
      </c>
      <c r="J891" s="98" t="str">
        <f>IF("Ewz"="",1,IF(LEFT("Ewz",1)="E","Ewz",1))</f>
        <v>Ewz</v>
      </c>
      <c r="K891" s="99" t="s">
        <v>358</v>
      </c>
      <c r="L891" s="91">
        <v>3001</v>
      </c>
      <c r="M891" s="100" t="str">
        <f>IF(LEFT($G891,4)="xppm","*","")</f>
        <v/>
      </c>
      <c r="N891" s="101" t="str">
        <f>UPPER(TRIM("          WORKMANS COMP INSURANCE"))</f>
        <v>WORKMANS COMP INSURANCE</v>
      </c>
      <c r="P891" s="102" t="s">
        <v>359</v>
      </c>
      <c r="R891" s="109">
        <f>IFERROR(IF(1*AB891&gt;0,AB891,V891),V891)</f>
        <v>4.6006564099093314E-4</v>
      </c>
      <c r="S891" s="108"/>
      <c r="T891" s="101">
        <f>IFERROR(IF(LEFT($G891,4)="xppm",AD891/VLOOKUP($G891,$K$11:$Z$28,T$1,0),IF(LEFT($J891,1)="E",AD891/VLOOKUP($J891,$K$11:$Z$28,T$1,0),AD891/T$6)),"")</f>
        <v>4.5149765481886377E-4</v>
      </c>
      <c r="V891" s="101">
        <f>IFERROR(IF(LEFT($G891,4)="xppm",AF891/VLOOKUP($G891,$K$11:$Z$28,V$1,0),IF(LEFT($J891,1)="E",AF891/VLOOKUP($J891,$K$11:$Z$28,V$1,0),AF891/V$6)),"")</f>
        <v>4.6006564099093314E-4</v>
      </c>
      <c r="X891" s="101">
        <f>IFERROR(IF(LEFT($G891,4)="xppm",AH891/VLOOKUP($G891,$K$11:$Z$28,X$1,0),IF(LEFT($J891,1)="E",AH891/VLOOKUP($J891,$K$11:$Z$28,X$1,0),AH891/X$6)),"")</f>
        <v>5.3497940908052921E-4</v>
      </c>
      <c r="Z891" s="101">
        <f>IFERROR(IF(LEFT($G891,4)="xppm",AJ891/VLOOKUP($G891,$K$11:$Z$28,Z$1,0),IF(LEFT($J891,1)="E",AJ891/VLOOKUP($J891,$K$11:$Z$28,Z$1,0),AJ891/Z$6)),"")</f>
        <v>4.8079992455088026E-4</v>
      </c>
      <c r="AA891" s="108"/>
      <c r="AB891" s="99" t="str">
        <f>IFERROR(IF(LEFT($G891,4)="xppm",AL891/VLOOKUP($G891,$K$11:$Z$28,AB$1,0),IF(LEFT($J891,1)="E",AL891/VLOOKUP($J891,$K$11:$AB$28,AB$1,0),AL891/AB$6)),"")</f>
        <v/>
      </c>
      <c r="AC891" s="110"/>
      <c r="AD891" s="14">
        <v>22426.02</v>
      </c>
      <c r="AE891" s="14"/>
      <c r="AF891" s="14">
        <v>67277.98</v>
      </c>
      <c r="AG891" s="14"/>
      <c r="AH891" s="14">
        <v>83624.23</v>
      </c>
      <c r="AI891" s="14"/>
      <c r="AJ891" s="14">
        <v>89700</v>
      </c>
      <c r="AK891" s="65"/>
      <c r="AL891" s="14">
        <v>0</v>
      </c>
      <c r="AM891" s="65"/>
      <c r="AN891" s="25">
        <v>8287.6299999999992</v>
      </c>
      <c r="AO891" s="25">
        <v>8287.6299999999992</v>
      </c>
      <c r="AP891" s="25">
        <v>8287.6299999999992</v>
      </c>
      <c r="AQ891" s="25">
        <v>7475.26</v>
      </c>
      <c r="AR891" s="25">
        <v>7475.34</v>
      </c>
      <c r="AS891" s="25">
        <v>7475.34</v>
      </c>
      <c r="AT891" s="25">
        <v>7475.34</v>
      </c>
      <c r="AU891" s="25">
        <v>7475.34</v>
      </c>
      <c r="AV891" s="25">
        <v>7475.34</v>
      </c>
      <c r="AW891" s="25">
        <v>7475.34</v>
      </c>
      <c r="AX891" s="25">
        <v>7475.34</v>
      </c>
      <c r="AY891" s="25">
        <v>7475.34</v>
      </c>
      <c r="AZ891" s="108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  <c r="CK891" s="10"/>
      <c r="CL891" s="10"/>
      <c r="CM891" s="10"/>
      <c r="CN891" s="10"/>
      <c r="CO891" s="10"/>
      <c r="CP891" s="10"/>
      <c r="CQ891" s="10"/>
      <c r="CR891" s="10"/>
      <c r="CS891" s="10"/>
      <c r="CT891" s="10"/>
      <c r="CU891" s="10"/>
      <c r="CV891" s="10"/>
      <c r="CW891" s="10"/>
      <c r="CX891" s="10"/>
      <c r="CY891" s="10"/>
      <c r="CZ891" s="10"/>
      <c r="DA891" s="10"/>
      <c r="DB891" s="10"/>
      <c r="DC891" s="10"/>
      <c r="DD891" s="10"/>
      <c r="DE891" s="10"/>
      <c r="DF891" s="10"/>
      <c r="DG891" s="10"/>
      <c r="DH891" s="10"/>
      <c r="DI891" s="10"/>
      <c r="DJ891" s="10"/>
      <c r="DK891" s="10"/>
      <c r="DL891" s="10"/>
      <c r="DM891" s="10"/>
      <c r="DN891" s="10"/>
      <c r="DO891" s="10"/>
      <c r="DP891" s="10"/>
      <c r="DQ891" s="10"/>
      <c r="DR891" s="10"/>
      <c r="DS891" s="10"/>
    </row>
    <row r="892" spans="1:123" s="101" customFormat="1" ht="10.95" customHeight="1" x14ac:dyDescent="0.25">
      <c r="A892" s="75" t="s">
        <v>348</v>
      </c>
      <c r="B892" s="95" t="str">
        <f t="shared" si="240"/>
        <v>Bud02 2020,3001,'xpr004',0.000098458576027901</v>
      </c>
      <c r="C892" s="96">
        <f t="shared" si="241"/>
        <v>2020</v>
      </c>
      <c r="D892" s="96">
        <v>3001</v>
      </c>
      <c r="E892" s="97" t="str">
        <f>IF(LEFT(H892,1) = "x",H892,F892)</f>
        <v>xpr004</v>
      </c>
      <c r="F892" s="90">
        <v>501500</v>
      </c>
      <c r="G892" s="98">
        <f>IF(""="",1,SUBSTITUTE(SUBSTITUTE("","xxp","xpp"),"xppm13","xppm08"))</f>
        <v>1</v>
      </c>
      <c r="H892" s="98" t="str">
        <f>IF("xpr004"="",1,"xpr004")</f>
        <v>xpr004</v>
      </c>
      <c r="I892" s="98">
        <f>IF("Ewz"="",1,IF(LEFT("Ewz",1)&lt;&gt;"E","Ewz",1))</f>
        <v>1</v>
      </c>
      <c r="J892" s="98" t="str">
        <f>IF("Ewz"="",1,IF(LEFT("Ewz",1)="E","Ewz",1))</f>
        <v>Ewz</v>
      </c>
      <c r="K892" s="99" t="s">
        <v>360</v>
      </c>
      <c r="L892" s="91">
        <v>3001</v>
      </c>
      <c r="M892" s="100" t="str">
        <f>IF(LEFT($G892,4)="xppm","*","")</f>
        <v/>
      </c>
      <c r="N892" s="101" t="str">
        <f>UPPER(TRIM("          OTHER"))</f>
        <v>OTHER</v>
      </c>
      <c r="P892" s="102" t="s">
        <v>356</v>
      </c>
      <c r="R892" s="109">
        <f>IFERROR(IF(1*AB892&gt;0,AB892,V892),V892)</f>
        <v>9.8458576027901022E-5</v>
      </c>
      <c r="S892" s="108"/>
      <c r="T892" s="101">
        <f>IFERROR(IF(LEFT($G892,4)="xppm",AD892/VLOOKUP($G892,$K$11:$Z$28,T$1,0),IF(LEFT($J892,1)="E",AD892/VLOOKUP($J892,$K$11:$Z$28,T$1,0),AD892/T$6)),"")</f>
        <v>7.3289685052907571E-5</v>
      </c>
      <c r="V892" s="101">
        <f>IFERROR(IF(LEFT($G892,4)="xppm",AF892/VLOOKUP($G892,$K$11:$Z$28,V$1,0),IF(LEFT($J892,1)="E",AF892/VLOOKUP($J892,$K$11:$Z$28,V$1,0),AF892/V$6)),"")</f>
        <v>9.8458576027901022E-5</v>
      </c>
      <c r="X892" s="101">
        <f>IFERROR(IF(LEFT($G892,4)="xppm",AH892/VLOOKUP($G892,$K$11:$Z$28,X$1,0),IF(LEFT($J892,1)="E",AH892/VLOOKUP($J892,$K$11:$Z$28,X$1,0),AH892/X$6)),"")</f>
        <v>1.5644502928905657E-4</v>
      </c>
      <c r="Z892" s="101">
        <f>IFERROR(IF(LEFT($G892,4)="xppm",AJ892/VLOOKUP($G892,$K$11:$Z$28,Z$1,0),IF(LEFT($J892,1)="E",AJ892/VLOOKUP($J892,$K$11:$Z$28,Z$1,0),AJ892/Z$6)),"")</f>
        <v>6.7467760443903088E-5</v>
      </c>
      <c r="AA892" s="108"/>
      <c r="AB892" s="99" t="str">
        <f>IFERROR(IF(LEFT($G892,4)="xppm",AL892/VLOOKUP($G892,$K$11:$Z$28,AB$1,0),IF(LEFT($J892,1)="E",AL892/VLOOKUP($J892,$K$11:$AB$28,AB$1,0),AL892/AB$6)),"")</f>
        <v/>
      </c>
      <c r="AC892" s="110"/>
      <c r="AD892" s="14">
        <v>3640.32</v>
      </c>
      <c r="AE892" s="14"/>
      <c r="AF892" s="14">
        <v>14398.15</v>
      </c>
      <c r="AG892" s="14"/>
      <c r="AH892" s="14">
        <v>24454.39</v>
      </c>
      <c r="AI892" s="14"/>
      <c r="AJ892" s="14">
        <v>12587.061276</v>
      </c>
      <c r="AK892" s="65"/>
      <c r="AL892" s="14">
        <v>0</v>
      </c>
      <c r="AM892" s="65"/>
      <c r="AN892" s="25">
        <v>2741.29</v>
      </c>
      <c r="AO892" s="25">
        <v>2741.29</v>
      </c>
      <c r="AP892" s="25">
        <v>2915.86</v>
      </c>
      <c r="AQ892" s="25">
        <v>1902.84</v>
      </c>
      <c r="AR892" s="25">
        <v>2368.1</v>
      </c>
      <c r="AS892" s="25">
        <v>1526.61</v>
      </c>
      <c r="AT892" s="25">
        <v>1891.57</v>
      </c>
      <c r="AU892" s="25">
        <v>1889.67</v>
      </c>
      <c r="AV892" s="25">
        <v>1179.04</v>
      </c>
      <c r="AW892" s="25">
        <v>1238.28</v>
      </c>
      <c r="AX892" s="25">
        <v>1225.42</v>
      </c>
      <c r="AY892" s="25">
        <v>1176.6199999999999</v>
      </c>
      <c r="AZ892" s="108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  <c r="CK892" s="10"/>
      <c r="CL892" s="10"/>
      <c r="CM892" s="10"/>
      <c r="CN892" s="10"/>
      <c r="CO892" s="10"/>
      <c r="CP892" s="10"/>
      <c r="CQ892" s="10"/>
      <c r="CR892" s="10"/>
      <c r="CS892" s="10"/>
      <c r="CT892" s="10"/>
      <c r="CU892" s="10"/>
      <c r="CV892" s="10"/>
      <c r="CW892" s="10"/>
      <c r="CX892" s="10"/>
      <c r="CY892" s="10"/>
      <c r="CZ892" s="10"/>
      <c r="DA892" s="10"/>
      <c r="DB892" s="10"/>
      <c r="DC892" s="10"/>
      <c r="DD892" s="10"/>
      <c r="DE892" s="10"/>
      <c r="DF892" s="10"/>
      <c r="DG892" s="10"/>
      <c r="DH892" s="10"/>
      <c r="DI892" s="10"/>
      <c r="DJ892" s="10"/>
      <c r="DK892" s="10"/>
      <c r="DL892" s="10"/>
      <c r="DM892" s="10"/>
      <c r="DN892" s="10"/>
      <c r="DO892" s="10"/>
      <c r="DP892" s="10"/>
      <c r="DQ892" s="10"/>
      <c r="DR892" s="10"/>
      <c r="DS892" s="10"/>
    </row>
    <row r="893" spans="1:123" ht="4.05" customHeight="1" x14ac:dyDescent="0.25">
      <c r="A893" s="75" t="s">
        <v>348</v>
      </c>
      <c r="E893" s="111"/>
      <c r="F893" s="112"/>
      <c r="T893" s="25"/>
      <c r="U893" s="25"/>
      <c r="V893" s="25"/>
      <c r="W893" s="25"/>
      <c r="X893" s="25"/>
      <c r="Y893" s="25"/>
      <c r="Z893" s="25"/>
      <c r="AA893" s="25"/>
      <c r="AB893" s="14"/>
      <c r="AC893" s="14"/>
    </row>
    <row r="894" spans="1:123" s="86" customFormat="1" ht="15" customHeight="1" x14ac:dyDescent="0.25">
      <c r="A894" s="75" t="s">
        <v>348</v>
      </c>
      <c r="B894" s="80"/>
      <c r="C894" s="80"/>
      <c r="D894" s="80"/>
      <c r="E894" s="81"/>
      <c r="F894" s="82"/>
      <c r="G894" s="81"/>
      <c r="H894" s="81"/>
      <c r="I894" s="81"/>
      <c r="J894" s="81"/>
      <c r="K894" s="81"/>
      <c r="L894" s="83">
        <f>L895</f>
        <v>3001</v>
      </c>
      <c r="M894" s="84" t="s">
        <v>361</v>
      </c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  <c r="AA894" s="84"/>
      <c r="AB894" s="81"/>
      <c r="AC894" s="81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85"/>
      <c r="AO894" s="85"/>
      <c r="AP894" s="85"/>
      <c r="AQ894" s="85"/>
      <c r="AR894" s="85"/>
      <c r="AS894" s="85"/>
      <c r="AT894" s="85"/>
      <c r="AU894" s="85"/>
      <c r="AV894" s="85"/>
      <c r="AW894" s="85"/>
      <c r="AX894" s="85"/>
      <c r="AY894" s="85"/>
      <c r="AZ894" s="84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  <c r="CK894" s="10"/>
      <c r="CL894" s="10"/>
      <c r="CM894" s="10"/>
      <c r="CN894" s="10"/>
      <c r="CO894" s="10"/>
      <c r="CP894" s="10"/>
      <c r="CQ894" s="10"/>
      <c r="CR894" s="10"/>
      <c r="CS894" s="10"/>
      <c r="CT894" s="10"/>
      <c r="CU894" s="10"/>
      <c r="CV894" s="10"/>
      <c r="CW894" s="10"/>
      <c r="CX894" s="10"/>
      <c r="CY894" s="10"/>
      <c r="CZ894" s="10"/>
      <c r="DA894" s="10"/>
      <c r="DB894" s="10"/>
      <c r="DC894" s="10"/>
      <c r="DD894" s="10"/>
      <c r="DE894" s="10"/>
      <c r="DF894" s="10"/>
      <c r="DG894" s="10"/>
      <c r="DH894" s="10"/>
      <c r="DI894" s="10"/>
      <c r="DJ894" s="10"/>
      <c r="DK894" s="10"/>
      <c r="DL894" s="10"/>
      <c r="DM894" s="10"/>
      <c r="DN894" s="10"/>
      <c r="DO894" s="10"/>
      <c r="DP894" s="10"/>
      <c r="DQ894" s="10"/>
      <c r="DR894" s="10"/>
      <c r="DS894" s="10"/>
    </row>
    <row r="895" spans="1:123" s="101" customFormat="1" ht="10.95" customHeight="1" x14ac:dyDescent="0.25">
      <c r="A895" s="75" t="s">
        <v>348</v>
      </c>
      <c r="B895" s="95" t="str">
        <f t="shared" ref="B895" si="242">IF(E895&gt;0,"Bud02 " &amp; C895 &amp;","&amp;D895&amp;",'"&amp;E895&amp;"',"&amp;1*R895)</f>
        <v>Bud02 2020,3001,'xhnm06',0.00170069481771072</v>
      </c>
      <c r="C895" s="96">
        <f t="shared" ref="C895" si="243">$E$5</f>
        <v>2020</v>
      </c>
      <c r="D895" s="96">
        <v>3001</v>
      </c>
      <c r="E895" s="97" t="str">
        <f>IF(LEFT(H895,1) = "x",H895,F895)</f>
        <v>xhnm06</v>
      </c>
      <c r="F895" s="90">
        <v>506500</v>
      </c>
      <c r="G895" s="98">
        <f>IF(""="",1,SUBSTITUTE(SUBSTITUTE("","xxp","xpp"),"xppm13","xppm08"))</f>
        <v>1</v>
      </c>
      <c r="H895" s="98" t="str">
        <f>IF("xhnm06"="",1,"xhnm06")</f>
        <v>xhnm06</v>
      </c>
      <c r="I895" s="98">
        <f>IF("E120z"="",1,IF(LEFT("E120z",1)&lt;&gt;"E","E120z",1))</f>
        <v>1</v>
      </c>
      <c r="J895" s="98" t="str">
        <f>IF("E120z"="",1,IF(LEFT("E120z",1)="E","E120z",1))</f>
        <v>E120z</v>
      </c>
      <c r="K895" s="99" t="s">
        <v>362</v>
      </c>
      <c r="L895" s="91">
        <v>3001</v>
      </c>
      <c r="M895" s="100" t="str">
        <f>IF(LEFT($G895,4)="xppm","*","")</f>
        <v/>
      </c>
      <c r="N895" s="101" t="str">
        <f>UPPER(TRIM("          HOUSE THERAPY - MEDICARE B"))</f>
        <v>HOUSE THERAPY - MEDICARE B</v>
      </c>
      <c r="P895" s="102" t="s">
        <v>356</v>
      </c>
      <c r="R895" s="109">
        <f>IFERROR(IF(1*AB895&gt;0,AB895,V895),V895)</f>
        <v>1.7006948177107158E-3</v>
      </c>
      <c r="S895" s="108"/>
      <c r="T895" s="101">
        <f>IFERROR(IF(LEFT($G895,4)="xppm",AD895/VLOOKUP($G895,$K$11:$Z$28,T$1,0),IF(LEFT($J895,1)="E",AD895/VLOOKUP($J895,$K$11:$Z$28,T$1,0),AD895/T$6)),"")</f>
        <v>1.1189481861617805E-3</v>
      </c>
      <c r="V895" s="101">
        <f>IFERROR(IF(LEFT($G895,4)="xppm",AF895/VLOOKUP($G895,$K$11:$Z$28,V$1,0),IF(LEFT($J895,1)="E",AF895/VLOOKUP($J895,$K$11:$Z$28,V$1,0),AF895/V$6)),"")</f>
        <v>1.7006948177107158E-3</v>
      </c>
      <c r="X895" s="101">
        <f>IFERROR(IF(LEFT($G895,4)="xppm",AH895/VLOOKUP($G895,$K$11:$Z$28,X$1,0),IF(LEFT($J895,1)="E",AH895/VLOOKUP($J895,$K$11:$Z$28,X$1,0),AH895/X$6)),"")</f>
        <v>2.5639597531079625E-3</v>
      </c>
      <c r="Z895" s="101">
        <f>IFERROR(IF(LEFT($G895,4)="xppm",AJ895/VLOOKUP($G895,$K$11:$Z$28,Z$1,0),IF(LEFT($J895,1)="E",AJ895/VLOOKUP($J895,$K$11:$Z$28,Z$1,0),AJ895/Z$6)),"")</f>
        <v>4.0365969985349968E-3</v>
      </c>
      <c r="AA895" s="108"/>
      <c r="AB895" s="99" t="str">
        <f>IFERROR(IF(LEFT($G895,4)="xppm",AL895/VLOOKUP($G895,$K$11:$Z$28,AB$1,0),IF(LEFT($J895,1)="E",AL895/VLOOKUP($J895,$K$11:$AB$28,AB$1,0),AL895/AB$6)),"")</f>
        <v/>
      </c>
      <c r="AC895" s="110"/>
      <c r="AD895" s="14">
        <v>4047.74</v>
      </c>
      <c r="AE895" s="14"/>
      <c r="AF895" s="14">
        <v>17599.88</v>
      </c>
      <c r="AG895" s="14"/>
      <c r="AH895" s="14">
        <v>26217.200000000001</v>
      </c>
      <c r="AI895" s="14"/>
      <c r="AJ895" s="14">
        <v>40516.317755999997</v>
      </c>
      <c r="AK895" s="65"/>
      <c r="AL895" s="14">
        <v>0</v>
      </c>
      <c r="AM895" s="65"/>
      <c r="AN895" s="25">
        <v>6632.52</v>
      </c>
      <c r="AO895" s="25">
        <v>1427.55</v>
      </c>
      <c r="AP895" s="25">
        <v>2322.92</v>
      </c>
      <c r="AQ895" s="25">
        <v>2708.75</v>
      </c>
      <c r="AR895" s="25">
        <v>3034.4</v>
      </c>
      <c r="AS895" s="25">
        <v>2816.38</v>
      </c>
      <c r="AT895" s="25">
        <v>1239.69</v>
      </c>
      <c r="AU895" s="25">
        <v>771.81</v>
      </c>
      <c r="AV895" s="25">
        <v>2981.11</v>
      </c>
      <c r="AW895" s="25">
        <v>1023.84</v>
      </c>
      <c r="AX895" s="25">
        <v>1847.59</v>
      </c>
      <c r="AY895" s="25">
        <v>1176.31</v>
      </c>
      <c r="AZ895" s="108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  <c r="CK895" s="10"/>
      <c r="CL895" s="10"/>
      <c r="CM895" s="10"/>
      <c r="CN895" s="10"/>
      <c r="CO895" s="10"/>
      <c r="CP895" s="10"/>
      <c r="CQ895" s="10"/>
      <c r="CR895" s="10"/>
      <c r="CS895" s="10"/>
      <c r="CT895" s="10"/>
      <c r="CU895" s="10"/>
      <c r="CV895" s="10"/>
      <c r="CW895" s="10"/>
      <c r="CX895" s="10"/>
      <c r="CY895" s="10"/>
      <c r="CZ895" s="10"/>
      <c r="DA895" s="10"/>
      <c r="DB895" s="10"/>
      <c r="DC895" s="10"/>
      <c r="DD895" s="10"/>
      <c r="DE895" s="10"/>
      <c r="DF895" s="10"/>
      <c r="DG895" s="10"/>
      <c r="DH895" s="10"/>
      <c r="DI895" s="10"/>
      <c r="DJ895" s="10"/>
      <c r="DK895" s="10"/>
      <c r="DL895" s="10"/>
      <c r="DM895" s="10"/>
      <c r="DN895" s="10"/>
      <c r="DO895" s="10"/>
      <c r="DP895" s="10"/>
      <c r="DQ895" s="10"/>
      <c r="DR895" s="10"/>
      <c r="DS895" s="10"/>
    </row>
    <row r="896" spans="1:123" s="101" customFormat="1" ht="10.95" customHeight="1" x14ac:dyDescent="0.25">
      <c r="A896" s="75" t="s">
        <v>348</v>
      </c>
      <c r="B896" s="95" t="str">
        <f>IF(E896&gt;0,"Bud02 " &amp; C896 &amp;","&amp;D896&amp;",'"&amp;E896&amp;"',"&amp;1*R896)</f>
        <v>Bud02 2020,3001,'508100',74.0533333333333</v>
      </c>
      <c r="C896" s="96">
        <f>$E$5</f>
        <v>2020</v>
      </c>
      <c r="D896" s="96">
        <v>3001</v>
      </c>
      <c r="E896" s="97">
        <f>IF(LEFT(H896,1) = "x",H896,F896)</f>
        <v>508100</v>
      </c>
      <c r="F896" s="90">
        <v>508100</v>
      </c>
      <c r="G896" s="98">
        <f>IF(""="",1,SUBSTITUTE(SUBSTITUTE("","xxp","xpp"),"xppm13","xppm08"))</f>
        <v>1</v>
      </c>
      <c r="H896" s="98">
        <f>IF(""="",1,"")</f>
        <v>1</v>
      </c>
      <c r="I896" s="98">
        <f>IF(""="",1,IF(LEFT("",1)&lt;&gt;"E","",1))</f>
        <v>1</v>
      </c>
      <c r="J896" s="98">
        <f>IF(""="",1,IF(LEFT("",1)="E","",1))</f>
        <v>1</v>
      </c>
      <c r="K896" s="99" t="s">
        <v>363</v>
      </c>
      <c r="L896" s="91">
        <v>3001</v>
      </c>
      <c r="M896" s="100" t="str">
        <f>IF(LEFT($G896,4)="xppm","*","")</f>
        <v/>
      </c>
      <c r="N896" s="101" t="str">
        <f>UPPER(TRIM("          HOUSE THERAPY - REHAB SUPPLIES"))</f>
        <v>HOUSE THERAPY - REHAB SUPPLIES</v>
      </c>
      <c r="P896" s="102" t="s">
        <v>356</v>
      </c>
      <c r="R896" s="109">
        <f>IFERROR(IF(1*AB896&gt;0,AB896,V896),V896)</f>
        <v>74.053333333333342</v>
      </c>
      <c r="S896" s="108"/>
      <c r="T896" s="101">
        <f>IFERROR(IF(LEFT($G896,4)="xppm",AD896/VLOOKUP($G896,$K$11:$Z$28,T$1,0),IF(LEFT($J896,1)="E",AD896/VLOOKUP($J896,$K$11:$Z$28,T$1,0),AD896/T$6)),"")</f>
        <v>52.593333333333334</v>
      </c>
      <c r="V896" s="101">
        <f>IFERROR(IF(LEFT($G896,4)="xppm",AF896/VLOOKUP($G896,$K$11:$Z$28,V$1,0),IF(LEFT($J896,1)="E",AF896/VLOOKUP($J896,$K$11:$Z$28,V$1,0),AF896/V$6)),"")</f>
        <v>74.053333333333342</v>
      </c>
      <c r="X896" s="101">
        <f>IFERROR(IF(LEFT($G896,4)="xppm",AH896/VLOOKUP($G896,$K$11:$Z$28,X$1,0),IF(LEFT($J896,1)="E",AH896/VLOOKUP($J896,$K$11:$Z$28,X$1,0),AH896/X$6)),"")</f>
        <v>186.62916666666669</v>
      </c>
      <c r="Z896" s="101">
        <f>IFERROR(IF(LEFT($G896,4)="xppm",AJ896/VLOOKUP($G896,$K$11:$Z$28,Z$1,0),IF(LEFT($J896,1)="E",AJ896/VLOOKUP($J896,$K$11:$Z$28,Z$1,0),AJ896/Z$6)),"")</f>
        <v>0</v>
      </c>
      <c r="AA896" s="108"/>
      <c r="AB896" s="99">
        <f>IFERROR(IF(LEFT($G896,4)="xppm",AL896/VLOOKUP($G896,$K$11:$Z$28,AB$1,0),IF(LEFT($J896,1)="E",AL896/VLOOKUP($J896,$K$11:$AB$28,AB$1,0),AL896/AB$6)),"")</f>
        <v>0</v>
      </c>
      <c r="AC896" s="110"/>
      <c r="AD896" s="14">
        <v>157.78</v>
      </c>
      <c r="AE896" s="14"/>
      <c r="AF896" s="14">
        <v>666.48</v>
      </c>
      <c r="AG896" s="14"/>
      <c r="AH896" s="14">
        <v>2239.5500000000002</v>
      </c>
      <c r="AI896" s="14"/>
      <c r="AJ896" s="14"/>
      <c r="AK896" s="65"/>
      <c r="AL896" s="14"/>
      <c r="AM896" s="65"/>
      <c r="AN896" s="25">
        <v>53.68</v>
      </c>
      <c r="AO896" s="25">
        <v>0</v>
      </c>
      <c r="AP896" s="25">
        <v>871.97</v>
      </c>
      <c r="AQ896" s="25">
        <v>0</v>
      </c>
      <c r="AR896" s="25">
        <v>88.15</v>
      </c>
      <c r="AS896" s="25">
        <v>420.55</v>
      </c>
      <c r="AT896" s="25">
        <v>0</v>
      </c>
      <c r="AU896" s="25">
        <v>0</v>
      </c>
      <c r="AV896" s="25">
        <v>0</v>
      </c>
      <c r="AW896" s="25">
        <v>17.98</v>
      </c>
      <c r="AX896" s="25">
        <v>5.89</v>
      </c>
      <c r="AY896" s="25">
        <v>133.91</v>
      </c>
      <c r="AZ896" s="108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  <c r="CK896" s="10"/>
      <c r="CL896" s="10"/>
      <c r="CM896" s="10"/>
      <c r="CN896" s="10"/>
      <c r="CO896" s="10"/>
      <c r="CP896" s="10"/>
      <c r="CQ896" s="10"/>
      <c r="CR896" s="10"/>
      <c r="CS896" s="10"/>
      <c r="CT896" s="10"/>
      <c r="CU896" s="10"/>
      <c r="CV896" s="10"/>
      <c r="CW896" s="10"/>
      <c r="CX896" s="10"/>
      <c r="CY896" s="10"/>
      <c r="CZ896" s="10"/>
      <c r="DA896" s="10"/>
      <c r="DB896" s="10"/>
      <c r="DC896" s="10"/>
      <c r="DD896" s="10"/>
      <c r="DE896" s="10"/>
      <c r="DF896" s="10"/>
      <c r="DG896" s="10"/>
      <c r="DH896" s="10"/>
      <c r="DI896" s="10"/>
      <c r="DJ896" s="10"/>
      <c r="DK896" s="10"/>
      <c r="DL896" s="10"/>
      <c r="DM896" s="10"/>
      <c r="DN896" s="10"/>
      <c r="DO896" s="10"/>
      <c r="DP896" s="10"/>
      <c r="DQ896" s="10"/>
      <c r="DR896" s="10"/>
      <c r="DS896" s="10"/>
    </row>
    <row r="897" spans="1:123" ht="4.05" customHeight="1" x14ac:dyDescent="0.25">
      <c r="A897" s="75" t="s">
        <v>348</v>
      </c>
      <c r="E897" s="111"/>
      <c r="F897" s="112"/>
      <c r="T897" s="25"/>
      <c r="U897" s="25"/>
      <c r="V897" s="25"/>
      <c r="W897" s="25"/>
      <c r="X897" s="25"/>
      <c r="Y897" s="25"/>
      <c r="Z897" s="25"/>
      <c r="AA897" s="25"/>
      <c r="AB897" s="14"/>
      <c r="AC897" s="14"/>
    </row>
    <row r="898" spans="1:123" s="86" customFormat="1" ht="15" customHeight="1" x14ac:dyDescent="0.25">
      <c r="A898" s="75" t="s">
        <v>348</v>
      </c>
      <c r="B898" s="80"/>
      <c r="C898" s="80"/>
      <c r="D898" s="80"/>
      <c r="E898" s="81"/>
      <c r="F898" s="82"/>
      <c r="G898" s="81"/>
      <c r="H898" s="81"/>
      <c r="I898" s="81"/>
      <c r="J898" s="81"/>
      <c r="K898" s="81"/>
      <c r="L898" s="83">
        <f>L899</f>
        <v>3001</v>
      </c>
      <c r="M898" s="84" t="s">
        <v>364</v>
      </c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  <c r="AA898" s="84"/>
      <c r="AB898" s="81"/>
      <c r="AC898" s="81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85"/>
      <c r="AO898" s="85"/>
      <c r="AP898" s="85"/>
      <c r="AQ898" s="85"/>
      <c r="AR898" s="85"/>
      <c r="AS898" s="85"/>
      <c r="AT898" s="85"/>
      <c r="AU898" s="85"/>
      <c r="AV898" s="85"/>
      <c r="AW898" s="85"/>
      <c r="AX898" s="85"/>
      <c r="AY898" s="85"/>
      <c r="AZ898" s="84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  <c r="CK898" s="10"/>
      <c r="CL898" s="10"/>
      <c r="CM898" s="10"/>
      <c r="CN898" s="10"/>
      <c r="CO898" s="10"/>
      <c r="CP898" s="10"/>
      <c r="CQ898" s="10"/>
      <c r="CR898" s="10"/>
      <c r="CS898" s="10"/>
      <c r="CT898" s="10"/>
      <c r="CU898" s="10"/>
      <c r="CV898" s="10"/>
      <c r="CW898" s="10"/>
      <c r="CX898" s="10"/>
      <c r="CY898" s="10"/>
      <c r="CZ898" s="10"/>
      <c r="DA898" s="10"/>
      <c r="DB898" s="10"/>
      <c r="DC898" s="10"/>
      <c r="DD898" s="10"/>
      <c r="DE898" s="10"/>
      <c r="DF898" s="10"/>
      <c r="DG898" s="10"/>
      <c r="DH898" s="10"/>
      <c r="DI898" s="10"/>
      <c r="DJ898" s="10"/>
      <c r="DK898" s="10"/>
      <c r="DL898" s="10"/>
      <c r="DM898" s="10"/>
      <c r="DN898" s="10"/>
      <c r="DO898" s="10"/>
      <c r="DP898" s="10"/>
      <c r="DQ898" s="10"/>
      <c r="DR898" s="10"/>
      <c r="DS898" s="10"/>
    </row>
    <row r="899" spans="1:123" s="101" customFormat="1" ht="10.95" customHeight="1" x14ac:dyDescent="0.25">
      <c r="A899" s="75" t="s">
        <v>348</v>
      </c>
      <c r="B899" s="95" t="str">
        <f t="shared" ref="B899" si="244">IF(E899&gt;0,"Bud02 " &amp; C899 &amp;","&amp;D899&amp;",'"&amp;E899&amp;"',"&amp;1*R899)</f>
        <v>Bud02 2020,3001,'xdit02',0</v>
      </c>
      <c r="C899" s="96">
        <f t="shared" ref="C899" si="245">$E$5</f>
        <v>2020</v>
      </c>
      <c r="D899" s="96">
        <v>3001</v>
      </c>
      <c r="E899" s="97" t="str">
        <f>IF(LEFT(H899,1) = "x",H899,F899)</f>
        <v>xdit02</v>
      </c>
      <c r="F899" s="90">
        <v>530400</v>
      </c>
      <c r="G899" s="98" t="str">
        <f>IF("xppm02"="",1,SUBSTITUTE(SUBSTITUTE("xppm02","xxp","xpp"),"xppm13","xppm08"))</f>
        <v>xppm02</v>
      </c>
      <c r="H899" s="98" t="str">
        <f>IF("xdit02"="",1,"xdit02")</f>
        <v>xdit02</v>
      </c>
      <c r="I899" s="98">
        <f>IF(""="",1,IF(LEFT("",1)&lt;&gt;"E","",1))</f>
        <v>1</v>
      </c>
      <c r="J899" s="98">
        <f>IF(""="",1,IF(LEFT("",1)="E","",1))</f>
        <v>1</v>
      </c>
      <c r="K899" s="99" t="s">
        <v>365</v>
      </c>
      <c r="L899" s="91">
        <v>3001</v>
      </c>
      <c r="M899" s="100" t="str">
        <f>IF(LEFT($G899,4)="xppm","*","")</f>
        <v>*</v>
      </c>
      <c r="N899" s="101" t="str">
        <f>UPPER(TRIM("          DIETARY CONTRACT SERVICES"))</f>
        <v>DIETARY CONTRACT SERVICES</v>
      </c>
      <c r="P899" s="102" t="s">
        <v>366</v>
      </c>
      <c r="R899" s="109">
        <f>IFERROR(IF(1*AB899&gt;0,AB899,V899),V899)</f>
        <v>0</v>
      </c>
      <c r="S899" s="108"/>
      <c r="T899" s="101">
        <f>IFERROR(IF(LEFT($G899,4)="xppm",AD899/VLOOKUP($G899,$K$11:$Z$28,T$1,0),IF(LEFT($J899,1)="E",AD899/VLOOKUP($J899,$K$11:$Z$28,T$1,0),AD899/T$6)),"")</f>
        <v>0</v>
      </c>
      <c r="V899" s="101">
        <f>IFERROR(IF(LEFT($G899,4)="xppm",AF899/VLOOKUP($G899,$K$11:$Z$28,V$1,0),IF(LEFT($J899,1)="E",AF899/VLOOKUP($J899,$K$11:$Z$28,V$1,0),AF899/V$6)),"")</f>
        <v>0</v>
      </c>
      <c r="X899" s="101">
        <f>IFERROR(IF(LEFT($G899,4)="xppm",AH899/VLOOKUP($G899,$K$11:$Z$28,X$1,0),IF(LEFT($J899,1)="E",AH899/VLOOKUP($J899,$K$11:$Z$28,X$1,0),AH899/X$6)),"")</f>
        <v>0.21991552242208998</v>
      </c>
      <c r="Z899" s="101">
        <f>IFERROR(IF(LEFT($G899,4)="xppm",AJ899/VLOOKUP($G899,$K$11:$Z$28,Z$1,0),IF(LEFT($J899,1)="E",AJ899/VLOOKUP($J899,$K$11:$Z$28,Z$1,0),AJ899/Z$6)),"")</f>
        <v>0</v>
      </c>
      <c r="AA899" s="108"/>
      <c r="AB899" s="99" t="str">
        <f>IFERROR(IF(LEFT($G899,4)="xppm",AL899/VLOOKUP($G899,$K$11:$Z$28,AB$1,0),IF(LEFT($J899,1)="E",AL899/VLOOKUP($J899,$K$11:$AB$28,AB$1,0),AL899/AB$6)),"")</f>
        <v/>
      </c>
      <c r="AC899" s="110"/>
      <c r="AD899" s="14">
        <v>0</v>
      </c>
      <c r="AE899" s="14"/>
      <c r="AF899" s="14">
        <v>0</v>
      </c>
      <c r="AG899" s="14"/>
      <c r="AH899" s="14">
        <v>264281.06</v>
      </c>
      <c r="AI899" s="14"/>
      <c r="AJ899" s="14">
        <v>0</v>
      </c>
      <c r="AK899" s="65"/>
      <c r="AL899" s="14">
        <v>0</v>
      </c>
      <c r="AM899" s="65"/>
      <c r="AN899" s="25">
        <v>0</v>
      </c>
      <c r="AO899" s="25">
        <v>0</v>
      </c>
      <c r="AP899" s="25">
        <v>0</v>
      </c>
      <c r="AQ899" s="25">
        <v>0</v>
      </c>
      <c r="AR899" s="25">
        <v>0</v>
      </c>
      <c r="AS899" s="25">
        <v>0</v>
      </c>
      <c r="AT899" s="25">
        <v>0</v>
      </c>
      <c r="AU899" s="25">
        <v>0</v>
      </c>
      <c r="AV899" s="25">
        <v>0</v>
      </c>
      <c r="AW899" s="25">
        <v>0</v>
      </c>
      <c r="AX899" s="25">
        <v>0</v>
      </c>
      <c r="AY899" s="25">
        <v>0</v>
      </c>
      <c r="AZ899" s="108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  <c r="CK899" s="10"/>
      <c r="CL899" s="10"/>
      <c r="CM899" s="10"/>
      <c r="CN899" s="10"/>
      <c r="CO899" s="10"/>
      <c r="CP899" s="10"/>
      <c r="CQ899" s="10"/>
      <c r="CR899" s="10"/>
      <c r="CS899" s="10"/>
      <c r="CT899" s="10"/>
      <c r="CU899" s="10"/>
      <c r="CV899" s="10"/>
      <c r="CW899" s="10"/>
      <c r="CX899" s="10"/>
      <c r="CY899" s="10"/>
      <c r="CZ899" s="10"/>
      <c r="DA899" s="10"/>
      <c r="DB899" s="10"/>
      <c r="DC899" s="10"/>
      <c r="DD899" s="10"/>
      <c r="DE899" s="10"/>
      <c r="DF899" s="10"/>
      <c r="DG899" s="10"/>
      <c r="DH899" s="10"/>
      <c r="DI899" s="10"/>
      <c r="DJ899" s="10"/>
      <c r="DK899" s="10"/>
      <c r="DL899" s="10"/>
      <c r="DM899" s="10"/>
      <c r="DN899" s="10"/>
      <c r="DO899" s="10"/>
      <c r="DP899" s="10"/>
      <c r="DQ899" s="10"/>
      <c r="DR899" s="10"/>
      <c r="DS899" s="10"/>
    </row>
    <row r="900" spans="1:123" ht="4.05" customHeight="1" x14ac:dyDescent="0.25">
      <c r="A900" s="75" t="s">
        <v>348</v>
      </c>
      <c r="E900" s="111"/>
      <c r="F900" s="112"/>
      <c r="T900" s="25"/>
      <c r="U900" s="25"/>
      <c r="V900" s="25"/>
      <c r="W900" s="25"/>
      <c r="X900" s="25"/>
      <c r="Y900" s="25"/>
      <c r="Z900" s="25"/>
      <c r="AA900" s="25"/>
      <c r="AB900" s="14"/>
      <c r="AC900" s="14"/>
    </row>
    <row r="901" spans="1:123" s="86" customFormat="1" ht="15" customHeight="1" x14ac:dyDescent="0.25">
      <c r="A901" s="75" t="s">
        <v>348</v>
      </c>
      <c r="B901" s="80"/>
      <c r="C901" s="80"/>
      <c r="D901" s="80"/>
      <c r="E901" s="81"/>
      <c r="F901" s="82"/>
      <c r="G901" s="81"/>
      <c r="H901" s="81"/>
      <c r="I901" s="81"/>
      <c r="J901" s="81"/>
      <c r="K901" s="81"/>
      <c r="L901" s="83">
        <f>L902</f>
        <v>3001</v>
      </c>
      <c r="M901" s="84" t="s">
        <v>367</v>
      </c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  <c r="AA901" s="84"/>
      <c r="AB901" s="81"/>
      <c r="AC901" s="81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85"/>
      <c r="AO901" s="85"/>
      <c r="AP901" s="85"/>
      <c r="AQ901" s="85"/>
      <c r="AR901" s="85"/>
      <c r="AS901" s="85"/>
      <c r="AT901" s="85"/>
      <c r="AU901" s="85"/>
      <c r="AV901" s="85"/>
      <c r="AW901" s="85"/>
      <c r="AX901" s="85"/>
      <c r="AY901" s="85"/>
      <c r="AZ901" s="84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  <c r="CK901" s="10"/>
      <c r="CL901" s="10"/>
      <c r="CM901" s="10"/>
      <c r="CN901" s="10"/>
      <c r="CO901" s="10"/>
      <c r="CP901" s="10"/>
      <c r="CQ901" s="10"/>
      <c r="CR901" s="10"/>
      <c r="CS901" s="10"/>
      <c r="CT901" s="10"/>
      <c r="CU901" s="10"/>
      <c r="CV901" s="10"/>
      <c r="CW901" s="10"/>
      <c r="CX901" s="10"/>
      <c r="CY901" s="10"/>
      <c r="CZ901" s="10"/>
      <c r="DA901" s="10"/>
      <c r="DB901" s="10"/>
      <c r="DC901" s="10"/>
      <c r="DD901" s="10"/>
      <c r="DE901" s="10"/>
      <c r="DF901" s="10"/>
      <c r="DG901" s="10"/>
      <c r="DH901" s="10"/>
      <c r="DI901" s="10"/>
      <c r="DJ901" s="10"/>
      <c r="DK901" s="10"/>
      <c r="DL901" s="10"/>
      <c r="DM901" s="10"/>
      <c r="DN901" s="10"/>
      <c r="DO901" s="10"/>
      <c r="DP901" s="10"/>
      <c r="DQ901" s="10"/>
      <c r="DR901" s="10"/>
      <c r="DS901" s="10"/>
    </row>
    <row r="902" spans="1:123" s="101" customFormat="1" ht="10.95" customHeight="1" x14ac:dyDescent="0.25">
      <c r="A902" s="75" t="s">
        <v>348</v>
      </c>
      <c r="B902" s="95" t="str">
        <f t="shared" ref="B902:B904" si="246">IF(E902&gt;0,"Bud02 " &amp; C902 &amp;","&amp;D902&amp;",'"&amp;E902&amp;"',"&amp;1*R902)</f>
        <v>Bud02 2020,3001,'533000',11286.6811111111</v>
      </c>
      <c r="C902" s="96">
        <f t="shared" ref="C902:C904" si="247">$E$5</f>
        <v>2020</v>
      </c>
      <c r="D902" s="96">
        <v>3001</v>
      </c>
      <c r="E902" s="97">
        <f>IF(LEFT(H902,1) = "x",H902,F902)</f>
        <v>533000</v>
      </c>
      <c r="F902" s="90">
        <v>533000</v>
      </c>
      <c r="G902" s="98">
        <f>IF(""="",1,SUBSTITUTE(SUBSTITUTE("","xxp","xpp"),"xppm13","xppm08"))</f>
        <v>1</v>
      </c>
      <c r="H902" s="98">
        <f>IF(""="",1,"")</f>
        <v>1</v>
      </c>
      <c r="I902" s="98">
        <f>IF(""="",1,IF(LEFT("",1)&lt;&gt;"E","",1))</f>
        <v>1</v>
      </c>
      <c r="J902" s="98">
        <f>IF(""="",1,IF(LEFT("",1)="E","",1))</f>
        <v>1</v>
      </c>
      <c r="K902" s="99" t="s">
        <v>368</v>
      </c>
      <c r="L902" s="91">
        <v>3001</v>
      </c>
      <c r="M902" s="100" t="str">
        <f>IF(LEFT($G902,4)="xppm","*","")</f>
        <v/>
      </c>
      <c r="N902" s="101" t="str">
        <f>UPPER(TRIM("          UTILITIES"))</f>
        <v>UTILITIES</v>
      </c>
      <c r="P902" s="102" t="s">
        <v>356</v>
      </c>
      <c r="R902" s="109">
        <f>IFERROR(IF(1*AB902&gt;0,AB902,V902),V902)</f>
        <v>11286.681111111111</v>
      </c>
      <c r="S902" s="108"/>
      <c r="T902" s="101">
        <f>IFERROR(IF(LEFT($G902,4)="xppm",AD902/VLOOKUP($G902,$K$11:$Z$28,T$1,0),IF(LEFT($J902,1)="E",AD902/VLOOKUP($J902,$K$11:$Z$28,T$1,0),AD902/T$6)),"")</f>
        <v>11511.44</v>
      </c>
      <c r="V902" s="101">
        <f>IFERROR(IF(LEFT($G902,4)="xppm",AF902/VLOOKUP($G902,$K$11:$Z$28,V$1,0),IF(LEFT($J902,1)="E",AF902/VLOOKUP($J902,$K$11:$Z$28,V$1,0),AF902/V$6)),"")</f>
        <v>11286.681111111111</v>
      </c>
      <c r="X902" s="101">
        <f>IFERROR(IF(LEFT($G902,4)="xppm",AH902/VLOOKUP($G902,$K$11:$Z$28,X$1,0),IF(LEFT($J902,1)="E",AH902/VLOOKUP($J902,$K$11:$Z$28,X$1,0),AH902/X$6)),"")</f>
        <v>11532.57</v>
      </c>
      <c r="Z902" s="101">
        <f>IFERROR(IF(LEFT($G902,4)="xppm",AJ902/VLOOKUP($G902,$K$11:$Z$28,Z$1,0),IF(LEFT($J902,1)="E",AJ902/VLOOKUP($J902,$K$11:$Z$28,Z$1,0),AJ902/Z$6)),"")</f>
        <v>12321</v>
      </c>
      <c r="AA902" s="108"/>
      <c r="AB902" s="99">
        <f>IFERROR(IF(LEFT($G902,4)="xppm",AL902/VLOOKUP($G902,$K$11:$Z$28,AB$1,0),IF(LEFT($J902,1)="E",AL902/VLOOKUP($J902,$K$11:$AB$28,AB$1,0),AL902/AB$6)),"")</f>
        <v>0</v>
      </c>
      <c r="AC902" s="110"/>
      <c r="AD902" s="14">
        <v>34534.32</v>
      </c>
      <c r="AE902" s="14"/>
      <c r="AF902" s="14">
        <v>101580.13</v>
      </c>
      <c r="AG902" s="14"/>
      <c r="AH902" s="14">
        <v>138390.84</v>
      </c>
      <c r="AI902" s="14"/>
      <c r="AJ902" s="14">
        <v>147852</v>
      </c>
      <c r="AK902" s="65"/>
      <c r="AL902" s="14">
        <v>0</v>
      </c>
      <c r="AM902" s="65"/>
      <c r="AN902" s="25">
        <v>9547.67</v>
      </c>
      <c r="AO902" s="25">
        <v>10069.32</v>
      </c>
      <c r="AP902" s="25">
        <v>11325.66</v>
      </c>
      <c r="AQ902" s="25">
        <v>14804.91</v>
      </c>
      <c r="AR902" s="25">
        <v>13700.05</v>
      </c>
      <c r="AS902" s="25">
        <v>10337.26</v>
      </c>
      <c r="AT902" s="25">
        <v>11709</v>
      </c>
      <c r="AU902" s="25">
        <v>9974.75</v>
      </c>
      <c r="AV902" s="25">
        <v>6519.84</v>
      </c>
      <c r="AW902" s="25">
        <v>9535.0300000000007</v>
      </c>
      <c r="AX902" s="25">
        <v>15058.66</v>
      </c>
      <c r="AY902" s="25">
        <v>9940.6299999999992</v>
      </c>
      <c r="AZ902" s="108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  <c r="CK902" s="10"/>
      <c r="CL902" s="10"/>
      <c r="CM902" s="10"/>
      <c r="CN902" s="10"/>
      <c r="CO902" s="10"/>
      <c r="CP902" s="10"/>
      <c r="CQ902" s="10"/>
      <c r="CR902" s="10"/>
      <c r="CS902" s="10"/>
      <c r="CT902" s="10"/>
      <c r="CU902" s="10"/>
      <c r="CV902" s="10"/>
      <c r="CW902" s="10"/>
      <c r="CX902" s="10"/>
      <c r="CY902" s="10"/>
      <c r="CZ902" s="10"/>
      <c r="DA902" s="10"/>
      <c r="DB902" s="10"/>
      <c r="DC902" s="10"/>
      <c r="DD902" s="10"/>
      <c r="DE902" s="10"/>
      <c r="DF902" s="10"/>
      <c r="DG902" s="10"/>
      <c r="DH902" s="10"/>
      <c r="DI902" s="10"/>
      <c r="DJ902" s="10"/>
      <c r="DK902" s="10"/>
      <c r="DL902" s="10"/>
      <c r="DM902" s="10"/>
      <c r="DN902" s="10"/>
      <c r="DO902" s="10"/>
      <c r="DP902" s="10"/>
      <c r="DQ902" s="10"/>
      <c r="DR902" s="10"/>
      <c r="DS902" s="10"/>
    </row>
    <row r="903" spans="1:123" s="101" customFormat="1" ht="10.95" customHeight="1" x14ac:dyDescent="0.25">
      <c r="A903" s="75" t="s">
        <v>348</v>
      </c>
      <c r="B903" s="95" t="str">
        <f t="shared" si="246"/>
        <v>Bud02 2020,3001,'536000',5585.11111111111</v>
      </c>
      <c r="C903" s="96">
        <f t="shared" si="247"/>
        <v>2020</v>
      </c>
      <c r="D903" s="96">
        <v>3001</v>
      </c>
      <c r="E903" s="97">
        <f>IF(LEFT(H903,1) = "x",H903,F903)</f>
        <v>536000</v>
      </c>
      <c r="F903" s="90">
        <v>536000</v>
      </c>
      <c r="G903" s="98">
        <f>IF(""="",1,SUBSTITUTE(SUBSTITUTE("","xxp","xpp"),"xppm13","xppm08"))</f>
        <v>1</v>
      </c>
      <c r="H903" s="98">
        <f>IF(""="",1,"")</f>
        <v>1</v>
      </c>
      <c r="I903" s="98">
        <f>IF(""="",1,IF(LEFT("",1)&lt;&gt;"E","",1))</f>
        <v>1</v>
      </c>
      <c r="J903" s="98">
        <f>IF(""="",1,IF(LEFT("",1)="E","",1))</f>
        <v>1</v>
      </c>
      <c r="K903" s="99" t="s">
        <v>369</v>
      </c>
      <c r="L903" s="91">
        <v>3001</v>
      </c>
      <c r="M903" s="100" t="str">
        <f>IF(LEFT($G903,4)="xppm","*","")</f>
        <v/>
      </c>
      <c r="N903" s="101" t="str">
        <f>UPPER(TRIM("          REPAIRS &amp; MAINTENANCE/SUPPLIES"))</f>
        <v>REPAIRS &amp; MAINTENANCE/SUPPLIES</v>
      </c>
      <c r="P903" s="102" t="s">
        <v>370</v>
      </c>
      <c r="R903" s="109">
        <f>IFERROR(IF(1*AB903&gt;0,AB903,V903),V903)</f>
        <v>5585.1111111111113</v>
      </c>
      <c r="S903" s="108"/>
      <c r="T903" s="101">
        <f>IFERROR(IF(LEFT($G903,4)="xppm",AD903/VLOOKUP($G903,$K$11:$Z$28,T$1,0),IF(LEFT($J903,1)="E",AD903/VLOOKUP($J903,$K$11:$Z$28,T$1,0),AD903/T$6)),"")</f>
        <v>4570.3900000000003</v>
      </c>
      <c r="V903" s="101">
        <f>IFERROR(IF(LEFT($G903,4)="xppm",AF903/VLOOKUP($G903,$K$11:$Z$28,V$1,0),IF(LEFT($J903,1)="E",AF903/VLOOKUP($J903,$K$11:$Z$28,V$1,0),AF903/V$6)),"")</f>
        <v>5585.1111111111113</v>
      </c>
      <c r="X903" s="101">
        <f>IFERROR(IF(LEFT($G903,4)="xppm",AH903/VLOOKUP($G903,$K$11:$Z$28,X$1,0),IF(LEFT($J903,1)="E",AH903/VLOOKUP($J903,$K$11:$Z$28,X$1,0),AH903/X$6)),"")</f>
        <v>4275.5116666666663</v>
      </c>
      <c r="Z903" s="101">
        <f>IFERROR(IF(LEFT($G903,4)="xppm",AJ903/VLOOKUP($G903,$K$11:$Z$28,Z$1,0),IF(LEFT($J903,1)="E",AJ903/VLOOKUP($J903,$K$11:$Z$28,Z$1,0),AJ903/Z$6)),"")</f>
        <v>3725.9625000000001</v>
      </c>
      <c r="AA903" s="108"/>
      <c r="AB903" s="99">
        <f>IFERROR(IF(LEFT($G903,4)="xppm",AL903/VLOOKUP($G903,$K$11:$Z$28,AB$1,0),IF(LEFT($J903,1)="E",AL903/VLOOKUP($J903,$K$11:$AB$28,AB$1,0),AL903/AB$6)),"")</f>
        <v>0</v>
      </c>
      <c r="AC903" s="110"/>
      <c r="AD903" s="14">
        <v>13711.17</v>
      </c>
      <c r="AE903" s="14"/>
      <c r="AF903" s="14">
        <v>50266</v>
      </c>
      <c r="AG903" s="14"/>
      <c r="AH903" s="14">
        <v>51306.14</v>
      </c>
      <c r="AI903" s="14"/>
      <c r="AJ903" s="14">
        <v>44711.55</v>
      </c>
      <c r="AK903" s="65"/>
      <c r="AL903" s="14">
        <v>0</v>
      </c>
      <c r="AM903" s="65"/>
      <c r="AN903" s="25">
        <v>1890.22</v>
      </c>
      <c r="AO903" s="25">
        <v>1389.23</v>
      </c>
      <c r="AP903" s="25">
        <v>8966.4</v>
      </c>
      <c r="AQ903" s="25">
        <v>2036.2</v>
      </c>
      <c r="AR903" s="25">
        <v>4215.6899999999996</v>
      </c>
      <c r="AS903" s="25">
        <v>6493.73</v>
      </c>
      <c r="AT903" s="25">
        <v>8486.56</v>
      </c>
      <c r="AU903" s="25">
        <v>8536.44</v>
      </c>
      <c r="AV903" s="25">
        <v>6786.21</v>
      </c>
      <c r="AW903" s="25">
        <v>4644.63</v>
      </c>
      <c r="AX903" s="25">
        <v>5510.5</v>
      </c>
      <c r="AY903" s="25">
        <v>3556.04</v>
      </c>
      <c r="AZ903" s="108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  <c r="CK903" s="10"/>
      <c r="CL903" s="10"/>
      <c r="CM903" s="10"/>
      <c r="CN903" s="10"/>
      <c r="CO903" s="10"/>
      <c r="CP903" s="10"/>
      <c r="CQ903" s="10"/>
      <c r="CR903" s="10"/>
      <c r="CS903" s="10"/>
      <c r="CT903" s="10"/>
      <c r="CU903" s="10"/>
      <c r="CV903" s="10"/>
      <c r="CW903" s="10"/>
      <c r="CX903" s="10"/>
      <c r="CY903" s="10"/>
      <c r="CZ903" s="10"/>
      <c r="DA903" s="10"/>
      <c r="DB903" s="10"/>
      <c r="DC903" s="10"/>
      <c r="DD903" s="10"/>
      <c r="DE903" s="10"/>
      <c r="DF903" s="10"/>
      <c r="DG903" s="10"/>
      <c r="DH903" s="10"/>
      <c r="DI903" s="10"/>
      <c r="DJ903" s="10"/>
      <c r="DK903" s="10"/>
      <c r="DL903" s="10"/>
      <c r="DM903" s="10"/>
      <c r="DN903" s="10"/>
      <c r="DO903" s="10"/>
      <c r="DP903" s="10"/>
      <c r="DQ903" s="10"/>
      <c r="DR903" s="10"/>
      <c r="DS903" s="10"/>
    </row>
    <row r="904" spans="1:123" s="101" customFormat="1" ht="10.95" customHeight="1" x14ac:dyDescent="0.25">
      <c r="A904" s="75" t="s">
        <v>348</v>
      </c>
      <c r="B904" s="95" t="str">
        <f t="shared" si="246"/>
        <v>Bud02 2020,3001,'534000',2899.10777777778</v>
      </c>
      <c r="C904" s="96">
        <f t="shared" si="247"/>
        <v>2020</v>
      </c>
      <c r="D904" s="96">
        <v>3001</v>
      </c>
      <c r="E904" s="97">
        <f>IF(LEFT(H904,1) = "x",H904,F904)</f>
        <v>534000</v>
      </c>
      <c r="F904" s="90">
        <v>534000</v>
      </c>
      <c r="G904" s="98">
        <f>IF(""="",1,SUBSTITUTE(SUBSTITUTE("","xxp","xpp"),"xppm13","xppm08"))</f>
        <v>1</v>
      </c>
      <c r="H904" s="98">
        <f>IF(""="",1,"")</f>
        <v>1</v>
      </c>
      <c r="I904" s="98">
        <f>IF(""="",1,IF(LEFT("",1)&lt;&gt;"E","",1))</f>
        <v>1</v>
      </c>
      <c r="J904" s="98">
        <f>IF(""="",1,IF(LEFT("",1)="E","",1))</f>
        <v>1</v>
      </c>
      <c r="K904" s="99" t="s">
        <v>371</v>
      </c>
      <c r="L904" s="91">
        <v>3001</v>
      </c>
      <c r="M904" s="100" t="str">
        <f>IF(LEFT($G904,4)="xppm","*","")</f>
        <v/>
      </c>
      <c r="N904" s="101" t="str">
        <f>UPPER(TRIM("          CONTRACT SERVICES"))</f>
        <v>CONTRACT SERVICES</v>
      </c>
      <c r="P904" s="102" t="s">
        <v>370</v>
      </c>
      <c r="R904" s="109">
        <f>IFERROR(IF(1*AB904&gt;0,AB904,V904),V904)</f>
        <v>2899.1077777777778</v>
      </c>
      <c r="S904" s="108"/>
      <c r="T904" s="101">
        <f>IFERROR(IF(LEFT($G904,4)="xppm",AD904/VLOOKUP($G904,$K$11:$Z$28,T$1,0),IF(LEFT($J904,1)="E",AD904/VLOOKUP($J904,$K$11:$Z$28,T$1,0),AD904/T$6)),"")</f>
        <v>3144.3866666666668</v>
      </c>
      <c r="V904" s="101">
        <f>IFERROR(IF(LEFT($G904,4)="xppm",AF904/VLOOKUP($G904,$K$11:$Z$28,V$1,0),IF(LEFT($J904,1)="E",AF904/VLOOKUP($J904,$K$11:$Z$28,V$1,0),AF904/V$6)),"")</f>
        <v>2899.1077777777778</v>
      </c>
      <c r="X904" s="101">
        <f>IFERROR(IF(LEFT($G904,4)="xppm",AH904/VLOOKUP($G904,$K$11:$Z$28,X$1,0),IF(LEFT($J904,1)="E",AH904/VLOOKUP($J904,$K$11:$Z$28,X$1,0),AH904/X$6)),"")</f>
        <v>2247.4566666666665</v>
      </c>
      <c r="Z904" s="101">
        <f>IFERROR(IF(LEFT($G904,4)="xppm",AJ904/VLOOKUP($G904,$K$11:$Z$28,Z$1,0),IF(LEFT($J904,1)="E",AJ904/VLOOKUP($J904,$K$11:$Z$28,Z$1,0),AJ904/Z$6)),"")</f>
        <v>1342</v>
      </c>
      <c r="AA904" s="108"/>
      <c r="AB904" s="99">
        <f>IFERROR(IF(LEFT($G904,4)="xppm",AL904/VLOOKUP($G904,$K$11:$Z$28,AB$1,0),IF(LEFT($J904,1)="E",AL904/VLOOKUP($J904,$K$11:$AB$28,AB$1,0),AL904/AB$6)),"")</f>
        <v>0</v>
      </c>
      <c r="AC904" s="110"/>
      <c r="AD904" s="14">
        <v>9433.16</v>
      </c>
      <c r="AE904" s="14"/>
      <c r="AF904" s="14">
        <v>26091.97</v>
      </c>
      <c r="AG904" s="14"/>
      <c r="AH904" s="14">
        <v>26969.48</v>
      </c>
      <c r="AI904" s="14"/>
      <c r="AJ904" s="14">
        <v>16104</v>
      </c>
      <c r="AK904" s="65"/>
      <c r="AL904" s="14">
        <v>0</v>
      </c>
      <c r="AM904" s="65"/>
      <c r="AN904" s="25">
        <v>1237.92</v>
      </c>
      <c r="AO904" s="25">
        <v>2936.77</v>
      </c>
      <c r="AP904" s="25">
        <v>3731.65</v>
      </c>
      <c r="AQ904" s="25">
        <v>2083.1</v>
      </c>
      <c r="AR904" s="25">
        <v>3053.97</v>
      </c>
      <c r="AS904" s="25">
        <v>2899.24</v>
      </c>
      <c r="AT904" s="25">
        <v>1970.96</v>
      </c>
      <c r="AU904" s="25">
        <v>5675.2</v>
      </c>
      <c r="AV904" s="25">
        <v>976.34</v>
      </c>
      <c r="AW904" s="25">
        <v>4180.3999999999996</v>
      </c>
      <c r="AX904" s="25">
        <v>3318.49</v>
      </c>
      <c r="AY904" s="25">
        <v>1934.27</v>
      </c>
      <c r="AZ904" s="108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  <c r="CK904" s="10"/>
      <c r="CL904" s="10"/>
      <c r="CM904" s="10"/>
      <c r="CN904" s="10"/>
      <c r="CO904" s="10"/>
      <c r="CP904" s="10"/>
      <c r="CQ904" s="10"/>
      <c r="CR904" s="10"/>
      <c r="CS904" s="10"/>
      <c r="CT904" s="10"/>
      <c r="CU904" s="10"/>
      <c r="CV904" s="10"/>
      <c r="CW904" s="10"/>
      <c r="CX904" s="10"/>
      <c r="CY904" s="10"/>
      <c r="CZ904" s="10"/>
      <c r="DA904" s="10"/>
      <c r="DB904" s="10"/>
      <c r="DC904" s="10"/>
      <c r="DD904" s="10"/>
      <c r="DE904" s="10"/>
      <c r="DF904" s="10"/>
      <c r="DG904" s="10"/>
      <c r="DH904" s="10"/>
      <c r="DI904" s="10"/>
      <c r="DJ904" s="10"/>
      <c r="DK904" s="10"/>
      <c r="DL904" s="10"/>
      <c r="DM904" s="10"/>
      <c r="DN904" s="10"/>
      <c r="DO904" s="10"/>
      <c r="DP904" s="10"/>
      <c r="DQ904" s="10"/>
      <c r="DR904" s="10"/>
      <c r="DS904" s="10"/>
    </row>
    <row r="905" spans="1:123" ht="4.05" customHeight="1" x14ac:dyDescent="0.25">
      <c r="A905" s="75" t="s">
        <v>348</v>
      </c>
      <c r="E905" s="111"/>
      <c r="F905" s="112"/>
      <c r="T905" s="25"/>
      <c r="U905" s="25"/>
      <c r="V905" s="25"/>
      <c r="W905" s="25"/>
      <c r="X905" s="25"/>
      <c r="Y905" s="25"/>
      <c r="Z905" s="25"/>
      <c r="AA905" s="25"/>
      <c r="AB905" s="14"/>
      <c r="AC905" s="14"/>
    </row>
    <row r="906" spans="1:123" s="86" customFormat="1" ht="15" customHeight="1" x14ac:dyDescent="0.25">
      <c r="A906" s="75" t="s">
        <v>348</v>
      </c>
      <c r="B906" s="80"/>
      <c r="C906" s="80"/>
      <c r="D906" s="80"/>
      <c r="E906" s="81"/>
      <c r="F906" s="82"/>
      <c r="G906" s="81"/>
      <c r="H906" s="81"/>
      <c r="I906" s="81"/>
      <c r="J906" s="81"/>
      <c r="K906" s="81"/>
      <c r="L906" s="83">
        <f>L907</f>
        <v>3001</v>
      </c>
      <c r="M906" s="84" t="s">
        <v>372</v>
      </c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  <c r="AA906" s="84"/>
      <c r="AB906" s="81"/>
      <c r="AC906" s="81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85"/>
      <c r="AO906" s="85"/>
      <c r="AP906" s="85"/>
      <c r="AQ906" s="85"/>
      <c r="AR906" s="85"/>
      <c r="AS906" s="85"/>
      <c r="AT906" s="85"/>
      <c r="AU906" s="85"/>
      <c r="AV906" s="85"/>
      <c r="AW906" s="85"/>
      <c r="AX906" s="85"/>
      <c r="AY906" s="85"/>
      <c r="AZ906" s="84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  <c r="CK906" s="10"/>
      <c r="CL906" s="10"/>
      <c r="CM906" s="10"/>
      <c r="CN906" s="10"/>
      <c r="CO906" s="10"/>
      <c r="CP906" s="10"/>
      <c r="CQ906" s="10"/>
      <c r="CR906" s="10"/>
      <c r="CS906" s="10"/>
      <c r="CT906" s="10"/>
      <c r="CU906" s="10"/>
      <c r="CV906" s="10"/>
      <c r="CW906" s="10"/>
      <c r="CX906" s="10"/>
      <c r="CY906" s="10"/>
      <c r="CZ906" s="10"/>
      <c r="DA906" s="10"/>
      <c r="DB906" s="10"/>
      <c r="DC906" s="10"/>
      <c r="DD906" s="10"/>
      <c r="DE906" s="10"/>
      <c r="DF906" s="10"/>
      <c r="DG906" s="10"/>
      <c r="DH906" s="10"/>
      <c r="DI906" s="10"/>
      <c r="DJ906" s="10"/>
      <c r="DK906" s="10"/>
      <c r="DL906" s="10"/>
      <c r="DM906" s="10"/>
      <c r="DN906" s="10"/>
      <c r="DO906" s="10"/>
      <c r="DP906" s="10"/>
      <c r="DQ906" s="10"/>
      <c r="DR906" s="10"/>
      <c r="DS906" s="10"/>
    </row>
    <row r="907" spans="1:123" s="101" customFormat="1" ht="10.95" customHeight="1" x14ac:dyDescent="0.25">
      <c r="A907" s="75" t="s">
        <v>348</v>
      </c>
      <c r="B907" s="95" t="str">
        <f t="shared" ref="B907:B918" si="248">IF(E907&gt;0,"Bud02 " &amp; C907 &amp;","&amp;D907&amp;",'"&amp;E907&amp;"',"&amp;1*R907)</f>
        <v>Bud02 2020,3001,'542500',539.556666666667</v>
      </c>
      <c r="C907" s="96">
        <f t="shared" ref="C907:C918" si="249">$E$5</f>
        <v>2020</v>
      </c>
      <c r="D907" s="96">
        <v>3001</v>
      </c>
      <c r="E907" s="97">
        <f>IF(LEFT(H907,1) = "x",H907,F907)</f>
        <v>542500</v>
      </c>
      <c r="F907" s="90">
        <v>542500</v>
      </c>
      <c r="G907" s="98">
        <f>IF(""="",1,SUBSTITUTE(SUBSTITUTE("","xxp","xpp"),"xppm13","xppm08"))</f>
        <v>1</v>
      </c>
      <c r="H907" s="98">
        <f>IF(""="",1,"")</f>
        <v>1</v>
      </c>
      <c r="I907" s="98">
        <f>IF(""="",1,IF(LEFT("",1)&lt;&gt;"E","",1))</f>
        <v>1</v>
      </c>
      <c r="J907" s="98">
        <f>IF(""="",1,IF(LEFT("",1)="E","",1))</f>
        <v>1</v>
      </c>
      <c r="K907" s="99" t="s">
        <v>373</v>
      </c>
      <c r="L907" s="91">
        <v>3001</v>
      </c>
      <c r="M907" s="100" t="str">
        <f>IF(LEFT($G907,4)="xppm","*","")</f>
        <v/>
      </c>
      <c r="N907" s="101" t="str">
        <f>UPPER(TRIM("          MARKETING - ADVERTISING &amp; PROMOTION"))</f>
        <v>MARKETING - ADVERTISING &amp; PROMOTION</v>
      </c>
      <c r="P907" s="102" t="s">
        <v>374</v>
      </c>
      <c r="R907" s="109">
        <f>IFERROR(IF(1*AB907&gt;0,AB907,V907),V907)</f>
        <v>539.55666666666673</v>
      </c>
      <c r="S907" s="108"/>
      <c r="T907" s="101">
        <f>IFERROR(IF(LEFT($G907,4)="xppm",AD907/VLOOKUP($G907,$K$11:$Z$28,T$1,0),IF(LEFT($J907,1)="E",AD907/VLOOKUP($J907,$K$11:$Z$28,T$1,0),AD907/T$6)),"")</f>
        <v>609.52666666666664</v>
      </c>
      <c r="V907" s="101">
        <f>IFERROR(IF(LEFT($G907,4)="xppm",AF907/VLOOKUP($G907,$K$11:$Z$28,V$1,0),IF(LEFT($J907,1)="E",AF907/VLOOKUP($J907,$K$11:$Z$28,V$1,0),AF907/V$6)),"")</f>
        <v>539.55666666666673</v>
      </c>
      <c r="X907" s="101">
        <f>IFERROR(IF(LEFT($G907,4)="xppm",AH907/VLOOKUP($G907,$K$11:$Z$28,X$1,0),IF(LEFT($J907,1)="E",AH907/VLOOKUP($J907,$K$11:$Z$28,X$1,0),AH907/X$6)),"")</f>
        <v>475.12333333333328</v>
      </c>
      <c r="Z907" s="101">
        <f>IFERROR(IF(LEFT($G907,4)="xppm",AJ907/VLOOKUP($G907,$K$11:$Z$28,Z$1,0),IF(LEFT($J907,1)="E",AJ907/VLOOKUP($J907,$K$11:$Z$28,Z$1,0),AJ907/Z$6)),"")</f>
        <v>1147.7674999999999</v>
      </c>
      <c r="AA907" s="108"/>
      <c r="AB907" s="99">
        <f>IFERROR(IF(LEFT($G907,4)="xppm",AL907/VLOOKUP($G907,$K$11:$Z$28,AB$1,0),IF(LEFT($J907,1)="E",AL907/VLOOKUP($J907,$K$11:$AB$28,AB$1,0),AL907/AB$6)),"")</f>
        <v>0</v>
      </c>
      <c r="AC907" s="110"/>
      <c r="AD907" s="14">
        <v>1828.58</v>
      </c>
      <c r="AE907" s="14"/>
      <c r="AF907" s="14">
        <v>4856.01</v>
      </c>
      <c r="AG907" s="14"/>
      <c r="AH907" s="14">
        <v>5701.48</v>
      </c>
      <c r="AI907" s="14"/>
      <c r="AJ907" s="14">
        <v>13773.21</v>
      </c>
      <c r="AK907" s="65"/>
      <c r="AL907" s="14">
        <v>0</v>
      </c>
      <c r="AM907" s="65"/>
      <c r="AN907" s="25">
        <v>260.8</v>
      </c>
      <c r="AO907" s="25">
        <v>222.63</v>
      </c>
      <c r="AP907" s="25">
        <v>414.24</v>
      </c>
      <c r="AQ907" s="25">
        <v>457.87</v>
      </c>
      <c r="AR907" s="25">
        <v>1099.57</v>
      </c>
      <c r="AS907" s="25">
        <v>220.29</v>
      </c>
      <c r="AT907" s="25">
        <v>161.13999999999999</v>
      </c>
      <c r="AU907" s="25">
        <v>765.08</v>
      </c>
      <c r="AV907" s="25">
        <v>323.48</v>
      </c>
      <c r="AW907" s="25">
        <v>483.49</v>
      </c>
      <c r="AX907" s="25">
        <v>903.89</v>
      </c>
      <c r="AY907" s="25">
        <v>441.2</v>
      </c>
      <c r="AZ907" s="108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  <c r="CK907" s="10"/>
      <c r="CL907" s="10"/>
      <c r="CM907" s="10"/>
      <c r="CN907" s="10"/>
      <c r="CO907" s="10"/>
      <c r="CP907" s="10"/>
      <c r="CQ907" s="10"/>
      <c r="CR907" s="10"/>
      <c r="CS907" s="10"/>
      <c r="CT907" s="10"/>
      <c r="CU907" s="10"/>
      <c r="CV907" s="10"/>
      <c r="CW907" s="10"/>
      <c r="CX907" s="10"/>
      <c r="CY907" s="10"/>
      <c r="CZ907" s="10"/>
      <c r="DA907" s="10"/>
      <c r="DB907" s="10"/>
      <c r="DC907" s="10"/>
      <c r="DD907" s="10"/>
      <c r="DE907" s="10"/>
      <c r="DF907" s="10"/>
      <c r="DG907" s="10"/>
      <c r="DH907" s="10"/>
      <c r="DI907" s="10"/>
      <c r="DJ907" s="10"/>
      <c r="DK907" s="10"/>
      <c r="DL907" s="10"/>
      <c r="DM907" s="10"/>
      <c r="DN907" s="10"/>
      <c r="DO907" s="10"/>
      <c r="DP907" s="10"/>
      <c r="DQ907" s="10"/>
      <c r="DR907" s="10"/>
      <c r="DS907" s="10"/>
    </row>
    <row r="908" spans="1:123" s="101" customFormat="1" ht="10.95" customHeight="1" x14ac:dyDescent="0.25">
      <c r="A908" s="75" t="s">
        <v>348</v>
      </c>
      <c r="B908" s="95" t="str">
        <f t="shared" si="248"/>
        <v>Bud02 2020,3001,'543200',452.614444444444</v>
      </c>
      <c r="C908" s="96">
        <f t="shared" si="249"/>
        <v>2020</v>
      </c>
      <c r="D908" s="96">
        <v>3001</v>
      </c>
      <c r="E908" s="97">
        <f>IF(LEFT(H908,1) = "x",H908,F908)</f>
        <v>543200</v>
      </c>
      <c r="F908" s="90">
        <v>543200</v>
      </c>
      <c r="G908" s="98">
        <f>IF(""="",1,SUBSTITUTE(SUBSTITUTE("","xxp","xpp"),"xppm13","xppm08"))</f>
        <v>1</v>
      </c>
      <c r="H908" s="98">
        <f>IF(""="",1,"")</f>
        <v>1</v>
      </c>
      <c r="I908" s="98">
        <f>IF(""="",1,IF(LEFT("",1)&lt;&gt;"E","",1))</f>
        <v>1</v>
      </c>
      <c r="J908" s="98">
        <f>IF(""="",1,IF(LEFT("",1)="E","",1))</f>
        <v>1</v>
      </c>
      <c r="K908" s="99" t="s">
        <v>375</v>
      </c>
      <c r="L908" s="91">
        <v>3001</v>
      </c>
      <c r="M908" s="100" t="str">
        <f>IF(LEFT($G908,4)="xppm","*","")</f>
        <v/>
      </c>
      <c r="N908" s="101" t="str">
        <f>UPPER(TRIM("          CONCIERGE - RESIDENT EXPENSES"))</f>
        <v>CONCIERGE - RESIDENT EXPENSES</v>
      </c>
      <c r="P908" s="102" t="s">
        <v>376</v>
      </c>
      <c r="R908" s="109">
        <f>IFERROR(IF(1*AB908&gt;0,AB908,V908),V908)</f>
        <v>452.61444444444447</v>
      </c>
      <c r="S908" s="108"/>
      <c r="T908" s="101">
        <f>IFERROR(IF(LEFT($G908,4)="xppm",AD908/VLOOKUP($G908,$K$11:$Z$28,T$1,0),IF(LEFT($J908,1)="E",AD908/VLOOKUP($J908,$K$11:$Z$28,T$1,0),AD908/T$6)),"")</f>
        <v>352.68333333333334</v>
      </c>
      <c r="V908" s="101">
        <f>IFERROR(IF(LEFT($G908,4)="xppm",AF908/VLOOKUP($G908,$K$11:$Z$28,V$1,0),IF(LEFT($J908,1)="E",AF908/VLOOKUP($J908,$K$11:$Z$28,V$1,0),AF908/V$6)),"")</f>
        <v>452.61444444444447</v>
      </c>
      <c r="X908" s="101">
        <f>IFERROR(IF(LEFT($G908,4)="xppm",AH908/VLOOKUP($G908,$K$11:$Z$28,X$1,0),IF(LEFT($J908,1)="E",AH908/VLOOKUP($J908,$K$11:$Z$28,X$1,0),AH908/X$6)),"")</f>
        <v>527.32416666666666</v>
      </c>
      <c r="Z908" s="101">
        <f>IFERROR(IF(LEFT($G908,4)="xppm",AJ908/VLOOKUP($G908,$K$11:$Z$28,Z$1,0),IF(LEFT($J908,1)="E",AJ908/VLOOKUP($J908,$K$11:$Z$28,Z$1,0),AJ908/Z$6)),"")</f>
        <v>542</v>
      </c>
      <c r="AA908" s="108"/>
      <c r="AB908" s="99">
        <f>IFERROR(IF(LEFT($G908,4)="xppm",AL908/VLOOKUP($G908,$K$11:$Z$28,AB$1,0),IF(LEFT($J908,1)="E",AL908/VLOOKUP($J908,$K$11:$AB$28,AB$1,0),AL908/AB$6)),"")</f>
        <v>0</v>
      </c>
      <c r="AC908" s="110"/>
      <c r="AD908" s="14">
        <v>1058.05</v>
      </c>
      <c r="AE908" s="14"/>
      <c r="AF908" s="14">
        <v>4073.53</v>
      </c>
      <c r="AG908" s="14"/>
      <c r="AH908" s="14">
        <v>6327.89</v>
      </c>
      <c r="AI908" s="14"/>
      <c r="AJ908" s="14">
        <v>6504</v>
      </c>
      <c r="AK908" s="65"/>
      <c r="AL908" s="14">
        <v>0</v>
      </c>
      <c r="AM908" s="65"/>
      <c r="AN908" s="25">
        <v>809.31</v>
      </c>
      <c r="AO908" s="25">
        <v>693.02</v>
      </c>
      <c r="AP908" s="25">
        <v>655.91</v>
      </c>
      <c r="AQ908" s="25">
        <v>168.26</v>
      </c>
      <c r="AR908" s="25">
        <v>99.39</v>
      </c>
      <c r="AS908" s="25">
        <v>1334.34</v>
      </c>
      <c r="AT908" s="25">
        <v>203.18</v>
      </c>
      <c r="AU908" s="25">
        <v>667.26</v>
      </c>
      <c r="AV908" s="25">
        <v>543.04999999999995</v>
      </c>
      <c r="AW908" s="25">
        <v>327.25</v>
      </c>
      <c r="AX908" s="25">
        <v>590.29999999999995</v>
      </c>
      <c r="AY908" s="25">
        <v>140.5</v>
      </c>
      <c r="AZ908" s="108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  <c r="CK908" s="10"/>
      <c r="CL908" s="10"/>
      <c r="CM908" s="10"/>
      <c r="CN908" s="10"/>
      <c r="CO908" s="10"/>
      <c r="CP908" s="10"/>
      <c r="CQ908" s="10"/>
      <c r="CR908" s="10"/>
      <c r="CS908" s="10"/>
      <c r="CT908" s="10"/>
      <c r="CU908" s="10"/>
      <c r="CV908" s="10"/>
      <c r="CW908" s="10"/>
      <c r="CX908" s="10"/>
      <c r="CY908" s="10"/>
      <c r="CZ908" s="10"/>
      <c r="DA908" s="10"/>
      <c r="DB908" s="10"/>
      <c r="DC908" s="10"/>
      <c r="DD908" s="10"/>
      <c r="DE908" s="10"/>
      <c r="DF908" s="10"/>
      <c r="DG908" s="10"/>
      <c r="DH908" s="10"/>
      <c r="DI908" s="10"/>
      <c r="DJ908" s="10"/>
      <c r="DK908" s="10"/>
      <c r="DL908" s="10"/>
      <c r="DM908" s="10"/>
      <c r="DN908" s="10"/>
      <c r="DO908" s="10"/>
      <c r="DP908" s="10"/>
      <c r="DQ908" s="10"/>
      <c r="DR908" s="10"/>
      <c r="DS908" s="10"/>
    </row>
    <row r="909" spans="1:123" s="101" customFormat="1" ht="10.95" customHeight="1" x14ac:dyDescent="0.25">
      <c r="A909" s="75" t="s">
        <v>348</v>
      </c>
      <c r="B909" s="95" t="str">
        <f t="shared" si="248"/>
        <v>Bud02 2020,3001,'xga002',0.000912114288753433</v>
      </c>
      <c r="C909" s="96">
        <f t="shared" si="249"/>
        <v>2020</v>
      </c>
      <c r="D909" s="96">
        <v>3001</v>
      </c>
      <c r="E909" s="97" t="str">
        <f>IF(LEFT(H909,1) = "x",H909,F909)</f>
        <v>xga002</v>
      </c>
      <c r="F909" s="90">
        <v>546000</v>
      </c>
      <c r="G909" s="98">
        <f>IF(""="",1,SUBSTITUTE(SUBSTITUTE("","xxp","xpp"),"xppm13","xppm08"))</f>
        <v>1</v>
      </c>
      <c r="H909" s="98" t="str">
        <f>IF("xga002"="",1,"xga002")</f>
        <v>xga002</v>
      </c>
      <c r="I909" s="98">
        <f>IF("E1z"="",1,IF(LEFT("E1z",1)&lt;&gt;"E","E1z",1))</f>
        <v>1</v>
      </c>
      <c r="J909" s="98" t="str">
        <f>IF("E1z"="",1,IF(LEFT("E1z",1)="E","E1z",1))</f>
        <v>E1z</v>
      </c>
      <c r="K909" s="99" t="s">
        <v>377</v>
      </c>
      <c r="L909" s="91">
        <v>3001</v>
      </c>
      <c r="M909" s="100" t="str">
        <f>IF(LEFT($G909,4)="xppm","*","")</f>
        <v/>
      </c>
      <c r="N909" s="101" t="str">
        <f>UPPER(TRIM("          FINANCIAL CONSULTING FEES"))</f>
        <v>FINANCIAL CONSULTING FEES</v>
      </c>
      <c r="P909" s="102" t="s">
        <v>356</v>
      </c>
      <c r="R909" s="109">
        <f>IFERROR(IF(1*AB909&gt;0,AB909,V909),V909)</f>
        <v>9.1211428875343306E-4</v>
      </c>
      <c r="S909" s="108"/>
      <c r="T909" s="101">
        <f>IFERROR(IF(LEFT($G909,4)="xppm",AD909/VLOOKUP($G909,$K$11:$Z$28,T$1,0),IF(LEFT($J909,1)="E",AD909/VLOOKUP($J909,$K$11:$Z$28,T$1,0),AD909/T$6)),"")</f>
        <v>8.7987776972811224E-4</v>
      </c>
      <c r="V909" s="101">
        <f>IFERROR(IF(LEFT($G909,4)="xppm",AF909/VLOOKUP($G909,$K$11:$Z$28,V$1,0),IF(LEFT($J909,1)="E",AF909/VLOOKUP($J909,$K$11:$Z$28,V$1,0),AF909/V$6)),"")</f>
        <v>9.1211428875343306E-4</v>
      </c>
      <c r="X909" s="101">
        <f>IFERROR(IF(LEFT($G909,4)="xppm",AH909/VLOOKUP($G909,$K$11:$Z$28,X$1,0),IF(LEFT($J909,1)="E",AH909/VLOOKUP($J909,$K$11:$Z$28,X$1,0),AH909/X$6)),"")</f>
        <v>1.0703223887178284E-3</v>
      </c>
      <c r="Z909" s="101">
        <f>IFERROR(IF(LEFT($G909,4)="xppm",AJ909/VLOOKUP($G909,$K$11:$Z$28,Z$1,0),IF(LEFT($J909,1)="E",AJ909/VLOOKUP($J909,$K$11:$Z$28,Z$1,0),AJ909/Z$6)),"")</f>
        <v>1.0167607267390043E-3</v>
      </c>
      <c r="AA909" s="108"/>
      <c r="AB909" s="99" t="str">
        <f>IFERROR(IF(LEFT($G909,4)="xppm",AL909/VLOOKUP($G909,$K$11:$Z$28,AB$1,0),IF(LEFT($J909,1)="E",AL909/VLOOKUP($J909,$K$11:$AB$28,AB$1,0),AL909/AB$6)),"")</f>
        <v/>
      </c>
      <c r="AC909" s="110"/>
      <c r="AD909" s="14">
        <v>97525.15</v>
      </c>
      <c r="AE909" s="14"/>
      <c r="AF909" s="14">
        <v>304056.63</v>
      </c>
      <c r="AG909" s="14"/>
      <c r="AH909" s="14">
        <v>388119.41</v>
      </c>
      <c r="AI909" s="14"/>
      <c r="AJ909" s="14">
        <v>428963.09717399999</v>
      </c>
      <c r="AK909" s="65"/>
      <c r="AL909" s="14">
        <v>0</v>
      </c>
      <c r="AM909" s="65"/>
      <c r="AN909" s="25">
        <v>35402.199999999997</v>
      </c>
      <c r="AO909" s="25">
        <v>34980.5</v>
      </c>
      <c r="AP909" s="25">
        <v>35992.54</v>
      </c>
      <c r="AQ909" s="25">
        <v>39684.769999999997</v>
      </c>
      <c r="AR909" s="25">
        <v>33024.019999999997</v>
      </c>
      <c r="AS909" s="25">
        <v>32419.72</v>
      </c>
      <c r="AT909" s="25">
        <v>32636.11</v>
      </c>
      <c r="AU909" s="25">
        <v>34228.769999999997</v>
      </c>
      <c r="AV909" s="25">
        <v>34538.089999999997</v>
      </c>
      <c r="AW909" s="25">
        <v>34134.71</v>
      </c>
      <c r="AX909" s="25">
        <v>32347.75</v>
      </c>
      <c r="AY909" s="25">
        <v>31042.69</v>
      </c>
      <c r="AZ909" s="108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  <c r="CK909" s="10"/>
      <c r="CL909" s="10"/>
      <c r="CM909" s="10"/>
      <c r="CN909" s="10"/>
      <c r="CO909" s="10"/>
      <c r="CP909" s="10"/>
      <c r="CQ909" s="10"/>
      <c r="CR909" s="10"/>
      <c r="CS909" s="10"/>
      <c r="CT909" s="10"/>
      <c r="CU909" s="10"/>
      <c r="CV909" s="10"/>
      <c r="CW909" s="10"/>
      <c r="CX909" s="10"/>
      <c r="CY909" s="10"/>
      <c r="CZ909" s="10"/>
      <c r="DA909" s="10"/>
      <c r="DB909" s="10"/>
      <c r="DC909" s="10"/>
      <c r="DD909" s="10"/>
      <c r="DE909" s="10"/>
      <c r="DF909" s="10"/>
      <c r="DG909" s="10"/>
      <c r="DH909" s="10"/>
      <c r="DI909" s="10"/>
      <c r="DJ909" s="10"/>
      <c r="DK909" s="10"/>
      <c r="DL909" s="10"/>
      <c r="DM909" s="10"/>
      <c r="DN909" s="10"/>
      <c r="DO909" s="10"/>
      <c r="DP909" s="10"/>
      <c r="DQ909" s="10"/>
      <c r="DR909" s="10"/>
      <c r="DS909" s="10"/>
    </row>
    <row r="910" spans="1:123" s="101" customFormat="1" ht="10.95" customHeight="1" x14ac:dyDescent="0.25">
      <c r="A910" s="75" t="s">
        <v>348</v>
      </c>
      <c r="B910" s="95" t="str">
        <f t="shared" si="248"/>
        <v>Bud02 2020,3001,'505300',7763.99666666667</v>
      </c>
      <c r="C910" s="96">
        <f t="shared" si="249"/>
        <v>2020</v>
      </c>
      <c r="D910" s="96">
        <v>3001</v>
      </c>
      <c r="E910" s="97">
        <f>IF(LEFT(H910,1) = "x",H910,F910)</f>
        <v>505300</v>
      </c>
      <c r="F910" s="90">
        <v>505300</v>
      </c>
      <c r="G910" s="98">
        <f>IF(""="",1,SUBSTITUTE(SUBSTITUTE("","xxp","xpp"),"xppm13","xppm08"))</f>
        <v>1</v>
      </c>
      <c r="H910" s="98">
        <f>IF(""="",1,"")</f>
        <v>1</v>
      </c>
      <c r="I910" s="98">
        <f>IF(""="",1,IF(LEFT("",1)&lt;&gt;"E","",1))</f>
        <v>1</v>
      </c>
      <c r="J910" s="98">
        <f>IF(""="",1,IF(LEFT("",1)="E","",1))</f>
        <v>1</v>
      </c>
      <c r="K910" s="99" t="s">
        <v>378</v>
      </c>
      <c r="L910" s="91">
        <v>3001</v>
      </c>
      <c r="M910" s="100" t="str">
        <f>IF(LEFT($G910,4)="xppm","*","")</f>
        <v/>
      </c>
      <c r="N910" s="101" t="str">
        <f>UPPER(TRIM("          PROFESSIONAL FEES"))</f>
        <v>PROFESSIONAL FEES</v>
      </c>
      <c r="P910" s="102" t="s">
        <v>356</v>
      </c>
      <c r="R910" s="109">
        <f>IFERROR(IF(1*AB910&gt;0,AB910,V910),V910)</f>
        <v>7763.9966666666669</v>
      </c>
      <c r="S910" s="108"/>
      <c r="T910" s="101">
        <f>IFERROR(IF(LEFT($G910,4)="xppm",AD910/VLOOKUP($G910,$K$11:$Z$28,T$1,0),IF(LEFT($J910,1)="E",AD910/VLOOKUP($J910,$K$11:$Z$28,T$1,0),AD910/T$6)),"")</f>
        <v>9783.1533333333336</v>
      </c>
      <c r="V910" s="101">
        <f>IFERROR(IF(LEFT($G910,4)="xppm",AF910/VLOOKUP($G910,$K$11:$Z$28,V$1,0),IF(LEFT($J910,1)="E",AF910/VLOOKUP($J910,$K$11:$Z$28,V$1,0),AF910/V$6)),"")</f>
        <v>7763.9966666666669</v>
      </c>
      <c r="X910" s="101">
        <f>IFERROR(IF(LEFT($G910,4)="xppm",AH910/VLOOKUP($G910,$K$11:$Z$28,X$1,0),IF(LEFT($J910,1)="E",AH910/VLOOKUP($J910,$K$11:$Z$28,X$1,0),AH910/X$6)),"")</f>
        <v>6284.0358333333324</v>
      </c>
      <c r="Z910" s="101">
        <f>IFERROR(IF(LEFT($G910,4)="xppm",AJ910/VLOOKUP($G910,$K$11:$Z$28,Z$1,0),IF(LEFT($J910,1)="E",AJ910/VLOOKUP($J910,$K$11:$Z$28,Z$1,0),AJ910/Z$6)),"")</f>
        <v>5837.2766666666676</v>
      </c>
      <c r="AA910" s="108"/>
      <c r="AB910" s="99">
        <f>IFERROR(IF(LEFT($G910,4)="xppm",AL910/VLOOKUP($G910,$K$11:$Z$28,AB$1,0),IF(LEFT($J910,1)="E",AL910/VLOOKUP($J910,$K$11:$AB$28,AB$1,0),AL910/AB$6)),"")</f>
        <v>0</v>
      </c>
      <c r="AC910" s="110"/>
      <c r="AD910" s="14">
        <v>29349.46</v>
      </c>
      <c r="AE910" s="14"/>
      <c r="AF910" s="14">
        <v>69875.97</v>
      </c>
      <c r="AG910" s="14"/>
      <c r="AH910" s="14">
        <v>75408.429999999993</v>
      </c>
      <c r="AI910" s="14"/>
      <c r="AJ910" s="14">
        <v>70047.320000000007</v>
      </c>
      <c r="AK910" s="65"/>
      <c r="AL910" s="14">
        <v>0</v>
      </c>
      <c r="AM910" s="65"/>
      <c r="AN910" s="25">
        <v>10992.97</v>
      </c>
      <c r="AO910" s="25">
        <v>6428.53</v>
      </c>
      <c r="AP910" s="25">
        <v>4850.45</v>
      </c>
      <c r="AQ910" s="25">
        <v>5120.26</v>
      </c>
      <c r="AR910" s="25">
        <v>7260.53</v>
      </c>
      <c r="AS910" s="25">
        <v>5558.05</v>
      </c>
      <c r="AT910" s="25">
        <v>6511.94</v>
      </c>
      <c r="AU910" s="25">
        <v>9993.7800000000007</v>
      </c>
      <c r="AV910" s="25">
        <v>6081.95</v>
      </c>
      <c r="AW910" s="25">
        <v>5610.9</v>
      </c>
      <c r="AX910" s="25">
        <v>7437.47</v>
      </c>
      <c r="AY910" s="25">
        <v>16301.09</v>
      </c>
      <c r="AZ910" s="108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  <c r="CK910" s="10"/>
      <c r="CL910" s="10"/>
      <c r="CM910" s="10"/>
      <c r="CN910" s="10"/>
      <c r="CO910" s="10"/>
      <c r="CP910" s="10"/>
      <c r="CQ910" s="10"/>
      <c r="CR910" s="10"/>
      <c r="CS910" s="10"/>
      <c r="CT910" s="10"/>
      <c r="CU910" s="10"/>
      <c r="CV910" s="10"/>
      <c r="CW910" s="10"/>
      <c r="CX910" s="10"/>
      <c r="CY910" s="10"/>
      <c r="CZ910" s="10"/>
      <c r="DA910" s="10"/>
      <c r="DB910" s="10"/>
      <c r="DC910" s="10"/>
      <c r="DD910" s="10"/>
      <c r="DE910" s="10"/>
      <c r="DF910" s="10"/>
      <c r="DG910" s="10"/>
      <c r="DH910" s="10"/>
      <c r="DI910" s="10"/>
      <c r="DJ910" s="10"/>
      <c r="DK910" s="10"/>
      <c r="DL910" s="10"/>
      <c r="DM910" s="10"/>
      <c r="DN910" s="10"/>
      <c r="DO910" s="10"/>
      <c r="DP910" s="10"/>
      <c r="DQ910" s="10"/>
      <c r="DR910" s="10"/>
      <c r="DS910" s="10"/>
    </row>
    <row r="911" spans="1:123" s="101" customFormat="1" ht="10.95" customHeight="1" x14ac:dyDescent="0.25">
      <c r="A911" s="75" t="s">
        <v>348</v>
      </c>
      <c r="B911" s="95" t="str">
        <f t="shared" si="248"/>
        <v>Bud02 2020,3001,'548000',1369.94444444444</v>
      </c>
      <c r="C911" s="96">
        <f t="shared" si="249"/>
        <v>2020</v>
      </c>
      <c r="D911" s="96">
        <v>3001</v>
      </c>
      <c r="E911" s="97">
        <f>IF(LEFT(H911,1) = "x",H911,F911)</f>
        <v>548000</v>
      </c>
      <c r="F911" s="90">
        <v>548000</v>
      </c>
      <c r="G911" s="98">
        <f>IF(""="",1,SUBSTITUTE(SUBSTITUTE("","xxp","xpp"),"xppm13","xppm08"))</f>
        <v>1</v>
      </c>
      <c r="H911" s="98">
        <f>IF(""="",1,"")</f>
        <v>1</v>
      </c>
      <c r="I911" s="98">
        <f>IF(""="",1,IF(LEFT("",1)&lt;&gt;"E","",1))</f>
        <v>1</v>
      </c>
      <c r="J911" s="98">
        <f>IF(""="",1,IF(LEFT("",1)="E","",1))</f>
        <v>1</v>
      </c>
      <c r="K911" s="99" t="s">
        <v>379</v>
      </c>
      <c r="L911" s="91">
        <v>3001</v>
      </c>
      <c r="M911" s="100" t="str">
        <f>IF(LEFT($G911,4)="xppm","*","")</f>
        <v/>
      </c>
      <c r="N911" s="101" t="str">
        <f>UPPER(TRIM("          CABLE TV/INTERNET"))</f>
        <v>CABLE TV/INTERNET</v>
      </c>
      <c r="P911" s="102" t="s">
        <v>370</v>
      </c>
      <c r="R911" s="109">
        <f>IFERROR(IF(1*AB911&gt;0,AB911,V911),V911)</f>
        <v>1369.9444444444443</v>
      </c>
      <c r="S911" s="108"/>
      <c r="T911" s="101">
        <f>IFERROR(IF(LEFT($G911,4)="xppm",AD911/VLOOKUP($G911,$K$11:$Z$28,T$1,0),IF(LEFT($J911,1)="E",AD911/VLOOKUP($J911,$K$11:$Z$28,T$1,0),AD911/T$6)),"")</f>
        <v>1720.5566666666666</v>
      </c>
      <c r="V911" s="101">
        <f>IFERROR(IF(LEFT($G911,4)="xppm",AF911/VLOOKUP($G911,$K$11:$Z$28,V$1,0),IF(LEFT($J911,1)="E",AF911/VLOOKUP($J911,$K$11:$Z$28,V$1,0),AF911/V$6)),"")</f>
        <v>1369.9444444444443</v>
      </c>
      <c r="X911" s="101">
        <f>IFERROR(IF(LEFT($G911,4)="xppm",AH911/VLOOKUP($G911,$K$11:$Z$28,X$1,0),IF(LEFT($J911,1)="E",AH911/VLOOKUP($J911,$K$11:$Z$28,X$1,0),AH911/X$6)),"")</f>
        <v>1149.0975000000001</v>
      </c>
      <c r="Z911" s="101">
        <f>IFERROR(IF(LEFT($G911,4)="xppm",AJ911/VLOOKUP($G911,$K$11:$Z$28,Z$1,0),IF(LEFT($J911,1)="E",AJ911/VLOOKUP($J911,$K$11:$Z$28,Z$1,0),AJ911/Z$6)),"")</f>
        <v>1250.8875</v>
      </c>
      <c r="AA911" s="108"/>
      <c r="AB911" s="99">
        <f>IFERROR(IF(LEFT($G911,4)="xppm",AL911/VLOOKUP($G911,$K$11:$Z$28,AB$1,0),IF(LEFT($J911,1)="E",AL911/VLOOKUP($J911,$K$11:$AB$28,AB$1,0),AL911/AB$6)),"")</f>
        <v>0</v>
      </c>
      <c r="AC911" s="110"/>
      <c r="AD911" s="14">
        <v>5161.67</v>
      </c>
      <c r="AE911" s="14"/>
      <c r="AF911" s="14">
        <v>12329.5</v>
      </c>
      <c r="AG911" s="14"/>
      <c r="AH911" s="14">
        <v>13789.17</v>
      </c>
      <c r="AI911" s="14"/>
      <c r="AJ911" s="14">
        <v>15010.65</v>
      </c>
      <c r="AK911" s="65"/>
      <c r="AL911" s="14">
        <v>0</v>
      </c>
      <c r="AM911" s="65"/>
      <c r="AN911" s="25">
        <v>1156.29</v>
      </c>
      <c r="AO911" s="25">
        <v>1156.24</v>
      </c>
      <c r="AP911" s="25">
        <v>1148.72</v>
      </c>
      <c r="AQ911" s="25">
        <v>1163.47</v>
      </c>
      <c r="AR911" s="25">
        <v>1173.3900000000001</v>
      </c>
      <c r="AS911" s="25">
        <v>1159.1400000000001</v>
      </c>
      <c r="AT911" s="25">
        <v>1160.44</v>
      </c>
      <c r="AU911" s="25">
        <v>1331.2</v>
      </c>
      <c r="AV911" s="25">
        <v>1180.19</v>
      </c>
      <c r="AW911" s="25">
        <v>1168.23</v>
      </c>
      <c r="AX911" s="25">
        <v>2825.38</v>
      </c>
      <c r="AY911" s="25">
        <v>1168.06</v>
      </c>
      <c r="AZ911" s="108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  <c r="CK911" s="10"/>
      <c r="CL911" s="10"/>
      <c r="CM911" s="10"/>
      <c r="CN911" s="10"/>
      <c r="CO911" s="10"/>
      <c r="CP911" s="10"/>
      <c r="CQ911" s="10"/>
      <c r="CR911" s="10"/>
      <c r="CS911" s="10"/>
      <c r="CT911" s="10"/>
      <c r="CU911" s="10"/>
      <c r="CV911" s="10"/>
      <c r="CW911" s="10"/>
      <c r="CX911" s="10"/>
      <c r="CY911" s="10"/>
      <c r="CZ911" s="10"/>
      <c r="DA911" s="10"/>
      <c r="DB911" s="10"/>
      <c r="DC911" s="10"/>
      <c r="DD911" s="10"/>
      <c r="DE911" s="10"/>
      <c r="DF911" s="10"/>
      <c r="DG911" s="10"/>
      <c r="DH911" s="10"/>
      <c r="DI911" s="10"/>
      <c r="DJ911" s="10"/>
      <c r="DK911" s="10"/>
      <c r="DL911" s="10"/>
      <c r="DM911" s="10"/>
      <c r="DN911" s="10"/>
      <c r="DO911" s="10"/>
      <c r="DP911" s="10"/>
      <c r="DQ911" s="10"/>
      <c r="DR911" s="10"/>
      <c r="DS911" s="10"/>
    </row>
    <row r="912" spans="1:123" s="101" customFormat="1" ht="10.95" customHeight="1" x14ac:dyDescent="0.25">
      <c r="A912" s="75" t="s">
        <v>348</v>
      </c>
      <c r="B912" s="95" t="str">
        <f t="shared" si="248"/>
        <v>Bud02 2020,3001,'549000',8425.38777777778</v>
      </c>
      <c r="C912" s="96">
        <f t="shared" si="249"/>
        <v>2020</v>
      </c>
      <c r="D912" s="96">
        <v>3001</v>
      </c>
      <c r="E912" s="97">
        <f>IF(LEFT(H912,1) = "x",H912,F912)</f>
        <v>549000</v>
      </c>
      <c r="F912" s="90">
        <v>549000</v>
      </c>
      <c r="G912" s="98">
        <f>IF(""="",1,SUBSTITUTE(SUBSTITUTE("","xxp","xpp"),"xppm13","xppm08"))</f>
        <v>1</v>
      </c>
      <c r="H912" s="98">
        <f>IF(""="",1,"")</f>
        <v>1</v>
      </c>
      <c r="I912" s="98">
        <f>IF(""="",1,IF(LEFT("",1)&lt;&gt;"E","",1))</f>
        <v>1</v>
      </c>
      <c r="J912" s="98">
        <f>IF(""="",1,IF(LEFT("",1)="E","",1))</f>
        <v>1</v>
      </c>
      <c r="K912" s="99" t="s">
        <v>380</v>
      </c>
      <c r="L912" s="91">
        <v>3001</v>
      </c>
      <c r="M912" s="100" t="str">
        <f>IF(LEFT($G912,4)="xppm","*","")</f>
        <v/>
      </c>
      <c r="N912" s="101" t="str">
        <f>UPPER(TRIM("          COMPUTER HARDWARE/SOFTWARE"))</f>
        <v>COMPUTER HARDWARE/SOFTWARE</v>
      </c>
      <c r="P912" s="102" t="s">
        <v>370</v>
      </c>
      <c r="R912" s="109">
        <f>IFERROR(IF(1*AB912&gt;0,AB912,V912),V912)</f>
        <v>8425.387777777778</v>
      </c>
      <c r="S912" s="108"/>
      <c r="T912" s="101">
        <f>IFERROR(IF(LEFT($G912,4)="xppm",AD912/VLOOKUP($G912,$K$11:$Z$28,T$1,0),IF(LEFT($J912,1)="E",AD912/VLOOKUP($J912,$K$11:$Z$28,T$1,0),AD912/T$6)),"")</f>
        <v>8088.6866666666674</v>
      </c>
      <c r="V912" s="101">
        <f>IFERROR(IF(LEFT($G912,4)="xppm",AF912/VLOOKUP($G912,$K$11:$Z$28,V$1,0),IF(LEFT($J912,1)="E",AF912/VLOOKUP($J912,$K$11:$Z$28,V$1,0),AF912/V$6)),"")</f>
        <v>8425.387777777778</v>
      </c>
      <c r="X912" s="101">
        <f>IFERROR(IF(LEFT($G912,4)="xppm",AH912/VLOOKUP($G912,$K$11:$Z$28,X$1,0),IF(LEFT($J912,1)="E",AH912/VLOOKUP($J912,$K$11:$Z$28,X$1,0),AH912/X$6)),"")</f>
        <v>8649.1516666666666</v>
      </c>
      <c r="Z912" s="101">
        <f>IFERROR(IF(LEFT($G912,4)="xppm",AJ912/VLOOKUP($G912,$K$11:$Z$28,Z$1,0),IF(LEFT($J912,1)="E",AJ912/VLOOKUP($J912,$K$11:$Z$28,Z$1,0),AJ912/Z$6)),"")</f>
        <v>8056.9130223333332</v>
      </c>
      <c r="AA912" s="108"/>
      <c r="AB912" s="99">
        <f>IFERROR(IF(LEFT($G912,4)="xppm",AL912/VLOOKUP($G912,$K$11:$Z$28,AB$1,0),IF(LEFT($J912,1)="E",AL912/VLOOKUP($J912,$K$11:$AB$28,AB$1,0),AL912/AB$6)),"")</f>
        <v>0</v>
      </c>
      <c r="AC912" s="110"/>
      <c r="AD912" s="14">
        <v>24266.06</v>
      </c>
      <c r="AE912" s="14"/>
      <c r="AF912" s="14">
        <v>75828.490000000005</v>
      </c>
      <c r="AG912" s="14"/>
      <c r="AH912" s="14">
        <v>103789.82</v>
      </c>
      <c r="AI912" s="14"/>
      <c r="AJ912" s="14">
        <v>96682.956267999994</v>
      </c>
      <c r="AK912" s="65"/>
      <c r="AL912" s="14">
        <v>0</v>
      </c>
      <c r="AM912" s="65"/>
      <c r="AN912" s="25">
        <v>8572.19</v>
      </c>
      <c r="AO912" s="25">
        <v>11875.81</v>
      </c>
      <c r="AP912" s="25">
        <v>8241.1200000000008</v>
      </c>
      <c r="AQ912" s="25">
        <v>8494.43</v>
      </c>
      <c r="AR912" s="25">
        <v>9406.52</v>
      </c>
      <c r="AS912" s="25">
        <v>8801.4599999999991</v>
      </c>
      <c r="AT912" s="25">
        <v>8621.7000000000007</v>
      </c>
      <c r="AU912" s="25">
        <v>8282.1200000000008</v>
      </c>
      <c r="AV912" s="25">
        <v>7956.2</v>
      </c>
      <c r="AW912" s="25">
        <v>8034.36</v>
      </c>
      <c r="AX912" s="25">
        <v>8599.15</v>
      </c>
      <c r="AY912" s="25">
        <v>7632.55</v>
      </c>
      <c r="AZ912" s="108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  <c r="CK912" s="10"/>
      <c r="CL912" s="10"/>
      <c r="CM912" s="10"/>
      <c r="CN912" s="10"/>
      <c r="CO912" s="10"/>
      <c r="CP912" s="10"/>
      <c r="CQ912" s="10"/>
      <c r="CR912" s="10"/>
      <c r="CS912" s="10"/>
      <c r="CT912" s="10"/>
      <c r="CU912" s="10"/>
      <c r="CV912" s="10"/>
      <c r="CW912" s="10"/>
      <c r="CX912" s="10"/>
      <c r="CY912" s="10"/>
      <c r="CZ912" s="10"/>
      <c r="DA912" s="10"/>
      <c r="DB912" s="10"/>
      <c r="DC912" s="10"/>
      <c r="DD912" s="10"/>
      <c r="DE912" s="10"/>
      <c r="DF912" s="10"/>
      <c r="DG912" s="10"/>
      <c r="DH912" s="10"/>
      <c r="DI912" s="10"/>
      <c r="DJ912" s="10"/>
      <c r="DK912" s="10"/>
      <c r="DL912" s="10"/>
      <c r="DM912" s="10"/>
      <c r="DN912" s="10"/>
      <c r="DO912" s="10"/>
      <c r="DP912" s="10"/>
      <c r="DQ912" s="10"/>
      <c r="DR912" s="10"/>
      <c r="DS912" s="10"/>
    </row>
    <row r="913" spans="1:123" s="101" customFormat="1" ht="10.95" customHeight="1" x14ac:dyDescent="0.25">
      <c r="A913" s="75" t="s">
        <v>348</v>
      </c>
      <c r="B913" s="95" t="str">
        <f t="shared" si="248"/>
        <v>Bud02 2020,3001,'550000',4578.78111111111</v>
      </c>
      <c r="C913" s="96">
        <f t="shared" si="249"/>
        <v>2020</v>
      </c>
      <c r="D913" s="96">
        <v>3001</v>
      </c>
      <c r="E913" s="97">
        <f>IF(LEFT(H913,1) = "x",H913,F913)</f>
        <v>550000</v>
      </c>
      <c r="F913" s="90">
        <v>550000</v>
      </c>
      <c r="G913" s="98">
        <f>IF(""="",1,SUBSTITUTE(SUBSTITUTE("","xxp","xpp"),"xppm13","xppm08"))</f>
        <v>1</v>
      </c>
      <c r="H913" s="98">
        <f>IF(""="",1,"")</f>
        <v>1</v>
      </c>
      <c r="I913" s="98">
        <f>IF(""="",1,IF(LEFT("",1)&lt;&gt;"E","",1))</f>
        <v>1</v>
      </c>
      <c r="J913" s="98">
        <f>IF(""="",1,IF(LEFT("",1)="E","",1))</f>
        <v>1</v>
      </c>
      <c r="K913" s="99" t="s">
        <v>381</v>
      </c>
      <c r="L913" s="91">
        <v>3001</v>
      </c>
      <c r="M913" s="100" t="str">
        <f>IF(LEFT($G913,4)="xppm","*","")</f>
        <v/>
      </c>
      <c r="N913" s="101" t="str">
        <f>UPPER(TRIM("          EMPLOYEE EXPENSES"))</f>
        <v>EMPLOYEE EXPENSES</v>
      </c>
      <c r="P913" s="102" t="s">
        <v>382</v>
      </c>
      <c r="R913" s="109">
        <f>IFERROR(IF(1*AB913&gt;0,AB913,V913),V913)</f>
        <v>4578.7811111111114</v>
      </c>
      <c r="S913" s="108"/>
      <c r="T913" s="101">
        <f>IFERROR(IF(LEFT($G913,4)="xppm",AD913/VLOOKUP($G913,$K$11:$Z$28,T$1,0),IF(LEFT($J913,1)="E",AD913/VLOOKUP($J913,$K$11:$Z$28,T$1,0),AD913/T$6)),"")</f>
        <v>5870.98</v>
      </c>
      <c r="V913" s="101">
        <f>IFERROR(IF(LEFT($G913,4)="xppm",AF913/VLOOKUP($G913,$K$11:$Z$28,V$1,0),IF(LEFT($J913,1)="E",AF913/VLOOKUP($J913,$K$11:$Z$28,V$1,0),AF913/V$6)),"")</f>
        <v>4578.7811111111114</v>
      </c>
      <c r="X913" s="101">
        <f>IFERROR(IF(LEFT($G913,4)="xppm",AH913/VLOOKUP($G913,$K$11:$Z$28,X$1,0),IF(LEFT($J913,1)="E",AH913/VLOOKUP($J913,$K$11:$Z$28,X$1,0),AH913/X$6)),"")</f>
        <v>8028.2158333333327</v>
      </c>
      <c r="Z913" s="101">
        <f>IFERROR(IF(LEFT($G913,4)="xppm",AJ913/VLOOKUP($G913,$K$11:$Z$28,Z$1,0),IF(LEFT($J913,1)="E",AJ913/VLOOKUP($J913,$K$11:$Z$28,Z$1,0),AJ913/Z$6)),"")</f>
        <v>4860.2310616666664</v>
      </c>
      <c r="AA913" s="108"/>
      <c r="AB913" s="99">
        <f>IFERROR(IF(LEFT($G913,4)="xppm",AL913/VLOOKUP($G913,$K$11:$Z$28,AB$1,0),IF(LEFT($J913,1)="E",AL913/VLOOKUP($J913,$K$11:$AB$28,AB$1,0),AL913/AB$6)),"")</f>
        <v>0</v>
      </c>
      <c r="AC913" s="110"/>
      <c r="AD913" s="14">
        <v>17612.939999999999</v>
      </c>
      <c r="AE913" s="14"/>
      <c r="AF913" s="14">
        <v>41209.03</v>
      </c>
      <c r="AG913" s="14"/>
      <c r="AH913" s="14">
        <v>96338.59</v>
      </c>
      <c r="AI913" s="14"/>
      <c r="AJ913" s="14">
        <v>58322.77274</v>
      </c>
      <c r="AK913" s="65"/>
      <c r="AL913" s="14">
        <v>0</v>
      </c>
      <c r="AM913" s="65"/>
      <c r="AN913" s="25">
        <v>1838.74</v>
      </c>
      <c r="AO913" s="25">
        <v>17473.52</v>
      </c>
      <c r="AP913" s="25">
        <v>5598.43</v>
      </c>
      <c r="AQ913" s="25">
        <v>3177.71</v>
      </c>
      <c r="AR913" s="25">
        <v>4368.18</v>
      </c>
      <c r="AS913" s="25">
        <v>3565.77</v>
      </c>
      <c r="AT913" s="25">
        <v>4925.2299999999996</v>
      </c>
      <c r="AU913" s="25">
        <v>4838.0200000000004</v>
      </c>
      <c r="AV913" s="25">
        <v>2721.18</v>
      </c>
      <c r="AW913" s="25">
        <v>4038.43</v>
      </c>
      <c r="AX913" s="25">
        <v>6657.09</v>
      </c>
      <c r="AY913" s="25">
        <v>6917.42</v>
      </c>
      <c r="AZ913" s="108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  <c r="CK913" s="10"/>
      <c r="CL913" s="10"/>
      <c r="CM913" s="10"/>
      <c r="CN913" s="10"/>
      <c r="CO913" s="10"/>
      <c r="CP913" s="10"/>
      <c r="CQ913" s="10"/>
      <c r="CR913" s="10"/>
      <c r="CS913" s="10"/>
      <c r="CT913" s="10"/>
      <c r="CU913" s="10"/>
      <c r="CV913" s="10"/>
      <c r="CW913" s="10"/>
      <c r="CX913" s="10"/>
      <c r="CY913" s="10"/>
      <c r="CZ913" s="10"/>
      <c r="DA913" s="10"/>
      <c r="DB913" s="10"/>
      <c r="DC913" s="10"/>
      <c r="DD913" s="10"/>
      <c r="DE913" s="10"/>
      <c r="DF913" s="10"/>
      <c r="DG913" s="10"/>
      <c r="DH913" s="10"/>
      <c r="DI913" s="10"/>
      <c r="DJ913" s="10"/>
      <c r="DK913" s="10"/>
      <c r="DL913" s="10"/>
      <c r="DM913" s="10"/>
      <c r="DN913" s="10"/>
      <c r="DO913" s="10"/>
      <c r="DP913" s="10"/>
      <c r="DQ913" s="10"/>
      <c r="DR913" s="10"/>
      <c r="DS913" s="10"/>
    </row>
    <row r="914" spans="1:123" s="101" customFormat="1" ht="10.95" customHeight="1" x14ac:dyDescent="0.25">
      <c r="A914" s="75" t="s">
        <v>348</v>
      </c>
      <c r="B914" s="95" t="str">
        <f t="shared" si="248"/>
        <v>Bud02 2020,3001,'552000',1975.48222222222</v>
      </c>
      <c r="C914" s="96">
        <f t="shared" si="249"/>
        <v>2020</v>
      </c>
      <c r="D914" s="96">
        <v>3001</v>
      </c>
      <c r="E914" s="97">
        <f>IF(LEFT(H914,1) = "x",H914,F914)</f>
        <v>552000</v>
      </c>
      <c r="F914" s="90">
        <v>552000</v>
      </c>
      <c r="G914" s="98">
        <f>IF(""="",1,SUBSTITUTE(SUBSTITUTE("","xxp","xpp"),"xppm13","xppm08"))</f>
        <v>1</v>
      </c>
      <c r="H914" s="98">
        <f>IF(""="",1,"")</f>
        <v>1</v>
      </c>
      <c r="I914" s="98">
        <f>IF(""="",1,IF(LEFT("",1)&lt;&gt;"E","",1))</f>
        <v>1</v>
      </c>
      <c r="J914" s="98">
        <f>IF(""="",1,IF(LEFT("",1)="E","",1))</f>
        <v>1</v>
      </c>
      <c r="K914" s="99" t="s">
        <v>383</v>
      </c>
      <c r="L914" s="91">
        <v>3001</v>
      </c>
      <c r="M914" s="100" t="str">
        <f>IF(LEFT($G914,4)="xppm","*","")</f>
        <v/>
      </c>
      <c r="N914" s="101" t="str">
        <f>UPPER(TRIM("          OFFICE EXPENSES"))</f>
        <v>OFFICE EXPENSES</v>
      </c>
      <c r="P914" s="102" t="s">
        <v>370</v>
      </c>
      <c r="R914" s="109">
        <f>IFERROR(IF(1*AB914&gt;0,AB914,V914),V914)</f>
        <v>1975.4822222222222</v>
      </c>
      <c r="S914" s="108"/>
      <c r="T914" s="101">
        <f>IFERROR(IF(LEFT($G914,4)="xppm",AD914/VLOOKUP($G914,$K$11:$Z$28,T$1,0),IF(LEFT($J914,1)="E",AD914/VLOOKUP($J914,$K$11:$Z$28,T$1,0),AD914/T$6)),"")</f>
        <v>1401.01</v>
      </c>
      <c r="V914" s="101">
        <f>IFERROR(IF(LEFT($G914,4)="xppm",AF914/VLOOKUP($G914,$K$11:$Z$28,V$1,0),IF(LEFT($J914,1)="E",AF914/VLOOKUP($J914,$K$11:$Z$28,V$1,0),AF914/V$6)),"")</f>
        <v>1975.4822222222222</v>
      </c>
      <c r="X914" s="101">
        <f>IFERROR(IF(LEFT($G914,4)="xppm",AH914/VLOOKUP($G914,$K$11:$Z$28,X$1,0),IF(LEFT($J914,1)="E",AH914/VLOOKUP($J914,$K$11:$Z$28,X$1,0),AH914/X$6)),"")</f>
        <v>2251.7116666666666</v>
      </c>
      <c r="Z914" s="101">
        <f>IFERROR(IF(LEFT($G914,4)="xppm",AJ914/VLOOKUP($G914,$K$11:$Z$28,Z$1,0),IF(LEFT($J914,1)="E",AJ914/VLOOKUP($J914,$K$11:$Z$28,Z$1,0),AJ914/Z$6)),"")</f>
        <v>1397.2458333333334</v>
      </c>
      <c r="AA914" s="108"/>
      <c r="AB914" s="99">
        <f>IFERROR(IF(LEFT($G914,4)="xppm",AL914/VLOOKUP($G914,$K$11:$Z$28,AB$1,0),IF(LEFT($J914,1)="E",AL914/VLOOKUP($J914,$K$11:$AB$28,AB$1,0),AL914/AB$6)),"")</f>
        <v>0</v>
      </c>
      <c r="AC914" s="110"/>
      <c r="AD914" s="14">
        <v>4203.03</v>
      </c>
      <c r="AE914" s="14"/>
      <c r="AF914" s="14">
        <v>17779.34</v>
      </c>
      <c r="AG914" s="14"/>
      <c r="AH914" s="14">
        <v>27020.54</v>
      </c>
      <c r="AI914" s="14"/>
      <c r="AJ914" s="14">
        <v>16766.95</v>
      </c>
      <c r="AK914" s="65"/>
      <c r="AL914" s="14">
        <v>0</v>
      </c>
      <c r="AM914" s="65"/>
      <c r="AN914" s="25">
        <v>1850.2</v>
      </c>
      <c r="AO914" s="25">
        <v>1871.71</v>
      </c>
      <c r="AP914" s="25">
        <v>3577.03</v>
      </c>
      <c r="AQ914" s="25">
        <v>925.02</v>
      </c>
      <c r="AR914" s="25">
        <v>1846.06</v>
      </c>
      <c r="AS914" s="25">
        <v>3186.9</v>
      </c>
      <c r="AT914" s="25">
        <v>1793.94</v>
      </c>
      <c r="AU914" s="25">
        <v>3922.09</v>
      </c>
      <c r="AV914" s="25">
        <v>1902.3</v>
      </c>
      <c r="AW914" s="25">
        <v>1107.94</v>
      </c>
      <c r="AX914" s="25">
        <v>1749.49</v>
      </c>
      <c r="AY914" s="25">
        <v>1345.6</v>
      </c>
      <c r="AZ914" s="108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  <c r="CK914" s="10"/>
      <c r="CL914" s="10"/>
      <c r="CM914" s="10"/>
      <c r="CN914" s="10"/>
      <c r="CO914" s="10"/>
      <c r="CP914" s="10"/>
      <c r="CQ914" s="10"/>
      <c r="CR914" s="10"/>
      <c r="CS914" s="10"/>
      <c r="CT914" s="10"/>
      <c r="CU914" s="10"/>
      <c r="CV914" s="10"/>
      <c r="CW914" s="10"/>
      <c r="CX914" s="10"/>
      <c r="CY914" s="10"/>
      <c r="CZ914" s="10"/>
      <c r="DA914" s="10"/>
      <c r="DB914" s="10"/>
      <c r="DC914" s="10"/>
      <c r="DD914" s="10"/>
      <c r="DE914" s="10"/>
      <c r="DF914" s="10"/>
      <c r="DG914" s="10"/>
      <c r="DH914" s="10"/>
      <c r="DI914" s="10"/>
      <c r="DJ914" s="10"/>
      <c r="DK914" s="10"/>
      <c r="DL914" s="10"/>
      <c r="DM914" s="10"/>
      <c r="DN914" s="10"/>
      <c r="DO914" s="10"/>
      <c r="DP914" s="10"/>
      <c r="DQ914" s="10"/>
      <c r="DR914" s="10"/>
      <c r="DS914" s="10"/>
    </row>
    <row r="915" spans="1:123" s="101" customFormat="1" ht="10.95" customHeight="1" x14ac:dyDescent="0.25">
      <c r="A915" s="75" t="s">
        <v>348</v>
      </c>
      <c r="B915" s="95" t="str">
        <f t="shared" si="248"/>
        <v>Bud02 2020,3001,'553500',2093.31666666667</v>
      </c>
      <c r="C915" s="96">
        <f t="shared" si="249"/>
        <v>2020</v>
      </c>
      <c r="D915" s="96">
        <v>3001</v>
      </c>
      <c r="E915" s="97">
        <f>IF(LEFT(H915,1) = "x",H915,F915)</f>
        <v>553500</v>
      </c>
      <c r="F915" s="90">
        <v>553500</v>
      </c>
      <c r="G915" s="98">
        <f>IF(""="",1,SUBSTITUTE(SUBSTITUTE("","xxp","xpp"),"xppm13","xppm08"))</f>
        <v>1</v>
      </c>
      <c r="H915" s="98">
        <f>IF(""="",1,"")</f>
        <v>1</v>
      </c>
      <c r="I915" s="98">
        <f>IF(""="",1,IF(LEFT("",1)&lt;&gt;"E","",1))</f>
        <v>1</v>
      </c>
      <c r="J915" s="98">
        <f>IF(""="",1,IF(LEFT("",1)="E","",1))</f>
        <v>1</v>
      </c>
      <c r="K915" s="99" t="s">
        <v>384</v>
      </c>
      <c r="L915" s="91">
        <v>3001</v>
      </c>
      <c r="M915" s="100" t="str">
        <f>IF(LEFT($G915,4)="xppm","*","")</f>
        <v/>
      </c>
      <c r="N915" s="101" t="str">
        <f>UPPER(TRIM("          TELEPHONE/CELL PHONE"))</f>
        <v>TELEPHONE/CELL PHONE</v>
      </c>
      <c r="P915" s="102" t="s">
        <v>370</v>
      </c>
      <c r="R915" s="109">
        <f>IFERROR(IF(1*AB915&gt;0,AB915,V915),V915)</f>
        <v>2093.3166666666666</v>
      </c>
      <c r="S915" s="108"/>
      <c r="T915" s="101">
        <f>IFERROR(IF(LEFT($G915,4)="xppm",AD915/VLOOKUP($G915,$K$11:$Z$28,T$1,0),IF(LEFT($J915,1)="E",AD915/VLOOKUP($J915,$K$11:$Z$28,T$1,0),AD915/T$6)),"")</f>
        <v>2116.5700000000002</v>
      </c>
      <c r="V915" s="101">
        <f>IFERROR(IF(LEFT($G915,4)="xppm",AF915/VLOOKUP($G915,$K$11:$Z$28,V$1,0),IF(LEFT($J915,1)="E",AF915/VLOOKUP($J915,$K$11:$Z$28,V$1,0),AF915/V$6)),"")</f>
        <v>2093.3166666666666</v>
      </c>
      <c r="X915" s="101">
        <f>IFERROR(IF(LEFT($G915,4)="xppm",AH915/VLOOKUP($G915,$K$11:$Z$28,X$1,0),IF(LEFT($J915,1)="E",AH915/VLOOKUP($J915,$K$11:$Z$28,X$1,0),AH915/X$6)),"")</f>
        <v>2166.9266666666667</v>
      </c>
      <c r="Z915" s="101">
        <f>IFERROR(IF(LEFT($G915,4)="xppm",AJ915/VLOOKUP($G915,$K$11:$Z$28,Z$1,0),IF(LEFT($J915,1)="E",AJ915/VLOOKUP($J915,$K$11:$Z$28,Z$1,0),AJ915/Z$6)),"")</f>
        <v>2198.0566666666668</v>
      </c>
      <c r="AA915" s="108"/>
      <c r="AB915" s="99">
        <f>IFERROR(IF(LEFT($G915,4)="xppm",AL915/VLOOKUP($G915,$K$11:$Z$28,AB$1,0),IF(LEFT($J915,1)="E",AL915/VLOOKUP($J915,$K$11:$AB$28,AB$1,0),AL915/AB$6)),"")</f>
        <v>0</v>
      </c>
      <c r="AC915" s="110"/>
      <c r="AD915" s="14">
        <v>6349.71</v>
      </c>
      <c r="AE915" s="14"/>
      <c r="AF915" s="14">
        <v>18839.849999999999</v>
      </c>
      <c r="AG915" s="14"/>
      <c r="AH915" s="14">
        <v>26003.119999999999</v>
      </c>
      <c r="AI915" s="14"/>
      <c r="AJ915" s="14">
        <v>26376.68</v>
      </c>
      <c r="AK915" s="65"/>
      <c r="AL915" s="14">
        <v>0</v>
      </c>
      <c r="AM915" s="65"/>
      <c r="AN915" s="25">
        <v>2209.33</v>
      </c>
      <c r="AO915" s="25">
        <v>2228.84</v>
      </c>
      <c r="AP915" s="25">
        <v>2111.0300000000002</v>
      </c>
      <c r="AQ915" s="25">
        <v>2152.29</v>
      </c>
      <c r="AR915" s="25">
        <v>2289.1999999999998</v>
      </c>
      <c r="AS915" s="25">
        <v>2038.5</v>
      </c>
      <c r="AT915" s="25">
        <v>2176.06</v>
      </c>
      <c r="AU915" s="25">
        <v>1886.8</v>
      </c>
      <c r="AV915" s="25">
        <v>1947.29</v>
      </c>
      <c r="AW915" s="25">
        <v>2147.04</v>
      </c>
      <c r="AX915" s="25">
        <v>2008.12</v>
      </c>
      <c r="AY915" s="25">
        <v>2194.5500000000002</v>
      </c>
      <c r="AZ915" s="108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  <c r="CK915" s="10"/>
      <c r="CL915" s="10"/>
      <c r="CM915" s="10"/>
      <c r="CN915" s="10"/>
      <c r="CO915" s="10"/>
      <c r="CP915" s="10"/>
      <c r="CQ915" s="10"/>
      <c r="CR915" s="10"/>
      <c r="CS915" s="10"/>
      <c r="CT915" s="10"/>
      <c r="CU915" s="10"/>
      <c r="CV915" s="10"/>
      <c r="CW915" s="10"/>
      <c r="CX915" s="10"/>
      <c r="CY915" s="10"/>
      <c r="CZ915" s="10"/>
      <c r="DA915" s="10"/>
      <c r="DB915" s="10"/>
      <c r="DC915" s="10"/>
      <c r="DD915" s="10"/>
      <c r="DE915" s="10"/>
      <c r="DF915" s="10"/>
      <c r="DG915" s="10"/>
      <c r="DH915" s="10"/>
      <c r="DI915" s="10"/>
      <c r="DJ915" s="10"/>
      <c r="DK915" s="10"/>
      <c r="DL915" s="10"/>
      <c r="DM915" s="10"/>
      <c r="DN915" s="10"/>
      <c r="DO915" s="10"/>
      <c r="DP915" s="10"/>
      <c r="DQ915" s="10"/>
      <c r="DR915" s="10"/>
      <c r="DS915" s="10"/>
    </row>
    <row r="916" spans="1:123" s="101" customFormat="1" ht="10.95" customHeight="1" x14ac:dyDescent="0.25">
      <c r="A916" s="75" t="s">
        <v>348</v>
      </c>
      <c r="B916" s="95" t="str">
        <f t="shared" si="248"/>
        <v>Bud02 2020,3001,'555000',1215.02333333333</v>
      </c>
      <c r="C916" s="96">
        <f t="shared" si="249"/>
        <v>2020</v>
      </c>
      <c r="D916" s="96">
        <v>3001</v>
      </c>
      <c r="E916" s="97">
        <f>IF(LEFT(H916,1) = "x",H916,F916)</f>
        <v>555000</v>
      </c>
      <c r="F916" s="90">
        <v>555000</v>
      </c>
      <c r="G916" s="98">
        <f>IF(""="",1,SUBSTITUTE(SUBSTITUTE("","xxp","xpp"),"xppm13","xppm08"))</f>
        <v>1</v>
      </c>
      <c r="H916" s="98">
        <f>IF(""="",1,"")</f>
        <v>1</v>
      </c>
      <c r="I916" s="98">
        <f>IF(""="",1,IF(LEFT("",1)&lt;&gt;"E","",1))</f>
        <v>1</v>
      </c>
      <c r="J916" s="98">
        <f>IF(""="",1,IF(LEFT("",1)="E","",1))</f>
        <v>1</v>
      </c>
      <c r="K916" s="99" t="s">
        <v>385</v>
      </c>
      <c r="L916" s="91">
        <v>3001</v>
      </c>
      <c r="M916" s="100" t="str">
        <f>IF(LEFT($G916,4)="xppm","*","")</f>
        <v/>
      </c>
      <c r="N916" s="101" t="str">
        <f>UPPER(TRIM("          DONATIONS"))</f>
        <v>DONATIONS</v>
      </c>
      <c r="P916" s="102" t="s">
        <v>386</v>
      </c>
      <c r="R916" s="109">
        <f>IFERROR(IF(1*AB916&gt;0,AB916,V916),V916)</f>
        <v>1215.0233333333333</v>
      </c>
      <c r="S916" s="108"/>
      <c r="T916" s="101">
        <f>IFERROR(IF(LEFT($G916,4)="xppm",AD916/VLOOKUP($G916,$K$11:$Z$28,T$1,0),IF(LEFT($J916,1)="E",AD916/VLOOKUP($J916,$K$11:$Z$28,T$1,0),AD916/T$6)),"")</f>
        <v>1302.8633333333335</v>
      </c>
      <c r="V916" s="101">
        <f>IFERROR(IF(LEFT($G916,4)="xppm",AF916/VLOOKUP($G916,$K$11:$Z$28,V$1,0),IF(LEFT($J916,1)="E",AF916/VLOOKUP($J916,$K$11:$Z$28,V$1,0),AF916/V$6)),"")</f>
        <v>1215.0233333333333</v>
      </c>
      <c r="X916" s="101">
        <f>IFERROR(IF(LEFT($G916,4)="xppm",AH916/VLOOKUP($G916,$K$11:$Z$28,X$1,0),IF(LEFT($J916,1)="E",AH916/VLOOKUP($J916,$K$11:$Z$28,X$1,0),AH916/X$6)),"")</f>
        <v>1183.4691666666665</v>
      </c>
      <c r="Z916" s="101">
        <f>IFERROR(IF(LEFT($G916,4)="xppm",AJ916/VLOOKUP($G916,$K$11:$Z$28,Z$1,0),IF(LEFT($J916,1)="E",AJ916/VLOOKUP($J916,$K$11:$Z$28,Z$1,0),AJ916/Z$6)),"")</f>
        <v>1205.7669443333332</v>
      </c>
      <c r="AA916" s="108"/>
      <c r="AB916" s="99">
        <f>IFERROR(IF(LEFT($G916,4)="xppm",AL916/VLOOKUP($G916,$K$11:$Z$28,AB$1,0),IF(LEFT($J916,1)="E",AL916/VLOOKUP($J916,$K$11:$AB$28,AB$1,0),AL916/AB$6)),"")</f>
        <v>0</v>
      </c>
      <c r="AC916" s="110"/>
      <c r="AD916" s="14">
        <v>3908.59</v>
      </c>
      <c r="AE916" s="14"/>
      <c r="AF916" s="14">
        <v>10935.21</v>
      </c>
      <c r="AG916" s="14"/>
      <c r="AH916" s="14">
        <v>14201.63</v>
      </c>
      <c r="AI916" s="14"/>
      <c r="AJ916" s="14">
        <v>14469.203331999999</v>
      </c>
      <c r="AK916" s="65"/>
      <c r="AL916" s="14">
        <v>0</v>
      </c>
      <c r="AM916" s="65"/>
      <c r="AN916" s="25">
        <v>1000</v>
      </c>
      <c r="AO916" s="25">
        <v>1382.15</v>
      </c>
      <c r="AP916" s="25">
        <v>1179.2</v>
      </c>
      <c r="AQ916" s="25">
        <v>1000</v>
      </c>
      <c r="AR916" s="25">
        <v>1426.62</v>
      </c>
      <c r="AS916" s="25">
        <v>1600</v>
      </c>
      <c r="AT916" s="25">
        <v>1000</v>
      </c>
      <c r="AU916" s="25">
        <v>1000</v>
      </c>
      <c r="AV916" s="25">
        <v>1000</v>
      </c>
      <c r="AW916" s="25">
        <v>1581.32</v>
      </c>
      <c r="AX916" s="25">
        <v>1327.27</v>
      </c>
      <c r="AY916" s="25">
        <v>1000</v>
      </c>
      <c r="AZ916" s="108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  <c r="CK916" s="10"/>
      <c r="CL916" s="10"/>
      <c r="CM916" s="10"/>
      <c r="CN916" s="10"/>
      <c r="CO916" s="10"/>
      <c r="CP916" s="10"/>
      <c r="CQ916" s="10"/>
      <c r="CR916" s="10"/>
      <c r="CS916" s="10"/>
      <c r="CT916" s="10"/>
      <c r="CU916" s="10"/>
      <c r="CV916" s="10"/>
      <c r="CW916" s="10"/>
      <c r="CX916" s="10"/>
      <c r="CY916" s="10"/>
      <c r="CZ916" s="10"/>
      <c r="DA916" s="10"/>
      <c r="DB916" s="10"/>
      <c r="DC916" s="10"/>
      <c r="DD916" s="10"/>
      <c r="DE916" s="10"/>
      <c r="DF916" s="10"/>
      <c r="DG916" s="10"/>
      <c r="DH916" s="10"/>
      <c r="DI916" s="10"/>
      <c r="DJ916" s="10"/>
      <c r="DK916" s="10"/>
      <c r="DL916" s="10"/>
      <c r="DM916" s="10"/>
      <c r="DN916" s="10"/>
      <c r="DO916" s="10"/>
      <c r="DP916" s="10"/>
      <c r="DQ916" s="10"/>
      <c r="DR916" s="10"/>
      <c r="DS916" s="10"/>
    </row>
    <row r="917" spans="1:123" s="101" customFormat="1" ht="10.95" customHeight="1" x14ac:dyDescent="0.25">
      <c r="A917" s="75" t="s">
        <v>348</v>
      </c>
      <c r="B917" s="95" t="str">
        <f t="shared" si="248"/>
        <v>Bud02 2020,3001,'xga001',0.000456057099379459</v>
      </c>
      <c r="C917" s="96">
        <f t="shared" si="249"/>
        <v>2020</v>
      </c>
      <c r="D917" s="96">
        <v>3001</v>
      </c>
      <c r="E917" s="97" t="str">
        <f>IF(LEFT(H917,1) = "x",H917,F917)</f>
        <v>xga001</v>
      </c>
      <c r="F917" s="90">
        <v>555500</v>
      </c>
      <c r="G917" s="98">
        <f>IF(""="",1,SUBSTITUTE(SUBSTITUTE("","xxp","xpp"),"xppm13","xppm08"))</f>
        <v>1</v>
      </c>
      <c r="H917" s="98" t="str">
        <f>IF("xga001"="",1,"xga001")</f>
        <v>xga001</v>
      </c>
      <c r="I917" s="98">
        <f>IF("E1z"="",1,IF(LEFT("E1z",1)&lt;&gt;"E","E1z",1))</f>
        <v>1</v>
      </c>
      <c r="J917" s="98" t="str">
        <f>IF("E1z"="",1,IF(LEFT("E1z",1)="E","E1z",1))</f>
        <v>E1z</v>
      </c>
      <c r="K917" s="99" t="s">
        <v>387</v>
      </c>
      <c r="L917" s="91">
        <v>3001</v>
      </c>
      <c r="M917" s="100" t="str">
        <f>IF(LEFT($G917,4)="xppm","*","")</f>
        <v/>
      </c>
      <c r="N917" s="101" t="str">
        <f>UPPER(TRIM("          BAD DEBT"))</f>
        <v>BAD DEBT</v>
      </c>
      <c r="P917" s="102" t="s">
        <v>388</v>
      </c>
      <c r="R917" s="109">
        <f>IFERROR(IF(1*AB917&gt;0,AB917,V917),V917)</f>
        <v>4.5605709937945947E-4</v>
      </c>
      <c r="S917" s="108"/>
      <c r="T917" s="101">
        <f>IFERROR(IF(LEFT($G917,4)="xppm",AD917/VLOOKUP($G917,$K$11:$Z$28,T$1,0),IF(LEFT($J917,1)="E",AD917/VLOOKUP($J917,$K$11:$Z$28,T$1,0),AD917/T$6)),"")</f>
        <v>4.3993883975375537E-4</v>
      </c>
      <c r="V917" s="101">
        <f>IFERROR(IF(LEFT($G917,4)="xppm",AF917/VLOOKUP($G917,$K$11:$Z$28,V$1,0),IF(LEFT($J917,1)="E",AF917/VLOOKUP($J917,$K$11:$Z$28,V$1,0),AF917/V$6)),"")</f>
        <v>4.5605709937945947E-4</v>
      </c>
      <c r="X917" s="101">
        <f>IFERROR(IF(LEFT($G917,4)="xppm",AH917/VLOOKUP($G917,$K$11:$Z$28,X$1,0),IF(LEFT($J917,1)="E",AH917/VLOOKUP($J917,$K$11:$Z$28,X$1,0),AH917/X$6)),"")</f>
        <v>1.8195477933220355E-4</v>
      </c>
      <c r="Z917" s="101">
        <f>IFERROR(IF(LEFT($G917,4)="xppm",AJ917/VLOOKUP($G917,$K$11:$Z$28,Z$1,0),IF(LEFT($J917,1)="E",AJ917/VLOOKUP($J917,$K$11:$Z$28,Z$1,0),AJ917/Z$6)),"")</f>
        <v>5.0838036336713186E-4</v>
      </c>
      <c r="AA917" s="108"/>
      <c r="AB917" s="99" t="str">
        <f>IFERROR(IF(LEFT($G917,4)="xppm",AL917/VLOOKUP($G917,$K$11:$Z$28,AB$1,0),IF(LEFT($J917,1)="E",AL917/VLOOKUP($J917,$K$11:$AB$28,AB$1,0),AL917/AB$6)),"")</f>
        <v/>
      </c>
      <c r="AC917" s="110"/>
      <c r="AD917" s="14">
        <v>48762.57</v>
      </c>
      <c r="AE917" s="14"/>
      <c r="AF917" s="14">
        <v>152028.29999999999</v>
      </c>
      <c r="AG917" s="14"/>
      <c r="AH917" s="14">
        <v>65980.289999999994</v>
      </c>
      <c r="AI917" s="14"/>
      <c r="AJ917" s="14">
        <v>214481.54858599999</v>
      </c>
      <c r="AK917" s="65"/>
      <c r="AL917" s="14">
        <v>0</v>
      </c>
      <c r="AM917" s="65"/>
      <c r="AN917" s="25">
        <v>6018.37</v>
      </c>
      <c r="AO917" s="25">
        <v>5946.69</v>
      </c>
      <c r="AP917" s="25">
        <v>6118.73</v>
      </c>
      <c r="AQ917" s="25">
        <v>19842.38</v>
      </c>
      <c r="AR917" s="25">
        <v>16512.009999999998</v>
      </c>
      <c r="AS917" s="25">
        <v>16209.86</v>
      </c>
      <c r="AT917" s="25">
        <v>16318.05</v>
      </c>
      <c r="AU917" s="25">
        <v>17114.38</v>
      </c>
      <c r="AV917" s="25">
        <v>17269.05</v>
      </c>
      <c r="AW917" s="25">
        <v>17067.349999999999</v>
      </c>
      <c r="AX917" s="25">
        <v>16173.88</v>
      </c>
      <c r="AY917" s="25">
        <v>15521.34</v>
      </c>
      <c r="AZ917" s="108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  <c r="CK917" s="10"/>
      <c r="CL917" s="10"/>
      <c r="CM917" s="10"/>
      <c r="CN917" s="10"/>
      <c r="CO917" s="10"/>
      <c r="CP917" s="10"/>
      <c r="CQ917" s="10"/>
      <c r="CR917" s="10"/>
      <c r="CS917" s="10"/>
      <c r="CT917" s="10"/>
      <c r="CU917" s="10"/>
      <c r="CV917" s="10"/>
      <c r="CW917" s="10"/>
      <c r="CX917" s="10"/>
      <c r="CY917" s="10"/>
      <c r="CZ917" s="10"/>
      <c r="DA917" s="10"/>
      <c r="DB917" s="10"/>
      <c r="DC917" s="10"/>
      <c r="DD917" s="10"/>
      <c r="DE917" s="10"/>
      <c r="DF917" s="10"/>
      <c r="DG917" s="10"/>
      <c r="DH917" s="10"/>
      <c r="DI917" s="10"/>
      <c r="DJ917" s="10"/>
      <c r="DK917" s="10"/>
      <c r="DL917" s="10"/>
      <c r="DM917" s="10"/>
      <c r="DN917" s="10"/>
      <c r="DO917" s="10"/>
      <c r="DP917" s="10"/>
      <c r="DQ917" s="10"/>
      <c r="DR917" s="10"/>
      <c r="DS917" s="10"/>
    </row>
    <row r="918" spans="1:123" s="101" customFormat="1" ht="10.95" customHeight="1" x14ac:dyDescent="0.25">
      <c r="A918" s="75" t="s">
        <v>348</v>
      </c>
      <c r="B918" s="95" t="str">
        <f t="shared" si="248"/>
        <v>Bud02 2020,3001,'556000',28150</v>
      </c>
      <c r="C918" s="96">
        <f t="shared" si="249"/>
        <v>2020</v>
      </c>
      <c r="D918" s="96">
        <v>3001</v>
      </c>
      <c r="E918" s="97">
        <f>IF(LEFT(H918,1) = "x",H918,F918)</f>
        <v>556000</v>
      </c>
      <c r="F918" s="90">
        <v>556000</v>
      </c>
      <c r="G918" s="98">
        <f>IF(""="",1,SUBSTITUTE(SUBSTITUTE("","xxp","xpp"),"xppm13","xppm08"))</f>
        <v>1</v>
      </c>
      <c r="H918" s="98">
        <f>IF(""="",1,"")</f>
        <v>1</v>
      </c>
      <c r="I918" s="98">
        <f>IF(""="",1,IF(LEFT("",1)&lt;&gt;"E","",1))</f>
        <v>1</v>
      </c>
      <c r="J918" s="98">
        <f>IF(""="",1,IF(LEFT("",1)="E","",1))</f>
        <v>1</v>
      </c>
      <c r="K918" s="99" t="s">
        <v>389</v>
      </c>
      <c r="L918" s="91">
        <v>3001</v>
      </c>
      <c r="M918" s="100" t="str">
        <f>IF(LEFT($G918,4)="xppm","*","")</f>
        <v/>
      </c>
      <c r="N918" s="101" t="str">
        <f>UPPER(TRIM("          MEDICAID BED TAX"))</f>
        <v>MEDICAID BED TAX</v>
      </c>
      <c r="P918" s="102" t="s">
        <v>356</v>
      </c>
      <c r="R918" s="109">
        <f>IFERROR(IF(1*AB918&gt;0,AB918,V918),V918)</f>
        <v>28150</v>
      </c>
      <c r="S918" s="108"/>
      <c r="T918" s="101">
        <f>IFERROR(IF(LEFT($G918,4)="xppm",AD918/VLOOKUP($G918,$K$11:$Z$28,T$1,0),IF(LEFT($J918,1)="E",AD918/VLOOKUP($J918,$K$11:$Z$28,T$1,0),AD918/T$6)),"")</f>
        <v>28150</v>
      </c>
      <c r="V918" s="101">
        <f>IFERROR(IF(LEFT($G918,4)="xppm",AF918/VLOOKUP($G918,$K$11:$Z$28,V$1,0),IF(LEFT($J918,1)="E",AF918/VLOOKUP($J918,$K$11:$Z$28,V$1,0),AF918/V$6)),"")</f>
        <v>28150</v>
      </c>
      <c r="X918" s="101">
        <f>IFERROR(IF(LEFT($G918,4)="xppm",AH918/VLOOKUP($G918,$K$11:$Z$28,X$1,0),IF(LEFT($J918,1)="E",AH918/VLOOKUP($J918,$K$11:$Z$28,X$1,0),AH918/X$6)),"")</f>
        <v>28150</v>
      </c>
      <c r="Z918" s="101">
        <f>IFERROR(IF(LEFT($G918,4)="xppm",AJ918/VLOOKUP($G918,$K$11:$Z$28,Z$1,0),IF(LEFT($J918,1)="E",AJ918/VLOOKUP($J918,$K$11:$Z$28,Z$1,0),AJ918/Z$6)),"")</f>
        <v>28150</v>
      </c>
      <c r="AA918" s="108"/>
      <c r="AB918" s="99">
        <f>IFERROR(IF(LEFT($G918,4)="xppm",AL918/VLOOKUP($G918,$K$11:$Z$28,AB$1,0),IF(LEFT($J918,1)="E",AL918/VLOOKUP($J918,$K$11:$AB$28,AB$1,0),AL918/AB$6)),"")</f>
        <v>0</v>
      </c>
      <c r="AC918" s="110"/>
      <c r="AD918" s="14">
        <v>84450</v>
      </c>
      <c r="AE918" s="14"/>
      <c r="AF918" s="14">
        <v>253350</v>
      </c>
      <c r="AG918" s="14"/>
      <c r="AH918" s="14">
        <v>337800</v>
      </c>
      <c r="AI918" s="14"/>
      <c r="AJ918" s="14">
        <v>337800</v>
      </c>
      <c r="AK918" s="65"/>
      <c r="AL918" s="14">
        <v>0</v>
      </c>
      <c r="AM918" s="65"/>
      <c r="AN918" s="25">
        <v>28150</v>
      </c>
      <c r="AO918" s="25">
        <v>28150</v>
      </c>
      <c r="AP918" s="25">
        <v>28150</v>
      </c>
      <c r="AQ918" s="25">
        <v>28150</v>
      </c>
      <c r="AR918" s="25">
        <v>28150</v>
      </c>
      <c r="AS918" s="25">
        <v>28150</v>
      </c>
      <c r="AT918" s="25">
        <v>28150</v>
      </c>
      <c r="AU918" s="25">
        <v>28150</v>
      </c>
      <c r="AV918" s="25">
        <v>28150</v>
      </c>
      <c r="AW918" s="25">
        <v>28150</v>
      </c>
      <c r="AX918" s="25">
        <v>28150</v>
      </c>
      <c r="AY918" s="25">
        <v>28150</v>
      </c>
      <c r="AZ918" s="108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  <c r="CK918" s="10"/>
      <c r="CL918" s="10"/>
      <c r="CM918" s="10"/>
      <c r="CN918" s="10"/>
      <c r="CO918" s="10"/>
      <c r="CP918" s="10"/>
      <c r="CQ918" s="10"/>
      <c r="CR918" s="10"/>
      <c r="CS918" s="10"/>
      <c r="CT918" s="10"/>
      <c r="CU918" s="10"/>
      <c r="CV918" s="10"/>
      <c r="CW918" s="10"/>
      <c r="CX918" s="10"/>
      <c r="CY918" s="10"/>
      <c r="CZ918" s="10"/>
      <c r="DA918" s="10"/>
      <c r="DB918" s="10"/>
      <c r="DC918" s="10"/>
      <c r="DD918" s="10"/>
      <c r="DE918" s="10"/>
      <c r="DF918" s="10"/>
      <c r="DG918" s="10"/>
      <c r="DH918" s="10"/>
      <c r="DI918" s="10"/>
      <c r="DJ918" s="10"/>
      <c r="DK918" s="10"/>
      <c r="DL918" s="10"/>
      <c r="DM918" s="10"/>
      <c r="DN918" s="10"/>
      <c r="DO918" s="10"/>
      <c r="DP918" s="10"/>
      <c r="DQ918" s="10"/>
      <c r="DR918" s="10"/>
      <c r="DS918" s="10"/>
    </row>
    <row r="919" spans="1:123" ht="4.05" customHeight="1" x14ac:dyDescent="0.25">
      <c r="A919" s="75" t="s">
        <v>348</v>
      </c>
      <c r="E919" s="111"/>
      <c r="F919" s="112"/>
      <c r="T919" s="25"/>
      <c r="U919" s="25"/>
      <c r="V919" s="25"/>
      <c r="W919" s="25"/>
      <c r="X919" s="25"/>
      <c r="Y919" s="25"/>
      <c r="Z919" s="25"/>
      <c r="AA919" s="25"/>
      <c r="AB919" s="14"/>
      <c r="AC919" s="14"/>
    </row>
    <row r="920" spans="1:123" s="86" customFormat="1" ht="15" customHeight="1" x14ac:dyDescent="0.25">
      <c r="A920" s="75" t="s">
        <v>348</v>
      </c>
      <c r="B920" s="80"/>
      <c r="C920" s="80"/>
      <c r="D920" s="80"/>
      <c r="E920" s="81"/>
      <c r="F920" s="82"/>
      <c r="G920" s="81"/>
      <c r="H920" s="81"/>
      <c r="I920" s="81"/>
      <c r="J920" s="81"/>
      <c r="K920" s="81"/>
      <c r="L920" s="83">
        <f>L921</f>
        <v>3001</v>
      </c>
      <c r="M920" s="84" t="s">
        <v>390</v>
      </c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  <c r="AA920" s="84"/>
      <c r="AB920" s="81"/>
      <c r="AC920" s="81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85"/>
      <c r="AO920" s="85"/>
      <c r="AP920" s="85"/>
      <c r="AQ920" s="85"/>
      <c r="AR920" s="85"/>
      <c r="AS920" s="85"/>
      <c r="AT920" s="85"/>
      <c r="AU920" s="85"/>
      <c r="AV920" s="85"/>
      <c r="AW920" s="85"/>
      <c r="AX920" s="85"/>
      <c r="AY920" s="85"/>
      <c r="AZ920" s="84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  <c r="CK920" s="10"/>
      <c r="CL920" s="10"/>
      <c r="CM920" s="10"/>
      <c r="CN920" s="10"/>
      <c r="CO920" s="10"/>
      <c r="CP920" s="10"/>
      <c r="CQ920" s="10"/>
      <c r="CR920" s="10"/>
      <c r="CS920" s="10"/>
      <c r="CT920" s="10"/>
      <c r="CU920" s="10"/>
      <c r="CV920" s="10"/>
      <c r="CW920" s="10"/>
      <c r="CX920" s="10"/>
      <c r="CY920" s="10"/>
      <c r="CZ920" s="10"/>
      <c r="DA920" s="10"/>
      <c r="DB920" s="10"/>
      <c r="DC920" s="10"/>
      <c r="DD920" s="10"/>
      <c r="DE920" s="10"/>
      <c r="DF920" s="10"/>
      <c r="DG920" s="10"/>
      <c r="DH920" s="10"/>
      <c r="DI920" s="10"/>
      <c r="DJ920" s="10"/>
      <c r="DK920" s="10"/>
      <c r="DL920" s="10"/>
      <c r="DM920" s="10"/>
      <c r="DN920" s="10"/>
      <c r="DO920" s="10"/>
      <c r="DP920" s="10"/>
      <c r="DQ920" s="10"/>
      <c r="DR920" s="10"/>
      <c r="DS920" s="10"/>
    </row>
    <row r="921" spans="1:123" s="101" customFormat="1" ht="10.95" customHeight="1" x14ac:dyDescent="0.25">
      <c r="A921" s="75" t="s">
        <v>348</v>
      </c>
      <c r="B921" s="95" t="str">
        <f t="shared" ref="B921:B923" si="250">IF(E921&gt;0,"Bud02 " &amp; C921 &amp;","&amp;D921&amp;",'"&amp;E921&amp;"',"&amp;1*R921)</f>
        <v>Bud02 2020,3001,'557500',3400</v>
      </c>
      <c r="C921" s="96">
        <f t="shared" ref="C921:C923" si="251">$E$5</f>
        <v>2020</v>
      </c>
      <c r="D921" s="96">
        <v>3001</v>
      </c>
      <c r="E921" s="97">
        <f>IF(LEFT(H921,1) = "x",H921,F921)</f>
        <v>557500</v>
      </c>
      <c r="F921" s="90">
        <v>557500</v>
      </c>
      <c r="G921" s="98">
        <f>IF(""="",1,SUBSTITUTE(SUBSTITUTE("","xxp","xpp"),"xppm13","xppm08"))</f>
        <v>1</v>
      </c>
      <c r="H921" s="98">
        <f>IF(""="",1,"")</f>
        <v>1</v>
      </c>
      <c r="I921" s="98">
        <f>IF(""="",1,IF(LEFT("",1)&lt;&gt;"E","",1))</f>
        <v>1</v>
      </c>
      <c r="J921" s="98">
        <f>IF(""="",1,IF(LEFT("",1)="E","",1))</f>
        <v>1</v>
      </c>
      <c r="K921" s="99" t="s">
        <v>391</v>
      </c>
      <c r="L921" s="91">
        <v>3001</v>
      </c>
      <c r="M921" s="100" t="str">
        <f>IF(LEFT($G921,4)="xppm","*","")</f>
        <v/>
      </c>
      <c r="N921" s="101" t="str">
        <f>UPPER(TRIM("          REAL ESTATE TAXES"))</f>
        <v>REAL ESTATE TAXES</v>
      </c>
      <c r="P921" s="102" t="s">
        <v>356</v>
      </c>
      <c r="R921" s="109">
        <f>IFERROR(IF(1*AB921&gt;0,AB921,V921),V921)</f>
        <v>3400</v>
      </c>
      <c r="S921" s="108"/>
      <c r="T921" s="101">
        <f>IFERROR(IF(LEFT($G921,4)="xppm",AD921/VLOOKUP($G921,$K$11:$Z$28,T$1,0),IF(LEFT($J921,1)="E",AD921/VLOOKUP($J921,$K$11:$Z$28,T$1,0),AD921/T$6)),"")</f>
        <v>3400</v>
      </c>
      <c r="V921" s="101">
        <f>IFERROR(IF(LEFT($G921,4)="xppm",AF921/VLOOKUP($G921,$K$11:$Z$28,V$1,0),IF(LEFT($J921,1)="E",AF921/VLOOKUP($J921,$K$11:$Z$28,V$1,0),AF921/V$6)),"")</f>
        <v>3400</v>
      </c>
      <c r="X921" s="101">
        <f>IFERROR(IF(LEFT($G921,4)="xppm",AH921/VLOOKUP($G921,$K$11:$Z$28,X$1,0),IF(LEFT($J921,1)="E",AH921/VLOOKUP($J921,$K$11:$Z$28,X$1,0),AH921/X$6)),"")</f>
        <v>3442</v>
      </c>
      <c r="Z921" s="101">
        <f>IFERROR(IF(LEFT($G921,4)="xppm",AJ921/VLOOKUP($G921,$K$11:$Z$28,Z$1,0),IF(LEFT($J921,1)="E",AJ921/VLOOKUP($J921,$K$11:$Z$28,Z$1,0),AJ921/Z$6)),"")</f>
        <v>3400</v>
      </c>
      <c r="AA921" s="108"/>
      <c r="AB921" s="99">
        <f>IFERROR(IF(LEFT($G921,4)="xppm",AL921/VLOOKUP($G921,$K$11:$Z$28,AB$1,0),IF(LEFT($J921,1)="E",AL921/VLOOKUP($J921,$K$11:$AB$28,AB$1,0),AL921/AB$6)),"")</f>
        <v>0</v>
      </c>
      <c r="AC921" s="110"/>
      <c r="AD921" s="14">
        <v>10200</v>
      </c>
      <c r="AE921" s="14"/>
      <c r="AF921" s="14">
        <v>30600</v>
      </c>
      <c r="AG921" s="14"/>
      <c r="AH921" s="14">
        <v>41304</v>
      </c>
      <c r="AI921" s="14"/>
      <c r="AJ921" s="14">
        <v>40800</v>
      </c>
      <c r="AK921" s="65"/>
      <c r="AL921" s="14">
        <v>0</v>
      </c>
      <c r="AM921" s="65"/>
      <c r="AN921" s="25">
        <v>2917</v>
      </c>
      <c r="AO921" s="25">
        <v>2917</v>
      </c>
      <c r="AP921" s="25">
        <v>9217</v>
      </c>
      <c r="AQ921" s="25">
        <v>3400</v>
      </c>
      <c r="AR921" s="25">
        <v>3400</v>
      </c>
      <c r="AS921" s="25">
        <v>3400</v>
      </c>
      <c r="AT921" s="25">
        <v>3400</v>
      </c>
      <c r="AU921" s="25">
        <v>3400</v>
      </c>
      <c r="AV921" s="25">
        <v>3400</v>
      </c>
      <c r="AW921" s="25">
        <v>3400</v>
      </c>
      <c r="AX921" s="25">
        <v>3400</v>
      </c>
      <c r="AY921" s="25">
        <v>3400</v>
      </c>
      <c r="AZ921" s="108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  <c r="CK921" s="10"/>
      <c r="CL921" s="10"/>
      <c r="CM921" s="10"/>
      <c r="CN921" s="10"/>
      <c r="CO921" s="10"/>
      <c r="CP921" s="10"/>
      <c r="CQ921" s="10"/>
      <c r="CR921" s="10"/>
      <c r="CS921" s="10"/>
      <c r="CT921" s="10"/>
      <c r="CU921" s="10"/>
      <c r="CV921" s="10"/>
      <c r="CW921" s="10"/>
      <c r="CX921" s="10"/>
      <c r="CY921" s="10"/>
      <c r="CZ921" s="10"/>
      <c r="DA921" s="10"/>
      <c r="DB921" s="10"/>
      <c r="DC921" s="10"/>
      <c r="DD921" s="10"/>
      <c r="DE921" s="10"/>
      <c r="DF921" s="10"/>
      <c r="DG921" s="10"/>
      <c r="DH921" s="10"/>
      <c r="DI921" s="10"/>
      <c r="DJ921" s="10"/>
      <c r="DK921" s="10"/>
      <c r="DL921" s="10"/>
      <c r="DM921" s="10"/>
      <c r="DN921" s="10"/>
      <c r="DO921" s="10"/>
      <c r="DP921" s="10"/>
      <c r="DQ921" s="10"/>
      <c r="DR921" s="10"/>
      <c r="DS921" s="10"/>
    </row>
    <row r="922" spans="1:123" s="101" customFormat="1" ht="10.95" customHeight="1" x14ac:dyDescent="0.25">
      <c r="A922" s="75" t="s">
        <v>348</v>
      </c>
      <c r="B922" s="95" t="str">
        <f t="shared" si="250"/>
        <v>Bud02 2020,3001,'558000',6905.46666666667</v>
      </c>
      <c r="C922" s="96">
        <f t="shared" si="251"/>
        <v>2020</v>
      </c>
      <c r="D922" s="96">
        <v>3001</v>
      </c>
      <c r="E922" s="97">
        <f>IF(LEFT(H922,1) = "x",H922,F922)</f>
        <v>558000</v>
      </c>
      <c r="F922" s="90">
        <v>558000</v>
      </c>
      <c r="G922" s="98">
        <f>IF(""="",1,SUBSTITUTE(SUBSTITUTE("","xxp","xpp"),"xppm13","xppm08"))</f>
        <v>1</v>
      </c>
      <c r="H922" s="98">
        <f>IF(""="",1,"")</f>
        <v>1</v>
      </c>
      <c r="I922" s="98">
        <f>IF(""="",1,IF(LEFT("",1)&lt;&gt;"E","",1))</f>
        <v>1</v>
      </c>
      <c r="J922" s="98">
        <f>IF(""="",1,IF(LEFT("",1)="E","",1))</f>
        <v>1</v>
      </c>
      <c r="K922" s="99" t="s">
        <v>392</v>
      </c>
      <c r="L922" s="91">
        <v>3001</v>
      </c>
      <c r="M922" s="100" t="str">
        <f>IF(LEFT($G922,4)="xppm","*","")</f>
        <v/>
      </c>
      <c r="N922" s="101" t="str">
        <f>UPPER(TRIM("          INSURANCE - GENERAL LIABILITY"))</f>
        <v>INSURANCE - GENERAL LIABILITY</v>
      </c>
      <c r="P922" s="102" t="s">
        <v>359</v>
      </c>
      <c r="R922" s="109">
        <f>IFERROR(IF(1*AB922&gt;0,AB922,V922),V922)</f>
        <v>6905.4666666666662</v>
      </c>
      <c r="S922" s="108"/>
      <c r="T922" s="101">
        <f>IFERROR(IF(LEFT($G922,4)="xppm",AD922/VLOOKUP($G922,$K$11:$Z$28,T$1,0),IF(LEFT($J922,1)="E",AD922/VLOOKUP($J922,$K$11:$Z$28,T$1,0),AD922/T$6)),"")</f>
        <v>6940.52</v>
      </c>
      <c r="V922" s="101">
        <f>IFERROR(IF(LEFT($G922,4)="xppm",AF922/VLOOKUP($G922,$K$11:$Z$28,V$1,0),IF(LEFT($J922,1)="E",AF922/VLOOKUP($J922,$K$11:$Z$28,V$1,0),AF922/V$6)),"")</f>
        <v>6905.4666666666662</v>
      </c>
      <c r="X922" s="101">
        <f>IFERROR(IF(LEFT($G922,4)="xppm",AH922/VLOOKUP($G922,$K$11:$Z$28,X$1,0),IF(LEFT($J922,1)="E",AH922/VLOOKUP($J922,$K$11:$Z$28,X$1,0),AH922/X$6)),"")</f>
        <v>6743.5233333333335</v>
      </c>
      <c r="Z922" s="101">
        <f>IFERROR(IF(LEFT($G922,4)="xppm",AJ922/VLOOKUP($G922,$K$11:$Z$28,Z$1,0),IF(LEFT($J922,1)="E",AJ922/VLOOKUP($J922,$K$11:$Z$28,Z$1,0),AJ922/Z$6)),"")</f>
        <v>6914.2599999999993</v>
      </c>
      <c r="AA922" s="108"/>
      <c r="AB922" s="99">
        <f>IFERROR(IF(LEFT($G922,4)="xppm",AL922/VLOOKUP($G922,$K$11:$Z$28,AB$1,0),IF(LEFT($J922,1)="E",AL922/VLOOKUP($J922,$K$11:$AB$28,AB$1,0),AL922/AB$6)),"")</f>
        <v>0</v>
      </c>
      <c r="AC922" s="110"/>
      <c r="AD922" s="14">
        <v>20821.560000000001</v>
      </c>
      <c r="AE922" s="14"/>
      <c r="AF922" s="14">
        <v>62149.2</v>
      </c>
      <c r="AG922" s="14"/>
      <c r="AH922" s="14">
        <v>80922.28</v>
      </c>
      <c r="AI922" s="14"/>
      <c r="AJ922" s="14">
        <v>82971.12</v>
      </c>
      <c r="AK922" s="65"/>
      <c r="AL922" s="14">
        <v>0</v>
      </c>
      <c r="AM922" s="65"/>
      <c r="AN922" s="25">
        <v>6767.46</v>
      </c>
      <c r="AO922" s="25">
        <v>6835.19</v>
      </c>
      <c r="AP922" s="25">
        <v>6140.03</v>
      </c>
      <c r="AQ922" s="25">
        <v>6835.36</v>
      </c>
      <c r="AR922" s="25">
        <v>6835.36</v>
      </c>
      <c r="AS922" s="25">
        <v>6835.36</v>
      </c>
      <c r="AT922" s="25">
        <v>6940.56</v>
      </c>
      <c r="AU922" s="25">
        <v>6940.48</v>
      </c>
      <c r="AV922" s="25">
        <v>6940.52</v>
      </c>
      <c r="AW922" s="25">
        <v>6940.52</v>
      </c>
      <c r="AX922" s="25">
        <v>6940.52</v>
      </c>
      <c r="AY922" s="25">
        <v>6940.52</v>
      </c>
      <c r="AZ922" s="108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  <c r="CK922" s="10"/>
      <c r="CL922" s="10"/>
      <c r="CM922" s="10"/>
      <c r="CN922" s="10"/>
      <c r="CO922" s="10"/>
      <c r="CP922" s="10"/>
      <c r="CQ922" s="10"/>
      <c r="CR922" s="10"/>
      <c r="CS922" s="10"/>
      <c r="CT922" s="10"/>
      <c r="CU922" s="10"/>
      <c r="CV922" s="10"/>
      <c r="CW922" s="10"/>
      <c r="CX922" s="10"/>
      <c r="CY922" s="10"/>
      <c r="CZ922" s="10"/>
      <c r="DA922" s="10"/>
      <c r="DB922" s="10"/>
      <c r="DC922" s="10"/>
      <c r="DD922" s="10"/>
      <c r="DE922" s="10"/>
      <c r="DF922" s="10"/>
      <c r="DG922" s="10"/>
      <c r="DH922" s="10"/>
      <c r="DI922" s="10"/>
      <c r="DJ922" s="10"/>
      <c r="DK922" s="10"/>
      <c r="DL922" s="10"/>
      <c r="DM922" s="10"/>
      <c r="DN922" s="10"/>
      <c r="DO922" s="10"/>
      <c r="DP922" s="10"/>
      <c r="DQ922" s="10"/>
      <c r="DR922" s="10"/>
      <c r="DS922" s="10"/>
    </row>
    <row r="923" spans="1:123" s="101" customFormat="1" ht="10.95" customHeight="1" x14ac:dyDescent="0.25">
      <c r="A923" s="75" t="s">
        <v>348</v>
      </c>
      <c r="B923" s="95" t="str">
        <f t="shared" si="250"/>
        <v>Bud02 2020,3001,'558200',739.9</v>
      </c>
      <c r="C923" s="96">
        <f t="shared" si="251"/>
        <v>2020</v>
      </c>
      <c r="D923" s="96">
        <v>3001</v>
      </c>
      <c r="E923" s="97">
        <f>IF(LEFT(H923,1) = "x",H923,F923)</f>
        <v>558200</v>
      </c>
      <c r="F923" s="90">
        <v>558200</v>
      </c>
      <c r="G923" s="98">
        <f>IF(""="",1,SUBSTITUTE(SUBSTITUTE("","xxp","xpp"),"xppm13","xppm08"))</f>
        <v>1</v>
      </c>
      <c r="H923" s="98">
        <f>IF(""="",1,"")</f>
        <v>1</v>
      </c>
      <c r="I923" s="98">
        <f>IF(""="",1,IF(LEFT("",1)&lt;&gt;"E","",1))</f>
        <v>1</v>
      </c>
      <c r="J923" s="98">
        <f>IF(""="",1,IF(LEFT("",1)="E","",1))</f>
        <v>1</v>
      </c>
      <c r="K923" s="99" t="s">
        <v>393</v>
      </c>
      <c r="L923" s="91">
        <v>3001</v>
      </c>
      <c r="M923" s="100" t="str">
        <f>IF(LEFT($G923,4)="xppm","*","")</f>
        <v/>
      </c>
      <c r="N923" s="101" t="str">
        <f>UPPER(TRIM("          INSURANCE - PROPERTY/FLOOD"))</f>
        <v>INSURANCE - PROPERTY/FLOOD</v>
      </c>
      <c r="P923" s="102" t="s">
        <v>359</v>
      </c>
      <c r="R923" s="109">
        <f>IFERROR(IF(1*AB923&gt;0,AB923,V923),V923)</f>
        <v>739.90000000000009</v>
      </c>
      <c r="S923" s="108"/>
      <c r="T923" s="101">
        <f>IFERROR(IF(LEFT($G923,4)="xppm",AD923/VLOOKUP($G923,$K$11:$Z$28,T$1,0),IF(LEFT($J923,1)="E",AD923/VLOOKUP($J923,$K$11:$Z$28,T$1,0),AD923/T$6)),"")</f>
        <v>739.9</v>
      </c>
      <c r="V923" s="101">
        <f>IFERROR(IF(LEFT($G923,4)="xppm",AF923/VLOOKUP($G923,$K$11:$Z$28,V$1,0),IF(LEFT($J923,1)="E",AF923/VLOOKUP($J923,$K$11:$Z$28,V$1,0),AF923/V$6)),"")</f>
        <v>739.90000000000009</v>
      </c>
      <c r="X923" s="101">
        <f>IFERROR(IF(LEFT($G923,4)="xppm",AH923/VLOOKUP($G923,$K$11:$Z$28,X$1,0),IF(LEFT($J923,1)="E",AH923/VLOOKUP($J923,$K$11:$Z$28,X$1,0),AH923/X$6)),"")</f>
        <v>569.72</v>
      </c>
      <c r="Z923" s="101">
        <f>IFERROR(IF(LEFT($G923,4)="xppm",AJ923/VLOOKUP($G923,$K$11:$Z$28,Z$1,0),IF(LEFT($J923,1)="E",AJ923/VLOOKUP($J923,$K$11:$Z$28,Z$1,0),AJ923/Z$6)),"")</f>
        <v>739.9</v>
      </c>
      <c r="AA923" s="108"/>
      <c r="AB923" s="99">
        <f>IFERROR(IF(LEFT($G923,4)="xppm",AL923/VLOOKUP($G923,$K$11:$Z$28,AB$1,0),IF(LEFT($J923,1)="E",AL923/VLOOKUP($J923,$K$11:$AB$28,AB$1,0),AL923/AB$6)),"")</f>
        <v>0</v>
      </c>
      <c r="AC923" s="110"/>
      <c r="AD923" s="14">
        <v>2219.6999999999998</v>
      </c>
      <c r="AE923" s="14"/>
      <c r="AF923" s="14">
        <v>6659.1</v>
      </c>
      <c r="AG923" s="14"/>
      <c r="AH923" s="14">
        <v>6836.64</v>
      </c>
      <c r="AI923" s="14"/>
      <c r="AJ923" s="14">
        <v>8878.7999999999993</v>
      </c>
      <c r="AK923" s="65"/>
      <c r="AL923" s="14">
        <v>0</v>
      </c>
      <c r="AM923" s="65"/>
      <c r="AN923" s="25">
        <v>535.72</v>
      </c>
      <c r="AO923" s="25">
        <v>739.9</v>
      </c>
      <c r="AP923" s="25">
        <v>739.9</v>
      </c>
      <c r="AQ923" s="25">
        <v>739.9</v>
      </c>
      <c r="AR923" s="25">
        <v>739.9</v>
      </c>
      <c r="AS923" s="25">
        <v>739.9</v>
      </c>
      <c r="AT923" s="25">
        <v>739.9</v>
      </c>
      <c r="AU923" s="25">
        <v>739.9</v>
      </c>
      <c r="AV923" s="25">
        <v>739.9</v>
      </c>
      <c r="AW923" s="25">
        <v>739.9</v>
      </c>
      <c r="AX923" s="25">
        <v>739.9</v>
      </c>
      <c r="AY923" s="25">
        <v>739.9</v>
      </c>
      <c r="AZ923" s="108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  <c r="CK923" s="10"/>
      <c r="CL923" s="10"/>
      <c r="CM923" s="10"/>
      <c r="CN923" s="10"/>
      <c r="CO923" s="10"/>
      <c r="CP923" s="10"/>
      <c r="CQ923" s="10"/>
      <c r="CR923" s="10"/>
      <c r="CS923" s="10"/>
      <c r="CT923" s="10"/>
      <c r="CU923" s="10"/>
      <c r="CV923" s="10"/>
      <c r="CW923" s="10"/>
      <c r="CX923" s="10"/>
      <c r="CY923" s="10"/>
      <c r="CZ923" s="10"/>
      <c r="DA923" s="10"/>
      <c r="DB923" s="10"/>
      <c r="DC923" s="10"/>
      <c r="DD923" s="10"/>
      <c r="DE923" s="10"/>
      <c r="DF923" s="10"/>
      <c r="DG923" s="10"/>
      <c r="DH923" s="10"/>
      <c r="DI923" s="10"/>
      <c r="DJ923" s="10"/>
      <c r="DK923" s="10"/>
      <c r="DL923" s="10"/>
      <c r="DM923" s="10"/>
      <c r="DN923" s="10"/>
      <c r="DO923" s="10"/>
      <c r="DP923" s="10"/>
      <c r="DQ923" s="10"/>
      <c r="DR923" s="10"/>
      <c r="DS923" s="10"/>
    </row>
    <row r="924" spans="1:123" ht="4.05" customHeight="1" x14ac:dyDescent="0.25">
      <c r="A924" s="75" t="s">
        <v>348</v>
      </c>
      <c r="E924" s="111"/>
      <c r="F924" s="112"/>
      <c r="T924" s="25"/>
      <c r="U924" s="25"/>
      <c r="V924" s="25"/>
      <c r="W924" s="25"/>
      <c r="X924" s="25"/>
      <c r="Y924" s="25"/>
      <c r="Z924" s="25"/>
      <c r="AA924" s="25"/>
      <c r="AB924" s="14"/>
      <c r="AC924" s="14"/>
    </row>
    <row r="925" spans="1:123" s="86" customFormat="1" ht="15" customHeight="1" x14ac:dyDescent="0.25">
      <c r="A925" s="75" t="s">
        <v>348</v>
      </c>
      <c r="B925" s="80"/>
      <c r="C925" s="80"/>
      <c r="D925" s="80"/>
      <c r="E925" s="81"/>
      <c r="F925" s="82"/>
      <c r="G925" s="81"/>
      <c r="H925" s="81"/>
      <c r="I925" s="81"/>
      <c r="J925" s="81"/>
      <c r="K925" s="81"/>
      <c r="L925" s="83">
        <f>L926</f>
        <v>3001</v>
      </c>
      <c r="M925" s="84" t="s">
        <v>394</v>
      </c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  <c r="AA925" s="84"/>
      <c r="AB925" s="81"/>
      <c r="AC925" s="81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85"/>
      <c r="AO925" s="85"/>
      <c r="AP925" s="85"/>
      <c r="AQ925" s="85"/>
      <c r="AR925" s="85"/>
      <c r="AS925" s="85"/>
      <c r="AT925" s="85"/>
      <c r="AU925" s="85"/>
      <c r="AV925" s="85"/>
      <c r="AW925" s="85"/>
      <c r="AX925" s="85"/>
      <c r="AY925" s="85"/>
      <c r="AZ925" s="84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  <c r="CK925" s="10"/>
      <c r="CL925" s="10"/>
      <c r="CM925" s="10"/>
      <c r="CN925" s="10"/>
      <c r="CO925" s="10"/>
      <c r="CP925" s="10"/>
      <c r="CQ925" s="10"/>
      <c r="CR925" s="10"/>
      <c r="CS925" s="10"/>
      <c r="CT925" s="10"/>
      <c r="CU925" s="10"/>
      <c r="CV925" s="10"/>
      <c r="CW925" s="10"/>
      <c r="CX925" s="10"/>
      <c r="CY925" s="10"/>
      <c r="CZ925" s="10"/>
      <c r="DA925" s="10"/>
      <c r="DB925" s="10"/>
      <c r="DC925" s="10"/>
      <c r="DD925" s="10"/>
      <c r="DE925" s="10"/>
      <c r="DF925" s="10"/>
      <c r="DG925" s="10"/>
      <c r="DH925" s="10"/>
      <c r="DI925" s="10"/>
      <c r="DJ925" s="10"/>
      <c r="DK925" s="10"/>
      <c r="DL925" s="10"/>
      <c r="DM925" s="10"/>
      <c r="DN925" s="10"/>
      <c r="DO925" s="10"/>
      <c r="DP925" s="10"/>
      <c r="DQ925" s="10"/>
      <c r="DR925" s="10"/>
      <c r="DS925" s="10"/>
    </row>
    <row r="926" spans="1:123" s="101" customFormat="1" ht="10.95" customHeight="1" x14ac:dyDescent="0.25">
      <c r="A926" s="75" t="s">
        <v>348</v>
      </c>
      <c r="B926" s="95" t="str">
        <f t="shared" ref="B926:B928" si="252">IF(E926&gt;0,"Bud02 " &amp; C926 &amp;","&amp;D926&amp;",'"&amp;E926&amp;"',"&amp;1*R926)</f>
        <v>Bud02 2020,3001,'560000',5093.48888888889</v>
      </c>
      <c r="C926" s="96">
        <f t="shared" ref="C926:C929" si="253">$E$5</f>
        <v>2020</v>
      </c>
      <c r="D926" s="96">
        <v>3001</v>
      </c>
      <c r="E926" s="97">
        <f>IF(LEFT(H926,1) = "x",H926,F926)</f>
        <v>560000</v>
      </c>
      <c r="F926" s="90">
        <v>560000</v>
      </c>
      <c r="G926" s="98">
        <f>IF(""="",1,SUBSTITUTE(SUBSTITUTE("","xxp","xpp"),"xppm13","xppm08"))</f>
        <v>1</v>
      </c>
      <c r="H926" s="98">
        <f>IF(""="",1,"")</f>
        <v>1</v>
      </c>
      <c r="I926" s="98">
        <f>IF(""="",1,IF(LEFT("",1)&lt;&gt;"E","",1))</f>
        <v>1</v>
      </c>
      <c r="J926" s="98">
        <f>IF(""="",1,IF(LEFT("",1)="E","",1))</f>
        <v>1</v>
      </c>
      <c r="K926" s="99" t="s">
        <v>395</v>
      </c>
      <c r="L926" s="91">
        <v>3001</v>
      </c>
      <c r="M926" s="100" t="str">
        <f>IF(LEFT($G926,4)="xppm","*","")</f>
        <v/>
      </c>
      <c r="N926" s="101" t="str">
        <f>UPPER(TRIM("          INTEREST EXPENSE"))</f>
        <v>INTEREST EXPENSE</v>
      </c>
      <c r="P926" s="102" t="s">
        <v>356</v>
      </c>
      <c r="R926" s="109">
        <f>IFERROR(IF(1*AB926&gt;0,AB926,V926),V926)</f>
        <v>5093.4888888888891</v>
      </c>
      <c r="S926" s="108"/>
      <c r="T926" s="101">
        <f>IFERROR(IF(LEFT($G926,4)="xppm",AD926/VLOOKUP($G926,$K$11:$Z$28,T$1,0),IF(LEFT($J926,1)="E",AD926/VLOOKUP($J926,$K$11:$Z$28,T$1,0),AD926/T$6)),"")</f>
        <v>4770.47</v>
      </c>
      <c r="V926" s="101">
        <f>IFERROR(IF(LEFT($G926,4)="xppm",AF926/VLOOKUP($G926,$K$11:$Z$28,V$1,0),IF(LEFT($J926,1)="E",AF926/VLOOKUP($J926,$K$11:$Z$28,V$1,0),AF926/V$6)),"")</f>
        <v>5093.4888888888891</v>
      </c>
      <c r="X926" s="101">
        <f>IFERROR(IF(LEFT($G926,4)="xppm",AH926/VLOOKUP($G926,$K$11:$Z$28,X$1,0),IF(LEFT($J926,1)="E",AH926/VLOOKUP($J926,$K$11:$Z$28,X$1,0),AH926/X$6)),"")</f>
        <v>3301.0499999999997</v>
      </c>
      <c r="Z926" s="101">
        <f>IFERROR(IF(LEFT($G926,4)="xppm",AJ926/VLOOKUP($G926,$K$11:$Z$28,Z$1,0),IF(LEFT($J926,1)="E",AJ926/VLOOKUP($J926,$K$11:$Z$28,Z$1,0),AJ926/Z$6)),"")</f>
        <v>3381.3466669999998</v>
      </c>
      <c r="AA926" s="108"/>
      <c r="AB926" s="99">
        <f>IFERROR(IF(LEFT($G926,4)="xppm",AL926/VLOOKUP($G926,$K$11:$Z$28,AB$1,0),IF(LEFT($J926,1)="E",AL926/VLOOKUP($J926,$K$11:$AB$28,AB$1,0),AL926/AB$6)),"")</f>
        <v>0</v>
      </c>
      <c r="AC926" s="110"/>
      <c r="AD926" s="14">
        <v>14311.41</v>
      </c>
      <c r="AE926" s="14"/>
      <c r="AF926" s="14">
        <v>45841.4</v>
      </c>
      <c r="AG926" s="14"/>
      <c r="AH926" s="14">
        <v>39612.6</v>
      </c>
      <c r="AI926" s="14"/>
      <c r="AJ926" s="14">
        <v>40576.160003999998</v>
      </c>
      <c r="AK926" s="65"/>
      <c r="AL926" s="14">
        <v>0</v>
      </c>
      <c r="AM926" s="65"/>
      <c r="AN926" s="25">
        <v>4293.24</v>
      </c>
      <c r="AO926" s="25">
        <v>4696.13</v>
      </c>
      <c r="AP926" s="25">
        <v>3468.41</v>
      </c>
      <c r="AQ926" s="25">
        <v>5780.9</v>
      </c>
      <c r="AR926" s="25">
        <v>3529.21</v>
      </c>
      <c r="AS926" s="25">
        <v>4979.04</v>
      </c>
      <c r="AT926" s="25">
        <v>5872.24</v>
      </c>
      <c r="AU926" s="25">
        <v>7478.31</v>
      </c>
      <c r="AV926" s="25">
        <v>3890.29</v>
      </c>
      <c r="AW926" s="25">
        <v>4657.28</v>
      </c>
      <c r="AX926" s="25">
        <v>5751.39</v>
      </c>
      <c r="AY926" s="25">
        <v>3902.74</v>
      </c>
      <c r="AZ926" s="108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  <c r="CK926" s="10"/>
      <c r="CL926" s="10"/>
      <c r="CM926" s="10"/>
      <c r="CN926" s="10"/>
      <c r="CO926" s="10"/>
      <c r="CP926" s="10"/>
      <c r="CQ926" s="10"/>
      <c r="CR926" s="10"/>
      <c r="CS926" s="10"/>
      <c r="CT926" s="10"/>
      <c r="CU926" s="10"/>
      <c r="CV926" s="10"/>
      <c r="CW926" s="10"/>
      <c r="CX926" s="10"/>
      <c r="CY926" s="10"/>
      <c r="CZ926" s="10"/>
      <c r="DA926" s="10"/>
      <c r="DB926" s="10"/>
      <c r="DC926" s="10"/>
      <c r="DD926" s="10"/>
      <c r="DE926" s="10"/>
      <c r="DF926" s="10"/>
      <c r="DG926" s="10"/>
      <c r="DH926" s="10"/>
      <c r="DI926" s="10"/>
      <c r="DJ926" s="10"/>
      <c r="DK926" s="10"/>
      <c r="DL926" s="10"/>
      <c r="DM926" s="10"/>
      <c r="DN926" s="10"/>
      <c r="DO926" s="10"/>
      <c r="DP926" s="10"/>
      <c r="DQ926" s="10"/>
      <c r="DR926" s="10"/>
      <c r="DS926" s="10"/>
    </row>
    <row r="927" spans="1:123" s="101" customFormat="1" ht="10.95" customHeight="1" x14ac:dyDescent="0.25">
      <c r="A927" s="75" t="s">
        <v>348</v>
      </c>
      <c r="B927" s="95" t="str">
        <f t="shared" si="252"/>
        <v>Bud02 2020,3001,'560500',33588.9277777778</v>
      </c>
      <c r="C927" s="96">
        <f t="shared" si="253"/>
        <v>2020</v>
      </c>
      <c r="D927" s="96">
        <v>3001</v>
      </c>
      <c r="E927" s="97">
        <f>IF(LEFT(H927,1) = "x",H927,F927)</f>
        <v>560500</v>
      </c>
      <c r="F927" s="90">
        <v>560500</v>
      </c>
      <c r="G927" s="98">
        <f>IF(""="",1,SUBSTITUTE(SUBSTITUTE("","xxp","xpp"),"xppm13","xppm08"))</f>
        <v>1</v>
      </c>
      <c r="H927" s="98">
        <f>IF(""="",1,"")</f>
        <v>1</v>
      </c>
      <c r="I927" s="98">
        <f>IF(""="",1,IF(LEFT("",1)&lt;&gt;"E","",1))</f>
        <v>1</v>
      </c>
      <c r="J927" s="98">
        <f>IF(""="",1,IF(LEFT("",1)="E","",1))</f>
        <v>1</v>
      </c>
      <c r="K927" s="99" t="s">
        <v>396</v>
      </c>
      <c r="L927" s="91">
        <v>3001</v>
      </c>
      <c r="M927" s="100" t="str">
        <f>IF(LEFT($G927,4)="xppm","*","")</f>
        <v/>
      </c>
      <c r="N927" s="101" t="str">
        <f>UPPER(TRIM("          RENT EXPENSE"))</f>
        <v>RENT EXPENSE</v>
      </c>
      <c r="P927" s="102" t="s">
        <v>356</v>
      </c>
      <c r="R927" s="109">
        <f>IFERROR(IF(1*AB927&gt;0,AB927,V927),V927)</f>
        <v>33588.927777777775</v>
      </c>
      <c r="S927" s="108"/>
      <c r="T927" s="101">
        <f>IFERROR(IF(LEFT($G927,4)="xppm",AD927/VLOOKUP($G927,$K$11:$Z$28,T$1,0),IF(LEFT($J927,1)="E",AD927/VLOOKUP($J927,$K$11:$Z$28,T$1,0),AD927/T$6)),"")</f>
        <v>32383.583333333332</v>
      </c>
      <c r="V927" s="101">
        <f>IFERROR(IF(LEFT($G927,4)="xppm",AF927/VLOOKUP($G927,$K$11:$Z$28,V$1,0),IF(LEFT($J927,1)="E",AF927/VLOOKUP($J927,$K$11:$Z$28,V$1,0),AF927/V$6)),"")</f>
        <v>33588.927777777775</v>
      </c>
      <c r="X927" s="101">
        <f>IFERROR(IF(LEFT($G927,4)="xppm",AH927/VLOOKUP($G927,$K$11:$Z$28,X$1,0),IF(LEFT($J927,1)="E",AH927/VLOOKUP($J927,$K$11:$Z$28,X$1,0),AH927/X$6)),"")</f>
        <v>48076.140000000007</v>
      </c>
      <c r="Z927" s="101">
        <f>IFERROR(IF(LEFT($G927,4)="xppm",AJ927/VLOOKUP($G927,$K$11:$Z$28,Z$1,0),IF(LEFT($J927,1)="E",AJ927/VLOOKUP($J927,$K$11:$Z$28,Z$1,0),AJ927/Z$6)),"")</f>
        <v>35466.970833333333</v>
      </c>
      <c r="AA927" s="108"/>
      <c r="AB927" s="99">
        <f>IFERROR(IF(LEFT($G927,4)="xppm",AL927/VLOOKUP($G927,$K$11:$Z$28,AB$1,0),IF(LEFT($J927,1)="E",AL927/VLOOKUP($J927,$K$11:$AB$28,AB$1,0),AL927/AB$6)),"")</f>
        <v>0</v>
      </c>
      <c r="AC927" s="110"/>
      <c r="AD927" s="14">
        <v>97150.75</v>
      </c>
      <c r="AE927" s="14"/>
      <c r="AF927" s="14">
        <v>302300.34999999998</v>
      </c>
      <c r="AG927" s="14"/>
      <c r="AH927" s="14">
        <v>576913.68000000005</v>
      </c>
      <c r="AI927" s="14"/>
      <c r="AJ927" s="14">
        <v>425603.65</v>
      </c>
      <c r="AK927" s="65"/>
      <c r="AL927" s="14">
        <v>0</v>
      </c>
      <c r="AM927" s="65"/>
      <c r="AN927" s="25">
        <v>33333.71</v>
      </c>
      <c r="AO927" s="25">
        <v>32258.43</v>
      </c>
      <c r="AP927" s="25">
        <v>33333.71</v>
      </c>
      <c r="AQ927" s="25">
        <v>35755.32</v>
      </c>
      <c r="AR927" s="25">
        <v>32295.13</v>
      </c>
      <c r="AS927" s="25">
        <v>35755.32</v>
      </c>
      <c r="AT927" s="25">
        <v>33410.03</v>
      </c>
      <c r="AU927" s="25">
        <v>34523.699999999997</v>
      </c>
      <c r="AV927" s="25">
        <v>33410.1</v>
      </c>
      <c r="AW927" s="25">
        <v>32735.58</v>
      </c>
      <c r="AX927" s="25">
        <v>32735.58</v>
      </c>
      <c r="AY927" s="25">
        <v>31679.59</v>
      </c>
      <c r="AZ927" s="108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  <c r="CK927" s="10"/>
      <c r="CL927" s="10"/>
      <c r="CM927" s="10"/>
      <c r="CN927" s="10"/>
      <c r="CO927" s="10"/>
      <c r="CP927" s="10"/>
      <c r="CQ927" s="10"/>
      <c r="CR927" s="10"/>
      <c r="CS927" s="10"/>
      <c r="CT927" s="10"/>
      <c r="CU927" s="10"/>
      <c r="CV927" s="10"/>
      <c r="CW927" s="10"/>
      <c r="CX927" s="10"/>
      <c r="CY927" s="10"/>
      <c r="CZ927" s="10"/>
      <c r="DA927" s="10"/>
      <c r="DB927" s="10"/>
      <c r="DC927" s="10"/>
      <c r="DD927" s="10"/>
      <c r="DE927" s="10"/>
      <c r="DF927" s="10"/>
      <c r="DG927" s="10"/>
      <c r="DH927" s="10"/>
      <c r="DI927" s="10"/>
      <c r="DJ927" s="10"/>
      <c r="DK927" s="10"/>
      <c r="DL927" s="10"/>
      <c r="DM927" s="10"/>
      <c r="DN927" s="10"/>
      <c r="DO927" s="10"/>
      <c r="DP927" s="10"/>
      <c r="DQ927" s="10"/>
      <c r="DR927" s="10"/>
      <c r="DS927" s="10"/>
    </row>
    <row r="928" spans="1:123" s="101" customFormat="1" ht="10.95" customHeight="1" x14ac:dyDescent="0.25">
      <c r="A928" s="75" t="s">
        <v>348</v>
      </c>
      <c r="B928" s="95" t="b">
        <f t="shared" si="252"/>
        <v>0</v>
      </c>
      <c r="C928" s="96">
        <f t="shared" si="253"/>
        <v>2020</v>
      </c>
      <c r="D928" s="96">
        <v>3001</v>
      </c>
      <c r="E928" s="97">
        <f>IF(LEFT(H928,1) = "x",H928,F928)</f>
        <v>0</v>
      </c>
      <c r="F928" s="90"/>
      <c r="G928" s="98">
        <f>IF(""="",1,SUBSTITUTE(SUBSTITUTE("","xxp","xpp"),"xppm13","xppm08"))</f>
        <v>1</v>
      </c>
      <c r="H928" s="98">
        <f>IF(""="",1,"")</f>
        <v>1</v>
      </c>
      <c r="I928" s="98">
        <f>IF(""="",1,IF(LEFT("",1)&lt;&gt;"E","",1))</f>
        <v>1</v>
      </c>
      <c r="J928" s="98">
        <f>IF(""="",1,IF(LEFT("",1)="E","",1))</f>
        <v>1</v>
      </c>
      <c r="K928" s="99" t="s">
        <v>397</v>
      </c>
      <c r="L928" s="91">
        <v>3001</v>
      </c>
      <c r="M928" s="100" t="str">
        <f>IF(LEFT($G928,4)="xppm","*","")</f>
        <v/>
      </c>
      <c r="N928" s="101" t="str">
        <f>UPPER(TRIM("          NON-RECURRING MISC. EXPENSE"))</f>
        <v>NON-RECURRING MISC. EXPENSE</v>
      </c>
      <c r="P928" s="102" t="s">
        <v>356</v>
      </c>
      <c r="R928" s="109">
        <f>IFERROR(IF(1*AB928&gt;0,AB928,V928),V928)</f>
        <v>0</v>
      </c>
      <c r="S928" s="108"/>
      <c r="T928" s="101">
        <f>IFERROR(IF(LEFT($G928,4)="xppm",AD928/VLOOKUP($G928,$K$11:$Z$28,T$1,0),IF(LEFT($J928,1)="E",AD928/VLOOKUP($J928,$K$11:$Z$28,T$1,0),AD928/T$6)),"")</f>
        <v>0</v>
      </c>
      <c r="V928" s="101">
        <f>IFERROR(IF(LEFT($G928,4)="xppm",AF928/VLOOKUP($G928,$K$11:$Z$28,V$1,0),IF(LEFT($J928,1)="E",AF928/VLOOKUP($J928,$K$11:$Z$28,V$1,0),AF928/V$6)),"")</f>
        <v>0</v>
      </c>
      <c r="X928" s="101">
        <f>IFERROR(IF(LEFT($G928,4)="xppm",AH928/VLOOKUP($G928,$K$11:$Z$28,X$1,0),IF(LEFT($J928,1)="E",AH928/VLOOKUP($J928,$K$11:$Z$28,X$1,0),AH928/X$6)),"")</f>
        <v>0</v>
      </c>
      <c r="Z928" s="101">
        <f>IFERROR(IF(LEFT($G928,4)="xppm",AJ928/VLOOKUP($G928,$K$11:$Z$28,Z$1,0),IF(LEFT($J928,1)="E",AJ928/VLOOKUP($J928,$K$11:$Z$28,Z$1,0),AJ928/Z$6)),"")</f>
        <v>0</v>
      </c>
      <c r="AA928" s="108"/>
      <c r="AB928" s="99">
        <f>IFERROR(IF(LEFT($G928,4)="xppm",AL928/VLOOKUP($G928,$K$11:$Z$28,AB$1,0),IF(LEFT($J928,1)="E",AL928/VLOOKUP($J928,$K$11:$AB$28,AB$1,0),AL928/AB$6)),"")</f>
        <v>0</v>
      </c>
      <c r="AC928" s="110"/>
      <c r="AD928" s="14"/>
      <c r="AE928" s="14"/>
      <c r="AF928" s="14"/>
      <c r="AG928" s="14"/>
      <c r="AH928" s="14"/>
      <c r="AI928" s="14"/>
      <c r="AJ928" s="14"/>
      <c r="AK928" s="65"/>
      <c r="AL928" s="14"/>
      <c r="AM928" s="6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108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10"/>
      <c r="CI928" s="10"/>
      <c r="CJ928" s="10"/>
      <c r="CK928" s="10"/>
      <c r="CL928" s="10"/>
      <c r="CM928" s="10"/>
      <c r="CN928" s="10"/>
      <c r="CO928" s="10"/>
      <c r="CP928" s="10"/>
      <c r="CQ928" s="10"/>
      <c r="CR928" s="10"/>
      <c r="CS928" s="10"/>
      <c r="CT928" s="10"/>
      <c r="CU928" s="10"/>
      <c r="CV928" s="10"/>
      <c r="CW928" s="10"/>
      <c r="CX928" s="10"/>
      <c r="CY928" s="10"/>
      <c r="CZ928" s="10"/>
      <c r="DA928" s="10"/>
      <c r="DB928" s="10"/>
      <c r="DC928" s="10"/>
      <c r="DD928" s="10"/>
      <c r="DE928" s="10"/>
      <c r="DF928" s="10"/>
      <c r="DG928" s="10"/>
      <c r="DH928" s="10"/>
      <c r="DI928" s="10"/>
      <c r="DJ928" s="10"/>
      <c r="DK928" s="10"/>
      <c r="DL928" s="10"/>
      <c r="DM928" s="10"/>
      <c r="DN928" s="10"/>
      <c r="DO928" s="10"/>
      <c r="DP928" s="10"/>
      <c r="DQ928" s="10"/>
      <c r="DR928" s="10"/>
      <c r="DS928" s="10"/>
    </row>
    <row r="929" spans="1:123" ht="4.05" customHeight="1" x14ac:dyDescent="0.25">
      <c r="A929" s="75" t="s">
        <v>348</v>
      </c>
      <c r="E929" s="111"/>
      <c r="F929" s="112"/>
      <c r="T929" s="25"/>
      <c r="U929" s="25"/>
      <c r="V929" s="25"/>
      <c r="W929" s="25"/>
      <c r="X929" s="25"/>
      <c r="Y929" s="25"/>
      <c r="Z929" s="25"/>
      <c r="AA929" s="25"/>
      <c r="AB929" s="14"/>
      <c r="AC929" s="14"/>
    </row>
    <row r="930" spans="1:123" s="5" customFormat="1" x14ac:dyDescent="0.25">
      <c r="A930" s="75" t="s">
        <v>348</v>
      </c>
      <c r="E930" s="6"/>
      <c r="G930" s="8"/>
      <c r="H930" s="8"/>
      <c r="I930" s="8"/>
      <c r="J930" s="8"/>
      <c r="K930" s="6"/>
      <c r="L930" s="76"/>
      <c r="M930" s="76"/>
      <c r="N930" s="10"/>
      <c r="O930" s="10"/>
      <c r="P930" s="7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6"/>
      <c r="AC930" s="6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  <c r="CK930" s="10"/>
      <c r="CL930" s="10"/>
      <c r="CM930" s="10"/>
      <c r="CN930" s="10"/>
      <c r="CO930" s="10"/>
      <c r="CP930" s="10"/>
      <c r="CQ930" s="10"/>
      <c r="CR930" s="10"/>
      <c r="CS930" s="10"/>
      <c r="CT930" s="10"/>
      <c r="CU930" s="10"/>
      <c r="CV930" s="10"/>
      <c r="CW930" s="10"/>
      <c r="CX930" s="10"/>
      <c r="CY930" s="10"/>
      <c r="CZ930" s="10"/>
      <c r="DA930" s="10"/>
      <c r="DB930" s="10"/>
      <c r="DC930" s="10"/>
      <c r="DD930" s="10"/>
      <c r="DE930" s="10"/>
      <c r="DF930" s="10"/>
      <c r="DG930" s="10"/>
      <c r="DH930" s="10"/>
      <c r="DI930" s="10"/>
      <c r="DJ930" s="10"/>
      <c r="DK930" s="10"/>
      <c r="DL930" s="10"/>
      <c r="DM930" s="10"/>
      <c r="DN930" s="10"/>
      <c r="DO930" s="10"/>
      <c r="DP930" s="10"/>
      <c r="DQ930" s="10"/>
      <c r="DR930" s="10"/>
      <c r="DS930" s="10"/>
    </row>
    <row r="931" spans="1:123" ht="22.8" customHeight="1" x14ac:dyDescent="0.35">
      <c r="A931" s="75" t="s">
        <v>348</v>
      </c>
      <c r="K931" s="6">
        <v>3002</v>
      </c>
      <c r="L931" s="77">
        <v>3002</v>
      </c>
      <c r="M931" s="77"/>
      <c r="N931" s="78" t="s">
        <v>413</v>
      </c>
      <c r="O931" s="79"/>
      <c r="S931" s="58"/>
      <c r="AA931" s="58"/>
      <c r="AC931" s="72"/>
      <c r="AK931" s="65"/>
      <c r="AM931" s="65"/>
      <c r="AZ931" s="58"/>
    </row>
    <row r="932" spans="1:123" x14ac:dyDescent="0.25">
      <c r="A932" s="75" t="s">
        <v>348</v>
      </c>
    </row>
    <row r="933" spans="1:123" s="86" customFormat="1" ht="15" customHeight="1" x14ac:dyDescent="0.25">
      <c r="A933" s="75" t="s">
        <v>348</v>
      </c>
      <c r="B933" s="80"/>
      <c r="C933" s="80"/>
      <c r="D933" s="80"/>
      <c r="E933" s="81"/>
      <c r="F933" s="82"/>
      <c r="G933" s="81"/>
      <c r="H933" s="81"/>
      <c r="I933" s="81"/>
      <c r="J933" s="81"/>
      <c r="K933" s="81"/>
      <c r="L933" s="83">
        <f>L934</f>
        <v>3002</v>
      </c>
      <c r="M933" s="84" t="s">
        <v>350</v>
      </c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  <c r="AA933" s="84"/>
      <c r="AB933" s="81"/>
      <c r="AC933" s="81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85"/>
      <c r="AO933" s="85"/>
      <c r="AP933" s="85"/>
      <c r="AQ933" s="85"/>
      <c r="AR933" s="85"/>
      <c r="AS933" s="85"/>
      <c r="AT933" s="85"/>
      <c r="AU933" s="85"/>
      <c r="AV933" s="85"/>
      <c r="AW933" s="85"/>
      <c r="AX933" s="85"/>
      <c r="AY933" s="85"/>
      <c r="AZ933" s="84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  <c r="CK933" s="10"/>
      <c r="CL933" s="10"/>
      <c r="CM933" s="10"/>
      <c r="CN933" s="10"/>
      <c r="CO933" s="10"/>
      <c r="CP933" s="10"/>
      <c r="CQ933" s="10"/>
      <c r="CR933" s="10"/>
      <c r="CS933" s="10"/>
      <c r="CT933" s="10"/>
      <c r="CU933" s="10"/>
      <c r="CV933" s="10"/>
      <c r="CW933" s="10"/>
      <c r="CX933" s="10"/>
      <c r="CY933" s="10"/>
      <c r="CZ933" s="10"/>
      <c r="DA933" s="10"/>
      <c r="DB933" s="10"/>
      <c r="DC933" s="10"/>
      <c r="DD933" s="10"/>
      <c r="DE933" s="10"/>
      <c r="DF933" s="10"/>
      <c r="DG933" s="10"/>
      <c r="DH933" s="10"/>
      <c r="DI933" s="10"/>
      <c r="DJ933" s="10"/>
      <c r="DK933" s="10"/>
      <c r="DL933" s="10"/>
      <c r="DM933" s="10"/>
      <c r="DN933" s="10"/>
      <c r="DO933" s="10"/>
      <c r="DP933" s="10"/>
      <c r="DQ933" s="10"/>
      <c r="DR933" s="10"/>
      <c r="DS933" s="10"/>
    </row>
    <row r="934" spans="1:123" s="25" customFormat="1" ht="10.95" customHeight="1" x14ac:dyDescent="0.25">
      <c r="A934" s="87" t="s">
        <v>348</v>
      </c>
      <c r="B934" s="88"/>
      <c r="C934" s="88"/>
      <c r="D934" s="88"/>
      <c r="E934" s="89"/>
      <c r="F934" s="90"/>
      <c r="G934" s="13"/>
      <c r="H934" s="13"/>
      <c r="I934" s="13"/>
      <c r="J934" s="13"/>
      <c r="K934" s="14" t="s">
        <v>295</v>
      </c>
      <c r="L934" s="91">
        <v>3002</v>
      </c>
      <c r="M934" s="92"/>
      <c r="N934" s="25" t="str">
        <f>TRIM("    TOTAL DAYS")</f>
        <v>TOTAL DAYS</v>
      </c>
      <c r="P934" s="70"/>
      <c r="Q934" s="10"/>
      <c r="R934" s="85"/>
      <c r="S934" s="93"/>
      <c r="T934" s="25">
        <f>AD934/T$6</f>
        <v>2744.3333333333335</v>
      </c>
      <c r="V934" s="25">
        <f>AF934/V$6</f>
        <v>2712.5555555555557</v>
      </c>
      <c r="X934" s="25">
        <f>AH934/X$6</f>
        <v>2686.75</v>
      </c>
      <c r="Z934" s="25">
        <f>AJ934/Z$6</f>
        <v>2711.6666666666665</v>
      </c>
      <c r="AA934" s="93"/>
      <c r="AB934" s="14">
        <f>AL934/AB$6</f>
        <v>0</v>
      </c>
      <c r="AC934" s="65"/>
      <c r="AD934" s="14">
        <v>8233</v>
      </c>
      <c r="AE934" s="14"/>
      <c r="AF934" s="14">
        <v>24413</v>
      </c>
      <c r="AG934" s="14"/>
      <c r="AH934" s="14">
        <v>32241</v>
      </c>
      <c r="AI934" s="14"/>
      <c r="AJ934" s="14">
        <v>32540</v>
      </c>
      <c r="AK934" s="65"/>
      <c r="AL934" s="14">
        <v>0</v>
      </c>
      <c r="AM934" s="65"/>
      <c r="AN934" s="25">
        <v>2899</v>
      </c>
      <c r="AO934" s="25">
        <v>2795</v>
      </c>
      <c r="AP934" s="25">
        <v>2760</v>
      </c>
      <c r="AQ934" s="25">
        <v>2811</v>
      </c>
      <c r="AR934" s="25">
        <v>2535</v>
      </c>
      <c r="AS934" s="25">
        <v>2793</v>
      </c>
      <c r="AT934" s="25">
        <v>2676</v>
      </c>
      <c r="AU934" s="25">
        <v>2750</v>
      </c>
      <c r="AV934" s="25">
        <v>2615</v>
      </c>
      <c r="AW934" s="25">
        <v>2763</v>
      </c>
      <c r="AX934" s="25">
        <v>2794</v>
      </c>
      <c r="AY934" s="25">
        <v>2676</v>
      </c>
      <c r="AZ934" s="93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  <c r="CK934" s="10"/>
      <c r="CL934" s="10"/>
      <c r="CM934" s="10"/>
      <c r="CN934" s="10"/>
      <c r="CO934" s="10"/>
      <c r="CP934" s="10"/>
      <c r="CQ934" s="10"/>
      <c r="CR934" s="10"/>
      <c r="CS934" s="10"/>
      <c r="CT934" s="10"/>
      <c r="CU934" s="10"/>
      <c r="CV934" s="10"/>
      <c r="CW934" s="10"/>
      <c r="CX934" s="10"/>
      <c r="CY934" s="10"/>
      <c r="CZ934" s="10"/>
      <c r="DA934" s="10"/>
      <c r="DB934" s="10"/>
      <c r="DC934" s="10"/>
      <c r="DD934" s="10"/>
      <c r="DE934" s="10"/>
      <c r="DF934" s="10"/>
      <c r="DG934" s="10"/>
      <c r="DH934" s="10"/>
      <c r="DI934" s="10"/>
      <c r="DJ934" s="10"/>
      <c r="DK934" s="10"/>
      <c r="DL934" s="10"/>
      <c r="DM934" s="10"/>
      <c r="DN934" s="10"/>
      <c r="DO934" s="10"/>
      <c r="DP934" s="10"/>
      <c r="DQ934" s="10"/>
      <c r="DR934" s="10"/>
      <c r="DS934" s="10"/>
    </row>
    <row r="935" spans="1:123" s="25" customFormat="1" ht="10.95" customHeight="1" x14ac:dyDescent="0.25">
      <c r="A935" s="87" t="s">
        <v>348</v>
      </c>
      <c r="B935" s="88"/>
      <c r="C935" s="88"/>
      <c r="D935" s="88"/>
      <c r="E935" s="89"/>
      <c r="F935" s="90"/>
      <c r="G935" s="13"/>
      <c r="H935" s="13"/>
      <c r="I935" s="13"/>
      <c r="J935" s="13"/>
      <c r="K935" s="14" t="s">
        <v>299</v>
      </c>
      <c r="L935" s="91">
        <v>3002</v>
      </c>
      <c r="M935" s="92"/>
      <c r="N935" s="25" t="str">
        <f>TRIM("      TOTAL ANCILLARIES")</f>
        <v>TOTAL ANCILLARIES</v>
      </c>
      <c r="P935" s="70"/>
      <c r="Q935" s="10"/>
      <c r="R935" s="85"/>
      <c r="S935" s="93"/>
      <c r="T935" s="25">
        <f>AD935/T$6</f>
        <v>38534.106666666667</v>
      </c>
      <c r="V935" s="25">
        <f>AF935/V$6</f>
        <v>33498.685555555552</v>
      </c>
      <c r="X935" s="25">
        <f>AH935/X$6</f>
        <v>30021.820000000003</v>
      </c>
      <c r="Z935" s="25">
        <f>AJ935/Z$6</f>
        <v>26630.754144999999</v>
      </c>
      <c r="AA935" s="93"/>
      <c r="AB935" s="14">
        <f>AL935/AB$6</f>
        <v>0</v>
      </c>
      <c r="AC935" s="65"/>
      <c r="AD935" s="14">
        <v>115602.32</v>
      </c>
      <c r="AE935" s="14"/>
      <c r="AF935" s="14">
        <v>301488.17</v>
      </c>
      <c r="AG935" s="14"/>
      <c r="AH935" s="14">
        <v>360261.84</v>
      </c>
      <c r="AI935" s="14"/>
      <c r="AJ935" s="14">
        <v>319569.04973999999</v>
      </c>
      <c r="AK935" s="65"/>
      <c r="AL935" s="14">
        <v>0</v>
      </c>
      <c r="AM935" s="65"/>
      <c r="AN935" s="25">
        <v>43982.54</v>
      </c>
      <c r="AO935" s="25">
        <v>35940.46</v>
      </c>
      <c r="AP935" s="25">
        <v>32967.79</v>
      </c>
      <c r="AQ935" s="25">
        <v>36592.910000000003</v>
      </c>
      <c r="AR935" s="25">
        <v>26131.31</v>
      </c>
      <c r="AS935" s="25">
        <v>24147.81</v>
      </c>
      <c r="AT935" s="25">
        <v>29602.49</v>
      </c>
      <c r="AU935" s="25">
        <v>41378.43</v>
      </c>
      <c r="AV935" s="25">
        <v>28032.9</v>
      </c>
      <c r="AW935" s="25">
        <v>37444.19</v>
      </c>
      <c r="AX935" s="25">
        <v>44081.69</v>
      </c>
      <c r="AY935" s="25">
        <v>34076.44</v>
      </c>
      <c r="AZ935" s="93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  <c r="CK935" s="10"/>
      <c r="CL935" s="10"/>
      <c r="CM935" s="10"/>
      <c r="CN935" s="10"/>
      <c r="CO935" s="10"/>
      <c r="CP935" s="10"/>
      <c r="CQ935" s="10"/>
      <c r="CR935" s="10"/>
      <c r="CS935" s="10"/>
      <c r="CT935" s="10"/>
      <c r="CU935" s="10"/>
      <c r="CV935" s="10"/>
      <c r="CW935" s="10"/>
      <c r="CX935" s="10"/>
      <c r="CY935" s="10"/>
      <c r="CZ935" s="10"/>
      <c r="DA935" s="10"/>
      <c r="DB935" s="10"/>
      <c r="DC935" s="10"/>
      <c r="DD935" s="10"/>
      <c r="DE935" s="10"/>
      <c r="DF935" s="10"/>
      <c r="DG935" s="10"/>
      <c r="DH935" s="10"/>
      <c r="DI935" s="10"/>
      <c r="DJ935" s="10"/>
      <c r="DK935" s="10"/>
      <c r="DL935" s="10"/>
      <c r="DM935" s="10"/>
      <c r="DN935" s="10"/>
      <c r="DO935" s="10"/>
      <c r="DP935" s="10"/>
      <c r="DQ935" s="10"/>
      <c r="DR935" s="10"/>
      <c r="DS935" s="10"/>
    </row>
    <row r="936" spans="1:123" s="25" customFormat="1" ht="10.95" customHeight="1" x14ac:dyDescent="0.25">
      <c r="A936" s="87" t="s">
        <v>348</v>
      </c>
      <c r="B936" s="88"/>
      <c r="C936" s="88"/>
      <c r="D936" s="88"/>
      <c r="E936" s="89"/>
      <c r="F936" s="90"/>
      <c r="G936" s="13"/>
      <c r="H936" s="13"/>
      <c r="I936" s="13"/>
      <c r="J936" s="13"/>
      <c r="K936" s="14" t="s">
        <v>301</v>
      </c>
      <c r="L936" s="91">
        <v>3002</v>
      </c>
      <c r="M936" s="92"/>
      <c r="N936" s="25" t="str">
        <f>TRIM("TOTAL REVENUE")</f>
        <v>TOTAL REVENUE</v>
      </c>
      <c r="P936" s="70"/>
      <c r="Q936" s="10"/>
      <c r="R936" s="85"/>
      <c r="S936" s="93"/>
      <c r="T936" s="25">
        <f>AD936/T$6</f>
        <v>868976.56</v>
      </c>
      <c r="V936" s="25">
        <f>AF936/V$6</f>
        <v>848138.65333333332</v>
      </c>
      <c r="X936" s="25">
        <f>AH936/X$6</f>
        <v>864034.96916666673</v>
      </c>
      <c r="Z936" s="25">
        <f>AJ936/Z$6</f>
        <v>848424.56587499997</v>
      </c>
      <c r="AA936" s="93"/>
      <c r="AB936" s="14">
        <f>AL936/AB$6</f>
        <v>0</v>
      </c>
      <c r="AC936" s="65"/>
      <c r="AD936" s="14">
        <v>2606929.6800000002</v>
      </c>
      <c r="AE936" s="14"/>
      <c r="AF936" s="14">
        <v>7633247.8799999999</v>
      </c>
      <c r="AG936" s="14"/>
      <c r="AH936" s="14">
        <v>10368419.630000001</v>
      </c>
      <c r="AI936" s="14"/>
      <c r="AJ936" s="14">
        <v>10181094.7905</v>
      </c>
      <c r="AK936" s="65"/>
      <c r="AL936" s="14">
        <v>0</v>
      </c>
      <c r="AM936" s="65"/>
      <c r="AN936" s="25">
        <v>942531.75</v>
      </c>
      <c r="AO936" s="25">
        <v>893825.65</v>
      </c>
      <c r="AP936" s="25">
        <v>875974.71</v>
      </c>
      <c r="AQ936" s="25">
        <v>860605.76</v>
      </c>
      <c r="AR936" s="25">
        <v>782013.89</v>
      </c>
      <c r="AS936" s="25">
        <v>863280.45</v>
      </c>
      <c r="AT936" s="25">
        <v>833491.48</v>
      </c>
      <c r="AU936" s="25">
        <v>873481.83</v>
      </c>
      <c r="AV936" s="25">
        <v>813444.79</v>
      </c>
      <c r="AW936" s="25">
        <v>874610.52</v>
      </c>
      <c r="AX936" s="25">
        <v>893382.71</v>
      </c>
      <c r="AY936" s="25">
        <v>838936.45</v>
      </c>
      <c r="AZ936" s="93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  <c r="CK936" s="10"/>
      <c r="CL936" s="10"/>
      <c r="CM936" s="10"/>
      <c r="CN936" s="10"/>
      <c r="CO936" s="10"/>
      <c r="CP936" s="10"/>
      <c r="CQ936" s="10"/>
      <c r="CR936" s="10"/>
      <c r="CS936" s="10"/>
      <c r="CT936" s="10"/>
      <c r="CU936" s="10"/>
      <c r="CV936" s="10"/>
      <c r="CW936" s="10"/>
      <c r="CX936" s="10"/>
      <c r="CY936" s="10"/>
      <c r="CZ936" s="10"/>
      <c r="DA936" s="10"/>
      <c r="DB936" s="10"/>
      <c r="DC936" s="10"/>
      <c r="DD936" s="10"/>
      <c r="DE936" s="10"/>
      <c r="DF936" s="10"/>
      <c r="DG936" s="10"/>
      <c r="DH936" s="10"/>
      <c r="DI936" s="10"/>
      <c r="DJ936" s="10"/>
      <c r="DK936" s="10"/>
      <c r="DL936" s="10"/>
      <c r="DM936" s="10"/>
      <c r="DN936" s="10"/>
      <c r="DO936" s="10"/>
      <c r="DP936" s="10"/>
      <c r="DQ936" s="10"/>
      <c r="DR936" s="10"/>
      <c r="DS936" s="10"/>
    </row>
    <row r="937" spans="1:123" s="25" customFormat="1" ht="10.95" customHeight="1" x14ac:dyDescent="0.25">
      <c r="A937" s="87" t="s">
        <v>348</v>
      </c>
      <c r="B937" s="88"/>
      <c r="C937" s="88"/>
      <c r="D937" s="88"/>
      <c r="E937" s="89"/>
      <c r="F937" s="90"/>
      <c r="G937" s="13"/>
      <c r="H937" s="13"/>
      <c r="I937" s="13"/>
      <c r="J937" s="13"/>
      <c r="K937" s="14" t="s">
        <v>303</v>
      </c>
      <c r="L937" s="91">
        <v>3002</v>
      </c>
      <c r="M937" s="92"/>
      <c r="N937" s="25" t="str">
        <f>TRIM("      TOTAL EMPLOYEE WAGES")</f>
        <v>TOTAL EMPLOYEE WAGES</v>
      </c>
      <c r="P937" s="70"/>
      <c r="Q937" s="10"/>
      <c r="R937" s="85"/>
      <c r="S937" s="93"/>
      <c r="T937" s="25">
        <f>AD937/T$6</f>
        <v>358899.72</v>
      </c>
      <c r="V937" s="25">
        <f>AF937/V$6</f>
        <v>340213.72222222225</v>
      </c>
      <c r="X937" s="25">
        <f>AH937/X$6</f>
        <v>305215.50833333336</v>
      </c>
      <c r="Z937" s="25">
        <f>AJ937/Z$6</f>
        <v>320363.40840733337</v>
      </c>
      <c r="AA937" s="93"/>
      <c r="AB937" s="14">
        <f>AL937/AB$6</f>
        <v>0</v>
      </c>
      <c r="AC937" s="65"/>
      <c r="AD937" s="14">
        <v>1076699.1599999999</v>
      </c>
      <c r="AE937" s="14"/>
      <c r="AF937" s="14">
        <v>3061923.5</v>
      </c>
      <c r="AG937" s="14"/>
      <c r="AH937" s="14">
        <v>3662586.1</v>
      </c>
      <c r="AI937" s="14"/>
      <c r="AJ937" s="14">
        <v>3844360.9008880001</v>
      </c>
      <c r="AK937" s="65"/>
      <c r="AL937" s="14">
        <v>0</v>
      </c>
      <c r="AM937" s="65"/>
      <c r="AN937" s="25">
        <v>334567.53000000003</v>
      </c>
      <c r="AO937" s="25">
        <v>356077.67</v>
      </c>
      <c r="AP937" s="25">
        <v>317041.8</v>
      </c>
      <c r="AQ937" s="25">
        <v>342087.67999999999</v>
      </c>
      <c r="AR937" s="25">
        <v>322881.90999999997</v>
      </c>
      <c r="AS937" s="25">
        <v>347203.46</v>
      </c>
      <c r="AT937" s="25">
        <v>329647.78000000003</v>
      </c>
      <c r="AU937" s="25">
        <v>325474.71999999997</v>
      </c>
      <c r="AV937" s="25">
        <v>317928.78999999998</v>
      </c>
      <c r="AW937" s="25">
        <v>357398.31</v>
      </c>
      <c r="AX937" s="25">
        <v>347986.67</v>
      </c>
      <c r="AY937" s="25">
        <v>371314.18</v>
      </c>
      <c r="AZ937" s="93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  <c r="CK937" s="10"/>
      <c r="CL937" s="10"/>
      <c r="CM937" s="10"/>
      <c r="CN937" s="10"/>
      <c r="CO937" s="10"/>
      <c r="CP937" s="10"/>
      <c r="CQ937" s="10"/>
      <c r="CR937" s="10"/>
      <c r="CS937" s="10"/>
      <c r="CT937" s="10"/>
      <c r="CU937" s="10"/>
      <c r="CV937" s="10"/>
      <c r="CW937" s="10"/>
      <c r="CX937" s="10"/>
      <c r="CY937" s="10"/>
      <c r="CZ937" s="10"/>
      <c r="DA937" s="10"/>
      <c r="DB937" s="10"/>
      <c r="DC937" s="10"/>
      <c r="DD937" s="10"/>
      <c r="DE937" s="10"/>
      <c r="DF937" s="10"/>
      <c r="DG937" s="10"/>
      <c r="DH937" s="10"/>
      <c r="DI937" s="10"/>
      <c r="DJ937" s="10"/>
      <c r="DK937" s="10"/>
      <c r="DL937" s="10"/>
      <c r="DM937" s="10"/>
      <c r="DN937" s="10"/>
      <c r="DO937" s="10"/>
      <c r="DP937" s="10"/>
      <c r="DQ937" s="10"/>
      <c r="DR937" s="10"/>
      <c r="DS937" s="10"/>
    </row>
    <row r="938" spans="1:123" s="25" customFormat="1" ht="10.95" customHeight="1" x14ac:dyDescent="0.25">
      <c r="A938" s="87" t="s">
        <v>348</v>
      </c>
      <c r="B938" s="88"/>
      <c r="C938" s="88"/>
      <c r="D938" s="88"/>
      <c r="E938" s="89"/>
      <c r="F938" s="90"/>
      <c r="G938" s="13"/>
      <c r="H938" s="13"/>
      <c r="I938" s="13"/>
      <c r="J938" s="13"/>
      <c r="K938" s="14" t="s">
        <v>305</v>
      </c>
      <c r="L938" s="91">
        <v>3002</v>
      </c>
      <c r="M938" s="92"/>
      <c r="N938" s="25" t="str">
        <f>TRIM("TOTAL COMPENSATION")</f>
        <v>TOTAL COMPENSATION</v>
      </c>
      <c r="P938" s="70"/>
      <c r="Q938" s="10"/>
      <c r="R938" s="85"/>
      <c r="S938" s="93"/>
      <c r="T938" s="25">
        <f>AD938/T$6</f>
        <v>387553.22</v>
      </c>
      <c r="V938" s="25">
        <f>AF938/V$6</f>
        <v>368840.34222222224</v>
      </c>
      <c r="X938" s="25">
        <f>AH938/X$6</f>
        <v>333828.6883333333</v>
      </c>
      <c r="Z938" s="25">
        <f>AJ938/Z$6</f>
        <v>349548.85200733336</v>
      </c>
      <c r="AA938" s="93"/>
      <c r="AB938" s="14">
        <f>AL938/AB$6</f>
        <v>0</v>
      </c>
      <c r="AC938" s="65"/>
      <c r="AD938" s="14">
        <v>1162659.6599999999</v>
      </c>
      <c r="AE938" s="14"/>
      <c r="AF938" s="14">
        <v>3319563.08</v>
      </c>
      <c r="AG938" s="14"/>
      <c r="AH938" s="14">
        <v>4005944.26</v>
      </c>
      <c r="AI938" s="14"/>
      <c r="AJ938" s="14">
        <v>4194586.2240880001</v>
      </c>
      <c r="AK938" s="65"/>
      <c r="AL938" s="14">
        <v>0</v>
      </c>
      <c r="AM938" s="65"/>
      <c r="AN938" s="25">
        <v>363180.71</v>
      </c>
      <c r="AO938" s="25">
        <v>384690.85</v>
      </c>
      <c r="AP938" s="25">
        <v>345654.98</v>
      </c>
      <c r="AQ938" s="25">
        <v>370700.86</v>
      </c>
      <c r="AR938" s="25">
        <v>351495.09</v>
      </c>
      <c r="AS938" s="25">
        <v>375816.64</v>
      </c>
      <c r="AT938" s="25">
        <v>358260.96</v>
      </c>
      <c r="AU938" s="25">
        <v>354087.9</v>
      </c>
      <c r="AV938" s="25">
        <v>346541.97</v>
      </c>
      <c r="AW938" s="25">
        <v>386011.49</v>
      </c>
      <c r="AX938" s="25">
        <v>376720.81</v>
      </c>
      <c r="AY938" s="25">
        <v>399927.36</v>
      </c>
      <c r="AZ938" s="93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  <c r="CK938" s="10"/>
      <c r="CL938" s="10"/>
      <c r="CM938" s="10"/>
      <c r="CN938" s="10"/>
      <c r="CO938" s="10"/>
      <c r="CP938" s="10"/>
      <c r="CQ938" s="10"/>
      <c r="CR938" s="10"/>
      <c r="CS938" s="10"/>
      <c r="CT938" s="10"/>
      <c r="CU938" s="10"/>
      <c r="CV938" s="10"/>
      <c r="CW938" s="10"/>
      <c r="CX938" s="10"/>
      <c r="CY938" s="10"/>
      <c r="CZ938" s="10"/>
      <c r="DA938" s="10"/>
      <c r="DB938" s="10"/>
      <c r="DC938" s="10"/>
      <c r="DD938" s="10"/>
      <c r="DE938" s="10"/>
      <c r="DF938" s="10"/>
      <c r="DG938" s="10"/>
      <c r="DH938" s="10"/>
      <c r="DI938" s="10"/>
      <c r="DJ938" s="10"/>
      <c r="DK938" s="10"/>
      <c r="DL938" s="10"/>
      <c r="DM938" s="10"/>
      <c r="DN938" s="10"/>
      <c r="DO938" s="10"/>
      <c r="DP938" s="10"/>
      <c r="DQ938" s="10"/>
      <c r="DR938" s="10"/>
      <c r="DS938" s="10"/>
    </row>
    <row r="939" spans="1:123" x14ac:dyDescent="0.25">
      <c r="A939" s="75" t="s">
        <v>348</v>
      </c>
      <c r="L939" s="94"/>
    </row>
    <row r="940" spans="1:123" s="86" customFormat="1" ht="15" customHeight="1" x14ac:dyDescent="0.25">
      <c r="A940" s="75" t="s">
        <v>348</v>
      </c>
      <c r="B940" s="80"/>
      <c r="C940" s="80"/>
      <c r="D940" s="80"/>
      <c r="E940" s="81"/>
      <c r="F940" s="82"/>
      <c r="G940" s="81"/>
      <c r="H940" s="81"/>
      <c r="I940" s="81"/>
      <c r="J940" s="81"/>
      <c r="K940" s="81"/>
      <c r="L940" s="83">
        <f>L941</f>
        <v>3002</v>
      </c>
      <c r="M940" s="84" t="s">
        <v>351</v>
      </c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  <c r="AA940" s="84"/>
      <c r="AB940" s="81"/>
      <c r="AC940" s="81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85"/>
      <c r="AO940" s="85"/>
      <c r="AP940" s="85"/>
      <c r="AQ940" s="85"/>
      <c r="AR940" s="85"/>
      <c r="AS940" s="85"/>
      <c r="AT940" s="85"/>
      <c r="AU940" s="85"/>
      <c r="AV940" s="85"/>
      <c r="AW940" s="85"/>
      <c r="AX940" s="85"/>
      <c r="AY940" s="85"/>
      <c r="AZ940" s="84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  <c r="CK940" s="10"/>
      <c r="CL940" s="10"/>
      <c r="CM940" s="10"/>
      <c r="CN940" s="10"/>
      <c r="CO940" s="10"/>
      <c r="CP940" s="10"/>
      <c r="CQ940" s="10"/>
      <c r="CR940" s="10"/>
      <c r="CS940" s="10"/>
      <c r="CT940" s="10"/>
      <c r="CU940" s="10"/>
      <c r="CV940" s="10"/>
      <c r="CW940" s="10"/>
      <c r="CX940" s="10"/>
      <c r="CY940" s="10"/>
      <c r="CZ940" s="10"/>
      <c r="DA940" s="10"/>
      <c r="DB940" s="10"/>
      <c r="DC940" s="10"/>
      <c r="DD940" s="10"/>
      <c r="DE940" s="10"/>
      <c r="DF940" s="10"/>
      <c r="DG940" s="10"/>
      <c r="DH940" s="10"/>
      <c r="DI940" s="10"/>
      <c r="DJ940" s="10"/>
      <c r="DK940" s="10"/>
      <c r="DL940" s="10"/>
      <c r="DM940" s="10"/>
      <c r="DN940" s="10"/>
      <c r="DO940" s="10"/>
      <c r="DP940" s="10"/>
      <c r="DQ940" s="10"/>
      <c r="DR940" s="10"/>
      <c r="DS940" s="10"/>
    </row>
    <row r="941" spans="1:123" s="101" customFormat="1" ht="10.95" customHeight="1" x14ac:dyDescent="0.25">
      <c r="A941" s="75" t="s">
        <v>348</v>
      </c>
      <c r="B941" s="95" t="str">
        <f t="shared" ref="B941" si="254">IF(E941&gt;0,"Bud02 " &amp; C941 &amp;","&amp;D941&amp;",'"&amp;E941&amp;"',"&amp;1*R941)</f>
        <v>Bud02 2020,3002,'xpr003',0.111096</v>
      </c>
      <c r="C941" s="96">
        <f t="shared" ref="C941" si="255">$E$5</f>
        <v>2020</v>
      </c>
      <c r="D941" s="96">
        <v>3002</v>
      </c>
      <c r="E941" s="97" t="str">
        <f>K941</f>
        <v>xpr003</v>
      </c>
      <c r="F941" s="90"/>
      <c r="G941" s="98">
        <f>IF(""="",1,SUBSTITUTE(SUBSTITUTE("","xxp","xpp"),"xppm13","xppm08"))</f>
        <v>1</v>
      </c>
      <c r="H941" s="98">
        <f>IF(""="",1,"")</f>
        <v>1</v>
      </c>
      <c r="I941" s="98">
        <f>IF(""="",1,IF(LEFT("",1)&lt;&gt;"E","",1))</f>
        <v>1</v>
      </c>
      <c r="J941" s="98">
        <f>IF(""="",1,IF(LEFT("",1)="E","",1))</f>
        <v>1</v>
      </c>
      <c r="K941" s="99" t="s">
        <v>352</v>
      </c>
      <c r="L941" s="91">
        <v>3002</v>
      </c>
      <c r="M941" s="100" t="str">
        <f>IF(LEFT($G941,4)="xppm","*","")</f>
        <v/>
      </c>
      <c r="N941" s="101" t="str">
        <f>UPPER(TRIM("        NON_PRODUCTIVE RATE (NON-EXEMPT)"))</f>
        <v>NON_PRODUCTIVE RATE (NON-EXEMPT)</v>
      </c>
      <c r="P941" s="102"/>
      <c r="R941" s="103">
        <f>IFERROR(IF(1*AB941&gt;0,AB941,Z941),Z941)</f>
        <v>0.11109599999999999</v>
      </c>
      <c r="S941" s="104"/>
      <c r="T941" s="105">
        <f>IFERROR(IF(LEFT($G941,4)="xppm",AD941/VLOOKUP($G941,$K$11:$Z$28,T$1,0),IF(LEFT($J941,1)="E",AD941/VLOOKUP($J941,$K$11:$Z$28,T$1,0),AD941/T$6)),"")</f>
        <v>0</v>
      </c>
      <c r="U941" s="105"/>
      <c r="V941" s="105">
        <f>IFERROR(IF(LEFT($G941,4)="xppm",AF941/VLOOKUP($G941,$K$11:$Z$28,V$1,0),IF(LEFT($J941,1)="E",AF941/VLOOKUP($J941,$K$11:$Z$28,V$1,0),AF941/V$6)),"")</f>
        <v>0</v>
      </c>
      <c r="W941" s="105"/>
      <c r="X941" s="105">
        <f>IFERROR(IF(LEFT($G941,4)="xppm",AH941/VLOOKUP($G941,$K$11:$Z$28,X$1,0),IF(LEFT($J941,1)="E",AH941/VLOOKUP($J941,$K$11:$Z$28,X$1,0),AH941/X$6)),"")</f>
        <v>0</v>
      </c>
      <c r="Y941" s="105"/>
      <c r="Z941" s="105">
        <f>IFERROR(IF(LEFT($G941,4)="xppm",AJ941/VLOOKUP($G941,$K$11:$Z$28,Z$1,0),IF(LEFT($J941,1)="E",AJ941/VLOOKUP($J941,$K$11:$Z$28,Z$1,0),AJ941/Z$6)),"")</f>
        <v>0.11109599999999999</v>
      </c>
      <c r="AA941" s="104"/>
      <c r="AB941" s="106">
        <f>IFERROR(IF(LEFT($G941,4)="xppm",AL941/VLOOKUP($G941,$K$11:$Z$28,AB$1,0),IF(LEFT($J941,1)="E",AL941/VLOOKUP($J941,$K$11:$AB$28,AB$1,0),AL941/AB$6)),"")</f>
        <v>0</v>
      </c>
      <c r="AC941" s="107"/>
      <c r="AD941" s="106"/>
      <c r="AE941" s="106"/>
      <c r="AF941" s="106"/>
      <c r="AG941" s="106"/>
      <c r="AH941" s="106"/>
      <c r="AI941" s="106"/>
      <c r="AJ941" s="106">
        <v>1.3331519999999999</v>
      </c>
      <c r="AK941" s="107"/>
      <c r="AL941" s="106">
        <v>0</v>
      </c>
      <c r="AM941" s="107"/>
      <c r="AN941" s="105"/>
      <c r="AO941" s="105"/>
      <c r="AP941" s="105"/>
      <c r="AQ941" s="105"/>
      <c r="AR941" s="105"/>
      <c r="AS941" s="105"/>
      <c r="AT941" s="105"/>
      <c r="AU941" s="105"/>
      <c r="AV941" s="105"/>
      <c r="AW941" s="105"/>
      <c r="AX941" s="105"/>
      <c r="AY941" s="105"/>
      <c r="AZ941" s="108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  <c r="CH941" s="10"/>
      <c r="CI941" s="10"/>
      <c r="CJ941" s="10"/>
      <c r="CK941" s="10"/>
      <c r="CL941" s="10"/>
      <c r="CM941" s="10"/>
      <c r="CN941" s="10"/>
      <c r="CO941" s="10"/>
      <c r="CP941" s="10"/>
      <c r="CQ941" s="10"/>
      <c r="CR941" s="10"/>
      <c r="CS941" s="10"/>
      <c r="CT941" s="10"/>
      <c r="CU941" s="10"/>
      <c r="CV941" s="10"/>
      <c r="CW941" s="10"/>
      <c r="CX941" s="10"/>
      <c r="CY941" s="10"/>
      <c r="CZ941" s="10"/>
      <c r="DA941" s="10"/>
      <c r="DB941" s="10"/>
      <c r="DC941" s="10"/>
      <c r="DD941" s="10"/>
      <c r="DE941" s="10"/>
      <c r="DF941" s="10"/>
      <c r="DG941" s="10"/>
      <c r="DH941" s="10"/>
      <c r="DI941" s="10"/>
      <c r="DJ941" s="10"/>
      <c r="DK941" s="10"/>
      <c r="DL941" s="10"/>
      <c r="DM941" s="10"/>
      <c r="DN941" s="10"/>
      <c r="DO941" s="10"/>
      <c r="DP941" s="10"/>
      <c r="DQ941" s="10"/>
      <c r="DR941" s="10"/>
      <c r="DS941" s="10"/>
    </row>
    <row r="942" spans="1:123" s="101" customFormat="1" ht="10.95" customHeight="1" x14ac:dyDescent="0.25">
      <c r="A942" s="75" t="s">
        <v>348</v>
      </c>
      <c r="B942" s="95" t="str">
        <f>IF(E942&gt;0,"Bud02 " &amp; C942 &amp;","&amp;D942&amp;",'"&amp;E942&amp;"',"&amp;1*R942)</f>
        <v>Bud02 2020,3002,'xpr007',0</v>
      </c>
      <c r="C942" s="96">
        <f>$E$5</f>
        <v>2020</v>
      </c>
      <c r="D942" s="96">
        <v>3002</v>
      </c>
      <c r="E942" s="97" t="str">
        <f>K942</f>
        <v>xpr007</v>
      </c>
      <c r="F942" s="90"/>
      <c r="G942" s="98">
        <f>IF(""="",1,SUBSTITUTE(SUBSTITUTE("","xxp","xpp"),"xppm13","xppm08"))</f>
        <v>1</v>
      </c>
      <c r="H942" s="98">
        <f>IF(""="",1,"")</f>
        <v>1</v>
      </c>
      <c r="I942" s="98">
        <f>IF(""="",1,IF(LEFT("",1)&lt;&gt;"E","",1))</f>
        <v>1</v>
      </c>
      <c r="J942" s="98">
        <f>IF(""="",1,IF(LEFT("",1)="E","",1))</f>
        <v>1</v>
      </c>
      <c r="K942" s="99" t="s">
        <v>353</v>
      </c>
      <c r="L942" s="91">
        <v>3002</v>
      </c>
      <c r="M942" s="100" t="str">
        <f>IF(LEFT($G942,4)="xppm","*","")</f>
        <v/>
      </c>
      <c r="N942" s="101" t="str">
        <f>UPPER(TRIM("        NON_PRODUCTIVE RATE (EXEMPT)"))</f>
        <v>NON_PRODUCTIVE RATE (EXEMPT)</v>
      </c>
      <c r="P942" s="102"/>
      <c r="R942" s="103">
        <f>IFERROR(IF(1*AB942&gt;0,AB942,Z942),Z942)</f>
        <v>0</v>
      </c>
      <c r="S942" s="104"/>
      <c r="T942" s="105">
        <f>IFERROR(IF(LEFT($G942,4)="xppm",AD942/VLOOKUP($G942,$K$11:$Z$28,T$1,0),IF(LEFT($J942,1)="E",AD942/VLOOKUP($J942,$K$11:$Z$28,T$1,0),AD942/T$6)),"")</f>
        <v>0</v>
      </c>
      <c r="U942" s="105"/>
      <c r="V942" s="105">
        <f>IFERROR(IF(LEFT($G942,4)="xppm",AF942/VLOOKUP($G942,$K$11:$Z$28,V$1,0),IF(LEFT($J942,1)="E",AF942/VLOOKUP($J942,$K$11:$Z$28,V$1,0),AF942/V$6)),"")</f>
        <v>0</v>
      </c>
      <c r="W942" s="105"/>
      <c r="X942" s="105">
        <f>IFERROR(IF(LEFT($G942,4)="xppm",AH942/VLOOKUP($G942,$K$11:$Z$28,X$1,0),IF(LEFT($J942,1)="E",AH942/VLOOKUP($J942,$K$11:$Z$28,X$1,0),AH942/X$6)),"")</f>
        <v>0</v>
      </c>
      <c r="Y942" s="105"/>
      <c r="Z942" s="105">
        <f>IFERROR(IF(LEFT($G942,4)="xppm",AJ942/VLOOKUP($G942,$K$11:$Z$28,Z$1,0),IF(LEFT($J942,1)="E",AJ942/VLOOKUP($J942,$K$11:$Z$28,Z$1,0),AJ942/Z$6)),"")</f>
        <v>0</v>
      </c>
      <c r="AA942" s="104"/>
      <c r="AB942" s="106">
        <f>IFERROR(IF(LEFT($G942,4)="xppm",AL942/VLOOKUP($G942,$K$11:$Z$28,AB$1,0),IF(LEFT($J942,1)="E",AL942/VLOOKUP($J942,$K$11:$AB$28,AB$1,0),AL942/AB$6)),"")</f>
        <v>0</v>
      </c>
      <c r="AC942" s="107"/>
      <c r="AD942" s="106"/>
      <c r="AE942" s="106"/>
      <c r="AF942" s="106"/>
      <c r="AG942" s="106"/>
      <c r="AH942" s="106"/>
      <c r="AI942" s="106"/>
      <c r="AJ942" s="106">
        <v>0</v>
      </c>
      <c r="AK942" s="107"/>
      <c r="AL942" s="106">
        <v>0</v>
      </c>
      <c r="AM942" s="107"/>
      <c r="AN942" s="105"/>
      <c r="AO942" s="105"/>
      <c r="AP942" s="105"/>
      <c r="AQ942" s="105"/>
      <c r="AR942" s="105"/>
      <c r="AS942" s="105"/>
      <c r="AT942" s="105"/>
      <c r="AU942" s="105"/>
      <c r="AV942" s="105"/>
      <c r="AW942" s="105"/>
      <c r="AX942" s="105"/>
      <c r="AY942" s="105"/>
      <c r="AZ942" s="108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  <c r="CH942" s="10"/>
      <c r="CI942" s="10"/>
      <c r="CJ942" s="10"/>
      <c r="CK942" s="10"/>
      <c r="CL942" s="10"/>
      <c r="CM942" s="10"/>
      <c r="CN942" s="10"/>
      <c r="CO942" s="10"/>
      <c r="CP942" s="10"/>
      <c r="CQ942" s="10"/>
      <c r="CR942" s="10"/>
      <c r="CS942" s="10"/>
      <c r="CT942" s="10"/>
      <c r="CU942" s="10"/>
      <c r="CV942" s="10"/>
      <c r="CW942" s="10"/>
      <c r="CX942" s="10"/>
      <c r="CY942" s="10"/>
      <c r="CZ942" s="10"/>
      <c r="DA942" s="10"/>
      <c r="DB942" s="10"/>
      <c r="DC942" s="10"/>
      <c r="DD942" s="10"/>
      <c r="DE942" s="10"/>
      <c r="DF942" s="10"/>
      <c r="DG942" s="10"/>
      <c r="DH942" s="10"/>
      <c r="DI942" s="10"/>
      <c r="DJ942" s="10"/>
      <c r="DK942" s="10"/>
      <c r="DL942" s="10"/>
      <c r="DM942" s="10"/>
      <c r="DN942" s="10"/>
      <c r="DO942" s="10"/>
      <c r="DP942" s="10"/>
      <c r="DQ942" s="10"/>
      <c r="DR942" s="10"/>
      <c r="DS942" s="10"/>
    </row>
    <row r="943" spans="1:123" x14ac:dyDescent="0.25">
      <c r="A943" s="75" t="s">
        <v>348</v>
      </c>
      <c r="L943" s="94"/>
    </row>
    <row r="944" spans="1:123" s="86" customFormat="1" ht="15" customHeight="1" x14ac:dyDescent="0.25">
      <c r="A944" s="75" t="s">
        <v>348</v>
      </c>
      <c r="B944" s="80"/>
      <c r="C944" s="80"/>
      <c r="D944" s="80"/>
      <c r="E944" s="81"/>
      <c r="F944" s="82"/>
      <c r="G944" s="81"/>
      <c r="H944" s="81"/>
      <c r="I944" s="81"/>
      <c r="J944" s="81"/>
      <c r="K944" s="81"/>
      <c r="L944" s="83">
        <f>L945</f>
        <v>3002</v>
      </c>
      <c r="M944" s="84" t="s">
        <v>354</v>
      </c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  <c r="AA944" s="84"/>
      <c r="AB944" s="81"/>
      <c r="AC944" s="81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85"/>
      <c r="AO944" s="85"/>
      <c r="AP944" s="85"/>
      <c r="AQ944" s="85"/>
      <c r="AR944" s="85"/>
      <c r="AS944" s="85"/>
      <c r="AT944" s="85"/>
      <c r="AU944" s="85"/>
      <c r="AV944" s="85"/>
      <c r="AW944" s="85"/>
      <c r="AX944" s="85"/>
      <c r="AY944" s="85"/>
      <c r="AZ944" s="84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  <c r="CK944" s="10"/>
      <c r="CL944" s="10"/>
      <c r="CM944" s="10"/>
      <c r="CN944" s="10"/>
      <c r="CO944" s="10"/>
      <c r="CP944" s="10"/>
      <c r="CQ944" s="10"/>
      <c r="CR944" s="10"/>
      <c r="CS944" s="10"/>
      <c r="CT944" s="10"/>
      <c r="CU944" s="10"/>
      <c r="CV944" s="10"/>
      <c r="CW944" s="10"/>
      <c r="CX944" s="10"/>
      <c r="CY944" s="10"/>
      <c r="CZ944" s="10"/>
      <c r="DA944" s="10"/>
      <c r="DB944" s="10"/>
      <c r="DC944" s="10"/>
      <c r="DD944" s="10"/>
      <c r="DE944" s="10"/>
      <c r="DF944" s="10"/>
      <c r="DG944" s="10"/>
      <c r="DH944" s="10"/>
      <c r="DI944" s="10"/>
      <c r="DJ944" s="10"/>
      <c r="DK944" s="10"/>
      <c r="DL944" s="10"/>
      <c r="DM944" s="10"/>
      <c r="DN944" s="10"/>
      <c r="DO944" s="10"/>
      <c r="DP944" s="10"/>
      <c r="DQ944" s="10"/>
      <c r="DR944" s="10"/>
      <c r="DS944" s="10"/>
    </row>
    <row r="945" spans="1:123" s="101" customFormat="1" ht="10.95" customHeight="1" x14ac:dyDescent="0.25">
      <c r="A945" s="75" t="s">
        <v>348</v>
      </c>
      <c r="B945" s="95" t="str">
        <f t="shared" ref="B945:B948" si="256">IF(E945&gt;0,"Bud02 " &amp; C945 &amp;","&amp;D945&amp;",'"&amp;E945&amp;"',"&amp;1*R945)</f>
        <v>Bud02 2020,3002,'xpr005',0.00164299918252543</v>
      </c>
      <c r="C945" s="96">
        <f t="shared" ref="C945:C948" si="257">$E$5</f>
        <v>2020</v>
      </c>
      <c r="D945" s="96">
        <v>3002</v>
      </c>
      <c r="E945" s="97" t="str">
        <f>IF(LEFT(H945,1) = "x",H945,F945)</f>
        <v>xpr005</v>
      </c>
      <c r="F945" s="90">
        <v>500000</v>
      </c>
      <c r="G945" s="98">
        <f>IF(""="",1,SUBSTITUTE(SUBSTITUTE("","xxp","xpp"),"xppm13","xppm08"))</f>
        <v>1</v>
      </c>
      <c r="H945" s="98" t="str">
        <f>IF("xpr005"="",1,"xpr005")</f>
        <v>xpr005</v>
      </c>
      <c r="I945" s="98">
        <f>IF("Ew57z"="",1,IF(LEFT("Ew57z",1)&lt;&gt;"E","Ew57z",1))</f>
        <v>1</v>
      </c>
      <c r="J945" s="98" t="str">
        <f>IF("Ew57z"="",1,IF(LEFT("Ew57z",1)="E","Ew57z",1))</f>
        <v>Ew57z</v>
      </c>
      <c r="K945" s="99" t="s">
        <v>355</v>
      </c>
      <c r="L945" s="91">
        <v>3002</v>
      </c>
      <c r="M945" s="100" t="str">
        <f>IF(LEFT($G945,4)="xppm","*","")</f>
        <v/>
      </c>
      <c r="N945" s="101" t="str">
        <f>UPPER(TRIM("          PAYROLL TAXES"))</f>
        <v>PAYROLL TAXES</v>
      </c>
      <c r="P945" s="102" t="s">
        <v>356</v>
      </c>
      <c r="R945" s="109">
        <f>IFERROR(IF(1*AB945&gt;0,AB945,V945),V945)</f>
        <v>1.6429991825254284E-3</v>
      </c>
      <c r="S945" s="108"/>
      <c r="T945" s="101">
        <f>IFERROR(IF(LEFT($G945,4)="xppm",AD945/VLOOKUP($G945,$K$11:$Z$28,T$1,0),IF(LEFT($J945,1)="E",AD945/VLOOKUP($J945,$K$11:$Z$28,T$1,0),AD945/T$6)),"")</f>
        <v>1.626201712321829E-3</v>
      </c>
      <c r="V945" s="101">
        <f>IFERROR(IF(LEFT($G945,4)="xppm",AF945/VLOOKUP($G945,$K$11:$Z$28,V$1,0),IF(LEFT($J945,1)="E",AF945/VLOOKUP($J945,$K$11:$Z$28,V$1,0),AF945/V$6)),"")</f>
        <v>1.6429991825254284E-3</v>
      </c>
      <c r="X945" s="101">
        <f>IFERROR(IF(LEFT($G945,4)="xppm",AH945/VLOOKUP($G945,$K$11:$Z$28,X$1,0),IF(LEFT($J945,1)="E",AH945/VLOOKUP($J945,$K$11:$Z$28,X$1,0),AH945/X$6)),"")</f>
        <v>1.7720633901499043E-3</v>
      </c>
      <c r="Z945" s="101">
        <f>IFERROR(IF(LEFT($G945,4)="xppm",AJ945/VLOOKUP($G945,$K$11:$Z$28,Z$1,0),IF(LEFT($J945,1)="E",AJ945/VLOOKUP($J945,$K$11:$Z$28,Z$1,0),AJ945/Z$6)),"")</f>
        <v>1.7168749183602765E-3</v>
      </c>
      <c r="AA945" s="108"/>
      <c r="AB945" s="99" t="str">
        <f>IFERROR(IF(LEFT($G945,4)="xppm",AL945/VLOOKUP($G945,$K$11:$Z$28,AB$1,0),IF(LEFT($J945,1)="E",AL945/VLOOKUP($J945,$K$11:$AB$28,AB$1,0),AL945/AB$6)),"")</f>
        <v/>
      </c>
      <c r="AC945" s="110"/>
      <c r="AD945" s="14">
        <v>78721.009999999995</v>
      </c>
      <c r="AE945" s="14"/>
      <c r="AF945" s="14">
        <v>234739.57</v>
      </c>
      <c r="AG945" s="14"/>
      <c r="AH945" s="14">
        <v>272727.84999999998</v>
      </c>
      <c r="AI945" s="14"/>
      <c r="AJ945" s="14">
        <v>310827.653299</v>
      </c>
      <c r="AK945" s="65"/>
      <c r="AL945" s="14">
        <v>0</v>
      </c>
      <c r="AM945" s="65"/>
      <c r="AN945" s="25">
        <v>24234.58</v>
      </c>
      <c r="AO945" s="25">
        <v>23437.84</v>
      </c>
      <c r="AP945" s="25">
        <v>25793.74</v>
      </c>
      <c r="AQ945" s="25">
        <v>25806.69</v>
      </c>
      <c r="AR945" s="25">
        <v>24393.55</v>
      </c>
      <c r="AS945" s="25">
        <v>27287.14</v>
      </c>
      <c r="AT945" s="25">
        <v>27402.21</v>
      </c>
      <c r="AU945" s="25">
        <v>26102.560000000001</v>
      </c>
      <c r="AV945" s="25">
        <v>25026.41</v>
      </c>
      <c r="AW945" s="25">
        <v>27566.26</v>
      </c>
      <c r="AX945" s="25">
        <v>25521.4</v>
      </c>
      <c r="AY945" s="25">
        <v>25633.35</v>
      </c>
      <c r="AZ945" s="108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  <c r="CK945" s="10"/>
      <c r="CL945" s="10"/>
      <c r="CM945" s="10"/>
      <c r="CN945" s="10"/>
      <c r="CO945" s="10"/>
      <c r="CP945" s="10"/>
      <c r="CQ945" s="10"/>
      <c r="CR945" s="10"/>
      <c r="CS945" s="10"/>
      <c r="CT945" s="10"/>
      <c r="CU945" s="10"/>
      <c r="CV945" s="10"/>
      <c r="CW945" s="10"/>
      <c r="CX945" s="10"/>
      <c r="CY945" s="10"/>
      <c r="CZ945" s="10"/>
      <c r="DA945" s="10"/>
      <c r="DB945" s="10"/>
      <c r="DC945" s="10"/>
      <c r="DD945" s="10"/>
      <c r="DE945" s="10"/>
      <c r="DF945" s="10"/>
      <c r="DG945" s="10"/>
      <c r="DH945" s="10"/>
      <c r="DI945" s="10"/>
      <c r="DJ945" s="10"/>
      <c r="DK945" s="10"/>
      <c r="DL945" s="10"/>
      <c r="DM945" s="10"/>
      <c r="DN945" s="10"/>
      <c r="DO945" s="10"/>
      <c r="DP945" s="10"/>
      <c r="DQ945" s="10"/>
      <c r="DR945" s="10"/>
      <c r="DS945" s="10"/>
    </row>
    <row r="946" spans="1:123" s="101" customFormat="1" ht="10.95" customHeight="1" x14ac:dyDescent="0.25">
      <c r="A946" s="75" t="s">
        <v>348</v>
      </c>
      <c r="B946" s="95" t="str">
        <f t="shared" si="256"/>
        <v>Bud02 2020,3002,'xpr002',0.00149265550891183</v>
      </c>
      <c r="C946" s="96">
        <f t="shared" si="257"/>
        <v>2020</v>
      </c>
      <c r="D946" s="96">
        <v>3002</v>
      </c>
      <c r="E946" s="97" t="str">
        <f>IF(LEFT(H946,1) = "x",H946,F946)</f>
        <v>xpr002</v>
      </c>
      <c r="F946" s="90">
        <v>501100</v>
      </c>
      <c r="G946" s="98">
        <f>IF(""="",1,SUBSTITUTE(SUBSTITUTE("","xxp","xpp"),"xppm13","xppm08"))</f>
        <v>1</v>
      </c>
      <c r="H946" s="98" t="str">
        <f>IF("xpr002"="",1,"xpr002")</f>
        <v>xpr002</v>
      </c>
      <c r="I946" s="98">
        <f>IF("Ewz"="",1,IF(LEFT("Ewz",1)&lt;&gt;"E","Ewz",1))</f>
        <v>1</v>
      </c>
      <c r="J946" s="98" t="str">
        <f>IF("Ewz"="",1,IF(LEFT("Ewz",1)="E","Ewz",1))</f>
        <v>Ewz</v>
      </c>
      <c r="K946" s="99" t="s">
        <v>357</v>
      </c>
      <c r="L946" s="91">
        <v>3002</v>
      </c>
      <c r="M946" s="100" t="str">
        <f>IF(LEFT($G946,4)="xppm","*","")</f>
        <v/>
      </c>
      <c r="N946" s="101" t="str">
        <f>UPPER(TRIM("          HEALTH INSURANCE"))</f>
        <v>HEALTH INSURANCE</v>
      </c>
      <c r="P946" s="102" t="s">
        <v>356</v>
      </c>
      <c r="R946" s="109">
        <f>IFERROR(IF(1*AB946&gt;0,AB946,V946),V946)</f>
        <v>1.4926555089118296E-3</v>
      </c>
      <c r="S946" s="108"/>
      <c r="T946" s="101">
        <f>IFERROR(IF(LEFT($G946,4)="xppm",AD946/VLOOKUP($G946,$K$11:$Z$28,T$1,0),IF(LEFT($J946,1)="E",AD946/VLOOKUP($J946,$K$11:$Z$28,T$1,0),AD946/T$6)),"")</f>
        <v>1.3190778308466702E-3</v>
      </c>
      <c r="V946" s="101">
        <f>IFERROR(IF(LEFT($G946,4)="xppm",AF946/VLOOKUP($G946,$K$11:$Z$28,V$1,0),IF(LEFT($J946,1)="E",AF946/VLOOKUP($J946,$K$11:$Z$28,V$1,0),AF946/V$6)),"")</f>
        <v>1.4926555089118296E-3</v>
      </c>
      <c r="X946" s="101">
        <f>IFERROR(IF(LEFT($G946,4)="xppm",AH946/VLOOKUP($G946,$K$11:$Z$28,X$1,0),IF(LEFT($J946,1)="E",AH946/VLOOKUP($J946,$K$11:$Z$28,X$1,0),AH946/X$6)),"")</f>
        <v>1.777070372681147E-3</v>
      </c>
      <c r="Z946" s="101">
        <f>IFERROR(IF(LEFT($G946,4)="xppm",AJ946/VLOOKUP($G946,$K$11:$Z$28,Z$1,0),IF(LEFT($J946,1)="E",AJ946/VLOOKUP($J946,$K$11:$Z$28,Z$1,0),AJ946/Z$6)),"")</f>
        <v>1.5292332048424319E-3</v>
      </c>
      <c r="AA946" s="108"/>
      <c r="AB946" s="99" t="str">
        <f>IFERROR(IF(LEFT($G946,4)="xppm",AL946/VLOOKUP($G946,$K$11:$Z$28,AB$1,0),IF(LEFT($J946,1)="E",AL946/VLOOKUP($J946,$K$11:$AB$28,AB$1,0),AL946/AB$6)),"")</f>
        <v/>
      </c>
      <c r="AC946" s="110"/>
      <c r="AD946" s="14">
        <v>65518.98</v>
      </c>
      <c r="AE946" s="14"/>
      <c r="AF946" s="14">
        <v>218279.39</v>
      </c>
      <c r="AG946" s="14"/>
      <c r="AH946" s="14">
        <v>277779.18</v>
      </c>
      <c r="AI946" s="14"/>
      <c r="AJ946" s="14">
        <v>285300</v>
      </c>
      <c r="AK946" s="65"/>
      <c r="AL946" s="14">
        <v>0</v>
      </c>
      <c r="AM946" s="65"/>
      <c r="AN946" s="25">
        <v>22469.98</v>
      </c>
      <c r="AO946" s="25">
        <v>23374.62</v>
      </c>
      <c r="AP946" s="25">
        <v>25154.36</v>
      </c>
      <c r="AQ946" s="25">
        <v>21264.71</v>
      </c>
      <c r="AR946" s="25">
        <v>30005.05</v>
      </c>
      <c r="AS946" s="25">
        <v>24824.69</v>
      </c>
      <c r="AT946" s="25">
        <v>26198.42</v>
      </c>
      <c r="AU946" s="25">
        <v>25882.98</v>
      </c>
      <c r="AV946" s="25">
        <v>24584.560000000001</v>
      </c>
      <c r="AW946" s="25">
        <v>21670.01</v>
      </c>
      <c r="AX946" s="25">
        <v>24149.08</v>
      </c>
      <c r="AY946" s="25">
        <v>19699.89</v>
      </c>
      <c r="AZ946" s="108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  <c r="CK946" s="10"/>
      <c r="CL946" s="10"/>
      <c r="CM946" s="10"/>
      <c r="CN946" s="10"/>
      <c r="CO946" s="10"/>
      <c r="CP946" s="10"/>
      <c r="CQ946" s="10"/>
      <c r="CR946" s="10"/>
      <c r="CS946" s="10"/>
      <c r="CT946" s="10"/>
      <c r="CU946" s="10"/>
      <c r="CV946" s="10"/>
      <c r="CW946" s="10"/>
      <c r="CX946" s="10"/>
      <c r="CY946" s="10"/>
      <c r="CZ946" s="10"/>
      <c r="DA946" s="10"/>
      <c r="DB946" s="10"/>
      <c r="DC946" s="10"/>
      <c r="DD946" s="10"/>
      <c r="DE946" s="10"/>
      <c r="DF946" s="10"/>
      <c r="DG946" s="10"/>
      <c r="DH946" s="10"/>
      <c r="DI946" s="10"/>
      <c r="DJ946" s="10"/>
      <c r="DK946" s="10"/>
      <c r="DL946" s="10"/>
      <c r="DM946" s="10"/>
      <c r="DN946" s="10"/>
      <c r="DO946" s="10"/>
      <c r="DP946" s="10"/>
      <c r="DQ946" s="10"/>
      <c r="DR946" s="10"/>
      <c r="DS946" s="10"/>
    </row>
    <row r="947" spans="1:123" s="101" customFormat="1" ht="10.95" customHeight="1" x14ac:dyDescent="0.25">
      <c r="A947" s="75" t="s">
        <v>348</v>
      </c>
      <c r="B947" s="95" t="str">
        <f t="shared" si="256"/>
        <v>Bud02 2020,3002,'xpr006',0.000441920402726398</v>
      </c>
      <c r="C947" s="96">
        <f t="shared" si="257"/>
        <v>2020</v>
      </c>
      <c r="D947" s="96">
        <v>3002</v>
      </c>
      <c r="E947" s="97" t="str">
        <f>IF(LEFT(H947,1) = "x",H947,F947)</f>
        <v>xpr006</v>
      </c>
      <c r="F947" s="90">
        <v>503000</v>
      </c>
      <c r="G947" s="98">
        <f>IF(""="",1,SUBSTITUTE(SUBSTITUTE("","xxp","xpp"),"xppm13","xppm08"))</f>
        <v>1</v>
      </c>
      <c r="H947" s="98" t="str">
        <f>IF("xpr006"="",1,"xpr006")</f>
        <v>xpr006</v>
      </c>
      <c r="I947" s="98">
        <f>IF("Ewz"="",1,IF(LEFT("Ewz",1)&lt;&gt;"E","Ewz",1))</f>
        <v>1</v>
      </c>
      <c r="J947" s="98" t="str">
        <f>IF("Ewz"="",1,IF(LEFT("Ewz",1)="E","Ewz",1))</f>
        <v>Ewz</v>
      </c>
      <c r="K947" s="99" t="s">
        <v>358</v>
      </c>
      <c r="L947" s="91">
        <v>3002</v>
      </c>
      <c r="M947" s="100" t="str">
        <f>IF(LEFT($G947,4)="xppm","*","")</f>
        <v/>
      </c>
      <c r="N947" s="101" t="str">
        <f>UPPER(TRIM("          WORKMANS COMP INSURANCE"))</f>
        <v>WORKMANS COMP INSURANCE</v>
      </c>
      <c r="P947" s="102" t="s">
        <v>359</v>
      </c>
      <c r="R947" s="109">
        <f>IFERROR(IF(1*AB947&gt;0,AB947,V947),V947)</f>
        <v>4.4192040272639818E-4</v>
      </c>
      <c r="S947" s="108"/>
      <c r="T947" s="101">
        <f>IFERROR(IF(LEFT($G947,4)="xppm",AD947/VLOOKUP($G947,$K$11:$Z$28,T$1,0),IF(LEFT($J947,1)="E",AD947/VLOOKUP($J947,$K$11:$Z$28,T$1,0),AD947/T$6)),"")</f>
        <v>4.3368982687434305E-4</v>
      </c>
      <c r="V947" s="101">
        <f>IFERROR(IF(LEFT($G947,4)="xppm",AF947/VLOOKUP($G947,$K$11:$Z$28,V$1,0),IF(LEFT($J947,1)="E",AF947/VLOOKUP($J947,$K$11:$Z$28,V$1,0),AF947/V$6)),"")</f>
        <v>4.4192040272639818E-4</v>
      </c>
      <c r="X947" s="101">
        <f>IFERROR(IF(LEFT($G947,4)="xppm",AH947/VLOOKUP($G947,$K$11:$Z$28,X$1,0),IF(LEFT($J947,1)="E",AH947/VLOOKUP($J947,$K$11:$Z$28,X$1,0),AH947/X$6)),"")</f>
        <v>4.766751689059852E-4</v>
      </c>
      <c r="Z947" s="101">
        <f>IFERROR(IF(LEFT($G947,4)="xppm",AJ947/VLOOKUP($G947,$K$11:$Z$28,Z$1,0),IF(LEFT($J947,1)="E",AJ947/VLOOKUP($J947,$K$11:$Z$28,Z$1,0),AJ947/Z$6)),"")</f>
        <v>4.6188953286954796E-4</v>
      </c>
      <c r="AA947" s="108"/>
      <c r="AB947" s="99" t="str">
        <f>IFERROR(IF(LEFT($G947,4)="xppm",AL947/VLOOKUP($G947,$K$11:$Z$28,AB$1,0),IF(LEFT($J947,1)="E",AL947/VLOOKUP($J947,$K$11:$AB$28,AB$1,0),AL947/AB$6)),"")</f>
        <v/>
      </c>
      <c r="AC947" s="110"/>
      <c r="AD947" s="14">
        <v>21541.5</v>
      </c>
      <c r="AE947" s="14"/>
      <c r="AF947" s="14">
        <v>64624.5</v>
      </c>
      <c r="AG947" s="14"/>
      <c r="AH947" s="14">
        <v>74510.52</v>
      </c>
      <c r="AI947" s="14"/>
      <c r="AJ947" s="14">
        <v>86172</v>
      </c>
      <c r="AK947" s="65"/>
      <c r="AL947" s="14">
        <v>0</v>
      </c>
      <c r="AM947" s="65"/>
      <c r="AN947" s="25">
        <v>7044.49</v>
      </c>
      <c r="AO947" s="25">
        <v>7044.49</v>
      </c>
      <c r="AP947" s="25">
        <v>9680.57</v>
      </c>
      <c r="AQ947" s="25">
        <v>7180.5</v>
      </c>
      <c r="AR947" s="25">
        <v>7180.5</v>
      </c>
      <c r="AS947" s="25">
        <v>7180.5</v>
      </c>
      <c r="AT947" s="25">
        <v>7180.5</v>
      </c>
      <c r="AU947" s="25">
        <v>7180.5</v>
      </c>
      <c r="AV947" s="25">
        <v>7180.5</v>
      </c>
      <c r="AW947" s="25">
        <v>7180.5</v>
      </c>
      <c r="AX947" s="25">
        <v>7180.5</v>
      </c>
      <c r="AY947" s="25">
        <v>7180.5</v>
      </c>
      <c r="AZ947" s="108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  <c r="CK947" s="10"/>
      <c r="CL947" s="10"/>
      <c r="CM947" s="10"/>
      <c r="CN947" s="10"/>
      <c r="CO947" s="10"/>
      <c r="CP947" s="10"/>
      <c r="CQ947" s="10"/>
      <c r="CR947" s="10"/>
      <c r="CS947" s="10"/>
      <c r="CT947" s="10"/>
      <c r="CU947" s="10"/>
      <c r="CV947" s="10"/>
      <c r="CW947" s="10"/>
      <c r="CX947" s="10"/>
      <c r="CY947" s="10"/>
      <c r="CZ947" s="10"/>
      <c r="DA947" s="10"/>
      <c r="DB947" s="10"/>
      <c r="DC947" s="10"/>
      <c r="DD947" s="10"/>
      <c r="DE947" s="10"/>
      <c r="DF947" s="10"/>
      <c r="DG947" s="10"/>
      <c r="DH947" s="10"/>
      <c r="DI947" s="10"/>
      <c r="DJ947" s="10"/>
      <c r="DK947" s="10"/>
      <c r="DL947" s="10"/>
      <c r="DM947" s="10"/>
      <c r="DN947" s="10"/>
      <c r="DO947" s="10"/>
      <c r="DP947" s="10"/>
      <c r="DQ947" s="10"/>
      <c r="DR947" s="10"/>
      <c r="DS947" s="10"/>
    </row>
    <row r="948" spans="1:123" s="101" customFormat="1" ht="10.95" customHeight="1" x14ac:dyDescent="0.25">
      <c r="A948" s="75" t="s">
        <v>348</v>
      </c>
      <c r="B948" s="95" t="str">
        <f t="shared" si="256"/>
        <v>Bud02 2020,3002,'xpr004',0.000113816394744752</v>
      </c>
      <c r="C948" s="96">
        <f t="shared" si="257"/>
        <v>2020</v>
      </c>
      <c r="D948" s="96">
        <v>3002</v>
      </c>
      <c r="E948" s="97" t="str">
        <f>IF(LEFT(H948,1) = "x",H948,F948)</f>
        <v>xpr004</v>
      </c>
      <c r="F948" s="90">
        <v>501500</v>
      </c>
      <c r="G948" s="98">
        <f>IF(""="",1,SUBSTITUTE(SUBSTITUTE("","xxp","xpp"),"xppm13","xppm08"))</f>
        <v>1</v>
      </c>
      <c r="H948" s="98" t="str">
        <f>IF("xpr004"="",1,"xpr004")</f>
        <v>xpr004</v>
      </c>
      <c r="I948" s="98">
        <f>IF("Ewz"="",1,IF(LEFT("Ewz",1)&lt;&gt;"E","Ewz",1))</f>
        <v>1</v>
      </c>
      <c r="J948" s="98" t="str">
        <f>IF("Ewz"="",1,IF(LEFT("Ewz",1)="E","Ewz",1))</f>
        <v>Ewz</v>
      </c>
      <c r="K948" s="99" t="s">
        <v>360</v>
      </c>
      <c r="L948" s="91">
        <v>3002</v>
      </c>
      <c r="M948" s="100" t="str">
        <f>IF(LEFT($G948,4)="xppm","*","")</f>
        <v/>
      </c>
      <c r="N948" s="101" t="str">
        <f>UPPER(TRIM("          OTHER"))</f>
        <v>OTHER</v>
      </c>
      <c r="P948" s="102" t="s">
        <v>356</v>
      </c>
      <c r="R948" s="109">
        <f>IFERROR(IF(1*AB948&gt;0,AB948,V948),V948)</f>
        <v>1.1381639474475157E-4</v>
      </c>
      <c r="S948" s="108"/>
      <c r="T948" s="101">
        <f>IFERROR(IF(LEFT($G948,4)="xppm",AD948/VLOOKUP($G948,$K$11:$Z$28,T$1,0),IF(LEFT($J948,1)="E",AD948/VLOOKUP($J948,$K$11:$Z$28,T$1,0),AD948/T$6)),"")</f>
        <v>8.0438223772508015E-5</v>
      </c>
      <c r="V948" s="101">
        <f>IFERROR(IF(LEFT($G948,4)="xppm",AF948/VLOOKUP($G948,$K$11:$Z$28,V$1,0),IF(LEFT($J948,1)="E",AF948/VLOOKUP($J948,$K$11:$Z$28,V$1,0),AF948/V$6)),"")</f>
        <v>1.1381639474475157E-4</v>
      </c>
      <c r="X948" s="101">
        <f>IFERROR(IF(LEFT($G948,4)="xppm",AH948/VLOOKUP($G948,$K$11:$Z$28,X$1,0),IF(LEFT($J948,1)="E",AH948/VLOOKUP($J948,$K$11:$Z$28,X$1,0),AH948/X$6)),"")</f>
        <v>1.8186031978118525E-4</v>
      </c>
      <c r="Z948" s="101">
        <f>IFERROR(IF(LEFT($G948,4)="xppm",AJ948/VLOOKUP($G948,$K$11:$Z$28,Z$1,0),IF(LEFT($J948,1)="E",AJ948/VLOOKUP($J948,$K$11:$Z$28,Z$1,0),AJ948/Z$6)),"")</f>
        <v>7.7828482770109046E-5</v>
      </c>
      <c r="AA948" s="108"/>
      <c r="AB948" s="99" t="str">
        <f>IFERROR(IF(LEFT($G948,4)="xppm",AL948/VLOOKUP($G948,$K$11:$Z$28,AB$1,0),IF(LEFT($J948,1)="E",AL948/VLOOKUP($J948,$K$11:$AB$28,AB$1,0),AL948/AB$6)),"")</f>
        <v/>
      </c>
      <c r="AC948" s="110"/>
      <c r="AD948" s="14">
        <v>3995.39</v>
      </c>
      <c r="AE948" s="14"/>
      <c r="AF948" s="14">
        <v>16644.009999999998</v>
      </c>
      <c r="AG948" s="14"/>
      <c r="AH948" s="14">
        <v>28427.13</v>
      </c>
      <c r="AI948" s="14"/>
      <c r="AJ948" s="14">
        <v>14520</v>
      </c>
      <c r="AK948" s="65"/>
      <c r="AL948" s="14">
        <v>0</v>
      </c>
      <c r="AM948" s="65"/>
      <c r="AN948" s="25">
        <v>2839.4</v>
      </c>
      <c r="AO948" s="25">
        <v>2839.4</v>
      </c>
      <c r="AP948" s="25">
        <v>6291.19</v>
      </c>
      <c r="AQ948" s="25">
        <v>2245.9499999999998</v>
      </c>
      <c r="AR948" s="25">
        <v>2778.47</v>
      </c>
      <c r="AS948" s="25">
        <v>1794.52</v>
      </c>
      <c r="AT948" s="25">
        <v>2235.69</v>
      </c>
      <c r="AU948" s="25">
        <v>2275.67</v>
      </c>
      <c r="AV948" s="25">
        <v>1318.32</v>
      </c>
      <c r="AW948" s="25">
        <v>1372.28</v>
      </c>
      <c r="AX948" s="25">
        <v>1298.92</v>
      </c>
      <c r="AY948" s="25">
        <v>1324.19</v>
      </c>
      <c r="AZ948" s="108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  <c r="CK948" s="10"/>
      <c r="CL948" s="10"/>
      <c r="CM948" s="10"/>
      <c r="CN948" s="10"/>
      <c r="CO948" s="10"/>
      <c r="CP948" s="10"/>
      <c r="CQ948" s="10"/>
      <c r="CR948" s="10"/>
      <c r="CS948" s="10"/>
      <c r="CT948" s="10"/>
      <c r="CU948" s="10"/>
      <c r="CV948" s="10"/>
      <c r="CW948" s="10"/>
      <c r="CX948" s="10"/>
      <c r="CY948" s="10"/>
      <c r="CZ948" s="10"/>
      <c r="DA948" s="10"/>
      <c r="DB948" s="10"/>
      <c r="DC948" s="10"/>
      <c r="DD948" s="10"/>
      <c r="DE948" s="10"/>
      <c r="DF948" s="10"/>
      <c r="DG948" s="10"/>
      <c r="DH948" s="10"/>
      <c r="DI948" s="10"/>
      <c r="DJ948" s="10"/>
      <c r="DK948" s="10"/>
      <c r="DL948" s="10"/>
      <c r="DM948" s="10"/>
      <c r="DN948" s="10"/>
      <c r="DO948" s="10"/>
      <c r="DP948" s="10"/>
      <c r="DQ948" s="10"/>
      <c r="DR948" s="10"/>
      <c r="DS948" s="10"/>
    </row>
    <row r="949" spans="1:123" ht="4.05" customHeight="1" x14ac:dyDescent="0.25">
      <c r="A949" s="75" t="s">
        <v>348</v>
      </c>
      <c r="E949" s="111"/>
      <c r="F949" s="112"/>
      <c r="T949" s="25"/>
      <c r="U949" s="25"/>
      <c r="V949" s="25"/>
      <c r="W949" s="25"/>
      <c r="X949" s="25"/>
      <c r="Y949" s="25"/>
      <c r="Z949" s="25"/>
      <c r="AA949" s="25"/>
      <c r="AB949" s="14"/>
      <c r="AC949" s="14"/>
    </row>
    <row r="950" spans="1:123" s="86" customFormat="1" ht="15" customHeight="1" x14ac:dyDescent="0.25">
      <c r="A950" s="75" t="s">
        <v>348</v>
      </c>
      <c r="B950" s="80"/>
      <c r="C950" s="80"/>
      <c r="D950" s="80"/>
      <c r="E950" s="81"/>
      <c r="F950" s="82"/>
      <c r="G950" s="81"/>
      <c r="H950" s="81"/>
      <c r="I950" s="81"/>
      <c r="J950" s="81"/>
      <c r="K950" s="81"/>
      <c r="L950" s="83">
        <f>L951</f>
        <v>3002</v>
      </c>
      <c r="M950" s="84" t="s">
        <v>361</v>
      </c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  <c r="AA950" s="84"/>
      <c r="AB950" s="81"/>
      <c r="AC950" s="81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85"/>
      <c r="AO950" s="85"/>
      <c r="AP950" s="85"/>
      <c r="AQ950" s="85"/>
      <c r="AR950" s="85"/>
      <c r="AS950" s="85"/>
      <c r="AT950" s="85"/>
      <c r="AU950" s="85"/>
      <c r="AV950" s="85"/>
      <c r="AW950" s="85"/>
      <c r="AX950" s="85"/>
      <c r="AY950" s="85"/>
      <c r="AZ950" s="84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  <c r="CK950" s="10"/>
      <c r="CL950" s="10"/>
      <c r="CM950" s="10"/>
      <c r="CN950" s="10"/>
      <c r="CO950" s="10"/>
      <c r="CP950" s="10"/>
      <c r="CQ950" s="10"/>
      <c r="CR950" s="10"/>
      <c r="CS950" s="10"/>
      <c r="CT950" s="10"/>
      <c r="CU950" s="10"/>
      <c r="CV950" s="10"/>
      <c r="CW950" s="10"/>
      <c r="CX950" s="10"/>
      <c r="CY950" s="10"/>
      <c r="CZ950" s="10"/>
      <c r="DA950" s="10"/>
      <c r="DB950" s="10"/>
      <c r="DC950" s="10"/>
      <c r="DD950" s="10"/>
      <c r="DE950" s="10"/>
      <c r="DF950" s="10"/>
      <c r="DG950" s="10"/>
      <c r="DH950" s="10"/>
      <c r="DI950" s="10"/>
      <c r="DJ950" s="10"/>
      <c r="DK950" s="10"/>
      <c r="DL950" s="10"/>
      <c r="DM950" s="10"/>
      <c r="DN950" s="10"/>
      <c r="DO950" s="10"/>
      <c r="DP950" s="10"/>
      <c r="DQ950" s="10"/>
      <c r="DR950" s="10"/>
      <c r="DS950" s="10"/>
    </row>
    <row r="951" spans="1:123" s="101" customFormat="1" ht="10.95" customHeight="1" x14ac:dyDescent="0.25">
      <c r="A951" s="75" t="s">
        <v>348</v>
      </c>
      <c r="B951" s="95" t="str">
        <f t="shared" ref="B951" si="258">IF(E951&gt;0,"Bud02 " &amp; C951 &amp;","&amp;D951&amp;",'"&amp;E951&amp;"',"&amp;1*R951)</f>
        <v>Bud02 2020,3002,'xhnm06',0.00735886388513434</v>
      </c>
      <c r="C951" s="96">
        <f t="shared" ref="C951" si="259">$E$5</f>
        <v>2020</v>
      </c>
      <c r="D951" s="96">
        <v>3002</v>
      </c>
      <c r="E951" s="97" t="str">
        <f>IF(LEFT(H951,1) = "x",H951,F951)</f>
        <v>xhnm06</v>
      </c>
      <c r="F951" s="90">
        <v>506500</v>
      </c>
      <c r="G951" s="98">
        <f>IF(""="",1,SUBSTITUTE(SUBSTITUTE("","xxp","xpp"),"xppm13","xppm08"))</f>
        <v>1</v>
      </c>
      <c r="H951" s="98" t="str">
        <f>IF("xhnm06"="",1,"xhnm06")</f>
        <v>xhnm06</v>
      </c>
      <c r="I951" s="98">
        <f>IF("E120z"="",1,IF(LEFT("E120z",1)&lt;&gt;"E","E120z",1))</f>
        <v>1</v>
      </c>
      <c r="J951" s="98" t="str">
        <f>IF("E120z"="",1,IF(LEFT("E120z",1)="E","E120z",1))</f>
        <v>E120z</v>
      </c>
      <c r="K951" s="99" t="s">
        <v>362</v>
      </c>
      <c r="L951" s="91">
        <v>3002</v>
      </c>
      <c r="M951" s="100" t="str">
        <f>IF(LEFT($G951,4)="xppm","*","")</f>
        <v/>
      </c>
      <c r="N951" s="101" t="str">
        <f>UPPER(TRIM("          HOUSE THERAPY - MEDICARE B"))</f>
        <v>HOUSE THERAPY - MEDICARE B</v>
      </c>
      <c r="P951" s="102" t="s">
        <v>356</v>
      </c>
      <c r="R951" s="109">
        <f>IFERROR(IF(1*AB951&gt;0,AB951,V951),V951)</f>
        <v>7.3588638851343358E-3</v>
      </c>
      <c r="S951" s="108"/>
      <c r="T951" s="101">
        <f>IFERROR(IF(LEFT($G951,4)="xppm",AD951/VLOOKUP($G951,$K$11:$Z$28,T$1,0),IF(LEFT($J951,1)="E",AD951/VLOOKUP($J951,$K$11:$Z$28,T$1,0),AD951/T$6)),"")</f>
        <v>7.5255564153783559E-3</v>
      </c>
      <c r="V951" s="101">
        <f>IFERROR(IF(LEFT($G951,4)="xppm",AF951/VLOOKUP($G951,$K$11:$Z$28,V$1,0),IF(LEFT($J951,1)="E",AF951/VLOOKUP($J951,$K$11:$Z$28,V$1,0),AF951/V$6)),"")</f>
        <v>7.3588638851343358E-3</v>
      </c>
      <c r="X951" s="101">
        <f>IFERROR(IF(LEFT($G951,4)="xppm",AH951/VLOOKUP($G951,$K$11:$Z$28,X$1,0),IF(LEFT($J951,1)="E",AH951/VLOOKUP($J951,$K$11:$Z$28,X$1,0),AH951/X$6)),"")</f>
        <v>1.1311608891483279E-2</v>
      </c>
      <c r="Z951" s="101">
        <f>IFERROR(IF(LEFT($G951,4)="xppm",AJ951/VLOOKUP($G951,$K$11:$Z$28,Z$1,0),IF(LEFT($J951,1)="E",AJ951/VLOOKUP($J951,$K$11:$Z$28,Z$1,0),AJ951/Z$6)),"")</f>
        <v>2.4429033088132008E-2</v>
      </c>
      <c r="AA951" s="108"/>
      <c r="AB951" s="99" t="str">
        <f>IFERROR(IF(LEFT($G951,4)="xppm",AL951/VLOOKUP($G951,$K$11:$Z$28,AB$1,0),IF(LEFT($J951,1)="E",AL951/VLOOKUP($J951,$K$11:$AB$28,AB$1,0),AL951/AB$6)),"")</f>
        <v/>
      </c>
      <c r="AC951" s="110"/>
      <c r="AD951" s="14">
        <v>27223.33</v>
      </c>
      <c r="AE951" s="14"/>
      <c r="AF951" s="14">
        <v>76154.240000000005</v>
      </c>
      <c r="AG951" s="14"/>
      <c r="AH951" s="14">
        <v>115664.34</v>
      </c>
      <c r="AI951" s="14"/>
      <c r="AJ951" s="14">
        <v>245200.21875599999</v>
      </c>
      <c r="AK951" s="65"/>
      <c r="AL951" s="14">
        <v>0</v>
      </c>
      <c r="AM951" s="65"/>
      <c r="AN951" s="25">
        <v>15439</v>
      </c>
      <c r="AO951" s="25">
        <v>15880.96</v>
      </c>
      <c r="AP951" s="25">
        <v>12961.05</v>
      </c>
      <c r="AQ951" s="25">
        <v>13221.96</v>
      </c>
      <c r="AR951" s="25">
        <v>5201.99</v>
      </c>
      <c r="AS951" s="25">
        <v>4706.29</v>
      </c>
      <c r="AT951" s="25">
        <v>3770.87</v>
      </c>
      <c r="AU951" s="25">
        <v>12378.27</v>
      </c>
      <c r="AV951" s="25">
        <v>9651.5300000000007</v>
      </c>
      <c r="AW951" s="25">
        <v>11467.17</v>
      </c>
      <c r="AX951" s="25">
        <v>10957.69</v>
      </c>
      <c r="AY951" s="25">
        <v>4798.47</v>
      </c>
      <c r="AZ951" s="108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  <c r="CK951" s="10"/>
      <c r="CL951" s="10"/>
      <c r="CM951" s="10"/>
      <c r="CN951" s="10"/>
      <c r="CO951" s="10"/>
      <c r="CP951" s="10"/>
      <c r="CQ951" s="10"/>
      <c r="CR951" s="10"/>
      <c r="CS951" s="10"/>
      <c r="CT951" s="10"/>
      <c r="CU951" s="10"/>
      <c r="CV951" s="10"/>
      <c r="CW951" s="10"/>
      <c r="CX951" s="10"/>
      <c r="CY951" s="10"/>
      <c r="CZ951" s="10"/>
      <c r="DA951" s="10"/>
      <c r="DB951" s="10"/>
      <c r="DC951" s="10"/>
      <c r="DD951" s="10"/>
      <c r="DE951" s="10"/>
      <c r="DF951" s="10"/>
      <c r="DG951" s="10"/>
      <c r="DH951" s="10"/>
      <c r="DI951" s="10"/>
      <c r="DJ951" s="10"/>
      <c r="DK951" s="10"/>
      <c r="DL951" s="10"/>
      <c r="DM951" s="10"/>
      <c r="DN951" s="10"/>
      <c r="DO951" s="10"/>
      <c r="DP951" s="10"/>
      <c r="DQ951" s="10"/>
      <c r="DR951" s="10"/>
      <c r="DS951" s="10"/>
    </row>
    <row r="952" spans="1:123" s="101" customFormat="1" ht="10.95" customHeight="1" x14ac:dyDescent="0.25">
      <c r="A952" s="75" t="s">
        <v>348</v>
      </c>
      <c r="B952" s="95" t="str">
        <f>IF(E952&gt;0,"Bud02 " &amp; C952 &amp;","&amp;D952&amp;",'"&amp;E952&amp;"',"&amp;1*R952)</f>
        <v>Bud02 2020,3002,'508100',67.0977777777778</v>
      </c>
      <c r="C952" s="96">
        <f>$E$5</f>
        <v>2020</v>
      </c>
      <c r="D952" s="96">
        <v>3002</v>
      </c>
      <c r="E952" s="97">
        <f>IF(LEFT(H952,1) = "x",H952,F952)</f>
        <v>508100</v>
      </c>
      <c r="F952" s="90">
        <v>508100</v>
      </c>
      <c r="G952" s="98">
        <f>IF(""="",1,SUBSTITUTE(SUBSTITUTE("","xxp","xpp"),"xppm13","xppm08"))</f>
        <v>1</v>
      </c>
      <c r="H952" s="98">
        <f>IF(""="",1,"")</f>
        <v>1</v>
      </c>
      <c r="I952" s="98">
        <f>IF(""="",1,IF(LEFT("",1)&lt;&gt;"E","",1))</f>
        <v>1</v>
      </c>
      <c r="J952" s="98">
        <f>IF(""="",1,IF(LEFT("",1)="E","",1))</f>
        <v>1</v>
      </c>
      <c r="K952" s="99" t="s">
        <v>363</v>
      </c>
      <c r="L952" s="91">
        <v>3002</v>
      </c>
      <c r="M952" s="100" t="str">
        <f>IF(LEFT($G952,4)="xppm","*","")</f>
        <v/>
      </c>
      <c r="N952" s="101" t="str">
        <f>UPPER(TRIM("          HOUSE THERAPY - REHAB SUPPLIES"))</f>
        <v>HOUSE THERAPY - REHAB SUPPLIES</v>
      </c>
      <c r="P952" s="102" t="s">
        <v>356</v>
      </c>
      <c r="R952" s="109">
        <f>IFERROR(IF(1*AB952&gt;0,AB952,V952),V952)</f>
        <v>67.097777777777779</v>
      </c>
      <c r="S952" s="108"/>
      <c r="T952" s="101">
        <f>IFERROR(IF(LEFT($G952,4)="xppm",AD952/VLOOKUP($G952,$K$11:$Z$28,T$1,0),IF(LEFT($J952,1)="E",AD952/VLOOKUP($J952,$K$11:$Z$28,T$1,0),AD952/T$6)),"")</f>
        <v>107.52999999999999</v>
      </c>
      <c r="V952" s="101">
        <f>IFERROR(IF(LEFT($G952,4)="xppm",AF952/VLOOKUP($G952,$K$11:$Z$28,V$1,0),IF(LEFT($J952,1)="E",AF952/VLOOKUP($J952,$K$11:$Z$28,V$1,0),AF952/V$6)),"")</f>
        <v>67.097777777777779</v>
      </c>
      <c r="X952" s="101">
        <f>IFERROR(IF(LEFT($G952,4)="xppm",AH952/VLOOKUP($G952,$K$11:$Z$28,X$1,0),IF(LEFT($J952,1)="E",AH952/VLOOKUP($J952,$K$11:$Z$28,X$1,0),AH952/X$6)),"")</f>
        <v>135.89916666666667</v>
      </c>
      <c r="Z952" s="101">
        <f>IFERROR(IF(LEFT($G952,4)="xppm",AJ952/VLOOKUP($G952,$K$11:$Z$28,Z$1,0),IF(LEFT($J952,1)="E",AJ952/VLOOKUP($J952,$K$11:$Z$28,Z$1,0),AJ952/Z$6)),"")</f>
        <v>0</v>
      </c>
      <c r="AA952" s="108"/>
      <c r="AB952" s="99">
        <f>IFERROR(IF(LEFT($G952,4)="xppm",AL952/VLOOKUP($G952,$K$11:$Z$28,AB$1,0),IF(LEFT($J952,1)="E",AL952/VLOOKUP($J952,$K$11:$AB$28,AB$1,0),AL952/AB$6)),"")</f>
        <v>0</v>
      </c>
      <c r="AC952" s="110"/>
      <c r="AD952" s="14">
        <v>322.58999999999997</v>
      </c>
      <c r="AE952" s="14"/>
      <c r="AF952" s="14">
        <v>603.88</v>
      </c>
      <c r="AG952" s="14"/>
      <c r="AH952" s="14">
        <v>1630.79</v>
      </c>
      <c r="AI952" s="14"/>
      <c r="AJ952" s="14"/>
      <c r="AK952" s="65"/>
      <c r="AL952" s="14"/>
      <c r="AM952" s="65"/>
      <c r="AN952" s="25">
        <v>0</v>
      </c>
      <c r="AO952" s="25">
        <v>0</v>
      </c>
      <c r="AP952" s="25">
        <v>322.54000000000002</v>
      </c>
      <c r="AQ952" s="25">
        <v>0</v>
      </c>
      <c r="AR952" s="25">
        <v>86.79</v>
      </c>
      <c r="AS952" s="25">
        <v>103.63</v>
      </c>
      <c r="AT952" s="25">
        <v>0</v>
      </c>
      <c r="AU952" s="25">
        <v>52.26</v>
      </c>
      <c r="AV952" s="25">
        <v>38.61</v>
      </c>
      <c r="AW952" s="25">
        <v>202.3</v>
      </c>
      <c r="AX952" s="25">
        <v>38.700000000000003</v>
      </c>
      <c r="AY952" s="25">
        <v>81.59</v>
      </c>
      <c r="AZ952" s="108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  <c r="CK952" s="10"/>
      <c r="CL952" s="10"/>
      <c r="CM952" s="10"/>
      <c r="CN952" s="10"/>
      <c r="CO952" s="10"/>
      <c r="CP952" s="10"/>
      <c r="CQ952" s="10"/>
      <c r="CR952" s="10"/>
      <c r="CS952" s="10"/>
      <c r="CT952" s="10"/>
      <c r="CU952" s="10"/>
      <c r="CV952" s="10"/>
      <c r="CW952" s="10"/>
      <c r="CX952" s="10"/>
      <c r="CY952" s="10"/>
      <c r="CZ952" s="10"/>
      <c r="DA952" s="10"/>
      <c r="DB952" s="10"/>
      <c r="DC952" s="10"/>
      <c r="DD952" s="10"/>
      <c r="DE952" s="10"/>
      <c r="DF952" s="10"/>
      <c r="DG952" s="10"/>
      <c r="DH952" s="10"/>
      <c r="DI952" s="10"/>
      <c r="DJ952" s="10"/>
      <c r="DK952" s="10"/>
      <c r="DL952" s="10"/>
      <c r="DM952" s="10"/>
      <c r="DN952" s="10"/>
      <c r="DO952" s="10"/>
      <c r="DP952" s="10"/>
      <c r="DQ952" s="10"/>
      <c r="DR952" s="10"/>
      <c r="DS952" s="10"/>
    </row>
    <row r="953" spans="1:123" ht="4.05" customHeight="1" x14ac:dyDescent="0.25">
      <c r="A953" s="75" t="s">
        <v>348</v>
      </c>
      <c r="E953" s="111"/>
      <c r="F953" s="112"/>
      <c r="T953" s="25"/>
      <c r="U953" s="25"/>
      <c r="V953" s="25"/>
      <c r="W953" s="25"/>
      <c r="X953" s="25"/>
      <c r="Y953" s="25"/>
      <c r="Z953" s="25"/>
      <c r="AA953" s="25"/>
      <c r="AB953" s="14"/>
      <c r="AC953" s="14"/>
    </row>
    <row r="954" spans="1:123" s="86" customFormat="1" ht="15" customHeight="1" x14ac:dyDescent="0.25">
      <c r="A954" s="75" t="s">
        <v>348</v>
      </c>
      <c r="B954" s="80"/>
      <c r="C954" s="80"/>
      <c r="D954" s="80"/>
      <c r="E954" s="81"/>
      <c r="F954" s="82"/>
      <c r="G954" s="81"/>
      <c r="H954" s="81"/>
      <c r="I954" s="81"/>
      <c r="J954" s="81"/>
      <c r="K954" s="81"/>
      <c r="L954" s="83">
        <f>L955</f>
        <v>3002</v>
      </c>
      <c r="M954" s="84" t="s">
        <v>364</v>
      </c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  <c r="AA954" s="84"/>
      <c r="AB954" s="81"/>
      <c r="AC954" s="81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85"/>
      <c r="AO954" s="85"/>
      <c r="AP954" s="85"/>
      <c r="AQ954" s="85"/>
      <c r="AR954" s="85"/>
      <c r="AS954" s="85"/>
      <c r="AT954" s="85"/>
      <c r="AU954" s="85"/>
      <c r="AV954" s="85"/>
      <c r="AW954" s="85"/>
      <c r="AX954" s="85"/>
      <c r="AY954" s="85"/>
      <c r="AZ954" s="84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  <c r="CK954" s="10"/>
      <c r="CL954" s="10"/>
      <c r="CM954" s="10"/>
      <c r="CN954" s="10"/>
      <c r="CO954" s="10"/>
      <c r="CP954" s="10"/>
      <c r="CQ954" s="10"/>
      <c r="CR954" s="10"/>
      <c r="CS954" s="10"/>
      <c r="CT954" s="10"/>
      <c r="CU954" s="10"/>
      <c r="CV954" s="10"/>
      <c r="CW954" s="10"/>
      <c r="CX954" s="10"/>
      <c r="CY954" s="10"/>
      <c r="CZ954" s="10"/>
      <c r="DA954" s="10"/>
      <c r="DB954" s="10"/>
      <c r="DC954" s="10"/>
      <c r="DD954" s="10"/>
      <c r="DE954" s="10"/>
      <c r="DF954" s="10"/>
      <c r="DG954" s="10"/>
      <c r="DH954" s="10"/>
      <c r="DI954" s="10"/>
      <c r="DJ954" s="10"/>
      <c r="DK954" s="10"/>
      <c r="DL954" s="10"/>
      <c r="DM954" s="10"/>
      <c r="DN954" s="10"/>
      <c r="DO954" s="10"/>
      <c r="DP954" s="10"/>
      <c r="DQ954" s="10"/>
      <c r="DR954" s="10"/>
      <c r="DS954" s="10"/>
    </row>
    <row r="955" spans="1:123" s="101" customFormat="1" ht="10.95" customHeight="1" x14ac:dyDescent="0.25">
      <c r="A955" s="75" t="s">
        <v>348</v>
      </c>
      <c r="B955" s="95" t="str">
        <f t="shared" ref="B955" si="260">IF(E955&gt;0,"Bud02 " &amp; C955 &amp;","&amp;D955&amp;",'"&amp;E955&amp;"',"&amp;1*R955)</f>
        <v>Bud02 2020,3002,'xdit02',0</v>
      </c>
      <c r="C955" s="96">
        <f t="shared" ref="C955" si="261">$E$5</f>
        <v>2020</v>
      </c>
      <c r="D955" s="96">
        <v>3002</v>
      </c>
      <c r="E955" s="97" t="str">
        <f>IF(LEFT(H955,1) = "x",H955,F955)</f>
        <v>xdit02</v>
      </c>
      <c r="F955" s="90">
        <v>530400</v>
      </c>
      <c r="G955" s="98" t="str">
        <f>IF("xppm02"="",1,SUBSTITUTE(SUBSTITUTE("xppm02","xxp","xpp"),"xppm13","xppm08"))</f>
        <v>xppm02</v>
      </c>
      <c r="H955" s="98" t="str">
        <f>IF("xdit02"="",1,"xdit02")</f>
        <v>xdit02</v>
      </c>
      <c r="I955" s="98">
        <f>IF(""="",1,IF(LEFT("",1)&lt;&gt;"E","",1))</f>
        <v>1</v>
      </c>
      <c r="J955" s="98">
        <f>IF(""="",1,IF(LEFT("",1)="E","",1))</f>
        <v>1</v>
      </c>
      <c r="K955" s="99" t="s">
        <v>365</v>
      </c>
      <c r="L955" s="91">
        <v>3002</v>
      </c>
      <c r="M955" s="100" t="str">
        <f>IF(LEFT($G955,4)="xppm","*","")</f>
        <v>*</v>
      </c>
      <c r="N955" s="101" t="str">
        <f>UPPER(TRIM("          DIETARY CONTRACT SERVICES"))</f>
        <v>DIETARY CONTRACT SERVICES</v>
      </c>
      <c r="P955" s="102" t="s">
        <v>366</v>
      </c>
      <c r="R955" s="109">
        <f>IFERROR(IF(1*AB955&gt;0,AB955,V955),V955)</f>
        <v>0</v>
      </c>
      <c r="S955" s="108"/>
      <c r="T955" s="101">
        <f>IFERROR(IF(LEFT($G955,4)="xppm",AD955/VLOOKUP($G955,$K$11:$Z$28,T$1,0),IF(LEFT($J955,1)="E",AD955/VLOOKUP($J955,$K$11:$Z$28,T$1,0),AD955/T$6)),"")</f>
        <v>0</v>
      </c>
      <c r="V955" s="101">
        <f>IFERROR(IF(LEFT($G955,4)="xppm",AF955/VLOOKUP($G955,$K$11:$Z$28,V$1,0),IF(LEFT($J955,1)="E",AF955/VLOOKUP($J955,$K$11:$Z$28,V$1,0),AF955/V$6)),"")</f>
        <v>0</v>
      </c>
      <c r="X955" s="101">
        <f>IFERROR(IF(LEFT($G955,4)="xppm",AH955/VLOOKUP($G955,$K$11:$Z$28,X$1,0),IF(LEFT($J955,1)="E",AH955/VLOOKUP($J955,$K$11:$Z$28,X$1,0),AH955/X$6)),"")</f>
        <v>0.20418571753101131</v>
      </c>
      <c r="Z955" s="101">
        <f>IFERROR(IF(LEFT($G955,4)="xppm",AJ955/VLOOKUP($G955,$K$11:$Z$28,Z$1,0),IF(LEFT($J955,1)="E",AJ955/VLOOKUP($J955,$K$11:$Z$28,Z$1,0),AJ955/Z$6)),"")</f>
        <v>0</v>
      </c>
      <c r="AA955" s="108"/>
      <c r="AB955" s="99" t="str">
        <f>IFERROR(IF(LEFT($G955,4)="xppm",AL955/VLOOKUP($G955,$K$11:$Z$28,AB$1,0),IF(LEFT($J955,1)="E",AL955/VLOOKUP($J955,$K$11:$AB$28,AB$1,0),AL955/AB$6)),"")</f>
        <v/>
      </c>
      <c r="AC955" s="110"/>
      <c r="AD955" s="14">
        <v>0</v>
      </c>
      <c r="AE955" s="14"/>
      <c r="AF955" s="14">
        <v>0</v>
      </c>
      <c r="AG955" s="14"/>
      <c r="AH955" s="14">
        <v>245377.94</v>
      </c>
      <c r="AI955" s="14"/>
      <c r="AJ955" s="14">
        <v>0</v>
      </c>
      <c r="AK955" s="65"/>
      <c r="AL955" s="14">
        <v>0</v>
      </c>
      <c r="AM955" s="65"/>
      <c r="AN955" s="25">
        <v>0</v>
      </c>
      <c r="AO955" s="25">
        <v>0</v>
      </c>
      <c r="AP955" s="25">
        <v>0</v>
      </c>
      <c r="AQ955" s="25">
        <v>0</v>
      </c>
      <c r="AR955" s="25">
        <v>0</v>
      </c>
      <c r="AS955" s="25">
        <v>0</v>
      </c>
      <c r="AT955" s="25">
        <v>0</v>
      </c>
      <c r="AU955" s="25">
        <v>0</v>
      </c>
      <c r="AV955" s="25">
        <v>0</v>
      </c>
      <c r="AW955" s="25">
        <v>0</v>
      </c>
      <c r="AX955" s="25">
        <v>0</v>
      </c>
      <c r="AY955" s="25">
        <v>0</v>
      </c>
      <c r="AZ955" s="108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  <c r="CK955" s="10"/>
      <c r="CL955" s="10"/>
      <c r="CM955" s="10"/>
      <c r="CN955" s="10"/>
      <c r="CO955" s="10"/>
      <c r="CP955" s="10"/>
      <c r="CQ955" s="10"/>
      <c r="CR955" s="10"/>
      <c r="CS955" s="10"/>
      <c r="CT955" s="10"/>
      <c r="CU955" s="10"/>
      <c r="CV955" s="10"/>
      <c r="CW955" s="10"/>
      <c r="CX955" s="10"/>
      <c r="CY955" s="10"/>
      <c r="CZ955" s="10"/>
      <c r="DA955" s="10"/>
      <c r="DB955" s="10"/>
      <c r="DC955" s="10"/>
      <c r="DD955" s="10"/>
      <c r="DE955" s="10"/>
      <c r="DF955" s="10"/>
      <c r="DG955" s="10"/>
      <c r="DH955" s="10"/>
      <c r="DI955" s="10"/>
      <c r="DJ955" s="10"/>
      <c r="DK955" s="10"/>
      <c r="DL955" s="10"/>
      <c r="DM955" s="10"/>
      <c r="DN955" s="10"/>
      <c r="DO955" s="10"/>
      <c r="DP955" s="10"/>
      <c r="DQ955" s="10"/>
      <c r="DR955" s="10"/>
      <c r="DS955" s="10"/>
    </row>
    <row r="956" spans="1:123" ht="4.05" customHeight="1" x14ac:dyDescent="0.25">
      <c r="A956" s="75" t="s">
        <v>348</v>
      </c>
      <c r="E956" s="111"/>
      <c r="F956" s="112"/>
      <c r="T956" s="25"/>
      <c r="U956" s="25"/>
      <c r="V956" s="25"/>
      <c r="W956" s="25"/>
      <c r="X956" s="25"/>
      <c r="Y956" s="25"/>
      <c r="Z956" s="25"/>
      <c r="AA956" s="25"/>
      <c r="AB956" s="14"/>
      <c r="AC956" s="14"/>
    </row>
    <row r="957" spans="1:123" s="86" customFormat="1" ht="15" customHeight="1" x14ac:dyDescent="0.25">
      <c r="A957" s="75" t="s">
        <v>348</v>
      </c>
      <c r="B957" s="80"/>
      <c r="C957" s="80"/>
      <c r="D957" s="80"/>
      <c r="E957" s="81"/>
      <c r="F957" s="82"/>
      <c r="G957" s="81"/>
      <c r="H957" s="81"/>
      <c r="I957" s="81"/>
      <c r="J957" s="81"/>
      <c r="K957" s="81"/>
      <c r="L957" s="83">
        <f>L958</f>
        <v>3002</v>
      </c>
      <c r="M957" s="84" t="s">
        <v>367</v>
      </c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  <c r="AA957" s="84"/>
      <c r="AB957" s="81"/>
      <c r="AC957" s="81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85"/>
      <c r="AO957" s="85"/>
      <c r="AP957" s="85"/>
      <c r="AQ957" s="85"/>
      <c r="AR957" s="85"/>
      <c r="AS957" s="85"/>
      <c r="AT957" s="85"/>
      <c r="AU957" s="85"/>
      <c r="AV957" s="85"/>
      <c r="AW957" s="85"/>
      <c r="AX957" s="85"/>
      <c r="AY957" s="85"/>
      <c r="AZ957" s="84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  <c r="CK957" s="10"/>
      <c r="CL957" s="10"/>
      <c r="CM957" s="10"/>
      <c r="CN957" s="10"/>
      <c r="CO957" s="10"/>
      <c r="CP957" s="10"/>
      <c r="CQ957" s="10"/>
      <c r="CR957" s="10"/>
      <c r="CS957" s="10"/>
      <c r="CT957" s="10"/>
      <c r="CU957" s="10"/>
      <c r="CV957" s="10"/>
      <c r="CW957" s="10"/>
      <c r="CX957" s="10"/>
      <c r="CY957" s="10"/>
      <c r="CZ957" s="10"/>
      <c r="DA957" s="10"/>
      <c r="DB957" s="10"/>
      <c r="DC957" s="10"/>
      <c r="DD957" s="10"/>
      <c r="DE957" s="10"/>
      <c r="DF957" s="10"/>
      <c r="DG957" s="10"/>
      <c r="DH957" s="10"/>
      <c r="DI957" s="10"/>
      <c r="DJ957" s="10"/>
      <c r="DK957" s="10"/>
      <c r="DL957" s="10"/>
      <c r="DM957" s="10"/>
      <c r="DN957" s="10"/>
      <c r="DO957" s="10"/>
      <c r="DP957" s="10"/>
      <c r="DQ957" s="10"/>
      <c r="DR957" s="10"/>
      <c r="DS957" s="10"/>
    </row>
    <row r="958" spans="1:123" s="101" customFormat="1" ht="10.95" customHeight="1" x14ac:dyDescent="0.25">
      <c r="A958" s="75" t="s">
        <v>348</v>
      </c>
      <c r="B958" s="95" t="str">
        <f t="shared" ref="B958:B960" si="262">IF(E958&gt;0,"Bud02 " &amp; C958 &amp;","&amp;D958&amp;",'"&amp;E958&amp;"',"&amp;1*R958)</f>
        <v>Bud02 2020,3002,'533000',12708.5733333333</v>
      </c>
      <c r="C958" s="96">
        <f t="shared" ref="C958:C960" si="263">$E$5</f>
        <v>2020</v>
      </c>
      <c r="D958" s="96">
        <v>3002</v>
      </c>
      <c r="E958" s="97">
        <f>IF(LEFT(H958,1) = "x",H958,F958)</f>
        <v>533000</v>
      </c>
      <c r="F958" s="90">
        <v>533000</v>
      </c>
      <c r="G958" s="98">
        <f>IF(""="",1,SUBSTITUTE(SUBSTITUTE("","xxp","xpp"),"xppm13","xppm08"))</f>
        <v>1</v>
      </c>
      <c r="H958" s="98">
        <f>IF(""="",1,"")</f>
        <v>1</v>
      </c>
      <c r="I958" s="98">
        <f>IF(""="",1,IF(LEFT("",1)&lt;&gt;"E","",1))</f>
        <v>1</v>
      </c>
      <c r="J958" s="98">
        <f>IF(""="",1,IF(LEFT("",1)="E","",1))</f>
        <v>1</v>
      </c>
      <c r="K958" s="99" t="s">
        <v>368</v>
      </c>
      <c r="L958" s="91">
        <v>3002</v>
      </c>
      <c r="M958" s="100" t="str">
        <f>IF(LEFT($G958,4)="xppm","*","")</f>
        <v/>
      </c>
      <c r="N958" s="101" t="str">
        <f>UPPER(TRIM("          UTILITIES"))</f>
        <v>UTILITIES</v>
      </c>
      <c r="P958" s="102" t="s">
        <v>356</v>
      </c>
      <c r="R958" s="109">
        <f>IFERROR(IF(1*AB958&gt;0,AB958,V958),V958)</f>
        <v>12708.573333333334</v>
      </c>
      <c r="S958" s="108"/>
      <c r="T958" s="101">
        <f>IFERROR(IF(LEFT($G958,4)="xppm",AD958/VLOOKUP($G958,$K$11:$Z$28,T$1,0),IF(LEFT($J958,1)="E",AD958/VLOOKUP($J958,$K$11:$Z$28,T$1,0),AD958/T$6)),"")</f>
        <v>12386.816666666666</v>
      </c>
      <c r="V958" s="101">
        <f>IFERROR(IF(LEFT($G958,4)="xppm",AF958/VLOOKUP($G958,$K$11:$Z$28,V$1,0),IF(LEFT($J958,1)="E",AF958/VLOOKUP($J958,$K$11:$Z$28,V$1,0),AF958/V$6)),"")</f>
        <v>12708.573333333334</v>
      </c>
      <c r="X958" s="101">
        <f>IFERROR(IF(LEFT($G958,4)="xppm",AH958/VLOOKUP($G958,$K$11:$Z$28,X$1,0),IF(LEFT($J958,1)="E",AH958/VLOOKUP($J958,$K$11:$Z$28,X$1,0),AH958/X$6)),"")</f>
        <v>13257.8375</v>
      </c>
      <c r="Z958" s="101">
        <f>IFERROR(IF(LEFT($G958,4)="xppm",AJ958/VLOOKUP($G958,$K$11:$Z$28,Z$1,0),IF(LEFT($J958,1)="E",AJ958/VLOOKUP($J958,$K$11:$Z$28,Z$1,0),AJ958/Z$6)),"")</f>
        <v>13622</v>
      </c>
      <c r="AA958" s="108"/>
      <c r="AB958" s="99">
        <f>IFERROR(IF(LEFT($G958,4)="xppm",AL958/VLOOKUP($G958,$K$11:$Z$28,AB$1,0),IF(LEFT($J958,1)="E",AL958/VLOOKUP($J958,$K$11:$AB$28,AB$1,0),AL958/AB$6)),"")</f>
        <v>0</v>
      </c>
      <c r="AC958" s="110"/>
      <c r="AD958" s="14">
        <v>37160.449999999997</v>
      </c>
      <c r="AE958" s="14"/>
      <c r="AF958" s="14">
        <v>114377.16</v>
      </c>
      <c r="AG958" s="14"/>
      <c r="AH958" s="14">
        <v>159094.04999999999</v>
      </c>
      <c r="AI958" s="14"/>
      <c r="AJ958" s="14">
        <v>163464</v>
      </c>
      <c r="AK958" s="65"/>
      <c r="AL958" s="14">
        <v>0</v>
      </c>
      <c r="AM958" s="65"/>
      <c r="AN958" s="25">
        <v>13073.55</v>
      </c>
      <c r="AO958" s="25">
        <v>12879.65</v>
      </c>
      <c r="AP958" s="25">
        <v>13881.4</v>
      </c>
      <c r="AQ958" s="25">
        <v>12420.8</v>
      </c>
      <c r="AR958" s="25">
        <v>16778.32</v>
      </c>
      <c r="AS958" s="25">
        <v>12344.58</v>
      </c>
      <c r="AT958" s="25">
        <v>12762.4</v>
      </c>
      <c r="AU958" s="25">
        <v>12889.06</v>
      </c>
      <c r="AV958" s="25">
        <v>10021.549999999999</v>
      </c>
      <c r="AW958" s="25">
        <v>12132.08</v>
      </c>
      <c r="AX958" s="25">
        <v>15919.41</v>
      </c>
      <c r="AY958" s="25">
        <v>9108.9599999999991</v>
      </c>
      <c r="AZ958" s="108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  <c r="CK958" s="10"/>
      <c r="CL958" s="10"/>
      <c r="CM958" s="10"/>
      <c r="CN958" s="10"/>
      <c r="CO958" s="10"/>
      <c r="CP958" s="10"/>
      <c r="CQ958" s="10"/>
      <c r="CR958" s="10"/>
      <c r="CS958" s="10"/>
      <c r="CT958" s="10"/>
      <c r="CU958" s="10"/>
      <c r="CV958" s="10"/>
      <c r="CW958" s="10"/>
      <c r="CX958" s="10"/>
      <c r="CY958" s="10"/>
      <c r="CZ958" s="10"/>
      <c r="DA958" s="10"/>
      <c r="DB958" s="10"/>
      <c r="DC958" s="10"/>
      <c r="DD958" s="10"/>
      <c r="DE958" s="10"/>
      <c r="DF958" s="10"/>
      <c r="DG958" s="10"/>
      <c r="DH958" s="10"/>
      <c r="DI958" s="10"/>
      <c r="DJ958" s="10"/>
      <c r="DK958" s="10"/>
      <c r="DL958" s="10"/>
      <c r="DM958" s="10"/>
      <c r="DN958" s="10"/>
      <c r="DO958" s="10"/>
      <c r="DP958" s="10"/>
      <c r="DQ958" s="10"/>
      <c r="DR958" s="10"/>
      <c r="DS958" s="10"/>
    </row>
    <row r="959" spans="1:123" s="101" customFormat="1" ht="10.95" customHeight="1" x14ac:dyDescent="0.25">
      <c r="A959" s="75" t="s">
        <v>348</v>
      </c>
      <c r="B959" s="95" t="str">
        <f t="shared" si="262"/>
        <v>Bud02 2020,3002,'536000',3546.87333333333</v>
      </c>
      <c r="C959" s="96">
        <f t="shared" si="263"/>
        <v>2020</v>
      </c>
      <c r="D959" s="96">
        <v>3002</v>
      </c>
      <c r="E959" s="97">
        <f>IF(LEFT(H959,1) = "x",H959,F959)</f>
        <v>536000</v>
      </c>
      <c r="F959" s="90">
        <v>536000</v>
      </c>
      <c r="G959" s="98">
        <f>IF(""="",1,SUBSTITUTE(SUBSTITUTE("","xxp","xpp"),"xppm13","xppm08"))</f>
        <v>1</v>
      </c>
      <c r="H959" s="98">
        <f>IF(""="",1,"")</f>
        <v>1</v>
      </c>
      <c r="I959" s="98">
        <f>IF(""="",1,IF(LEFT("",1)&lt;&gt;"E","",1))</f>
        <v>1</v>
      </c>
      <c r="J959" s="98">
        <f>IF(""="",1,IF(LEFT("",1)="E","",1))</f>
        <v>1</v>
      </c>
      <c r="K959" s="99" t="s">
        <v>369</v>
      </c>
      <c r="L959" s="91">
        <v>3002</v>
      </c>
      <c r="M959" s="100" t="str">
        <f>IF(LEFT($G959,4)="xppm","*","")</f>
        <v/>
      </c>
      <c r="N959" s="101" t="str">
        <f>UPPER(TRIM("          REPAIRS &amp; MAINTENANCE/SUPPLIES"))</f>
        <v>REPAIRS &amp; MAINTENANCE/SUPPLIES</v>
      </c>
      <c r="P959" s="102" t="s">
        <v>370</v>
      </c>
      <c r="R959" s="109">
        <f>IFERROR(IF(1*AB959&gt;0,AB959,V959),V959)</f>
        <v>3546.8733333333334</v>
      </c>
      <c r="S959" s="108"/>
      <c r="T959" s="101">
        <f>IFERROR(IF(LEFT($G959,4)="xppm",AD959/VLOOKUP($G959,$K$11:$Z$28,T$1,0),IF(LEFT($J959,1)="E",AD959/VLOOKUP($J959,$K$11:$Z$28,T$1,0),AD959/T$6)),"")</f>
        <v>3451.0066666666667</v>
      </c>
      <c r="V959" s="101">
        <f>IFERROR(IF(LEFT($G959,4)="xppm",AF959/VLOOKUP($G959,$K$11:$Z$28,V$1,0),IF(LEFT($J959,1)="E",AF959/VLOOKUP($J959,$K$11:$Z$28,V$1,0),AF959/V$6)),"")</f>
        <v>3546.8733333333334</v>
      </c>
      <c r="X959" s="101">
        <f>IFERROR(IF(LEFT($G959,4)="xppm",AH959/VLOOKUP($G959,$K$11:$Z$28,X$1,0),IF(LEFT($J959,1)="E",AH959/VLOOKUP($J959,$K$11:$Z$28,X$1,0),AH959/X$6)),"")</f>
        <v>3353.3183333333332</v>
      </c>
      <c r="Z959" s="101">
        <f>IFERROR(IF(LEFT($G959,4)="xppm",AJ959/VLOOKUP($G959,$K$11:$Z$28,Z$1,0),IF(LEFT($J959,1)="E",AJ959/VLOOKUP($J959,$K$11:$Z$28,Z$1,0),AJ959/Z$6)),"")</f>
        <v>2965.1025000000004</v>
      </c>
      <c r="AA959" s="108"/>
      <c r="AB959" s="99">
        <f>IFERROR(IF(LEFT($G959,4)="xppm",AL959/VLOOKUP($G959,$K$11:$Z$28,AB$1,0),IF(LEFT($J959,1)="E",AL959/VLOOKUP($J959,$K$11:$AB$28,AB$1,0),AL959/AB$6)),"")</f>
        <v>0</v>
      </c>
      <c r="AC959" s="110"/>
      <c r="AD959" s="14">
        <v>10353.02</v>
      </c>
      <c r="AE959" s="14"/>
      <c r="AF959" s="14">
        <v>31921.86</v>
      </c>
      <c r="AG959" s="14"/>
      <c r="AH959" s="14">
        <v>40239.82</v>
      </c>
      <c r="AI959" s="14"/>
      <c r="AJ959" s="14">
        <v>35581.230000000003</v>
      </c>
      <c r="AK959" s="65"/>
      <c r="AL959" s="14">
        <v>0</v>
      </c>
      <c r="AM959" s="65"/>
      <c r="AN959" s="25">
        <v>3141.2</v>
      </c>
      <c r="AO959" s="25">
        <v>1188.94</v>
      </c>
      <c r="AP959" s="25">
        <v>5733.32</v>
      </c>
      <c r="AQ959" s="25">
        <v>1995.49</v>
      </c>
      <c r="AR959" s="25">
        <v>3465.5</v>
      </c>
      <c r="AS959" s="25">
        <v>2885.14</v>
      </c>
      <c r="AT959" s="25">
        <v>2796.17</v>
      </c>
      <c r="AU959" s="25">
        <v>2303.96</v>
      </c>
      <c r="AV959" s="25">
        <v>8122.58</v>
      </c>
      <c r="AW959" s="25">
        <v>4879.67</v>
      </c>
      <c r="AX959" s="25">
        <v>4040.36</v>
      </c>
      <c r="AY959" s="25">
        <v>1432.99</v>
      </c>
      <c r="AZ959" s="108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  <c r="CK959" s="10"/>
      <c r="CL959" s="10"/>
      <c r="CM959" s="10"/>
      <c r="CN959" s="10"/>
      <c r="CO959" s="10"/>
      <c r="CP959" s="10"/>
      <c r="CQ959" s="10"/>
      <c r="CR959" s="10"/>
      <c r="CS959" s="10"/>
      <c r="CT959" s="10"/>
      <c r="CU959" s="10"/>
      <c r="CV959" s="10"/>
      <c r="CW959" s="10"/>
      <c r="CX959" s="10"/>
      <c r="CY959" s="10"/>
      <c r="CZ959" s="10"/>
      <c r="DA959" s="10"/>
      <c r="DB959" s="10"/>
      <c r="DC959" s="10"/>
      <c r="DD959" s="10"/>
      <c r="DE959" s="10"/>
      <c r="DF959" s="10"/>
      <c r="DG959" s="10"/>
      <c r="DH959" s="10"/>
      <c r="DI959" s="10"/>
      <c r="DJ959" s="10"/>
      <c r="DK959" s="10"/>
      <c r="DL959" s="10"/>
      <c r="DM959" s="10"/>
      <c r="DN959" s="10"/>
      <c r="DO959" s="10"/>
      <c r="DP959" s="10"/>
      <c r="DQ959" s="10"/>
      <c r="DR959" s="10"/>
      <c r="DS959" s="10"/>
    </row>
    <row r="960" spans="1:123" s="101" customFormat="1" ht="10.95" customHeight="1" x14ac:dyDescent="0.25">
      <c r="A960" s="75" t="s">
        <v>348</v>
      </c>
      <c r="B960" s="95" t="str">
        <f t="shared" si="262"/>
        <v>Bud02 2020,3002,'534000',2497.20111111111</v>
      </c>
      <c r="C960" s="96">
        <f t="shared" si="263"/>
        <v>2020</v>
      </c>
      <c r="D960" s="96">
        <v>3002</v>
      </c>
      <c r="E960" s="97">
        <f>IF(LEFT(H960,1) = "x",H960,F960)</f>
        <v>534000</v>
      </c>
      <c r="F960" s="90">
        <v>534000</v>
      </c>
      <c r="G960" s="98">
        <f>IF(""="",1,SUBSTITUTE(SUBSTITUTE("","xxp","xpp"),"xppm13","xppm08"))</f>
        <v>1</v>
      </c>
      <c r="H960" s="98">
        <f>IF(""="",1,"")</f>
        <v>1</v>
      </c>
      <c r="I960" s="98">
        <f>IF(""="",1,IF(LEFT("",1)&lt;&gt;"E","",1))</f>
        <v>1</v>
      </c>
      <c r="J960" s="98">
        <f>IF(""="",1,IF(LEFT("",1)="E","",1))</f>
        <v>1</v>
      </c>
      <c r="K960" s="99" t="s">
        <v>371</v>
      </c>
      <c r="L960" s="91">
        <v>3002</v>
      </c>
      <c r="M960" s="100" t="str">
        <f>IF(LEFT($G960,4)="xppm","*","")</f>
        <v/>
      </c>
      <c r="N960" s="101" t="str">
        <f>UPPER(TRIM("          CONTRACT SERVICES"))</f>
        <v>CONTRACT SERVICES</v>
      </c>
      <c r="P960" s="102" t="s">
        <v>370</v>
      </c>
      <c r="R960" s="109">
        <f>IFERROR(IF(1*AB960&gt;0,AB960,V960),V960)</f>
        <v>2497.2011111111115</v>
      </c>
      <c r="S960" s="108"/>
      <c r="T960" s="101">
        <f>IFERROR(IF(LEFT($G960,4)="xppm",AD960/VLOOKUP($G960,$K$11:$Z$28,T$1,0),IF(LEFT($J960,1)="E",AD960/VLOOKUP($J960,$K$11:$Z$28,T$1,0),AD960/T$6)),"")</f>
        <v>2486.6133333333332</v>
      </c>
      <c r="V960" s="101">
        <f>IFERROR(IF(LEFT($G960,4)="xppm",AF960/VLOOKUP($G960,$K$11:$Z$28,V$1,0),IF(LEFT($J960,1)="E",AF960/VLOOKUP($J960,$K$11:$Z$28,V$1,0),AF960/V$6)),"")</f>
        <v>2497.2011111111115</v>
      </c>
      <c r="X960" s="101">
        <f>IFERROR(IF(LEFT($G960,4)="xppm",AH960/VLOOKUP($G960,$K$11:$Z$28,X$1,0),IF(LEFT($J960,1)="E",AH960/VLOOKUP($J960,$K$11:$Z$28,X$1,0),AH960/X$6)),"")</f>
        <v>1318.5841666666668</v>
      </c>
      <c r="Z960" s="101">
        <f>IFERROR(IF(LEFT($G960,4)="xppm",AJ960/VLOOKUP($G960,$K$11:$Z$28,Z$1,0),IF(LEFT($J960,1)="E",AJ960/VLOOKUP($J960,$K$11:$Z$28,Z$1,0),AJ960/Z$6)),"")</f>
        <v>1775</v>
      </c>
      <c r="AA960" s="108"/>
      <c r="AB960" s="99">
        <f>IFERROR(IF(LEFT($G960,4)="xppm",AL960/VLOOKUP($G960,$K$11:$Z$28,AB$1,0),IF(LEFT($J960,1)="E",AL960/VLOOKUP($J960,$K$11:$AB$28,AB$1,0),AL960/AB$6)),"")</f>
        <v>0</v>
      </c>
      <c r="AC960" s="110"/>
      <c r="AD960" s="14">
        <v>7459.84</v>
      </c>
      <c r="AE960" s="14"/>
      <c r="AF960" s="14">
        <v>22474.81</v>
      </c>
      <c r="AG960" s="14"/>
      <c r="AH960" s="14">
        <v>15823.01</v>
      </c>
      <c r="AI960" s="14"/>
      <c r="AJ960" s="14">
        <v>21300</v>
      </c>
      <c r="AK960" s="65"/>
      <c r="AL960" s="14">
        <v>0</v>
      </c>
      <c r="AM960" s="65"/>
      <c r="AN960" s="25">
        <v>1029.55</v>
      </c>
      <c r="AO960" s="25">
        <v>208.43</v>
      </c>
      <c r="AP960" s="25">
        <v>1352.08</v>
      </c>
      <c r="AQ960" s="25">
        <v>904.78</v>
      </c>
      <c r="AR960" s="25">
        <v>2087.4499999999998</v>
      </c>
      <c r="AS960" s="25">
        <v>1540.93</v>
      </c>
      <c r="AT960" s="25">
        <v>2398.84</v>
      </c>
      <c r="AU960" s="25">
        <v>7010.25</v>
      </c>
      <c r="AV960" s="25">
        <v>1072.72</v>
      </c>
      <c r="AW960" s="25">
        <v>1794.87</v>
      </c>
      <c r="AX960" s="25">
        <v>3917.13</v>
      </c>
      <c r="AY960" s="25">
        <v>1747.84</v>
      </c>
      <c r="AZ960" s="108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  <c r="CK960" s="10"/>
      <c r="CL960" s="10"/>
      <c r="CM960" s="10"/>
      <c r="CN960" s="10"/>
      <c r="CO960" s="10"/>
      <c r="CP960" s="10"/>
      <c r="CQ960" s="10"/>
      <c r="CR960" s="10"/>
      <c r="CS960" s="10"/>
      <c r="CT960" s="10"/>
      <c r="CU960" s="10"/>
      <c r="CV960" s="10"/>
      <c r="CW960" s="10"/>
      <c r="CX960" s="10"/>
      <c r="CY960" s="10"/>
      <c r="CZ960" s="10"/>
      <c r="DA960" s="10"/>
      <c r="DB960" s="10"/>
      <c r="DC960" s="10"/>
      <c r="DD960" s="10"/>
      <c r="DE960" s="10"/>
      <c r="DF960" s="10"/>
      <c r="DG960" s="10"/>
      <c r="DH960" s="10"/>
      <c r="DI960" s="10"/>
      <c r="DJ960" s="10"/>
      <c r="DK960" s="10"/>
      <c r="DL960" s="10"/>
      <c r="DM960" s="10"/>
      <c r="DN960" s="10"/>
      <c r="DO960" s="10"/>
      <c r="DP960" s="10"/>
      <c r="DQ960" s="10"/>
      <c r="DR960" s="10"/>
      <c r="DS960" s="10"/>
    </row>
    <row r="961" spans="1:123" ht="4.05" customHeight="1" x14ac:dyDescent="0.25">
      <c r="A961" s="75" t="s">
        <v>348</v>
      </c>
      <c r="E961" s="111"/>
      <c r="F961" s="112"/>
      <c r="T961" s="25"/>
      <c r="U961" s="25"/>
      <c r="V961" s="25"/>
      <c r="W961" s="25"/>
      <c r="X961" s="25"/>
      <c r="Y961" s="25"/>
      <c r="Z961" s="25"/>
      <c r="AA961" s="25"/>
      <c r="AB961" s="14"/>
      <c r="AC961" s="14"/>
    </row>
    <row r="962" spans="1:123" s="86" customFormat="1" ht="15" customHeight="1" x14ac:dyDescent="0.25">
      <c r="A962" s="75" t="s">
        <v>348</v>
      </c>
      <c r="B962" s="80"/>
      <c r="C962" s="80"/>
      <c r="D962" s="80"/>
      <c r="E962" s="81"/>
      <c r="F962" s="82"/>
      <c r="G962" s="81"/>
      <c r="H962" s="81"/>
      <c r="I962" s="81"/>
      <c r="J962" s="81"/>
      <c r="K962" s="81"/>
      <c r="L962" s="83">
        <f>L963</f>
        <v>3002</v>
      </c>
      <c r="M962" s="84" t="s">
        <v>372</v>
      </c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  <c r="AA962" s="84"/>
      <c r="AB962" s="81"/>
      <c r="AC962" s="81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85"/>
      <c r="AO962" s="85"/>
      <c r="AP962" s="85"/>
      <c r="AQ962" s="85"/>
      <c r="AR962" s="85"/>
      <c r="AS962" s="85"/>
      <c r="AT962" s="85"/>
      <c r="AU962" s="85"/>
      <c r="AV962" s="85"/>
      <c r="AW962" s="85"/>
      <c r="AX962" s="85"/>
      <c r="AY962" s="85"/>
      <c r="AZ962" s="84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  <c r="CK962" s="10"/>
      <c r="CL962" s="10"/>
      <c r="CM962" s="10"/>
      <c r="CN962" s="10"/>
      <c r="CO962" s="10"/>
      <c r="CP962" s="10"/>
      <c r="CQ962" s="10"/>
      <c r="CR962" s="10"/>
      <c r="CS962" s="10"/>
      <c r="CT962" s="10"/>
      <c r="CU962" s="10"/>
      <c r="CV962" s="10"/>
      <c r="CW962" s="10"/>
      <c r="CX962" s="10"/>
      <c r="CY962" s="10"/>
      <c r="CZ962" s="10"/>
      <c r="DA962" s="10"/>
      <c r="DB962" s="10"/>
      <c r="DC962" s="10"/>
      <c r="DD962" s="10"/>
      <c r="DE962" s="10"/>
      <c r="DF962" s="10"/>
      <c r="DG962" s="10"/>
      <c r="DH962" s="10"/>
      <c r="DI962" s="10"/>
      <c r="DJ962" s="10"/>
      <c r="DK962" s="10"/>
      <c r="DL962" s="10"/>
      <c r="DM962" s="10"/>
      <c r="DN962" s="10"/>
      <c r="DO962" s="10"/>
      <c r="DP962" s="10"/>
      <c r="DQ962" s="10"/>
      <c r="DR962" s="10"/>
      <c r="DS962" s="10"/>
    </row>
    <row r="963" spans="1:123" s="101" customFormat="1" ht="10.95" customHeight="1" x14ac:dyDescent="0.25">
      <c r="A963" s="75" t="s">
        <v>348</v>
      </c>
      <c r="B963" s="95" t="str">
        <f t="shared" ref="B963:B974" si="264">IF(E963&gt;0,"Bud02 " &amp; C963 &amp;","&amp;D963&amp;",'"&amp;E963&amp;"',"&amp;1*R963)</f>
        <v>Bud02 2020,3002,'542500',1229.62222222222</v>
      </c>
      <c r="C963" s="96">
        <f t="shared" ref="C963:C974" si="265">$E$5</f>
        <v>2020</v>
      </c>
      <c r="D963" s="96">
        <v>3002</v>
      </c>
      <c r="E963" s="97">
        <f>IF(LEFT(H963,1) = "x",H963,F963)</f>
        <v>542500</v>
      </c>
      <c r="F963" s="90">
        <v>542500</v>
      </c>
      <c r="G963" s="98">
        <f>IF(""="",1,SUBSTITUTE(SUBSTITUTE("","xxp","xpp"),"xppm13","xppm08"))</f>
        <v>1</v>
      </c>
      <c r="H963" s="98">
        <f>IF(""="",1,"")</f>
        <v>1</v>
      </c>
      <c r="I963" s="98">
        <f>IF(""="",1,IF(LEFT("",1)&lt;&gt;"E","",1))</f>
        <v>1</v>
      </c>
      <c r="J963" s="98">
        <f>IF(""="",1,IF(LEFT("",1)="E","",1))</f>
        <v>1</v>
      </c>
      <c r="K963" s="99" t="s">
        <v>373</v>
      </c>
      <c r="L963" s="91">
        <v>3002</v>
      </c>
      <c r="M963" s="100" t="str">
        <f>IF(LEFT($G963,4)="xppm","*","")</f>
        <v/>
      </c>
      <c r="N963" s="101" t="str">
        <f>UPPER(TRIM("          MARKETING - ADVERTISING &amp; PROMOTION"))</f>
        <v>MARKETING - ADVERTISING &amp; PROMOTION</v>
      </c>
      <c r="P963" s="102" t="s">
        <v>374</v>
      </c>
      <c r="R963" s="109">
        <f>IFERROR(IF(1*AB963&gt;0,AB963,V963),V963)</f>
        <v>1229.6222222222223</v>
      </c>
      <c r="S963" s="108"/>
      <c r="T963" s="101">
        <f>IFERROR(IF(LEFT($G963,4)="xppm",AD963/VLOOKUP($G963,$K$11:$Z$28,T$1,0),IF(LEFT($J963,1)="E",AD963/VLOOKUP($J963,$K$11:$Z$28,T$1,0),AD963/T$6)),"")</f>
        <v>1200.4866666666667</v>
      </c>
      <c r="V963" s="101">
        <f>IFERROR(IF(LEFT($G963,4)="xppm",AF963/VLOOKUP($G963,$K$11:$Z$28,V$1,0),IF(LEFT($J963,1)="E",AF963/VLOOKUP($J963,$K$11:$Z$28,V$1,0),AF963/V$6)),"")</f>
        <v>1229.6222222222223</v>
      </c>
      <c r="X963" s="101">
        <f>IFERROR(IF(LEFT($G963,4)="xppm",AH963/VLOOKUP($G963,$K$11:$Z$28,X$1,0),IF(LEFT($J963,1)="E",AH963/VLOOKUP($J963,$K$11:$Z$28,X$1,0),AH963/X$6)),"")</f>
        <v>1133.6499999999999</v>
      </c>
      <c r="Z963" s="101">
        <f>IFERROR(IF(LEFT($G963,4)="xppm",AJ963/VLOOKUP($G963,$K$11:$Z$28,Z$1,0),IF(LEFT($J963,1)="E",AJ963/VLOOKUP($J963,$K$11:$Z$28,Z$1,0),AJ963/Z$6)),"")</f>
        <v>1353.5055473333334</v>
      </c>
      <c r="AA963" s="108"/>
      <c r="AB963" s="99">
        <f>IFERROR(IF(LEFT($G963,4)="xppm",AL963/VLOOKUP($G963,$K$11:$Z$28,AB$1,0),IF(LEFT($J963,1)="E",AL963/VLOOKUP($J963,$K$11:$AB$28,AB$1,0),AL963/AB$6)),"")</f>
        <v>0</v>
      </c>
      <c r="AC963" s="110"/>
      <c r="AD963" s="14">
        <v>3601.46</v>
      </c>
      <c r="AE963" s="14"/>
      <c r="AF963" s="14">
        <v>11066.6</v>
      </c>
      <c r="AG963" s="14"/>
      <c r="AH963" s="14">
        <v>13603.8</v>
      </c>
      <c r="AI963" s="14"/>
      <c r="AJ963" s="14">
        <v>16242.066568</v>
      </c>
      <c r="AK963" s="65"/>
      <c r="AL963" s="14">
        <v>0</v>
      </c>
      <c r="AM963" s="65"/>
      <c r="AN963" s="25">
        <v>417.04</v>
      </c>
      <c r="AO963" s="25">
        <v>687.04</v>
      </c>
      <c r="AP963" s="25">
        <v>796.96</v>
      </c>
      <c r="AQ963" s="25">
        <v>1580.45</v>
      </c>
      <c r="AR963" s="25">
        <v>1518.26</v>
      </c>
      <c r="AS963" s="25">
        <v>1006.09</v>
      </c>
      <c r="AT963" s="25">
        <v>545.11</v>
      </c>
      <c r="AU963" s="25">
        <v>1633.43</v>
      </c>
      <c r="AV963" s="25">
        <v>1181.8</v>
      </c>
      <c r="AW963" s="25">
        <v>589.54999999999995</v>
      </c>
      <c r="AX963" s="25">
        <v>841.97</v>
      </c>
      <c r="AY963" s="25">
        <v>2169.94</v>
      </c>
      <c r="AZ963" s="108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  <c r="CK963" s="10"/>
      <c r="CL963" s="10"/>
      <c r="CM963" s="10"/>
      <c r="CN963" s="10"/>
      <c r="CO963" s="10"/>
      <c r="CP963" s="10"/>
      <c r="CQ963" s="10"/>
      <c r="CR963" s="10"/>
      <c r="CS963" s="10"/>
      <c r="CT963" s="10"/>
      <c r="CU963" s="10"/>
      <c r="CV963" s="10"/>
      <c r="CW963" s="10"/>
      <c r="CX963" s="10"/>
      <c r="CY963" s="10"/>
      <c r="CZ963" s="10"/>
      <c r="DA963" s="10"/>
      <c r="DB963" s="10"/>
      <c r="DC963" s="10"/>
      <c r="DD963" s="10"/>
      <c r="DE963" s="10"/>
      <c r="DF963" s="10"/>
      <c r="DG963" s="10"/>
      <c r="DH963" s="10"/>
      <c r="DI963" s="10"/>
      <c r="DJ963" s="10"/>
      <c r="DK963" s="10"/>
      <c r="DL963" s="10"/>
      <c r="DM963" s="10"/>
      <c r="DN963" s="10"/>
      <c r="DO963" s="10"/>
      <c r="DP963" s="10"/>
      <c r="DQ963" s="10"/>
      <c r="DR963" s="10"/>
      <c r="DS963" s="10"/>
    </row>
    <row r="964" spans="1:123" s="101" customFormat="1" ht="10.95" customHeight="1" x14ac:dyDescent="0.25">
      <c r="A964" s="75" t="s">
        <v>348</v>
      </c>
      <c r="B964" s="95" t="str">
        <f t="shared" si="264"/>
        <v>Bud02 2020,3002,'543200',449.666666666667</v>
      </c>
      <c r="C964" s="96">
        <f t="shared" si="265"/>
        <v>2020</v>
      </c>
      <c r="D964" s="96">
        <v>3002</v>
      </c>
      <c r="E964" s="97">
        <f>IF(LEFT(H964,1) = "x",H964,F964)</f>
        <v>543200</v>
      </c>
      <c r="F964" s="90">
        <v>543200</v>
      </c>
      <c r="G964" s="98">
        <f>IF(""="",1,SUBSTITUTE(SUBSTITUTE("","xxp","xpp"),"xppm13","xppm08"))</f>
        <v>1</v>
      </c>
      <c r="H964" s="98">
        <f>IF(""="",1,"")</f>
        <v>1</v>
      </c>
      <c r="I964" s="98">
        <f>IF(""="",1,IF(LEFT("",1)&lt;&gt;"E","",1))</f>
        <v>1</v>
      </c>
      <c r="J964" s="98">
        <f>IF(""="",1,IF(LEFT("",1)="E","",1))</f>
        <v>1</v>
      </c>
      <c r="K964" s="99" t="s">
        <v>375</v>
      </c>
      <c r="L964" s="91">
        <v>3002</v>
      </c>
      <c r="M964" s="100" t="str">
        <f>IF(LEFT($G964,4)="xppm","*","")</f>
        <v/>
      </c>
      <c r="N964" s="101" t="str">
        <f>UPPER(TRIM("          CONCIERGE - RESIDENT EXPENSES"))</f>
        <v>CONCIERGE - RESIDENT EXPENSES</v>
      </c>
      <c r="P964" s="102" t="s">
        <v>376</v>
      </c>
      <c r="R964" s="109">
        <f>IFERROR(IF(1*AB964&gt;0,AB964,V964),V964)</f>
        <v>449.66666666666669</v>
      </c>
      <c r="S964" s="108"/>
      <c r="T964" s="101">
        <f>IFERROR(IF(LEFT($G964,4)="xppm",AD964/VLOOKUP($G964,$K$11:$Z$28,T$1,0),IF(LEFT($J964,1)="E",AD964/VLOOKUP($J964,$K$11:$Z$28,T$1,0),AD964/T$6)),"")</f>
        <v>462.17333333333335</v>
      </c>
      <c r="V964" s="101">
        <f>IFERROR(IF(LEFT($G964,4)="xppm",AF964/VLOOKUP($G964,$K$11:$Z$28,V$1,0),IF(LEFT($J964,1)="E",AF964/VLOOKUP($J964,$K$11:$Z$28,V$1,0),AF964/V$6)),"")</f>
        <v>449.66666666666669</v>
      </c>
      <c r="X964" s="101">
        <f>IFERROR(IF(LEFT($G964,4)="xppm",AH964/VLOOKUP($G964,$K$11:$Z$28,X$1,0),IF(LEFT($J964,1)="E",AH964/VLOOKUP($J964,$K$11:$Z$28,X$1,0),AH964/X$6)),"")</f>
        <v>879.08749999999998</v>
      </c>
      <c r="Z964" s="101">
        <f>IFERROR(IF(LEFT($G964,4)="xppm",AJ964/VLOOKUP($G964,$K$11:$Z$28,Z$1,0),IF(LEFT($J964,1)="E",AJ964/VLOOKUP($J964,$K$11:$Z$28,Z$1,0),AJ964/Z$6)),"")</f>
        <v>894.21933200000001</v>
      </c>
      <c r="AA964" s="108"/>
      <c r="AB964" s="99">
        <f>IFERROR(IF(LEFT($G964,4)="xppm",AL964/VLOOKUP($G964,$K$11:$Z$28,AB$1,0),IF(LEFT($J964,1)="E",AL964/VLOOKUP($J964,$K$11:$AB$28,AB$1,0),AL964/AB$6)),"")</f>
        <v>0</v>
      </c>
      <c r="AC964" s="110"/>
      <c r="AD964" s="14">
        <v>1386.52</v>
      </c>
      <c r="AE964" s="14"/>
      <c r="AF964" s="14">
        <v>4047</v>
      </c>
      <c r="AG964" s="14"/>
      <c r="AH964" s="14">
        <v>10549.05</v>
      </c>
      <c r="AI964" s="14"/>
      <c r="AJ964" s="14">
        <v>10730.631984</v>
      </c>
      <c r="AK964" s="65"/>
      <c r="AL964" s="14">
        <v>0</v>
      </c>
      <c r="AM964" s="65"/>
      <c r="AN964" s="25">
        <v>1346.71</v>
      </c>
      <c r="AO964" s="25">
        <v>303.41000000000003</v>
      </c>
      <c r="AP964" s="25">
        <v>692.52</v>
      </c>
      <c r="AQ964" s="25">
        <v>283</v>
      </c>
      <c r="AR964" s="25">
        <v>313.95</v>
      </c>
      <c r="AS964" s="25">
        <v>848.75</v>
      </c>
      <c r="AT964" s="25">
        <v>584.23</v>
      </c>
      <c r="AU964" s="25">
        <v>211.28</v>
      </c>
      <c r="AV964" s="25">
        <v>419.27</v>
      </c>
      <c r="AW964" s="25">
        <v>1208.1600000000001</v>
      </c>
      <c r="AX964" s="25">
        <v>178.36</v>
      </c>
      <c r="AY964" s="25">
        <v>0</v>
      </c>
      <c r="AZ964" s="108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  <c r="CK964" s="10"/>
      <c r="CL964" s="10"/>
      <c r="CM964" s="10"/>
      <c r="CN964" s="10"/>
      <c r="CO964" s="10"/>
      <c r="CP964" s="10"/>
      <c r="CQ964" s="10"/>
      <c r="CR964" s="10"/>
      <c r="CS964" s="10"/>
      <c r="CT964" s="10"/>
      <c r="CU964" s="10"/>
      <c r="CV964" s="10"/>
      <c r="CW964" s="10"/>
      <c r="CX964" s="10"/>
      <c r="CY964" s="10"/>
      <c r="CZ964" s="10"/>
      <c r="DA964" s="10"/>
      <c r="DB964" s="10"/>
      <c r="DC964" s="10"/>
      <c r="DD964" s="10"/>
      <c r="DE964" s="10"/>
      <c r="DF964" s="10"/>
      <c r="DG964" s="10"/>
      <c r="DH964" s="10"/>
      <c r="DI964" s="10"/>
      <c r="DJ964" s="10"/>
      <c r="DK964" s="10"/>
      <c r="DL964" s="10"/>
      <c r="DM964" s="10"/>
      <c r="DN964" s="10"/>
      <c r="DO964" s="10"/>
      <c r="DP964" s="10"/>
      <c r="DQ964" s="10"/>
      <c r="DR964" s="10"/>
      <c r="DS964" s="10"/>
    </row>
    <row r="965" spans="1:123" s="101" customFormat="1" ht="10.95" customHeight="1" x14ac:dyDescent="0.25">
      <c r="A965" s="75" t="s">
        <v>348</v>
      </c>
      <c r="B965" s="95" t="str">
        <f t="shared" si="264"/>
        <v>Bud02 2020,3002,'xga002',0.00114491737739376</v>
      </c>
      <c r="C965" s="96">
        <f t="shared" si="265"/>
        <v>2020</v>
      </c>
      <c r="D965" s="96">
        <v>3002</v>
      </c>
      <c r="E965" s="97" t="str">
        <f>IF(LEFT(H965,1) = "x",H965,F965)</f>
        <v>xga002</v>
      </c>
      <c r="F965" s="90">
        <v>546000</v>
      </c>
      <c r="G965" s="98">
        <f>IF(""="",1,SUBSTITUTE(SUBSTITUTE("","xxp","xpp"),"xppm13","xppm08"))</f>
        <v>1</v>
      </c>
      <c r="H965" s="98" t="str">
        <f>IF("xga002"="",1,"xga002")</f>
        <v>xga002</v>
      </c>
      <c r="I965" s="98">
        <f>IF("E1z"="",1,IF(LEFT("E1z",1)&lt;&gt;"E","E1z",1))</f>
        <v>1</v>
      </c>
      <c r="J965" s="98" t="str">
        <f>IF("E1z"="",1,IF(LEFT("E1z",1)="E","E1z",1))</f>
        <v>E1z</v>
      </c>
      <c r="K965" s="99" t="s">
        <v>377</v>
      </c>
      <c r="L965" s="91">
        <v>3002</v>
      </c>
      <c r="M965" s="100" t="str">
        <f>IF(LEFT($G965,4)="xppm","*","")</f>
        <v/>
      </c>
      <c r="N965" s="101" t="str">
        <f>UPPER(TRIM("          FINANCIAL CONSULTING FEES"))</f>
        <v>FINANCIAL CONSULTING FEES</v>
      </c>
      <c r="P965" s="102" t="s">
        <v>356</v>
      </c>
      <c r="R965" s="109">
        <f>IFERROR(IF(1*AB965&gt;0,AB965,V965),V965)</f>
        <v>1.1449173773937617E-3</v>
      </c>
      <c r="S965" s="108"/>
      <c r="T965" s="101">
        <f>IFERROR(IF(LEFT($G965,4)="xppm",AD965/VLOOKUP($G965,$K$11:$Z$28,T$1,0),IF(LEFT($J965,1)="E",AD965/VLOOKUP($J965,$K$11:$Z$28,T$1,0),AD965/T$6)),"")</f>
        <v>1.1759938735094249E-3</v>
      </c>
      <c r="V965" s="101">
        <f>IFERROR(IF(LEFT($G965,4)="xppm",AF965/VLOOKUP($G965,$K$11:$Z$28,V$1,0),IF(LEFT($J965,1)="E",AF965/VLOOKUP($J965,$K$11:$Z$28,V$1,0),AF965/V$6)),"")</f>
        <v>1.1449173773937617E-3</v>
      </c>
      <c r="X965" s="101">
        <f>IFERROR(IF(LEFT($G965,4)="xppm",AH965/VLOOKUP($G965,$K$11:$Z$28,X$1,0),IF(LEFT($J965,1)="E",AH965/VLOOKUP($J965,$K$11:$Z$28,X$1,0),AH965/X$6)),"")</f>
        <v>1.4296569271850777E-3</v>
      </c>
      <c r="Z965" s="101">
        <f>IFERROR(IF(LEFT($G965,4)="xppm",AJ965/VLOOKUP($G965,$K$11:$Z$28,Z$1,0),IF(LEFT($J965,1)="E",AJ965/VLOOKUP($J965,$K$11:$Z$28,Z$1,0),AJ965/Z$6)),"")</f>
        <v>1.2065999856822377E-3</v>
      </c>
      <c r="AA965" s="108"/>
      <c r="AB965" s="99" t="str">
        <f>IFERROR(IF(LEFT($G965,4)="xppm",AL965/VLOOKUP($G965,$K$11:$Z$28,AB$1,0),IF(LEFT($J965,1)="E",AL965/VLOOKUP($J965,$K$11:$AB$28,AB$1,0),AL965/AB$6)),"")</f>
        <v/>
      </c>
      <c r="AC965" s="110"/>
      <c r="AD965" s="14">
        <v>130346.49</v>
      </c>
      <c r="AE965" s="14"/>
      <c r="AF965" s="14">
        <v>381662.39</v>
      </c>
      <c r="AG965" s="14"/>
      <c r="AH965" s="14">
        <v>518421</v>
      </c>
      <c r="AI965" s="14"/>
      <c r="AJ965" s="14">
        <v>509054.73952399998</v>
      </c>
      <c r="AK965" s="65"/>
      <c r="AL965" s="14">
        <v>0</v>
      </c>
      <c r="AM965" s="65"/>
      <c r="AN965" s="25">
        <v>47126.59</v>
      </c>
      <c r="AO965" s="25">
        <v>44691.28</v>
      </c>
      <c r="AP965" s="25">
        <v>43798.74</v>
      </c>
      <c r="AQ965" s="25">
        <v>43030.29</v>
      </c>
      <c r="AR965" s="25">
        <v>39100.69</v>
      </c>
      <c r="AS965" s="25">
        <v>43164.02</v>
      </c>
      <c r="AT965" s="25">
        <v>41674.57</v>
      </c>
      <c r="AU965" s="25">
        <v>43674.09</v>
      </c>
      <c r="AV965" s="25">
        <v>40672.239999999998</v>
      </c>
      <c r="AW965" s="25">
        <v>43730.53</v>
      </c>
      <c r="AX965" s="25">
        <v>44669.14</v>
      </c>
      <c r="AY965" s="25">
        <v>41946.82</v>
      </c>
      <c r="AZ965" s="108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  <c r="CK965" s="10"/>
      <c r="CL965" s="10"/>
      <c r="CM965" s="10"/>
      <c r="CN965" s="10"/>
      <c r="CO965" s="10"/>
      <c r="CP965" s="10"/>
      <c r="CQ965" s="10"/>
      <c r="CR965" s="10"/>
      <c r="CS965" s="10"/>
      <c r="CT965" s="10"/>
      <c r="CU965" s="10"/>
      <c r="CV965" s="10"/>
      <c r="CW965" s="10"/>
      <c r="CX965" s="10"/>
      <c r="CY965" s="10"/>
      <c r="CZ965" s="10"/>
      <c r="DA965" s="10"/>
      <c r="DB965" s="10"/>
      <c r="DC965" s="10"/>
      <c r="DD965" s="10"/>
      <c r="DE965" s="10"/>
      <c r="DF965" s="10"/>
      <c r="DG965" s="10"/>
      <c r="DH965" s="10"/>
      <c r="DI965" s="10"/>
      <c r="DJ965" s="10"/>
      <c r="DK965" s="10"/>
      <c r="DL965" s="10"/>
      <c r="DM965" s="10"/>
      <c r="DN965" s="10"/>
      <c r="DO965" s="10"/>
      <c r="DP965" s="10"/>
      <c r="DQ965" s="10"/>
      <c r="DR965" s="10"/>
      <c r="DS965" s="10"/>
    </row>
    <row r="966" spans="1:123" s="101" customFormat="1" ht="10.95" customHeight="1" x14ac:dyDescent="0.25">
      <c r="A966" s="75" t="s">
        <v>348</v>
      </c>
      <c r="B966" s="95" t="str">
        <f t="shared" si="264"/>
        <v>Bud02 2020,3002,'505300',7588.64333333333</v>
      </c>
      <c r="C966" s="96">
        <f t="shared" si="265"/>
        <v>2020</v>
      </c>
      <c r="D966" s="96">
        <v>3002</v>
      </c>
      <c r="E966" s="97">
        <f>IF(LEFT(H966,1) = "x",H966,F966)</f>
        <v>505300</v>
      </c>
      <c r="F966" s="90">
        <v>505300</v>
      </c>
      <c r="G966" s="98">
        <f>IF(""="",1,SUBSTITUTE(SUBSTITUTE("","xxp","xpp"),"xppm13","xppm08"))</f>
        <v>1</v>
      </c>
      <c r="H966" s="98">
        <f>IF(""="",1,"")</f>
        <v>1</v>
      </c>
      <c r="I966" s="98">
        <f>IF(""="",1,IF(LEFT("",1)&lt;&gt;"E","",1))</f>
        <v>1</v>
      </c>
      <c r="J966" s="98">
        <f>IF(""="",1,IF(LEFT("",1)="E","",1))</f>
        <v>1</v>
      </c>
      <c r="K966" s="99" t="s">
        <v>378</v>
      </c>
      <c r="L966" s="91">
        <v>3002</v>
      </c>
      <c r="M966" s="100" t="str">
        <f>IF(LEFT($G966,4)="xppm","*","")</f>
        <v/>
      </c>
      <c r="N966" s="101" t="str">
        <f>UPPER(TRIM("          PROFESSIONAL FEES"))</f>
        <v>PROFESSIONAL FEES</v>
      </c>
      <c r="P966" s="102" t="s">
        <v>356</v>
      </c>
      <c r="R966" s="109">
        <f>IFERROR(IF(1*AB966&gt;0,AB966,V966),V966)</f>
        <v>7588.6433333333325</v>
      </c>
      <c r="S966" s="108"/>
      <c r="T966" s="101">
        <f>IFERROR(IF(LEFT($G966,4)="xppm",AD966/VLOOKUP($G966,$K$11:$Z$28,T$1,0),IF(LEFT($J966,1)="E",AD966/VLOOKUP($J966,$K$11:$Z$28,T$1,0),AD966/T$6)),"")</f>
        <v>6662.5866666666661</v>
      </c>
      <c r="V966" s="101">
        <f>IFERROR(IF(LEFT($G966,4)="xppm",AF966/VLOOKUP($G966,$K$11:$Z$28,V$1,0),IF(LEFT($J966,1)="E",AF966/VLOOKUP($J966,$K$11:$Z$28,V$1,0),AF966/V$6)),"")</f>
        <v>7588.6433333333325</v>
      </c>
      <c r="X966" s="101">
        <f>IFERROR(IF(LEFT($G966,4)="xppm",AH966/VLOOKUP($G966,$K$11:$Z$28,X$1,0),IF(LEFT($J966,1)="E",AH966/VLOOKUP($J966,$K$11:$Z$28,X$1,0),AH966/X$6)),"")</f>
        <v>7365.541666666667</v>
      </c>
      <c r="Z966" s="101">
        <f>IFERROR(IF(LEFT($G966,4)="xppm",AJ966/VLOOKUP($G966,$K$11:$Z$28,Z$1,0),IF(LEFT($J966,1)="E",AJ966/VLOOKUP($J966,$K$11:$Z$28,Z$1,0),AJ966/Z$6)),"")</f>
        <v>5786.0808333333334</v>
      </c>
      <c r="AA966" s="108"/>
      <c r="AB966" s="99">
        <f>IFERROR(IF(LEFT($G966,4)="xppm",AL966/VLOOKUP($G966,$K$11:$Z$28,AB$1,0),IF(LEFT($J966,1)="E",AL966/VLOOKUP($J966,$K$11:$AB$28,AB$1,0),AL966/AB$6)),"")</f>
        <v>0</v>
      </c>
      <c r="AC966" s="110"/>
      <c r="AD966" s="14">
        <v>19987.759999999998</v>
      </c>
      <c r="AE966" s="14"/>
      <c r="AF966" s="14">
        <v>68297.789999999994</v>
      </c>
      <c r="AG966" s="14"/>
      <c r="AH966" s="14">
        <v>88386.5</v>
      </c>
      <c r="AI966" s="14"/>
      <c r="AJ966" s="14">
        <v>69432.97</v>
      </c>
      <c r="AK966" s="65"/>
      <c r="AL966" s="14">
        <v>0</v>
      </c>
      <c r="AM966" s="65"/>
      <c r="AN966" s="25">
        <v>15028.73</v>
      </c>
      <c r="AO966" s="25">
        <v>13772.11</v>
      </c>
      <c r="AP966" s="25">
        <v>10841.33</v>
      </c>
      <c r="AQ966" s="25">
        <v>5335.63</v>
      </c>
      <c r="AR966" s="25">
        <v>9174</v>
      </c>
      <c r="AS966" s="25">
        <v>8210.07</v>
      </c>
      <c r="AT966" s="25">
        <v>8133.63</v>
      </c>
      <c r="AU966" s="25">
        <v>11012.71</v>
      </c>
      <c r="AV966" s="25">
        <v>6443.99</v>
      </c>
      <c r="AW966" s="25">
        <v>6181.63</v>
      </c>
      <c r="AX966" s="25">
        <v>6889.28</v>
      </c>
      <c r="AY966" s="25">
        <v>6916.85</v>
      </c>
      <c r="AZ966" s="108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  <c r="CK966" s="10"/>
      <c r="CL966" s="10"/>
      <c r="CM966" s="10"/>
      <c r="CN966" s="10"/>
      <c r="CO966" s="10"/>
      <c r="CP966" s="10"/>
      <c r="CQ966" s="10"/>
      <c r="CR966" s="10"/>
      <c r="CS966" s="10"/>
      <c r="CT966" s="10"/>
      <c r="CU966" s="10"/>
      <c r="CV966" s="10"/>
      <c r="CW966" s="10"/>
      <c r="CX966" s="10"/>
      <c r="CY966" s="10"/>
      <c r="CZ966" s="10"/>
      <c r="DA966" s="10"/>
      <c r="DB966" s="10"/>
      <c r="DC966" s="10"/>
      <c r="DD966" s="10"/>
      <c r="DE966" s="10"/>
      <c r="DF966" s="10"/>
      <c r="DG966" s="10"/>
      <c r="DH966" s="10"/>
      <c r="DI966" s="10"/>
      <c r="DJ966" s="10"/>
      <c r="DK966" s="10"/>
      <c r="DL966" s="10"/>
      <c r="DM966" s="10"/>
      <c r="DN966" s="10"/>
      <c r="DO966" s="10"/>
      <c r="DP966" s="10"/>
      <c r="DQ966" s="10"/>
      <c r="DR966" s="10"/>
      <c r="DS966" s="10"/>
    </row>
    <row r="967" spans="1:123" s="101" customFormat="1" ht="10.95" customHeight="1" x14ac:dyDescent="0.25">
      <c r="A967" s="75" t="s">
        <v>348</v>
      </c>
      <c r="B967" s="95" t="str">
        <f t="shared" si="264"/>
        <v>Bud02 2020,3002,'548000',1339.35777777778</v>
      </c>
      <c r="C967" s="96">
        <f t="shared" si="265"/>
        <v>2020</v>
      </c>
      <c r="D967" s="96">
        <v>3002</v>
      </c>
      <c r="E967" s="97">
        <f>IF(LEFT(H967,1) = "x",H967,F967)</f>
        <v>548000</v>
      </c>
      <c r="F967" s="90">
        <v>548000</v>
      </c>
      <c r="G967" s="98">
        <f>IF(""="",1,SUBSTITUTE(SUBSTITUTE("","xxp","xpp"),"xppm13","xppm08"))</f>
        <v>1</v>
      </c>
      <c r="H967" s="98">
        <f>IF(""="",1,"")</f>
        <v>1</v>
      </c>
      <c r="I967" s="98">
        <f>IF(""="",1,IF(LEFT("",1)&lt;&gt;"E","",1))</f>
        <v>1</v>
      </c>
      <c r="J967" s="98">
        <f>IF(""="",1,IF(LEFT("",1)="E","",1))</f>
        <v>1</v>
      </c>
      <c r="K967" s="99" t="s">
        <v>379</v>
      </c>
      <c r="L967" s="91">
        <v>3002</v>
      </c>
      <c r="M967" s="100" t="str">
        <f>IF(LEFT($G967,4)="xppm","*","")</f>
        <v/>
      </c>
      <c r="N967" s="101" t="str">
        <f>UPPER(TRIM("          CABLE TV/INTERNET"))</f>
        <v>CABLE TV/INTERNET</v>
      </c>
      <c r="P967" s="102" t="s">
        <v>370</v>
      </c>
      <c r="R967" s="109">
        <f>IFERROR(IF(1*AB967&gt;0,AB967,V967),V967)</f>
        <v>1339.3577777777778</v>
      </c>
      <c r="S967" s="108"/>
      <c r="T967" s="101">
        <f>IFERROR(IF(LEFT($G967,4)="xppm",AD967/VLOOKUP($G967,$K$11:$Z$28,T$1,0),IF(LEFT($J967,1)="E",AD967/VLOOKUP($J967,$K$11:$Z$28,T$1,0),AD967/T$6)),"")</f>
        <v>1179.3066666666666</v>
      </c>
      <c r="V967" s="101">
        <f>IFERROR(IF(LEFT($G967,4)="xppm",AF967/VLOOKUP($G967,$K$11:$Z$28,V$1,0),IF(LEFT($J967,1)="E",AF967/VLOOKUP($J967,$K$11:$Z$28,V$1,0),AF967/V$6)),"")</f>
        <v>1339.3577777777778</v>
      </c>
      <c r="X967" s="101">
        <f>IFERROR(IF(LEFT($G967,4)="xppm",AH967/VLOOKUP($G967,$K$11:$Z$28,X$1,0),IF(LEFT($J967,1)="E",AH967/VLOOKUP($J967,$K$11:$Z$28,X$1,0),AH967/X$6)),"")</f>
        <v>1267.3366666666668</v>
      </c>
      <c r="Z967" s="101">
        <f>IFERROR(IF(LEFT($G967,4)="xppm",AJ967/VLOOKUP($G967,$K$11:$Z$28,Z$1,0),IF(LEFT($J967,1)="E",AJ967/VLOOKUP($J967,$K$11:$Z$28,Z$1,0),AJ967/Z$6)),"")</f>
        <v>1700.8166666666666</v>
      </c>
      <c r="AA967" s="108"/>
      <c r="AB967" s="99">
        <f>IFERROR(IF(LEFT($G967,4)="xppm",AL967/VLOOKUP($G967,$K$11:$Z$28,AB$1,0),IF(LEFT($J967,1)="E",AL967/VLOOKUP($J967,$K$11:$AB$28,AB$1,0),AL967/AB$6)),"")</f>
        <v>0</v>
      </c>
      <c r="AC967" s="110"/>
      <c r="AD967" s="14">
        <v>3537.92</v>
      </c>
      <c r="AE967" s="14"/>
      <c r="AF967" s="14">
        <v>12054.22</v>
      </c>
      <c r="AG967" s="14"/>
      <c r="AH967" s="14">
        <v>15208.04</v>
      </c>
      <c r="AI967" s="14"/>
      <c r="AJ967" s="14">
        <v>20409.8</v>
      </c>
      <c r="AK967" s="65"/>
      <c r="AL967" s="14">
        <v>0</v>
      </c>
      <c r="AM967" s="65"/>
      <c r="AN967" s="25">
        <v>1932.01</v>
      </c>
      <c r="AO967" s="25">
        <v>1331.07</v>
      </c>
      <c r="AP967" s="25">
        <v>1434.76</v>
      </c>
      <c r="AQ967" s="25">
        <v>1434.76</v>
      </c>
      <c r="AR967" s="25">
        <v>1404.91</v>
      </c>
      <c r="AS967" s="25">
        <v>1414.92</v>
      </c>
      <c r="AT967" s="25">
        <v>1416.09</v>
      </c>
      <c r="AU967" s="25">
        <v>1415.65</v>
      </c>
      <c r="AV967" s="25">
        <v>1429.97</v>
      </c>
      <c r="AW967" s="25">
        <v>1419.97</v>
      </c>
      <c r="AX967" s="25">
        <v>1062.51</v>
      </c>
      <c r="AY967" s="25">
        <v>1055.44</v>
      </c>
      <c r="AZ967" s="108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  <c r="CK967" s="10"/>
      <c r="CL967" s="10"/>
      <c r="CM967" s="10"/>
      <c r="CN967" s="10"/>
      <c r="CO967" s="10"/>
      <c r="CP967" s="10"/>
      <c r="CQ967" s="10"/>
      <c r="CR967" s="10"/>
      <c r="CS967" s="10"/>
      <c r="CT967" s="10"/>
      <c r="CU967" s="10"/>
      <c r="CV967" s="10"/>
      <c r="CW967" s="10"/>
      <c r="CX967" s="10"/>
      <c r="CY967" s="10"/>
      <c r="CZ967" s="10"/>
      <c r="DA967" s="10"/>
      <c r="DB967" s="10"/>
      <c r="DC967" s="10"/>
      <c r="DD967" s="10"/>
      <c r="DE967" s="10"/>
      <c r="DF967" s="10"/>
      <c r="DG967" s="10"/>
      <c r="DH967" s="10"/>
      <c r="DI967" s="10"/>
      <c r="DJ967" s="10"/>
      <c r="DK967" s="10"/>
      <c r="DL967" s="10"/>
      <c r="DM967" s="10"/>
      <c r="DN967" s="10"/>
      <c r="DO967" s="10"/>
      <c r="DP967" s="10"/>
      <c r="DQ967" s="10"/>
      <c r="DR967" s="10"/>
      <c r="DS967" s="10"/>
    </row>
    <row r="968" spans="1:123" s="101" customFormat="1" ht="10.95" customHeight="1" x14ac:dyDescent="0.25">
      <c r="A968" s="75" t="s">
        <v>348</v>
      </c>
      <c r="B968" s="95" t="str">
        <f t="shared" si="264"/>
        <v>Bud02 2020,3002,'549000',8020.48333333333</v>
      </c>
      <c r="C968" s="96">
        <f t="shared" si="265"/>
        <v>2020</v>
      </c>
      <c r="D968" s="96">
        <v>3002</v>
      </c>
      <c r="E968" s="97">
        <f>IF(LEFT(H968,1) = "x",H968,F968)</f>
        <v>549000</v>
      </c>
      <c r="F968" s="90">
        <v>549000</v>
      </c>
      <c r="G968" s="98">
        <f>IF(""="",1,SUBSTITUTE(SUBSTITUTE("","xxp","xpp"),"xppm13","xppm08"))</f>
        <v>1</v>
      </c>
      <c r="H968" s="98">
        <f>IF(""="",1,"")</f>
        <v>1</v>
      </c>
      <c r="I968" s="98">
        <f>IF(""="",1,IF(LEFT("",1)&lt;&gt;"E","",1))</f>
        <v>1</v>
      </c>
      <c r="J968" s="98">
        <f>IF(""="",1,IF(LEFT("",1)="E","",1))</f>
        <v>1</v>
      </c>
      <c r="K968" s="99" t="s">
        <v>380</v>
      </c>
      <c r="L968" s="91">
        <v>3002</v>
      </c>
      <c r="M968" s="100" t="str">
        <f>IF(LEFT($G968,4)="xppm","*","")</f>
        <v/>
      </c>
      <c r="N968" s="101" t="str">
        <f>UPPER(TRIM("          COMPUTER HARDWARE/SOFTWARE"))</f>
        <v>COMPUTER HARDWARE/SOFTWARE</v>
      </c>
      <c r="P968" s="102" t="s">
        <v>370</v>
      </c>
      <c r="R968" s="109">
        <f>IFERROR(IF(1*AB968&gt;0,AB968,V968),V968)</f>
        <v>8020.4833333333336</v>
      </c>
      <c r="S968" s="108"/>
      <c r="T968" s="101">
        <f>IFERROR(IF(LEFT($G968,4)="xppm",AD968/VLOOKUP($G968,$K$11:$Z$28,T$1,0),IF(LEFT($J968,1)="E",AD968/VLOOKUP($J968,$K$11:$Z$28,T$1,0),AD968/T$6)),"")</f>
        <v>7761.6466666666665</v>
      </c>
      <c r="V968" s="101">
        <f>IFERROR(IF(LEFT($G968,4)="xppm",AF968/VLOOKUP($G968,$K$11:$Z$28,V$1,0),IF(LEFT($J968,1)="E",AF968/VLOOKUP($J968,$K$11:$Z$28,V$1,0),AF968/V$6)),"")</f>
        <v>8020.4833333333336</v>
      </c>
      <c r="X968" s="101">
        <f>IFERROR(IF(LEFT($G968,4)="xppm",AH968/VLOOKUP($G968,$K$11:$Z$28,X$1,0),IF(LEFT($J968,1)="E",AH968/VLOOKUP($J968,$K$11:$Z$28,X$1,0),AH968/X$6)),"")</f>
        <v>8226.9699999999993</v>
      </c>
      <c r="Z968" s="101">
        <f>IFERROR(IF(LEFT($G968,4)="xppm",AJ968/VLOOKUP($G968,$K$11:$Z$28,Z$1,0),IF(LEFT($J968,1)="E",AJ968/VLOOKUP($J968,$K$11:$Z$28,Z$1,0),AJ968/Z$6)),"")</f>
        <v>7595.2536010000003</v>
      </c>
      <c r="AA968" s="108"/>
      <c r="AB968" s="99">
        <f>IFERROR(IF(LEFT($G968,4)="xppm",AL968/VLOOKUP($G968,$K$11:$Z$28,AB$1,0),IF(LEFT($J968,1)="E",AL968/VLOOKUP($J968,$K$11:$AB$28,AB$1,0),AL968/AB$6)),"")</f>
        <v>0</v>
      </c>
      <c r="AC968" s="110"/>
      <c r="AD968" s="14">
        <v>23284.94</v>
      </c>
      <c r="AE968" s="14"/>
      <c r="AF968" s="14">
        <v>72184.350000000006</v>
      </c>
      <c r="AG968" s="14"/>
      <c r="AH968" s="14">
        <v>98723.64</v>
      </c>
      <c r="AI968" s="14"/>
      <c r="AJ968" s="14">
        <v>91143.043212000004</v>
      </c>
      <c r="AK968" s="65"/>
      <c r="AL968" s="14">
        <v>0</v>
      </c>
      <c r="AM968" s="65"/>
      <c r="AN968" s="25">
        <v>8275.44</v>
      </c>
      <c r="AO968" s="25">
        <v>11360.38</v>
      </c>
      <c r="AP968" s="25">
        <v>7952.22</v>
      </c>
      <c r="AQ968" s="25">
        <v>8164.2</v>
      </c>
      <c r="AR968" s="25">
        <v>8644.41</v>
      </c>
      <c r="AS968" s="25">
        <v>8452.51</v>
      </c>
      <c r="AT968" s="25">
        <v>8259.6200000000008</v>
      </c>
      <c r="AU968" s="25">
        <v>7919.57</v>
      </c>
      <c r="AV968" s="25">
        <v>7459.1</v>
      </c>
      <c r="AW968" s="25">
        <v>7717.65</v>
      </c>
      <c r="AX968" s="25">
        <v>8236.77</v>
      </c>
      <c r="AY968" s="25">
        <v>7330.52</v>
      </c>
      <c r="AZ968" s="108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10"/>
      <c r="CI968" s="10"/>
      <c r="CJ968" s="10"/>
      <c r="CK968" s="10"/>
      <c r="CL968" s="10"/>
      <c r="CM968" s="10"/>
      <c r="CN968" s="10"/>
      <c r="CO968" s="10"/>
      <c r="CP968" s="10"/>
      <c r="CQ968" s="10"/>
      <c r="CR968" s="10"/>
      <c r="CS968" s="10"/>
      <c r="CT968" s="10"/>
      <c r="CU968" s="10"/>
      <c r="CV968" s="10"/>
      <c r="CW968" s="10"/>
      <c r="CX968" s="10"/>
      <c r="CY968" s="10"/>
      <c r="CZ968" s="10"/>
      <c r="DA968" s="10"/>
      <c r="DB968" s="10"/>
      <c r="DC968" s="10"/>
      <c r="DD968" s="10"/>
      <c r="DE968" s="10"/>
      <c r="DF968" s="10"/>
      <c r="DG968" s="10"/>
      <c r="DH968" s="10"/>
      <c r="DI968" s="10"/>
      <c r="DJ968" s="10"/>
      <c r="DK968" s="10"/>
      <c r="DL968" s="10"/>
      <c r="DM968" s="10"/>
      <c r="DN968" s="10"/>
      <c r="DO968" s="10"/>
      <c r="DP968" s="10"/>
      <c r="DQ968" s="10"/>
      <c r="DR968" s="10"/>
      <c r="DS968" s="10"/>
    </row>
    <row r="969" spans="1:123" s="101" customFormat="1" ht="10.95" customHeight="1" x14ac:dyDescent="0.25">
      <c r="A969" s="75" t="s">
        <v>348</v>
      </c>
      <c r="B969" s="95" t="str">
        <f t="shared" si="264"/>
        <v>Bud02 2020,3002,'550000',5684.27333333333</v>
      </c>
      <c r="C969" s="96">
        <f t="shared" si="265"/>
        <v>2020</v>
      </c>
      <c r="D969" s="96">
        <v>3002</v>
      </c>
      <c r="E969" s="97">
        <f>IF(LEFT(H969,1) = "x",H969,F969)</f>
        <v>550000</v>
      </c>
      <c r="F969" s="90">
        <v>550000</v>
      </c>
      <c r="G969" s="98">
        <f>IF(""="",1,SUBSTITUTE(SUBSTITUTE("","xxp","xpp"),"xppm13","xppm08"))</f>
        <v>1</v>
      </c>
      <c r="H969" s="98">
        <f>IF(""="",1,"")</f>
        <v>1</v>
      </c>
      <c r="I969" s="98">
        <f>IF(""="",1,IF(LEFT("",1)&lt;&gt;"E","",1))</f>
        <v>1</v>
      </c>
      <c r="J969" s="98">
        <f>IF(""="",1,IF(LEFT("",1)="E","",1))</f>
        <v>1</v>
      </c>
      <c r="K969" s="99" t="s">
        <v>381</v>
      </c>
      <c r="L969" s="91">
        <v>3002</v>
      </c>
      <c r="M969" s="100" t="str">
        <f>IF(LEFT($G969,4)="xppm","*","")</f>
        <v/>
      </c>
      <c r="N969" s="101" t="str">
        <f>UPPER(TRIM("          EMPLOYEE EXPENSES"))</f>
        <v>EMPLOYEE EXPENSES</v>
      </c>
      <c r="P969" s="102" t="s">
        <v>382</v>
      </c>
      <c r="R969" s="109">
        <f>IFERROR(IF(1*AB969&gt;0,AB969,V969),V969)</f>
        <v>5684.2733333333335</v>
      </c>
      <c r="S969" s="108"/>
      <c r="T969" s="101">
        <f>IFERROR(IF(LEFT($G969,4)="xppm",AD969/VLOOKUP($G969,$K$11:$Z$28,T$1,0),IF(LEFT($J969,1)="E",AD969/VLOOKUP($J969,$K$11:$Z$28,T$1,0),AD969/T$6)),"")</f>
        <v>6127.7766666666676</v>
      </c>
      <c r="V969" s="101">
        <f>IFERROR(IF(LEFT($G969,4)="xppm",AF969/VLOOKUP($G969,$K$11:$Z$28,V$1,0),IF(LEFT($J969,1)="E",AF969/VLOOKUP($J969,$K$11:$Z$28,V$1,0),AF969/V$6)),"")</f>
        <v>5684.2733333333335</v>
      </c>
      <c r="X969" s="101">
        <f>IFERROR(IF(LEFT($G969,4)="xppm",AH969/VLOOKUP($G969,$K$11:$Z$28,X$1,0),IF(LEFT($J969,1)="E",AH969/VLOOKUP($J969,$K$11:$Z$28,X$1,0),AH969/X$6)),"")</f>
        <v>4944.2025000000003</v>
      </c>
      <c r="Z969" s="101">
        <f>IFERROR(IF(LEFT($G969,4)="xppm",AJ969/VLOOKUP($G969,$K$11:$Z$28,Z$1,0),IF(LEFT($J969,1)="E",AJ969/VLOOKUP($J969,$K$11:$Z$28,Z$1,0),AJ969/Z$6)),"")</f>
        <v>4479.1868666666669</v>
      </c>
      <c r="AA969" s="108"/>
      <c r="AB969" s="99">
        <f>IFERROR(IF(LEFT($G969,4)="xppm",AL969/VLOOKUP($G969,$K$11:$Z$28,AB$1,0),IF(LEFT($J969,1)="E",AL969/VLOOKUP($J969,$K$11:$AB$28,AB$1,0),AL969/AB$6)),"")</f>
        <v>0</v>
      </c>
      <c r="AC969" s="110"/>
      <c r="AD969" s="14">
        <v>18383.330000000002</v>
      </c>
      <c r="AE969" s="14"/>
      <c r="AF969" s="14">
        <v>51158.46</v>
      </c>
      <c r="AG969" s="14"/>
      <c r="AH969" s="14">
        <v>59330.43</v>
      </c>
      <c r="AI969" s="14"/>
      <c r="AJ969" s="14">
        <v>53750.242400000003</v>
      </c>
      <c r="AK969" s="65"/>
      <c r="AL969" s="14">
        <v>0</v>
      </c>
      <c r="AM969" s="65"/>
      <c r="AN969" s="25">
        <v>1882.31</v>
      </c>
      <c r="AO969" s="25">
        <v>4162.78</v>
      </c>
      <c r="AP969" s="25">
        <v>7310.36</v>
      </c>
      <c r="AQ969" s="25">
        <v>2816.93</v>
      </c>
      <c r="AR969" s="25">
        <v>4410.99</v>
      </c>
      <c r="AS969" s="25">
        <v>4456.66</v>
      </c>
      <c r="AT969" s="25">
        <v>5570.54</v>
      </c>
      <c r="AU969" s="25">
        <v>10833.03</v>
      </c>
      <c r="AV969" s="25">
        <v>4686.9799999999996</v>
      </c>
      <c r="AW969" s="25">
        <v>3927.01</v>
      </c>
      <c r="AX969" s="25">
        <v>8467.16</v>
      </c>
      <c r="AY969" s="25">
        <v>5989.16</v>
      </c>
      <c r="AZ969" s="108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  <c r="CK969" s="10"/>
      <c r="CL969" s="10"/>
      <c r="CM969" s="10"/>
      <c r="CN969" s="10"/>
      <c r="CO969" s="10"/>
      <c r="CP969" s="10"/>
      <c r="CQ969" s="10"/>
      <c r="CR969" s="10"/>
      <c r="CS969" s="10"/>
      <c r="CT969" s="10"/>
      <c r="CU969" s="10"/>
      <c r="CV969" s="10"/>
      <c r="CW969" s="10"/>
      <c r="CX969" s="10"/>
      <c r="CY969" s="10"/>
      <c r="CZ969" s="10"/>
      <c r="DA969" s="10"/>
      <c r="DB969" s="10"/>
      <c r="DC969" s="10"/>
      <c r="DD969" s="10"/>
      <c r="DE969" s="10"/>
      <c r="DF969" s="10"/>
      <c r="DG969" s="10"/>
      <c r="DH969" s="10"/>
      <c r="DI969" s="10"/>
      <c r="DJ969" s="10"/>
      <c r="DK969" s="10"/>
      <c r="DL969" s="10"/>
      <c r="DM969" s="10"/>
      <c r="DN969" s="10"/>
      <c r="DO969" s="10"/>
      <c r="DP969" s="10"/>
      <c r="DQ969" s="10"/>
      <c r="DR969" s="10"/>
      <c r="DS969" s="10"/>
    </row>
    <row r="970" spans="1:123" s="101" customFormat="1" ht="10.95" customHeight="1" x14ac:dyDescent="0.25">
      <c r="A970" s="75" t="s">
        <v>348</v>
      </c>
      <c r="B970" s="95" t="str">
        <f t="shared" si="264"/>
        <v>Bud02 2020,3002,'552000',2510.36111111111</v>
      </c>
      <c r="C970" s="96">
        <f t="shared" si="265"/>
        <v>2020</v>
      </c>
      <c r="D970" s="96">
        <v>3002</v>
      </c>
      <c r="E970" s="97">
        <f>IF(LEFT(H970,1) = "x",H970,F970)</f>
        <v>552000</v>
      </c>
      <c r="F970" s="90">
        <v>552000</v>
      </c>
      <c r="G970" s="98">
        <f>IF(""="",1,SUBSTITUTE(SUBSTITUTE("","xxp","xpp"),"xppm13","xppm08"))</f>
        <v>1</v>
      </c>
      <c r="H970" s="98">
        <f>IF(""="",1,"")</f>
        <v>1</v>
      </c>
      <c r="I970" s="98">
        <f>IF(""="",1,IF(LEFT("",1)&lt;&gt;"E","",1))</f>
        <v>1</v>
      </c>
      <c r="J970" s="98">
        <f>IF(""="",1,IF(LEFT("",1)="E","",1))</f>
        <v>1</v>
      </c>
      <c r="K970" s="99" t="s">
        <v>383</v>
      </c>
      <c r="L970" s="91">
        <v>3002</v>
      </c>
      <c r="M970" s="100" t="str">
        <f>IF(LEFT($G970,4)="xppm","*","")</f>
        <v/>
      </c>
      <c r="N970" s="101" t="str">
        <f>UPPER(TRIM("          OFFICE EXPENSES"))</f>
        <v>OFFICE EXPENSES</v>
      </c>
      <c r="P970" s="102" t="s">
        <v>370</v>
      </c>
      <c r="R970" s="109">
        <f>IFERROR(IF(1*AB970&gt;0,AB970,V970),V970)</f>
        <v>2510.3611111111113</v>
      </c>
      <c r="S970" s="108"/>
      <c r="T970" s="101">
        <f>IFERROR(IF(LEFT($G970,4)="xppm",AD970/VLOOKUP($G970,$K$11:$Z$28,T$1,0),IF(LEFT($J970,1)="E",AD970/VLOOKUP($J970,$K$11:$Z$28,T$1,0),AD970/T$6)),"")</f>
        <v>2230.0666666666666</v>
      </c>
      <c r="V970" s="101">
        <f>IFERROR(IF(LEFT($G970,4)="xppm",AF970/VLOOKUP($G970,$K$11:$Z$28,V$1,0),IF(LEFT($J970,1)="E",AF970/VLOOKUP($J970,$K$11:$Z$28,V$1,0),AF970/V$6)),"")</f>
        <v>2510.3611111111113</v>
      </c>
      <c r="X970" s="101">
        <f>IFERROR(IF(LEFT($G970,4)="xppm",AH970/VLOOKUP($G970,$K$11:$Z$28,X$1,0),IF(LEFT($J970,1)="E",AH970/VLOOKUP($J970,$K$11:$Z$28,X$1,0),AH970/X$6)),"")</f>
        <v>2944.0183333333334</v>
      </c>
      <c r="Z970" s="101">
        <f>IFERROR(IF(LEFT($G970,4)="xppm",AJ970/VLOOKUP($G970,$K$11:$Z$28,Z$1,0),IF(LEFT($J970,1)="E",AJ970/VLOOKUP($J970,$K$11:$Z$28,Z$1,0),AJ970/Z$6)),"")</f>
        <v>2539.4025000000001</v>
      </c>
      <c r="AA970" s="108"/>
      <c r="AB970" s="99">
        <f>IFERROR(IF(LEFT($G970,4)="xppm",AL970/VLOOKUP($G970,$K$11:$Z$28,AB$1,0),IF(LEFT($J970,1)="E",AL970/VLOOKUP($J970,$K$11:$AB$28,AB$1,0),AL970/AB$6)),"")</f>
        <v>0</v>
      </c>
      <c r="AC970" s="110"/>
      <c r="AD970" s="14">
        <v>6690.2</v>
      </c>
      <c r="AE970" s="14"/>
      <c r="AF970" s="14">
        <v>22593.25</v>
      </c>
      <c r="AG970" s="14"/>
      <c r="AH970" s="14">
        <v>35328.22</v>
      </c>
      <c r="AI970" s="14"/>
      <c r="AJ970" s="14">
        <v>30472.83</v>
      </c>
      <c r="AK970" s="65"/>
      <c r="AL970" s="14">
        <v>0</v>
      </c>
      <c r="AM970" s="65"/>
      <c r="AN970" s="25">
        <v>3619.16</v>
      </c>
      <c r="AO970" s="25">
        <v>2650.12</v>
      </c>
      <c r="AP970" s="25">
        <v>2718.69</v>
      </c>
      <c r="AQ970" s="25">
        <v>1183.42</v>
      </c>
      <c r="AR970" s="25">
        <v>2888.58</v>
      </c>
      <c r="AS970" s="25">
        <v>4086.35</v>
      </c>
      <c r="AT970" s="25">
        <v>1265.27</v>
      </c>
      <c r="AU970" s="25">
        <v>3614.9</v>
      </c>
      <c r="AV970" s="25">
        <v>2864.53</v>
      </c>
      <c r="AW970" s="25">
        <v>1448.34</v>
      </c>
      <c r="AX970" s="25">
        <v>2224.94</v>
      </c>
      <c r="AY970" s="25">
        <v>3016.92</v>
      </c>
      <c r="AZ970" s="108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  <c r="CK970" s="10"/>
      <c r="CL970" s="10"/>
      <c r="CM970" s="10"/>
      <c r="CN970" s="10"/>
      <c r="CO970" s="10"/>
      <c r="CP970" s="10"/>
      <c r="CQ970" s="10"/>
      <c r="CR970" s="10"/>
      <c r="CS970" s="10"/>
      <c r="CT970" s="10"/>
      <c r="CU970" s="10"/>
      <c r="CV970" s="10"/>
      <c r="CW970" s="10"/>
      <c r="CX970" s="10"/>
      <c r="CY970" s="10"/>
      <c r="CZ970" s="10"/>
      <c r="DA970" s="10"/>
      <c r="DB970" s="10"/>
      <c r="DC970" s="10"/>
      <c r="DD970" s="10"/>
      <c r="DE970" s="10"/>
      <c r="DF970" s="10"/>
      <c r="DG970" s="10"/>
      <c r="DH970" s="10"/>
      <c r="DI970" s="10"/>
      <c r="DJ970" s="10"/>
      <c r="DK970" s="10"/>
      <c r="DL970" s="10"/>
      <c r="DM970" s="10"/>
      <c r="DN970" s="10"/>
      <c r="DO970" s="10"/>
      <c r="DP970" s="10"/>
      <c r="DQ970" s="10"/>
      <c r="DR970" s="10"/>
      <c r="DS970" s="10"/>
    </row>
    <row r="971" spans="1:123" s="101" customFormat="1" ht="10.95" customHeight="1" x14ac:dyDescent="0.25">
      <c r="A971" s="75" t="s">
        <v>348</v>
      </c>
      <c r="B971" s="95" t="str">
        <f t="shared" si="264"/>
        <v>Bud02 2020,3002,'553500',1790.95777777778</v>
      </c>
      <c r="C971" s="96">
        <f t="shared" si="265"/>
        <v>2020</v>
      </c>
      <c r="D971" s="96">
        <v>3002</v>
      </c>
      <c r="E971" s="97">
        <f>IF(LEFT(H971,1) = "x",H971,F971)</f>
        <v>553500</v>
      </c>
      <c r="F971" s="90">
        <v>553500</v>
      </c>
      <c r="G971" s="98">
        <f>IF(""="",1,SUBSTITUTE(SUBSTITUTE("","xxp","xpp"),"xppm13","xppm08"))</f>
        <v>1</v>
      </c>
      <c r="H971" s="98">
        <f>IF(""="",1,"")</f>
        <v>1</v>
      </c>
      <c r="I971" s="98">
        <f>IF(""="",1,IF(LEFT("",1)&lt;&gt;"E","",1))</f>
        <v>1</v>
      </c>
      <c r="J971" s="98">
        <f>IF(""="",1,IF(LEFT("",1)="E","",1))</f>
        <v>1</v>
      </c>
      <c r="K971" s="99" t="s">
        <v>384</v>
      </c>
      <c r="L971" s="91">
        <v>3002</v>
      </c>
      <c r="M971" s="100" t="str">
        <f>IF(LEFT($G971,4)="xppm","*","")</f>
        <v/>
      </c>
      <c r="N971" s="101" t="str">
        <f>UPPER(TRIM("          TELEPHONE/CELL PHONE"))</f>
        <v>TELEPHONE/CELL PHONE</v>
      </c>
      <c r="P971" s="102" t="s">
        <v>370</v>
      </c>
      <c r="R971" s="109">
        <f>IFERROR(IF(1*AB971&gt;0,AB971,V971),V971)</f>
        <v>1790.9577777777779</v>
      </c>
      <c r="S971" s="108"/>
      <c r="T971" s="101">
        <f>IFERROR(IF(LEFT($G971,4)="xppm",AD971/VLOOKUP($G971,$K$11:$Z$28,T$1,0),IF(LEFT($J971,1)="E",AD971/VLOOKUP($J971,$K$11:$Z$28,T$1,0),AD971/T$6)),"")</f>
        <v>1795.6266666666668</v>
      </c>
      <c r="V971" s="101">
        <f>IFERROR(IF(LEFT($G971,4)="xppm",AF971/VLOOKUP($G971,$K$11:$Z$28,V$1,0),IF(LEFT($J971,1)="E",AF971/VLOOKUP($J971,$K$11:$Z$28,V$1,0),AF971/V$6)),"")</f>
        <v>1790.9577777777779</v>
      </c>
      <c r="X971" s="101">
        <f>IFERROR(IF(LEFT($G971,4)="xppm",AH971/VLOOKUP($G971,$K$11:$Z$28,X$1,0),IF(LEFT($J971,1)="E",AH971/VLOOKUP($J971,$K$11:$Z$28,X$1,0),AH971/X$6)),"")</f>
        <v>1934.7566666666669</v>
      </c>
      <c r="Z971" s="101">
        <f>IFERROR(IF(LEFT($G971,4)="xppm",AJ971/VLOOKUP($G971,$K$11:$Z$28,Z$1,0),IF(LEFT($J971,1)="E",AJ971/VLOOKUP($J971,$K$11:$Z$28,Z$1,0),AJ971/Z$6)),"")</f>
        <v>2022.7866666666666</v>
      </c>
      <c r="AA971" s="108"/>
      <c r="AB971" s="99">
        <f>IFERROR(IF(LEFT($G971,4)="xppm",AL971/VLOOKUP($G971,$K$11:$Z$28,AB$1,0),IF(LEFT($J971,1)="E",AL971/VLOOKUP($J971,$K$11:$AB$28,AB$1,0),AL971/AB$6)),"")</f>
        <v>0</v>
      </c>
      <c r="AC971" s="110"/>
      <c r="AD971" s="14">
        <v>5386.88</v>
      </c>
      <c r="AE971" s="14"/>
      <c r="AF971" s="14">
        <v>16118.62</v>
      </c>
      <c r="AG971" s="14"/>
      <c r="AH971" s="14">
        <v>23217.08</v>
      </c>
      <c r="AI971" s="14"/>
      <c r="AJ971" s="14">
        <v>24273.439999999999</v>
      </c>
      <c r="AK971" s="65"/>
      <c r="AL971" s="14">
        <v>0</v>
      </c>
      <c r="AM971" s="65"/>
      <c r="AN971" s="25">
        <v>2097.71</v>
      </c>
      <c r="AO971" s="25">
        <v>1889.76</v>
      </c>
      <c r="AP971" s="25">
        <v>1861.94</v>
      </c>
      <c r="AQ971" s="25">
        <v>1708.04</v>
      </c>
      <c r="AR971" s="25">
        <v>1954.08</v>
      </c>
      <c r="AS971" s="25">
        <v>1764.1</v>
      </c>
      <c r="AT971" s="25">
        <v>1909.25</v>
      </c>
      <c r="AU971" s="25">
        <v>1674.29</v>
      </c>
      <c r="AV971" s="25">
        <v>1721.98</v>
      </c>
      <c r="AW971" s="25">
        <v>1899.01</v>
      </c>
      <c r="AX971" s="25">
        <v>2458.12</v>
      </c>
      <c r="AY971" s="25">
        <v>1029.75</v>
      </c>
      <c r="AZ971" s="108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  <c r="CK971" s="10"/>
      <c r="CL971" s="10"/>
      <c r="CM971" s="10"/>
      <c r="CN971" s="10"/>
      <c r="CO971" s="10"/>
      <c r="CP971" s="10"/>
      <c r="CQ971" s="10"/>
      <c r="CR971" s="10"/>
      <c r="CS971" s="10"/>
      <c r="CT971" s="10"/>
      <c r="CU971" s="10"/>
      <c r="CV971" s="10"/>
      <c r="CW971" s="10"/>
      <c r="CX971" s="10"/>
      <c r="CY971" s="10"/>
      <c r="CZ971" s="10"/>
      <c r="DA971" s="10"/>
      <c r="DB971" s="10"/>
      <c r="DC971" s="10"/>
      <c r="DD971" s="10"/>
      <c r="DE971" s="10"/>
      <c r="DF971" s="10"/>
      <c r="DG971" s="10"/>
      <c r="DH971" s="10"/>
      <c r="DI971" s="10"/>
      <c r="DJ971" s="10"/>
      <c r="DK971" s="10"/>
      <c r="DL971" s="10"/>
      <c r="DM971" s="10"/>
      <c r="DN971" s="10"/>
      <c r="DO971" s="10"/>
      <c r="DP971" s="10"/>
      <c r="DQ971" s="10"/>
      <c r="DR971" s="10"/>
      <c r="DS971" s="10"/>
    </row>
    <row r="972" spans="1:123" s="101" customFormat="1" ht="10.95" customHeight="1" x14ac:dyDescent="0.25">
      <c r="A972" s="75" t="s">
        <v>348</v>
      </c>
      <c r="B972" s="95" t="str">
        <f t="shared" si="264"/>
        <v>Bud02 2020,3002,'555000',1198.02222222222</v>
      </c>
      <c r="C972" s="96">
        <f t="shared" si="265"/>
        <v>2020</v>
      </c>
      <c r="D972" s="96">
        <v>3002</v>
      </c>
      <c r="E972" s="97">
        <f>IF(LEFT(H972,1) = "x",H972,F972)</f>
        <v>555000</v>
      </c>
      <c r="F972" s="90">
        <v>555000</v>
      </c>
      <c r="G972" s="98">
        <f>IF(""="",1,SUBSTITUTE(SUBSTITUTE("","xxp","xpp"),"xppm13","xppm08"))</f>
        <v>1</v>
      </c>
      <c r="H972" s="98">
        <f>IF(""="",1,"")</f>
        <v>1</v>
      </c>
      <c r="I972" s="98">
        <f>IF(""="",1,IF(LEFT("",1)&lt;&gt;"E","",1))</f>
        <v>1</v>
      </c>
      <c r="J972" s="98">
        <f>IF(""="",1,IF(LEFT("",1)="E","",1))</f>
        <v>1</v>
      </c>
      <c r="K972" s="99" t="s">
        <v>385</v>
      </c>
      <c r="L972" s="91">
        <v>3002</v>
      </c>
      <c r="M972" s="100" t="str">
        <f>IF(LEFT($G972,4)="xppm","*","")</f>
        <v/>
      </c>
      <c r="N972" s="101" t="str">
        <f>UPPER(TRIM("          DONATIONS"))</f>
        <v>DONATIONS</v>
      </c>
      <c r="P972" s="102" t="s">
        <v>386</v>
      </c>
      <c r="R972" s="109">
        <f>IFERROR(IF(1*AB972&gt;0,AB972,V972),V972)</f>
        <v>1198.0222222222224</v>
      </c>
      <c r="S972" s="108"/>
      <c r="T972" s="101">
        <f>IFERROR(IF(LEFT($G972,4)="xppm",AD972/VLOOKUP($G972,$K$11:$Z$28,T$1,0),IF(LEFT($J972,1)="E",AD972/VLOOKUP($J972,$K$11:$Z$28,T$1,0),AD972/T$6)),"")</f>
        <v>1294.3166666666666</v>
      </c>
      <c r="V972" s="101">
        <f>IFERROR(IF(LEFT($G972,4)="xppm",AF972/VLOOKUP($G972,$K$11:$Z$28,V$1,0),IF(LEFT($J972,1)="E",AF972/VLOOKUP($J972,$K$11:$Z$28,V$1,0),AF972/V$6)),"")</f>
        <v>1198.0222222222224</v>
      </c>
      <c r="X972" s="101">
        <f>IFERROR(IF(LEFT($G972,4)="xppm",AH972/VLOOKUP($G972,$K$11:$Z$28,X$1,0),IF(LEFT($J972,1)="E",AH972/VLOOKUP($J972,$K$11:$Z$28,X$1,0),AH972/X$6)),"")</f>
        <v>1177.6816666666666</v>
      </c>
      <c r="Z972" s="101">
        <f>IFERROR(IF(LEFT($G972,4)="xppm",AJ972/VLOOKUP($G972,$K$11:$Z$28,Z$1,0),IF(LEFT($J972,1)="E",AJ972/VLOOKUP($J972,$K$11:$Z$28,Z$1,0),AJ972/Z$6)),"")</f>
        <v>1198.6497219999999</v>
      </c>
      <c r="AA972" s="108"/>
      <c r="AB972" s="99">
        <f>IFERROR(IF(LEFT($G972,4)="xppm",AL972/VLOOKUP($G972,$K$11:$Z$28,AB$1,0),IF(LEFT($J972,1)="E",AL972/VLOOKUP($J972,$K$11:$AB$28,AB$1,0),AL972/AB$6)),"")</f>
        <v>0</v>
      </c>
      <c r="AC972" s="110"/>
      <c r="AD972" s="14">
        <v>3882.95</v>
      </c>
      <c r="AE972" s="14"/>
      <c r="AF972" s="14">
        <v>10782.2</v>
      </c>
      <c r="AG972" s="14"/>
      <c r="AH972" s="14">
        <v>14132.18</v>
      </c>
      <c r="AI972" s="14"/>
      <c r="AJ972" s="14">
        <v>14383.796664</v>
      </c>
      <c r="AK972" s="65"/>
      <c r="AL972" s="14">
        <v>0</v>
      </c>
      <c r="AM972" s="65"/>
      <c r="AN972" s="25">
        <v>1000</v>
      </c>
      <c r="AO972" s="25">
        <v>1382.15</v>
      </c>
      <c r="AP972" s="25">
        <v>1163.2</v>
      </c>
      <c r="AQ972" s="25">
        <v>1000</v>
      </c>
      <c r="AR972" s="25">
        <v>1299.25</v>
      </c>
      <c r="AS972" s="25">
        <v>1600</v>
      </c>
      <c r="AT972" s="25">
        <v>1000</v>
      </c>
      <c r="AU972" s="25">
        <v>1000</v>
      </c>
      <c r="AV972" s="25">
        <v>1000</v>
      </c>
      <c r="AW972" s="25">
        <v>1555.68</v>
      </c>
      <c r="AX972" s="25">
        <v>1327.27</v>
      </c>
      <c r="AY972" s="25">
        <v>1000</v>
      </c>
      <c r="AZ972" s="108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  <c r="CK972" s="10"/>
      <c r="CL972" s="10"/>
      <c r="CM972" s="10"/>
      <c r="CN972" s="10"/>
      <c r="CO972" s="10"/>
      <c r="CP972" s="10"/>
      <c r="CQ972" s="10"/>
      <c r="CR972" s="10"/>
      <c r="CS972" s="10"/>
      <c r="CT972" s="10"/>
      <c r="CU972" s="10"/>
      <c r="CV972" s="10"/>
      <c r="CW972" s="10"/>
      <c r="CX972" s="10"/>
      <c r="CY972" s="10"/>
      <c r="CZ972" s="10"/>
      <c r="DA972" s="10"/>
      <c r="DB972" s="10"/>
      <c r="DC972" s="10"/>
      <c r="DD972" s="10"/>
      <c r="DE972" s="10"/>
      <c r="DF972" s="10"/>
      <c r="DG972" s="10"/>
      <c r="DH972" s="10"/>
      <c r="DI972" s="10"/>
      <c r="DJ972" s="10"/>
      <c r="DK972" s="10"/>
      <c r="DL972" s="10"/>
      <c r="DM972" s="10"/>
      <c r="DN972" s="10"/>
      <c r="DO972" s="10"/>
      <c r="DP972" s="10"/>
      <c r="DQ972" s="10"/>
      <c r="DR972" s="10"/>
      <c r="DS972" s="10"/>
    </row>
    <row r="973" spans="1:123" s="101" customFormat="1" ht="10.95" customHeight="1" x14ac:dyDescent="0.25">
      <c r="A973" s="75" t="s">
        <v>348</v>
      </c>
      <c r="B973" s="95" t="str">
        <f t="shared" si="264"/>
        <v>Bud02 2020,3002,'xga001',0.000572458703695967</v>
      </c>
      <c r="C973" s="96">
        <f t="shared" si="265"/>
        <v>2020</v>
      </c>
      <c r="D973" s="96">
        <v>3002</v>
      </c>
      <c r="E973" s="97" t="str">
        <f>IF(LEFT(H973,1) = "x",H973,F973)</f>
        <v>xga001</v>
      </c>
      <c r="F973" s="90">
        <v>555500</v>
      </c>
      <c r="G973" s="98">
        <f>IF(""="",1,SUBSTITUTE(SUBSTITUTE("","xxp","xpp"),"xppm13","xppm08"))</f>
        <v>1</v>
      </c>
      <c r="H973" s="98" t="str">
        <f>IF("xga001"="",1,"xga001")</f>
        <v>xga001</v>
      </c>
      <c r="I973" s="98">
        <f>IF("E1z"="",1,IF(LEFT("E1z",1)&lt;&gt;"E","E1z",1))</f>
        <v>1</v>
      </c>
      <c r="J973" s="98" t="str">
        <f>IF("E1z"="",1,IF(LEFT("E1z",1)="E","E1z",1))</f>
        <v>E1z</v>
      </c>
      <c r="K973" s="99" t="s">
        <v>387</v>
      </c>
      <c r="L973" s="91">
        <v>3002</v>
      </c>
      <c r="M973" s="100" t="str">
        <f>IF(LEFT($G973,4)="xppm","*","")</f>
        <v/>
      </c>
      <c r="N973" s="101" t="str">
        <f>UPPER(TRIM("          BAD DEBT"))</f>
        <v>BAD DEBT</v>
      </c>
      <c r="P973" s="102" t="s">
        <v>388</v>
      </c>
      <c r="R973" s="109">
        <f>IFERROR(IF(1*AB973&gt;0,AB973,V973),V973)</f>
        <v>5.724587036959666E-4</v>
      </c>
      <c r="S973" s="108"/>
      <c r="T973" s="101">
        <f>IFERROR(IF(LEFT($G973,4)="xppm",AD973/VLOOKUP($G973,$K$11:$Z$28,T$1,0),IF(LEFT($J973,1)="E",AD973/VLOOKUP($J973,$K$11:$Z$28,T$1,0),AD973/T$6)),"")</f>
        <v>5.8799689164441165E-4</v>
      </c>
      <c r="V973" s="101">
        <f>IFERROR(IF(LEFT($G973,4)="xppm",AF973/VLOOKUP($G973,$K$11:$Z$28,V$1,0),IF(LEFT($J973,1)="E",AF973/VLOOKUP($J973,$K$11:$Z$28,V$1,0),AF973/V$6)),"")</f>
        <v>5.724587036959666E-4</v>
      </c>
      <c r="X973" s="101">
        <f>IFERROR(IF(LEFT($G973,4)="xppm",AH973/VLOOKUP($G973,$K$11:$Z$28,X$1,0),IF(LEFT($J973,1)="E",AH973/VLOOKUP($J973,$K$11:$Z$28,X$1,0),AH973/X$6)),"")</f>
        <v>2.4304170519860472E-4</v>
      </c>
      <c r="Z973" s="101">
        <f>IFERROR(IF(LEFT($G973,4)="xppm",AJ973/VLOOKUP($G973,$K$11:$Z$28,Z$1,0),IF(LEFT($J973,1)="E",AJ973/VLOOKUP($J973,$K$11:$Z$28,Z$1,0),AJ973/Z$6)),"")</f>
        <v>6.0329999284585941E-4</v>
      </c>
      <c r="AA973" s="108"/>
      <c r="AB973" s="99" t="str">
        <f>IFERROR(IF(LEFT($G973,4)="xppm",AL973/VLOOKUP($G973,$K$11:$Z$28,AB$1,0),IF(LEFT($J973,1)="E",AL973/VLOOKUP($J973,$K$11:$AB$28,AB$1,0),AL973/AB$6)),"")</f>
        <v/>
      </c>
      <c r="AC973" s="110"/>
      <c r="AD973" s="14">
        <v>65173.24</v>
      </c>
      <c r="AE973" s="14"/>
      <c r="AF973" s="14">
        <v>190831.2</v>
      </c>
      <c r="AG973" s="14"/>
      <c r="AH973" s="14">
        <v>88131.58</v>
      </c>
      <c r="AI973" s="14"/>
      <c r="AJ973" s="14">
        <v>254527.369764</v>
      </c>
      <c r="AK973" s="65"/>
      <c r="AL973" s="14">
        <v>0</v>
      </c>
      <c r="AM973" s="65"/>
      <c r="AN973" s="25">
        <v>8011.52</v>
      </c>
      <c r="AO973" s="25">
        <v>7597.52</v>
      </c>
      <c r="AP973" s="25">
        <v>7445.79</v>
      </c>
      <c r="AQ973" s="25">
        <v>21515.14</v>
      </c>
      <c r="AR973" s="25">
        <v>19550.349999999999</v>
      </c>
      <c r="AS973" s="25">
        <v>21582.01</v>
      </c>
      <c r="AT973" s="25">
        <v>20837.29</v>
      </c>
      <c r="AU973" s="25">
        <v>21837.05</v>
      </c>
      <c r="AV973" s="25">
        <v>20336.12</v>
      </c>
      <c r="AW973" s="25">
        <v>21865.26</v>
      </c>
      <c r="AX973" s="25">
        <v>22334.57</v>
      </c>
      <c r="AY973" s="25">
        <v>20973.41</v>
      </c>
      <c r="AZ973" s="108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  <c r="CK973" s="10"/>
      <c r="CL973" s="10"/>
      <c r="CM973" s="10"/>
      <c r="CN973" s="10"/>
      <c r="CO973" s="10"/>
      <c r="CP973" s="10"/>
      <c r="CQ973" s="10"/>
      <c r="CR973" s="10"/>
      <c r="CS973" s="10"/>
      <c r="CT973" s="10"/>
      <c r="CU973" s="10"/>
      <c r="CV973" s="10"/>
      <c r="CW973" s="10"/>
      <c r="CX973" s="10"/>
      <c r="CY973" s="10"/>
      <c r="CZ973" s="10"/>
      <c r="DA973" s="10"/>
      <c r="DB973" s="10"/>
      <c r="DC973" s="10"/>
      <c r="DD973" s="10"/>
      <c r="DE973" s="10"/>
      <c r="DF973" s="10"/>
      <c r="DG973" s="10"/>
      <c r="DH973" s="10"/>
      <c r="DI973" s="10"/>
      <c r="DJ973" s="10"/>
      <c r="DK973" s="10"/>
      <c r="DL973" s="10"/>
      <c r="DM973" s="10"/>
      <c r="DN973" s="10"/>
      <c r="DO973" s="10"/>
      <c r="DP973" s="10"/>
      <c r="DQ973" s="10"/>
      <c r="DR973" s="10"/>
      <c r="DS973" s="10"/>
    </row>
    <row r="974" spans="1:123" s="101" customFormat="1" ht="10.95" customHeight="1" x14ac:dyDescent="0.25">
      <c r="A974" s="75" t="s">
        <v>348</v>
      </c>
      <c r="B974" s="95" t="str">
        <f t="shared" si="264"/>
        <v>Bud02 2020,3002,'556000',4691.66</v>
      </c>
      <c r="C974" s="96">
        <f t="shared" si="265"/>
        <v>2020</v>
      </c>
      <c r="D974" s="96">
        <v>3002</v>
      </c>
      <c r="E974" s="97">
        <f>IF(LEFT(H974,1) = "x",H974,F974)</f>
        <v>556000</v>
      </c>
      <c r="F974" s="90">
        <v>556000</v>
      </c>
      <c r="G974" s="98">
        <f>IF(""="",1,SUBSTITUTE(SUBSTITUTE("","xxp","xpp"),"xppm13","xppm08"))</f>
        <v>1</v>
      </c>
      <c r="H974" s="98">
        <f>IF(""="",1,"")</f>
        <v>1</v>
      </c>
      <c r="I974" s="98">
        <f>IF(""="",1,IF(LEFT("",1)&lt;&gt;"E","",1))</f>
        <v>1</v>
      </c>
      <c r="J974" s="98">
        <f>IF(""="",1,IF(LEFT("",1)="E","",1))</f>
        <v>1</v>
      </c>
      <c r="K974" s="99" t="s">
        <v>389</v>
      </c>
      <c r="L974" s="91">
        <v>3002</v>
      </c>
      <c r="M974" s="100" t="str">
        <f>IF(LEFT($G974,4)="xppm","*","")</f>
        <v/>
      </c>
      <c r="N974" s="101" t="str">
        <f>UPPER(TRIM("          MEDICAID BED TAX"))</f>
        <v>MEDICAID BED TAX</v>
      </c>
      <c r="P974" s="102" t="s">
        <v>356</v>
      </c>
      <c r="R974" s="109">
        <f>IFERROR(IF(1*AB974&gt;0,AB974,V974),V974)</f>
        <v>4691.66</v>
      </c>
      <c r="S974" s="108"/>
      <c r="T974" s="101">
        <f>IFERROR(IF(LEFT($G974,4)="xppm",AD974/VLOOKUP($G974,$K$11:$Z$28,T$1,0),IF(LEFT($J974,1)="E",AD974/VLOOKUP($J974,$K$11:$Z$28,T$1,0),AD974/T$6)),"")</f>
        <v>4691.66</v>
      </c>
      <c r="V974" s="101">
        <f>IFERROR(IF(LEFT($G974,4)="xppm",AF974/VLOOKUP($G974,$K$11:$Z$28,V$1,0),IF(LEFT($J974,1)="E",AF974/VLOOKUP($J974,$K$11:$Z$28,V$1,0),AF974/V$6)),"")</f>
        <v>4691.66</v>
      </c>
      <c r="X974" s="101">
        <f>IFERROR(IF(LEFT($G974,4)="xppm",AH974/VLOOKUP($G974,$K$11:$Z$28,X$1,0),IF(LEFT($J974,1)="E",AH974/VLOOKUP($J974,$K$11:$Z$28,X$1,0),AH974/X$6)),"")</f>
        <v>4691.66</v>
      </c>
      <c r="Z974" s="101">
        <f>IFERROR(IF(LEFT($G974,4)="xppm",AJ974/VLOOKUP($G974,$K$11:$Z$28,Z$1,0),IF(LEFT($J974,1)="E",AJ974/VLOOKUP($J974,$K$11:$Z$28,Z$1,0),AJ974/Z$6)),"")</f>
        <v>4691.66</v>
      </c>
      <c r="AA974" s="108"/>
      <c r="AB974" s="99">
        <f>IFERROR(IF(LEFT($G974,4)="xppm",AL974/VLOOKUP($G974,$K$11:$Z$28,AB$1,0),IF(LEFT($J974,1)="E",AL974/VLOOKUP($J974,$K$11:$AB$28,AB$1,0),AL974/AB$6)),"")</f>
        <v>0</v>
      </c>
      <c r="AC974" s="110"/>
      <c r="AD974" s="14">
        <v>14074.98</v>
      </c>
      <c r="AE974" s="14"/>
      <c r="AF974" s="14">
        <v>42224.94</v>
      </c>
      <c r="AG974" s="14"/>
      <c r="AH974" s="14">
        <v>56299.92</v>
      </c>
      <c r="AI974" s="14"/>
      <c r="AJ974" s="14">
        <v>56299.92</v>
      </c>
      <c r="AK974" s="65"/>
      <c r="AL974" s="14">
        <v>0</v>
      </c>
      <c r="AM974" s="65"/>
      <c r="AN974" s="25">
        <v>4691.66</v>
      </c>
      <c r="AO974" s="25">
        <v>4691.66</v>
      </c>
      <c r="AP974" s="25">
        <v>4691.66</v>
      </c>
      <c r="AQ974" s="25">
        <v>4691.66</v>
      </c>
      <c r="AR974" s="25">
        <v>4691.66</v>
      </c>
      <c r="AS974" s="25">
        <v>4691.66</v>
      </c>
      <c r="AT974" s="25">
        <v>4691.66</v>
      </c>
      <c r="AU974" s="25">
        <v>4691.66</v>
      </c>
      <c r="AV974" s="25">
        <v>4691.66</v>
      </c>
      <c r="AW974" s="25">
        <v>4691.66</v>
      </c>
      <c r="AX974" s="25">
        <v>4691.66</v>
      </c>
      <c r="AY974" s="25">
        <v>4691.66</v>
      </c>
      <c r="AZ974" s="108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  <c r="CK974" s="10"/>
      <c r="CL974" s="10"/>
      <c r="CM974" s="10"/>
      <c r="CN974" s="10"/>
      <c r="CO974" s="10"/>
      <c r="CP974" s="10"/>
      <c r="CQ974" s="10"/>
      <c r="CR974" s="10"/>
      <c r="CS974" s="10"/>
      <c r="CT974" s="10"/>
      <c r="CU974" s="10"/>
      <c r="CV974" s="10"/>
      <c r="CW974" s="10"/>
      <c r="CX974" s="10"/>
      <c r="CY974" s="10"/>
      <c r="CZ974" s="10"/>
      <c r="DA974" s="10"/>
      <c r="DB974" s="10"/>
      <c r="DC974" s="10"/>
      <c r="DD974" s="10"/>
      <c r="DE974" s="10"/>
      <c r="DF974" s="10"/>
      <c r="DG974" s="10"/>
      <c r="DH974" s="10"/>
      <c r="DI974" s="10"/>
      <c r="DJ974" s="10"/>
      <c r="DK974" s="10"/>
      <c r="DL974" s="10"/>
      <c r="DM974" s="10"/>
      <c r="DN974" s="10"/>
      <c r="DO974" s="10"/>
      <c r="DP974" s="10"/>
      <c r="DQ974" s="10"/>
      <c r="DR974" s="10"/>
      <c r="DS974" s="10"/>
    </row>
    <row r="975" spans="1:123" ht="4.05" customHeight="1" x14ac:dyDescent="0.25">
      <c r="A975" s="75" t="s">
        <v>348</v>
      </c>
      <c r="E975" s="111"/>
      <c r="F975" s="112"/>
      <c r="T975" s="25"/>
      <c r="U975" s="25"/>
      <c r="V975" s="25"/>
      <c r="W975" s="25"/>
      <c r="X975" s="25"/>
      <c r="Y975" s="25"/>
      <c r="Z975" s="25"/>
      <c r="AA975" s="25"/>
      <c r="AB975" s="14"/>
      <c r="AC975" s="14"/>
    </row>
    <row r="976" spans="1:123" s="86" customFormat="1" ht="15" customHeight="1" x14ac:dyDescent="0.25">
      <c r="A976" s="75" t="s">
        <v>348</v>
      </c>
      <c r="B976" s="80"/>
      <c r="C976" s="80"/>
      <c r="D976" s="80"/>
      <c r="E976" s="81"/>
      <c r="F976" s="82"/>
      <c r="G976" s="81"/>
      <c r="H976" s="81"/>
      <c r="I976" s="81"/>
      <c r="J976" s="81"/>
      <c r="K976" s="81"/>
      <c r="L976" s="83">
        <f>L977</f>
        <v>3002</v>
      </c>
      <c r="M976" s="84" t="s">
        <v>390</v>
      </c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  <c r="AA976" s="84"/>
      <c r="AB976" s="81"/>
      <c r="AC976" s="81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85"/>
      <c r="AO976" s="85"/>
      <c r="AP976" s="85"/>
      <c r="AQ976" s="85"/>
      <c r="AR976" s="85"/>
      <c r="AS976" s="85"/>
      <c r="AT976" s="85"/>
      <c r="AU976" s="85"/>
      <c r="AV976" s="85"/>
      <c r="AW976" s="85"/>
      <c r="AX976" s="85"/>
      <c r="AY976" s="85"/>
      <c r="AZ976" s="84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  <c r="CK976" s="10"/>
      <c r="CL976" s="10"/>
      <c r="CM976" s="10"/>
      <c r="CN976" s="10"/>
      <c r="CO976" s="10"/>
      <c r="CP976" s="10"/>
      <c r="CQ976" s="10"/>
      <c r="CR976" s="10"/>
      <c r="CS976" s="10"/>
      <c r="CT976" s="10"/>
      <c r="CU976" s="10"/>
      <c r="CV976" s="10"/>
      <c r="CW976" s="10"/>
      <c r="CX976" s="10"/>
      <c r="CY976" s="10"/>
      <c r="CZ976" s="10"/>
      <c r="DA976" s="10"/>
      <c r="DB976" s="10"/>
      <c r="DC976" s="10"/>
      <c r="DD976" s="10"/>
      <c r="DE976" s="10"/>
      <c r="DF976" s="10"/>
      <c r="DG976" s="10"/>
      <c r="DH976" s="10"/>
      <c r="DI976" s="10"/>
      <c r="DJ976" s="10"/>
      <c r="DK976" s="10"/>
      <c r="DL976" s="10"/>
      <c r="DM976" s="10"/>
      <c r="DN976" s="10"/>
      <c r="DO976" s="10"/>
      <c r="DP976" s="10"/>
      <c r="DQ976" s="10"/>
      <c r="DR976" s="10"/>
      <c r="DS976" s="10"/>
    </row>
    <row r="977" spans="1:123" s="101" customFormat="1" ht="10.95" customHeight="1" x14ac:dyDescent="0.25">
      <c r="A977" s="75" t="s">
        <v>348</v>
      </c>
      <c r="B977" s="95" t="str">
        <f t="shared" ref="B977:B979" si="266">IF(E977&gt;0,"Bud02 " &amp; C977 &amp;","&amp;D977&amp;",'"&amp;E977&amp;"',"&amp;1*R977)</f>
        <v>Bud02 2020,3002,'557500',8100</v>
      </c>
      <c r="C977" s="96">
        <f t="shared" ref="C977:C979" si="267">$E$5</f>
        <v>2020</v>
      </c>
      <c r="D977" s="96">
        <v>3002</v>
      </c>
      <c r="E977" s="97">
        <f>IF(LEFT(H977,1) = "x",H977,F977)</f>
        <v>557500</v>
      </c>
      <c r="F977" s="90">
        <v>557500</v>
      </c>
      <c r="G977" s="98">
        <f>IF(""="",1,SUBSTITUTE(SUBSTITUTE("","xxp","xpp"),"xppm13","xppm08"))</f>
        <v>1</v>
      </c>
      <c r="H977" s="98">
        <f>IF(""="",1,"")</f>
        <v>1</v>
      </c>
      <c r="I977" s="98">
        <f>IF(""="",1,IF(LEFT("",1)&lt;&gt;"E","",1))</f>
        <v>1</v>
      </c>
      <c r="J977" s="98">
        <f>IF(""="",1,IF(LEFT("",1)="E","",1))</f>
        <v>1</v>
      </c>
      <c r="K977" s="99" t="s">
        <v>391</v>
      </c>
      <c r="L977" s="91">
        <v>3002</v>
      </c>
      <c r="M977" s="100" t="str">
        <f>IF(LEFT($G977,4)="xppm","*","")</f>
        <v/>
      </c>
      <c r="N977" s="101" t="str">
        <f>UPPER(TRIM("          REAL ESTATE TAXES"))</f>
        <v>REAL ESTATE TAXES</v>
      </c>
      <c r="P977" s="102" t="s">
        <v>356</v>
      </c>
      <c r="R977" s="109">
        <f>IFERROR(IF(1*AB977&gt;0,AB977,V977),V977)</f>
        <v>8100</v>
      </c>
      <c r="S977" s="108"/>
      <c r="T977" s="101">
        <f>IFERROR(IF(LEFT($G977,4)="xppm",AD977/VLOOKUP($G977,$K$11:$Z$28,T$1,0),IF(LEFT($J977,1)="E",AD977/VLOOKUP($J977,$K$11:$Z$28,T$1,0),AD977/T$6)),"")</f>
        <v>8100</v>
      </c>
      <c r="V977" s="101">
        <f>IFERROR(IF(LEFT($G977,4)="xppm",AF977/VLOOKUP($G977,$K$11:$Z$28,V$1,0),IF(LEFT($J977,1)="E",AF977/VLOOKUP($J977,$K$11:$Z$28,V$1,0),AF977/V$6)),"")</f>
        <v>8100</v>
      </c>
      <c r="X977" s="101">
        <f>IFERROR(IF(LEFT($G977,4)="xppm",AH977/VLOOKUP($G977,$K$11:$Z$28,X$1,0),IF(LEFT($J977,1)="E",AH977/VLOOKUP($J977,$K$11:$Z$28,X$1,0),AH977/X$6)),"")</f>
        <v>9017</v>
      </c>
      <c r="Z977" s="101">
        <f>IFERROR(IF(LEFT($G977,4)="xppm",AJ977/VLOOKUP($G977,$K$11:$Z$28,Z$1,0),IF(LEFT($J977,1)="E",AJ977/VLOOKUP($J977,$K$11:$Z$28,Z$1,0),AJ977/Z$6)),"")</f>
        <v>8100</v>
      </c>
      <c r="AA977" s="108"/>
      <c r="AB977" s="99">
        <f>IFERROR(IF(LEFT($G977,4)="xppm",AL977/VLOOKUP($G977,$K$11:$Z$28,AB$1,0),IF(LEFT($J977,1)="E",AL977/VLOOKUP($J977,$K$11:$AB$28,AB$1,0),AL977/AB$6)),"")</f>
        <v>0</v>
      </c>
      <c r="AC977" s="110"/>
      <c r="AD977" s="14">
        <v>24300</v>
      </c>
      <c r="AE977" s="14"/>
      <c r="AF977" s="14">
        <v>72900</v>
      </c>
      <c r="AG977" s="14"/>
      <c r="AH977" s="14">
        <v>108204</v>
      </c>
      <c r="AI977" s="14"/>
      <c r="AJ977" s="14">
        <v>97200</v>
      </c>
      <c r="AK977" s="65"/>
      <c r="AL977" s="14">
        <v>0</v>
      </c>
      <c r="AM977" s="65"/>
      <c r="AN977" s="25">
        <v>6017</v>
      </c>
      <c r="AO977" s="25">
        <v>6017</v>
      </c>
      <c r="AP977" s="25">
        <v>42017</v>
      </c>
      <c r="AQ977" s="25">
        <v>8100</v>
      </c>
      <c r="AR977" s="25">
        <v>8100</v>
      </c>
      <c r="AS977" s="25">
        <v>8100</v>
      </c>
      <c r="AT977" s="25">
        <v>8100</v>
      </c>
      <c r="AU977" s="25">
        <v>8100</v>
      </c>
      <c r="AV977" s="25">
        <v>8100</v>
      </c>
      <c r="AW977" s="25">
        <v>8100</v>
      </c>
      <c r="AX977" s="25">
        <v>8100</v>
      </c>
      <c r="AY977" s="25">
        <v>8100</v>
      </c>
      <c r="AZ977" s="108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  <c r="CK977" s="10"/>
      <c r="CL977" s="10"/>
      <c r="CM977" s="10"/>
      <c r="CN977" s="10"/>
      <c r="CO977" s="10"/>
      <c r="CP977" s="10"/>
      <c r="CQ977" s="10"/>
      <c r="CR977" s="10"/>
      <c r="CS977" s="10"/>
      <c r="CT977" s="10"/>
      <c r="CU977" s="10"/>
      <c r="CV977" s="10"/>
      <c r="CW977" s="10"/>
      <c r="CX977" s="10"/>
      <c r="CY977" s="10"/>
      <c r="CZ977" s="10"/>
      <c r="DA977" s="10"/>
      <c r="DB977" s="10"/>
      <c r="DC977" s="10"/>
      <c r="DD977" s="10"/>
      <c r="DE977" s="10"/>
      <c r="DF977" s="10"/>
      <c r="DG977" s="10"/>
      <c r="DH977" s="10"/>
      <c r="DI977" s="10"/>
      <c r="DJ977" s="10"/>
      <c r="DK977" s="10"/>
      <c r="DL977" s="10"/>
      <c r="DM977" s="10"/>
      <c r="DN977" s="10"/>
      <c r="DO977" s="10"/>
      <c r="DP977" s="10"/>
      <c r="DQ977" s="10"/>
      <c r="DR977" s="10"/>
      <c r="DS977" s="10"/>
    </row>
    <row r="978" spans="1:123" s="101" customFormat="1" ht="10.95" customHeight="1" x14ac:dyDescent="0.25">
      <c r="A978" s="75" t="s">
        <v>348</v>
      </c>
      <c r="B978" s="95" t="str">
        <f t="shared" si="266"/>
        <v>Bud02 2020,3002,'558000',6300.84888888889</v>
      </c>
      <c r="C978" s="96">
        <f t="shared" si="267"/>
        <v>2020</v>
      </c>
      <c r="D978" s="96">
        <v>3002</v>
      </c>
      <c r="E978" s="97">
        <f>IF(LEFT(H978,1) = "x",H978,F978)</f>
        <v>558000</v>
      </c>
      <c r="F978" s="90">
        <v>558000</v>
      </c>
      <c r="G978" s="98">
        <f>IF(""="",1,SUBSTITUTE(SUBSTITUTE("","xxp","xpp"),"xppm13","xppm08"))</f>
        <v>1</v>
      </c>
      <c r="H978" s="98">
        <f>IF(""="",1,"")</f>
        <v>1</v>
      </c>
      <c r="I978" s="98">
        <f>IF(""="",1,IF(LEFT("",1)&lt;&gt;"E","",1))</f>
        <v>1</v>
      </c>
      <c r="J978" s="98">
        <f>IF(""="",1,IF(LEFT("",1)="E","",1))</f>
        <v>1</v>
      </c>
      <c r="K978" s="99" t="s">
        <v>392</v>
      </c>
      <c r="L978" s="91">
        <v>3002</v>
      </c>
      <c r="M978" s="100" t="str">
        <f>IF(LEFT($G978,4)="xppm","*","")</f>
        <v/>
      </c>
      <c r="N978" s="101" t="str">
        <f>UPPER(TRIM("          INSURANCE - GENERAL LIABILITY"))</f>
        <v>INSURANCE - GENERAL LIABILITY</v>
      </c>
      <c r="P978" s="102" t="s">
        <v>359</v>
      </c>
      <c r="R978" s="109">
        <f>IFERROR(IF(1*AB978&gt;0,AB978,V978),V978)</f>
        <v>6300.8488888888887</v>
      </c>
      <c r="S978" s="108"/>
      <c r="T978" s="101">
        <f>IFERROR(IF(LEFT($G978,4)="xppm",AD978/VLOOKUP($G978,$K$11:$Z$28,T$1,0),IF(LEFT($J978,1)="E",AD978/VLOOKUP($J978,$K$11:$Z$28,T$1,0),AD978/T$6)),"")</f>
        <v>6327.05</v>
      </c>
      <c r="V978" s="101">
        <f>IFERROR(IF(LEFT($G978,4)="xppm",AF978/VLOOKUP($G978,$K$11:$Z$28,V$1,0),IF(LEFT($J978,1)="E",AF978/VLOOKUP($J978,$K$11:$Z$28,V$1,0),AF978/V$6)),"")</f>
        <v>6300.8488888888887</v>
      </c>
      <c r="X978" s="101">
        <f>IFERROR(IF(LEFT($G978,4)="xppm",AH978/VLOOKUP($G978,$K$11:$Z$28,X$1,0),IF(LEFT($J978,1)="E",AH978/VLOOKUP($J978,$K$11:$Z$28,X$1,0),AH978/X$6)),"")</f>
        <v>6249.4491666666663</v>
      </c>
      <c r="Z978" s="101">
        <f>IFERROR(IF(LEFT($G978,4)="xppm",AJ978/VLOOKUP($G978,$K$11:$Z$28,Z$1,0),IF(LEFT($J978,1)="E",AJ978/VLOOKUP($J978,$K$11:$Z$28,Z$1,0),AJ978/Z$6)),"")</f>
        <v>6307.3725000000004</v>
      </c>
      <c r="AA978" s="108"/>
      <c r="AB978" s="99">
        <f>IFERROR(IF(LEFT($G978,4)="xppm",AL978/VLOOKUP($G978,$K$11:$Z$28,AB$1,0),IF(LEFT($J978,1)="E",AL978/VLOOKUP($J978,$K$11:$AB$28,AB$1,0),AL978/AB$6)),"")</f>
        <v>0</v>
      </c>
      <c r="AC978" s="110"/>
      <c r="AD978" s="14">
        <v>18981.150000000001</v>
      </c>
      <c r="AE978" s="14"/>
      <c r="AF978" s="14">
        <v>56707.64</v>
      </c>
      <c r="AG978" s="14"/>
      <c r="AH978" s="14">
        <v>74993.39</v>
      </c>
      <c r="AI978" s="14"/>
      <c r="AJ978" s="14">
        <v>75688.47</v>
      </c>
      <c r="AK978" s="65"/>
      <c r="AL978" s="14">
        <v>0</v>
      </c>
      <c r="AM978" s="65"/>
      <c r="AN978" s="25">
        <v>6247.35</v>
      </c>
      <c r="AO978" s="25">
        <v>6248.47</v>
      </c>
      <c r="AP978" s="25">
        <v>6248.46</v>
      </c>
      <c r="AQ978" s="25">
        <v>6248.46</v>
      </c>
      <c r="AR978" s="25">
        <v>6248.46</v>
      </c>
      <c r="AS978" s="25">
        <v>6248.46</v>
      </c>
      <c r="AT978" s="25">
        <v>6327.01</v>
      </c>
      <c r="AU978" s="25">
        <v>6327.05</v>
      </c>
      <c r="AV978" s="25">
        <v>6327.05</v>
      </c>
      <c r="AW978" s="25">
        <v>6327.05</v>
      </c>
      <c r="AX978" s="25">
        <v>6327.05</v>
      </c>
      <c r="AY978" s="25">
        <v>6327.05</v>
      </c>
      <c r="AZ978" s="108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  <c r="CK978" s="10"/>
      <c r="CL978" s="10"/>
      <c r="CM978" s="10"/>
      <c r="CN978" s="10"/>
      <c r="CO978" s="10"/>
      <c r="CP978" s="10"/>
      <c r="CQ978" s="10"/>
      <c r="CR978" s="10"/>
      <c r="CS978" s="10"/>
      <c r="CT978" s="10"/>
      <c r="CU978" s="10"/>
      <c r="CV978" s="10"/>
      <c r="CW978" s="10"/>
      <c r="CX978" s="10"/>
      <c r="CY978" s="10"/>
      <c r="CZ978" s="10"/>
      <c r="DA978" s="10"/>
      <c r="DB978" s="10"/>
      <c r="DC978" s="10"/>
      <c r="DD978" s="10"/>
      <c r="DE978" s="10"/>
      <c r="DF978" s="10"/>
      <c r="DG978" s="10"/>
      <c r="DH978" s="10"/>
      <c r="DI978" s="10"/>
      <c r="DJ978" s="10"/>
      <c r="DK978" s="10"/>
      <c r="DL978" s="10"/>
      <c r="DM978" s="10"/>
      <c r="DN978" s="10"/>
      <c r="DO978" s="10"/>
      <c r="DP978" s="10"/>
      <c r="DQ978" s="10"/>
      <c r="DR978" s="10"/>
      <c r="DS978" s="10"/>
    </row>
    <row r="979" spans="1:123" s="101" customFormat="1" ht="10.95" customHeight="1" x14ac:dyDescent="0.25">
      <c r="A979" s="75" t="s">
        <v>348</v>
      </c>
      <c r="B979" s="95" t="str">
        <f t="shared" si="266"/>
        <v>Bud02 2020,3002,'558200',851.84</v>
      </c>
      <c r="C979" s="96">
        <f t="shared" si="267"/>
        <v>2020</v>
      </c>
      <c r="D979" s="96">
        <v>3002</v>
      </c>
      <c r="E979" s="97">
        <f>IF(LEFT(H979,1) = "x",H979,F979)</f>
        <v>558200</v>
      </c>
      <c r="F979" s="90">
        <v>558200</v>
      </c>
      <c r="G979" s="98">
        <f>IF(""="",1,SUBSTITUTE(SUBSTITUTE("","xxp","xpp"),"xppm13","xppm08"))</f>
        <v>1</v>
      </c>
      <c r="H979" s="98">
        <f>IF(""="",1,"")</f>
        <v>1</v>
      </c>
      <c r="I979" s="98">
        <f>IF(""="",1,IF(LEFT("",1)&lt;&gt;"E","",1))</f>
        <v>1</v>
      </c>
      <c r="J979" s="98">
        <f>IF(""="",1,IF(LEFT("",1)="E","",1))</f>
        <v>1</v>
      </c>
      <c r="K979" s="99" t="s">
        <v>393</v>
      </c>
      <c r="L979" s="91">
        <v>3002</v>
      </c>
      <c r="M979" s="100" t="str">
        <f>IF(LEFT($G979,4)="xppm","*","")</f>
        <v/>
      </c>
      <c r="N979" s="101" t="str">
        <f>UPPER(TRIM("          INSURANCE - PROPERTY/FLOOD"))</f>
        <v>INSURANCE - PROPERTY/FLOOD</v>
      </c>
      <c r="P979" s="102" t="s">
        <v>359</v>
      </c>
      <c r="R979" s="109">
        <f>IFERROR(IF(1*AB979&gt;0,AB979,V979),V979)</f>
        <v>851.84</v>
      </c>
      <c r="S979" s="108"/>
      <c r="T979" s="101">
        <f>IFERROR(IF(LEFT($G979,4)="xppm",AD979/VLOOKUP($G979,$K$11:$Z$28,T$1,0),IF(LEFT($J979,1)="E",AD979/VLOOKUP($J979,$K$11:$Z$28,T$1,0),AD979/T$6)),"")</f>
        <v>851.84</v>
      </c>
      <c r="V979" s="101">
        <f>IFERROR(IF(LEFT($G979,4)="xppm",AF979/VLOOKUP($G979,$K$11:$Z$28,V$1,0),IF(LEFT($J979,1)="E",AF979/VLOOKUP($J979,$K$11:$Z$28,V$1,0),AF979/V$6)),"")</f>
        <v>851.84</v>
      </c>
      <c r="X979" s="101">
        <f>IFERROR(IF(LEFT($G979,4)="xppm",AH979/VLOOKUP($G979,$K$11:$Z$28,X$1,0),IF(LEFT($J979,1)="E",AH979/VLOOKUP($J979,$K$11:$Z$28,X$1,0),AH979/X$6)),"")</f>
        <v>692.84499999999991</v>
      </c>
      <c r="Z979" s="101">
        <f>IFERROR(IF(LEFT($G979,4)="xppm",AJ979/VLOOKUP($G979,$K$11:$Z$28,Z$1,0),IF(LEFT($J979,1)="E",AJ979/VLOOKUP($J979,$K$11:$Z$28,Z$1,0),AJ979/Z$6)),"")</f>
        <v>851.84</v>
      </c>
      <c r="AA979" s="108"/>
      <c r="AB979" s="99">
        <f>IFERROR(IF(LEFT($G979,4)="xppm",AL979/VLOOKUP($G979,$K$11:$Z$28,AB$1,0),IF(LEFT($J979,1)="E",AL979/VLOOKUP($J979,$K$11:$AB$28,AB$1,0),AL979/AB$6)),"")</f>
        <v>0</v>
      </c>
      <c r="AC979" s="110"/>
      <c r="AD979" s="14">
        <v>2555.52</v>
      </c>
      <c r="AE979" s="14"/>
      <c r="AF979" s="14">
        <v>7666.56</v>
      </c>
      <c r="AG979" s="14"/>
      <c r="AH979" s="14">
        <v>8314.14</v>
      </c>
      <c r="AI979" s="14"/>
      <c r="AJ979" s="14">
        <v>10222.08</v>
      </c>
      <c r="AK979" s="65"/>
      <c r="AL979" s="14">
        <v>0</v>
      </c>
      <c r="AM979" s="65"/>
      <c r="AN979" s="25">
        <v>661.01</v>
      </c>
      <c r="AO979" s="25">
        <v>851.84</v>
      </c>
      <c r="AP979" s="25">
        <v>851.84</v>
      </c>
      <c r="AQ979" s="25">
        <v>851.84</v>
      </c>
      <c r="AR979" s="25">
        <v>851.84</v>
      </c>
      <c r="AS979" s="25">
        <v>851.84</v>
      </c>
      <c r="AT979" s="25">
        <v>851.84</v>
      </c>
      <c r="AU979" s="25">
        <v>851.84</v>
      </c>
      <c r="AV979" s="25">
        <v>851.84</v>
      </c>
      <c r="AW979" s="25">
        <v>851.84</v>
      </c>
      <c r="AX979" s="25">
        <v>851.84</v>
      </c>
      <c r="AY979" s="25">
        <v>851.84</v>
      </c>
      <c r="AZ979" s="108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10"/>
      <c r="CI979" s="10"/>
      <c r="CJ979" s="10"/>
      <c r="CK979" s="10"/>
      <c r="CL979" s="10"/>
      <c r="CM979" s="10"/>
      <c r="CN979" s="10"/>
      <c r="CO979" s="10"/>
      <c r="CP979" s="10"/>
      <c r="CQ979" s="10"/>
      <c r="CR979" s="10"/>
      <c r="CS979" s="10"/>
      <c r="CT979" s="10"/>
      <c r="CU979" s="10"/>
      <c r="CV979" s="10"/>
      <c r="CW979" s="10"/>
      <c r="CX979" s="10"/>
      <c r="CY979" s="10"/>
      <c r="CZ979" s="10"/>
      <c r="DA979" s="10"/>
      <c r="DB979" s="10"/>
      <c r="DC979" s="10"/>
      <c r="DD979" s="10"/>
      <c r="DE979" s="10"/>
      <c r="DF979" s="10"/>
      <c r="DG979" s="10"/>
      <c r="DH979" s="10"/>
      <c r="DI979" s="10"/>
      <c r="DJ979" s="10"/>
      <c r="DK979" s="10"/>
      <c r="DL979" s="10"/>
      <c r="DM979" s="10"/>
      <c r="DN979" s="10"/>
      <c r="DO979" s="10"/>
      <c r="DP979" s="10"/>
      <c r="DQ979" s="10"/>
      <c r="DR979" s="10"/>
      <c r="DS979" s="10"/>
    </row>
    <row r="980" spans="1:123" ht="4.05" customHeight="1" x14ac:dyDescent="0.25">
      <c r="A980" s="75" t="s">
        <v>348</v>
      </c>
      <c r="E980" s="111"/>
      <c r="F980" s="112"/>
      <c r="T980" s="25"/>
      <c r="U980" s="25"/>
      <c r="V980" s="25"/>
      <c r="W980" s="25"/>
      <c r="X980" s="25"/>
      <c r="Y980" s="25"/>
      <c r="Z980" s="25"/>
      <c r="AA980" s="25"/>
      <c r="AB980" s="14"/>
      <c r="AC980" s="14"/>
    </row>
    <row r="981" spans="1:123" s="86" customFormat="1" ht="15" customHeight="1" x14ac:dyDescent="0.25">
      <c r="A981" s="75" t="s">
        <v>348</v>
      </c>
      <c r="B981" s="80"/>
      <c r="C981" s="80"/>
      <c r="D981" s="80"/>
      <c r="E981" s="81"/>
      <c r="F981" s="82"/>
      <c r="G981" s="81"/>
      <c r="H981" s="81"/>
      <c r="I981" s="81"/>
      <c r="J981" s="81"/>
      <c r="K981" s="81"/>
      <c r="L981" s="83">
        <f>L982</f>
        <v>3002</v>
      </c>
      <c r="M981" s="84" t="s">
        <v>394</v>
      </c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  <c r="AA981" s="84"/>
      <c r="AB981" s="81"/>
      <c r="AC981" s="81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85"/>
      <c r="AO981" s="85"/>
      <c r="AP981" s="85"/>
      <c r="AQ981" s="85"/>
      <c r="AR981" s="85"/>
      <c r="AS981" s="85"/>
      <c r="AT981" s="85"/>
      <c r="AU981" s="85"/>
      <c r="AV981" s="85"/>
      <c r="AW981" s="85"/>
      <c r="AX981" s="85"/>
      <c r="AY981" s="85"/>
      <c r="AZ981" s="84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B981" s="10"/>
      <c r="CC981" s="10"/>
      <c r="CD981" s="10"/>
      <c r="CE981" s="10"/>
      <c r="CF981" s="10"/>
      <c r="CG981" s="10"/>
      <c r="CH981" s="10"/>
      <c r="CI981" s="10"/>
      <c r="CJ981" s="10"/>
      <c r="CK981" s="10"/>
      <c r="CL981" s="10"/>
      <c r="CM981" s="10"/>
      <c r="CN981" s="10"/>
      <c r="CO981" s="10"/>
      <c r="CP981" s="10"/>
      <c r="CQ981" s="10"/>
      <c r="CR981" s="10"/>
      <c r="CS981" s="10"/>
      <c r="CT981" s="10"/>
      <c r="CU981" s="10"/>
      <c r="CV981" s="10"/>
      <c r="CW981" s="10"/>
      <c r="CX981" s="10"/>
      <c r="CY981" s="10"/>
      <c r="CZ981" s="10"/>
      <c r="DA981" s="10"/>
      <c r="DB981" s="10"/>
      <c r="DC981" s="10"/>
      <c r="DD981" s="10"/>
      <c r="DE981" s="10"/>
      <c r="DF981" s="10"/>
      <c r="DG981" s="10"/>
      <c r="DH981" s="10"/>
      <c r="DI981" s="10"/>
      <c r="DJ981" s="10"/>
      <c r="DK981" s="10"/>
      <c r="DL981" s="10"/>
      <c r="DM981" s="10"/>
      <c r="DN981" s="10"/>
      <c r="DO981" s="10"/>
      <c r="DP981" s="10"/>
      <c r="DQ981" s="10"/>
      <c r="DR981" s="10"/>
      <c r="DS981" s="10"/>
    </row>
    <row r="982" spans="1:123" s="101" customFormat="1" ht="10.95" customHeight="1" x14ac:dyDescent="0.25">
      <c r="A982" s="75" t="s">
        <v>348</v>
      </c>
      <c r="B982" s="95" t="str">
        <f t="shared" ref="B982:B984" si="268">IF(E982&gt;0,"Bud02 " &amp; C982 &amp;","&amp;D982&amp;",'"&amp;E982&amp;"',"&amp;1*R982)</f>
        <v>Bud02 2020,3002,'560000',1494.33888888889</v>
      </c>
      <c r="C982" s="96">
        <f t="shared" ref="C982:C985" si="269">$E$5</f>
        <v>2020</v>
      </c>
      <c r="D982" s="96">
        <v>3002</v>
      </c>
      <c r="E982" s="97">
        <f>IF(LEFT(H982,1) = "x",H982,F982)</f>
        <v>560000</v>
      </c>
      <c r="F982" s="90">
        <v>560000</v>
      </c>
      <c r="G982" s="98">
        <f>IF(""="",1,SUBSTITUTE(SUBSTITUTE("","xxp","xpp"),"xppm13","xppm08"))</f>
        <v>1</v>
      </c>
      <c r="H982" s="98">
        <f>IF(""="",1,"")</f>
        <v>1</v>
      </c>
      <c r="I982" s="98">
        <f>IF(""="",1,IF(LEFT("",1)&lt;&gt;"E","",1))</f>
        <v>1</v>
      </c>
      <c r="J982" s="98">
        <f>IF(""="",1,IF(LEFT("",1)="E","",1))</f>
        <v>1</v>
      </c>
      <c r="K982" s="99" t="s">
        <v>395</v>
      </c>
      <c r="L982" s="91">
        <v>3002</v>
      </c>
      <c r="M982" s="100" t="str">
        <f>IF(LEFT($G982,4)="xppm","*","")</f>
        <v/>
      </c>
      <c r="N982" s="101" t="str">
        <f>UPPER(TRIM("          INTEREST EXPENSE"))</f>
        <v>INTEREST EXPENSE</v>
      </c>
      <c r="P982" s="102" t="s">
        <v>356</v>
      </c>
      <c r="R982" s="109">
        <f>IFERROR(IF(1*AB982&gt;0,AB982,V982),V982)</f>
        <v>1494.3388888888887</v>
      </c>
      <c r="S982" s="108"/>
      <c r="T982" s="101">
        <f>IFERROR(IF(LEFT($G982,4)="xppm",AD982/VLOOKUP($G982,$K$11:$Z$28,T$1,0),IF(LEFT($J982,1)="E",AD982/VLOOKUP($J982,$K$11:$Z$28,T$1,0),AD982/T$6)),"")</f>
        <v>1868.1066666666666</v>
      </c>
      <c r="V982" s="101">
        <f>IFERROR(IF(LEFT($G982,4)="xppm",AF982/VLOOKUP($G982,$K$11:$Z$28,V$1,0),IF(LEFT($J982,1)="E",AF982/VLOOKUP($J982,$K$11:$Z$28,V$1,0),AF982/V$6)),"")</f>
        <v>1494.3388888888887</v>
      </c>
      <c r="X982" s="101">
        <f>IFERROR(IF(LEFT($G982,4)="xppm",AH982/VLOOKUP($G982,$K$11:$Z$28,X$1,0),IF(LEFT($J982,1)="E",AH982/VLOOKUP($J982,$K$11:$Z$28,X$1,0),AH982/X$6)),"")</f>
        <v>3014.6441666666669</v>
      </c>
      <c r="Z982" s="101">
        <f>IFERROR(IF(LEFT($G982,4)="xppm",AJ982/VLOOKUP($G982,$K$11:$Z$28,Z$1,0),IF(LEFT($J982,1)="E",AJ982/VLOOKUP($J982,$K$11:$Z$28,Z$1,0),AJ982/Z$6)),"")</f>
        <v>3267.0499999999997</v>
      </c>
      <c r="AA982" s="108"/>
      <c r="AB982" s="99">
        <f>IFERROR(IF(LEFT($G982,4)="xppm",AL982/VLOOKUP($G982,$K$11:$Z$28,AB$1,0),IF(LEFT($J982,1)="E",AL982/VLOOKUP($J982,$K$11:$AB$28,AB$1,0),AL982/AB$6)),"")</f>
        <v>0</v>
      </c>
      <c r="AC982" s="110"/>
      <c r="AD982" s="14">
        <v>5604.32</v>
      </c>
      <c r="AE982" s="14"/>
      <c r="AF982" s="14">
        <v>13449.05</v>
      </c>
      <c r="AG982" s="14"/>
      <c r="AH982" s="14">
        <v>36175.730000000003</v>
      </c>
      <c r="AI982" s="14"/>
      <c r="AJ982" s="14">
        <v>39204.6</v>
      </c>
      <c r="AK982" s="65"/>
      <c r="AL982" s="14">
        <v>0</v>
      </c>
      <c r="AM982" s="65"/>
      <c r="AN982" s="25">
        <v>2522.19</v>
      </c>
      <c r="AO982" s="25">
        <v>2263.1</v>
      </c>
      <c r="AP982" s="25">
        <v>1507.52</v>
      </c>
      <c r="AQ982" s="25">
        <v>1080.06</v>
      </c>
      <c r="AR982" s="25">
        <v>1609.92</v>
      </c>
      <c r="AS982" s="25">
        <v>2265.37</v>
      </c>
      <c r="AT982" s="25">
        <v>2043.65</v>
      </c>
      <c r="AU982" s="25">
        <v>587.58000000000004</v>
      </c>
      <c r="AV982" s="25">
        <v>258.14999999999998</v>
      </c>
      <c r="AW982" s="25">
        <v>1665.66</v>
      </c>
      <c r="AX982" s="25">
        <v>2033.46</v>
      </c>
      <c r="AY982" s="25">
        <v>1905.2</v>
      </c>
      <c r="AZ982" s="108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10"/>
      <c r="CI982" s="10"/>
      <c r="CJ982" s="10"/>
      <c r="CK982" s="10"/>
      <c r="CL982" s="10"/>
      <c r="CM982" s="10"/>
      <c r="CN982" s="10"/>
      <c r="CO982" s="10"/>
      <c r="CP982" s="10"/>
      <c r="CQ982" s="10"/>
      <c r="CR982" s="10"/>
      <c r="CS982" s="10"/>
      <c r="CT982" s="10"/>
      <c r="CU982" s="10"/>
      <c r="CV982" s="10"/>
      <c r="CW982" s="10"/>
      <c r="CX982" s="10"/>
      <c r="CY982" s="10"/>
      <c r="CZ982" s="10"/>
      <c r="DA982" s="10"/>
      <c r="DB982" s="10"/>
      <c r="DC982" s="10"/>
      <c r="DD982" s="10"/>
      <c r="DE982" s="10"/>
      <c r="DF982" s="10"/>
      <c r="DG982" s="10"/>
      <c r="DH982" s="10"/>
      <c r="DI982" s="10"/>
      <c r="DJ982" s="10"/>
      <c r="DK982" s="10"/>
      <c r="DL982" s="10"/>
      <c r="DM982" s="10"/>
      <c r="DN982" s="10"/>
      <c r="DO982" s="10"/>
      <c r="DP982" s="10"/>
      <c r="DQ982" s="10"/>
      <c r="DR982" s="10"/>
      <c r="DS982" s="10"/>
    </row>
    <row r="983" spans="1:123" s="101" customFormat="1" ht="10.95" customHeight="1" x14ac:dyDescent="0.25">
      <c r="A983" s="75" t="s">
        <v>348</v>
      </c>
      <c r="B983" s="95" t="str">
        <f t="shared" si="268"/>
        <v>Bud02 2020,3002,'560500',33588.9277777778</v>
      </c>
      <c r="C983" s="96">
        <f t="shared" si="269"/>
        <v>2020</v>
      </c>
      <c r="D983" s="96">
        <v>3002</v>
      </c>
      <c r="E983" s="97">
        <f>IF(LEFT(H983,1) = "x",H983,F983)</f>
        <v>560500</v>
      </c>
      <c r="F983" s="90">
        <v>560500</v>
      </c>
      <c r="G983" s="98">
        <f>IF(""="",1,SUBSTITUTE(SUBSTITUTE("","xxp","xpp"),"xppm13","xppm08"))</f>
        <v>1</v>
      </c>
      <c r="H983" s="98">
        <f>IF(""="",1,"")</f>
        <v>1</v>
      </c>
      <c r="I983" s="98">
        <f>IF(""="",1,IF(LEFT("",1)&lt;&gt;"E","",1))</f>
        <v>1</v>
      </c>
      <c r="J983" s="98">
        <f>IF(""="",1,IF(LEFT("",1)="E","",1))</f>
        <v>1</v>
      </c>
      <c r="K983" s="99" t="s">
        <v>396</v>
      </c>
      <c r="L983" s="91">
        <v>3002</v>
      </c>
      <c r="M983" s="100" t="str">
        <f>IF(LEFT($G983,4)="xppm","*","")</f>
        <v/>
      </c>
      <c r="N983" s="101" t="str">
        <f>UPPER(TRIM("          RENT EXPENSE"))</f>
        <v>RENT EXPENSE</v>
      </c>
      <c r="P983" s="102" t="s">
        <v>356</v>
      </c>
      <c r="R983" s="109">
        <f>IFERROR(IF(1*AB983&gt;0,AB983,V983),V983)</f>
        <v>33588.927777777775</v>
      </c>
      <c r="S983" s="108"/>
      <c r="T983" s="101">
        <f>IFERROR(IF(LEFT($G983,4)="xppm",AD983/VLOOKUP($G983,$K$11:$Z$28,T$1,0),IF(LEFT($J983,1)="E",AD983/VLOOKUP($J983,$K$11:$Z$28,T$1,0),AD983/T$6)),"")</f>
        <v>32383.583333333332</v>
      </c>
      <c r="V983" s="101">
        <f>IFERROR(IF(LEFT($G983,4)="xppm",AF983/VLOOKUP($G983,$K$11:$Z$28,V$1,0),IF(LEFT($J983,1)="E",AF983/VLOOKUP($J983,$K$11:$Z$28,V$1,0),AF983/V$6)),"")</f>
        <v>33588.927777777775</v>
      </c>
      <c r="X983" s="101">
        <f>IFERROR(IF(LEFT($G983,4)="xppm",AH983/VLOOKUP($G983,$K$11:$Z$28,X$1,0),IF(LEFT($J983,1)="E",AH983/VLOOKUP($J983,$K$11:$Z$28,X$1,0),AH983/X$6)),"")</f>
        <v>48076.056666666671</v>
      </c>
      <c r="Z983" s="101">
        <f>IFERROR(IF(LEFT($G983,4)="xppm",AJ983/VLOOKUP($G983,$K$11:$Z$28,Z$1,0),IF(LEFT($J983,1)="E",AJ983/VLOOKUP($J983,$K$11:$Z$28,Z$1,0),AJ983/Z$6)),"")</f>
        <v>35466.970833333333</v>
      </c>
      <c r="AA983" s="108"/>
      <c r="AB983" s="99">
        <f>IFERROR(IF(LEFT($G983,4)="xppm",AL983/VLOOKUP($G983,$K$11:$Z$28,AB$1,0),IF(LEFT($J983,1)="E",AL983/VLOOKUP($J983,$K$11:$AB$28,AB$1,0),AL983/AB$6)),"")</f>
        <v>0</v>
      </c>
      <c r="AC983" s="110"/>
      <c r="AD983" s="14">
        <v>97150.75</v>
      </c>
      <c r="AE983" s="14"/>
      <c r="AF983" s="14">
        <v>302300.34999999998</v>
      </c>
      <c r="AG983" s="14"/>
      <c r="AH983" s="14">
        <v>576912.68000000005</v>
      </c>
      <c r="AI983" s="14"/>
      <c r="AJ983" s="14">
        <v>425603.65</v>
      </c>
      <c r="AK983" s="65"/>
      <c r="AL983" s="14">
        <v>0</v>
      </c>
      <c r="AM983" s="65"/>
      <c r="AN983" s="25">
        <v>33333.71</v>
      </c>
      <c r="AO983" s="25">
        <v>32258.43</v>
      </c>
      <c r="AP983" s="25">
        <v>33333.71</v>
      </c>
      <c r="AQ983" s="25">
        <v>35755.32</v>
      </c>
      <c r="AR983" s="25">
        <v>32295.13</v>
      </c>
      <c r="AS983" s="25">
        <v>35755.32</v>
      </c>
      <c r="AT983" s="25">
        <v>33410.03</v>
      </c>
      <c r="AU983" s="25">
        <v>34523.699999999997</v>
      </c>
      <c r="AV983" s="25">
        <v>33410.1</v>
      </c>
      <c r="AW983" s="25">
        <v>32735.58</v>
      </c>
      <c r="AX983" s="25">
        <v>32735.58</v>
      </c>
      <c r="AY983" s="25">
        <v>31679.59</v>
      </c>
      <c r="AZ983" s="108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  <c r="CK983" s="10"/>
      <c r="CL983" s="10"/>
      <c r="CM983" s="10"/>
      <c r="CN983" s="10"/>
      <c r="CO983" s="10"/>
      <c r="CP983" s="10"/>
      <c r="CQ983" s="10"/>
      <c r="CR983" s="10"/>
      <c r="CS983" s="10"/>
      <c r="CT983" s="10"/>
      <c r="CU983" s="10"/>
      <c r="CV983" s="10"/>
      <c r="CW983" s="10"/>
      <c r="CX983" s="10"/>
      <c r="CY983" s="10"/>
      <c r="CZ983" s="10"/>
      <c r="DA983" s="10"/>
      <c r="DB983" s="10"/>
      <c r="DC983" s="10"/>
      <c r="DD983" s="10"/>
      <c r="DE983" s="10"/>
      <c r="DF983" s="10"/>
      <c r="DG983" s="10"/>
      <c r="DH983" s="10"/>
      <c r="DI983" s="10"/>
      <c r="DJ983" s="10"/>
      <c r="DK983" s="10"/>
      <c r="DL983" s="10"/>
      <c r="DM983" s="10"/>
      <c r="DN983" s="10"/>
      <c r="DO983" s="10"/>
      <c r="DP983" s="10"/>
      <c r="DQ983" s="10"/>
      <c r="DR983" s="10"/>
      <c r="DS983" s="10"/>
    </row>
    <row r="984" spans="1:123" s="101" customFormat="1" ht="10.95" customHeight="1" x14ac:dyDescent="0.25">
      <c r="A984" s="75" t="s">
        <v>348</v>
      </c>
      <c r="B984" s="95" t="b">
        <f t="shared" si="268"/>
        <v>0</v>
      </c>
      <c r="C984" s="96">
        <f t="shared" si="269"/>
        <v>2020</v>
      </c>
      <c r="D984" s="96">
        <v>3002</v>
      </c>
      <c r="E984" s="97">
        <f>IF(LEFT(H984,1) = "x",H984,F984)</f>
        <v>0</v>
      </c>
      <c r="F984" s="90"/>
      <c r="G984" s="98">
        <f>IF(""="",1,SUBSTITUTE(SUBSTITUTE("","xxp","xpp"),"xppm13","xppm08"))</f>
        <v>1</v>
      </c>
      <c r="H984" s="98">
        <f>IF(""="",1,"")</f>
        <v>1</v>
      </c>
      <c r="I984" s="98">
        <f>IF(""="",1,IF(LEFT("",1)&lt;&gt;"E","",1))</f>
        <v>1</v>
      </c>
      <c r="J984" s="98">
        <f>IF(""="",1,IF(LEFT("",1)="E","",1))</f>
        <v>1</v>
      </c>
      <c r="K984" s="99" t="s">
        <v>397</v>
      </c>
      <c r="L984" s="91">
        <v>3002</v>
      </c>
      <c r="M984" s="100" t="str">
        <f>IF(LEFT($G984,4)="xppm","*","")</f>
        <v/>
      </c>
      <c r="N984" s="101" t="str">
        <f>UPPER(TRIM("          NON-RECURRING MISC. EXPENSE"))</f>
        <v>NON-RECURRING MISC. EXPENSE</v>
      </c>
      <c r="P984" s="102" t="s">
        <v>356</v>
      </c>
      <c r="R984" s="109">
        <f>IFERROR(IF(1*AB984&gt;0,AB984,V984),V984)</f>
        <v>0</v>
      </c>
      <c r="S984" s="108"/>
      <c r="T984" s="101">
        <f>IFERROR(IF(LEFT($G984,4)="xppm",AD984/VLOOKUP($G984,$K$11:$Z$28,T$1,0),IF(LEFT($J984,1)="E",AD984/VLOOKUP($J984,$K$11:$Z$28,T$1,0),AD984/T$6)),"")</f>
        <v>0</v>
      </c>
      <c r="V984" s="101">
        <f>IFERROR(IF(LEFT($G984,4)="xppm",AF984/VLOOKUP($G984,$K$11:$Z$28,V$1,0),IF(LEFT($J984,1)="E",AF984/VLOOKUP($J984,$K$11:$Z$28,V$1,0),AF984/V$6)),"")</f>
        <v>0</v>
      </c>
      <c r="X984" s="101">
        <f>IFERROR(IF(LEFT($G984,4)="xppm",AH984/VLOOKUP($G984,$K$11:$Z$28,X$1,0),IF(LEFT($J984,1)="E",AH984/VLOOKUP($J984,$K$11:$Z$28,X$1,0),AH984/X$6)),"")</f>
        <v>0</v>
      </c>
      <c r="Z984" s="101">
        <f>IFERROR(IF(LEFT($G984,4)="xppm",AJ984/VLOOKUP($G984,$K$11:$Z$28,Z$1,0),IF(LEFT($J984,1)="E",AJ984/VLOOKUP($J984,$K$11:$Z$28,Z$1,0),AJ984/Z$6)),"")</f>
        <v>0</v>
      </c>
      <c r="AA984" s="108"/>
      <c r="AB984" s="99">
        <f>IFERROR(IF(LEFT($G984,4)="xppm",AL984/VLOOKUP($G984,$K$11:$Z$28,AB$1,0),IF(LEFT($J984,1)="E",AL984/VLOOKUP($J984,$K$11:$AB$28,AB$1,0),AL984/AB$6)),"")</f>
        <v>0</v>
      </c>
      <c r="AC984" s="110"/>
      <c r="AD984" s="14"/>
      <c r="AE984" s="14"/>
      <c r="AF984" s="14"/>
      <c r="AG984" s="14"/>
      <c r="AH984" s="14"/>
      <c r="AI984" s="14"/>
      <c r="AJ984" s="14"/>
      <c r="AK984" s="65"/>
      <c r="AL984" s="14"/>
      <c r="AM984" s="6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108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  <c r="CK984" s="10"/>
      <c r="CL984" s="10"/>
      <c r="CM984" s="10"/>
      <c r="CN984" s="10"/>
      <c r="CO984" s="10"/>
      <c r="CP984" s="10"/>
      <c r="CQ984" s="10"/>
      <c r="CR984" s="10"/>
      <c r="CS984" s="10"/>
      <c r="CT984" s="10"/>
      <c r="CU984" s="10"/>
      <c r="CV984" s="10"/>
      <c r="CW984" s="10"/>
      <c r="CX984" s="10"/>
      <c r="CY984" s="10"/>
      <c r="CZ984" s="10"/>
      <c r="DA984" s="10"/>
      <c r="DB984" s="10"/>
      <c r="DC984" s="10"/>
      <c r="DD984" s="10"/>
      <c r="DE984" s="10"/>
      <c r="DF984" s="10"/>
      <c r="DG984" s="10"/>
      <c r="DH984" s="10"/>
      <c r="DI984" s="10"/>
      <c r="DJ984" s="10"/>
      <c r="DK984" s="10"/>
      <c r="DL984" s="10"/>
      <c r="DM984" s="10"/>
      <c r="DN984" s="10"/>
      <c r="DO984" s="10"/>
      <c r="DP984" s="10"/>
      <c r="DQ984" s="10"/>
      <c r="DR984" s="10"/>
      <c r="DS984" s="10"/>
    </row>
    <row r="985" spans="1:123" ht="4.05" customHeight="1" x14ac:dyDescent="0.25">
      <c r="A985" s="75" t="s">
        <v>348</v>
      </c>
      <c r="E985" s="111"/>
      <c r="F985" s="112"/>
      <c r="T985" s="25"/>
      <c r="U985" s="25"/>
      <c r="V985" s="25"/>
      <c r="W985" s="25"/>
      <c r="X985" s="25"/>
      <c r="Y985" s="25"/>
      <c r="Z985" s="25"/>
      <c r="AA985" s="25"/>
      <c r="AB985" s="14"/>
      <c r="AC985" s="14"/>
    </row>
    <row r="986" spans="1:123" s="5" customFormat="1" x14ac:dyDescent="0.25">
      <c r="A986" s="75" t="s">
        <v>348</v>
      </c>
      <c r="E986" s="6"/>
      <c r="G986" s="8"/>
      <c r="H986" s="8"/>
      <c r="I986" s="8"/>
      <c r="J986" s="8"/>
      <c r="K986" s="6"/>
      <c r="L986" s="76"/>
      <c r="M986" s="76"/>
      <c r="N986" s="10"/>
      <c r="O986" s="10"/>
      <c r="P986" s="7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6"/>
      <c r="AC986" s="6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10"/>
      <c r="CI986" s="10"/>
      <c r="CJ986" s="10"/>
      <c r="CK986" s="10"/>
      <c r="CL986" s="10"/>
      <c r="CM986" s="10"/>
      <c r="CN986" s="10"/>
      <c r="CO986" s="10"/>
      <c r="CP986" s="10"/>
      <c r="CQ986" s="10"/>
      <c r="CR986" s="10"/>
      <c r="CS986" s="10"/>
      <c r="CT986" s="10"/>
      <c r="CU986" s="10"/>
      <c r="CV986" s="10"/>
      <c r="CW986" s="10"/>
      <c r="CX986" s="10"/>
      <c r="CY986" s="10"/>
      <c r="CZ986" s="10"/>
      <c r="DA986" s="10"/>
      <c r="DB986" s="10"/>
      <c r="DC986" s="10"/>
      <c r="DD986" s="10"/>
      <c r="DE986" s="10"/>
      <c r="DF986" s="10"/>
      <c r="DG986" s="10"/>
      <c r="DH986" s="10"/>
      <c r="DI986" s="10"/>
      <c r="DJ986" s="10"/>
      <c r="DK986" s="10"/>
      <c r="DL986" s="10"/>
      <c r="DM986" s="10"/>
      <c r="DN986" s="10"/>
      <c r="DO986" s="10"/>
      <c r="DP986" s="10"/>
      <c r="DQ986" s="10"/>
      <c r="DR986" s="10"/>
      <c r="DS986" s="10"/>
    </row>
    <row r="987" spans="1:123" ht="22.8" customHeight="1" x14ac:dyDescent="0.35">
      <c r="A987" s="75" t="s">
        <v>348</v>
      </c>
      <c r="K987" s="6">
        <v>3003</v>
      </c>
      <c r="L987" s="77">
        <v>3003</v>
      </c>
      <c r="M987" s="77"/>
      <c r="N987" s="78" t="s">
        <v>414</v>
      </c>
      <c r="O987" s="79"/>
      <c r="S987" s="58"/>
      <c r="AA987" s="58"/>
      <c r="AC987" s="72"/>
      <c r="AK987" s="65"/>
      <c r="AM987" s="65"/>
      <c r="AZ987" s="58"/>
    </row>
    <row r="988" spans="1:123" x14ac:dyDescent="0.25">
      <c r="A988" s="75" t="s">
        <v>348</v>
      </c>
    </row>
    <row r="989" spans="1:123" s="86" customFormat="1" ht="15" customHeight="1" x14ac:dyDescent="0.25">
      <c r="A989" s="75" t="s">
        <v>348</v>
      </c>
      <c r="B989" s="80"/>
      <c r="C989" s="80"/>
      <c r="D989" s="80"/>
      <c r="E989" s="81"/>
      <c r="F989" s="82"/>
      <c r="G989" s="81"/>
      <c r="H989" s="81"/>
      <c r="I989" s="81"/>
      <c r="J989" s="81"/>
      <c r="K989" s="81"/>
      <c r="L989" s="83">
        <f>L990</f>
        <v>3003</v>
      </c>
      <c r="M989" s="84" t="s">
        <v>350</v>
      </c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  <c r="AA989" s="84"/>
      <c r="AB989" s="81"/>
      <c r="AC989" s="81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85"/>
      <c r="AO989" s="85"/>
      <c r="AP989" s="85"/>
      <c r="AQ989" s="85"/>
      <c r="AR989" s="85"/>
      <c r="AS989" s="85"/>
      <c r="AT989" s="85"/>
      <c r="AU989" s="85"/>
      <c r="AV989" s="85"/>
      <c r="AW989" s="85"/>
      <c r="AX989" s="85"/>
      <c r="AY989" s="85"/>
      <c r="AZ989" s="84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  <c r="CK989" s="10"/>
      <c r="CL989" s="10"/>
      <c r="CM989" s="10"/>
      <c r="CN989" s="10"/>
      <c r="CO989" s="10"/>
      <c r="CP989" s="10"/>
      <c r="CQ989" s="10"/>
      <c r="CR989" s="10"/>
      <c r="CS989" s="10"/>
      <c r="CT989" s="10"/>
      <c r="CU989" s="10"/>
      <c r="CV989" s="10"/>
      <c r="CW989" s="10"/>
      <c r="CX989" s="10"/>
      <c r="CY989" s="10"/>
      <c r="CZ989" s="10"/>
      <c r="DA989" s="10"/>
      <c r="DB989" s="10"/>
      <c r="DC989" s="10"/>
      <c r="DD989" s="10"/>
      <c r="DE989" s="10"/>
      <c r="DF989" s="10"/>
      <c r="DG989" s="10"/>
      <c r="DH989" s="10"/>
      <c r="DI989" s="10"/>
      <c r="DJ989" s="10"/>
      <c r="DK989" s="10"/>
      <c r="DL989" s="10"/>
      <c r="DM989" s="10"/>
      <c r="DN989" s="10"/>
      <c r="DO989" s="10"/>
      <c r="DP989" s="10"/>
      <c r="DQ989" s="10"/>
      <c r="DR989" s="10"/>
      <c r="DS989" s="10"/>
    </row>
    <row r="990" spans="1:123" s="25" customFormat="1" ht="10.95" customHeight="1" x14ac:dyDescent="0.25">
      <c r="A990" s="87" t="s">
        <v>348</v>
      </c>
      <c r="B990" s="88"/>
      <c r="C990" s="88"/>
      <c r="D990" s="88"/>
      <c r="E990" s="89"/>
      <c r="F990" s="90"/>
      <c r="G990" s="13"/>
      <c r="H990" s="13"/>
      <c r="I990" s="13"/>
      <c r="J990" s="13"/>
      <c r="K990" s="14" t="s">
        <v>295</v>
      </c>
      <c r="L990" s="91">
        <v>3003</v>
      </c>
      <c r="M990" s="92"/>
      <c r="N990" s="25" t="str">
        <f>TRIM("    TOTAL DAYS")</f>
        <v>TOTAL DAYS</v>
      </c>
      <c r="P990" s="70"/>
      <c r="Q990" s="10"/>
      <c r="R990" s="85"/>
      <c r="S990" s="93"/>
      <c r="T990" s="25">
        <f>AD990/T$6</f>
        <v>2801</v>
      </c>
      <c r="V990" s="25">
        <f>AF990/V$6</f>
        <v>2777.4444444444443</v>
      </c>
      <c r="X990" s="25">
        <f>AH990/X$6</f>
        <v>2683.8333333333335</v>
      </c>
      <c r="Z990" s="25">
        <f>AJ990/Z$6</f>
        <v>2727.25</v>
      </c>
      <c r="AA990" s="93"/>
      <c r="AB990" s="14">
        <f>AL990/AB$6</f>
        <v>0</v>
      </c>
      <c r="AC990" s="65"/>
      <c r="AD990" s="14">
        <v>8403</v>
      </c>
      <c r="AE990" s="14"/>
      <c r="AF990" s="14">
        <v>24997</v>
      </c>
      <c r="AG990" s="14"/>
      <c r="AH990" s="14">
        <v>32206</v>
      </c>
      <c r="AI990" s="14"/>
      <c r="AJ990" s="14">
        <v>32727</v>
      </c>
      <c r="AK990" s="65"/>
      <c r="AL990" s="14">
        <v>0</v>
      </c>
      <c r="AM990" s="65"/>
      <c r="AN990" s="25">
        <v>2674</v>
      </c>
      <c r="AO990" s="25">
        <v>2690</v>
      </c>
      <c r="AP990" s="25">
        <v>2785</v>
      </c>
      <c r="AQ990" s="25">
        <v>2917</v>
      </c>
      <c r="AR990" s="25">
        <v>2512</v>
      </c>
      <c r="AS990" s="25">
        <v>2825</v>
      </c>
      <c r="AT990" s="25">
        <v>2759</v>
      </c>
      <c r="AU990" s="25">
        <v>2909</v>
      </c>
      <c r="AV990" s="25">
        <v>2672</v>
      </c>
      <c r="AW990" s="25">
        <v>2782</v>
      </c>
      <c r="AX990" s="25">
        <v>2904</v>
      </c>
      <c r="AY990" s="25">
        <v>2717</v>
      </c>
      <c r="AZ990" s="93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  <c r="CK990" s="10"/>
      <c r="CL990" s="10"/>
      <c r="CM990" s="10"/>
      <c r="CN990" s="10"/>
      <c r="CO990" s="10"/>
      <c r="CP990" s="10"/>
      <c r="CQ990" s="10"/>
      <c r="CR990" s="10"/>
      <c r="CS990" s="10"/>
      <c r="CT990" s="10"/>
      <c r="CU990" s="10"/>
      <c r="CV990" s="10"/>
      <c r="CW990" s="10"/>
      <c r="CX990" s="10"/>
      <c r="CY990" s="10"/>
      <c r="CZ990" s="10"/>
      <c r="DA990" s="10"/>
      <c r="DB990" s="10"/>
      <c r="DC990" s="10"/>
      <c r="DD990" s="10"/>
      <c r="DE990" s="10"/>
      <c r="DF990" s="10"/>
      <c r="DG990" s="10"/>
      <c r="DH990" s="10"/>
      <c r="DI990" s="10"/>
      <c r="DJ990" s="10"/>
      <c r="DK990" s="10"/>
      <c r="DL990" s="10"/>
      <c r="DM990" s="10"/>
      <c r="DN990" s="10"/>
      <c r="DO990" s="10"/>
      <c r="DP990" s="10"/>
      <c r="DQ990" s="10"/>
      <c r="DR990" s="10"/>
      <c r="DS990" s="10"/>
    </row>
    <row r="991" spans="1:123" s="25" customFormat="1" ht="10.95" customHeight="1" x14ac:dyDescent="0.25">
      <c r="A991" s="87" t="s">
        <v>348</v>
      </c>
      <c r="B991" s="88"/>
      <c r="C991" s="88"/>
      <c r="D991" s="88"/>
      <c r="E991" s="89"/>
      <c r="F991" s="90"/>
      <c r="G991" s="13"/>
      <c r="H991" s="13"/>
      <c r="I991" s="13"/>
      <c r="J991" s="13"/>
      <c r="K991" s="14" t="s">
        <v>299</v>
      </c>
      <c r="L991" s="91">
        <v>3003</v>
      </c>
      <c r="M991" s="92"/>
      <c r="N991" s="25" t="str">
        <f>TRIM("      TOTAL ANCILLARIES")</f>
        <v>TOTAL ANCILLARIES</v>
      </c>
      <c r="P991" s="70"/>
      <c r="Q991" s="10"/>
      <c r="R991" s="85"/>
      <c r="S991" s="93"/>
      <c r="T991" s="25">
        <f>AD991/T$6</f>
        <v>48019.44</v>
      </c>
      <c r="V991" s="25">
        <f>AF991/V$6</f>
        <v>42854.054444444446</v>
      </c>
      <c r="X991" s="25">
        <f>AH991/X$6</f>
        <v>33929.941666666666</v>
      </c>
      <c r="Z991" s="25">
        <f>AJ991/Z$6</f>
        <v>10788.636002000001</v>
      </c>
      <c r="AA991" s="93"/>
      <c r="AB991" s="14">
        <f>AL991/AB$6</f>
        <v>0</v>
      </c>
      <c r="AC991" s="65"/>
      <c r="AD991" s="14">
        <v>144058.32</v>
      </c>
      <c r="AE991" s="14"/>
      <c r="AF991" s="14">
        <v>385686.49</v>
      </c>
      <c r="AG991" s="14"/>
      <c r="AH991" s="14">
        <v>407159.3</v>
      </c>
      <c r="AI991" s="14"/>
      <c r="AJ991" s="14">
        <v>129463.63202400001</v>
      </c>
      <c r="AK991" s="65"/>
      <c r="AL991" s="14">
        <v>0</v>
      </c>
      <c r="AM991" s="65"/>
      <c r="AN991" s="25">
        <v>35756.47</v>
      </c>
      <c r="AO991" s="25">
        <v>34450.980000000003</v>
      </c>
      <c r="AP991" s="25">
        <v>59869.86</v>
      </c>
      <c r="AQ991" s="25">
        <v>37257.29</v>
      </c>
      <c r="AR991" s="25">
        <v>35920.160000000003</v>
      </c>
      <c r="AS991" s="25">
        <v>42445.73</v>
      </c>
      <c r="AT991" s="25">
        <v>46936.27</v>
      </c>
      <c r="AU991" s="25">
        <v>42779.71</v>
      </c>
      <c r="AV991" s="25">
        <v>36289.01</v>
      </c>
      <c r="AW991" s="25">
        <v>50750.45</v>
      </c>
      <c r="AX991" s="25">
        <v>46211.63</v>
      </c>
      <c r="AY991" s="25">
        <v>47096.24</v>
      </c>
      <c r="AZ991" s="93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  <c r="CD991" s="10"/>
      <c r="CE991" s="10"/>
      <c r="CF991" s="10"/>
      <c r="CG991" s="10"/>
      <c r="CH991" s="10"/>
      <c r="CI991" s="10"/>
      <c r="CJ991" s="10"/>
      <c r="CK991" s="10"/>
      <c r="CL991" s="10"/>
      <c r="CM991" s="10"/>
      <c r="CN991" s="10"/>
      <c r="CO991" s="10"/>
      <c r="CP991" s="10"/>
      <c r="CQ991" s="10"/>
      <c r="CR991" s="10"/>
      <c r="CS991" s="10"/>
      <c r="CT991" s="10"/>
      <c r="CU991" s="10"/>
      <c r="CV991" s="10"/>
      <c r="CW991" s="10"/>
      <c r="CX991" s="10"/>
      <c r="CY991" s="10"/>
      <c r="CZ991" s="10"/>
      <c r="DA991" s="10"/>
      <c r="DB991" s="10"/>
      <c r="DC991" s="10"/>
      <c r="DD991" s="10"/>
      <c r="DE991" s="10"/>
      <c r="DF991" s="10"/>
      <c r="DG991" s="10"/>
      <c r="DH991" s="10"/>
      <c r="DI991" s="10"/>
      <c r="DJ991" s="10"/>
      <c r="DK991" s="10"/>
      <c r="DL991" s="10"/>
      <c r="DM991" s="10"/>
      <c r="DN991" s="10"/>
      <c r="DO991" s="10"/>
      <c r="DP991" s="10"/>
      <c r="DQ991" s="10"/>
      <c r="DR991" s="10"/>
      <c r="DS991" s="10"/>
    </row>
    <row r="992" spans="1:123" s="25" customFormat="1" ht="10.95" customHeight="1" x14ac:dyDescent="0.25">
      <c r="A992" s="87" t="s">
        <v>348</v>
      </c>
      <c r="B992" s="88"/>
      <c r="C992" s="88"/>
      <c r="D992" s="88"/>
      <c r="E992" s="89"/>
      <c r="F992" s="90"/>
      <c r="G992" s="13"/>
      <c r="H992" s="13"/>
      <c r="I992" s="13"/>
      <c r="J992" s="13"/>
      <c r="K992" s="14" t="s">
        <v>301</v>
      </c>
      <c r="L992" s="91">
        <v>3003</v>
      </c>
      <c r="M992" s="92"/>
      <c r="N992" s="25" t="str">
        <f>TRIM("TOTAL REVENUE")</f>
        <v>TOTAL REVENUE</v>
      </c>
      <c r="P992" s="70"/>
      <c r="Q992" s="10"/>
      <c r="R992" s="85"/>
      <c r="S992" s="93"/>
      <c r="T992" s="25">
        <f>AD992/T$6</f>
        <v>981658.41666666663</v>
      </c>
      <c r="V992" s="25">
        <f>AF992/V$6</f>
        <v>998160.45222222223</v>
      </c>
      <c r="X992" s="25">
        <f>AH992/X$6</f>
        <v>899814.27166666661</v>
      </c>
      <c r="Z992" s="25">
        <f>AJ992/Z$6</f>
        <v>947334.09181699995</v>
      </c>
      <c r="AA992" s="93"/>
      <c r="AB992" s="14">
        <f>AL992/AB$6</f>
        <v>0</v>
      </c>
      <c r="AC992" s="65"/>
      <c r="AD992" s="14">
        <v>2944975.25</v>
      </c>
      <c r="AE992" s="14"/>
      <c r="AF992" s="14">
        <v>8983444.0700000003</v>
      </c>
      <c r="AG992" s="14"/>
      <c r="AH992" s="14">
        <v>10797771.26</v>
      </c>
      <c r="AI992" s="14"/>
      <c r="AJ992" s="14">
        <v>11368009.101803999</v>
      </c>
      <c r="AK992" s="65"/>
      <c r="AL992" s="14">
        <v>0</v>
      </c>
      <c r="AM992" s="65"/>
      <c r="AN992" s="25">
        <v>928016.63</v>
      </c>
      <c r="AO992" s="25">
        <v>924215.58</v>
      </c>
      <c r="AP992" s="25">
        <v>977982.37</v>
      </c>
      <c r="AQ992" s="25">
        <v>1067782.18</v>
      </c>
      <c r="AR992" s="25">
        <v>927677.18</v>
      </c>
      <c r="AS992" s="25">
        <v>1020330.38</v>
      </c>
      <c r="AT992" s="25">
        <v>1016092.17</v>
      </c>
      <c r="AU992" s="25">
        <v>1052740.03</v>
      </c>
      <c r="AV992" s="25">
        <v>953846.88</v>
      </c>
      <c r="AW992" s="25">
        <v>961623.29</v>
      </c>
      <c r="AX992" s="25">
        <v>1026990.15</v>
      </c>
      <c r="AY992" s="25">
        <v>956361.81</v>
      </c>
      <c r="AZ992" s="93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  <c r="CK992" s="10"/>
      <c r="CL992" s="10"/>
      <c r="CM992" s="10"/>
      <c r="CN992" s="10"/>
      <c r="CO992" s="10"/>
      <c r="CP992" s="10"/>
      <c r="CQ992" s="10"/>
      <c r="CR992" s="10"/>
      <c r="CS992" s="10"/>
      <c r="CT992" s="10"/>
      <c r="CU992" s="10"/>
      <c r="CV992" s="10"/>
      <c r="CW992" s="10"/>
      <c r="CX992" s="10"/>
      <c r="CY992" s="10"/>
      <c r="CZ992" s="10"/>
      <c r="DA992" s="10"/>
      <c r="DB992" s="10"/>
      <c r="DC992" s="10"/>
      <c r="DD992" s="10"/>
      <c r="DE992" s="10"/>
      <c r="DF992" s="10"/>
      <c r="DG992" s="10"/>
      <c r="DH992" s="10"/>
      <c r="DI992" s="10"/>
      <c r="DJ992" s="10"/>
      <c r="DK992" s="10"/>
      <c r="DL992" s="10"/>
      <c r="DM992" s="10"/>
      <c r="DN992" s="10"/>
      <c r="DO992" s="10"/>
      <c r="DP992" s="10"/>
      <c r="DQ992" s="10"/>
      <c r="DR992" s="10"/>
      <c r="DS992" s="10"/>
    </row>
    <row r="993" spans="1:123" s="25" customFormat="1" ht="10.95" customHeight="1" x14ac:dyDescent="0.25">
      <c r="A993" s="87" t="s">
        <v>348</v>
      </c>
      <c r="B993" s="88"/>
      <c r="C993" s="88"/>
      <c r="D993" s="88"/>
      <c r="E993" s="89"/>
      <c r="F993" s="90"/>
      <c r="G993" s="13"/>
      <c r="H993" s="13"/>
      <c r="I993" s="13"/>
      <c r="J993" s="13"/>
      <c r="K993" s="14" t="s">
        <v>303</v>
      </c>
      <c r="L993" s="91">
        <v>3003</v>
      </c>
      <c r="M993" s="92"/>
      <c r="N993" s="25" t="str">
        <f>TRIM("      TOTAL EMPLOYEE WAGES")</f>
        <v>TOTAL EMPLOYEE WAGES</v>
      </c>
      <c r="P993" s="70"/>
      <c r="Q993" s="10"/>
      <c r="R993" s="85"/>
      <c r="S993" s="93"/>
      <c r="T993" s="25">
        <f>AD993/T$6</f>
        <v>413650.35666666669</v>
      </c>
      <c r="V993" s="25">
        <f>AF993/V$6</f>
        <v>397719.23444444442</v>
      </c>
      <c r="X993" s="25">
        <f>AH993/X$6</f>
        <v>373085.13416666671</v>
      </c>
      <c r="Z993" s="25">
        <f>AJ993/Z$6</f>
        <v>392508.66437766672</v>
      </c>
      <c r="AA993" s="93"/>
      <c r="AB993" s="14">
        <f>AL993/AB$6</f>
        <v>0</v>
      </c>
      <c r="AC993" s="65"/>
      <c r="AD993" s="14">
        <v>1240951.07</v>
      </c>
      <c r="AE993" s="14"/>
      <c r="AF993" s="14">
        <v>3579473.11</v>
      </c>
      <c r="AG993" s="14"/>
      <c r="AH993" s="14">
        <v>4477021.6100000003</v>
      </c>
      <c r="AI993" s="14"/>
      <c r="AJ993" s="14">
        <v>4710103.9725320004</v>
      </c>
      <c r="AK993" s="65"/>
      <c r="AL993" s="14">
        <v>0</v>
      </c>
      <c r="AM993" s="65"/>
      <c r="AN993" s="25">
        <v>386631.84</v>
      </c>
      <c r="AO993" s="25">
        <v>410671.29</v>
      </c>
      <c r="AP993" s="25">
        <v>386861.51</v>
      </c>
      <c r="AQ993" s="25">
        <v>394841.44</v>
      </c>
      <c r="AR993" s="25">
        <v>365900.76</v>
      </c>
      <c r="AS993" s="25">
        <v>399711.48</v>
      </c>
      <c r="AT993" s="25">
        <v>380701.17</v>
      </c>
      <c r="AU993" s="25">
        <v>399855.47</v>
      </c>
      <c r="AV993" s="25">
        <v>397511.72</v>
      </c>
      <c r="AW993" s="25">
        <v>414288.36</v>
      </c>
      <c r="AX993" s="25">
        <v>418141.89</v>
      </c>
      <c r="AY993" s="25">
        <v>408520.82</v>
      </c>
      <c r="AZ993" s="93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10"/>
      <c r="BX993" s="10"/>
      <c r="BY993" s="10"/>
      <c r="BZ993" s="10"/>
      <c r="CA993" s="10"/>
      <c r="CB993" s="10"/>
      <c r="CC993" s="10"/>
      <c r="CD993" s="10"/>
      <c r="CE993" s="10"/>
      <c r="CF993" s="10"/>
      <c r="CG993" s="10"/>
      <c r="CH993" s="10"/>
      <c r="CI993" s="10"/>
      <c r="CJ993" s="10"/>
      <c r="CK993" s="10"/>
      <c r="CL993" s="10"/>
      <c r="CM993" s="10"/>
      <c r="CN993" s="10"/>
      <c r="CO993" s="10"/>
      <c r="CP993" s="10"/>
      <c r="CQ993" s="10"/>
      <c r="CR993" s="10"/>
      <c r="CS993" s="10"/>
      <c r="CT993" s="10"/>
      <c r="CU993" s="10"/>
      <c r="CV993" s="10"/>
      <c r="CW993" s="10"/>
      <c r="CX993" s="10"/>
      <c r="CY993" s="10"/>
      <c r="CZ993" s="10"/>
      <c r="DA993" s="10"/>
      <c r="DB993" s="10"/>
      <c r="DC993" s="10"/>
      <c r="DD993" s="10"/>
      <c r="DE993" s="10"/>
      <c r="DF993" s="10"/>
      <c r="DG993" s="10"/>
      <c r="DH993" s="10"/>
      <c r="DI993" s="10"/>
      <c r="DJ993" s="10"/>
      <c r="DK993" s="10"/>
      <c r="DL993" s="10"/>
      <c r="DM993" s="10"/>
      <c r="DN993" s="10"/>
      <c r="DO993" s="10"/>
      <c r="DP993" s="10"/>
      <c r="DQ993" s="10"/>
      <c r="DR993" s="10"/>
      <c r="DS993" s="10"/>
    </row>
    <row r="994" spans="1:123" s="25" customFormat="1" ht="10.95" customHeight="1" x14ac:dyDescent="0.25">
      <c r="A994" s="87" t="s">
        <v>348</v>
      </c>
      <c r="B994" s="88"/>
      <c r="C994" s="88"/>
      <c r="D994" s="88"/>
      <c r="E994" s="89"/>
      <c r="F994" s="90"/>
      <c r="G994" s="13"/>
      <c r="H994" s="13"/>
      <c r="I994" s="13"/>
      <c r="J994" s="13"/>
      <c r="K994" s="14" t="s">
        <v>305</v>
      </c>
      <c r="L994" s="91">
        <v>3003</v>
      </c>
      <c r="M994" s="92"/>
      <c r="N994" s="25" t="str">
        <f>TRIM("TOTAL COMPENSATION")</f>
        <v>TOTAL COMPENSATION</v>
      </c>
      <c r="P994" s="70"/>
      <c r="Q994" s="10"/>
      <c r="R994" s="85"/>
      <c r="S994" s="93"/>
      <c r="T994" s="25">
        <f>AD994/T$6</f>
        <v>459075.94</v>
      </c>
      <c r="V994" s="25">
        <f>AF994/V$6</f>
        <v>435701.28222222225</v>
      </c>
      <c r="X994" s="25">
        <f>AH994/X$6</f>
        <v>405756.85333333333</v>
      </c>
      <c r="Z994" s="25">
        <f>AJ994/Z$6</f>
        <v>425592.64997766662</v>
      </c>
      <c r="AA994" s="93"/>
      <c r="AB994" s="14">
        <f>AL994/AB$6</f>
        <v>0</v>
      </c>
      <c r="AC994" s="65"/>
      <c r="AD994" s="14">
        <v>1377227.82</v>
      </c>
      <c r="AE994" s="14"/>
      <c r="AF994" s="14">
        <v>3921311.54</v>
      </c>
      <c r="AG994" s="14"/>
      <c r="AH994" s="14">
        <v>4869082.24</v>
      </c>
      <c r="AI994" s="14"/>
      <c r="AJ994" s="14">
        <v>5107111.7997319996</v>
      </c>
      <c r="AK994" s="65"/>
      <c r="AL994" s="14">
        <v>0</v>
      </c>
      <c r="AM994" s="65"/>
      <c r="AN994" s="25">
        <v>419067.12</v>
      </c>
      <c r="AO994" s="25">
        <v>443106.57</v>
      </c>
      <c r="AP994" s="25">
        <v>422801.79</v>
      </c>
      <c r="AQ994" s="25">
        <v>429101.72</v>
      </c>
      <c r="AR994" s="25">
        <v>400161.04</v>
      </c>
      <c r="AS994" s="25">
        <v>433971.76</v>
      </c>
      <c r="AT994" s="25">
        <v>414961.45</v>
      </c>
      <c r="AU994" s="25">
        <v>434113.47</v>
      </c>
      <c r="AV994" s="25">
        <v>431774.28</v>
      </c>
      <c r="AW994" s="25">
        <v>448548.64</v>
      </c>
      <c r="AX994" s="25">
        <v>481112.95</v>
      </c>
      <c r="AY994" s="25">
        <v>447566.23</v>
      </c>
      <c r="AZ994" s="93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  <c r="CD994" s="10"/>
      <c r="CE994" s="10"/>
      <c r="CF994" s="10"/>
      <c r="CG994" s="10"/>
      <c r="CH994" s="10"/>
      <c r="CI994" s="10"/>
      <c r="CJ994" s="10"/>
      <c r="CK994" s="10"/>
      <c r="CL994" s="10"/>
      <c r="CM994" s="10"/>
      <c r="CN994" s="10"/>
      <c r="CO994" s="10"/>
      <c r="CP994" s="10"/>
      <c r="CQ994" s="10"/>
      <c r="CR994" s="10"/>
      <c r="CS994" s="10"/>
      <c r="CT994" s="10"/>
      <c r="CU994" s="10"/>
      <c r="CV994" s="10"/>
      <c r="CW994" s="10"/>
      <c r="CX994" s="10"/>
      <c r="CY994" s="10"/>
      <c r="CZ994" s="10"/>
      <c r="DA994" s="10"/>
      <c r="DB994" s="10"/>
      <c r="DC994" s="10"/>
      <c r="DD994" s="10"/>
      <c r="DE994" s="10"/>
      <c r="DF994" s="10"/>
      <c r="DG994" s="10"/>
      <c r="DH994" s="10"/>
      <c r="DI994" s="10"/>
      <c r="DJ994" s="10"/>
      <c r="DK994" s="10"/>
      <c r="DL994" s="10"/>
      <c r="DM994" s="10"/>
      <c r="DN994" s="10"/>
      <c r="DO994" s="10"/>
      <c r="DP994" s="10"/>
      <c r="DQ994" s="10"/>
      <c r="DR994" s="10"/>
      <c r="DS994" s="10"/>
    </row>
    <row r="995" spans="1:123" x14ac:dyDescent="0.25">
      <c r="A995" s="75" t="s">
        <v>348</v>
      </c>
      <c r="L995" s="94"/>
    </row>
    <row r="996" spans="1:123" s="86" customFormat="1" ht="15" customHeight="1" x14ac:dyDescent="0.25">
      <c r="A996" s="75" t="s">
        <v>348</v>
      </c>
      <c r="B996" s="80"/>
      <c r="C996" s="80"/>
      <c r="D996" s="80"/>
      <c r="E996" s="81"/>
      <c r="F996" s="82"/>
      <c r="G996" s="81"/>
      <c r="H996" s="81"/>
      <c r="I996" s="81"/>
      <c r="J996" s="81"/>
      <c r="K996" s="81"/>
      <c r="L996" s="83">
        <f>L997</f>
        <v>3003</v>
      </c>
      <c r="M996" s="84" t="s">
        <v>351</v>
      </c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  <c r="AA996" s="84"/>
      <c r="AB996" s="81"/>
      <c r="AC996" s="81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85"/>
      <c r="AO996" s="85"/>
      <c r="AP996" s="85"/>
      <c r="AQ996" s="85"/>
      <c r="AR996" s="85"/>
      <c r="AS996" s="85"/>
      <c r="AT996" s="85"/>
      <c r="AU996" s="85"/>
      <c r="AV996" s="85"/>
      <c r="AW996" s="85"/>
      <c r="AX996" s="85"/>
      <c r="AY996" s="85"/>
      <c r="AZ996" s="84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  <c r="CK996" s="10"/>
      <c r="CL996" s="10"/>
      <c r="CM996" s="10"/>
      <c r="CN996" s="10"/>
      <c r="CO996" s="10"/>
      <c r="CP996" s="10"/>
      <c r="CQ996" s="10"/>
      <c r="CR996" s="10"/>
      <c r="CS996" s="10"/>
      <c r="CT996" s="10"/>
      <c r="CU996" s="10"/>
      <c r="CV996" s="10"/>
      <c r="CW996" s="10"/>
      <c r="CX996" s="10"/>
      <c r="CY996" s="10"/>
      <c r="CZ996" s="10"/>
      <c r="DA996" s="10"/>
      <c r="DB996" s="10"/>
      <c r="DC996" s="10"/>
      <c r="DD996" s="10"/>
      <c r="DE996" s="10"/>
      <c r="DF996" s="10"/>
      <c r="DG996" s="10"/>
      <c r="DH996" s="10"/>
      <c r="DI996" s="10"/>
      <c r="DJ996" s="10"/>
      <c r="DK996" s="10"/>
      <c r="DL996" s="10"/>
      <c r="DM996" s="10"/>
      <c r="DN996" s="10"/>
      <c r="DO996" s="10"/>
      <c r="DP996" s="10"/>
      <c r="DQ996" s="10"/>
      <c r="DR996" s="10"/>
      <c r="DS996" s="10"/>
    </row>
    <row r="997" spans="1:123" s="101" customFormat="1" ht="10.95" customHeight="1" x14ac:dyDescent="0.25">
      <c r="A997" s="75" t="s">
        <v>348</v>
      </c>
      <c r="B997" s="95" t="str">
        <f t="shared" ref="B997" si="270">IF(E997&gt;0,"Bud02 " &amp; C997 &amp;","&amp;D997&amp;",'"&amp;E997&amp;"',"&amp;1*R997)</f>
        <v>Bud02 2020,3003,'xpr003',0.106666</v>
      </c>
      <c r="C997" s="96">
        <f t="shared" ref="C997" si="271">$E$5</f>
        <v>2020</v>
      </c>
      <c r="D997" s="96">
        <v>3003</v>
      </c>
      <c r="E997" s="97" t="str">
        <f>K997</f>
        <v>xpr003</v>
      </c>
      <c r="F997" s="90"/>
      <c r="G997" s="98">
        <f>IF(""="",1,SUBSTITUTE(SUBSTITUTE("","xxp","xpp"),"xppm13","xppm08"))</f>
        <v>1</v>
      </c>
      <c r="H997" s="98">
        <f>IF(""="",1,"")</f>
        <v>1</v>
      </c>
      <c r="I997" s="98">
        <f>IF(""="",1,IF(LEFT("",1)&lt;&gt;"E","",1))</f>
        <v>1</v>
      </c>
      <c r="J997" s="98">
        <f>IF(""="",1,IF(LEFT("",1)="E","",1))</f>
        <v>1</v>
      </c>
      <c r="K997" s="99" t="s">
        <v>352</v>
      </c>
      <c r="L997" s="91">
        <v>3003</v>
      </c>
      <c r="M997" s="100" t="str">
        <f>IF(LEFT($G997,4)="xppm","*","")</f>
        <v/>
      </c>
      <c r="N997" s="101" t="str">
        <f>UPPER(TRIM("        NON_PRODUCTIVE RATE (NON-EXEMPT)"))</f>
        <v>NON_PRODUCTIVE RATE (NON-EXEMPT)</v>
      </c>
      <c r="P997" s="102"/>
      <c r="R997" s="103">
        <f>IFERROR(IF(1*AB997&gt;0,AB997,Z997),Z997)</f>
        <v>0.106666</v>
      </c>
      <c r="S997" s="104"/>
      <c r="T997" s="105">
        <f>IFERROR(IF(LEFT($G997,4)="xppm",AD997/VLOOKUP($G997,$K$11:$Z$28,T$1,0),IF(LEFT($J997,1)="E",AD997/VLOOKUP($J997,$K$11:$Z$28,T$1,0),AD997/T$6)),"")</f>
        <v>0</v>
      </c>
      <c r="U997" s="105"/>
      <c r="V997" s="105">
        <f>IFERROR(IF(LEFT($G997,4)="xppm",AF997/VLOOKUP($G997,$K$11:$Z$28,V$1,0),IF(LEFT($J997,1)="E",AF997/VLOOKUP($J997,$K$11:$Z$28,V$1,0),AF997/V$6)),"")</f>
        <v>0</v>
      </c>
      <c r="W997" s="105"/>
      <c r="X997" s="105">
        <f>IFERROR(IF(LEFT($G997,4)="xppm",AH997/VLOOKUP($G997,$K$11:$Z$28,X$1,0),IF(LEFT($J997,1)="E",AH997/VLOOKUP($J997,$K$11:$Z$28,X$1,0),AH997/X$6)),"")</f>
        <v>0</v>
      </c>
      <c r="Y997" s="105"/>
      <c r="Z997" s="105">
        <f>IFERROR(IF(LEFT($G997,4)="xppm",AJ997/VLOOKUP($G997,$K$11:$Z$28,Z$1,0),IF(LEFT($J997,1)="E",AJ997/VLOOKUP($J997,$K$11:$Z$28,Z$1,0),AJ997/Z$6)),"")</f>
        <v>0.106666</v>
      </c>
      <c r="AA997" s="104"/>
      <c r="AB997" s="106">
        <f>IFERROR(IF(LEFT($G997,4)="xppm",AL997/VLOOKUP($G997,$K$11:$Z$28,AB$1,0),IF(LEFT($J997,1)="E",AL997/VLOOKUP($J997,$K$11:$AB$28,AB$1,0),AL997/AB$6)),"")</f>
        <v>0</v>
      </c>
      <c r="AC997" s="107"/>
      <c r="AD997" s="106"/>
      <c r="AE997" s="106"/>
      <c r="AF997" s="106"/>
      <c r="AG997" s="106"/>
      <c r="AH997" s="106"/>
      <c r="AI997" s="106"/>
      <c r="AJ997" s="106">
        <v>1.279992</v>
      </c>
      <c r="AK997" s="107"/>
      <c r="AL997" s="106">
        <v>0</v>
      </c>
      <c r="AM997" s="107"/>
      <c r="AN997" s="105"/>
      <c r="AO997" s="105"/>
      <c r="AP997" s="105"/>
      <c r="AQ997" s="105"/>
      <c r="AR997" s="105"/>
      <c r="AS997" s="105"/>
      <c r="AT997" s="105"/>
      <c r="AU997" s="105"/>
      <c r="AV997" s="105"/>
      <c r="AW997" s="105"/>
      <c r="AX997" s="105"/>
      <c r="AY997" s="105"/>
      <c r="AZ997" s="108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  <c r="CK997" s="10"/>
      <c r="CL997" s="10"/>
      <c r="CM997" s="10"/>
      <c r="CN997" s="10"/>
      <c r="CO997" s="10"/>
      <c r="CP997" s="10"/>
      <c r="CQ997" s="10"/>
      <c r="CR997" s="10"/>
      <c r="CS997" s="10"/>
      <c r="CT997" s="10"/>
      <c r="CU997" s="10"/>
      <c r="CV997" s="10"/>
      <c r="CW997" s="10"/>
      <c r="CX997" s="10"/>
      <c r="CY997" s="10"/>
      <c r="CZ997" s="10"/>
      <c r="DA997" s="10"/>
      <c r="DB997" s="10"/>
      <c r="DC997" s="10"/>
      <c r="DD997" s="10"/>
      <c r="DE997" s="10"/>
      <c r="DF997" s="10"/>
      <c r="DG997" s="10"/>
      <c r="DH997" s="10"/>
      <c r="DI997" s="10"/>
      <c r="DJ997" s="10"/>
      <c r="DK997" s="10"/>
      <c r="DL997" s="10"/>
      <c r="DM997" s="10"/>
      <c r="DN997" s="10"/>
      <c r="DO997" s="10"/>
      <c r="DP997" s="10"/>
      <c r="DQ997" s="10"/>
      <c r="DR997" s="10"/>
      <c r="DS997" s="10"/>
    </row>
    <row r="998" spans="1:123" s="101" customFormat="1" ht="10.95" customHeight="1" x14ac:dyDescent="0.25">
      <c r="A998" s="75" t="s">
        <v>348</v>
      </c>
      <c r="B998" s="95" t="str">
        <f>IF(E998&gt;0,"Bud02 " &amp; C998 &amp;","&amp;D998&amp;",'"&amp;E998&amp;"',"&amp;1*R998)</f>
        <v>Bud02 2020,3003,'xpr007',0</v>
      </c>
      <c r="C998" s="96">
        <f>$E$5</f>
        <v>2020</v>
      </c>
      <c r="D998" s="96">
        <v>3003</v>
      </c>
      <c r="E998" s="97" t="str">
        <f>K998</f>
        <v>xpr007</v>
      </c>
      <c r="F998" s="90"/>
      <c r="G998" s="98">
        <f>IF(""="",1,SUBSTITUTE(SUBSTITUTE("","xxp","xpp"),"xppm13","xppm08"))</f>
        <v>1</v>
      </c>
      <c r="H998" s="98">
        <f>IF(""="",1,"")</f>
        <v>1</v>
      </c>
      <c r="I998" s="98">
        <f>IF(""="",1,IF(LEFT("",1)&lt;&gt;"E","",1))</f>
        <v>1</v>
      </c>
      <c r="J998" s="98">
        <f>IF(""="",1,IF(LEFT("",1)="E","",1))</f>
        <v>1</v>
      </c>
      <c r="K998" s="99" t="s">
        <v>353</v>
      </c>
      <c r="L998" s="91">
        <v>3003</v>
      </c>
      <c r="M998" s="100" t="str">
        <f>IF(LEFT($G998,4)="xppm","*","")</f>
        <v/>
      </c>
      <c r="N998" s="101" t="str">
        <f>UPPER(TRIM("        NON_PRODUCTIVE RATE (EXEMPT)"))</f>
        <v>NON_PRODUCTIVE RATE (EXEMPT)</v>
      </c>
      <c r="P998" s="102"/>
      <c r="R998" s="103">
        <f>IFERROR(IF(1*AB998&gt;0,AB998,Z998),Z998)</f>
        <v>0</v>
      </c>
      <c r="S998" s="104"/>
      <c r="T998" s="105">
        <f>IFERROR(IF(LEFT($G998,4)="xppm",AD998/VLOOKUP($G998,$K$11:$Z$28,T$1,0),IF(LEFT($J998,1)="E",AD998/VLOOKUP($J998,$K$11:$Z$28,T$1,0),AD998/T$6)),"")</f>
        <v>0</v>
      </c>
      <c r="U998" s="105"/>
      <c r="V998" s="105">
        <f>IFERROR(IF(LEFT($G998,4)="xppm",AF998/VLOOKUP($G998,$K$11:$Z$28,V$1,0),IF(LEFT($J998,1)="E",AF998/VLOOKUP($J998,$K$11:$Z$28,V$1,0),AF998/V$6)),"")</f>
        <v>0</v>
      </c>
      <c r="W998" s="105"/>
      <c r="X998" s="105">
        <f>IFERROR(IF(LEFT($G998,4)="xppm",AH998/VLOOKUP($G998,$K$11:$Z$28,X$1,0),IF(LEFT($J998,1)="E",AH998/VLOOKUP($J998,$K$11:$Z$28,X$1,0),AH998/X$6)),"")</f>
        <v>0</v>
      </c>
      <c r="Y998" s="105"/>
      <c r="Z998" s="105">
        <f>IFERROR(IF(LEFT($G998,4)="xppm",AJ998/VLOOKUP($G998,$K$11:$Z$28,Z$1,0),IF(LEFT($J998,1)="E",AJ998/VLOOKUP($J998,$K$11:$Z$28,Z$1,0),AJ998/Z$6)),"")</f>
        <v>0</v>
      </c>
      <c r="AA998" s="104"/>
      <c r="AB998" s="106">
        <f>IFERROR(IF(LEFT($G998,4)="xppm",AL998/VLOOKUP($G998,$K$11:$Z$28,AB$1,0),IF(LEFT($J998,1)="E",AL998/VLOOKUP($J998,$K$11:$AB$28,AB$1,0),AL998/AB$6)),"")</f>
        <v>0</v>
      </c>
      <c r="AC998" s="107"/>
      <c r="AD998" s="106"/>
      <c r="AE998" s="106"/>
      <c r="AF998" s="106"/>
      <c r="AG998" s="106"/>
      <c r="AH998" s="106"/>
      <c r="AI998" s="106"/>
      <c r="AJ998" s="106">
        <v>0</v>
      </c>
      <c r="AK998" s="107"/>
      <c r="AL998" s="106">
        <v>0</v>
      </c>
      <c r="AM998" s="107"/>
      <c r="AN998" s="105"/>
      <c r="AO998" s="105"/>
      <c r="AP998" s="105"/>
      <c r="AQ998" s="105"/>
      <c r="AR998" s="105"/>
      <c r="AS998" s="105"/>
      <c r="AT998" s="105"/>
      <c r="AU998" s="105"/>
      <c r="AV998" s="105"/>
      <c r="AW998" s="105"/>
      <c r="AX998" s="105"/>
      <c r="AY998" s="105"/>
      <c r="AZ998" s="108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  <c r="CK998" s="10"/>
      <c r="CL998" s="10"/>
      <c r="CM998" s="10"/>
      <c r="CN998" s="10"/>
      <c r="CO998" s="10"/>
      <c r="CP998" s="10"/>
      <c r="CQ998" s="10"/>
      <c r="CR998" s="10"/>
      <c r="CS998" s="10"/>
      <c r="CT998" s="10"/>
      <c r="CU998" s="10"/>
      <c r="CV998" s="10"/>
      <c r="CW998" s="10"/>
      <c r="CX998" s="10"/>
      <c r="CY998" s="10"/>
      <c r="CZ998" s="10"/>
      <c r="DA998" s="10"/>
      <c r="DB998" s="10"/>
      <c r="DC998" s="10"/>
      <c r="DD998" s="10"/>
      <c r="DE998" s="10"/>
      <c r="DF998" s="10"/>
      <c r="DG998" s="10"/>
      <c r="DH998" s="10"/>
      <c r="DI998" s="10"/>
      <c r="DJ998" s="10"/>
      <c r="DK998" s="10"/>
      <c r="DL998" s="10"/>
      <c r="DM998" s="10"/>
      <c r="DN998" s="10"/>
      <c r="DO998" s="10"/>
      <c r="DP998" s="10"/>
      <c r="DQ998" s="10"/>
      <c r="DR998" s="10"/>
      <c r="DS998" s="10"/>
    </row>
    <row r="999" spans="1:123" x14ac:dyDescent="0.25">
      <c r="A999" s="75" t="s">
        <v>348</v>
      </c>
      <c r="L999" s="94"/>
    </row>
    <row r="1000" spans="1:123" s="86" customFormat="1" ht="15" customHeight="1" x14ac:dyDescent="0.25">
      <c r="A1000" s="75" t="s">
        <v>348</v>
      </c>
      <c r="B1000" s="80"/>
      <c r="C1000" s="80"/>
      <c r="D1000" s="80"/>
      <c r="E1000" s="81"/>
      <c r="F1000" s="82"/>
      <c r="G1000" s="81"/>
      <c r="H1000" s="81"/>
      <c r="I1000" s="81"/>
      <c r="J1000" s="81"/>
      <c r="K1000" s="81"/>
      <c r="L1000" s="83">
        <f>L1001</f>
        <v>3003</v>
      </c>
      <c r="M1000" s="84" t="s">
        <v>354</v>
      </c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4"/>
      <c r="AB1000" s="81"/>
      <c r="AC1000" s="81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85"/>
      <c r="AO1000" s="85"/>
      <c r="AP1000" s="85"/>
      <c r="AQ1000" s="85"/>
      <c r="AR1000" s="85"/>
      <c r="AS1000" s="85"/>
      <c r="AT1000" s="85"/>
      <c r="AU1000" s="85"/>
      <c r="AV1000" s="85"/>
      <c r="AW1000" s="85"/>
      <c r="AX1000" s="85"/>
      <c r="AY1000" s="85"/>
      <c r="AZ1000" s="84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  <c r="CK1000" s="10"/>
      <c r="CL1000" s="10"/>
      <c r="CM1000" s="10"/>
      <c r="CN1000" s="10"/>
      <c r="CO1000" s="10"/>
      <c r="CP1000" s="10"/>
      <c r="CQ1000" s="10"/>
      <c r="CR1000" s="10"/>
      <c r="CS1000" s="10"/>
      <c r="CT1000" s="10"/>
      <c r="CU1000" s="10"/>
      <c r="CV1000" s="10"/>
      <c r="CW1000" s="10"/>
      <c r="CX1000" s="10"/>
      <c r="CY1000" s="10"/>
      <c r="CZ1000" s="10"/>
      <c r="DA1000" s="10"/>
      <c r="DB1000" s="10"/>
      <c r="DC1000" s="10"/>
      <c r="DD1000" s="10"/>
      <c r="DE1000" s="10"/>
      <c r="DF1000" s="10"/>
      <c r="DG1000" s="10"/>
      <c r="DH1000" s="10"/>
      <c r="DI1000" s="10"/>
      <c r="DJ1000" s="10"/>
      <c r="DK1000" s="10"/>
      <c r="DL1000" s="10"/>
      <c r="DM1000" s="10"/>
      <c r="DN1000" s="10"/>
      <c r="DO1000" s="10"/>
      <c r="DP1000" s="10"/>
      <c r="DQ1000" s="10"/>
      <c r="DR1000" s="10"/>
      <c r="DS1000" s="10"/>
    </row>
    <row r="1001" spans="1:123" s="101" customFormat="1" ht="10.95" customHeight="1" x14ac:dyDescent="0.25">
      <c r="A1001" s="75" t="s">
        <v>348</v>
      </c>
      <c r="B1001" s="95" t="str">
        <f t="shared" ref="B1001:B1004" si="272">IF(E1001&gt;0,"Bud02 " &amp; C1001 &amp;","&amp;D1001&amp;",'"&amp;E1001&amp;"',"&amp;1*R1001)</f>
        <v>Bud02 2020,3003,'xpr005',0.00180484280760116</v>
      </c>
      <c r="C1001" s="96">
        <f t="shared" ref="C1001:C1004" si="273">$E$5</f>
        <v>2020</v>
      </c>
      <c r="D1001" s="96">
        <v>3003</v>
      </c>
      <c r="E1001" s="97" t="str">
        <f>IF(LEFT(H1001,1) = "x",H1001,F1001)</f>
        <v>xpr005</v>
      </c>
      <c r="F1001" s="90">
        <v>500000</v>
      </c>
      <c r="G1001" s="98">
        <f>IF(""="",1,SUBSTITUTE(SUBSTITUTE("","xxp","xpp"),"xppm13","xppm08"))</f>
        <v>1</v>
      </c>
      <c r="H1001" s="98" t="str">
        <f>IF("xpr005"="",1,"xpr005")</f>
        <v>xpr005</v>
      </c>
      <c r="I1001" s="98">
        <f>IF("Ew57z"="",1,IF(LEFT("Ew57z",1)&lt;&gt;"E","Ew57z",1))</f>
        <v>1</v>
      </c>
      <c r="J1001" s="98" t="str">
        <f>IF("Ew57z"="",1,IF(LEFT("Ew57z",1)="E","Ew57z",1))</f>
        <v>Ew57z</v>
      </c>
      <c r="K1001" s="99" t="s">
        <v>355</v>
      </c>
      <c r="L1001" s="91">
        <v>3003</v>
      </c>
      <c r="M1001" s="100" t="str">
        <f>IF(LEFT($G1001,4)="xppm","*","")</f>
        <v/>
      </c>
      <c r="N1001" s="101" t="str">
        <f>UPPER(TRIM("          PAYROLL TAXES"))</f>
        <v>PAYROLL TAXES</v>
      </c>
      <c r="P1001" s="102" t="s">
        <v>356</v>
      </c>
      <c r="R1001" s="109">
        <f>IFERROR(IF(1*AB1001&gt;0,AB1001,V1001),V1001)</f>
        <v>1.8048428076011627E-3</v>
      </c>
      <c r="S1001" s="108"/>
      <c r="T1001" s="101">
        <f>IFERROR(IF(LEFT($G1001,4)="xppm",AD1001/VLOOKUP($G1001,$K$11:$Z$28,T$1,0),IF(LEFT($J1001,1)="E",AD1001/VLOOKUP($J1001,$K$11:$Z$28,T$1,0),AD1001/T$6)),"")</f>
        <v>1.8507590672584284E-3</v>
      </c>
      <c r="V1001" s="101">
        <f>IFERROR(IF(LEFT($G1001,4)="xppm",AF1001/VLOOKUP($G1001,$K$11:$Z$28,V$1,0),IF(LEFT($J1001,1)="E",AF1001/VLOOKUP($J1001,$K$11:$Z$28,V$1,0),AF1001/V$6)),"")</f>
        <v>1.8048428076011627E-3</v>
      </c>
      <c r="X1001" s="101">
        <f>IFERROR(IF(LEFT($G1001,4)="xppm",AH1001/VLOOKUP($G1001,$K$11:$Z$28,X$1,0),IF(LEFT($J1001,1)="E",AH1001/VLOOKUP($J1001,$K$11:$Z$28,X$1,0),AH1001/X$6)),"")</f>
        <v>2.1277514726640717E-3</v>
      </c>
      <c r="Z1001" s="101">
        <f>IFERROR(IF(LEFT($G1001,4)="xppm",AJ1001/VLOOKUP($G1001,$K$11:$Z$28,Z$1,0),IF(LEFT($J1001,1)="E",AJ1001/VLOOKUP($J1001,$K$11:$Z$28,Z$1,0),AJ1001/Z$6)),"")</f>
        <v>2.056138938305749E-3</v>
      </c>
      <c r="AA1001" s="108"/>
      <c r="AB1001" s="99" t="str">
        <f>IFERROR(IF(LEFT($G1001,4)="xppm",AL1001/VLOOKUP($G1001,$K$11:$Z$28,AB$1,0),IF(LEFT($J1001,1)="E",AL1001/VLOOKUP($J1001,$K$11:$AB$28,AB$1,0),AL1001/AB$6)),"")</f>
        <v/>
      </c>
      <c r="AC1001" s="110"/>
      <c r="AD1001" s="14">
        <v>89591.360000000001</v>
      </c>
      <c r="AE1001" s="14"/>
      <c r="AF1001" s="14">
        <v>257862.59</v>
      </c>
      <c r="AG1001" s="14"/>
      <c r="AH1001" s="14">
        <v>327469.71000000002</v>
      </c>
      <c r="AI1001" s="14"/>
      <c r="AJ1001" s="14">
        <v>372248.92402799998</v>
      </c>
      <c r="AK1001" s="65"/>
      <c r="AL1001" s="14">
        <v>0</v>
      </c>
      <c r="AM1001" s="65"/>
      <c r="AN1001" s="25">
        <v>25900.39</v>
      </c>
      <c r="AO1001" s="25">
        <v>29599.42</v>
      </c>
      <c r="AP1001" s="25">
        <v>31566.93</v>
      </c>
      <c r="AQ1001" s="25">
        <v>30872.54</v>
      </c>
      <c r="AR1001" s="25">
        <v>26444.04</v>
      </c>
      <c r="AS1001" s="25">
        <v>26538.13</v>
      </c>
      <c r="AT1001" s="25">
        <v>27257.71</v>
      </c>
      <c r="AU1001" s="25">
        <v>28500</v>
      </c>
      <c r="AV1001" s="25">
        <v>28658.81</v>
      </c>
      <c r="AW1001" s="25">
        <v>30020.81</v>
      </c>
      <c r="AX1001" s="25">
        <v>30246.19</v>
      </c>
      <c r="AY1001" s="25">
        <v>29324.36</v>
      </c>
      <c r="AZ1001" s="108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/>
      <c r="BV1001" s="10"/>
      <c r="BW1001" s="10"/>
      <c r="BX1001" s="10"/>
      <c r="BY1001" s="10"/>
      <c r="BZ1001" s="10"/>
      <c r="CA1001" s="10"/>
      <c r="CB1001" s="10"/>
      <c r="CC1001" s="10"/>
      <c r="CD1001" s="10"/>
      <c r="CE1001" s="10"/>
      <c r="CF1001" s="10"/>
      <c r="CG1001" s="10"/>
      <c r="CH1001" s="10"/>
      <c r="CI1001" s="10"/>
      <c r="CJ1001" s="10"/>
      <c r="CK1001" s="10"/>
      <c r="CL1001" s="10"/>
      <c r="CM1001" s="10"/>
      <c r="CN1001" s="10"/>
      <c r="CO1001" s="10"/>
      <c r="CP1001" s="10"/>
      <c r="CQ1001" s="10"/>
      <c r="CR1001" s="10"/>
      <c r="CS1001" s="10"/>
      <c r="CT1001" s="10"/>
      <c r="CU1001" s="10"/>
      <c r="CV1001" s="10"/>
      <c r="CW1001" s="10"/>
      <c r="CX1001" s="10"/>
      <c r="CY1001" s="10"/>
      <c r="CZ1001" s="10"/>
      <c r="DA1001" s="10"/>
      <c r="DB1001" s="10"/>
      <c r="DC1001" s="10"/>
      <c r="DD1001" s="10"/>
      <c r="DE1001" s="10"/>
      <c r="DF1001" s="10"/>
      <c r="DG1001" s="10"/>
      <c r="DH1001" s="10"/>
      <c r="DI1001" s="10"/>
      <c r="DJ1001" s="10"/>
      <c r="DK1001" s="10"/>
      <c r="DL1001" s="10"/>
      <c r="DM1001" s="10"/>
      <c r="DN1001" s="10"/>
      <c r="DO1001" s="10"/>
      <c r="DP1001" s="10"/>
      <c r="DQ1001" s="10"/>
      <c r="DR1001" s="10"/>
      <c r="DS1001" s="10"/>
    </row>
    <row r="1002" spans="1:123" s="101" customFormat="1" ht="10.95" customHeight="1" x14ac:dyDescent="0.25">
      <c r="A1002" s="75" t="s">
        <v>348</v>
      </c>
      <c r="B1002" s="95" t="str">
        <f t="shared" si="272"/>
        <v>Bud02 2020,3003,'xpr002',0.00181791246754731</v>
      </c>
      <c r="C1002" s="96">
        <f t="shared" si="273"/>
        <v>2020</v>
      </c>
      <c r="D1002" s="96">
        <v>3003</v>
      </c>
      <c r="E1002" s="97" t="str">
        <f>IF(LEFT(H1002,1) = "x",H1002,F1002)</f>
        <v>xpr002</v>
      </c>
      <c r="F1002" s="90">
        <v>501100</v>
      </c>
      <c r="G1002" s="98">
        <f>IF(""="",1,SUBSTITUTE(SUBSTITUTE("","xxp","xpp"),"xppm13","xppm08"))</f>
        <v>1</v>
      </c>
      <c r="H1002" s="98" t="str">
        <f>IF("xpr002"="",1,"xpr002")</f>
        <v>xpr002</v>
      </c>
      <c r="I1002" s="98">
        <f>IF("Ewz"="",1,IF(LEFT("Ewz",1)&lt;&gt;"E","Ewz",1))</f>
        <v>1</v>
      </c>
      <c r="J1002" s="98" t="str">
        <f>IF("Ewz"="",1,IF(LEFT("Ewz",1)="E","Ewz",1))</f>
        <v>Ewz</v>
      </c>
      <c r="K1002" s="99" t="s">
        <v>357</v>
      </c>
      <c r="L1002" s="91">
        <v>3003</v>
      </c>
      <c r="M1002" s="100" t="str">
        <f>IF(LEFT($G1002,4)="xppm","*","")</f>
        <v/>
      </c>
      <c r="N1002" s="101" t="str">
        <f>UPPER(TRIM("          HEALTH INSURANCE"))</f>
        <v>HEALTH INSURANCE</v>
      </c>
      <c r="P1002" s="102" t="s">
        <v>356</v>
      </c>
      <c r="R1002" s="109">
        <f>IFERROR(IF(1*AB1002&gt;0,AB1002,V1002),V1002)</f>
        <v>1.817912467547313E-3</v>
      </c>
      <c r="S1002" s="108"/>
      <c r="T1002" s="101">
        <f>IFERROR(IF(LEFT($G1002,4)="xppm",AD1002/VLOOKUP($G1002,$K$11:$Z$28,T$1,0),IF(LEFT($J1002,1)="E",AD1002/VLOOKUP($J1002,$K$11:$Z$28,T$1,0),AD1002/T$6)),"")</f>
        <v>1.7374186436267889E-3</v>
      </c>
      <c r="V1002" s="101">
        <f>IFERROR(IF(LEFT($G1002,4)="xppm",AF1002/VLOOKUP($G1002,$K$11:$Z$28,V$1,0),IF(LEFT($J1002,1)="E",AF1002/VLOOKUP($J1002,$K$11:$Z$28,V$1,0),AF1002/V$6)),"")</f>
        <v>1.817912467547313E-3</v>
      </c>
      <c r="X1002" s="101">
        <f>IFERROR(IF(LEFT($G1002,4)="xppm",AH1002/VLOOKUP($G1002,$K$11:$Z$28,X$1,0),IF(LEFT($J1002,1)="E",AH1002/VLOOKUP($J1002,$K$11:$Z$28,X$1,0),AH1002/X$6)),"")</f>
        <v>2.206928126800164E-3</v>
      </c>
      <c r="Z1002" s="101">
        <f>IFERROR(IF(LEFT($G1002,4)="xppm",AJ1002/VLOOKUP($G1002,$K$11:$Z$28,Z$1,0),IF(LEFT($J1002,1)="E",AJ1002/VLOOKUP($J1002,$K$11:$Z$28,Z$1,0),AJ1002/Z$6)),"")</f>
        <v>1.9051254803040163E-3</v>
      </c>
      <c r="AA1002" s="108"/>
      <c r="AB1002" s="99" t="str">
        <f>IFERROR(IF(LEFT($G1002,4)="xppm",AL1002/VLOOKUP($G1002,$K$11:$Z$28,AB$1,0),IF(LEFT($J1002,1)="E",AL1002/VLOOKUP($J1002,$K$11:$AB$28,AB$1,0),AL1002/AB$6)),"")</f>
        <v/>
      </c>
      <c r="AC1002" s="110"/>
      <c r="AD1002" s="14">
        <v>86298.09</v>
      </c>
      <c r="AE1002" s="14"/>
      <c r="AF1002" s="14">
        <v>265843.53999999998</v>
      </c>
      <c r="AG1002" s="14"/>
      <c r="AH1002" s="14">
        <v>344971.53</v>
      </c>
      <c r="AI1002" s="14"/>
      <c r="AJ1002" s="14">
        <v>355428</v>
      </c>
      <c r="AK1002" s="65"/>
      <c r="AL1002" s="14">
        <v>0</v>
      </c>
      <c r="AM1002" s="65"/>
      <c r="AN1002" s="25">
        <v>26942.89</v>
      </c>
      <c r="AO1002" s="25">
        <v>14759.94</v>
      </c>
      <c r="AP1002" s="25">
        <v>38944.46</v>
      </c>
      <c r="AQ1002" s="25">
        <v>25840.74</v>
      </c>
      <c r="AR1002" s="25">
        <v>37734.949999999997</v>
      </c>
      <c r="AS1002" s="25">
        <v>28265.87</v>
      </c>
      <c r="AT1002" s="25">
        <v>31102.05</v>
      </c>
      <c r="AU1002" s="25">
        <v>27773.33</v>
      </c>
      <c r="AV1002" s="25">
        <v>28828.51</v>
      </c>
      <c r="AW1002" s="25">
        <v>28367.79</v>
      </c>
      <c r="AX1002" s="25">
        <v>27973.439999999999</v>
      </c>
      <c r="AY1002" s="25">
        <v>29956.86</v>
      </c>
      <c r="AZ1002" s="108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  <c r="CK1002" s="10"/>
      <c r="CL1002" s="10"/>
      <c r="CM1002" s="10"/>
      <c r="CN1002" s="10"/>
      <c r="CO1002" s="10"/>
      <c r="CP1002" s="10"/>
      <c r="CQ1002" s="10"/>
      <c r="CR1002" s="10"/>
      <c r="CS1002" s="10"/>
      <c r="CT1002" s="10"/>
      <c r="CU1002" s="10"/>
      <c r="CV1002" s="10"/>
      <c r="CW1002" s="10"/>
      <c r="CX1002" s="10"/>
      <c r="CY1002" s="10"/>
      <c r="CZ1002" s="10"/>
      <c r="DA1002" s="10"/>
      <c r="DB1002" s="10"/>
      <c r="DC1002" s="10"/>
      <c r="DD1002" s="10"/>
      <c r="DE1002" s="10"/>
      <c r="DF1002" s="10"/>
      <c r="DG1002" s="10"/>
      <c r="DH1002" s="10"/>
      <c r="DI1002" s="10"/>
      <c r="DJ1002" s="10"/>
      <c r="DK1002" s="10"/>
      <c r="DL1002" s="10"/>
      <c r="DM1002" s="10"/>
      <c r="DN1002" s="10"/>
      <c r="DO1002" s="10"/>
      <c r="DP1002" s="10"/>
      <c r="DQ1002" s="10"/>
      <c r="DR1002" s="10"/>
      <c r="DS1002" s="10"/>
    </row>
    <row r="1003" spans="1:123" s="101" customFormat="1" ht="10.95" customHeight="1" x14ac:dyDescent="0.25">
      <c r="A1003" s="75" t="s">
        <v>348</v>
      </c>
      <c r="B1003" s="95" t="str">
        <f t="shared" si="272"/>
        <v>Bud02 2020,3003,'xpr006',0.000548233563516728</v>
      </c>
      <c r="C1003" s="96">
        <f t="shared" si="273"/>
        <v>2020</v>
      </c>
      <c r="D1003" s="96">
        <v>3003</v>
      </c>
      <c r="E1003" s="97" t="str">
        <f>IF(LEFT(H1003,1) = "x",H1003,F1003)</f>
        <v>xpr006</v>
      </c>
      <c r="F1003" s="90">
        <v>503000</v>
      </c>
      <c r="G1003" s="98">
        <f>IF(""="",1,SUBSTITUTE(SUBSTITUTE("","xxp","xpp"),"xppm13","xppm08"))</f>
        <v>1</v>
      </c>
      <c r="H1003" s="98" t="str">
        <f>IF("xpr006"="",1,"xpr006")</f>
        <v>xpr006</v>
      </c>
      <c r="I1003" s="98">
        <f>IF("Ewz"="",1,IF(LEFT("Ewz",1)&lt;&gt;"E","Ewz",1))</f>
        <v>1</v>
      </c>
      <c r="J1003" s="98" t="str">
        <f>IF("Ewz"="",1,IF(LEFT("Ewz",1)="E","Ewz",1))</f>
        <v>Ewz</v>
      </c>
      <c r="K1003" s="99" t="s">
        <v>358</v>
      </c>
      <c r="L1003" s="91">
        <v>3003</v>
      </c>
      <c r="M1003" s="100" t="str">
        <f>IF(LEFT($G1003,4)="xppm","*","")</f>
        <v/>
      </c>
      <c r="N1003" s="101" t="str">
        <f>UPPER(TRIM("          WORKMANS COMP INSURANCE"))</f>
        <v>WORKMANS COMP INSURANCE</v>
      </c>
      <c r="P1003" s="102" t="s">
        <v>359</v>
      </c>
      <c r="R1003" s="109">
        <f>IFERROR(IF(1*AB1003&gt;0,AB1003,V1003),V1003)</f>
        <v>5.4823356351672826E-4</v>
      </c>
      <c r="S1003" s="108"/>
      <c r="T1003" s="101">
        <f>IFERROR(IF(LEFT($G1003,4)="xppm",AD1003/VLOOKUP($G1003,$K$11:$Z$28,T$1,0),IF(LEFT($J1003,1)="E",AD1003/VLOOKUP($J1003,$K$11:$Z$28,T$1,0),AD1003/T$6)),"")</f>
        <v>5.3802241427647497E-4</v>
      </c>
      <c r="V1003" s="101">
        <f>IFERROR(IF(LEFT($G1003,4)="xppm",AF1003/VLOOKUP($G1003,$K$11:$Z$28,V$1,0),IF(LEFT($J1003,1)="E",AF1003/VLOOKUP($J1003,$K$11:$Z$28,V$1,0),AF1003/V$6)),"")</f>
        <v>5.4823356351672826E-4</v>
      </c>
      <c r="X1003" s="101">
        <f>IFERROR(IF(LEFT($G1003,4)="xppm",AH1003/VLOOKUP($G1003,$K$11:$Z$28,X$1,0),IF(LEFT($J1003,1)="E",AH1003/VLOOKUP($J1003,$K$11:$Z$28,X$1,0),AH1003/X$6)),"")</f>
        <v>5.3191338106931842E-4</v>
      </c>
      <c r="Z1003" s="101">
        <f>IFERROR(IF(LEFT($G1003,4)="xppm",AJ1003/VLOOKUP($G1003,$K$11:$Z$28,Z$1,0),IF(LEFT($J1003,1)="E",AJ1003/VLOOKUP($J1003,$K$11:$Z$28,Z$1,0),AJ1003/Z$6)),"")</f>
        <v>5.7297200373234E-4</v>
      </c>
      <c r="AA1003" s="108"/>
      <c r="AB1003" s="99" t="str">
        <f>IFERROR(IF(LEFT($G1003,4)="xppm",AL1003/VLOOKUP($G1003,$K$11:$Z$28,AB$1,0),IF(LEFT($J1003,1)="E",AL1003/VLOOKUP($J1003,$K$11:$AB$28,AB$1,0),AL1003/AB$6)),"")</f>
        <v/>
      </c>
      <c r="AC1003" s="110"/>
      <c r="AD1003" s="14">
        <v>26723.73</v>
      </c>
      <c r="AE1003" s="14"/>
      <c r="AF1003" s="14">
        <v>80171.27</v>
      </c>
      <c r="AG1003" s="14"/>
      <c r="AH1003" s="14">
        <v>83144.97</v>
      </c>
      <c r="AI1003" s="14"/>
      <c r="AJ1003" s="14">
        <v>106896</v>
      </c>
      <c r="AK1003" s="65"/>
      <c r="AL1003" s="14">
        <v>0</v>
      </c>
      <c r="AM1003" s="65"/>
      <c r="AN1003" s="25">
        <v>7251.68</v>
      </c>
      <c r="AO1003" s="25">
        <v>7251.68</v>
      </c>
      <c r="AP1003" s="25">
        <v>10489.76</v>
      </c>
      <c r="AQ1003" s="25">
        <v>8907.99</v>
      </c>
      <c r="AR1003" s="25">
        <v>8907.91</v>
      </c>
      <c r="AS1003" s="25">
        <v>8907.91</v>
      </c>
      <c r="AT1003" s="25">
        <v>8907.91</v>
      </c>
      <c r="AU1003" s="25">
        <v>8907.91</v>
      </c>
      <c r="AV1003" s="25">
        <v>8907.91</v>
      </c>
      <c r="AW1003" s="25">
        <v>8907.91</v>
      </c>
      <c r="AX1003" s="25">
        <v>8907.91</v>
      </c>
      <c r="AY1003" s="25">
        <v>8907.91</v>
      </c>
      <c r="AZ1003" s="108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/>
      <c r="BV1003" s="10"/>
      <c r="BW1003" s="10"/>
      <c r="BX1003" s="10"/>
      <c r="BY1003" s="10"/>
      <c r="BZ1003" s="10"/>
      <c r="CA1003" s="10"/>
      <c r="CB1003" s="10"/>
      <c r="CC1003" s="10"/>
      <c r="CD1003" s="10"/>
      <c r="CE1003" s="10"/>
      <c r="CF1003" s="10"/>
      <c r="CG1003" s="10"/>
      <c r="CH1003" s="10"/>
      <c r="CI1003" s="10"/>
      <c r="CJ1003" s="10"/>
      <c r="CK1003" s="10"/>
      <c r="CL1003" s="10"/>
      <c r="CM1003" s="10"/>
      <c r="CN1003" s="10"/>
      <c r="CO1003" s="10"/>
      <c r="CP1003" s="10"/>
      <c r="CQ1003" s="10"/>
      <c r="CR1003" s="10"/>
      <c r="CS1003" s="10"/>
      <c r="CT1003" s="10"/>
      <c r="CU1003" s="10"/>
      <c r="CV1003" s="10"/>
      <c r="CW1003" s="10"/>
      <c r="CX1003" s="10"/>
      <c r="CY1003" s="10"/>
      <c r="CZ1003" s="10"/>
      <c r="DA1003" s="10"/>
      <c r="DB1003" s="10"/>
      <c r="DC1003" s="10"/>
      <c r="DD1003" s="10"/>
      <c r="DE1003" s="10"/>
      <c r="DF1003" s="10"/>
      <c r="DG1003" s="10"/>
      <c r="DH1003" s="10"/>
      <c r="DI1003" s="10"/>
      <c r="DJ1003" s="10"/>
      <c r="DK1003" s="10"/>
      <c r="DL1003" s="10"/>
      <c r="DM1003" s="10"/>
      <c r="DN1003" s="10"/>
      <c r="DO1003" s="10"/>
      <c r="DP1003" s="10"/>
      <c r="DQ1003" s="10"/>
      <c r="DR1003" s="10"/>
      <c r="DS1003" s="10"/>
    </row>
    <row r="1004" spans="1:123" s="101" customFormat="1" ht="10.95" customHeight="1" x14ac:dyDescent="0.25">
      <c r="A1004" s="75" t="s">
        <v>348</v>
      </c>
      <c r="B1004" s="95" t="str">
        <f t="shared" si="272"/>
        <v>Bud02 2020,3003,'xpr004',9.52949143343121E-05</v>
      </c>
      <c r="C1004" s="96">
        <f t="shared" si="273"/>
        <v>2020</v>
      </c>
      <c r="D1004" s="96">
        <v>3003</v>
      </c>
      <c r="E1004" s="97" t="str">
        <f>IF(LEFT(H1004,1) = "x",H1004,F1004)</f>
        <v>xpr004</v>
      </c>
      <c r="F1004" s="90">
        <v>501500</v>
      </c>
      <c r="G1004" s="98">
        <f>IF(""="",1,SUBSTITUTE(SUBSTITUTE("","xxp","xpp"),"xppm13","xppm08"))</f>
        <v>1</v>
      </c>
      <c r="H1004" s="98" t="str">
        <f>IF("xpr004"="",1,"xpr004")</f>
        <v>xpr004</v>
      </c>
      <c r="I1004" s="98">
        <f>IF("Ewz"="",1,IF(LEFT("Ewz",1)&lt;&gt;"E","Ewz",1))</f>
        <v>1</v>
      </c>
      <c r="J1004" s="98" t="str">
        <f>IF("Ewz"="",1,IF(LEFT("Ewz",1)="E","Ewz",1))</f>
        <v>Ewz</v>
      </c>
      <c r="K1004" s="99" t="s">
        <v>360</v>
      </c>
      <c r="L1004" s="91">
        <v>3003</v>
      </c>
      <c r="M1004" s="100" t="str">
        <f>IF(LEFT($G1004,4)="xppm","*","")</f>
        <v/>
      </c>
      <c r="N1004" s="101" t="str">
        <f>UPPER(TRIM("          OTHER"))</f>
        <v>OTHER</v>
      </c>
      <c r="P1004" s="102" t="s">
        <v>356</v>
      </c>
      <c r="R1004" s="109">
        <f>IFERROR(IF(1*AB1004&gt;0,AB1004,V1004),V1004)</f>
        <v>9.5294914334312052E-5</v>
      </c>
      <c r="S1004" s="108"/>
      <c r="T1004" s="101">
        <f>IFERROR(IF(LEFT($G1004,4)="xppm",AD1004/VLOOKUP($G1004,$K$11:$Z$28,T$1,0),IF(LEFT($J1004,1)="E",AD1004/VLOOKUP($J1004,$K$11:$Z$28,T$1,0),AD1004/T$6)),"")</f>
        <v>8.0217166079261015E-5</v>
      </c>
      <c r="V1004" s="101">
        <f>IFERROR(IF(LEFT($G1004,4)="xppm",AF1004/VLOOKUP($G1004,$K$11:$Z$28,V$1,0),IF(LEFT($J1004,1)="E",AF1004/VLOOKUP($J1004,$K$11:$Z$28,V$1,0),AF1004/V$6)),"")</f>
        <v>9.5294914334312052E-5</v>
      </c>
      <c r="X1004" s="101">
        <f>IFERROR(IF(LEFT($G1004,4)="xppm",AH1004/VLOOKUP($G1004,$K$11:$Z$28,X$1,0),IF(LEFT($J1004,1)="E",AH1004/VLOOKUP($J1004,$K$11:$Z$28,X$1,0),AH1004/X$6)),"")</f>
        <v>1.4267905867910915E-4</v>
      </c>
      <c r="Z1004" s="101">
        <f>IFERROR(IF(LEFT($G1004,4)="xppm",AJ1004/VLOOKUP($G1004,$K$11:$Z$28,Z$1,0),IF(LEFT($J1004,1)="E",AJ1004/VLOOKUP($J1004,$K$11:$Z$28,Z$1,0),AJ1004/Z$6)),"")</f>
        <v>8.4389230904448822E-5</v>
      </c>
      <c r="AA1004" s="108"/>
      <c r="AB1004" s="99" t="str">
        <f>IFERROR(IF(LEFT($G1004,4)="xppm",AL1004/VLOOKUP($G1004,$K$11:$Z$28,AB$1,0),IF(LEFT($J1004,1)="E",AL1004/VLOOKUP($J1004,$K$11:$AB$28,AB$1,0),AL1004/AB$6)),"")</f>
        <v/>
      </c>
      <c r="AC1004" s="110"/>
      <c r="AD1004" s="14">
        <v>3984.41</v>
      </c>
      <c r="AE1004" s="14"/>
      <c r="AF1004" s="14">
        <v>13935.51</v>
      </c>
      <c r="AG1004" s="14"/>
      <c r="AH1004" s="14">
        <v>22302.59</v>
      </c>
      <c r="AI1004" s="14"/>
      <c r="AJ1004" s="14">
        <v>15744</v>
      </c>
      <c r="AK1004" s="65"/>
      <c r="AL1004" s="14">
        <v>0</v>
      </c>
      <c r="AM1004" s="65"/>
      <c r="AN1004" s="25">
        <v>1931.6</v>
      </c>
      <c r="AO1004" s="25">
        <v>1931.6</v>
      </c>
      <c r="AP1004" s="25">
        <v>2249.5</v>
      </c>
      <c r="AQ1004" s="25">
        <v>1731.96</v>
      </c>
      <c r="AR1004" s="25">
        <v>2168.15</v>
      </c>
      <c r="AS1004" s="25">
        <v>1267.25</v>
      </c>
      <c r="AT1004" s="25">
        <v>1721.39</v>
      </c>
      <c r="AU1004" s="25">
        <v>1724.03</v>
      </c>
      <c r="AV1004" s="25">
        <v>1338.32</v>
      </c>
      <c r="AW1004" s="25">
        <v>1393.86</v>
      </c>
      <c r="AX1004" s="25">
        <v>1318.25</v>
      </c>
      <c r="AY1004" s="25">
        <v>1272.3</v>
      </c>
      <c r="AZ1004" s="108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  <c r="BS1004" s="10"/>
      <c r="BT1004" s="10"/>
      <c r="BU1004" s="10"/>
      <c r="BV1004" s="10"/>
      <c r="BW1004" s="10"/>
      <c r="BX1004" s="10"/>
      <c r="BY1004" s="10"/>
      <c r="BZ1004" s="10"/>
      <c r="CA1004" s="10"/>
      <c r="CB1004" s="10"/>
      <c r="CC1004" s="10"/>
      <c r="CD1004" s="10"/>
      <c r="CE1004" s="10"/>
      <c r="CF1004" s="10"/>
      <c r="CG1004" s="10"/>
      <c r="CH1004" s="10"/>
      <c r="CI1004" s="10"/>
      <c r="CJ1004" s="10"/>
      <c r="CK1004" s="10"/>
      <c r="CL1004" s="10"/>
      <c r="CM1004" s="10"/>
      <c r="CN1004" s="10"/>
      <c r="CO1004" s="10"/>
      <c r="CP1004" s="10"/>
      <c r="CQ1004" s="10"/>
      <c r="CR1004" s="10"/>
      <c r="CS1004" s="10"/>
      <c r="CT1004" s="10"/>
      <c r="CU1004" s="10"/>
      <c r="CV1004" s="10"/>
      <c r="CW1004" s="10"/>
      <c r="CX1004" s="10"/>
      <c r="CY1004" s="10"/>
      <c r="CZ1004" s="10"/>
      <c r="DA1004" s="10"/>
      <c r="DB1004" s="10"/>
      <c r="DC1004" s="10"/>
      <c r="DD1004" s="10"/>
      <c r="DE1004" s="10"/>
      <c r="DF1004" s="10"/>
      <c r="DG1004" s="10"/>
      <c r="DH1004" s="10"/>
      <c r="DI1004" s="10"/>
      <c r="DJ1004" s="10"/>
      <c r="DK1004" s="10"/>
      <c r="DL1004" s="10"/>
      <c r="DM1004" s="10"/>
      <c r="DN1004" s="10"/>
      <c r="DO1004" s="10"/>
      <c r="DP1004" s="10"/>
      <c r="DQ1004" s="10"/>
      <c r="DR1004" s="10"/>
      <c r="DS1004" s="10"/>
    </row>
    <row r="1005" spans="1:123" ht="4.05" customHeight="1" x14ac:dyDescent="0.25">
      <c r="A1005" s="75" t="s">
        <v>348</v>
      </c>
      <c r="E1005" s="111"/>
      <c r="F1005" s="112"/>
      <c r="T1005" s="25"/>
      <c r="U1005" s="25"/>
      <c r="V1005" s="25"/>
      <c r="W1005" s="25"/>
      <c r="X1005" s="25"/>
      <c r="Y1005" s="25"/>
      <c r="Z1005" s="25"/>
      <c r="AA1005" s="25"/>
      <c r="AB1005" s="14"/>
      <c r="AC1005" s="14"/>
    </row>
    <row r="1006" spans="1:123" s="86" customFormat="1" ht="15" customHeight="1" x14ac:dyDescent="0.25">
      <c r="A1006" s="75" t="s">
        <v>348</v>
      </c>
      <c r="B1006" s="80"/>
      <c r="C1006" s="80"/>
      <c r="D1006" s="80"/>
      <c r="E1006" s="81"/>
      <c r="F1006" s="82"/>
      <c r="G1006" s="81"/>
      <c r="H1006" s="81"/>
      <c r="I1006" s="81"/>
      <c r="J1006" s="81"/>
      <c r="K1006" s="81"/>
      <c r="L1006" s="83">
        <f>L1007</f>
        <v>3003</v>
      </c>
      <c r="M1006" s="84" t="s">
        <v>361</v>
      </c>
      <c r="N1006" s="84"/>
      <c r="O1006" s="84"/>
      <c r="P1006" s="84"/>
      <c r="Q1006" s="84"/>
      <c r="R1006" s="84"/>
      <c r="S1006" s="84"/>
      <c r="T1006" s="84"/>
      <c r="U1006" s="84"/>
      <c r="V1006" s="84"/>
      <c r="W1006" s="84"/>
      <c r="X1006" s="84"/>
      <c r="Y1006" s="84"/>
      <c r="Z1006" s="84"/>
      <c r="AA1006" s="84"/>
      <c r="AB1006" s="81"/>
      <c r="AC1006" s="81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85"/>
      <c r="AO1006" s="85"/>
      <c r="AP1006" s="85"/>
      <c r="AQ1006" s="85"/>
      <c r="AR1006" s="85"/>
      <c r="AS1006" s="85"/>
      <c r="AT1006" s="85"/>
      <c r="AU1006" s="85"/>
      <c r="AV1006" s="85"/>
      <c r="AW1006" s="85"/>
      <c r="AX1006" s="85"/>
      <c r="AY1006" s="85"/>
      <c r="AZ1006" s="84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/>
      <c r="BV1006" s="10"/>
      <c r="BW1006" s="10"/>
      <c r="BX1006" s="10"/>
      <c r="BY1006" s="10"/>
      <c r="BZ1006" s="10"/>
      <c r="CA1006" s="10"/>
      <c r="CB1006" s="10"/>
      <c r="CC1006" s="10"/>
      <c r="CD1006" s="10"/>
      <c r="CE1006" s="10"/>
      <c r="CF1006" s="10"/>
      <c r="CG1006" s="10"/>
      <c r="CH1006" s="10"/>
      <c r="CI1006" s="10"/>
      <c r="CJ1006" s="10"/>
      <c r="CK1006" s="10"/>
      <c r="CL1006" s="10"/>
      <c r="CM1006" s="10"/>
      <c r="CN1006" s="10"/>
      <c r="CO1006" s="10"/>
      <c r="CP1006" s="10"/>
      <c r="CQ1006" s="10"/>
      <c r="CR1006" s="10"/>
      <c r="CS1006" s="10"/>
      <c r="CT1006" s="10"/>
      <c r="CU1006" s="10"/>
      <c r="CV1006" s="10"/>
      <c r="CW1006" s="10"/>
      <c r="CX1006" s="10"/>
      <c r="CY1006" s="10"/>
      <c r="CZ1006" s="10"/>
      <c r="DA1006" s="10"/>
      <c r="DB1006" s="10"/>
      <c r="DC1006" s="10"/>
      <c r="DD1006" s="10"/>
      <c r="DE1006" s="10"/>
      <c r="DF1006" s="10"/>
      <c r="DG1006" s="10"/>
      <c r="DH1006" s="10"/>
      <c r="DI1006" s="10"/>
      <c r="DJ1006" s="10"/>
      <c r="DK1006" s="10"/>
      <c r="DL1006" s="10"/>
      <c r="DM1006" s="10"/>
      <c r="DN1006" s="10"/>
      <c r="DO1006" s="10"/>
      <c r="DP1006" s="10"/>
      <c r="DQ1006" s="10"/>
      <c r="DR1006" s="10"/>
      <c r="DS1006" s="10"/>
    </row>
    <row r="1007" spans="1:123" s="101" customFormat="1" ht="10.95" customHeight="1" x14ac:dyDescent="0.25">
      <c r="A1007" s="75" t="s">
        <v>348</v>
      </c>
      <c r="B1007" s="95" t="str">
        <f t="shared" ref="B1007" si="274">IF(E1007&gt;0,"Bud02 " &amp; C1007 &amp;","&amp;D1007&amp;",'"&amp;E1007&amp;"',"&amp;1*R1007)</f>
        <v>Bud02 2020,3003,'xhnm06',0.00665654944122213</v>
      </c>
      <c r="C1007" s="96">
        <f t="shared" ref="C1007" si="275">$E$5</f>
        <v>2020</v>
      </c>
      <c r="D1007" s="96">
        <v>3003</v>
      </c>
      <c r="E1007" s="97" t="str">
        <f>IF(LEFT(H1007,1) = "x",H1007,F1007)</f>
        <v>xhnm06</v>
      </c>
      <c r="F1007" s="90">
        <v>506500</v>
      </c>
      <c r="G1007" s="98">
        <f>IF(""="",1,SUBSTITUTE(SUBSTITUTE("","xxp","xpp"),"xppm13","xppm08"))</f>
        <v>1</v>
      </c>
      <c r="H1007" s="98" t="str">
        <f>IF("xhnm06"="",1,"xhnm06")</f>
        <v>xhnm06</v>
      </c>
      <c r="I1007" s="98">
        <f>IF("E120z"="",1,IF(LEFT("E120z",1)&lt;&gt;"E","E120z",1))</f>
        <v>1</v>
      </c>
      <c r="J1007" s="98" t="str">
        <f>IF("E120z"="",1,IF(LEFT("E120z",1)="E","E120z",1))</f>
        <v>E120z</v>
      </c>
      <c r="K1007" s="99" t="s">
        <v>362</v>
      </c>
      <c r="L1007" s="91">
        <v>3003</v>
      </c>
      <c r="M1007" s="100" t="str">
        <f>IF(LEFT($G1007,4)="xppm","*","")</f>
        <v/>
      </c>
      <c r="N1007" s="101" t="str">
        <f>UPPER(TRIM("          HOUSE THERAPY - MEDICARE B"))</f>
        <v>HOUSE THERAPY - MEDICARE B</v>
      </c>
      <c r="P1007" s="102" t="s">
        <v>356</v>
      </c>
      <c r="R1007" s="109">
        <f>IFERROR(IF(1*AB1007&gt;0,AB1007,V1007),V1007)</f>
        <v>6.6565494412221338E-3</v>
      </c>
      <c r="S1007" s="108"/>
      <c r="T1007" s="101">
        <f>IFERROR(IF(LEFT($G1007,4)="xppm",AD1007/VLOOKUP($G1007,$K$11:$Z$28,T$1,0),IF(LEFT($J1007,1)="E",AD1007/VLOOKUP($J1007,$K$11:$Z$28,T$1,0),AD1007/T$6)),"")</f>
        <v>5.5956780548215837E-3</v>
      </c>
      <c r="V1007" s="101">
        <f>IFERROR(IF(LEFT($G1007,4)="xppm",AF1007/VLOOKUP($G1007,$K$11:$Z$28,V$1,0),IF(LEFT($J1007,1)="E",AF1007/VLOOKUP($J1007,$K$11:$Z$28,V$1,0),AF1007/V$6)),"")</f>
        <v>6.6565494412221338E-3</v>
      </c>
      <c r="X1007" s="101">
        <f>IFERROR(IF(LEFT($G1007,4)="xppm",AH1007/VLOOKUP($G1007,$K$11:$Z$28,X$1,0),IF(LEFT($J1007,1)="E",AH1007/VLOOKUP($J1007,$K$11:$Z$28,X$1,0),AH1007/X$6)),"")</f>
        <v>5.460888464434448E-3</v>
      </c>
      <c r="Z1007" s="101">
        <f>IFERROR(IF(LEFT($G1007,4)="xppm",AJ1007/VLOOKUP($G1007,$K$11:$Z$28,Z$1,0),IF(LEFT($J1007,1)="E",AJ1007/VLOOKUP($J1007,$K$11:$Z$28,Z$1,0),AJ1007/Z$6)),"")</f>
        <v>1.1104075032195635E-2</v>
      </c>
      <c r="AA1007" s="108"/>
      <c r="AB1007" s="99" t="str">
        <f>IFERROR(IF(LEFT($G1007,4)="xppm",AL1007/VLOOKUP($G1007,$K$11:$Z$28,AB$1,0),IF(LEFT($J1007,1)="E",AL1007/VLOOKUP($J1007,$K$11:$AB$28,AB$1,0),AL1007/AB$6)),"")</f>
        <v/>
      </c>
      <c r="AC1007" s="110"/>
      <c r="AD1007" s="14">
        <v>20242.09</v>
      </c>
      <c r="AE1007" s="14"/>
      <c r="AF1007" s="14">
        <v>68886.240000000005</v>
      </c>
      <c r="AG1007" s="14"/>
      <c r="AH1007" s="14">
        <v>55839.1</v>
      </c>
      <c r="AI1007" s="14"/>
      <c r="AJ1007" s="14">
        <v>111454.33456800001</v>
      </c>
      <c r="AK1007" s="65"/>
      <c r="AL1007" s="14">
        <v>0</v>
      </c>
      <c r="AM1007" s="65"/>
      <c r="AN1007" s="25">
        <v>1512.34</v>
      </c>
      <c r="AO1007" s="25">
        <v>6744.59</v>
      </c>
      <c r="AP1007" s="25">
        <v>10820.58</v>
      </c>
      <c r="AQ1007" s="25">
        <v>9256.31</v>
      </c>
      <c r="AR1007" s="25">
        <v>9158.68</v>
      </c>
      <c r="AS1007" s="25">
        <v>8691.66</v>
      </c>
      <c r="AT1007" s="25">
        <v>8690.98</v>
      </c>
      <c r="AU1007" s="25">
        <v>8461.41</v>
      </c>
      <c r="AV1007" s="25">
        <v>4385.1099999999997</v>
      </c>
      <c r="AW1007" s="25">
        <v>7852.52</v>
      </c>
      <c r="AX1007" s="25">
        <v>6573.85</v>
      </c>
      <c r="AY1007" s="25">
        <v>5815.72</v>
      </c>
      <c r="AZ1007" s="108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/>
      <c r="BV1007" s="10"/>
      <c r="BW1007" s="10"/>
      <c r="BX1007" s="10"/>
      <c r="BY1007" s="10"/>
      <c r="BZ1007" s="10"/>
      <c r="CA1007" s="10"/>
      <c r="CB1007" s="10"/>
      <c r="CC1007" s="10"/>
      <c r="CD1007" s="10"/>
      <c r="CE1007" s="10"/>
      <c r="CF1007" s="10"/>
      <c r="CG1007" s="10"/>
      <c r="CH1007" s="10"/>
      <c r="CI1007" s="10"/>
      <c r="CJ1007" s="10"/>
      <c r="CK1007" s="10"/>
      <c r="CL1007" s="10"/>
      <c r="CM1007" s="10"/>
      <c r="CN1007" s="10"/>
      <c r="CO1007" s="10"/>
      <c r="CP1007" s="10"/>
      <c r="CQ1007" s="10"/>
      <c r="CR1007" s="10"/>
      <c r="CS1007" s="10"/>
      <c r="CT1007" s="10"/>
      <c r="CU1007" s="10"/>
      <c r="CV1007" s="10"/>
      <c r="CW1007" s="10"/>
      <c r="CX1007" s="10"/>
      <c r="CY1007" s="10"/>
      <c r="CZ1007" s="10"/>
      <c r="DA1007" s="10"/>
      <c r="DB1007" s="10"/>
      <c r="DC1007" s="10"/>
      <c r="DD1007" s="10"/>
      <c r="DE1007" s="10"/>
      <c r="DF1007" s="10"/>
      <c r="DG1007" s="10"/>
      <c r="DH1007" s="10"/>
      <c r="DI1007" s="10"/>
      <c r="DJ1007" s="10"/>
      <c r="DK1007" s="10"/>
      <c r="DL1007" s="10"/>
      <c r="DM1007" s="10"/>
      <c r="DN1007" s="10"/>
      <c r="DO1007" s="10"/>
      <c r="DP1007" s="10"/>
      <c r="DQ1007" s="10"/>
      <c r="DR1007" s="10"/>
      <c r="DS1007" s="10"/>
    </row>
    <row r="1008" spans="1:123" s="101" customFormat="1" ht="10.95" customHeight="1" x14ac:dyDescent="0.25">
      <c r="A1008" s="75" t="s">
        <v>348</v>
      </c>
      <c r="B1008" s="95" t="str">
        <f>IF(E1008&gt;0,"Bud02 " &amp; C1008 &amp;","&amp;D1008&amp;",'"&amp;E1008&amp;"',"&amp;1*R1008)</f>
        <v>Bud02 2020,3003,'508100',629.578888888889</v>
      </c>
      <c r="C1008" s="96">
        <f>$E$5</f>
        <v>2020</v>
      </c>
      <c r="D1008" s="96">
        <v>3003</v>
      </c>
      <c r="E1008" s="97">
        <f>IF(LEFT(H1008,1) = "x",H1008,F1008)</f>
        <v>508100</v>
      </c>
      <c r="F1008" s="90">
        <v>508100</v>
      </c>
      <c r="G1008" s="98">
        <f>IF(""="",1,SUBSTITUTE(SUBSTITUTE("","xxp","xpp"),"xppm13","xppm08"))</f>
        <v>1</v>
      </c>
      <c r="H1008" s="98">
        <f>IF(""="",1,"")</f>
        <v>1</v>
      </c>
      <c r="I1008" s="98">
        <f>IF(""="",1,IF(LEFT("",1)&lt;&gt;"E","",1))</f>
        <v>1</v>
      </c>
      <c r="J1008" s="98">
        <f>IF(""="",1,IF(LEFT("",1)="E","",1))</f>
        <v>1</v>
      </c>
      <c r="K1008" s="99" t="s">
        <v>363</v>
      </c>
      <c r="L1008" s="91">
        <v>3003</v>
      </c>
      <c r="M1008" s="100" t="str">
        <f>IF(LEFT($G1008,4)="xppm","*","")</f>
        <v/>
      </c>
      <c r="N1008" s="101" t="str">
        <f>UPPER(TRIM("          HOUSE THERAPY - REHAB SUPPLIES"))</f>
        <v>HOUSE THERAPY - REHAB SUPPLIES</v>
      </c>
      <c r="P1008" s="102" t="s">
        <v>356</v>
      </c>
      <c r="R1008" s="109">
        <f>IFERROR(IF(1*AB1008&gt;0,AB1008,V1008),V1008)</f>
        <v>629.57888888888886</v>
      </c>
      <c r="S1008" s="108"/>
      <c r="T1008" s="101">
        <f>IFERROR(IF(LEFT($G1008,4)="xppm",AD1008/VLOOKUP($G1008,$K$11:$Z$28,T$1,0),IF(LEFT($J1008,1)="E",AD1008/VLOOKUP($J1008,$K$11:$Z$28,T$1,0),AD1008/T$6)),"")</f>
        <v>528.49666666666667</v>
      </c>
      <c r="V1008" s="101">
        <f>IFERROR(IF(LEFT($G1008,4)="xppm",AF1008/VLOOKUP($G1008,$K$11:$Z$28,V$1,0),IF(LEFT($J1008,1)="E",AF1008/VLOOKUP($J1008,$K$11:$Z$28,V$1,0),AF1008/V$6)),"")</f>
        <v>629.57888888888886</v>
      </c>
      <c r="X1008" s="101">
        <f>IFERROR(IF(LEFT($G1008,4)="xppm",AH1008/VLOOKUP($G1008,$K$11:$Z$28,X$1,0),IF(LEFT($J1008,1)="E",AH1008/VLOOKUP($J1008,$K$11:$Z$28,X$1,0),AH1008/X$6)),"")</f>
        <v>566.24916666666661</v>
      </c>
      <c r="Z1008" s="101">
        <f>IFERROR(IF(LEFT($G1008,4)="xppm",AJ1008/VLOOKUP($G1008,$K$11:$Z$28,Z$1,0),IF(LEFT($J1008,1)="E",AJ1008/VLOOKUP($J1008,$K$11:$Z$28,Z$1,0),AJ1008/Z$6)),"")</f>
        <v>0</v>
      </c>
      <c r="AA1008" s="108"/>
      <c r="AB1008" s="99">
        <f>IFERROR(IF(LEFT($G1008,4)="xppm",AL1008/VLOOKUP($G1008,$K$11:$Z$28,AB$1,0),IF(LEFT($J1008,1)="E",AL1008/VLOOKUP($J1008,$K$11:$AB$28,AB$1,0),AL1008/AB$6)),"")</f>
        <v>0</v>
      </c>
      <c r="AC1008" s="110"/>
      <c r="AD1008" s="14">
        <v>1585.49</v>
      </c>
      <c r="AE1008" s="14"/>
      <c r="AF1008" s="14">
        <v>5666.21</v>
      </c>
      <c r="AG1008" s="14"/>
      <c r="AH1008" s="14">
        <v>6794.99</v>
      </c>
      <c r="AI1008" s="14"/>
      <c r="AJ1008" s="14"/>
      <c r="AK1008" s="65"/>
      <c r="AL1008" s="14"/>
      <c r="AM1008" s="65"/>
      <c r="AN1008" s="25">
        <v>181.02</v>
      </c>
      <c r="AO1008" s="25">
        <v>0</v>
      </c>
      <c r="AP1008" s="25">
        <v>1282.23</v>
      </c>
      <c r="AQ1008" s="25">
        <v>61.71</v>
      </c>
      <c r="AR1008" s="25">
        <v>944.09</v>
      </c>
      <c r="AS1008" s="25">
        <v>577.91</v>
      </c>
      <c r="AT1008" s="25">
        <v>136.6</v>
      </c>
      <c r="AU1008" s="25">
        <v>1242.74</v>
      </c>
      <c r="AV1008" s="25">
        <v>1117.67</v>
      </c>
      <c r="AW1008" s="25">
        <v>712.75</v>
      </c>
      <c r="AX1008" s="25">
        <v>823.3</v>
      </c>
      <c r="AY1008" s="25">
        <v>49.44</v>
      </c>
      <c r="AZ1008" s="108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/>
      <c r="BV1008" s="10"/>
      <c r="BW1008" s="10"/>
      <c r="BX1008" s="10"/>
      <c r="BY1008" s="10"/>
      <c r="BZ1008" s="10"/>
      <c r="CA1008" s="10"/>
      <c r="CB1008" s="10"/>
      <c r="CC1008" s="10"/>
      <c r="CD1008" s="10"/>
      <c r="CE1008" s="10"/>
      <c r="CF1008" s="10"/>
      <c r="CG1008" s="10"/>
      <c r="CH1008" s="10"/>
      <c r="CI1008" s="10"/>
      <c r="CJ1008" s="10"/>
      <c r="CK1008" s="10"/>
      <c r="CL1008" s="10"/>
      <c r="CM1008" s="10"/>
      <c r="CN1008" s="10"/>
      <c r="CO1008" s="10"/>
      <c r="CP1008" s="10"/>
      <c r="CQ1008" s="10"/>
      <c r="CR1008" s="10"/>
      <c r="CS1008" s="10"/>
      <c r="CT1008" s="10"/>
      <c r="CU1008" s="10"/>
      <c r="CV1008" s="10"/>
      <c r="CW1008" s="10"/>
      <c r="CX1008" s="10"/>
      <c r="CY1008" s="10"/>
      <c r="CZ1008" s="10"/>
      <c r="DA1008" s="10"/>
      <c r="DB1008" s="10"/>
      <c r="DC1008" s="10"/>
      <c r="DD1008" s="10"/>
      <c r="DE1008" s="10"/>
      <c r="DF1008" s="10"/>
      <c r="DG1008" s="10"/>
      <c r="DH1008" s="10"/>
      <c r="DI1008" s="10"/>
      <c r="DJ1008" s="10"/>
      <c r="DK1008" s="10"/>
      <c r="DL1008" s="10"/>
      <c r="DM1008" s="10"/>
      <c r="DN1008" s="10"/>
      <c r="DO1008" s="10"/>
      <c r="DP1008" s="10"/>
      <c r="DQ1008" s="10"/>
      <c r="DR1008" s="10"/>
      <c r="DS1008" s="10"/>
    </row>
    <row r="1009" spans="1:123" ht="4.05" customHeight="1" x14ac:dyDescent="0.25">
      <c r="A1009" s="75" t="s">
        <v>348</v>
      </c>
      <c r="E1009" s="111"/>
      <c r="F1009" s="112"/>
      <c r="T1009" s="25"/>
      <c r="U1009" s="25"/>
      <c r="V1009" s="25"/>
      <c r="W1009" s="25"/>
      <c r="X1009" s="25"/>
      <c r="Y1009" s="25"/>
      <c r="Z1009" s="25"/>
      <c r="AA1009" s="25"/>
      <c r="AB1009" s="14"/>
      <c r="AC1009" s="14"/>
    </row>
    <row r="1010" spans="1:123" s="86" customFormat="1" ht="15" customHeight="1" x14ac:dyDescent="0.25">
      <c r="A1010" s="75" t="s">
        <v>348</v>
      </c>
      <c r="B1010" s="80"/>
      <c r="C1010" s="80"/>
      <c r="D1010" s="80"/>
      <c r="E1010" s="81"/>
      <c r="F1010" s="82"/>
      <c r="G1010" s="81"/>
      <c r="H1010" s="81"/>
      <c r="I1010" s="81"/>
      <c r="J1010" s="81"/>
      <c r="K1010" s="81"/>
      <c r="L1010" s="83">
        <f>L1011</f>
        <v>3003</v>
      </c>
      <c r="M1010" s="84" t="s">
        <v>364</v>
      </c>
      <c r="N1010" s="84"/>
      <c r="O1010" s="84"/>
      <c r="P1010" s="84"/>
      <c r="Q1010" s="84"/>
      <c r="R1010" s="84"/>
      <c r="S1010" s="84"/>
      <c r="T1010" s="84"/>
      <c r="U1010" s="84"/>
      <c r="V1010" s="84"/>
      <c r="W1010" s="84"/>
      <c r="X1010" s="84"/>
      <c r="Y1010" s="84"/>
      <c r="Z1010" s="84"/>
      <c r="AA1010" s="84"/>
      <c r="AB1010" s="81"/>
      <c r="AC1010" s="81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85"/>
      <c r="AO1010" s="85"/>
      <c r="AP1010" s="85"/>
      <c r="AQ1010" s="85"/>
      <c r="AR1010" s="85"/>
      <c r="AS1010" s="85"/>
      <c r="AT1010" s="85"/>
      <c r="AU1010" s="85"/>
      <c r="AV1010" s="85"/>
      <c r="AW1010" s="85"/>
      <c r="AX1010" s="85"/>
      <c r="AY1010" s="85"/>
      <c r="AZ1010" s="84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0"/>
      <c r="CK1010" s="10"/>
      <c r="CL1010" s="10"/>
      <c r="CM1010" s="10"/>
      <c r="CN1010" s="10"/>
      <c r="CO1010" s="10"/>
      <c r="CP1010" s="10"/>
      <c r="CQ1010" s="10"/>
      <c r="CR1010" s="10"/>
      <c r="CS1010" s="10"/>
      <c r="CT1010" s="10"/>
      <c r="CU1010" s="10"/>
      <c r="CV1010" s="10"/>
      <c r="CW1010" s="10"/>
      <c r="CX1010" s="10"/>
      <c r="CY1010" s="10"/>
      <c r="CZ1010" s="10"/>
      <c r="DA1010" s="10"/>
      <c r="DB1010" s="10"/>
      <c r="DC1010" s="10"/>
      <c r="DD1010" s="10"/>
      <c r="DE1010" s="10"/>
      <c r="DF1010" s="10"/>
      <c r="DG1010" s="10"/>
      <c r="DH1010" s="10"/>
      <c r="DI1010" s="10"/>
      <c r="DJ1010" s="10"/>
      <c r="DK1010" s="10"/>
      <c r="DL1010" s="10"/>
      <c r="DM1010" s="10"/>
      <c r="DN1010" s="10"/>
      <c r="DO1010" s="10"/>
      <c r="DP1010" s="10"/>
      <c r="DQ1010" s="10"/>
      <c r="DR1010" s="10"/>
      <c r="DS1010" s="10"/>
    </row>
    <row r="1011" spans="1:123" s="101" customFormat="1" ht="10.95" customHeight="1" x14ac:dyDescent="0.25">
      <c r="A1011" s="75" t="s">
        <v>348</v>
      </c>
      <c r="B1011" s="95" t="str">
        <f t="shared" ref="B1011" si="276">IF(E1011&gt;0,"Bud02 " &amp; C1011 &amp;","&amp;D1011&amp;",'"&amp;E1011&amp;"',"&amp;1*R1011)</f>
        <v>Bud02 2020,3003,'xdit02',0</v>
      </c>
      <c r="C1011" s="96">
        <f t="shared" ref="C1011" si="277">$E$5</f>
        <v>2020</v>
      </c>
      <c r="D1011" s="96">
        <v>3003</v>
      </c>
      <c r="E1011" s="97" t="str">
        <f>IF(LEFT(H1011,1) = "x",H1011,F1011)</f>
        <v>xdit02</v>
      </c>
      <c r="F1011" s="90">
        <v>530400</v>
      </c>
      <c r="G1011" s="98" t="str">
        <f>IF("xppm02"="",1,SUBSTITUTE(SUBSTITUTE("xppm02","xxp","xpp"),"xppm13","xppm08"))</f>
        <v>xppm02</v>
      </c>
      <c r="H1011" s="98" t="str">
        <f>IF("xdit02"="",1,"xdit02")</f>
        <v>xdit02</v>
      </c>
      <c r="I1011" s="98">
        <f>IF(""="",1,IF(LEFT("",1)&lt;&gt;"E","",1))</f>
        <v>1</v>
      </c>
      <c r="J1011" s="98">
        <f>IF(""="",1,IF(LEFT("",1)="E","",1))</f>
        <v>1</v>
      </c>
      <c r="K1011" s="99" t="s">
        <v>365</v>
      </c>
      <c r="L1011" s="91">
        <v>3003</v>
      </c>
      <c r="M1011" s="100" t="str">
        <f>IF(LEFT($G1011,4)="xppm","*","")</f>
        <v>*</v>
      </c>
      <c r="N1011" s="101" t="str">
        <f>UPPER(TRIM("          DIETARY CONTRACT SERVICES"))</f>
        <v>DIETARY CONTRACT SERVICES</v>
      </c>
      <c r="P1011" s="102" t="s">
        <v>366</v>
      </c>
      <c r="R1011" s="109">
        <f>IFERROR(IF(1*AB1011&gt;0,AB1011,V1011),V1011)</f>
        <v>0</v>
      </c>
      <c r="S1011" s="108"/>
      <c r="T1011" s="101">
        <f>IFERROR(IF(LEFT($G1011,4)="xppm",AD1011/VLOOKUP($G1011,$K$11:$Z$28,T$1,0),IF(LEFT($J1011,1)="E",AD1011/VLOOKUP($J1011,$K$11:$Z$28,T$1,0),AD1011/T$6)),"")</f>
        <v>0</v>
      </c>
      <c r="V1011" s="101">
        <f>IFERROR(IF(LEFT($G1011,4)="xppm",AF1011/VLOOKUP($G1011,$K$11:$Z$28,V$1,0),IF(LEFT($J1011,1)="E",AF1011/VLOOKUP($J1011,$K$11:$Z$28,V$1,0),AF1011/V$6)),"")</f>
        <v>0</v>
      </c>
      <c r="X1011" s="101">
        <f>IFERROR(IF(LEFT($G1011,4)="xppm",AH1011/VLOOKUP($G1011,$K$11:$Z$28,X$1,0),IF(LEFT($J1011,1)="E",AH1011/VLOOKUP($J1011,$K$11:$Z$28,X$1,0),AH1011/X$6)),"")</f>
        <v>0.19945864285006978</v>
      </c>
      <c r="Z1011" s="101">
        <f>IFERROR(IF(LEFT($G1011,4)="xppm",AJ1011/VLOOKUP($G1011,$K$11:$Z$28,Z$1,0),IF(LEFT($J1011,1)="E",AJ1011/VLOOKUP($J1011,$K$11:$Z$28,Z$1,0),AJ1011/Z$6)),"")</f>
        <v>0</v>
      </c>
      <c r="AA1011" s="108"/>
      <c r="AB1011" s="99" t="str">
        <f>IFERROR(IF(LEFT($G1011,4)="xppm",AL1011/VLOOKUP($G1011,$K$11:$Z$28,AB$1,0),IF(LEFT($J1011,1)="E",AL1011/VLOOKUP($J1011,$K$11:$AB$28,AB$1,0),AL1011/AB$6)),"")</f>
        <v/>
      </c>
      <c r="AC1011" s="110"/>
      <c r="AD1011" s="14">
        <v>0</v>
      </c>
      <c r="AE1011" s="14"/>
      <c r="AF1011" s="14">
        <v>0</v>
      </c>
      <c r="AG1011" s="14"/>
      <c r="AH1011" s="14">
        <v>239697.23</v>
      </c>
      <c r="AI1011" s="14"/>
      <c r="AJ1011" s="14">
        <v>0</v>
      </c>
      <c r="AK1011" s="65"/>
      <c r="AL1011" s="14">
        <v>0</v>
      </c>
      <c r="AM1011" s="65"/>
      <c r="AN1011" s="25">
        <v>0</v>
      </c>
      <c r="AO1011" s="25">
        <v>0</v>
      </c>
      <c r="AP1011" s="25">
        <v>0</v>
      </c>
      <c r="AQ1011" s="25">
        <v>0</v>
      </c>
      <c r="AR1011" s="25">
        <v>0</v>
      </c>
      <c r="AS1011" s="25">
        <v>0</v>
      </c>
      <c r="AT1011" s="25">
        <v>0</v>
      </c>
      <c r="AU1011" s="25">
        <v>0</v>
      </c>
      <c r="AV1011" s="25">
        <v>0</v>
      </c>
      <c r="AW1011" s="25">
        <v>0</v>
      </c>
      <c r="AX1011" s="25">
        <v>0</v>
      </c>
      <c r="AY1011" s="25">
        <v>0</v>
      </c>
      <c r="AZ1011" s="108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10"/>
      <c r="CI1011" s="10"/>
      <c r="CJ1011" s="10"/>
      <c r="CK1011" s="10"/>
      <c r="CL1011" s="10"/>
      <c r="CM1011" s="10"/>
      <c r="CN1011" s="10"/>
      <c r="CO1011" s="10"/>
      <c r="CP1011" s="10"/>
      <c r="CQ1011" s="10"/>
      <c r="CR1011" s="10"/>
      <c r="CS1011" s="10"/>
      <c r="CT1011" s="10"/>
      <c r="CU1011" s="10"/>
      <c r="CV1011" s="10"/>
      <c r="CW1011" s="10"/>
      <c r="CX1011" s="10"/>
      <c r="CY1011" s="10"/>
      <c r="CZ1011" s="10"/>
      <c r="DA1011" s="10"/>
      <c r="DB1011" s="10"/>
      <c r="DC1011" s="10"/>
      <c r="DD1011" s="10"/>
      <c r="DE1011" s="10"/>
      <c r="DF1011" s="10"/>
      <c r="DG1011" s="10"/>
      <c r="DH1011" s="10"/>
      <c r="DI1011" s="10"/>
      <c r="DJ1011" s="10"/>
      <c r="DK1011" s="10"/>
      <c r="DL1011" s="10"/>
      <c r="DM1011" s="10"/>
      <c r="DN1011" s="10"/>
      <c r="DO1011" s="10"/>
      <c r="DP1011" s="10"/>
      <c r="DQ1011" s="10"/>
      <c r="DR1011" s="10"/>
      <c r="DS1011" s="10"/>
    </row>
    <row r="1012" spans="1:123" ht="4.05" customHeight="1" x14ac:dyDescent="0.25">
      <c r="A1012" s="75" t="s">
        <v>348</v>
      </c>
      <c r="E1012" s="111"/>
      <c r="F1012" s="112"/>
      <c r="T1012" s="25"/>
      <c r="U1012" s="25"/>
      <c r="V1012" s="25"/>
      <c r="W1012" s="25"/>
      <c r="X1012" s="25"/>
      <c r="Y1012" s="25"/>
      <c r="Z1012" s="25"/>
      <c r="AA1012" s="25"/>
      <c r="AB1012" s="14"/>
      <c r="AC1012" s="14"/>
    </row>
    <row r="1013" spans="1:123" s="86" customFormat="1" ht="15" customHeight="1" x14ac:dyDescent="0.25">
      <c r="A1013" s="75" t="s">
        <v>348</v>
      </c>
      <c r="B1013" s="80"/>
      <c r="C1013" s="80"/>
      <c r="D1013" s="80"/>
      <c r="E1013" s="81"/>
      <c r="F1013" s="82"/>
      <c r="G1013" s="81"/>
      <c r="H1013" s="81"/>
      <c r="I1013" s="81"/>
      <c r="J1013" s="81"/>
      <c r="K1013" s="81"/>
      <c r="L1013" s="83">
        <f>L1014</f>
        <v>3003</v>
      </c>
      <c r="M1013" s="84" t="s">
        <v>367</v>
      </c>
      <c r="N1013" s="84"/>
      <c r="O1013" s="84"/>
      <c r="P1013" s="84"/>
      <c r="Q1013" s="84"/>
      <c r="R1013" s="84"/>
      <c r="S1013" s="84"/>
      <c r="T1013" s="84"/>
      <c r="U1013" s="84"/>
      <c r="V1013" s="84"/>
      <c r="W1013" s="84"/>
      <c r="X1013" s="84"/>
      <c r="Y1013" s="84"/>
      <c r="Z1013" s="84"/>
      <c r="AA1013" s="84"/>
      <c r="AB1013" s="81"/>
      <c r="AC1013" s="81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85"/>
      <c r="AO1013" s="85"/>
      <c r="AP1013" s="85"/>
      <c r="AQ1013" s="85"/>
      <c r="AR1013" s="85"/>
      <c r="AS1013" s="85"/>
      <c r="AT1013" s="85"/>
      <c r="AU1013" s="85"/>
      <c r="AV1013" s="85"/>
      <c r="AW1013" s="85"/>
      <c r="AX1013" s="85"/>
      <c r="AY1013" s="85"/>
      <c r="AZ1013" s="84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  <c r="CK1013" s="10"/>
      <c r="CL1013" s="10"/>
      <c r="CM1013" s="10"/>
      <c r="CN1013" s="10"/>
      <c r="CO1013" s="10"/>
      <c r="CP1013" s="10"/>
      <c r="CQ1013" s="10"/>
      <c r="CR1013" s="10"/>
      <c r="CS1013" s="10"/>
      <c r="CT1013" s="10"/>
      <c r="CU1013" s="10"/>
      <c r="CV1013" s="10"/>
      <c r="CW1013" s="10"/>
      <c r="CX1013" s="10"/>
      <c r="CY1013" s="10"/>
      <c r="CZ1013" s="10"/>
      <c r="DA1013" s="10"/>
      <c r="DB1013" s="10"/>
      <c r="DC1013" s="10"/>
      <c r="DD1013" s="10"/>
      <c r="DE1013" s="10"/>
      <c r="DF1013" s="10"/>
      <c r="DG1013" s="10"/>
      <c r="DH1013" s="10"/>
      <c r="DI1013" s="10"/>
      <c r="DJ1013" s="10"/>
      <c r="DK1013" s="10"/>
      <c r="DL1013" s="10"/>
      <c r="DM1013" s="10"/>
      <c r="DN1013" s="10"/>
      <c r="DO1013" s="10"/>
      <c r="DP1013" s="10"/>
      <c r="DQ1013" s="10"/>
      <c r="DR1013" s="10"/>
      <c r="DS1013" s="10"/>
    </row>
    <row r="1014" spans="1:123" s="101" customFormat="1" ht="10.95" customHeight="1" x14ac:dyDescent="0.25">
      <c r="A1014" s="75" t="s">
        <v>348</v>
      </c>
      <c r="B1014" s="95" t="str">
        <f t="shared" ref="B1014:B1016" si="278">IF(E1014&gt;0,"Bud02 " &amp; C1014 &amp;","&amp;D1014&amp;",'"&amp;E1014&amp;"',"&amp;1*R1014)</f>
        <v>Bud02 2020,3003,'533000',14752.4833333333</v>
      </c>
      <c r="C1014" s="96">
        <f t="shared" ref="C1014:C1016" si="279">$E$5</f>
        <v>2020</v>
      </c>
      <c r="D1014" s="96">
        <v>3003</v>
      </c>
      <c r="E1014" s="97">
        <f>IF(LEFT(H1014,1) = "x",H1014,F1014)</f>
        <v>533000</v>
      </c>
      <c r="F1014" s="90">
        <v>533000</v>
      </c>
      <c r="G1014" s="98">
        <f>IF(""="",1,SUBSTITUTE(SUBSTITUTE("","xxp","xpp"),"xppm13","xppm08"))</f>
        <v>1</v>
      </c>
      <c r="H1014" s="98">
        <f>IF(""="",1,"")</f>
        <v>1</v>
      </c>
      <c r="I1014" s="98">
        <f>IF(""="",1,IF(LEFT("",1)&lt;&gt;"E","",1))</f>
        <v>1</v>
      </c>
      <c r="J1014" s="98">
        <f>IF(""="",1,IF(LEFT("",1)="E","",1))</f>
        <v>1</v>
      </c>
      <c r="K1014" s="99" t="s">
        <v>368</v>
      </c>
      <c r="L1014" s="91">
        <v>3003</v>
      </c>
      <c r="M1014" s="100" t="str">
        <f>IF(LEFT($G1014,4)="xppm","*","")</f>
        <v/>
      </c>
      <c r="N1014" s="101" t="str">
        <f>UPPER(TRIM("          UTILITIES"))</f>
        <v>UTILITIES</v>
      </c>
      <c r="P1014" s="102" t="s">
        <v>356</v>
      </c>
      <c r="R1014" s="109">
        <f>IFERROR(IF(1*AB1014&gt;0,AB1014,V1014),V1014)</f>
        <v>14752.483333333334</v>
      </c>
      <c r="S1014" s="108"/>
      <c r="T1014" s="101">
        <f>IFERROR(IF(LEFT($G1014,4)="xppm",AD1014/VLOOKUP($G1014,$K$11:$Z$28,T$1,0),IF(LEFT($J1014,1)="E",AD1014/VLOOKUP($J1014,$K$11:$Z$28,T$1,0),AD1014/T$6)),"")</f>
        <v>15489.4</v>
      </c>
      <c r="V1014" s="101">
        <f>IFERROR(IF(LEFT($G1014,4)="xppm",AF1014/VLOOKUP($G1014,$K$11:$Z$28,V$1,0),IF(LEFT($J1014,1)="E",AF1014/VLOOKUP($J1014,$K$11:$Z$28,V$1,0),AF1014/V$6)),"")</f>
        <v>14752.483333333334</v>
      </c>
      <c r="X1014" s="101">
        <f>IFERROR(IF(LEFT($G1014,4)="xppm",AH1014/VLOOKUP($G1014,$K$11:$Z$28,X$1,0),IF(LEFT($J1014,1)="E",AH1014/VLOOKUP($J1014,$K$11:$Z$28,X$1,0),AH1014/X$6)),"")</f>
        <v>15568.1075</v>
      </c>
      <c r="Z1014" s="101">
        <f>IFERROR(IF(LEFT($G1014,4)="xppm",AJ1014/VLOOKUP($G1014,$K$11:$Z$28,Z$1,0),IF(LEFT($J1014,1)="E",AJ1014/VLOOKUP($J1014,$K$11:$Z$28,Z$1,0),AJ1014/Z$6)),"")</f>
        <v>16524</v>
      </c>
      <c r="AA1014" s="108"/>
      <c r="AB1014" s="99">
        <f>IFERROR(IF(LEFT($G1014,4)="xppm",AL1014/VLOOKUP($G1014,$K$11:$Z$28,AB$1,0),IF(LEFT($J1014,1)="E",AL1014/VLOOKUP($J1014,$K$11:$AB$28,AB$1,0),AL1014/AB$6)),"")</f>
        <v>0</v>
      </c>
      <c r="AC1014" s="110"/>
      <c r="AD1014" s="14">
        <v>46468.2</v>
      </c>
      <c r="AE1014" s="14"/>
      <c r="AF1014" s="14">
        <v>132772.35</v>
      </c>
      <c r="AG1014" s="14"/>
      <c r="AH1014" s="14">
        <v>186817.29</v>
      </c>
      <c r="AI1014" s="14"/>
      <c r="AJ1014" s="14">
        <v>198288</v>
      </c>
      <c r="AK1014" s="65"/>
      <c r="AL1014" s="14">
        <v>0</v>
      </c>
      <c r="AM1014" s="65"/>
      <c r="AN1014" s="25">
        <v>12535.7</v>
      </c>
      <c r="AO1014" s="25">
        <v>13843.46</v>
      </c>
      <c r="AP1014" s="25">
        <v>17178.28</v>
      </c>
      <c r="AQ1014" s="25">
        <v>14837.81</v>
      </c>
      <c r="AR1014" s="25">
        <v>20193.419999999998</v>
      </c>
      <c r="AS1014" s="25">
        <v>14698.43</v>
      </c>
      <c r="AT1014" s="25">
        <v>16510.900000000001</v>
      </c>
      <c r="AU1014" s="25">
        <v>13206.24</v>
      </c>
      <c r="AV1014" s="25">
        <v>6857.35</v>
      </c>
      <c r="AW1014" s="25">
        <v>16941.990000000002</v>
      </c>
      <c r="AX1014" s="25">
        <v>14369.45</v>
      </c>
      <c r="AY1014" s="25">
        <v>15156.76</v>
      </c>
      <c r="AZ1014" s="108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  <c r="CD1014" s="10"/>
      <c r="CE1014" s="10"/>
      <c r="CF1014" s="10"/>
      <c r="CG1014" s="10"/>
      <c r="CH1014" s="10"/>
      <c r="CI1014" s="10"/>
      <c r="CJ1014" s="10"/>
      <c r="CK1014" s="10"/>
      <c r="CL1014" s="10"/>
      <c r="CM1014" s="10"/>
      <c r="CN1014" s="10"/>
      <c r="CO1014" s="10"/>
      <c r="CP1014" s="10"/>
      <c r="CQ1014" s="10"/>
      <c r="CR1014" s="10"/>
      <c r="CS1014" s="10"/>
      <c r="CT1014" s="10"/>
      <c r="CU1014" s="10"/>
      <c r="CV1014" s="10"/>
      <c r="CW1014" s="10"/>
      <c r="CX1014" s="10"/>
      <c r="CY1014" s="10"/>
      <c r="CZ1014" s="10"/>
      <c r="DA1014" s="10"/>
      <c r="DB1014" s="10"/>
      <c r="DC1014" s="10"/>
      <c r="DD1014" s="10"/>
      <c r="DE1014" s="10"/>
      <c r="DF1014" s="10"/>
      <c r="DG1014" s="10"/>
      <c r="DH1014" s="10"/>
      <c r="DI1014" s="10"/>
      <c r="DJ1014" s="10"/>
      <c r="DK1014" s="10"/>
      <c r="DL1014" s="10"/>
      <c r="DM1014" s="10"/>
      <c r="DN1014" s="10"/>
      <c r="DO1014" s="10"/>
      <c r="DP1014" s="10"/>
      <c r="DQ1014" s="10"/>
      <c r="DR1014" s="10"/>
      <c r="DS1014" s="10"/>
    </row>
    <row r="1015" spans="1:123" s="101" customFormat="1" ht="10.95" customHeight="1" x14ac:dyDescent="0.25">
      <c r="A1015" s="75" t="s">
        <v>348</v>
      </c>
      <c r="B1015" s="95" t="str">
        <f t="shared" si="278"/>
        <v>Bud02 2020,3003,'536000',6773.17888888889</v>
      </c>
      <c r="C1015" s="96">
        <f t="shared" si="279"/>
        <v>2020</v>
      </c>
      <c r="D1015" s="96">
        <v>3003</v>
      </c>
      <c r="E1015" s="97">
        <f>IF(LEFT(H1015,1) = "x",H1015,F1015)</f>
        <v>536000</v>
      </c>
      <c r="F1015" s="90">
        <v>536000</v>
      </c>
      <c r="G1015" s="98">
        <f>IF(""="",1,SUBSTITUTE(SUBSTITUTE("","xxp","xpp"),"xppm13","xppm08"))</f>
        <v>1</v>
      </c>
      <c r="H1015" s="98">
        <f>IF(""="",1,"")</f>
        <v>1</v>
      </c>
      <c r="I1015" s="98">
        <f>IF(""="",1,IF(LEFT("",1)&lt;&gt;"E","",1))</f>
        <v>1</v>
      </c>
      <c r="J1015" s="98">
        <f>IF(""="",1,IF(LEFT("",1)="E","",1))</f>
        <v>1</v>
      </c>
      <c r="K1015" s="99" t="s">
        <v>369</v>
      </c>
      <c r="L1015" s="91">
        <v>3003</v>
      </c>
      <c r="M1015" s="100" t="str">
        <f>IF(LEFT($G1015,4)="xppm","*","")</f>
        <v/>
      </c>
      <c r="N1015" s="101" t="str">
        <f>UPPER(TRIM("          REPAIRS &amp; MAINTENANCE/SUPPLIES"))</f>
        <v>REPAIRS &amp; MAINTENANCE/SUPPLIES</v>
      </c>
      <c r="P1015" s="102" t="s">
        <v>370</v>
      </c>
      <c r="R1015" s="109">
        <f>IFERROR(IF(1*AB1015&gt;0,AB1015,V1015),V1015)</f>
        <v>6773.1788888888887</v>
      </c>
      <c r="S1015" s="108"/>
      <c r="T1015" s="101">
        <f>IFERROR(IF(LEFT($G1015,4)="xppm",AD1015/VLOOKUP($G1015,$K$11:$Z$28,T$1,0),IF(LEFT($J1015,1)="E",AD1015/VLOOKUP($J1015,$K$11:$Z$28,T$1,0),AD1015/T$6)),"")</f>
        <v>6884.02</v>
      </c>
      <c r="V1015" s="101">
        <f>IFERROR(IF(LEFT($G1015,4)="xppm",AF1015/VLOOKUP($G1015,$K$11:$Z$28,V$1,0),IF(LEFT($J1015,1)="E",AF1015/VLOOKUP($J1015,$K$11:$Z$28,V$1,0),AF1015/V$6)),"")</f>
        <v>6773.1788888888887</v>
      </c>
      <c r="X1015" s="101">
        <f>IFERROR(IF(LEFT($G1015,4)="xppm",AH1015/VLOOKUP($G1015,$K$11:$Z$28,X$1,0),IF(LEFT($J1015,1)="E",AH1015/VLOOKUP($J1015,$K$11:$Z$28,X$1,0),AH1015/X$6)),"")</f>
        <v>6223.0633333333326</v>
      </c>
      <c r="Z1015" s="101">
        <f>IFERROR(IF(LEFT($G1015,4)="xppm",AJ1015/VLOOKUP($G1015,$K$11:$Z$28,Z$1,0),IF(LEFT($J1015,1)="E",AJ1015/VLOOKUP($J1015,$K$11:$Z$28,Z$1,0),AJ1015/Z$6)),"")</f>
        <v>3965.105</v>
      </c>
      <c r="AA1015" s="108"/>
      <c r="AB1015" s="99">
        <f>IFERROR(IF(LEFT($G1015,4)="xppm",AL1015/VLOOKUP($G1015,$K$11:$Z$28,AB$1,0),IF(LEFT($J1015,1)="E",AL1015/VLOOKUP($J1015,$K$11:$AB$28,AB$1,0),AL1015/AB$6)),"")</f>
        <v>0</v>
      </c>
      <c r="AC1015" s="110"/>
      <c r="AD1015" s="14">
        <v>20652.060000000001</v>
      </c>
      <c r="AE1015" s="14"/>
      <c r="AF1015" s="14">
        <v>60958.61</v>
      </c>
      <c r="AG1015" s="14"/>
      <c r="AH1015" s="14">
        <v>74676.759999999995</v>
      </c>
      <c r="AI1015" s="14"/>
      <c r="AJ1015" s="14">
        <v>47581.26</v>
      </c>
      <c r="AK1015" s="65"/>
      <c r="AL1015" s="14">
        <v>0</v>
      </c>
      <c r="AM1015" s="65"/>
      <c r="AN1015" s="25">
        <v>1276.3699999999999</v>
      </c>
      <c r="AO1015" s="25">
        <v>3077.1</v>
      </c>
      <c r="AP1015" s="25">
        <v>17796.05</v>
      </c>
      <c r="AQ1015" s="25">
        <v>7011.9</v>
      </c>
      <c r="AR1015" s="25">
        <v>4578.51</v>
      </c>
      <c r="AS1015" s="25">
        <v>7180.38</v>
      </c>
      <c r="AT1015" s="25">
        <v>6529.28</v>
      </c>
      <c r="AU1015" s="25">
        <v>8468.5</v>
      </c>
      <c r="AV1015" s="25">
        <v>6537.98</v>
      </c>
      <c r="AW1015" s="25">
        <v>3754.65</v>
      </c>
      <c r="AX1015" s="25">
        <v>12619.2</v>
      </c>
      <c r="AY1015" s="25">
        <v>4278.21</v>
      </c>
      <c r="AZ1015" s="108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/>
      <c r="BV1015" s="10"/>
      <c r="BW1015" s="10"/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/>
      <c r="CH1015" s="10"/>
      <c r="CI1015" s="10"/>
      <c r="CJ1015" s="10"/>
      <c r="CK1015" s="10"/>
      <c r="CL1015" s="10"/>
      <c r="CM1015" s="10"/>
      <c r="CN1015" s="10"/>
      <c r="CO1015" s="10"/>
      <c r="CP1015" s="10"/>
      <c r="CQ1015" s="10"/>
      <c r="CR1015" s="10"/>
      <c r="CS1015" s="10"/>
      <c r="CT1015" s="10"/>
      <c r="CU1015" s="10"/>
      <c r="CV1015" s="10"/>
      <c r="CW1015" s="10"/>
      <c r="CX1015" s="10"/>
      <c r="CY1015" s="10"/>
      <c r="CZ1015" s="10"/>
      <c r="DA1015" s="10"/>
      <c r="DB1015" s="10"/>
      <c r="DC1015" s="10"/>
      <c r="DD1015" s="10"/>
      <c r="DE1015" s="10"/>
      <c r="DF1015" s="10"/>
      <c r="DG1015" s="10"/>
      <c r="DH1015" s="10"/>
      <c r="DI1015" s="10"/>
      <c r="DJ1015" s="10"/>
      <c r="DK1015" s="10"/>
      <c r="DL1015" s="10"/>
      <c r="DM1015" s="10"/>
      <c r="DN1015" s="10"/>
      <c r="DO1015" s="10"/>
      <c r="DP1015" s="10"/>
      <c r="DQ1015" s="10"/>
      <c r="DR1015" s="10"/>
      <c r="DS1015" s="10"/>
    </row>
    <row r="1016" spans="1:123" s="101" customFormat="1" ht="10.95" customHeight="1" x14ac:dyDescent="0.25">
      <c r="A1016" s="75" t="s">
        <v>348</v>
      </c>
      <c r="B1016" s="95" t="str">
        <f t="shared" si="278"/>
        <v>Bud02 2020,3003,'534000',2699.40111111111</v>
      </c>
      <c r="C1016" s="96">
        <f t="shared" si="279"/>
        <v>2020</v>
      </c>
      <c r="D1016" s="96">
        <v>3003</v>
      </c>
      <c r="E1016" s="97">
        <f>IF(LEFT(H1016,1) = "x",H1016,F1016)</f>
        <v>534000</v>
      </c>
      <c r="F1016" s="90">
        <v>534000</v>
      </c>
      <c r="G1016" s="98">
        <f>IF(""="",1,SUBSTITUTE(SUBSTITUTE("","xxp","xpp"),"xppm13","xppm08"))</f>
        <v>1</v>
      </c>
      <c r="H1016" s="98">
        <f>IF(""="",1,"")</f>
        <v>1</v>
      </c>
      <c r="I1016" s="98">
        <f>IF(""="",1,IF(LEFT("",1)&lt;&gt;"E","",1))</f>
        <v>1</v>
      </c>
      <c r="J1016" s="98">
        <f>IF(""="",1,IF(LEFT("",1)="E","",1))</f>
        <v>1</v>
      </c>
      <c r="K1016" s="99" t="s">
        <v>371</v>
      </c>
      <c r="L1016" s="91">
        <v>3003</v>
      </c>
      <c r="M1016" s="100" t="str">
        <f>IF(LEFT($G1016,4)="xppm","*","")</f>
        <v/>
      </c>
      <c r="N1016" s="101" t="str">
        <f>UPPER(TRIM("          CONTRACT SERVICES"))</f>
        <v>CONTRACT SERVICES</v>
      </c>
      <c r="P1016" s="102" t="s">
        <v>370</v>
      </c>
      <c r="R1016" s="109">
        <f>IFERROR(IF(1*AB1016&gt;0,AB1016,V1016),V1016)</f>
        <v>2699.4011111111113</v>
      </c>
      <c r="S1016" s="108"/>
      <c r="T1016" s="101">
        <f>IFERROR(IF(LEFT($G1016,4)="xppm",AD1016/VLOOKUP($G1016,$K$11:$Z$28,T$1,0),IF(LEFT($J1016,1)="E",AD1016/VLOOKUP($J1016,$K$11:$Z$28,T$1,0),AD1016/T$6)),"")</f>
        <v>2667.0966666666668</v>
      </c>
      <c r="V1016" s="101">
        <f>IFERROR(IF(LEFT($G1016,4)="xppm",AF1016/VLOOKUP($G1016,$K$11:$Z$28,V$1,0),IF(LEFT($J1016,1)="E",AF1016/VLOOKUP($J1016,$K$11:$Z$28,V$1,0),AF1016/V$6)),"")</f>
        <v>2699.4011111111113</v>
      </c>
      <c r="X1016" s="101">
        <f>IFERROR(IF(LEFT($G1016,4)="xppm",AH1016/VLOOKUP($G1016,$K$11:$Z$28,X$1,0),IF(LEFT($J1016,1)="E",AH1016/VLOOKUP($J1016,$K$11:$Z$28,X$1,0),AH1016/X$6)),"")</f>
        <v>2173.2550000000001</v>
      </c>
      <c r="Z1016" s="101">
        <f>IFERROR(IF(LEFT($G1016,4)="xppm",AJ1016/VLOOKUP($G1016,$K$11:$Z$28,Z$1,0),IF(LEFT($J1016,1)="E",AJ1016/VLOOKUP($J1016,$K$11:$Z$28,Z$1,0),AJ1016/Z$6)),"")</f>
        <v>2770</v>
      </c>
      <c r="AA1016" s="108"/>
      <c r="AB1016" s="99">
        <f>IFERROR(IF(LEFT($G1016,4)="xppm",AL1016/VLOOKUP($G1016,$K$11:$Z$28,AB$1,0),IF(LEFT($J1016,1)="E",AL1016/VLOOKUP($J1016,$K$11:$AB$28,AB$1,0),AL1016/AB$6)),"")</f>
        <v>0</v>
      </c>
      <c r="AC1016" s="110"/>
      <c r="AD1016" s="14">
        <v>8001.29</v>
      </c>
      <c r="AE1016" s="14"/>
      <c r="AF1016" s="14">
        <v>24294.61</v>
      </c>
      <c r="AG1016" s="14"/>
      <c r="AH1016" s="14">
        <v>26079.06</v>
      </c>
      <c r="AI1016" s="14"/>
      <c r="AJ1016" s="14">
        <v>33240</v>
      </c>
      <c r="AK1016" s="65"/>
      <c r="AL1016" s="14">
        <v>0</v>
      </c>
      <c r="AM1016" s="65"/>
      <c r="AN1016" s="25">
        <v>1809.21</v>
      </c>
      <c r="AO1016" s="25">
        <v>2244.29</v>
      </c>
      <c r="AP1016" s="25">
        <v>2336.0300000000002</v>
      </c>
      <c r="AQ1016" s="25">
        <v>1340.02</v>
      </c>
      <c r="AR1016" s="25">
        <v>2953.35</v>
      </c>
      <c r="AS1016" s="25">
        <v>2030.88</v>
      </c>
      <c r="AT1016" s="25">
        <v>2914.63</v>
      </c>
      <c r="AU1016" s="25">
        <v>5707.64</v>
      </c>
      <c r="AV1016" s="25">
        <v>1346.8</v>
      </c>
      <c r="AW1016" s="25">
        <v>1734.55</v>
      </c>
      <c r="AX1016" s="25">
        <v>4313.96</v>
      </c>
      <c r="AY1016" s="25">
        <v>1952.78</v>
      </c>
      <c r="AZ1016" s="108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/>
      <c r="BV1016" s="10"/>
      <c r="BW1016" s="10"/>
      <c r="BX1016" s="10"/>
      <c r="BY1016" s="10"/>
      <c r="BZ1016" s="10"/>
      <c r="CA1016" s="10"/>
      <c r="CB1016" s="10"/>
      <c r="CC1016" s="10"/>
      <c r="CD1016" s="10"/>
      <c r="CE1016" s="10"/>
      <c r="CF1016" s="10"/>
      <c r="CG1016" s="10"/>
      <c r="CH1016" s="10"/>
      <c r="CI1016" s="10"/>
      <c r="CJ1016" s="10"/>
      <c r="CK1016" s="10"/>
      <c r="CL1016" s="10"/>
      <c r="CM1016" s="10"/>
      <c r="CN1016" s="10"/>
      <c r="CO1016" s="10"/>
      <c r="CP1016" s="10"/>
      <c r="CQ1016" s="10"/>
      <c r="CR1016" s="10"/>
      <c r="CS1016" s="10"/>
      <c r="CT1016" s="10"/>
      <c r="CU1016" s="10"/>
      <c r="CV1016" s="10"/>
      <c r="CW1016" s="10"/>
      <c r="CX1016" s="10"/>
      <c r="CY1016" s="10"/>
      <c r="CZ1016" s="10"/>
      <c r="DA1016" s="10"/>
      <c r="DB1016" s="10"/>
      <c r="DC1016" s="10"/>
      <c r="DD1016" s="10"/>
      <c r="DE1016" s="10"/>
      <c r="DF1016" s="10"/>
      <c r="DG1016" s="10"/>
      <c r="DH1016" s="10"/>
      <c r="DI1016" s="10"/>
      <c r="DJ1016" s="10"/>
      <c r="DK1016" s="10"/>
      <c r="DL1016" s="10"/>
      <c r="DM1016" s="10"/>
      <c r="DN1016" s="10"/>
      <c r="DO1016" s="10"/>
      <c r="DP1016" s="10"/>
      <c r="DQ1016" s="10"/>
      <c r="DR1016" s="10"/>
      <c r="DS1016" s="10"/>
    </row>
    <row r="1017" spans="1:123" ht="4.05" customHeight="1" x14ac:dyDescent="0.25">
      <c r="A1017" s="75" t="s">
        <v>348</v>
      </c>
      <c r="E1017" s="111"/>
      <c r="F1017" s="112"/>
      <c r="T1017" s="25"/>
      <c r="U1017" s="25"/>
      <c r="V1017" s="25"/>
      <c r="W1017" s="25"/>
      <c r="X1017" s="25"/>
      <c r="Y1017" s="25"/>
      <c r="Z1017" s="25"/>
      <c r="AA1017" s="25"/>
      <c r="AB1017" s="14"/>
      <c r="AC1017" s="14"/>
    </row>
    <row r="1018" spans="1:123" s="86" customFormat="1" ht="15" customHeight="1" x14ac:dyDescent="0.25">
      <c r="A1018" s="75" t="s">
        <v>348</v>
      </c>
      <c r="B1018" s="80"/>
      <c r="C1018" s="80"/>
      <c r="D1018" s="80"/>
      <c r="E1018" s="81"/>
      <c r="F1018" s="82"/>
      <c r="G1018" s="81"/>
      <c r="H1018" s="81"/>
      <c r="I1018" s="81"/>
      <c r="J1018" s="81"/>
      <c r="K1018" s="81"/>
      <c r="L1018" s="83">
        <f>L1019</f>
        <v>3003</v>
      </c>
      <c r="M1018" s="84" t="s">
        <v>372</v>
      </c>
      <c r="N1018" s="84"/>
      <c r="O1018" s="84"/>
      <c r="P1018" s="84"/>
      <c r="Q1018" s="84"/>
      <c r="R1018" s="84"/>
      <c r="S1018" s="84"/>
      <c r="T1018" s="84"/>
      <c r="U1018" s="84"/>
      <c r="V1018" s="84"/>
      <c r="W1018" s="84"/>
      <c r="X1018" s="84"/>
      <c r="Y1018" s="84"/>
      <c r="Z1018" s="84"/>
      <c r="AA1018" s="84"/>
      <c r="AB1018" s="81"/>
      <c r="AC1018" s="81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85"/>
      <c r="AO1018" s="85"/>
      <c r="AP1018" s="85"/>
      <c r="AQ1018" s="85"/>
      <c r="AR1018" s="85"/>
      <c r="AS1018" s="85"/>
      <c r="AT1018" s="85"/>
      <c r="AU1018" s="85"/>
      <c r="AV1018" s="85"/>
      <c r="AW1018" s="85"/>
      <c r="AX1018" s="85"/>
      <c r="AY1018" s="85"/>
      <c r="AZ1018" s="84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/>
      <c r="CD1018" s="10"/>
      <c r="CE1018" s="10"/>
      <c r="CF1018" s="10"/>
      <c r="CG1018" s="10"/>
      <c r="CH1018" s="10"/>
      <c r="CI1018" s="10"/>
      <c r="CJ1018" s="10"/>
      <c r="CK1018" s="10"/>
      <c r="CL1018" s="10"/>
      <c r="CM1018" s="10"/>
      <c r="CN1018" s="10"/>
      <c r="CO1018" s="10"/>
      <c r="CP1018" s="10"/>
      <c r="CQ1018" s="10"/>
      <c r="CR1018" s="10"/>
      <c r="CS1018" s="10"/>
      <c r="CT1018" s="10"/>
      <c r="CU1018" s="10"/>
      <c r="CV1018" s="10"/>
      <c r="CW1018" s="10"/>
      <c r="CX1018" s="10"/>
      <c r="CY1018" s="10"/>
      <c r="CZ1018" s="10"/>
      <c r="DA1018" s="10"/>
      <c r="DB1018" s="10"/>
      <c r="DC1018" s="10"/>
      <c r="DD1018" s="10"/>
      <c r="DE1018" s="10"/>
      <c r="DF1018" s="10"/>
      <c r="DG1018" s="10"/>
      <c r="DH1018" s="10"/>
      <c r="DI1018" s="10"/>
      <c r="DJ1018" s="10"/>
      <c r="DK1018" s="10"/>
      <c r="DL1018" s="10"/>
      <c r="DM1018" s="10"/>
      <c r="DN1018" s="10"/>
      <c r="DO1018" s="10"/>
      <c r="DP1018" s="10"/>
      <c r="DQ1018" s="10"/>
      <c r="DR1018" s="10"/>
      <c r="DS1018" s="10"/>
    </row>
    <row r="1019" spans="1:123" s="101" customFormat="1" ht="10.95" customHeight="1" x14ac:dyDescent="0.25">
      <c r="A1019" s="75" t="s">
        <v>348</v>
      </c>
      <c r="B1019" s="95" t="str">
        <f t="shared" ref="B1019:B1030" si="280">IF(E1019&gt;0,"Bud02 " &amp; C1019 &amp;","&amp;D1019&amp;",'"&amp;E1019&amp;"',"&amp;1*R1019)</f>
        <v>Bud02 2020,3003,'542500',948.885555555555</v>
      </c>
      <c r="C1019" s="96">
        <f t="shared" ref="C1019:C1030" si="281">$E$5</f>
        <v>2020</v>
      </c>
      <c r="D1019" s="96">
        <v>3003</v>
      </c>
      <c r="E1019" s="97">
        <f>IF(LEFT(H1019,1) = "x",H1019,F1019)</f>
        <v>542500</v>
      </c>
      <c r="F1019" s="90">
        <v>542500</v>
      </c>
      <c r="G1019" s="98">
        <f>IF(""="",1,SUBSTITUTE(SUBSTITUTE("","xxp","xpp"),"xppm13","xppm08"))</f>
        <v>1</v>
      </c>
      <c r="H1019" s="98">
        <f>IF(""="",1,"")</f>
        <v>1</v>
      </c>
      <c r="I1019" s="98">
        <f>IF(""="",1,IF(LEFT("",1)&lt;&gt;"E","",1))</f>
        <v>1</v>
      </c>
      <c r="J1019" s="98">
        <f>IF(""="",1,IF(LEFT("",1)="E","",1))</f>
        <v>1</v>
      </c>
      <c r="K1019" s="99" t="s">
        <v>373</v>
      </c>
      <c r="L1019" s="91">
        <v>3003</v>
      </c>
      <c r="M1019" s="100" t="str">
        <f>IF(LEFT($G1019,4)="xppm","*","")</f>
        <v/>
      </c>
      <c r="N1019" s="101" t="str">
        <f>UPPER(TRIM("          MARKETING - ADVERTISING &amp; PROMOTION"))</f>
        <v>MARKETING - ADVERTISING &amp; PROMOTION</v>
      </c>
      <c r="P1019" s="102" t="s">
        <v>374</v>
      </c>
      <c r="R1019" s="109">
        <f>IFERROR(IF(1*AB1019&gt;0,AB1019,V1019),V1019)</f>
        <v>948.88555555555547</v>
      </c>
      <c r="S1019" s="108"/>
      <c r="T1019" s="101">
        <f>IFERROR(IF(LEFT($G1019,4)="xppm",AD1019/VLOOKUP($G1019,$K$11:$Z$28,T$1,0),IF(LEFT($J1019,1)="E",AD1019/VLOOKUP($J1019,$K$11:$Z$28,T$1,0),AD1019/T$6)),"")</f>
        <v>1042.1833333333334</v>
      </c>
      <c r="V1019" s="101">
        <f>IFERROR(IF(LEFT($G1019,4)="xppm",AF1019/VLOOKUP($G1019,$K$11:$Z$28,V$1,0),IF(LEFT($J1019,1)="E",AF1019/VLOOKUP($J1019,$K$11:$Z$28,V$1,0),AF1019/V$6)),"")</f>
        <v>948.88555555555547</v>
      </c>
      <c r="X1019" s="101">
        <f>IFERROR(IF(LEFT($G1019,4)="xppm",AH1019/VLOOKUP($G1019,$K$11:$Z$28,X$1,0),IF(LEFT($J1019,1)="E",AH1019/VLOOKUP($J1019,$K$11:$Z$28,X$1,0),AH1019/X$6)),"")</f>
        <v>974.81833333333327</v>
      </c>
      <c r="Z1019" s="101">
        <f>IFERROR(IF(LEFT($G1019,4)="xppm",AJ1019/VLOOKUP($G1019,$K$11:$Z$28,Z$1,0),IF(LEFT($J1019,1)="E",AJ1019/VLOOKUP($J1019,$K$11:$Z$28,Z$1,0),AJ1019/Z$6)),"")</f>
        <v>1370.7417153333333</v>
      </c>
      <c r="AA1019" s="108"/>
      <c r="AB1019" s="99">
        <f>IFERROR(IF(LEFT($G1019,4)="xppm",AL1019/VLOOKUP($G1019,$K$11:$Z$28,AB$1,0),IF(LEFT($J1019,1)="E",AL1019/VLOOKUP($J1019,$K$11:$AB$28,AB$1,0),AL1019/AB$6)),"")</f>
        <v>0</v>
      </c>
      <c r="AC1019" s="110"/>
      <c r="AD1019" s="14">
        <v>3126.55</v>
      </c>
      <c r="AE1019" s="14"/>
      <c r="AF1019" s="14">
        <v>8539.9699999999993</v>
      </c>
      <c r="AG1019" s="14"/>
      <c r="AH1019" s="14">
        <v>11697.82</v>
      </c>
      <c r="AI1019" s="14"/>
      <c r="AJ1019" s="14">
        <v>16448.900583999999</v>
      </c>
      <c r="AK1019" s="65"/>
      <c r="AL1019" s="14">
        <v>0</v>
      </c>
      <c r="AM1019" s="65"/>
      <c r="AN1019" s="25">
        <v>628.94000000000005</v>
      </c>
      <c r="AO1019" s="25">
        <v>870.67</v>
      </c>
      <c r="AP1019" s="25">
        <v>550.80999999999995</v>
      </c>
      <c r="AQ1019" s="25">
        <v>613.39</v>
      </c>
      <c r="AR1019" s="25">
        <v>1645.63</v>
      </c>
      <c r="AS1019" s="25">
        <v>482.06</v>
      </c>
      <c r="AT1019" s="25">
        <v>464.85</v>
      </c>
      <c r="AU1019" s="25">
        <v>1265.28</v>
      </c>
      <c r="AV1019" s="25">
        <v>942.21</v>
      </c>
      <c r="AW1019" s="25">
        <v>693.37</v>
      </c>
      <c r="AX1019" s="25">
        <v>1693.42</v>
      </c>
      <c r="AY1019" s="25">
        <v>739.76</v>
      </c>
      <c r="AZ1019" s="108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  <c r="CK1019" s="10"/>
      <c r="CL1019" s="10"/>
      <c r="CM1019" s="10"/>
      <c r="CN1019" s="10"/>
      <c r="CO1019" s="10"/>
      <c r="CP1019" s="10"/>
      <c r="CQ1019" s="10"/>
      <c r="CR1019" s="10"/>
      <c r="CS1019" s="10"/>
      <c r="CT1019" s="10"/>
      <c r="CU1019" s="10"/>
      <c r="CV1019" s="10"/>
      <c r="CW1019" s="10"/>
      <c r="CX1019" s="10"/>
      <c r="CY1019" s="10"/>
      <c r="CZ1019" s="10"/>
      <c r="DA1019" s="10"/>
      <c r="DB1019" s="10"/>
      <c r="DC1019" s="10"/>
      <c r="DD1019" s="10"/>
      <c r="DE1019" s="10"/>
      <c r="DF1019" s="10"/>
      <c r="DG1019" s="10"/>
      <c r="DH1019" s="10"/>
      <c r="DI1019" s="10"/>
      <c r="DJ1019" s="10"/>
      <c r="DK1019" s="10"/>
      <c r="DL1019" s="10"/>
      <c r="DM1019" s="10"/>
      <c r="DN1019" s="10"/>
      <c r="DO1019" s="10"/>
      <c r="DP1019" s="10"/>
      <c r="DQ1019" s="10"/>
      <c r="DR1019" s="10"/>
      <c r="DS1019" s="10"/>
    </row>
    <row r="1020" spans="1:123" s="101" customFormat="1" ht="10.95" customHeight="1" x14ac:dyDescent="0.25">
      <c r="A1020" s="75" t="s">
        <v>348</v>
      </c>
      <c r="B1020" s="95" t="str">
        <f t="shared" si="280"/>
        <v>Bud02 2020,3003,'543200',1698.44222222222</v>
      </c>
      <c r="C1020" s="96">
        <f t="shared" si="281"/>
        <v>2020</v>
      </c>
      <c r="D1020" s="96">
        <v>3003</v>
      </c>
      <c r="E1020" s="97">
        <f>IF(LEFT(H1020,1) = "x",H1020,F1020)</f>
        <v>543200</v>
      </c>
      <c r="F1020" s="90">
        <v>543200</v>
      </c>
      <c r="G1020" s="98">
        <f>IF(""="",1,SUBSTITUTE(SUBSTITUTE("","xxp","xpp"),"xppm13","xppm08"))</f>
        <v>1</v>
      </c>
      <c r="H1020" s="98">
        <f>IF(""="",1,"")</f>
        <v>1</v>
      </c>
      <c r="I1020" s="98">
        <f>IF(""="",1,IF(LEFT("",1)&lt;&gt;"E","",1))</f>
        <v>1</v>
      </c>
      <c r="J1020" s="98">
        <f>IF(""="",1,IF(LEFT("",1)="E","",1))</f>
        <v>1</v>
      </c>
      <c r="K1020" s="99" t="s">
        <v>375</v>
      </c>
      <c r="L1020" s="91">
        <v>3003</v>
      </c>
      <c r="M1020" s="100" t="str">
        <f>IF(LEFT($G1020,4)="xppm","*","")</f>
        <v/>
      </c>
      <c r="N1020" s="101" t="str">
        <f>UPPER(TRIM("          CONCIERGE - RESIDENT EXPENSES"))</f>
        <v>CONCIERGE - RESIDENT EXPENSES</v>
      </c>
      <c r="P1020" s="102" t="s">
        <v>376</v>
      </c>
      <c r="R1020" s="109">
        <f>IFERROR(IF(1*AB1020&gt;0,AB1020,V1020),V1020)</f>
        <v>1698.4422222222222</v>
      </c>
      <c r="S1020" s="108"/>
      <c r="T1020" s="101">
        <f>IFERROR(IF(LEFT($G1020,4)="xppm",AD1020/VLOOKUP($G1020,$K$11:$Z$28,T$1,0),IF(LEFT($J1020,1)="E",AD1020/VLOOKUP($J1020,$K$11:$Z$28,T$1,0),AD1020/T$6)),"")</f>
        <v>1955.6266666666668</v>
      </c>
      <c r="V1020" s="101">
        <f>IFERROR(IF(LEFT($G1020,4)="xppm",AF1020/VLOOKUP($G1020,$K$11:$Z$28,V$1,0),IF(LEFT($J1020,1)="E",AF1020/VLOOKUP($J1020,$K$11:$Z$28,V$1,0),AF1020/V$6)),"")</f>
        <v>1698.4422222222222</v>
      </c>
      <c r="X1020" s="101">
        <f>IFERROR(IF(LEFT($G1020,4)="xppm",AH1020/VLOOKUP($G1020,$K$11:$Z$28,X$1,0),IF(LEFT($J1020,1)="E",AH1020/VLOOKUP($J1020,$K$11:$Z$28,X$1,0),AH1020/X$6)),"")</f>
        <v>2552.6966666666667</v>
      </c>
      <c r="Z1020" s="101">
        <f>IFERROR(IF(LEFT($G1020,4)="xppm",AJ1020/VLOOKUP($G1020,$K$11:$Z$28,Z$1,0),IF(LEFT($J1020,1)="E",AJ1020/VLOOKUP($J1020,$K$11:$Z$28,Z$1,0),AJ1020/Z$6)),"")</f>
        <v>1002.34343</v>
      </c>
      <c r="AA1020" s="108"/>
      <c r="AB1020" s="99">
        <f>IFERROR(IF(LEFT($G1020,4)="xppm",AL1020/VLOOKUP($G1020,$K$11:$Z$28,AB$1,0),IF(LEFT($J1020,1)="E",AL1020/VLOOKUP($J1020,$K$11:$AB$28,AB$1,0),AL1020/AB$6)),"")</f>
        <v>0</v>
      </c>
      <c r="AC1020" s="110"/>
      <c r="AD1020" s="14">
        <v>5866.88</v>
      </c>
      <c r="AE1020" s="14"/>
      <c r="AF1020" s="14">
        <v>15285.98</v>
      </c>
      <c r="AG1020" s="14"/>
      <c r="AH1020" s="14">
        <v>30632.36</v>
      </c>
      <c r="AI1020" s="14"/>
      <c r="AJ1020" s="14">
        <v>12028.121160000001</v>
      </c>
      <c r="AK1020" s="65"/>
      <c r="AL1020" s="14">
        <v>0</v>
      </c>
      <c r="AM1020" s="65"/>
      <c r="AN1020" s="25">
        <v>1739.13</v>
      </c>
      <c r="AO1020" s="25">
        <v>2416.56</v>
      </c>
      <c r="AP1020" s="25">
        <v>3679.03</v>
      </c>
      <c r="AQ1020" s="25">
        <v>820.77</v>
      </c>
      <c r="AR1020" s="25">
        <v>1781.99</v>
      </c>
      <c r="AS1020" s="25">
        <v>3222.06</v>
      </c>
      <c r="AT1020" s="25">
        <v>1480.96</v>
      </c>
      <c r="AU1020" s="25">
        <v>235.28</v>
      </c>
      <c r="AV1020" s="25">
        <v>1878.04</v>
      </c>
      <c r="AW1020" s="25">
        <v>3215.82</v>
      </c>
      <c r="AX1020" s="25">
        <v>2070.0700000000002</v>
      </c>
      <c r="AY1020" s="25">
        <v>580.99</v>
      </c>
      <c r="AZ1020" s="108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  <c r="CK1020" s="10"/>
      <c r="CL1020" s="10"/>
      <c r="CM1020" s="10"/>
      <c r="CN1020" s="10"/>
      <c r="CO1020" s="10"/>
      <c r="CP1020" s="10"/>
      <c r="CQ1020" s="10"/>
      <c r="CR1020" s="10"/>
      <c r="CS1020" s="10"/>
      <c r="CT1020" s="10"/>
      <c r="CU1020" s="10"/>
      <c r="CV1020" s="10"/>
      <c r="CW1020" s="10"/>
      <c r="CX1020" s="10"/>
      <c r="CY1020" s="10"/>
      <c r="CZ1020" s="10"/>
      <c r="DA1020" s="10"/>
      <c r="DB1020" s="10"/>
      <c r="DC1020" s="10"/>
      <c r="DD1020" s="10"/>
      <c r="DE1020" s="10"/>
      <c r="DF1020" s="10"/>
      <c r="DG1020" s="10"/>
      <c r="DH1020" s="10"/>
      <c r="DI1020" s="10"/>
      <c r="DJ1020" s="10"/>
      <c r="DK1020" s="10"/>
      <c r="DL1020" s="10"/>
      <c r="DM1020" s="10"/>
      <c r="DN1020" s="10"/>
      <c r="DO1020" s="10"/>
      <c r="DP1020" s="10"/>
      <c r="DQ1020" s="10"/>
      <c r="DR1020" s="10"/>
      <c r="DS1020" s="10"/>
    </row>
    <row r="1021" spans="1:123" s="101" customFormat="1" ht="10.95" customHeight="1" x14ac:dyDescent="0.25">
      <c r="A1021" s="75" t="s">
        <v>348</v>
      </c>
      <c r="B1021" s="95" t="str">
        <f t="shared" si="280"/>
        <v>Bud02 2020,3003,'xga002',0.00134743446222769</v>
      </c>
      <c r="C1021" s="96">
        <f t="shared" si="281"/>
        <v>2020</v>
      </c>
      <c r="D1021" s="96">
        <v>3003</v>
      </c>
      <c r="E1021" s="97" t="str">
        <f>IF(LEFT(H1021,1) = "x",H1021,F1021)</f>
        <v>xga002</v>
      </c>
      <c r="F1021" s="90">
        <v>546000</v>
      </c>
      <c r="G1021" s="98">
        <f>IF(""="",1,SUBSTITUTE(SUBSTITUTE("","xxp","xpp"),"xppm13","xppm08"))</f>
        <v>1</v>
      </c>
      <c r="H1021" s="98" t="str">
        <f>IF("xga002"="",1,"xga002")</f>
        <v>xga002</v>
      </c>
      <c r="I1021" s="98">
        <f>IF("E1z"="",1,IF(LEFT("E1z",1)&lt;&gt;"E","E1z",1))</f>
        <v>1</v>
      </c>
      <c r="J1021" s="98" t="str">
        <f>IF("E1z"="",1,IF(LEFT("E1z",1)="E","E1z",1))</f>
        <v>E1z</v>
      </c>
      <c r="K1021" s="99" t="s">
        <v>377</v>
      </c>
      <c r="L1021" s="91">
        <v>3003</v>
      </c>
      <c r="M1021" s="100" t="str">
        <f>IF(LEFT($G1021,4)="xppm","*","")</f>
        <v/>
      </c>
      <c r="N1021" s="101" t="str">
        <f>UPPER(TRIM("          FINANCIAL CONSULTING FEES"))</f>
        <v>FINANCIAL CONSULTING FEES</v>
      </c>
      <c r="P1021" s="102" t="s">
        <v>356</v>
      </c>
      <c r="R1021" s="109">
        <f>IFERROR(IF(1*AB1021&gt;0,AB1021,V1021),V1021)</f>
        <v>1.3474344622276936E-3</v>
      </c>
      <c r="S1021" s="108"/>
      <c r="T1021" s="101">
        <f>IFERROR(IF(LEFT($G1021,4)="xppm",AD1021/VLOOKUP($G1021,$K$11:$Z$28,T$1,0),IF(LEFT($J1021,1)="E",AD1021/VLOOKUP($J1021,$K$11:$Z$28,T$1,0),AD1021/T$6)),"")</f>
        <v>1.3284871701712848E-3</v>
      </c>
      <c r="V1021" s="101">
        <f>IFERROR(IF(LEFT($G1021,4)="xppm",AF1021/VLOOKUP($G1021,$K$11:$Z$28,V$1,0),IF(LEFT($J1021,1)="E",AF1021/VLOOKUP($J1021,$K$11:$Z$28,V$1,0),AF1021/V$6)),"")</f>
        <v>1.3474344622276936E-3</v>
      </c>
      <c r="X1021" s="101">
        <f>IFERROR(IF(LEFT($G1021,4)="xppm",AH1021/VLOOKUP($G1021,$K$11:$Z$28,X$1,0),IF(LEFT($J1021,1)="E",AH1021/VLOOKUP($J1021,$K$11:$Z$28,X$1,0),AH1021/X$6)),"")</f>
        <v>1.4888583211559263E-3</v>
      </c>
      <c r="Z1021" s="101">
        <f>IFERROR(IF(LEFT($G1021,4)="xppm",AJ1021/VLOOKUP($G1021,$K$11:$Z$28,Z$1,0),IF(LEFT($J1021,1)="E",AJ1021/VLOOKUP($J1021,$K$11:$Z$28,Z$1,0),AJ1021/Z$6)),"")</f>
        <v>1.3472656823033933E-3</v>
      </c>
      <c r="AA1021" s="108"/>
      <c r="AB1021" s="99" t="str">
        <f>IFERROR(IF(LEFT($G1021,4)="xppm",AL1021/VLOOKUP($G1021,$K$11:$Z$28,AB$1,0),IF(LEFT($J1021,1)="E",AL1021/VLOOKUP($J1021,$K$11:$AB$28,AB$1,0),AL1021/AB$6)),"")</f>
        <v/>
      </c>
      <c r="AC1021" s="110"/>
      <c r="AD1021" s="14">
        <v>147248.76</v>
      </c>
      <c r="AE1021" s="14"/>
      <c r="AF1021" s="14">
        <v>449172.2</v>
      </c>
      <c r="AG1021" s="14"/>
      <c r="AH1021" s="14">
        <v>539888.56000000006</v>
      </c>
      <c r="AI1021" s="14"/>
      <c r="AJ1021" s="14">
        <v>568400.45509099995</v>
      </c>
      <c r="AK1021" s="65"/>
      <c r="AL1021" s="14">
        <v>0</v>
      </c>
      <c r="AM1021" s="65"/>
      <c r="AN1021" s="25">
        <v>46400.83</v>
      </c>
      <c r="AO1021" s="25">
        <v>46210.78</v>
      </c>
      <c r="AP1021" s="25">
        <v>48899.11</v>
      </c>
      <c r="AQ1021" s="25">
        <v>53389.11</v>
      </c>
      <c r="AR1021" s="25">
        <v>46383.86</v>
      </c>
      <c r="AS1021" s="25">
        <v>51016.52</v>
      </c>
      <c r="AT1021" s="25">
        <v>50804.61</v>
      </c>
      <c r="AU1021" s="25">
        <v>52637</v>
      </c>
      <c r="AV1021" s="25">
        <v>47692.34</v>
      </c>
      <c r="AW1021" s="25">
        <v>48081.16</v>
      </c>
      <c r="AX1021" s="25">
        <v>51349.51</v>
      </c>
      <c r="AY1021" s="25">
        <v>47818.09</v>
      </c>
      <c r="AZ1021" s="108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  <c r="CK1021" s="10"/>
      <c r="CL1021" s="10"/>
      <c r="CM1021" s="10"/>
      <c r="CN1021" s="10"/>
      <c r="CO1021" s="10"/>
      <c r="CP1021" s="10"/>
      <c r="CQ1021" s="10"/>
      <c r="CR1021" s="10"/>
      <c r="CS1021" s="10"/>
      <c r="CT1021" s="10"/>
      <c r="CU1021" s="10"/>
      <c r="CV1021" s="10"/>
      <c r="CW1021" s="10"/>
      <c r="CX1021" s="10"/>
      <c r="CY1021" s="10"/>
      <c r="CZ1021" s="10"/>
      <c r="DA1021" s="10"/>
      <c r="DB1021" s="10"/>
      <c r="DC1021" s="10"/>
      <c r="DD1021" s="10"/>
      <c r="DE1021" s="10"/>
      <c r="DF1021" s="10"/>
      <c r="DG1021" s="10"/>
      <c r="DH1021" s="10"/>
      <c r="DI1021" s="10"/>
      <c r="DJ1021" s="10"/>
      <c r="DK1021" s="10"/>
      <c r="DL1021" s="10"/>
      <c r="DM1021" s="10"/>
      <c r="DN1021" s="10"/>
      <c r="DO1021" s="10"/>
      <c r="DP1021" s="10"/>
      <c r="DQ1021" s="10"/>
      <c r="DR1021" s="10"/>
      <c r="DS1021" s="10"/>
    </row>
    <row r="1022" spans="1:123" s="101" customFormat="1" ht="10.95" customHeight="1" x14ac:dyDescent="0.25">
      <c r="A1022" s="75" t="s">
        <v>348</v>
      </c>
      <c r="B1022" s="95" t="str">
        <f t="shared" si="280"/>
        <v>Bud02 2020,3003,'505300',7757.88888888889</v>
      </c>
      <c r="C1022" s="96">
        <f t="shared" si="281"/>
        <v>2020</v>
      </c>
      <c r="D1022" s="96">
        <v>3003</v>
      </c>
      <c r="E1022" s="97">
        <f>IF(LEFT(H1022,1) = "x",H1022,F1022)</f>
        <v>505300</v>
      </c>
      <c r="F1022" s="90">
        <v>505300</v>
      </c>
      <c r="G1022" s="98">
        <f>IF(""="",1,SUBSTITUTE(SUBSTITUTE("","xxp","xpp"),"xppm13","xppm08"))</f>
        <v>1</v>
      </c>
      <c r="H1022" s="98">
        <f>IF(""="",1,"")</f>
        <v>1</v>
      </c>
      <c r="I1022" s="98">
        <f>IF(""="",1,IF(LEFT("",1)&lt;&gt;"E","",1))</f>
        <v>1</v>
      </c>
      <c r="J1022" s="98">
        <f>IF(""="",1,IF(LEFT("",1)="E","",1))</f>
        <v>1</v>
      </c>
      <c r="K1022" s="99" t="s">
        <v>378</v>
      </c>
      <c r="L1022" s="91">
        <v>3003</v>
      </c>
      <c r="M1022" s="100" t="str">
        <f>IF(LEFT($G1022,4)="xppm","*","")</f>
        <v/>
      </c>
      <c r="N1022" s="101" t="str">
        <f>UPPER(TRIM("          PROFESSIONAL FEES"))</f>
        <v>PROFESSIONAL FEES</v>
      </c>
      <c r="P1022" s="102" t="s">
        <v>356</v>
      </c>
      <c r="R1022" s="109">
        <f>IFERROR(IF(1*AB1022&gt;0,AB1022,V1022),V1022)</f>
        <v>7757.8888888888887</v>
      </c>
      <c r="S1022" s="108"/>
      <c r="T1022" s="101">
        <f>IFERROR(IF(LEFT($G1022,4)="xppm",AD1022/VLOOKUP($G1022,$K$11:$Z$28,T$1,0),IF(LEFT($J1022,1)="E",AD1022/VLOOKUP($J1022,$K$11:$Z$28,T$1,0),AD1022/T$6)),"")</f>
        <v>8370.6933333333345</v>
      </c>
      <c r="V1022" s="101">
        <f>IFERROR(IF(LEFT($G1022,4)="xppm",AF1022/VLOOKUP($G1022,$K$11:$Z$28,V$1,0),IF(LEFT($J1022,1)="E",AF1022/VLOOKUP($J1022,$K$11:$Z$28,V$1,0),AF1022/V$6)),"")</f>
        <v>7757.8888888888887</v>
      </c>
      <c r="X1022" s="101">
        <f>IFERROR(IF(LEFT($G1022,4)="xppm",AH1022/VLOOKUP($G1022,$K$11:$Z$28,X$1,0),IF(LEFT($J1022,1)="E",AH1022/VLOOKUP($J1022,$K$11:$Z$28,X$1,0),AH1022/X$6)),"")</f>
        <v>6413.333333333333</v>
      </c>
      <c r="Z1022" s="101">
        <f>IFERROR(IF(LEFT($G1022,4)="xppm",AJ1022/VLOOKUP($G1022,$K$11:$Z$28,Z$1,0),IF(LEFT($J1022,1)="E",AJ1022/VLOOKUP($J1022,$K$11:$Z$28,Z$1,0),AJ1022/Z$6)),"")</f>
        <v>5351.5983333333334</v>
      </c>
      <c r="AA1022" s="108"/>
      <c r="AB1022" s="99">
        <f>IFERROR(IF(LEFT($G1022,4)="xppm",AL1022/VLOOKUP($G1022,$K$11:$Z$28,AB$1,0),IF(LEFT($J1022,1)="E",AL1022/VLOOKUP($J1022,$K$11:$AB$28,AB$1,0),AL1022/AB$6)),"")</f>
        <v>0</v>
      </c>
      <c r="AC1022" s="110"/>
      <c r="AD1022" s="14">
        <v>25112.080000000002</v>
      </c>
      <c r="AE1022" s="14"/>
      <c r="AF1022" s="14">
        <v>69821</v>
      </c>
      <c r="AG1022" s="14"/>
      <c r="AH1022" s="14">
        <v>76960</v>
      </c>
      <c r="AI1022" s="14"/>
      <c r="AJ1022" s="14">
        <v>64219.18</v>
      </c>
      <c r="AK1022" s="65"/>
      <c r="AL1022" s="14">
        <v>0</v>
      </c>
      <c r="AM1022" s="65"/>
      <c r="AN1022" s="25">
        <v>8687.74</v>
      </c>
      <c r="AO1022" s="25">
        <v>7583</v>
      </c>
      <c r="AP1022" s="25">
        <v>10084.69</v>
      </c>
      <c r="AQ1022" s="25">
        <v>6932.67</v>
      </c>
      <c r="AR1022" s="25">
        <v>11286.91</v>
      </c>
      <c r="AS1022" s="25">
        <v>3746.14</v>
      </c>
      <c r="AT1022" s="25">
        <v>7191.51</v>
      </c>
      <c r="AU1022" s="25">
        <v>9350.5499999999993</v>
      </c>
      <c r="AV1022" s="25">
        <v>6201.14</v>
      </c>
      <c r="AW1022" s="25">
        <v>6031.24</v>
      </c>
      <c r="AX1022" s="25">
        <v>7161.15</v>
      </c>
      <c r="AY1022" s="25">
        <v>11919.69</v>
      </c>
      <c r="AZ1022" s="108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  <c r="CK1022" s="10"/>
      <c r="CL1022" s="10"/>
      <c r="CM1022" s="10"/>
      <c r="CN1022" s="10"/>
      <c r="CO1022" s="10"/>
      <c r="CP1022" s="10"/>
      <c r="CQ1022" s="10"/>
      <c r="CR1022" s="10"/>
      <c r="CS1022" s="10"/>
      <c r="CT1022" s="10"/>
      <c r="CU1022" s="10"/>
      <c r="CV1022" s="10"/>
      <c r="CW1022" s="10"/>
      <c r="CX1022" s="10"/>
      <c r="CY1022" s="10"/>
      <c r="CZ1022" s="10"/>
      <c r="DA1022" s="10"/>
      <c r="DB1022" s="10"/>
      <c r="DC1022" s="10"/>
      <c r="DD1022" s="10"/>
      <c r="DE1022" s="10"/>
      <c r="DF1022" s="10"/>
      <c r="DG1022" s="10"/>
      <c r="DH1022" s="10"/>
      <c r="DI1022" s="10"/>
      <c r="DJ1022" s="10"/>
      <c r="DK1022" s="10"/>
      <c r="DL1022" s="10"/>
      <c r="DM1022" s="10"/>
      <c r="DN1022" s="10"/>
      <c r="DO1022" s="10"/>
      <c r="DP1022" s="10"/>
      <c r="DQ1022" s="10"/>
      <c r="DR1022" s="10"/>
      <c r="DS1022" s="10"/>
    </row>
    <row r="1023" spans="1:123" s="101" customFormat="1" ht="10.95" customHeight="1" x14ac:dyDescent="0.25">
      <c r="A1023" s="75" t="s">
        <v>348</v>
      </c>
      <c r="B1023" s="95" t="str">
        <f t="shared" si="280"/>
        <v>Bud02 2020,3003,'548000',1314.26444444444</v>
      </c>
      <c r="C1023" s="96">
        <f t="shared" si="281"/>
        <v>2020</v>
      </c>
      <c r="D1023" s="96">
        <v>3003</v>
      </c>
      <c r="E1023" s="97">
        <f>IF(LEFT(H1023,1) = "x",H1023,F1023)</f>
        <v>548000</v>
      </c>
      <c r="F1023" s="90">
        <v>548000</v>
      </c>
      <c r="G1023" s="98">
        <f>IF(""="",1,SUBSTITUTE(SUBSTITUTE("","xxp","xpp"),"xppm13","xppm08"))</f>
        <v>1</v>
      </c>
      <c r="H1023" s="98">
        <f>IF(""="",1,"")</f>
        <v>1</v>
      </c>
      <c r="I1023" s="98">
        <f>IF(""="",1,IF(LEFT("",1)&lt;&gt;"E","",1))</f>
        <v>1</v>
      </c>
      <c r="J1023" s="98">
        <f>IF(""="",1,IF(LEFT("",1)="E","",1))</f>
        <v>1</v>
      </c>
      <c r="K1023" s="99" t="s">
        <v>379</v>
      </c>
      <c r="L1023" s="91">
        <v>3003</v>
      </c>
      <c r="M1023" s="100" t="str">
        <f>IF(LEFT($G1023,4)="xppm","*","")</f>
        <v/>
      </c>
      <c r="N1023" s="101" t="str">
        <f>UPPER(TRIM("          CABLE TV/INTERNET"))</f>
        <v>CABLE TV/INTERNET</v>
      </c>
      <c r="P1023" s="102" t="s">
        <v>370</v>
      </c>
      <c r="R1023" s="109">
        <f>IFERROR(IF(1*AB1023&gt;0,AB1023,V1023),V1023)</f>
        <v>1314.2644444444443</v>
      </c>
      <c r="S1023" s="108"/>
      <c r="T1023" s="101">
        <f>IFERROR(IF(LEFT($G1023,4)="xppm",AD1023/VLOOKUP($G1023,$K$11:$Z$28,T$1,0),IF(LEFT($J1023,1)="E",AD1023/VLOOKUP($J1023,$K$11:$Z$28,T$1,0),AD1023/T$6)),"")</f>
        <v>1937.0466666666669</v>
      </c>
      <c r="V1023" s="101">
        <f>IFERROR(IF(LEFT($G1023,4)="xppm",AF1023/VLOOKUP($G1023,$K$11:$Z$28,V$1,0),IF(LEFT($J1023,1)="E",AF1023/VLOOKUP($J1023,$K$11:$Z$28,V$1,0),AF1023/V$6)),"")</f>
        <v>1314.2644444444443</v>
      </c>
      <c r="X1023" s="101">
        <f>IFERROR(IF(LEFT($G1023,4)="xppm",AH1023/VLOOKUP($G1023,$K$11:$Z$28,X$1,0),IF(LEFT($J1023,1)="E",AH1023/VLOOKUP($J1023,$K$11:$Z$28,X$1,0),AH1023/X$6)),"")</f>
        <v>1043.3616666666667</v>
      </c>
      <c r="Z1023" s="101">
        <f>IFERROR(IF(LEFT($G1023,4)="xppm",AJ1023/VLOOKUP($G1023,$K$11:$Z$28,Z$1,0),IF(LEFT($J1023,1)="E",AJ1023/VLOOKUP($J1023,$K$11:$Z$28,Z$1,0),AJ1023/Z$6)),"")</f>
        <v>1540.8400000000001</v>
      </c>
      <c r="AA1023" s="108"/>
      <c r="AB1023" s="99">
        <f>IFERROR(IF(LEFT($G1023,4)="xppm",AL1023/VLOOKUP($G1023,$K$11:$Z$28,AB$1,0),IF(LEFT($J1023,1)="E",AL1023/VLOOKUP($J1023,$K$11:$AB$28,AB$1,0),AL1023/AB$6)),"")</f>
        <v>0</v>
      </c>
      <c r="AC1023" s="110"/>
      <c r="AD1023" s="14">
        <v>5811.14</v>
      </c>
      <c r="AE1023" s="14"/>
      <c r="AF1023" s="14">
        <v>11828.38</v>
      </c>
      <c r="AG1023" s="14"/>
      <c r="AH1023" s="14">
        <v>12520.34</v>
      </c>
      <c r="AI1023" s="14"/>
      <c r="AJ1023" s="14">
        <v>18490.080000000002</v>
      </c>
      <c r="AK1023" s="65"/>
      <c r="AL1023" s="14">
        <v>0</v>
      </c>
      <c r="AM1023" s="65"/>
      <c r="AN1023" s="25">
        <v>970.71</v>
      </c>
      <c r="AO1023" s="25">
        <v>985.64</v>
      </c>
      <c r="AP1023" s="25">
        <v>994.53</v>
      </c>
      <c r="AQ1023" s="25">
        <v>994.53</v>
      </c>
      <c r="AR1023" s="25">
        <v>1011.26</v>
      </c>
      <c r="AS1023" s="25">
        <v>1011.26</v>
      </c>
      <c r="AT1023" s="25">
        <v>998.22</v>
      </c>
      <c r="AU1023" s="25">
        <v>997.78</v>
      </c>
      <c r="AV1023" s="25">
        <v>1004.19</v>
      </c>
      <c r="AW1023" s="25">
        <v>1936.29</v>
      </c>
      <c r="AX1023" s="25">
        <v>1932.04</v>
      </c>
      <c r="AY1023" s="25">
        <v>1942.81</v>
      </c>
      <c r="AZ1023" s="108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  <c r="CK1023" s="10"/>
      <c r="CL1023" s="10"/>
      <c r="CM1023" s="10"/>
      <c r="CN1023" s="10"/>
      <c r="CO1023" s="10"/>
      <c r="CP1023" s="10"/>
      <c r="CQ1023" s="10"/>
      <c r="CR1023" s="10"/>
      <c r="CS1023" s="10"/>
      <c r="CT1023" s="10"/>
      <c r="CU1023" s="10"/>
      <c r="CV1023" s="10"/>
      <c r="CW1023" s="10"/>
      <c r="CX1023" s="10"/>
      <c r="CY1023" s="10"/>
      <c r="CZ1023" s="10"/>
      <c r="DA1023" s="10"/>
      <c r="DB1023" s="10"/>
      <c r="DC1023" s="10"/>
      <c r="DD1023" s="10"/>
      <c r="DE1023" s="10"/>
      <c r="DF1023" s="10"/>
      <c r="DG1023" s="10"/>
      <c r="DH1023" s="10"/>
      <c r="DI1023" s="10"/>
      <c r="DJ1023" s="10"/>
      <c r="DK1023" s="10"/>
      <c r="DL1023" s="10"/>
      <c r="DM1023" s="10"/>
      <c r="DN1023" s="10"/>
      <c r="DO1023" s="10"/>
      <c r="DP1023" s="10"/>
      <c r="DQ1023" s="10"/>
      <c r="DR1023" s="10"/>
      <c r="DS1023" s="10"/>
    </row>
    <row r="1024" spans="1:123" s="101" customFormat="1" ht="10.95" customHeight="1" x14ac:dyDescent="0.25">
      <c r="A1024" s="75" t="s">
        <v>348</v>
      </c>
      <c r="B1024" s="95" t="str">
        <f t="shared" si="280"/>
        <v>Bud02 2020,3003,'549000',8565.58777777778</v>
      </c>
      <c r="C1024" s="96">
        <f t="shared" si="281"/>
        <v>2020</v>
      </c>
      <c r="D1024" s="96">
        <v>3003</v>
      </c>
      <c r="E1024" s="97">
        <f>IF(LEFT(H1024,1) = "x",H1024,F1024)</f>
        <v>549000</v>
      </c>
      <c r="F1024" s="90">
        <v>549000</v>
      </c>
      <c r="G1024" s="98">
        <f>IF(""="",1,SUBSTITUTE(SUBSTITUTE("","xxp","xpp"),"xppm13","xppm08"))</f>
        <v>1</v>
      </c>
      <c r="H1024" s="98">
        <f>IF(""="",1,"")</f>
        <v>1</v>
      </c>
      <c r="I1024" s="98">
        <f>IF(""="",1,IF(LEFT("",1)&lt;&gt;"E","",1))</f>
        <v>1</v>
      </c>
      <c r="J1024" s="98">
        <f>IF(""="",1,IF(LEFT("",1)="E","",1))</f>
        <v>1</v>
      </c>
      <c r="K1024" s="99" t="s">
        <v>380</v>
      </c>
      <c r="L1024" s="91">
        <v>3003</v>
      </c>
      <c r="M1024" s="100" t="str">
        <f>IF(LEFT($G1024,4)="xppm","*","")</f>
        <v/>
      </c>
      <c r="N1024" s="101" t="str">
        <f>UPPER(TRIM("          COMPUTER HARDWARE/SOFTWARE"))</f>
        <v>COMPUTER HARDWARE/SOFTWARE</v>
      </c>
      <c r="P1024" s="102" t="s">
        <v>370</v>
      </c>
      <c r="R1024" s="109">
        <f>IFERROR(IF(1*AB1024&gt;0,AB1024,V1024),V1024)</f>
        <v>8565.5877777777769</v>
      </c>
      <c r="S1024" s="108"/>
      <c r="T1024" s="101">
        <f>IFERROR(IF(LEFT($G1024,4)="xppm",AD1024/VLOOKUP($G1024,$K$11:$Z$28,T$1,0),IF(LEFT($J1024,1)="E",AD1024/VLOOKUP($J1024,$K$11:$Z$28,T$1,0),AD1024/T$6)),"")</f>
        <v>8256.33</v>
      </c>
      <c r="V1024" s="101">
        <f>IFERROR(IF(LEFT($G1024,4)="xppm",AF1024/VLOOKUP($G1024,$K$11:$Z$28,V$1,0),IF(LEFT($J1024,1)="E",AF1024/VLOOKUP($J1024,$K$11:$Z$28,V$1,0),AF1024/V$6)),"")</f>
        <v>8565.5877777777769</v>
      </c>
      <c r="X1024" s="101">
        <f>IFERROR(IF(LEFT($G1024,4)="xppm",AH1024/VLOOKUP($G1024,$K$11:$Z$28,X$1,0),IF(LEFT($J1024,1)="E",AH1024/VLOOKUP($J1024,$K$11:$Z$28,X$1,0),AH1024/X$6)),"")</f>
        <v>8459.1649999999991</v>
      </c>
      <c r="Z1024" s="101">
        <f>IFERROR(IF(LEFT($G1024,4)="xppm",AJ1024/VLOOKUP($G1024,$K$11:$Z$28,Z$1,0),IF(LEFT($J1024,1)="E",AJ1024/VLOOKUP($J1024,$K$11:$Z$28,Z$1,0),AJ1024/Z$6)),"")</f>
        <v>7749.7410103333341</v>
      </c>
      <c r="AA1024" s="108"/>
      <c r="AB1024" s="99">
        <f>IFERROR(IF(LEFT($G1024,4)="xppm",AL1024/VLOOKUP($G1024,$K$11:$Z$28,AB$1,0),IF(LEFT($J1024,1)="E",AL1024/VLOOKUP($J1024,$K$11:$AB$28,AB$1,0),AL1024/AB$6)),"")</f>
        <v>0</v>
      </c>
      <c r="AC1024" s="110"/>
      <c r="AD1024" s="14">
        <v>24768.99</v>
      </c>
      <c r="AE1024" s="14"/>
      <c r="AF1024" s="14">
        <v>77090.289999999994</v>
      </c>
      <c r="AG1024" s="14"/>
      <c r="AH1024" s="14">
        <v>101509.98</v>
      </c>
      <c r="AI1024" s="14"/>
      <c r="AJ1024" s="14">
        <v>92996.892124000005</v>
      </c>
      <c r="AK1024" s="65"/>
      <c r="AL1024" s="14">
        <v>0</v>
      </c>
      <c r="AM1024" s="65"/>
      <c r="AN1024" s="25">
        <v>8730.31</v>
      </c>
      <c r="AO1024" s="25">
        <v>11967.49</v>
      </c>
      <c r="AP1024" s="25">
        <v>8824.02</v>
      </c>
      <c r="AQ1024" s="25">
        <v>8522.56</v>
      </c>
      <c r="AR1024" s="25">
        <v>9060.6299999999992</v>
      </c>
      <c r="AS1024" s="25">
        <v>8816.49</v>
      </c>
      <c r="AT1024" s="25">
        <v>9063.14</v>
      </c>
      <c r="AU1024" s="25">
        <v>8625.7900000000009</v>
      </c>
      <c r="AV1024" s="25">
        <v>8232.69</v>
      </c>
      <c r="AW1024" s="25">
        <v>8413.65</v>
      </c>
      <c r="AX1024" s="25">
        <v>8620.3799999999992</v>
      </c>
      <c r="AY1024" s="25">
        <v>7734.96</v>
      </c>
      <c r="AZ1024" s="108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  <c r="CK1024" s="10"/>
      <c r="CL1024" s="10"/>
      <c r="CM1024" s="10"/>
      <c r="CN1024" s="10"/>
      <c r="CO1024" s="10"/>
      <c r="CP1024" s="10"/>
      <c r="CQ1024" s="10"/>
      <c r="CR1024" s="10"/>
      <c r="CS1024" s="10"/>
      <c r="CT1024" s="10"/>
      <c r="CU1024" s="10"/>
      <c r="CV1024" s="10"/>
      <c r="CW1024" s="10"/>
      <c r="CX1024" s="10"/>
      <c r="CY1024" s="10"/>
      <c r="CZ1024" s="10"/>
      <c r="DA1024" s="10"/>
      <c r="DB1024" s="10"/>
      <c r="DC1024" s="10"/>
      <c r="DD1024" s="10"/>
      <c r="DE1024" s="10"/>
      <c r="DF1024" s="10"/>
      <c r="DG1024" s="10"/>
      <c r="DH1024" s="10"/>
      <c r="DI1024" s="10"/>
      <c r="DJ1024" s="10"/>
      <c r="DK1024" s="10"/>
      <c r="DL1024" s="10"/>
      <c r="DM1024" s="10"/>
      <c r="DN1024" s="10"/>
      <c r="DO1024" s="10"/>
      <c r="DP1024" s="10"/>
      <c r="DQ1024" s="10"/>
      <c r="DR1024" s="10"/>
      <c r="DS1024" s="10"/>
    </row>
    <row r="1025" spans="1:123" s="101" customFormat="1" ht="10.95" customHeight="1" x14ac:dyDescent="0.25">
      <c r="A1025" s="75" t="s">
        <v>348</v>
      </c>
      <c r="B1025" s="95" t="str">
        <f t="shared" si="280"/>
        <v>Bud02 2020,3003,'550000',5917.67555555556</v>
      </c>
      <c r="C1025" s="96">
        <f t="shared" si="281"/>
        <v>2020</v>
      </c>
      <c r="D1025" s="96">
        <v>3003</v>
      </c>
      <c r="E1025" s="97">
        <f>IF(LEFT(H1025,1) = "x",H1025,F1025)</f>
        <v>550000</v>
      </c>
      <c r="F1025" s="90">
        <v>550000</v>
      </c>
      <c r="G1025" s="98">
        <f>IF(""="",1,SUBSTITUTE(SUBSTITUTE("","xxp","xpp"),"xppm13","xppm08"))</f>
        <v>1</v>
      </c>
      <c r="H1025" s="98">
        <f>IF(""="",1,"")</f>
        <v>1</v>
      </c>
      <c r="I1025" s="98">
        <f>IF(""="",1,IF(LEFT("",1)&lt;&gt;"E","",1))</f>
        <v>1</v>
      </c>
      <c r="J1025" s="98">
        <f>IF(""="",1,IF(LEFT("",1)="E","",1))</f>
        <v>1</v>
      </c>
      <c r="K1025" s="99" t="s">
        <v>381</v>
      </c>
      <c r="L1025" s="91">
        <v>3003</v>
      </c>
      <c r="M1025" s="100" t="str">
        <f>IF(LEFT($G1025,4)="xppm","*","")</f>
        <v/>
      </c>
      <c r="N1025" s="101" t="str">
        <f>UPPER(TRIM("          EMPLOYEE EXPENSES"))</f>
        <v>EMPLOYEE EXPENSES</v>
      </c>
      <c r="P1025" s="102" t="s">
        <v>382</v>
      </c>
      <c r="R1025" s="109">
        <f>IFERROR(IF(1*AB1025&gt;0,AB1025,V1025),V1025)</f>
        <v>5917.6755555555555</v>
      </c>
      <c r="S1025" s="108"/>
      <c r="T1025" s="101">
        <f>IFERROR(IF(LEFT($G1025,4)="xppm",AD1025/VLOOKUP($G1025,$K$11:$Z$28,T$1,0),IF(LEFT($J1025,1)="E",AD1025/VLOOKUP($J1025,$K$11:$Z$28,T$1,0),AD1025/T$6)),"")</f>
        <v>6510.97</v>
      </c>
      <c r="V1025" s="101">
        <f>IFERROR(IF(LEFT($G1025,4)="xppm",AF1025/VLOOKUP($G1025,$K$11:$Z$28,V$1,0),IF(LEFT($J1025,1)="E",AF1025/VLOOKUP($J1025,$K$11:$Z$28,V$1,0),AF1025/V$6)),"")</f>
        <v>5917.6755555555555</v>
      </c>
      <c r="X1025" s="101">
        <f>IFERROR(IF(LEFT($G1025,4)="xppm",AH1025/VLOOKUP($G1025,$K$11:$Z$28,X$1,0),IF(LEFT($J1025,1)="E",AH1025/VLOOKUP($J1025,$K$11:$Z$28,X$1,0),AH1025/X$6)),"")</f>
        <v>4856.0016666666661</v>
      </c>
      <c r="Z1025" s="101">
        <f>IFERROR(IF(LEFT($G1025,4)="xppm",AJ1025/VLOOKUP($G1025,$K$11:$Z$28,Z$1,0),IF(LEFT($J1025,1)="E",AJ1025/VLOOKUP($J1025,$K$11:$Z$28,Z$1,0),AJ1025/Z$6)),"")</f>
        <v>4590.9106393333332</v>
      </c>
      <c r="AA1025" s="108"/>
      <c r="AB1025" s="99">
        <f>IFERROR(IF(LEFT($G1025,4)="xppm",AL1025/VLOOKUP($G1025,$K$11:$Z$28,AB$1,0),IF(LEFT($J1025,1)="E",AL1025/VLOOKUP($J1025,$K$11:$AB$28,AB$1,0),AL1025/AB$6)),"")</f>
        <v>0</v>
      </c>
      <c r="AC1025" s="110"/>
      <c r="AD1025" s="14">
        <v>19532.91</v>
      </c>
      <c r="AE1025" s="14"/>
      <c r="AF1025" s="14">
        <v>53259.08</v>
      </c>
      <c r="AG1025" s="14"/>
      <c r="AH1025" s="14">
        <v>58272.02</v>
      </c>
      <c r="AI1025" s="14"/>
      <c r="AJ1025" s="14">
        <v>55090.927671999998</v>
      </c>
      <c r="AK1025" s="65"/>
      <c r="AL1025" s="14">
        <v>0</v>
      </c>
      <c r="AM1025" s="65"/>
      <c r="AN1025" s="25">
        <v>3729.68</v>
      </c>
      <c r="AO1025" s="25">
        <v>7460.99</v>
      </c>
      <c r="AP1025" s="25">
        <v>7087.09</v>
      </c>
      <c r="AQ1025" s="25">
        <v>3327.99</v>
      </c>
      <c r="AR1025" s="25">
        <v>5932.47</v>
      </c>
      <c r="AS1025" s="25">
        <v>4038.46</v>
      </c>
      <c r="AT1025" s="25">
        <v>6611.02</v>
      </c>
      <c r="AU1025" s="25">
        <v>7009.72</v>
      </c>
      <c r="AV1025" s="25">
        <v>6806.51</v>
      </c>
      <c r="AW1025" s="25">
        <v>6967.4</v>
      </c>
      <c r="AX1025" s="25">
        <v>5710.46</v>
      </c>
      <c r="AY1025" s="25">
        <v>6855.05</v>
      </c>
      <c r="AZ1025" s="108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  <c r="CK1025" s="10"/>
      <c r="CL1025" s="10"/>
      <c r="CM1025" s="10"/>
      <c r="CN1025" s="10"/>
      <c r="CO1025" s="10"/>
      <c r="CP1025" s="10"/>
      <c r="CQ1025" s="10"/>
      <c r="CR1025" s="10"/>
      <c r="CS1025" s="10"/>
      <c r="CT1025" s="10"/>
      <c r="CU1025" s="10"/>
      <c r="CV1025" s="10"/>
      <c r="CW1025" s="10"/>
      <c r="CX1025" s="10"/>
      <c r="CY1025" s="10"/>
      <c r="CZ1025" s="10"/>
      <c r="DA1025" s="10"/>
      <c r="DB1025" s="10"/>
      <c r="DC1025" s="10"/>
      <c r="DD1025" s="10"/>
      <c r="DE1025" s="10"/>
      <c r="DF1025" s="10"/>
      <c r="DG1025" s="10"/>
      <c r="DH1025" s="10"/>
      <c r="DI1025" s="10"/>
      <c r="DJ1025" s="10"/>
      <c r="DK1025" s="10"/>
      <c r="DL1025" s="10"/>
      <c r="DM1025" s="10"/>
      <c r="DN1025" s="10"/>
      <c r="DO1025" s="10"/>
      <c r="DP1025" s="10"/>
      <c r="DQ1025" s="10"/>
      <c r="DR1025" s="10"/>
      <c r="DS1025" s="10"/>
    </row>
    <row r="1026" spans="1:123" s="101" customFormat="1" ht="10.95" customHeight="1" x14ac:dyDescent="0.25">
      <c r="A1026" s="75" t="s">
        <v>348</v>
      </c>
      <c r="B1026" s="95" t="str">
        <f t="shared" si="280"/>
        <v>Bud02 2020,3003,'552000',2943.09</v>
      </c>
      <c r="C1026" s="96">
        <f t="shared" si="281"/>
        <v>2020</v>
      </c>
      <c r="D1026" s="96">
        <v>3003</v>
      </c>
      <c r="E1026" s="97">
        <f>IF(LEFT(H1026,1) = "x",H1026,F1026)</f>
        <v>552000</v>
      </c>
      <c r="F1026" s="90">
        <v>552000</v>
      </c>
      <c r="G1026" s="98">
        <f>IF(""="",1,SUBSTITUTE(SUBSTITUTE("","xxp","xpp"),"xppm13","xppm08"))</f>
        <v>1</v>
      </c>
      <c r="H1026" s="98">
        <f>IF(""="",1,"")</f>
        <v>1</v>
      </c>
      <c r="I1026" s="98">
        <f>IF(""="",1,IF(LEFT("",1)&lt;&gt;"E","",1))</f>
        <v>1</v>
      </c>
      <c r="J1026" s="98">
        <f>IF(""="",1,IF(LEFT("",1)="E","",1))</f>
        <v>1</v>
      </c>
      <c r="K1026" s="99" t="s">
        <v>383</v>
      </c>
      <c r="L1026" s="91">
        <v>3003</v>
      </c>
      <c r="M1026" s="100" t="str">
        <f>IF(LEFT($G1026,4)="xppm","*","")</f>
        <v/>
      </c>
      <c r="N1026" s="101" t="str">
        <f>UPPER(TRIM("          OFFICE EXPENSES"))</f>
        <v>OFFICE EXPENSES</v>
      </c>
      <c r="P1026" s="102" t="s">
        <v>370</v>
      </c>
      <c r="R1026" s="109">
        <f>IFERROR(IF(1*AB1026&gt;0,AB1026,V1026),V1026)</f>
        <v>2943.09</v>
      </c>
      <c r="S1026" s="108"/>
      <c r="T1026" s="101">
        <f>IFERROR(IF(LEFT($G1026,4)="xppm",AD1026/VLOOKUP($G1026,$K$11:$Z$28,T$1,0),IF(LEFT($J1026,1)="E",AD1026/VLOOKUP($J1026,$K$11:$Z$28,T$1,0),AD1026/T$6)),"")</f>
        <v>3119.7166666666667</v>
      </c>
      <c r="V1026" s="101">
        <f>IFERROR(IF(LEFT($G1026,4)="xppm",AF1026/VLOOKUP($G1026,$K$11:$Z$28,V$1,0),IF(LEFT($J1026,1)="E",AF1026/VLOOKUP($J1026,$K$11:$Z$28,V$1,0),AF1026/V$6)),"")</f>
        <v>2943.09</v>
      </c>
      <c r="X1026" s="101">
        <f>IFERROR(IF(LEFT($G1026,4)="xppm",AH1026/VLOOKUP($G1026,$K$11:$Z$28,X$1,0),IF(LEFT($J1026,1)="E",AH1026/VLOOKUP($J1026,$K$11:$Z$28,X$1,0),AH1026/X$6)),"")</f>
        <v>3307.0808333333334</v>
      </c>
      <c r="Z1026" s="101">
        <f>IFERROR(IF(LEFT($G1026,4)="xppm",AJ1026/VLOOKUP($G1026,$K$11:$Z$28,Z$1,0),IF(LEFT($J1026,1)="E",AJ1026/VLOOKUP($J1026,$K$11:$Z$28,Z$1,0),AJ1026/Z$6)),"")</f>
        <v>2647.5391666666669</v>
      </c>
      <c r="AA1026" s="108"/>
      <c r="AB1026" s="99">
        <f>IFERROR(IF(LEFT($G1026,4)="xppm",AL1026/VLOOKUP($G1026,$K$11:$Z$28,AB$1,0),IF(LEFT($J1026,1)="E",AL1026/VLOOKUP($J1026,$K$11:$AB$28,AB$1,0),AL1026/AB$6)),"")</f>
        <v>0</v>
      </c>
      <c r="AC1026" s="110"/>
      <c r="AD1026" s="14">
        <v>9359.15</v>
      </c>
      <c r="AE1026" s="14"/>
      <c r="AF1026" s="14">
        <v>26487.81</v>
      </c>
      <c r="AG1026" s="14"/>
      <c r="AH1026" s="14">
        <v>39684.97</v>
      </c>
      <c r="AI1026" s="14"/>
      <c r="AJ1026" s="14">
        <v>31770.47</v>
      </c>
      <c r="AK1026" s="65"/>
      <c r="AL1026" s="14">
        <v>0</v>
      </c>
      <c r="AM1026" s="65"/>
      <c r="AN1026" s="25">
        <v>3223.97</v>
      </c>
      <c r="AO1026" s="25">
        <v>2343.1</v>
      </c>
      <c r="AP1026" s="25">
        <v>4096.46</v>
      </c>
      <c r="AQ1026" s="25">
        <v>1226.26</v>
      </c>
      <c r="AR1026" s="25">
        <v>3797.93</v>
      </c>
      <c r="AS1026" s="25">
        <v>4289.13</v>
      </c>
      <c r="AT1026" s="25">
        <v>2453.17</v>
      </c>
      <c r="AU1026" s="25">
        <v>2654.16</v>
      </c>
      <c r="AV1026" s="25">
        <v>2708.01</v>
      </c>
      <c r="AW1026" s="25">
        <v>2187.31</v>
      </c>
      <c r="AX1026" s="25">
        <v>3057.35</v>
      </c>
      <c r="AY1026" s="25">
        <v>4114.49</v>
      </c>
      <c r="AZ1026" s="108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  <c r="CK1026" s="10"/>
      <c r="CL1026" s="10"/>
      <c r="CM1026" s="10"/>
      <c r="CN1026" s="10"/>
      <c r="CO1026" s="10"/>
      <c r="CP1026" s="10"/>
      <c r="CQ1026" s="10"/>
      <c r="CR1026" s="10"/>
      <c r="CS1026" s="10"/>
      <c r="CT1026" s="10"/>
      <c r="CU1026" s="10"/>
      <c r="CV1026" s="10"/>
      <c r="CW1026" s="10"/>
      <c r="CX1026" s="10"/>
      <c r="CY1026" s="10"/>
      <c r="CZ1026" s="10"/>
      <c r="DA1026" s="10"/>
      <c r="DB1026" s="10"/>
      <c r="DC1026" s="10"/>
      <c r="DD1026" s="10"/>
      <c r="DE1026" s="10"/>
      <c r="DF1026" s="10"/>
      <c r="DG1026" s="10"/>
      <c r="DH1026" s="10"/>
      <c r="DI1026" s="10"/>
      <c r="DJ1026" s="10"/>
      <c r="DK1026" s="10"/>
      <c r="DL1026" s="10"/>
      <c r="DM1026" s="10"/>
      <c r="DN1026" s="10"/>
      <c r="DO1026" s="10"/>
      <c r="DP1026" s="10"/>
      <c r="DQ1026" s="10"/>
      <c r="DR1026" s="10"/>
      <c r="DS1026" s="10"/>
    </row>
    <row r="1027" spans="1:123" s="101" customFormat="1" ht="10.95" customHeight="1" x14ac:dyDescent="0.25">
      <c r="A1027" s="75" t="s">
        <v>348</v>
      </c>
      <c r="B1027" s="95" t="str">
        <f t="shared" si="280"/>
        <v>Bud02 2020,3003,'553500',2189.26666666667</v>
      </c>
      <c r="C1027" s="96">
        <f t="shared" si="281"/>
        <v>2020</v>
      </c>
      <c r="D1027" s="96">
        <v>3003</v>
      </c>
      <c r="E1027" s="97">
        <f>IF(LEFT(H1027,1) = "x",H1027,F1027)</f>
        <v>553500</v>
      </c>
      <c r="F1027" s="90">
        <v>553500</v>
      </c>
      <c r="G1027" s="98">
        <f>IF(""="",1,SUBSTITUTE(SUBSTITUTE("","xxp","xpp"),"xppm13","xppm08"))</f>
        <v>1</v>
      </c>
      <c r="H1027" s="98">
        <f>IF(""="",1,"")</f>
        <v>1</v>
      </c>
      <c r="I1027" s="98">
        <f>IF(""="",1,IF(LEFT("",1)&lt;&gt;"E","",1))</f>
        <v>1</v>
      </c>
      <c r="J1027" s="98">
        <f>IF(""="",1,IF(LEFT("",1)="E","",1))</f>
        <v>1</v>
      </c>
      <c r="K1027" s="99" t="s">
        <v>384</v>
      </c>
      <c r="L1027" s="91">
        <v>3003</v>
      </c>
      <c r="M1027" s="100" t="str">
        <f>IF(LEFT($G1027,4)="xppm","*","")</f>
        <v/>
      </c>
      <c r="N1027" s="101" t="str">
        <f>UPPER(TRIM("          TELEPHONE/CELL PHONE"))</f>
        <v>TELEPHONE/CELL PHONE</v>
      </c>
      <c r="P1027" s="102" t="s">
        <v>370</v>
      </c>
      <c r="R1027" s="109">
        <f>IFERROR(IF(1*AB1027&gt;0,AB1027,V1027),V1027)</f>
        <v>2189.2666666666669</v>
      </c>
      <c r="S1027" s="108"/>
      <c r="T1027" s="101">
        <f>IFERROR(IF(LEFT($G1027,4)="xppm",AD1027/VLOOKUP($G1027,$K$11:$Z$28,T$1,0),IF(LEFT($J1027,1)="E",AD1027/VLOOKUP($J1027,$K$11:$Z$28,T$1,0),AD1027/T$6)),"")</f>
        <v>2347.8166666666666</v>
      </c>
      <c r="V1027" s="101">
        <f>IFERROR(IF(LEFT($G1027,4)="xppm",AF1027/VLOOKUP($G1027,$K$11:$Z$28,V$1,0),IF(LEFT($J1027,1)="E",AF1027/VLOOKUP($J1027,$K$11:$Z$28,V$1,0),AF1027/V$6)),"")</f>
        <v>2189.2666666666669</v>
      </c>
      <c r="X1027" s="101">
        <f>IFERROR(IF(LEFT($G1027,4)="xppm",AH1027/VLOOKUP($G1027,$K$11:$Z$28,X$1,0),IF(LEFT($J1027,1)="E",AH1027/VLOOKUP($J1027,$K$11:$Z$28,X$1,0),AH1027/X$6)),"")</f>
        <v>2328.645</v>
      </c>
      <c r="Z1027" s="101">
        <f>IFERROR(IF(LEFT($G1027,4)="xppm",AJ1027/VLOOKUP($G1027,$K$11:$Z$28,Z$1,0),IF(LEFT($J1027,1)="E",AJ1027/VLOOKUP($J1027,$K$11:$Z$28,Z$1,0),AJ1027/Z$6)),"")</f>
        <v>2252.8674999999998</v>
      </c>
      <c r="AA1027" s="108"/>
      <c r="AB1027" s="99">
        <f>IFERROR(IF(LEFT($G1027,4)="xppm",AL1027/VLOOKUP($G1027,$K$11:$Z$28,AB$1,0),IF(LEFT($J1027,1)="E",AL1027/VLOOKUP($J1027,$K$11:$AB$28,AB$1,0),AL1027/AB$6)),"")</f>
        <v>0</v>
      </c>
      <c r="AC1027" s="110"/>
      <c r="AD1027" s="14">
        <v>7043.45</v>
      </c>
      <c r="AE1027" s="14"/>
      <c r="AF1027" s="14">
        <v>19703.400000000001</v>
      </c>
      <c r="AG1027" s="14"/>
      <c r="AH1027" s="14">
        <v>27943.74</v>
      </c>
      <c r="AI1027" s="14"/>
      <c r="AJ1027" s="14">
        <v>27034.41</v>
      </c>
      <c r="AK1027" s="65"/>
      <c r="AL1027" s="14">
        <v>0</v>
      </c>
      <c r="AM1027" s="65"/>
      <c r="AN1027" s="25">
        <v>2740.71</v>
      </c>
      <c r="AO1027" s="25">
        <v>2612.08</v>
      </c>
      <c r="AP1027" s="25">
        <v>2430.64</v>
      </c>
      <c r="AQ1027" s="25">
        <v>2027.69</v>
      </c>
      <c r="AR1027" s="25">
        <v>2282.1</v>
      </c>
      <c r="AS1027" s="25">
        <v>1761.08</v>
      </c>
      <c r="AT1027" s="25">
        <v>2420.0700000000002</v>
      </c>
      <c r="AU1027" s="25">
        <v>2025.03</v>
      </c>
      <c r="AV1027" s="25">
        <v>2143.98</v>
      </c>
      <c r="AW1027" s="25">
        <v>2502.54</v>
      </c>
      <c r="AX1027" s="25">
        <v>2281.02</v>
      </c>
      <c r="AY1027" s="25">
        <v>2259.89</v>
      </c>
      <c r="AZ1027" s="108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  <c r="CK1027" s="10"/>
      <c r="CL1027" s="10"/>
      <c r="CM1027" s="10"/>
      <c r="CN1027" s="10"/>
      <c r="CO1027" s="10"/>
      <c r="CP1027" s="10"/>
      <c r="CQ1027" s="10"/>
      <c r="CR1027" s="10"/>
      <c r="CS1027" s="10"/>
      <c r="CT1027" s="10"/>
      <c r="CU1027" s="10"/>
      <c r="CV1027" s="10"/>
      <c r="CW1027" s="10"/>
      <c r="CX1027" s="10"/>
      <c r="CY1027" s="10"/>
      <c r="CZ1027" s="10"/>
      <c r="DA1027" s="10"/>
      <c r="DB1027" s="10"/>
      <c r="DC1027" s="10"/>
      <c r="DD1027" s="10"/>
      <c r="DE1027" s="10"/>
      <c r="DF1027" s="10"/>
      <c r="DG1027" s="10"/>
      <c r="DH1027" s="10"/>
      <c r="DI1027" s="10"/>
      <c r="DJ1027" s="10"/>
      <c r="DK1027" s="10"/>
      <c r="DL1027" s="10"/>
      <c r="DM1027" s="10"/>
      <c r="DN1027" s="10"/>
      <c r="DO1027" s="10"/>
      <c r="DP1027" s="10"/>
      <c r="DQ1027" s="10"/>
      <c r="DR1027" s="10"/>
      <c r="DS1027" s="10"/>
    </row>
    <row r="1028" spans="1:123" s="101" customFormat="1" ht="10.95" customHeight="1" x14ac:dyDescent="0.25">
      <c r="A1028" s="75" t="s">
        <v>348</v>
      </c>
      <c r="B1028" s="95" t="str">
        <f t="shared" si="280"/>
        <v>Bud02 2020,3003,'555000',1203.12222222222</v>
      </c>
      <c r="C1028" s="96">
        <f t="shared" si="281"/>
        <v>2020</v>
      </c>
      <c r="D1028" s="96">
        <v>3003</v>
      </c>
      <c r="E1028" s="97">
        <f>IF(LEFT(H1028,1) = "x",H1028,F1028)</f>
        <v>555000</v>
      </c>
      <c r="F1028" s="90">
        <v>555000</v>
      </c>
      <c r="G1028" s="98">
        <f>IF(""="",1,SUBSTITUTE(SUBSTITUTE("","xxp","xpp"),"xppm13","xppm08"))</f>
        <v>1</v>
      </c>
      <c r="H1028" s="98">
        <f>IF(""="",1,"")</f>
        <v>1</v>
      </c>
      <c r="I1028" s="98">
        <f>IF(""="",1,IF(LEFT("",1)&lt;&gt;"E","",1))</f>
        <v>1</v>
      </c>
      <c r="J1028" s="98">
        <f>IF(""="",1,IF(LEFT("",1)="E","",1))</f>
        <v>1</v>
      </c>
      <c r="K1028" s="99" t="s">
        <v>385</v>
      </c>
      <c r="L1028" s="91">
        <v>3003</v>
      </c>
      <c r="M1028" s="100" t="str">
        <f>IF(LEFT($G1028,4)="xppm","*","")</f>
        <v/>
      </c>
      <c r="N1028" s="101" t="str">
        <f>UPPER(TRIM("          DONATIONS"))</f>
        <v>DONATIONS</v>
      </c>
      <c r="P1028" s="102" t="s">
        <v>386</v>
      </c>
      <c r="R1028" s="109">
        <f>IFERROR(IF(1*AB1028&gt;0,AB1028,V1028),V1028)</f>
        <v>1203.1222222222223</v>
      </c>
      <c r="S1028" s="108"/>
      <c r="T1028" s="101">
        <f>IFERROR(IF(LEFT($G1028,4)="xppm",AD1028/VLOOKUP($G1028,$K$11:$Z$28,T$1,0),IF(LEFT($J1028,1)="E",AD1028/VLOOKUP($J1028,$K$11:$Z$28,T$1,0),AD1028/T$6)),"")</f>
        <v>1296.8799999999999</v>
      </c>
      <c r="V1028" s="101">
        <f>IFERROR(IF(LEFT($G1028,4)="xppm",AF1028/VLOOKUP($G1028,$K$11:$Z$28,V$1,0),IF(LEFT($J1028,1)="E",AF1028/VLOOKUP($J1028,$K$11:$Z$28,V$1,0),AF1028/V$6)),"")</f>
        <v>1203.1222222222223</v>
      </c>
      <c r="X1028" s="101">
        <f>IFERROR(IF(LEFT($G1028,4)="xppm",AH1028/VLOOKUP($G1028,$K$11:$Z$28,X$1,0),IF(LEFT($J1028,1)="E",AH1028/VLOOKUP($J1028,$K$11:$Z$28,X$1,0),AH1028/X$6)),"")</f>
        <v>1207.1958333333334</v>
      </c>
      <c r="Z1028" s="101">
        <f>IFERROR(IF(LEFT($G1028,4)="xppm",AJ1028/VLOOKUP($G1028,$K$11:$Z$28,Z$1,0),IF(LEFT($J1028,1)="E",AJ1028/VLOOKUP($J1028,$K$11:$Z$28,Z$1,0),AJ1028/Z$6)),"")</f>
        <v>1237.821111</v>
      </c>
      <c r="AA1028" s="108"/>
      <c r="AB1028" s="99">
        <f>IFERROR(IF(LEFT($G1028,4)="xppm",AL1028/VLOOKUP($G1028,$K$11:$Z$28,AB$1,0),IF(LEFT($J1028,1)="E",AL1028/VLOOKUP($J1028,$K$11:$AB$28,AB$1,0),AL1028/AB$6)),"")</f>
        <v>0</v>
      </c>
      <c r="AC1028" s="110"/>
      <c r="AD1028" s="14">
        <v>3890.64</v>
      </c>
      <c r="AE1028" s="14"/>
      <c r="AF1028" s="14">
        <v>10828.1</v>
      </c>
      <c r="AG1028" s="14"/>
      <c r="AH1028" s="14">
        <v>14486.35</v>
      </c>
      <c r="AI1028" s="14"/>
      <c r="AJ1028" s="14">
        <v>14853.853332000001</v>
      </c>
      <c r="AK1028" s="65"/>
      <c r="AL1028" s="14">
        <v>0</v>
      </c>
      <c r="AM1028" s="65"/>
      <c r="AN1028" s="25">
        <v>1000</v>
      </c>
      <c r="AO1028" s="25">
        <v>1382.15</v>
      </c>
      <c r="AP1028" s="25">
        <v>1168</v>
      </c>
      <c r="AQ1028" s="25">
        <v>1000</v>
      </c>
      <c r="AR1028" s="25">
        <v>1337.46</v>
      </c>
      <c r="AS1028" s="25">
        <v>1600</v>
      </c>
      <c r="AT1028" s="25">
        <v>1000</v>
      </c>
      <c r="AU1028" s="25">
        <v>1000</v>
      </c>
      <c r="AV1028" s="25">
        <v>1000</v>
      </c>
      <c r="AW1028" s="25">
        <v>1563.36</v>
      </c>
      <c r="AX1028" s="25">
        <v>1327.28</v>
      </c>
      <c r="AY1028" s="25">
        <v>1000</v>
      </c>
      <c r="AZ1028" s="108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  <c r="CK1028" s="10"/>
      <c r="CL1028" s="10"/>
      <c r="CM1028" s="10"/>
      <c r="CN1028" s="10"/>
      <c r="CO1028" s="10"/>
      <c r="CP1028" s="10"/>
      <c r="CQ1028" s="10"/>
      <c r="CR1028" s="10"/>
      <c r="CS1028" s="10"/>
      <c r="CT1028" s="10"/>
      <c r="CU1028" s="10"/>
      <c r="CV1028" s="10"/>
      <c r="CW1028" s="10"/>
      <c r="CX1028" s="10"/>
      <c r="CY1028" s="10"/>
      <c r="CZ1028" s="10"/>
      <c r="DA1028" s="10"/>
      <c r="DB1028" s="10"/>
      <c r="DC1028" s="10"/>
      <c r="DD1028" s="10"/>
      <c r="DE1028" s="10"/>
      <c r="DF1028" s="10"/>
      <c r="DG1028" s="10"/>
      <c r="DH1028" s="10"/>
      <c r="DI1028" s="10"/>
      <c r="DJ1028" s="10"/>
      <c r="DK1028" s="10"/>
      <c r="DL1028" s="10"/>
      <c r="DM1028" s="10"/>
      <c r="DN1028" s="10"/>
      <c r="DO1028" s="10"/>
      <c r="DP1028" s="10"/>
      <c r="DQ1028" s="10"/>
      <c r="DR1028" s="10"/>
      <c r="DS1028" s="10"/>
    </row>
    <row r="1029" spans="1:123" s="101" customFormat="1" ht="10.95" customHeight="1" x14ac:dyDescent="0.25">
      <c r="A1029" s="75" t="s">
        <v>348</v>
      </c>
      <c r="B1029" s="95" t="str">
        <f t="shared" si="280"/>
        <v>Bud02 2020,3003,'xga001',0.000673717201115675</v>
      </c>
      <c r="C1029" s="96">
        <f t="shared" si="281"/>
        <v>2020</v>
      </c>
      <c r="D1029" s="96">
        <v>3003</v>
      </c>
      <c r="E1029" s="97" t="str">
        <f>IF(LEFT(H1029,1) = "x",H1029,F1029)</f>
        <v>xga001</v>
      </c>
      <c r="F1029" s="90">
        <v>555500</v>
      </c>
      <c r="G1029" s="98">
        <f>IF(""="",1,SUBSTITUTE(SUBSTITUTE("","xxp","xpp"),"xppm13","xppm08"))</f>
        <v>1</v>
      </c>
      <c r="H1029" s="98" t="str">
        <f>IF("xga001"="",1,"xga001")</f>
        <v>xga001</v>
      </c>
      <c r="I1029" s="98">
        <f>IF("E1z"="",1,IF(LEFT("E1z",1)&lt;&gt;"E","E1z",1))</f>
        <v>1</v>
      </c>
      <c r="J1029" s="98" t="str">
        <f>IF("E1z"="",1,IF(LEFT("E1z",1)="E","E1z",1))</f>
        <v>E1z</v>
      </c>
      <c r="K1029" s="99" t="s">
        <v>387</v>
      </c>
      <c r="L1029" s="91">
        <v>3003</v>
      </c>
      <c r="M1029" s="100" t="str">
        <f>IF(LEFT($G1029,4)="xppm","*","")</f>
        <v/>
      </c>
      <c r="N1029" s="101" t="str">
        <f>UPPER(TRIM("          BAD DEBT"))</f>
        <v>BAD DEBT</v>
      </c>
      <c r="P1029" s="102" t="s">
        <v>388</v>
      </c>
      <c r="R1029" s="109">
        <f>IFERROR(IF(1*AB1029&gt;0,AB1029,V1029),V1029)</f>
        <v>6.7371720111567533E-4</v>
      </c>
      <c r="S1029" s="108"/>
      <c r="T1029" s="101">
        <f>IFERROR(IF(LEFT($G1029,4)="xppm",AD1029/VLOOKUP($G1029,$K$11:$Z$28,T$1,0),IF(LEFT($J1029,1)="E",AD1029/VLOOKUP($J1029,$K$11:$Z$28,T$1,0),AD1029/T$6)),"")</f>
        <v>6.6424358508564239E-4</v>
      </c>
      <c r="V1029" s="101">
        <f>IFERROR(IF(LEFT($G1029,4)="xppm",AF1029/VLOOKUP($G1029,$K$11:$Z$28,V$1,0),IF(LEFT($J1029,1)="E",AF1029/VLOOKUP($J1029,$K$11:$Z$28,V$1,0),AF1029/V$6)),"")</f>
        <v>6.7371720111567533E-4</v>
      </c>
      <c r="X1029" s="101">
        <f>IFERROR(IF(LEFT($G1029,4)="xppm",AH1029/VLOOKUP($G1029,$K$11:$Z$28,X$1,0),IF(LEFT($J1029,1)="E",AH1029/VLOOKUP($J1029,$K$11:$Z$28,X$1,0),AH1029/X$6)),"")</f>
        <v>2.5310592783353537E-4</v>
      </c>
      <c r="Z1029" s="101">
        <f>IFERROR(IF(LEFT($G1029,4)="xppm",AJ1029/VLOOKUP($G1029,$K$11:$Z$28,Z$1,0),IF(LEFT($J1029,1)="E",AJ1029/VLOOKUP($J1029,$K$11:$Z$28,Z$1,0),AJ1029/Z$6)),"")</f>
        <v>6.7363284115051151E-4</v>
      </c>
      <c r="AA1029" s="108"/>
      <c r="AB1029" s="99" t="str">
        <f>IFERROR(IF(LEFT($G1029,4)="xppm",AL1029/VLOOKUP($G1029,$K$11:$Z$28,AB$1,0),IF(LEFT($J1029,1)="E",AL1029/VLOOKUP($J1029,$K$11:$AB$28,AB$1,0),AL1029/AB$6)),"")</f>
        <v/>
      </c>
      <c r="AC1029" s="110"/>
      <c r="AD1029" s="14">
        <v>73624.38</v>
      </c>
      <c r="AE1029" s="14"/>
      <c r="AF1029" s="14">
        <v>224586.09</v>
      </c>
      <c r="AG1029" s="14"/>
      <c r="AH1029" s="14">
        <v>91781.06</v>
      </c>
      <c r="AI1029" s="14"/>
      <c r="AJ1029" s="14">
        <v>284200.22754499997</v>
      </c>
      <c r="AK1029" s="65"/>
      <c r="AL1029" s="14">
        <v>0</v>
      </c>
      <c r="AM1029" s="65"/>
      <c r="AN1029" s="25">
        <v>7888.14</v>
      </c>
      <c r="AO1029" s="25">
        <v>7855.83</v>
      </c>
      <c r="AP1029" s="25">
        <v>8312.85</v>
      </c>
      <c r="AQ1029" s="25">
        <v>26694.55</v>
      </c>
      <c r="AR1029" s="25">
        <v>23191.93</v>
      </c>
      <c r="AS1029" s="25">
        <v>25508.26</v>
      </c>
      <c r="AT1029" s="25">
        <v>25402.3</v>
      </c>
      <c r="AU1029" s="25">
        <v>26318.5</v>
      </c>
      <c r="AV1029" s="25">
        <v>23846.17</v>
      </c>
      <c r="AW1029" s="25">
        <v>24040.58</v>
      </c>
      <c r="AX1029" s="25">
        <v>25674.75</v>
      </c>
      <c r="AY1029" s="25">
        <v>23909.05</v>
      </c>
      <c r="AZ1029" s="108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  <c r="CK1029" s="10"/>
      <c r="CL1029" s="10"/>
      <c r="CM1029" s="10"/>
      <c r="CN1029" s="10"/>
      <c r="CO1029" s="10"/>
      <c r="CP1029" s="10"/>
      <c r="CQ1029" s="10"/>
      <c r="CR1029" s="10"/>
      <c r="CS1029" s="10"/>
      <c r="CT1029" s="10"/>
      <c r="CU1029" s="10"/>
      <c r="CV1029" s="10"/>
      <c r="CW1029" s="10"/>
      <c r="CX1029" s="10"/>
      <c r="CY1029" s="10"/>
      <c r="CZ1029" s="10"/>
      <c r="DA1029" s="10"/>
      <c r="DB1029" s="10"/>
      <c r="DC1029" s="10"/>
      <c r="DD1029" s="10"/>
      <c r="DE1029" s="10"/>
      <c r="DF1029" s="10"/>
      <c r="DG1029" s="10"/>
      <c r="DH1029" s="10"/>
      <c r="DI1029" s="10"/>
      <c r="DJ1029" s="10"/>
      <c r="DK1029" s="10"/>
      <c r="DL1029" s="10"/>
      <c r="DM1029" s="10"/>
      <c r="DN1029" s="10"/>
      <c r="DO1029" s="10"/>
      <c r="DP1029" s="10"/>
      <c r="DQ1029" s="10"/>
      <c r="DR1029" s="10"/>
      <c r="DS1029" s="10"/>
    </row>
    <row r="1030" spans="1:123" s="101" customFormat="1" ht="10.95" customHeight="1" x14ac:dyDescent="0.25">
      <c r="A1030" s="75" t="s">
        <v>348</v>
      </c>
      <c r="B1030" s="95" t="str">
        <f t="shared" si="280"/>
        <v>Bud02 2020,3003,'556000',24631.25</v>
      </c>
      <c r="C1030" s="96">
        <f t="shared" si="281"/>
        <v>2020</v>
      </c>
      <c r="D1030" s="96">
        <v>3003</v>
      </c>
      <c r="E1030" s="97">
        <f>IF(LEFT(H1030,1) = "x",H1030,F1030)</f>
        <v>556000</v>
      </c>
      <c r="F1030" s="90">
        <v>556000</v>
      </c>
      <c r="G1030" s="98">
        <f>IF(""="",1,SUBSTITUTE(SUBSTITUTE("","xxp","xpp"),"xppm13","xppm08"))</f>
        <v>1</v>
      </c>
      <c r="H1030" s="98">
        <f>IF(""="",1,"")</f>
        <v>1</v>
      </c>
      <c r="I1030" s="98">
        <f>IF(""="",1,IF(LEFT("",1)&lt;&gt;"E","",1))</f>
        <v>1</v>
      </c>
      <c r="J1030" s="98">
        <f>IF(""="",1,IF(LEFT("",1)="E","",1))</f>
        <v>1</v>
      </c>
      <c r="K1030" s="99" t="s">
        <v>389</v>
      </c>
      <c r="L1030" s="91">
        <v>3003</v>
      </c>
      <c r="M1030" s="100" t="str">
        <f>IF(LEFT($G1030,4)="xppm","*","")</f>
        <v/>
      </c>
      <c r="N1030" s="101" t="str">
        <f>UPPER(TRIM("          MEDICAID BED TAX"))</f>
        <v>MEDICAID BED TAX</v>
      </c>
      <c r="P1030" s="102" t="s">
        <v>356</v>
      </c>
      <c r="R1030" s="109">
        <f>IFERROR(IF(1*AB1030&gt;0,AB1030,V1030),V1030)</f>
        <v>24631.25</v>
      </c>
      <c r="S1030" s="108"/>
      <c r="T1030" s="101">
        <f>IFERROR(IF(LEFT($G1030,4)="xppm",AD1030/VLOOKUP($G1030,$K$11:$Z$28,T$1,0),IF(LEFT($J1030,1)="E",AD1030/VLOOKUP($J1030,$K$11:$Z$28,T$1,0),AD1030/T$6)),"")</f>
        <v>24631.25</v>
      </c>
      <c r="V1030" s="101">
        <f>IFERROR(IF(LEFT($G1030,4)="xppm",AF1030/VLOOKUP($G1030,$K$11:$Z$28,V$1,0),IF(LEFT($J1030,1)="E",AF1030/VLOOKUP($J1030,$K$11:$Z$28,V$1,0),AF1030/V$6)),"")</f>
        <v>24631.25</v>
      </c>
      <c r="X1030" s="101">
        <f>IFERROR(IF(LEFT($G1030,4)="xppm",AH1030/VLOOKUP($G1030,$K$11:$Z$28,X$1,0),IF(LEFT($J1030,1)="E",AH1030/VLOOKUP($J1030,$K$11:$Z$28,X$1,0),AH1030/X$6)),"")</f>
        <v>24631.25</v>
      </c>
      <c r="Z1030" s="101">
        <f>IFERROR(IF(LEFT($G1030,4)="xppm",AJ1030/VLOOKUP($G1030,$K$11:$Z$28,Z$1,0),IF(LEFT($J1030,1)="E",AJ1030/VLOOKUP($J1030,$K$11:$Z$28,Z$1,0),AJ1030/Z$6)),"")</f>
        <v>24631.25</v>
      </c>
      <c r="AA1030" s="108"/>
      <c r="AB1030" s="99">
        <f>IFERROR(IF(LEFT($G1030,4)="xppm",AL1030/VLOOKUP($G1030,$K$11:$Z$28,AB$1,0),IF(LEFT($J1030,1)="E",AL1030/VLOOKUP($J1030,$K$11:$AB$28,AB$1,0),AL1030/AB$6)),"")</f>
        <v>0</v>
      </c>
      <c r="AC1030" s="110"/>
      <c r="AD1030" s="14">
        <v>73893.75</v>
      </c>
      <c r="AE1030" s="14"/>
      <c r="AF1030" s="14">
        <v>221681.25</v>
      </c>
      <c r="AG1030" s="14"/>
      <c r="AH1030" s="14">
        <v>295575</v>
      </c>
      <c r="AI1030" s="14"/>
      <c r="AJ1030" s="14">
        <v>295575</v>
      </c>
      <c r="AK1030" s="65"/>
      <c r="AL1030" s="14">
        <v>0</v>
      </c>
      <c r="AM1030" s="65"/>
      <c r="AN1030" s="25">
        <v>24631.25</v>
      </c>
      <c r="AO1030" s="25">
        <v>24631.25</v>
      </c>
      <c r="AP1030" s="25">
        <v>24631.25</v>
      </c>
      <c r="AQ1030" s="25">
        <v>24631.25</v>
      </c>
      <c r="AR1030" s="25">
        <v>24631.25</v>
      </c>
      <c r="AS1030" s="25">
        <v>24631.25</v>
      </c>
      <c r="AT1030" s="25">
        <v>24631.25</v>
      </c>
      <c r="AU1030" s="25">
        <v>24631.25</v>
      </c>
      <c r="AV1030" s="25">
        <v>24631.25</v>
      </c>
      <c r="AW1030" s="25">
        <v>24631.25</v>
      </c>
      <c r="AX1030" s="25">
        <v>24631.25</v>
      </c>
      <c r="AY1030" s="25">
        <v>24631.25</v>
      </c>
      <c r="AZ1030" s="108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  <c r="CK1030" s="10"/>
      <c r="CL1030" s="10"/>
      <c r="CM1030" s="10"/>
      <c r="CN1030" s="10"/>
      <c r="CO1030" s="10"/>
      <c r="CP1030" s="10"/>
      <c r="CQ1030" s="10"/>
      <c r="CR1030" s="10"/>
      <c r="CS1030" s="10"/>
      <c r="CT1030" s="10"/>
      <c r="CU1030" s="10"/>
      <c r="CV1030" s="10"/>
      <c r="CW1030" s="10"/>
      <c r="CX1030" s="10"/>
      <c r="CY1030" s="10"/>
      <c r="CZ1030" s="10"/>
      <c r="DA1030" s="10"/>
      <c r="DB1030" s="10"/>
      <c r="DC1030" s="10"/>
      <c r="DD1030" s="10"/>
      <c r="DE1030" s="10"/>
      <c r="DF1030" s="10"/>
      <c r="DG1030" s="10"/>
      <c r="DH1030" s="10"/>
      <c r="DI1030" s="10"/>
      <c r="DJ1030" s="10"/>
      <c r="DK1030" s="10"/>
      <c r="DL1030" s="10"/>
      <c r="DM1030" s="10"/>
      <c r="DN1030" s="10"/>
      <c r="DO1030" s="10"/>
      <c r="DP1030" s="10"/>
      <c r="DQ1030" s="10"/>
      <c r="DR1030" s="10"/>
      <c r="DS1030" s="10"/>
    </row>
    <row r="1031" spans="1:123" ht="4.05" customHeight="1" x14ac:dyDescent="0.25">
      <c r="A1031" s="75" t="s">
        <v>348</v>
      </c>
      <c r="E1031" s="111"/>
      <c r="F1031" s="112"/>
      <c r="T1031" s="25"/>
      <c r="U1031" s="25"/>
      <c r="V1031" s="25"/>
      <c r="W1031" s="25"/>
      <c r="X1031" s="25"/>
      <c r="Y1031" s="25"/>
      <c r="Z1031" s="25"/>
      <c r="AA1031" s="25"/>
      <c r="AB1031" s="14"/>
      <c r="AC1031" s="14"/>
    </row>
    <row r="1032" spans="1:123" s="86" customFormat="1" ht="15" customHeight="1" x14ac:dyDescent="0.25">
      <c r="A1032" s="75" t="s">
        <v>348</v>
      </c>
      <c r="B1032" s="80"/>
      <c r="C1032" s="80"/>
      <c r="D1032" s="80"/>
      <c r="E1032" s="81"/>
      <c r="F1032" s="82"/>
      <c r="G1032" s="81"/>
      <c r="H1032" s="81"/>
      <c r="I1032" s="81"/>
      <c r="J1032" s="81"/>
      <c r="K1032" s="81"/>
      <c r="L1032" s="83">
        <f>L1033</f>
        <v>3003</v>
      </c>
      <c r="M1032" s="84" t="s">
        <v>390</v>
      </c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  <c r="X1032" s="84"/>
      <c r="Y1032" s="84"/>
      <c r="Z1032" s="84"/>
      <c r="AA1032" s="84"/>
      <c r="AB1032" s="81"/>
      <c r="AC1032" s="81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85"/>
      <c r="AO1032" s="85"/>
      <c r="AP1032" s="85"/>
      <c r="AQ1032" s="85"/>
      <c r="AR1032" s="85"/>
      <c r="AS1032" s="85"/>
      <c r="AT1032" s="85"/>
      <c r="AU1032" s="85"/>
      <c r="AV1032" s="85"/>
      <c r="AW1032" s="85"/>
      <c r="AX1032" s="85"/>
      <c r="AY1032" s="85"/>
      <c r="AZ1032" s="84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  <c r="CK1032" s="10"/>
      <c r="CL1032" s="10"/>
      <c r="CM1032" s="10"/>
      <c r="CN1032" s="10"/>
      <c r="CO1032" s="10"/>
      <c r="CP1032" s="10"/>
      <c r="CQ1032" s="10"/>
      <c r="CR1032" s="10"/>
      <c r="CS1032" s="10"/>
      <c r="CT1032" s="10"/>
      <c r="CU1032" s="10"/>
      <c r="CV1032" s="10"/>
      <c r="CW1032" s="10"/>
      <c r="CX1032" s="10"/>
      <c r="CY1032" s="10"/>
      <c r="CZ1032" s="10"/>
      <c r="DA1032" s="10"/>
      <c r="DB1032" s="10"/>
      <c r="DC1032" s="10"/>
      <c r="DD1032" s="10"/>
      <c r="DE1032" s="10"/>
      <c r="DF1032" s="10"/>
      <c r="DG1032" s="10"/>
      <c r="DH1032" s="10"/>
      <c r="DI1032" s="10"/>
      <c r="DJ1032" s="10"/>
      <c r="DK1032" s="10"/>
      <c r="DL1032" s="10"/>
      <c r="DM1032" s="10"/>
      <c r="DN1032" s="10"/>
      <c r="DO1032" s="10"/>
      <c r="DP1032" s="10"/>
      <c r="DQ1032" s="10"/>
      <c r="DR1032" s="10"/>
      <c r="DS1032" s="10"/>
    </row>
    <row r="1033" spans="1:123" s="101" customFormat="1" ht="10.95" customHeight="1" x14ac:dyDescent="0.25">
      <c r="A1033" s="75" t="s">
        <v>348</v>
      </c>
      <c r="B1033" s="95" t="str">
        <f t="shared" ref="B1033:B1035" si="282">IF(E1033&gt;0,"Bud02 " &amp; C1033 &amp;","&amp;D1033&amp;",'"&amp;E1033&amp;"',"&amp;1*R1033)</f>
        <v>Bud02 2020,3003,'557500',5800</v>
      </c>
      <c r="C1033" s="96">
        <f t="shared" ref="C1033:C1035" si="283">$E$5</f>
        <v>2020</v>
      </c>
      <c r="D1033" s="96">
        <v>3003</v>
      </c>
      <c r="E1033" s="97">
        <f>IF(LEFT(H1033,1) = "x",H1033,F1033)</f>
        <v>557500</v>
      </c>
      <c r="F1033" s="90">
        <v>557500</v>
      </c>
      <c r="G1033" s="98">
        <f>IF(""="",1,SUBSTITUTE(SUBSTITUTE("","xxp","xpp"),"xppm13","xppm08"))</f>
        <v>1</v>
      </c>
      <c r="H1033" s="98">
        <f>IF(""="",1,"")</f>
        <v>1</v>
      </c>
      <c r="I1033" s="98">
        <f>IF(""="",1,IF(LEFT("",1)&lt;&gt;"E","",1))</f>
        <v>1</v>
      </c>
      <c r="J1033" s="98">
        <f>IF(""="",1,IF(LEFT("",1)="E","",1))</f>
        <v>1</v>
      </c>
      <c r="K1033" s="99" t="s">
        <v>391</v>
      </c>
      <c r="L1033" s="91">
        <v>3003</v>
      </c>
      <c r="M1033" s="100" t="str">
        <f>IF(LEFT($G1033,4)="xppm","*","")</f>
        <v/>
      </c>
      <c r="N1033" s="101" t="str">
        <f>UPPER(TRIM("          REAL ESTATE TAXES"))</f>
        <v>REAL ESTATE TAXES</v>
      </c>
      <c r="P1033" s="102" t="s">
        <v>356</v>
      </c>
      <c r="R1033" s="109">
        <f>IFERROR(IF(1*AB1033&gt;0,AB1033,V1033),V1033)</f>
        <v>5800</v>
      </c>
      <c r="S1033" s="108"/>
      <c r="T1033" s="101">
        <f>IFERROR(IF(LEFT($G1033,4)="xppm",AD1033/VLOOKUP($G1033,$K$11:$Z$28,T$1,0),IF(LEFT($J1033,1)="E",AD1033/VLOOKUP($J1033,$K$11:$Z$28,T$1,0),AD1033/T$6)),"")</f>
        <v>5800</v>
      </c>
      <c r="V1033" s="101">
        <f>IFERROR(IF(LEFT($G1033,4)="xppm",AF1033/VLOOKUP($G1033,$K$11:$Z$28,V$1,0),IF(LEFT($J1033,1)="E",AF1033/VLOOKUP($J1033,$K$11:$Z$28,V$1,0),AF1033/V$6)),"")</f>
        <v>5800</v>
      </c>
      <c r="X1033" s="101">
        <f>IFERROR(IF(LEFT($G1033,4)="xppm",AH1033/VLOOKUP($G1033,$K$11:$Z$28,X$1,0),IF(LEFT($J1033,1)="E",AH1033/VLOOKUP($J1033,$K$11:$Z$28,X$1,0),AH1033/X$6)),"")</f>
        <v>4991.666666666667</v>
      </c>
      <c r="Z1033" s="101">
        <f>IFERROR(IF(LEFT($G1033,4)="xppm",AJ1033/VLOOKUP($G1033,$K$11:$Z$28,Z$1,0),IF(LEFT($J1033,1)="E",AJ1033/VLOOKUP($J1033,$K$11:$Z$28,Z$1,0),AJ1033/Z$6)),"")</f>
        <v>5800</v>
      </c>
      <c r="AA1033" s="108"/>
      <c r="AB1033" s="99">
        <f>IFERROR(IF(LEFT($G1033,4)="xppm",AL1033/VLOOKUP($G1033,$K$11:$Z$28,AB$1,0),IF(LEFT($J1033,1)="E",AL1033/VLOOKUP($J1033,$K$11:$AB$28,AB$1,0),AL1033/AB$6)),"")</f>
        <v>0</v>
      </c>
      <c r="AC1033" s="110"/>
      <c r="AD1033" s="14">
        <v>17400</v>
      </c>
      <c r="AE1033" s="14"/>
      <c r="AF1033" s="14">
        <v>52200</v>
      </c>
      <c r="AG1033" s="14"/>
      <c r="AH1033" s="14">
        <v>59900</v>
      </c>
      <c r="AI1033" s="14"/>
      <c r="AJ1033" s="14">
        <v>69600</v>
      </c>
      <c r="AK1033" s="65"/>
      <c r="AL1033" s="14">
        <v>0</v>
      </c>
      <c r="AM1033" s="65"/>
      <c r="AN1033" s="25">
        <v>5600</v>
      </c>
      <c r="AO1033" s="25">
        <v>5600</v>
      </c>
      <c r="AP1033" s="25">
        <v>-1700</v>
      </c>
      <c r="AQ1033" s="25">
        <v>5800</v>
      </c>
      <c r="AR1033" s="25">
        <v>5800</v>
      </c>
      <c r="AS1033" s="25">
        <v>5800</v>
      </c>
      <c r="AT1033" s="25">
        <v>5800</v>
      </c>
      <c r="AU1033" s="25">
        <v>5800</v>
      </c>
      <c r="AV1033" s="25">
        <v>5800</v>
      </c>
      <c r="AW1033" s="25">
        <v>5800</v>
      </c>
      <c r="AX1033" s="25">
        <v>5800</v>
      </c>
      <c r="AY1033" s="25">
        <v>5800</v>
      </c>
      <c r="AZ1033" s="108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  <c r="CK1033" s="10"/>
      <c r="CL1033" s="10"/>
      <c r="CM1033" s="10"/>
      <c r="CN1033" s="10"/>
      <c r="CO1033" s="10"/>
      <c r="CP1033" s="10"/>
      <c r="CQ1033" s="10"/>
      <c r="CR1033" s="10"/>
      <c r="CS1033" s="10"/>
      <c r="CT1033" s="10"/>
      <c r="CU1033" s="10"/>
      <c r="CV1033" s="10"/>
      <c r="CW1033" s="10"/>
      <c r="CX1033" s="10"/>
      <c r="CY1033" s="10"/>
      <c r="CZ1033" s="10"/>
      <c r="DA1033" s="10"/>
      <c r="DB1033" s="10"/>
      <c r="DC1033" s="10"/>
      <c r="DD1033" s="10"/>
      <c r="DE1033" s="10"/>
      <c r="DF1033" s="10"/>
      <c r="DG1033" s="10"/>
      <c r="DH1033" s="10"/>
      <c r="DI1033" s="10"/>
      <c r="DJ1033" s="10"/>
      <c r="DK1033" s="10"/>
      <c r="DL1033" s="10"/>
      <c r="DM1033" s="10"/>
      <c r="DN1033" s="10"/>
      <c r="DO1033" s="10"/>
      <c r="DP1033" s="10"/>
      <c r="DQ1033" s="10"/>
      <c r="DR1033" s="10"/>
      <c r="DS1033" s="10"/>
    </row>
    <row r="1034" spans="1:123" s="101" customFormat="1" ht="10.95" customHeight="1" x14ac:dyDescent="0.25">
      <c r="A1034" s="75" t="s">
        <v>348</v>
      </c>
      <c r="B1034" s="95" t="str">
        <f t="shared" si="282"/>
        <v>Bud02 2020,3003,'558000',6605.67666666667</v>
      </c>
      <c r="C1034" s="96">
        <f t="shared" si="283"/>
        <v>2020</v>
      </c>
      <c r="D1034" s="96">
        <v>3003</v>
      </c>
      <c r="E1034" s="97">
        <f>IF(LEFT(H1034,1) = "x",H1034,F1034)</f>
        <v>558000</v>
      </c>
      <c r="F1034" s="90">
        <v>558000</v>
      </c>
      <c r="G1034" s="98">
        <f>IF(""="",1,SUBSTITUTE(SUBSTITUTE("","xxp","xpp"),"xppm13","xppm08"))</f>
        <v>1</v>
      </c>
      <c r="H1034" s="98">
        <f>IF(""="",1,"")</f>
        <v>1</v>
      </c>
      <c r="I1034" s="98">
        <f>IF(""="",1,IF(LEFT("",1)&lt;&gt;"E","",1))</f>
        <v>1</v>
      </c>
      <c r="J1034" s="98">
        <f>IF(""="",1,IF(LEFT("",1)="E","",1))</f>
        <v>1</v>
      </c>
      <c r="K1034" s="99" t="s">
        <v>392</v>
      </c>
      <c r="L1034" s="91">
        <v>3003</v>
      </c>
      <c r="M1034" s="100" t="str">
        <f>IF(LEFT($G1034,4)="xppm","*","")</f>
        <v/>
      </c>
      <c r="N1034" s="101" t="str">
        <f>UPPER(TRIM("          INSURANCE - GENERAL LIABILITY"))</f>
        <v>INSURANCE - GENERAL LIABILITY</v>
      </c>
      <c r="P1034" s="102" t="s">
        <v>359</v>
      </c>
      <c r="R1034" s="109">
        <f>IFERROR(IF(1*AB1034&gt;0,AB1034,V1034),V1034)</f>
        <v>6605.6766666666663</v>
      </c>
      <c r="S1034" s="108"/>
      <c r="T1034" s="101">
        <f>IFERROR(IF(LEFT($G1034,4)="xppm",AD1034/VLOOKUP($G1034,$K$11:$Z$28,T$1,0),IF(LEFT($J1034,1)="E",AD1034/VLOOKUP($J1034,$K$11:$Z$28,T$1,0),AD1034/T$6)),"")</f>
        <v>6632.79</v>
      </c>
      <c r="V1034" s="101">
        <f>IFERROR(IF(LEFT($G1034,4)="xppm",AF1034/VLOOKUP($G1034,$K$11:$Z$28,V$1,0),IF(LEFT($J1034,1)="E",AF1034/VLOOKUP($J1034,$K$11:$Z$28,V$1,0),AF1034/V$6)),"")</f>
        <v>6605.6766666666663</v>
      </c>
      <c r="X1034" s="101">
        <f>IFERROR(IF(LEFT($G1034,4)="xppm",AH1034/VLOOKUP($G1034,$K$11:$Z$28,X$1,0),IF(LEFT($J1034,1)="E",AH1034/VLOOKUP($J1034,$K$11:$Z$28,X$1,0),AH1034/X$6)),"")</f>
        <v>6491.1158333333333</v>
      </c>
      <c r="Z1034" s="101">
        <f>IFERROR(IF(LEFT($G1034,4)="xppm",AJ1034/VLOOKUP($G1034,$K$11:$Z$28,Z$1,0),IF(LEFT($J1034,1)="E",AJ1034/VLOOKUP($J1034,$K$11:$Z$28,Z$1,0),AJ1034/Z$6)),"")</f>
        <v>6612.4250000000002</v>
      </c>
      <c r="AA1034" s="108"/>
      <c r="AB1034" s="99">
        <f>IFERROR(IF(LEFT($G1034,4)="xppm",AL1034/VLOOKUP($G1034,$K$11:$Z$28,AB$1,0),IF(LEFT($J1034,1)="E",AL1034/VLOOKUP($J1034,$K$11:$AB$28,AB$1,0),AL1034/AB$6)),"")</f>
        <v>0</v>
      </c>
      <c r="AC1034" s="110"/>
      <c r="AD1034" s="14">
        <v>19898.37</v>
      </c>
      <c r="AE1034" s="14"/>
      <c r="AF1034" s="14">
        <v>59451.09</v>
      </c>
      <c r="AG1034" s="14"/>
      <c r="AH1034" s="14">
        <v>77893.39</v>
      </c>
      <c r="AI1034" s="14"/>
      <c r="AJ1034" s="14">
        <v>79349.100000000006</v>
      </c>
      <c r="AK1034" s="65"/>
      <c r="AL1034" s="14">
        <v>0</v>
      </c>
      <c r="AM1034" s="65"/>
      <c r="AN1034" s="25">
        <v>6476.73</v>
      </c>
      <c r="AO1034" s="25">
        <v>6551.44</v>
      </c>
      <c r="AP1034" s="25">
        <v>6551.45</v>
      </c>
      <c r="AQ1034" s="25">
        <v>6551.45</v>
      </c>
      <c r="AR1034" s="25">
        <v>6551.45</v>
      </c>
      <c r="AS1034" s="25">
        <v>6551.45</v>
      </c>
      <c r="AT1034" s="25">
        <v>6632.75</v>
      </c>
      <c r="AU1034" s="25">
        <v>6632.83</v>
      </c>
      <c r="AV1034" s="25">
        <v>6632.79</v>
      </c>
      <c r="AW1034" s="25">
        <v>6632.79</v>
      </c>
      <c r="AX1034" s="25">
        <v>6632.79</v>
      </c>
      <c r="AY1034" s="25">
        <v>6632.79</v>
      </c>
      <c r="AZ1034" s="108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  <c r="CK1034" s="10"/>
      <c r="CL1034" s="10"/>
      <c r="CM1034" s="10"/>
      <c r="CN1034" s="10"/>
      <c r="CO1034" s="10"/>
      <c r="CP1034" s="10"/>
      <c r="CQ1034" s="10"/>
      <c r="CR1034" s="10"/>
      <c r="CS1034" s="10"/>
      <c r="CT1034" s="10"/>
      <c r="CU1034" s="10"/>
      <c r="CV1034" s="10"/>
      <c r="CW1034" s="10"/>
      <c r="CX1034" s="10"/>
      <c r="CY1034" s="10"/>
      <c r="CZ1034" s="10"/>
      <c r="DA1034" s="10"/>
      <c r="DB1034" s="10"/>
      <c r="DC1034" s="10"/>
      <c r="DD1034" s="10"/>
      <c r="DE1034" s="10"/>
      <c r="DF1034" s="10"/>
      <c r="DG1034" s="10"/>
      <c r="DH1034" s="10"/>
      <c r="DI1034" s="10"/>
      <c r="DJ1034" s="10"/>
      <c r="DK1034" s="10"/>
      <c r="DL1034" s="10"/>
      <c r="DM1034" s="10"/>
      <c r="DN1034" s="10"/>
      <c r="DO1034" s="10"/>
      <c r="DP1034" s="10"/>
      <c r="DQ1034" s="10"/>
      <c r="DR1034" s="10"/>
      <c r="DS1034" s="10"/>
    </row>
    <row r="1035" spans="1:123" s="101" customFormat="1" ht="10.95" customHeight="1" x14ac:dyDescent="0.25">
      <c r="A1035" s="75" t="s">
        <v>348</v>
      </c>
      <c r="B1035" s="95" t="str">
        <f t="shared" si="282"/>
        <v>Bud02 2020,3003,'558200',3571.15</v>
      </c>
      <c r="C1035" s="96">
        <f t="shared" si="283"/>
        <v>2020</v>
      </c>
      <c r="D1035" s="96">
        <v>3003</v>
      </c>
      <c r="E1035" s="97">
        <f>IF(LEFT(H1035,1) = "x",H1035,F1035)</f>
        <v>558200</v>
      </c>
      <c r="F1035" s="90">
        <v>558200</v>
      </c>
      <c r="G1035" s="98">
        <f>IF(""="",1,SUBSTITUTE(SUBSTITUTE("","xxp","xpp"),"xppm13","xppm08"))</f>
        <v>1</v>
      </c>
      <c r="H1035" s="98">
        <f>IF(""="",1,"")</f>
        <v>1</v>
      </c>
      <c r="I1035" s="98">
        <f>IF(""="",1,IF(LEFT("",1)&lt;&gt;"E","",1))</f>
        <v>1</v>
      </c>
      <c r="J1035" s="98">
        <f>IF(""="",1,IF(LEFT("",1)="E","",1))</f>
        <v>1</v>
      </c>
      <c r="K1035" s="99" t="s">
        <v>393</v>
      </c>
      <c r="L1035" s="91">
        <v>3003</v>
      </c>
      <c r="M1035" s="100" t="str">
        <f>IF(LEFT($G1035,4)="xppm","*","")</f>
        <v/>
      </c>
      <c r="N1035" s="101" t="str">
        <f>UPPER(TRIM("          INSURANCE - PROPERTY/FLOOD"))</f>
        <v>INSURANCE - PROPERTY/FLOOD</v>
      </c>
      <c r="P1035" s="102" t="s">
        <v>359</v>
      </c>
      <c r="R1035" s="109">
        <f>IFERROR(IF(1*AB1035&gt;0,AB1035,V1035),V1035)</f>
        <v>3571.1499999999996</v>
      </c>
      <c r="S1035" s="108"/>
      <c r="T1035" s="101">
        <f>IFERROR(IF(LEFT($G1035,4)="xppm",AD1035/VLOOKUP($G1035,$K$11:$Z$28,T$1,0),IF(LEFT($J1035,1)="E",AD1035/VLOOKUP($J1035,$K$11:$Z$28,T$1,0),AD1035/T$6)),"")</f>
        <v>3571.15</v>
      </c>
      <c r="V1035" s="101">
        <f>IFERROR(IF(LEFT($G1035,4)="xppm",AF1035/VLOOKUP($G1035,$K$11:$Z$28,V$1,0),IF(LEFT($J1035,1)="E",AF1035/VLOOKUP($J1035,$K$11:$Z$28,V$1,0),AF1035/V$6)),"")</f>
        <v>3571.1499999999996</v>
      </c>
      <c r="X1035" s="101">
        <f>IFERROR(IF(LEFT($G1035,4)="xppm",AH1035/VLOOKUP($G1035,$K$11:$Z$28,X$1,0),IF(LEFT($J1035,1)="E",AH1035/VLOOKUP($J1035,$K$11:$Z$28,X$1,0),AH1035/X$6)),"")</f>
        <v>2880.1141666666667</v>
      </c>
      <c r="Z1035" s="101">
        <f>IFERROR(IF(LEFT($G1035,4)="xppm",AJ1035/VLOOKUP($G1035,$K$11:$Z$28,Z$1,0),IF(LEFT($J1035,1)="E",AJ1035/VLOOKUP($J1035,$K$11:$Z$28,Z$1,0),AJ1035/Z$6)),"")</f>
        <v>3571.15</v>
      </c>
      <c r="AA1035" s="108"/>
      <c r="AB1035" s="99">
        <f>IFERROR(IF(LEFT($G1035,4)="xppm",AL1035/VLOOKUP($G1035,$K$11:$Z$28,AB$1,0),IF(LEFT($J1035,1)="E",AL1035/VLOOKUP($J1035,$K$11:$AB$28,AB$1,0),AL1035/AB$6)),"")</f>
        <v>0</v>
      </c>
      <c r="AC1035" s="110"/>
      <c r="AD1035" s="14">
        <v>10713.45</v>
      </c>
      <c r="AE1035" s="14"/>
      <c r="AF1035" s="14">
        <v>32140.35</v>
      </c>
      <c r="AG1035" s="14"/>
      <c r="AH1035" s="14">
        <v>34561.370000000003</v>
      </c>
      <c r="AI1035" s="14"/>
      <c r="AJ1035" s="14">
        <v>42853.8</v>
      </c>
      <c r="AK1035" s="65"/>
      <c r="AL1035" s="14">
        <v>0</v>
      </c>
      <c r="AM1035" s="65"/>
      <c r="AN1035" s="25">
        <v>2836.75</v>
      </c>
      <c r="AO1035" s="25">
        <v>3096.82</v>
      </c>
      <c r="AP1035" s="25">
        <v>3096.82</v>
      </c>
      <c r="AQ1035" s="25">
        <v>3571.15</v>
      </c>
      <c r="AR1035" s="25">
        <v>3571.15</v>
      </c>
      <c r="AS1035" s="25">
        <v>3571.15</v>
      </c>
      <c r="AT1035" s="25">
        <v>3571.15</v>
      </c>
      <c r="AU1035" s="25">
        <v>3571.15</v>
      </c>
      <c r="AV1035" s="25">
        <v>3571.15</v>
      </c>
      <c r="AW1035" s="25">
        <v>3571.15</v>
      </c>
      <c r="AX1035" s="25">
        <v>3571.15</v>
      </c>
      <c r="AY1035" s="25">
        <v>3571.15</v>
      </c>
      <c r="AZ1035" s="108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  <c r="CK1035" s="10"/>
      <c r="CL1035" s="10"/>
      <c r="CM1035" s="10"/>
      <c r="CN1035" s="10"/>
      <c r="CO1035" s="10"/>
      <c r="CP1035" s="10"/>
      <c r="CQ1035" s="10"/>
      <c r="CR1035" s="10"/>
      <c r="CS1035" s="10"/>
      <c r="CT1035" s="10"/>
      <c r="CU1035" s="10"/>
      <c r="CV1035" s="10"/>
      <c r="CW1035" s="10"/>
      <c r="CX1035" s="10"/>
      <c r="CY1035" s="10"/>
      <c r="CZ1035" s="10"/>
      <c r="DA1035" s="10"/>
      <c r="DB1035" s="10"/>
      <c r="DC1035" s="10"/>
      <c r="DD1035" s="10"/>
      <c r="DE1035" s="10"/>
      <c r="DF1035" s="10"/>
      <c r="DG1035" s="10"/>
      <c r="DH1035" s="10"/>
      <c r="DI1035" s="10"/>
      <c r="DJ1035" s="10"/>
      <c r="DK1035" s="10"/>
      <c r="DL1035" s="10"/>
      <c r="DM1035" s="10"/>
      <c r="DN1035" s="10"/>
      <c r="DO1035" s="10"/>
      <c r="DP1035" s="10"/>
      <c r="DQ1035" s="10"/>
      <c r="DR1035" s="10"/>
      <c r="DS1035" s="10"/>
    </row>
    <row r="1036" spans="1:123" ht="4.05" customHeight="1" x14ac:dyDescent="0.25">
      <c r="A1036" s="75" t="s">
        <v>348</v>
      </c>
      <c r="E1036" s="111"/>
      <c r="F1036" s="112"/>
      <c r="T1036" s="25"/>
      <c r="U1036" s="25"/>
      <c r="V1036" s="25"/>
      <c r="W1036" s="25"/>
      <c r="X1036" s="25"/>
      <c r="Y1036" s="25"/>
      <c r="Z1036" s="25"/>
      <c r="AA1036" s="25"/>
      <c r="AB1036" s="14"/>
      <c r="AC1036" s="14"/>
    </row>
    <row r="1037" spans="1:123" s="86" customFormat="1" ht="15" customHeight="1" x14ac:dyDescent="0.25">
      <c r="A1037" s="75" t="s">
        <v>348</v>
      </c>
      <c r="B1037" s="80"/>
      <c r="C1037" s="80"/>
      <c r="D1037" s="80"/>
      <c r="E1037" s="81"/>
      <c r="F1037" s="82"/>
      <c r="G1037" s="81"/>
      <c r="H1037" s="81"/>
      <c r="I1037" s="81"/>
      <c r="J1037" s="81"/>
      <c r="K1037" s="81"/>
      <c r="L1037" s="83">
        <f>L1038</f>
        <v>3003</v>
      </c>
      <c r="M1037" s="84" t="s">
        <v>394</v>
      </c>
      <c r="N1037" s="84"/>
      <c r="O1037" s="84"/>
      <c r="P1037" s="84"/>
      <c r="Q1037" s="84"/>
      <c r="R1037" s="84"/>
      <c r="S1037" s="84"/>
      <c r="T1037" s="84"/>
      <c r="U1037" s="84"/>
      <c r="V1037" s="84"/>
      <c r="W1037" s="84"/>
      <c r="X1037" s="84"/>
      <c r="Y1037" s="84"/>
      <c r="Z1037" s="84"/>
      <c r="AA1037" s="84"/>
      <c r="AB1037" s="81"/>
      <c r="AC1037" s="81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85"/>
      <c r="AO1037" s="85"/>
      <c r="AP1037" s="85"/>
      <c r="AQ1037" s="85"/>
      <c r="AR1037" s="85"/>
      <c r="AS1037" s="85"/>
      <c r="AT1037" s="85"/>
      <c r="AU1037" s="85"/>
      <c r="AV1037" s="85"/>
      <c r="AW1037" s="85"/>
      <c r="AX1037" s="85"/>
      <c r="AY1037" s="85"/>
      <c r="AZ1037" s="84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  <c r="CK1037" s="10"/>
      <c r="CL1037" s="10"/>
      <c r="CM1037" s="10"/>
      <c r="CN1037" s="10"/>
      <c r="CO1037" s="10"/>
      <c r="CP1037" s="10"/>
      <c r="CQ1037" s="10"/>
      <c r="CR1037" s="10"/>
      <c r="CS1037" s="10"/>
      <c r="CT1037" s="10"/>
      <c r="CU1037" s="10"/>
      <c r="CV1037" s="10"/>
      <c r="CW1037" s="10"/>
      <c r="CX1037" s="10"/>
      <c r="CY1037" s="10"/>
      <c r="CZ1037" s="10"/>
      <c r="DA1037" s="10"/>
      <c r="DB1037" s="10"/>
      <c r="DC1037" s="10"/>
      <c r="DD1037" s="10"/>
      <c r="DE1037" s="10"/>
      <c r="DF1037" s="10"/>
      <c r="DG1037" s="10"/>
      <c r="DH1037" s="10"/>
      <c r="DI1037" s="10"/>
      <c r="DJ1037" s="10"/>
      <c r="DK1037" s="10"/>
      <c r="DL1037" s="10"/>
      <c r="DM1037" s="10"/>
      <c r="DN1037" s="10"/>
      <c r="DO1037" s="10"/>
      <c r="DP1037" s="10"/>
      <c r="DQ1037" s="10"/>
      <c r="DR1037" s="10"/>
      <c r="DS1037" s="10"/>
    </row>
    <row r="1038" spans="1:123" s="101" customFormat="1" ht="10.95" customHeight="1" x14ac:dyDescent="0.25">
      <c r="A1038" s="75" t="s">
        <v>348</v>
      </c>
      <c r="B1038" s="95" t="str">
        <f t="shared" ref="B1038:B1040" si="284">IF(E1038&gt;0,"Bud02 " &amp; C1038 &amp;","&amp;D1038&amp;",'"&amp;E1038&amp;"',"&amp;1*R1038)</f>
        <v>Bud02 2020,3003,'560000',1386.48888888889</v>
      </c>
      <c r="C1038" s="96">
        <f t="shared" ref="C1038:C1041" si="285">$E$5</f>
        <v>2020</v>
      </c>
      <c r="D1038" s="96">
        <v>3003</v>
      </c>
      <c r="E1038" s="97">
        <f>IF(LEFT(H1038,1) = "x",H1038,F1038)</f>
        <v>560000</v>
      </c>
      <c r="F1038" s="90">
        <v>560000</v>
      </c>
      <c r="G1038" s="98">
        <f>IF(""="",1,SUBSTITUTE(SUBSTITUTE("","xxp","xpp"),"xppm13","xppm08"))</f>
        <v>1</v>
      </c>
      <c r="H1038" s="98">
        <f>IF(""="",1,"")</f>
        <v>1</v>
      </c>
      <c r="I1038" s="98">
        <f>IF(""="",1,IF(LEFT("",1)&lt;&gt;"E","",1))</f>
        <v>1</v>
      </c>
      <c r="J1038" s="98">
        <f>IF(""="",1,IF(LEFT("",1)="E","",1))</f>
        <v>1</v>
      </c>
      <c r="K1038" s="99" t="s">
        <v>395</v>
      </c>
      <c r="L1038" s="91">
        <v>3003</v>
      </c>
      <c r="M1038" s="100" t="str">
        <f>IF(LEFT($G1038,4)="xppm","*","")</f>
        <v/>
      </c>
      <c r="N1038" s="101" t="str">
        <f>UPPER(TRIM("          INTEREST EXPENSE"))</f>
        <v>INTEREST EXPENSE</v>
      </c>
      <c r="P1038" s="102" t="s">
        <v>356</v>
      </c>
      <c r="R1038" s="109">
        <f>IFERROR(IF(1*AB1038&gt;0,AB1038,V1038),V1038)</f>
        <v>1386.4888888888888</v>
      </c>
      <c r="S1038" s="108"/>
      <c r="T1038" s="101">
        <f>IFERROR(IF(LEFT($G1038,4)="xppm",AD1038/VLOOKUP($G1038,$K$11:$Z$28,T$1,0),IF(LEFT($J1038,1)="E",AD1038/VLOOKUP($J1038,$K$11:$Z$28,T$1,0),AD1038/T$6)),"")</f>
        <v>1829.51</v>
      </c>
      <c r="V1038" s="101">
        <f>IFERROR(IF(LEFT($G1038,4)="xppm",AF1038/VLOOKUP($G1038,$K$11:$Z$28,V$1,0),IF(LEFT($J1038,1)="E",AF1038/VLOOKUP($J1038,$K$11:$Z$28,V$1,0),AF1038/V$6)),"")</f>
        <v>1386.4888888888888</v>
      </c>
      <c r="X1038" s="101">
        <f>IFERROR(IF(LEFT($G1038,4)="xppm",AH1038/VLOOKUP($G1038,$K$11:$Z$28,X$1,0),IF(LEFT($J1038,1)="E",AH1038/VLOOKUP($J1038,$K$11:$Z$28,X$1,0),AH1038/X$6)),"")</f>
        <v>2611.1916666666666</v>
      </c>
      <c r="Z1038" s="101">
        <f>IFERROR(IF(LEFT($G1038,4)="xppm",AJ1038/VLOOKUP($G1038,$K$11:$Z$28,Z$1,0),IF(LEFT($J1038,1)="E",AJ1038/VLOOKUP($J1038,$K$11:$Z$28,Z$1,0),AJ1038/Z$6)),"")</f>
        <v>3249.9333330000004</v>
      </c>
      <c r="AA1038" s="108"/>
      <c r="AB1038" s="99">
        <f>IFERROR(IF(LEFT($G1038,4)="xppm",AL1038/VLOOKUP($G1038,$K$11:$Z$28,AB$1,0),IF(LEFT($J1038,1)="E",AL1038/VLOOKUP($J1038,$K$11:$AB$28,AB$1,0),AL1038/AB$6)),"")</f>
        <v>0</v>
      </c>
      <c r="AC1038" s="110"/>
      <c r="AD1038" s="14">
        <v>5488.53</v>
      </c>
      <c r="AE1038" s="14"/>
      <c r="AF1038" s="14">
        <v>12478.4</v>
      </c>
      <c r="AG1038" s="14"/>
      <c r="AH1038" s="14">
        <v>31334.3</v>
      </c>
      <c r="AI1038" s="14"/>
      <c r="AJ1038" s="14">
        <v>38999.199996000003</v>
      </c>
      <c r="AK1038" s="65"/>
      <c r="AL1038" s="14">
        <v>0</v>
      </c>
      <c r="AM1038" s="65"/>
      <c r="AN1038" s="25">
        <v>2387.34</v>
      </c>
      <c r="AO1038" s="25">
        <v>1631.95</v>
      </c>
      <c r="AP1038" s="25">
        <v>1420.17</v>
      </c>
      <c r="AQ1038" s="25">
        <v>1234.3599999999999</v>
      </c>
      <c r="AR1038" s="25">
        <v>945.32</v>
      </c>
      <c r="AS1038" s="25">
        <v>2301.2399999999998</v>
      </c>
      <c r="AT1038" s="25">
        <v>2226.7800000000002</v>
      </c>
      <c r="AU1038" s="25">
        <v>0</v>
      </c>
      <c r="AV1038" s="25">
        <v>282.17</v>
      </c>
      <c r="AW1038" s="25">
        <v>1841</v>
      </c>
      <c r="AX1038" s="25">
        <v>1858.97</v>
      </c>
      <c r="AY1038" s="25">
        <v>1788.56</v>
      </c>
      <c r="AZ1038" s="108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  <c r="CK1038" s="10"/>
      <c r="CL1038" s="10"/>
      <c r="CM1038" s="10"/>
      <c r="CN1038" s="10"/>
      <c r="CO1038" s="10"/>
      <c r="CP1038" s="10"/>
      <c r="CQ1038" s="10"/>
      <c r="CR1038" s="10"/>
      <c r="CS1038" s="10"/>
      <c r="CT1038" s="10"/>
      <c r="CU1038" s="10"/>
      <c r="CV1038" s="10"/>
      <c r="CW1038" s="10"/>
      <c r="CX1038" s="10"/>
      <c r="CY1038" s="10"/>
      <c r="CZ1038" s="10"/>
      <c r="DA1038" s="10"/>
      <c r="DB1038" s="10"/>
      <c r="DC1038" s="10"/>
      <c r="DD1038" s="10"/>
      <c r="DE1038" s="10"/>
      <c r="DF1038" s="10"/>
      <c r="DG1038" s="10"/>
      <c r="DH1038" s="10"/>
      <c r="DI1038" s="10"/>
      <c r="DJ1038" s="10"/>
      <c r="DK1038" s="10"/>
      <c r="DL1038" s="10"/>
      <c r="DM1038" s="10"/>
      <c r="DN1038" s="10"/>
      <c r="DO1038" s="10"/>
      <c r="DP1038" s="10"/>
      <c r="DQ1038" s="10"/>
      <c r="DR1038" s="10"/>
      <c r="DS1038" s="10"/>
    </row>
    <row r="1039" spans="1:123" s="101" customFormat="1" ht="10.95" customHeight="1" x14ac:dyDescent="0.25">
      <c r="A1039" s="75" t="s">
        <v>348</v>
      </c>
      <c r="B1039" s="95" t="str">
        <f t="shared" si="284"/>
        <v>Bud02 2020,3003,'560500',33588.9277777778</v>
      </c>
      <c r="C1039" s="96">
        <f t="shared" si="285"/>
        <v>2020</v>
      </c>
      <c r="D1039" s="96">
        <v>3003</v>
      </c>
      <c r="E1039" s="97">
        <f>IF(LEFT(H1039,1) = "x",H1039,F1039)</f>
        <v>560500</v>
      </c>
      <c r="F1039" s="90">
        <v>560500</v>
      </c>
      <c r="G1039" s="98">
        <f>IF(""="",1,SUBSTITUTE(SUBSTITUTE("","xxp","xpp"),"xppm13","xppm08"))</f>
        <v>1</v>
      </c>
      <c r="H1039" s="98">
        <f>IF(""="",1,"")</f>
        <v>1</v>
      </c>
      <c r="I1039" s="98">
        <f>IF(""="",1,IF(LEFT("",1)&lt;&gt;"E","",1))</f>
        <v>1</v>
      </c>
      <c r="J1039" s="98">
        <f>IF(""="",1,IF(LEFT("",1)="E","",1))</f>
        <v>1</v>
      </c>
      <c r="K1039" s="99" t="s">
        <v>396</v>
      </c>
      <c r="L1039" s="91">
        <v>3003</v>
      </c>
      <c r="M1039" s="100" t="str">
        <f>IF(LEFT($G1039,4)="xppm","*","")</f>
        <v/>
      </c>
      <c r="N1039" s="101" t="str">
        <f>UPPER(TRIM("          RENT EXPENSE"))</f>
        <v>RENT EXPENSE</v>
      </c>
      <c r="P1039" s="102" t="s">
        <v>356</v>
      </c>
      <c r="R1039" s="109">
        <f>IFERROR(IF(1*AB1039&gt;0,AB1039,V1039),V1039)</f>
        <v>33588.927777777775</v>
      </c>
      <c r="S1039" s="108"/>
      <c r="T1039" s="101">
        <f>IFERROR(IF(LEFT($G1039,4)="xppm",AD1039/VLOOKUP($G1039,$K$11:$Z$28,T$1,0),IF(LEFT($J1039,1)="E",AD1039/VLOOKUP($J1039,$K$11:$Z$28,T$1,0),AD1039/T$6)),"")</f>
        <v>32383.583333333332</v>
      </c>
      <c r="V1039" s="101">
        <f>IFERROR(IF(LEFT($G1039,4)="xppm",AF1039/VLOOKUP($G1039,$K$11:$Z$28,V$1,0),IF(LEFT($J1039,1)="E",AF1039/VLOOKUP($J1039,$K$11:$Z$28,V$1,0),AF1039/V$6)),"")</f>
        <v>33588.927777777775</v>
      </c>
      <c r="X1039" s="101">
        <f>IFERROR(IF(LEFT($G1039,4)="xppm",AH1039/VLOOKUP($G1039,$K$11:$Z$28,X$1,0),IF(LEFT($J1039,1)="E",AH1039/VLOOKUP($J1039,$K$11:$Z$28,X$1,0),AH1039/X$6)),"")</f>
        <v>48067.806666666671</v>
      </c>
      <c r="Z1039" s="101">
        <f>IFERROR(IF(LEFT($G1039,4)="xppm",AJ1039/VLOOKUP($G1039,$K$11:$Z$28,Z$1,0),IF(LEFT($J1039,1)="E",AJ1039/VLOOKUP($J1039,$K$11:$Z$28,Z$1,0),AJ1039/Z$6)),"")</f>
        <v>35466.970833333333</v>
      </c>
      <c r="AA1039" s="108"/>
      <c r="AB1039" s="99">
        <f>IFERROR(IF(LEFT($G1039,4)="xppm",AL1039/VLOOKUP($G1039,$K$11:$Z$28,AB$1,0),IF(LEFT($J1039,1)="E",AL1039/VLOOKUP($J1039,$K$11:$AB$28,AB$1,0),AL1039/AB$6)),"")</f>
        <v>0</v>
      </c>
      <c r="AC1039" s="110"/>
      <c r="AD1039" s="14">
        <v>97150.75</v>
      </c>
      <c r="AE1039" s="14"/>
      <c r="AF1039" s="14">
        <v>302300.34999999998</v>
      </c>
      <c r="AG1039" s="14"/>
      <c r="AH1039" s="14">
        <v>576813.68000000005</v>
      </c>
      <c r="AI1039" s="14"/>
      <c r="AJ1039" s="14">
        <v>425603.65</v>
      </c>
      <c r="AK1039" s="65"/>
      <c r="AL1039" s="14">
        <v>0</v>
      </c>
      <c r="AM1039" s="65"/>
      <c r="AN1039" s="25">
        <v>33333.71</v>
      </c>
      <c r="AO1039" s="25">
        <v>32258.43</v>
      </c>
      <c r="AP1039" s="25">
        <v>33333.71</v>
      </c>
      <c r="AQ1039" s="25">
        <v>35755.32</v>
      </c>
      <c r="AR1039" s="25">
        <v>32295.13</v>
      </c>
      <c r="AS1039" s="25">
        <v>35755.32</v>
      </c>
      <c r="AT1039" s="25">
        <v>33410.03</v>
      </c>
      <c r="AU1039" s="25">
        <v>34523.699999999997</v>
      </c>
      <c r="AV1039" s="25">
        <v>33410.1</v>
      </c>
      <c r="AW1039" s="25">
        <v>32735.58</v>
      </c>
      <c r="AX1039" s="25">
        <v>32735.58</v>
      </c>
      <c r="AY1039" s="25">
        <v>31679.59</v>
      </c>
      <c r="AZ1039" s="108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  <c r="CK1039" s="10"/>
      <c r="CL1039" s="10"/>
      <c r="CM1039" s="10"/>
      <c r="CN1039" s="10"/>
      <c r="CO1039" s="10"/>
      <c r="CP1039" s="10"/>
      <c r="CQ1039" s="10"/>
      <c r="CR1039" s="10"/>
      <c r="CS1039" s="10"/>
      <c r="CT1039" s="10"/>
      <c r="CU1039" s="10"/>
      <c r="CV1039" s="10"/>
      <c r="CW1039" s="10"/>
      <c r="CX1039" s="10"/>
      <c r="CY1039" s="10"/>
      <c r="CZ1039" s="10"/>
      <c r="DA1039" s="10"/>
      <c r="DB1039" s="10"/>
      <c r="DC1039" s="10"/>
      <c r="DD1039" s="10"/>
      <c r="DE1039" s="10"/>
      <c r="DF1039" s="10"/>
      <c r="DG1039" s="10"/>
      <c r="DH1039" s="10"/>
      <c r="DI1039" s="10"/>
      <c r="DJ1039" s="10"/>
      <c r="DK1039" s="10"/>
      <c r="DL1039" s="10"/>
      <c r="DM1039" s="10"/>
      <c r="DN1039" s="10"/>
      <c r="DO1039" s="10"/>
      <c r="DP1039" s="10"/>
      <c r="DQ1039" s="10"/>
      <c r="DR1039" s="10"/>
      <c r="DS1039" s="10"/>
    </row>
    <row r="1040" spans="1:123" s="101" customFormat="1" ht="10.95" customHeight="1" x14ac:dyDescent="0.25">
      <c r="A1040" s="75" t="s">
        <v>348</v>
      </c>
      <c r="B1040" s="95" t="b">
        <f t="shared" si="284"/>
        <v>0</v>
      </c>
      <c r="C1040" s="96">
        <f t="shared" si="285"/>
        <v>2020</v>
      </c>
      <c r="D1040" s="96">
        <v>3003</v>
      </c>
      <c r="E1040" s="97">
        <f>IF(LEFT(H1040,1) = "x",H1040,F1040)</f>
        <v>0</v>
      </c>
      <c r="F1040" s="90"/>
      <c r="G1040" s="98">
        <f>IF(""="",1,SUBSTITUTE(SUBSTITUTE("","xxp","xpp"),"xppm13","xppm08"))</f>
        <v>1</v>
      </c>
      <c r="H1040" s="98">
        <f>IF(""="",1,"")</f>
        <v>1</v>
      </c>
      <c r="I1040" s="98">
        <f>IF(""="",1,IF(LEFT("",1)&lt;&gt;"E","",1))</f>
        <v>1</v>
      </c>
      <c r="J1040" s="98">
        <f>IF(""="",1,IF(LEFT("",1)="E","",1))</f>
        <v>1</v>
      </c>
      <c r="K1040" s="99" t="s">
        <v>397</v>
      </c>
      <c r="L1040" s="91">
        <v>3003</v>
      </c>
      <c r="M1040" s="100" t="str">
        <f>IF(LEFT($G1040,4)="xppm","*","")</f>
        <v/>
      </c>
      <c r="N1040" s="101" t="str">
        <f>UPPER(TRIM("          NON-RECURRING MISC. EXPENSE"))</f>
        <v>NON-RECURRING MISC. EXPENSE</v>
      </c>
      <c r="P1040" s="102" t="s">
        <v>356</v>
      </c>
      <c r="R1040" s="109">
        <f>IFERROR(IF(1*AB1040&gt;0,AB1040,V1040),V1040)</f>
        <v>0</v>
      </c>
      <c r="S1040" s="108"/>
      <c r="T1040" s="101">
        <f>IFERROR(IF(LEFT($G1040,4)="xppm",AD1040/VLOOKUP($G1040,$K$11:$Z$28,T$1,0),IF(LEFT($J1040,1)="E",AD1040/VLOOKUP($J1040,$K$11:$Z$28,T$1,0),AD1040/T$6)),"")</f>
        <v>0</v>
      </c>
      <c r="V1040" s="101">
        <f>IFERROR(IF(LEFT($G1040,4)="xppm",AF1040/VLOOKUP($G1040,$K$11:$Z$28,V$1,0),IF(LEFT($J1040,1)="E",AF1040/VLOOKUP($J1040,$K$11:$Z$28,V$1,0),AF1040/V$6)),"")</f>
        <v>0</v>
      </c>
      <c r="X1040" s="101">
        <f>IFERROR(IF(LEFT($G1040,4)="xppm",AH1040/VLOOKUP($G1040,$K$11:$Z$28,X$1,0),IF(LEFT($J1040,1)="E",AH1040/VLOOKUP($J1040,$K$11:$Z$28,X$1,0),AH1040/X$6)),"")</f>
        <v>0</v>
      </c>
      <c r="Z1040" s="101">
        <f>IFERROR(IF(LEFT($G1040,4)="xppm",AJ1040/VLOOKUP($G1040,$K$11:$Z$28,Z$1,0),IF(LEFT($J1040,1)="E",AJ1040/VLOOKUP($J1040,$K$11:$Z$28,Z$1,0),AJ1040/Z$6)),"")</f>
        <v>0</v>
      </c>
      <c r="AA1040" s="108"/>
      <c r="AB1040" s="99">
        <f>IFERROR(IF(LEFT($G1040,4)="xppm",AL1040/VLOOKUP($G1040,$K$11:$Z$28,AB$1,0),IF(LEFT($J1040,1)="E",AL1040/VLOOKUP($J1040,$K$11:$AB$28,AB$1,0),AL1040/AB$6)),"")</f>
        <v>0</v>
      </c>
      <c r="AC1040" s="110"/>
      <c r="AD1040" s="14"/>
      <c r="AE1040" s="14"/>
      <c r="AF1040" s="14"/>
      <c r="AG1040" s="14"/>
      <c r="AH1040" s="14"/>
      <c r="AI1040" s="14"/>
      <c r="AJ1040" s="14"/>
      <c r="AK1040" s="65"/>
      <c r="AL1040" s="14"/>
      <c r="AM1040" s="65"/>
      <c r="AN1040" s="25"/>
      <c r="AO1040" s="25"/>
      <c r="AP1040" s="25"/>
      <c r="AQ1040" s="25"/>
      <c r="AR1040" s="25"/>
      <c r="AS1040" s="25"/>
      <c r="AT1040" s="25"/>
      <c r="AU1040" s="25"/>
      <c r="AV1040" s="25"/>
      <c r="AW1040" s="25"/>
      <c r="AX1040" s="25"/>
      <c r="AY1040" s="25"/>
      <c r="AZ1040" s="108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  <c r="CK1040" s="10"/>
      <c r="CL1040" s="10"/>
      <c r="CM1040" s="10"/>
      <c r="CN1040" s="10"/>
      <c r="CO1040" s="10"/>
      <c r="CP1040" s="10"/>
      <c r="CQ1040" s="10"/>
      <c r="CR1040" s="10"/>
      <c r="CS1040" s="10"/>
      <c r="CT1040" s="10"/>
      <c r="CU1040" s="10"/>
      <c r="CV1040" s="10"/>
      <c r="CW1040" s="10"/>
      <c r="CX1040" s="10"/>
      <c r="CY1040" s="10"/>
      <c r="CZ1040" s="10"/>
      <c r="DA1040" s="10"/>
      <c r="DB1040" s="10"/>
      <c r="DC1040" s="10"/>
      <c r="DD1040" s="10"/>
      <c r="DE1040" s="10"/>
      <c r="DF1040" s="10"/>
      <c r="DG1040" s="10"/>
      <c r="DH1040" s="10"/>
      <c r="DI1040" s="10"/>
      <c r="DJ1040" s="10"/>
      <c r="DK1040" s="10"/>
      <c r="DL1040" s="10"/>
      <c r="DM1040" s="10"/>
      <c r="DN1040" s="10"/>
      <c r="DO1040" s="10"/>
      <c r="DP1040" s="10"/>
      <c r="DQ1040" s="10"/>
      <c r="DR1040" s="10"/>
      <c r="DS1040" s="10"/>
    </row>
    <row r="1041" spans="1:123" ht="4.05" customHeight="1" x14ac:dyDescent="0.25">
      <c r="A1041" s="75" t="s">
        <v>348</v>
      </c>
      <c r="E1041" s="111"/>
      <c r="F1041" s="112"/>
      <c r="T1041" s="25"/>
      <c r="U1041" s="25"/>
      <c r="V1041" s="25"/>
      <c r="W1041" s="25"/>
      <c r="X1041" s="25"/>
      <c r="Y1041" s="25"/>
      <c r="Z1041" s="25"/>
      <c r="AA1041" s="25"/>
      <c r="AB1041" s="14"/>
      <c r="AC1041" s="14"/>
    </row>
    <row r="1042" spans="1:123" s="5" customFormat="1" x14ac:dyDescent="0.25">
      <c r="A1042" s="75" t="s">
        <v>348</v>
      </c>
      <c r="E1042" s="6"/>
      <c r="G1042" s="8"/>
      <c r="H1042" s="8"/>
      <c r="I1042" s="8"/>
      <c r="J1042" s="8"/>
      <c r="K1042" s="6"/>
      <c r="L1042" s="76"/>
      <c r="M1042" s="76"/>
      <c r="N1042" s="10"/>
      <c r="O1042" s="10"/>
      <c r="P1042" s="7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6"/>
      <c r="AC1042" s="6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25"/>
      <c r="AO1042" s="25"/>
      <c r="AP1042" s="25"/>
      <c r="AQ1042" s="25"/>
      <c r="AR1042" s="25"/>
      <c r="AS1042" s="25"/>
      <c r="AT1042" s="25"/>
      <c r="AU1042" s="25"/>
      <c r="AV1042" s="25"/>
      <c r="AW1042" s="25"/>
      <c r="AX1042" s="25"/>
      <c r="AY1042" s="25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  <c r="CK1042" s="10"/>
      <c r="CL1042" s="10"/>
      <c r="CM1042" s="10"/>
      <c r="CN1042" s="10"/>
      <c r="CO1042" s="10"/>
      <c r="CP1042" s="10"/>
      <c r="CQ1042" s="10"/>
      <c r="CR1042" s="10"/>
      <c r="CS1042" s="10"/>
      <c r="CT1042" s="10"/>
      <c r="CU1042" s="10"/>
      <c r="CV1042" s="10"/>
      <c r="CW1042" s="10"/>
      <c r="CX1042" s="10"/>
      <c r="CY1042" s="10"/>
      <c r="CZ1042" s="10"/>
      <c r="DA1042" s="10"/>
      <c r="DB1042" s="10"/>
      <c r="DC1042" s="10"/>
      <c r="DD1042" s="10"/>
      <c r="DE1042" s="10"/>
      <c r="DF1042" s="10"/>
      <c r="DG1042" s="10"/>
      <c r="DH1042" s="10"/>
      <c r="DI1042" s="10"/>
      <c r="DJ1042" s="10"/>
      <c r="DK1042" s="10"/>
      <c r="DL1042" s="10"/>
      <c r="DM1042" s="10"/>
      <c r="DN1042" s="10"/>
      <c r="DO1042" s="10"/>
      <c r="DP1042" s="10"/>
      <c r="DQ1042" s="10"/>
      <c r="DR1042" s="10"/>
      <c r="DS1042" s="10"/>
    </row>
    <row r="1043" spans="1:123" ht="22.8" customHeight="1" x14ac:dyDescent="0.35">
      <c r="A1043" s="75" t="s">
        <v>348</v>
      </c>
      <c r="K1043" s="6">
        <v>3004</v>
      </c>
      <c r="L1043" s="77">
        <v>3004</v>
      </c>
      <c r="M1043" s="77"/>
      <c r="N1043" s="78" t="s">
        <v>415</v>
      </c>
      <c r="O1043" s="79"/>
      <c r="S1043" s="58"/>
      <c r="AA1043" s="58"/>
      <c r="AC1043" s="72"/>
      <c r="AK1043" s="65"/>
      <c r="AM1043" s="65"/>
      <c r="AZ1043" s="58"/>
    </row>
    <row r="1044" spans="1:123" x14ac:dyDescent="0.25">
      <c r="A1044" s="75" t="s">
        <v>348</v>
      </c>
    </row>
    <row r="1045" spans="1:123" s="86" customFormat="1" ht="15" customHeight="1" x14ac:dyDescent="0.25">
      <c r="A1045" s="75" t="s">
        <v>348</v>
      </c>
      <c r="B1045" s="80"/>
      <c r="C1045" s="80"/>
      <c r="D1045" s="80"/>
      <c r="E1045" s="81"/>
      <c r="F1045" s="82"/>
      <c r="G1045" s="81"/>
      <c r="H1045" s="81"/>
      <c r="I1045" s="81"/>
      <c r="J1045" s="81"/>
      <c r="K1045" s="81"/>
      <c r="L1045" s="83">
        <f>L1046</f>
        <v>3004</v>
      </c>
      <c r="M1045" s="84" t="s">
        <v>350</v>
      </c>
      <c r="N1045" s="84"/>
      <c r="O1045" s="84"/>
      <c r="P1045" s="84"/>
      <c r="Q1045" s="84"/>
      <c r="R1045" s="84"/>
      <c r="S1045" s="84"/>
      <c r="T1045" s="84"/>
      <c r="U1045" s="84"/>
      <c r="V1045" s="84"/>
      <c r="W1045" s="84"/>
      <c r="X1045" s="84"/>
      <c r="Y1045" s="84"/>
      <c r="Z1045" s="84"/>
      <c r="AA1045" s="84"/>
      <c r="AB1045" s="81"/>
      <c r="AC1045" s="81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85"/>
      <c r="AO1045" s="85"/>
      <c r="AP1045" s="85"/>
      <c r="AQ1045" s="85"/>
      <c r="AR1045" s="85"/>
      <c r="AS1045" s="85"/>
      <c r="AT1045" s="85"/>
      <c r="AU1045" s="85"/>
      <c r="AV1045" s="85"/>
      <c r="AW1045" s="85"/>
      <c r="AX1045" s="85"/>
      <c r="AY1045" s="85"/>
      <c r="AZ1045" s="84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  <c r="CK1045" s="10"/>
      <c r="CL1045" s="10"/>
      <c r="CM1045" s="10"/>
      <c r="CN1045" s="10"/>
      <c r="CO1045" s="10"/>
      <c r="CP1045" s="10"/>
      <c r="CQ1045" s="10"/>
      <c r="CR1045" s="10"/>
      <c r="CS1045" s="10"/>
      <c r="CT1045" s="10"/>
      <c r="CU1045" s="10"/>
      <c r="CV1045" s="10"/>
      <c r="CW1045" s="10"/>
      <c r="CX1045" s="10"/>
      <c r="CY1045" s="10"/>
      <c r="CZ1045" s="10"/>
      <c r="DA1045" s="10"/>
      <c r="DB1045" s="10"/>
      <c r="DC1045" s="10"/>
      <c r="DD1045" s="10"/>
      <c r="DE1045" s="10"/>
      <c r="DF1045" s="10"/>
      <c r="DG1045" s="10"/>
      <c r="DH1045" s="10"/>
      <c r="DI1045" s="10"/>
      <c r="DJ1045" s="10"/>
      <c r="DK1045" s="10"/>
      <c r="DL1045" s="10"/>
      <c r="DM1045" s="10"/>
      <c r="DN1045" s="10"/>
      <c r="DO1045" s="10"/>
      <c r="DP1045" s="10"/>
      <c r="DQ1045" s="10"/>
      <c r="DR1045" s="10"/>
      <c r="DS1045" s="10"/>
    </row>
    <row r="1046" spans="1:123" s="25" customFormat="1" ht="10.95" customHeight="1" x14ac:dyDescent="0.25">
      <c r="A1046" s="87" t="s">
        <v>348</v>
      </c>
      <c r="B1046" s="88"/>
      <c r="C1046" s="88"/>
      <c r="D1046" s="88"/>
      <c r="E1046" s="89"/>
      <c r="F1046" s="90"/>
      <c r="G1046" s="13"/>
      <c r="H1046" s="13"/>
      <c r="I1046" s="13"/>
      <c r="J1046" s="13"/>
      <c r="K1046" s="14" t="s">
        <v>295</v>
      </c>
      <c r="L1046" s="91">
        <v>3004</v>
      </c>
      <c r="M1046" s="92"/>
      <c r="N1046" s="25" t="str">
        <f>TRIM("    TOTAL DAYS")</f>
        <v>TOTAL DAYS</v>
      </c>
      <c r="P1046" s="70"/>
      <c r="Q1046" s="10"/>
      <c r="R1046" s="85"/>
      <c r="S1046" s="93"/>
      <c r="T1046" s="25">
        <f>AD1046/T$6</f>
        <v>2127.6666666666665</v>
      </c>
      <c r="V1046" s="25">
        <f>AF1046/V$6</f>
        <v>2154</v>
      </c>
      <c r="X1046" s="25">
        <f>AH1046/X$6</f>
        <v>2075.6666666666665</v>
      </c>
      <c r="Z1046" s="25">
        <f>AJ1046/Z$6</f>
        <v>2292</v>
      </c>
      <c r="AA1046" s="93"/>
      <c r="AB1046" s="14">
        <f>AL1046/AB$6</f>
        <v>0</v>
      </c>
      <c r="AC1046" s="65"/>
      <c r="AD1046" s="14">
        <v>6383</v>
      </c>
      <c r="AE1046" s="14"/>
      <c r="AF1046" s="14">
        <v>19386</v>
      </c>
      <c r="AG1046" s="14"/>
      <c r="AH1046" s="14">
        <v>24908</v>
      </c>
      <c r="AI1046" s="14"/>
      <c r="AJ1046" s="14">
        <v>27504</v>
      </c>
      <c r="AK1046" s="65"/>
      <c r="AL1046" s="14">
        <v>0</v>
      </c>
      <c r="AM1046" s="65"/>
      <c r="AN1046" s="25">
        <v>1953</v>
      </c>
      <c r="AO1046" s="25">
        <v>1970</v>
      </c>
      <c r="AP1046" s="25">
        <v>1997</v>
      </c>
      <c r="AQ1046" s="25">
        <v>2158</v>
      </c>
      <c r="AR1046" s="25">
        <v>2083</v>
      </c>
      <c r="AS1046" s="25">
        <v>2212</v>
      </c>
      <c r="AT1046" s="25">
        <v>2217</v>
      </c>
      <c r="AU1046" s="25">
        <v>2246</v>
      </c>
      <c r="AV1046" s="25">
        <v>2087</v>
      </c>
      <c r="AW1046" s="25">
        <v>2057</v>
      </c>
      <c r="AX1046" s="25">
        <v>2191</v>
      </c>
      <c r="AY1046" s="25">
        <v>2135</v>
      </c>
      <c r="AZ1046" s="93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  <c r="CK1046" s="10"/>
      <c r="CL1046" s="10"/>
      <c r="CM1046" s="10"/>
      <c r="CN1046" s="10"/>
      <c r="CO1046" s="10"/>
      <c r="CP1046" s="10"/>
      <c r="CQ1046" s="10"/>
      <c r="CR1046" s="10"/>
      <c r="CS1046" s="10"/>
      <c r="CT1046" s="10"/>
      <c r="CU1046" s="10"/>
      <c r="CV1046" s="10"/>
      <c r="CW1046" s="10"/>
      <c r="CX1046" s="10"/>
      <c r="CY1046" s="10"/>
      <c r="CZ1046" s="10"/>
      <c r="DA1046" s="10"/>
      <c r="DB1046" s="10"/>
      <c r="DC1046" s="10"/>
      <c r="DD1046" s="10"/>
      <c r="DE1046" s="10"/>
      <c r="DF1046" s="10"/>
      <c r="DG1046" s="10"/>
      <c r="DH1046" s="10"/>
      <c r="DI1046" s="10"/>
      <c r="DJ1046" s="10"/>
      <c r="DK1046" s="10"/>
      <c r="DL1046" s="10"/>
      <c r="DM1046" s="10"/>
      <c r="DN1046" s="10"/>
      <c r="DO1046" s="10"/>
      <c r="DP1046" s="10"/>
      <c r="DQ1046" s="10"/>
      <c r="DR1046" s="10"/>
      <c r="DS1046" s="10"/>
    </row>
    <row r="1047" spans="1:123" s="25" customFormat="1" ht="10.95" customHeight="1" x14ac:dyDescent="0.25">
      <c r="A1047" s="87" t="s">
        <v>348</v>
      </c>
      <c r="B1047" s="88"/>
      <c r="C1047" s="88"/>
      <c r="D1047" s="88"/>
      <c r="E1047" s="89"/>
      <c r="F1047" s="90"/>
      <c r="G1047" s="13"/>
      <c r="H1047" s="13"/>
      <c r="I1047" s="13"/>
      <c r="J1047" s="13"/>
      <c r="K1047" s="14" t="s">
        <v>299</v>
      </c>
      <c r="L1047" s="91">
        <v>3004</v>
      </c>
      <c r="M1047" s="92"/>
      <c r="N1047" s="25" t="str">
        <f>TRIM("      TOTAL ANCILLARIES")</f>
        <v>TOTAL ANCILLARIES</v>
      </c>
      <c r="P1047" s="70"/>
      <c r="Q1047" s="10"/>
      <c r="R1047" s="85"/>
      <c r="S1047" s="93"/>
      <c r="T1047" s="25">
        <f>AD1047/T$6</f>
        <v>19082.156666666666</v>
      </c>
      <c r="V1047" s="25">
        <f>AF1047/V$6</f>
        <v>17096.083333333332</v>
      </c>
      <c r="X1047" s="25">
        <f>AH1047/X$6</f>
        <v>24208.735000000001</v>
      </c>
      <c r="Z1047" s="25">
        <f>AJ1047/Z$6</f>
        <v>16526.065397000002</v>
      </c>
      <c r="AA1047" s="93"/>
      <c r="AB1047" s="14">
        <f>AL1047/AB$6</f>
        <v>0</v>
      </c>
      <c r="AC1047" s="65"/>
      <c r="AD1047" s="14">
        <v>57246.47</v>
      </c>
      <c r="AE1047" s="14"/>
      <c r="AF1047" s="14">
        <v>153864.75</v>
      </c>
      <c r="AG1047" s="14"/>
      <c r="AH1047" s="14">
        <v>290504.82</v>
      </c>
      <c r="AI1047" s="14"/>
      <c r="AJ1047" s="14">
        <v>198312.78476400001</v>
      </c>
      <c r="AK1047" s="65"/>
      <c r="AL1047" s="14">
        <v>0</v>
      </c>
      <c r="AM1047" s="65"/>
      <c r="AN1047" s="25">
        <v>29365.88</v>
      </c>
      <c r="AO1047" s="25">
        <v>8610.7800000000007</v>
      </c>
      <c r="AP1047" s="25">
        <v>7985.24</v>
      </c>
      <c r="AQ1047" s="25">
        <v>17465.05</v>
      </c>
      <c r="AR1047" s="25">
        <v>11454.41</v>
      </c>
      <c r="AS1047" s="25">
        <v>11035.83</v>
      </c>
      <c r="AT1047" s="25">
        <v>25357.5</v>
      </c>
      <c r="AU1047" s="25">
        <v>18692.650000000001</v>
      </c>
      <c r="AV1047" s="25">
        <v>12612.84</v>
      </c>
      <c r="AW1047" s="25">
        <v>27472.65</v>
      </c>
      <c r="AX1047" s="25">
        <v>16812.099999999999</v>
      </c>
      <c r="AY1047" s="25">
        <v>12961.72</v>
      </c>
      <c r="AZ1047" s="93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  <c r="CK1047" s="10"/>
      <c r="CL1047" s="10"/>
      <c r="CM1047" s="10"/>
      <c r="CN1047" s="10"/>
      <c r="CO1047" s="10"/>
      <c r="CP1047" s="10"/>
      <c r="CQ1047" s="10"/>
      <c r="CR1047" s="10"/>
      <c r="CS1047" s="10"/>
      <c r="CT1047" s="10"/>
      <c r="CU1047" s="10"/>
      <c r="CV1047" s="10"/>
      <c r="CW1047" s="10"/>
      <c r="CX1047" s="10"/>
      <c r="CY1047" s="10"/>
      <c r="CZ1047" s="10"/>
      <c r="DA1047" s="10"/>
      <c r="DB1047" s="10"/>
      <c r="DC1047" s="10"/>
      <c r="DD1047" s="10"/>
      <c r="DE1047" s="10"/>
      <c r="DF1047" s="10"/>
      <c r="DG1047" s="10"/>
      <c r="DH1047" s="10"/>
      <c r="DI1047" s="10"/>
      <c r="DJ1047" s="10"/>
      <c r="DK1047" s="10"/>
      <c r="DL1047" s="10"/>
      <c r="DM1047" s="10"/>
      <c r="DN1047" s="10"/>
      <c r="DO1047" s="10"/>
      <c r="DP1047" s="10"/>
      <c r="DQ1047" s="10"/>
      <c r="DR1047" s="10"/>
      <c r="DS1047" s="10"/>
    </row>
    <row r="1048" spans="1:123" s="25" customFormat="1" ht="10.95" customHeight="1" x14ac:dyDescent="0.25">
      <c r="A1048" s="87" t="s">
        <v>348</v>
      </c>
      <c r="B1048" s="88"/>
      <c r="C1048" s="88"/>
      <c r="D1048" s="88"/>
      <c r="E1048" s="89"/>
      <c r="F1048" s="90"/>
      <c r="G1048" s="13"/>
      <c r="H1048" s="13"/>
      <c r="I1048" s="13"/>
      <c r="J1048" s="13"/>
      <c r="K1048" s="14" t="s">
        <v>301</v>
      </c>
      <c r="L1048" s="91">
        <v>3004</v>
      </c>
      <c r="M1048" s="92"/>
      <c r="N1048" s="25" t="str">
        <f>TRIM("TOTAL REVENUE")</f>
        <v>TOTAL REVENUE</v>
      </c>
      <c r="P1048" s="70"/>
      <c r="Q1048" s="10"/>
      <c r="R1048" s="85"/>
      <c r="S1048" s="93"/>
      <c r="T1048" s="25">
        <f>AD1048/T$6</f>
        <v>638251.55666666664</v>
      </c>
      <c r="V1048" s="25">
        <f>AF1048/V$6</f>
        <v>652094.72000000009</v>
      </c>
      <c r="X1048" s="25">
        <f>AH1048/X$6</f>
        <v>623611.94833333336</v>
      </c>
      <c r="Z1048" s="25">
        <f>AJ1048/Z$6</f>
        <v>700474.30000441661</v>
      </c>
      <c r="AA1048" s="93"/>
      <c r="AB1048" s="14">
        <f>AL1048/AB$6</f>
        <v>0</v>
      </c>
      <c r="AC1048" s="65"/>
      <c r="AD1048" s="14">
        <v>1914754.67</v>
      </c>
      <c r="AE1048" s="14"/>
      <c r="AF1048" s="14">
        <v>5868852.4800000004</v>
      </c>
      <c r="AG1048" s="14"/>
      <c r="AH1048" s="14">
        <v>7483343.3799999999</v>
      </c>
      <c r="AI1048" s="14"/>
      <c r="AJ1048" s="14">
        <v>8405691.6000529993</v>
      </c>
      <c r="AK1048" s="65"/>
      <c r="AL1048" s="14">
        <v>0</v>
      </c>
      <c r="AM1048" s="65"/>
      <c r="AN1048" s="25">
        <v>575563.43000000005</v>
      </c>
      <c r="AO1048" s="25">
        <v>546510.93000000005</v>
      </c>
      <c r="AP1048" s="25">
        <v>587818.53</v>
      </c>
      <c r="AQ1048" s="25">
        <v>678786.85</v>
      </c>
      <c r="AR1048" s="25">
        <v>672066.36</v>
      </c>
      <c r="AS1048" s="25">
        <v>654225.73</v>
      </c>
      <c r="AT1048" s="25">
        <v>692675.91</v>
      </c>
      <c r="AU1048" s="25">
        <v>658019.30000000005</v>
      </c>
      <c r="AV1048" s="25">
        <v>598323.66</v>
      </c>
      <c r="AW1048" s="25">
        <v>584161.81999999995</v>
      </c>
      <c r="AX1048" s="25">
        <v>684314.77</v>
      </c>
      <c r="AY1048" s="25">
        <v>646278.07999999996</v>
      </c>
      <c r="AZ1048" s="93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  <c r="CK1048" s="10"/>
      <c r="CL1048" s="10"/>
      <c r="CM1048" s="10"/>
      <c r="CN1048" s="10"/>
      <c r="CO1048" s="10"/>
      <c r="CP1048" s="10"/>
      <c r="CQ1048" s="10"/>
      <c r="CR1048" s="10"/>
      <c r="CS1048" s="10"/>
      <c r="CT1048" s="10"/>
      <c r="CU1048" s="10"/>
      <c r="CV1048" s="10"/>
      <c r="CW1048" s="10"/>
      <c r="CX1048" s="10"/>
      <c r="CY1048" s="10"/>
      <c r="CZ1048" s="10"/>
      <c r="DA1048" s="10"/>
      <c r="DB1048" s="10"/>
      <c r="DC1048" s="10"/>
      <c r="DD1048" s="10"/>
      <c r="DE1048" s="10"/>
      <c r="DF1048" s="10"/>
      <c r="DG1048" s="10"/>
      <c r="DH1048" s="10"/>
      <c r="DI1048" s="10"/>
      <c r="DJ1048" s="10"/>
      <c r="DK1048" s="10"/>
      <c r="DL1048" s="10"/>
      <c r="DM1048" s="10"/>
      <c r="DN1048" s="10"/>
      <c r="DO1048" s="10"/>
      <c r="DP1048" s="10"/>
      <c r="DQ1048" s="10"/>
      <c r="DR1048" s="10"/>
      <c r="DS1048" s="10"/>
    </row>
    <row r="1049" spans="1:123" s="25" customFormat="1" ht="10.95" customHeight="1" x14ac:dyDescent="0.25">
      <c r="A1049" s="87" t="s">
        <v>348</v>
      </c>
      <c r="B1049" s="88"/>
      <c r="C1049" s="88"/>
      <c r="D1049" s="88"/>
      <c r="E1049" s="89"/>
      <c r="F1049" s="90"/>
      <c r="G1049" s="13"/>
      <c r="H1049" s="13"/>
      <c r="I1049" s="13"/>
      <c r="J1049" s="13"/>
      <c r="K1049" s="14" t="s">
        <v>303</v>
      </c>
      <c r="L1049" s="91">
        <v>3004</v>
      </c>
      <c r="M1049" s="92"/>
      <c r="N1049" s="25" t="str">
        <f>TRIM("      TOTAL EMPLOYEE WAGES")</f>
        <v>TOTAL EMPLOYEE WAGES</v>
      </c>
      <c r="P1049" s="70"/>
      <c r="Q1049" s="10"/>
      <c r="R1049" s="85"/>
      <c r="S1049" s="93"/>
      <c r="T1049" s="25">
        <f>AD1049/T$6</f>
        <v>296487.24</v>
      </c>
      <c r="V1049" s="25">
        <f>AF1049/V$6</f>
        <v>314311.45333333337</v>
      </c>
      <c r="X1049" s="25">
        <f>AH1049/X$6</f>
        <v>346351.15499999997</v>
      </c>
      <c r="Z1049" s="25">
        <f>AJ1049/Z$6</f>
        <v>316321.95809183334</v>
      </c>
      <c r="AA1049" s="93"/>
      <c r="AB1049" s="14">
        <f>AL1049/AB$6</f>
        <v>0</v>
      </c>
      <c r="AC1049" s="65"/>
      <c r="AD1049" s="14">
        <v>889461.72</v>
      </c>
      <c r="AE1049" s="14"/>
      <c r="AF1049" s="14">
        <v>2828803.08</v>
      </c>
      <c r="AG1049" s="14"/>
      <c r="AH1049" s="14">
        <v>4156213.86</v>
      </c>
      <c r="AI1049" s="14"/>
      <c r="AJ1049" s="14">
        <v>3795863.4971019998</v>
      </c>
      <c r="AK1049" s="65"/>
      <c r="AL1049" s="14">
        <v>0</v>
      </c>
      <c r="AM1049" s="65"/>
      <c r="AN1049" s="25">
        <v>330013.78999999998</v>
      </c>
      <c r="AO1049" s="25">
        <v>333895.84000000003</v>
      </c>
      <c r="AP1049" s="25">
        <v>321711.44</v>
      </c>
      <c r="AQ1049" s="25">
        <v>350888.69</v>
      </c>
      <c r="AR1049" s="25">
        <v>347366.95</v>
      </c>
      <c r="AS1049" s="25">
        <v>317593.25</v>
      </c>
      <c r="AT1049" s="25">
        <v>312407.26</v>
      </c>
      <c r="AU1049" s="25">
        <v>311857.8</v>
      </c>
      <c r="AV1049" s="25">
        <v>299227.40999999997</v>
      </c>
      <c r="AW1049" s="25">
        <v>271862.77</v>
      </c>
      <c r="AX1049" s="25">
        <v>309319.17</v>
      </c>
      <c r="AY1049" s="25">
        <v>308279.78000000003</v>
      </c>
      <c r="AZ1049" s="93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  <c r="CK1049" s="10"/>
      <c r="CL1049" s="10"/>
      <c r="CM1049" s="10"/>
      <c r="CN1049" s="10"/>
      <c r="CO1049" s="10"/>
      <c r="CP1049" s="10"/>
      <c r="CQ1049" s="10"/>
      <c r="CR1049" s="10"/>
      <c r="CS1049" s="10"/>
      <c r="CT1049" s="10"/>
      <c r="CU1049" s="10"/>
      <c r="CV1049" s="10"/>
      <c r="CW1049" s="10"/>
      <c r="CX1049" s="10"/>
      <c r="CY1049" s="10"/>
      <c r="CZ1049" s="10"/>
      <c r="DA1049" s="10"/>
      <c r="DB1049" s="10"/>
      <c r="DC1049" s="10"/>
      <c r="DD1049" s="10"/>
      <c r="DE1049" s="10"/>
      <c r="DF1049" s="10"/>
      <c r="DG1049" s="10"/>
      <c r="DH1049" s="10"/>
      <c r="DI1049" s="10"/>
      <c r="DJ1049" s="10"/>
      <c r="DK1049" s="10"/>
      <c r="DL1049" s="10"/>
      <c r="DM1049" s="10"/>
      <c r="DN1049" s="10"/>
      <c r="DO1049" s="10"/>
      <c r="DP1049" s="10"/>
      <c r="DQ1049" s="10"/>
      <c r="DR1049" s="10"/>
      <c r="DS1049" s="10"/>
    </row>
    <row r="1050" spans="1:123" s="25" customFormat="1" ht="10.95" customHeight="1" x14ac:dyDescent="0.25">
      <c r="A1050" s="87" t="s">
        <v>348</v>
      </c>
      <c r="B1050" s="88"/>
      <c r="C1050" s="88"/>
      <c r="D1050" s="88"/>
      <c r="E1050" s="89"/>
      <c r="F1050" s="90"/>
      <c r="G1050" s="13"/>
      <c r="H1050" s="13"/>
      <c r="I1050" s="13"/>
      <c r="J1050" s="13"/>
      <c r="K1050" s="14" t="s">
        <v>305</v>
      </c>
      <c r="L1050" s="91">
        <v>3004</v>
      </c>
      <c r="M1050" s="92"/>
      <c r="N1050" s="25" t="str">
        <f>TRIM("TOTAL COMPENSATION")</f>
        <v>TOTAL COMPENSATION</v>
      </c>
      <c r="P1050" s="70"/>
      <c r="Q1050" s="10"/>
      <c r="R1050" s="85"/>
      <c r="S1050" s="93"/>
      <c r="T1050" s="25">
        <f>AD1050/T$6</f>
        <v>330642.22666666668</v>
      </c>
      <c r="V1050" s="25">
        <f>AF1050/V$6</f>
        <v>348466.22222222225</v>
      </c>
      <c r="X1050" s="25">
        <f>AH1050/X$6</f>
        <v>379415.0108333333</v>
      </c>
      <c r="Z1050" s="25">
        <f>AJ1050/Z$6</f>
        <v>349981.95809183334</v>
      </c>
      <c r="AA1050" s="93"/>
      <c r="AB1050" s="14">
        <f>AL1050/AB$6</f>
        <v>0</v>
      </c>
      <c r="AC1050" s="65"/>
      <c r="AD1050" s="14">
        <v>991926.68</v>
      </c>
      <c r="AE1050" s="14"/>
      <c r="AF1050" s="14">
        <v>3136196</v>
      </c>
      <c r="AG1050" s="14"/>
      <c r="AH1050" s="14">
        <v>4552980.13</v>
      </c>
      <c r="AI1050" s="14"/>
      <c r="AJ1050" s="14">
        <v>4199783.4971019998</v>
      </c>
      <c r="AK1050" s="65"/>
      <c r="AL1050" s="14">
        <v>0</v>
      </c>
      <c r="AM1050" s="65"/>
      <c r="AN1050" s="25">
        <v>363013.79</v>
      </c>
      <c r="AO1050" s="25">
        <v>366895.84</v>
      </c>
      <c r="AP1050" s="25">
        <v>363311.72</v>
      </c>
      <c r="AQ1050" s="25">
        <v>385043.68</v>
      </c>
      <c r="AR1050" s="25">
        <v>381521.94</v>
      </c>
      <c r="AS1050" s="25">
        <v>358711.57</v>
      </c>
      <c r="AT1050" s="25">
        <v>339598.92</v>
      </c>
      <c r="AU1050" s="25">
        <v>346012.44</v>
      </c>
      <c r="AV1050" s="25">
        <v>333380.77</v>
      </c>
      <c r="AW1050" s="25">
        <v>306019.09999999998</v>
      </c>
      <c r="AX1050" s="25">
        <v>343474.16</v>
      </c>
      <c r="AY1050" s="25">
        <v>342433.42</v>
      </c>
      <c r="AZ1050" s="93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  <c r="CK1050" s="10"/>
      <c r="CL1050" s="10"/>
      <c r="CM1050" s="10"/>
      <c r="CN1050" s="10"/>
      <c r="CO1050" s="10"/>
      <c r="CP1050" s="10"/>
      <c r="CQ1050" s="10"/>
      <c r="CR1050" s="10"/>
      <c r="CS1050" s="10"/>
      <c r="CT1050" s="10"/>
      <c r="CU1050" s="10"/>
      <c r="CV1050" s="10"/>
      <c r="CW1050" s="10"/>
      <c r="CX1050" s="10"/>
      <c r="CY1050" s="10"/>
      <c r="CZ1050" s="10"/>
      <c r="DA1050" s="10"/>
      <c r="DB1050" s="10"/>
      <c r="DC1050" s="10"/>
      <c r="DD1050" s="10"/>
      <c r="DE1050" s="10"/>
      <c r="DF1050" s="10"/>
      <c r="DG1050" s="10"/>
      <c r="DH1050" s="10"/>
      <c r="DI1050" s="10"/>
      <c r="DJ1050" s="10"/>
      <c r="DK1050" s="10"/>
      <c r="DL1050" s="10"/>
      <c r="DM1050" s="10"/>
      <c r="DN1050" s="10"/>
      <c r="DO1050" s="10"/>
      <c r="DP1050" s="10"/>
      <c r="DQ1050" s="10"/>
      <c r="DR1050" s="10"/>
      <c r="DS1050" s="10"/>
    </row>
    <row r="1051" spans="1:123" x14ac:dyDescent="0.25">
      <c r="A1051" s="75" t="s">
        <v>348</v>
      </c>
      <c r="L1051" s="94"/>
    </row>
    <row r="1052" spans="1:123" s="86" customFormat="1" ht="15" customHeight="1" x14ac:dyDescent="0.25">
      <c r="A1052" s="75" t="s">
        <v>348</v>
      </c>
      <c r="B1052" s="80"/>
      <c r="C1052" s="80"/>
      <c r="D1052" s="80"/>
      <c r="E1052" s="81"/>
      <c r="F1052" s="82"/>
      <c r="G1052" s="81"/>
      <c r="H1052" s="81"/>
      <c r="I1052" s="81"/>
      <c r="J1052" s="81"/>
      <c r="K1052" s="81"/>
      <c r="L1052" s="83">
        <f>L1053</f>
        <v>3004</v>
      </c>
      <c r="M1052" s="84" t="s">
        <v>351</v>
      </c>
      <c r="N1052" s="84"/>
      <c r="O1052" s="84"/>
      <c r="P1052" s="84"/>
      <c r="Q1052" s="84"/>
      <c r="R1052" s="84"/>
      <c r="S1052" s="84"/>
      <c r="T1052" s="84"/>
      <c r="U1052" s="84"/>
      <c r="V1052" s="84"/>
      <c r="W1052" s="84"/>
      <c r="X1052" s="84"/>
      <c r="Y1052" s="84"/>
      <c r="Z1052" s="84"/>
      <c r="AA1052" s="84"/>
      <c r="AB1052" s="81"/>
      <c r="AC1052" s="81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85"/>
      <c r="AO1052" s="85"/>
      <c r="AP1052" s="85"/>
      <c r="AQ1052" s="85"/>
      <c r="AR1052" s="85"/>
      <c r="AS1052" s="85"/>
      <c r="AT1052" s="85"/>
      <c r="AU1052" s="85"/>
      <c r="AV1052" s="85"/>
      <c r="AW1052" s="85"/>
      <c r="AX1052" s="85"/>
      <c r="AY1052" s="85"/>
      <c r="AZ1052" s="84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/>
      <c r="BT1052" s="10"/>
      <c r="BU1052" s="10"/>
      <c r="BV1052" s="10"/>
      <c r="BW1052" s="10"/>
      <c r="BX1052" s="10"/>
      <c r="BY1052" s="10"/>
      <c r="BZ1052" s="10"/>
      <c r="CA1052" s="10"/>
      <c r="CB1052" s="10"/>
      <c r="CC1052" s="10"/>
      <c r="CD1052" s="10"/>
      <c r="CE1052" s="10"/>
      <c r="CF1052" s="10"/>
      <c r="CG1052" s="10"/>
      <c r="CH1052" s="10"/>
      <c r="CI1052" s="10"/>
      <c r="CJ1052" s="10"/>
      <c r="CK1052" s="10"/>
      <c r="CL1052" s="10"/>
      <c r="CM1052" s="10"/>
      <c r="CN1052" s="10"/>
      <c r="CO1052" s="10"/>
      <c r="CP1052" s="10"/>
      <c r="CQ1052" s="10"/>
      <c r="CR1052" s="10"/>
      <c r="CS1052" s="10"/>
      <c r="CT1052" s="10"/>
      <c r="CU1052" s="10"/>
      <c r="CV1052" s="10"/>
      <c r="CW1052" s="10"/>
      <c r="CX1052" s="10"/>
      <c r="CY1052" s="10"/>
      <c r="CZ1052" s="10"/>
      <c r="DA1052" s="10"/>
      <c r="DB1052" s="10"/>
      <c r="DC1052" s="10"/>
      <c r="DD1052" s="10"/>
      <c r="DE1052" s="10"/>
      <c r="DF1052" s="10"/>
      <c r="DG1052" s="10"/>
      <c r="DH1052" s="10"/>
      <c r="DI1052" s="10"/>
      <c r="DJ1052" s="10"/>
      <c r="DK1052" s="10"/>
      <c r="DL1052" s="10"/>
      <c r="DM1052" s="10"/>
      <c r="DN1052" s="10"/>
      <c r="DO1052" s="10"/>
      <c r="DP1052" s="10"/>
      <c r="DQ1052" s="10"/>
      <c r="DR1052" s="10"/>
      <c r="DS1052" s="10"/>
    </row>
    <row r="1053" spans="1:123" s="101" customFormat="1" ht="10.95" customHeight="1" x14ac:dyDescent="0.25">
      <c r="A1053" s="75" t="s">
        <v>348</v>
      </c>
      <c r="B1053" s="95" t="str">
        <f t="shared" ref="B1053" si="286">IF(E1053&gt;0,"Bud02 " &amp; C1053 &amp;","&amp;D1053&amp;",'"&amp;E1053&amp;"',"&amp;1*R1053)</f>
        <v>Bud02 2020,3004,'xpr003',0.117354</v>
      </c>
      <c r="C1053" s="96">
        <f t="shared" ref="C1053" si="287">$E$5</f>
        <v>2020</v>
      </c>
      <c r="D1053" s="96">
        <v>3004</v>
      </c>
      <c r="E1053" s="97" t="str">
        <f>K1053</f>
        <v>xpr003</v>
      </c>
      <c r="F1053" s="90"/>
      <c r="G1053" s="98">
        <f>IF(""="",1,SUBSTITUTE(SUBSTITUTE("","xxp","xpp"),"xppm13","xppm08"))</f>
        <v>1</v>
      </c>
      <c r="H1053" s="98">
        <f>IF(""="",1,"")</f>
        <v>1</v>
      </c>
      <c r="I1053" s="98">
        <f>IF(""="",1,IF(LEFT("",1)&lt;&gt;"E","",1))</f>
        <v>1</v>
      </c>
      <c r="J1053" s="98">
        <f>IF(""="",1,IF(LEFT("",1)="E","",1))</f>
        <v>1</v>
      </c>
      <c r="K1053" s="99" t="s">
        <v>352</v>
      </c>
      <c r="L1053" s="91">
        <v>3004</v>
      </c>
      <c r="M1053" s="100" t="str">
        <f>IF(LEFT($G1053,4)="xppm","*","")</f>
        <v/>
      </c>
      <c r="N1053" s="101" t="str">
        <f>UPPER(TRIM("        NON_PRODUCTIVE RATE (NON-EXEMPT)"))</f>
        <v>NON_PRODUCTIVE RATE (NON-EXEMPT)</v>
      </c>
      <c r="P1053" s="102"/>
      <c r="R1053" s="103">
        <f>IFERROR(IF(1*AB1053&gt;0,AB1053,Z1053),Z1053)</f>
        <v>0.117354</v>
      </c>
      <c r="S1053" s="104"/>
      <c r="T1053" s="105">
        <f>IFERROR(IF(LEFT($G1053,4)="xppm",AD1053/VLOOKUP($G1053,$K$11:$Z$28,T$1,0),IF(LEFT($J1053,1)="E",AD1053/VLOOKUP($J1053,$K$11:$Z$28,T$1,0),AD1053/T$6)),"")</f>
        <v>0</v>
      </c>
      <c r="U1053" s="105"/>
      <c r="V1053" s="105">
        <f>IFERROR(IF(LEFT($G1053,4)="xppm",AF1053/VLOOKUP($G1053,$K$11:$Z$28,V$1,0),IF(LEFT($J1053,1)="E",AF1053/VLOOKUP($J1053,$K$11:$Z$28,V$1,0),AF1053/V$6)),"")</f>
        <v>0</v>
      </c>
      <c r="W1053" s="105"/>
      <c r="X1053" s="105">
        <f>IFERROR(IF(LEFT($G1053,4)="xppm",AH1053/VLOOKUP($G1053,$K$11:$Z$28,X$1,0),IF(LEFT($J1053,1)="E",AH1053/VLOOKUP($J1053,$K$11:$Z$28,X$1,0),AH1053/X$6)),"")</f>
        <v>0</v>
      </c>
      <c r="Y1053" s="105"/>
      <c r="Z1053" s="105">
        <f>IFERROR(IF(LEFT($G1053,4)="xppm",AJ1053/VLOOKUP($G1053,$K$11:$Z$28,Z$1,0),IF(LEFT($J1053,1)="E",AJ1053/VLOOKUP($J1053,$K$11:$Z$28,Z$1,0),AJ1053/Z$6)),"")</f>
        <v>0.117354</v>
      </c>
      <c r="AA1053" s="104"/>
      <c r="AB1053" s="106">
        <f>IFERROR(IF(LEFT($G1053,4)="xppm",AL1053/VLOOKUP($G1053,$K$11:$Z$28,AB$1,0),IF(LEFT($J1053,1)="E",AL1053/VLOOKUP($J1053,$K$11:$AB$28,AB$1,0),AL1053/AB$6)),"")</f>
        <v>0</v>
      </c>
      <c r="AC1053" s="107"/>
      <c r="AD1053" s="106"/>
      <c r="AE1053" s="106"/>
      <c r="AF1053" s="106"/>
      <c r="AG1053" s="106"/>
      <c r="AH1053" s="106"/>
      <c r="AI1053" s="106"/>
      <c r="AJ1053" s="106">
        <v>1.4082479999999999</v>
      </c>
      <c r="AK1053" s="107"/>
      <c r="AL1053" s="106">
        <v>0</v>
      </c>
      <c r="AM1053" s="107"/>
      <c r="AN1053" s="105"/>
      <c r="AO1053" s="105"/>
      <c r="AP1053" s="105"/>
      <c r="AQ1053" s="105"/>
      <c r="AR1053" s="105"/>
      <c r="AS1053" s="105"/>
      <c r="AT1053" s="105"/>
      <c r="AU1053" s="105"/>
      <c r="AV1053" s="105"/>
      <c r="AW1053" s="105"/>
      <c r="AX1053" s="105"/>
      <c r="AY1053" s="105"/>
      <c r="AZ1053" s="108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/>
      <c r="BT1053" s="10"/>
      <c r="BU1053" s="10"/>
      <c r="BV1053" s="10"/>
      <c r="BW1053" s="10"/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  <c r="CH1053" s="10"/>
      <c r="CI1053" s="10"/>
      <c r="CJ1053" s="10"/>
      <c r="CK1053" s="10"/>
      <c r="CL1053" s="10"/>
      <c r="CM1053" s="10"/>
      <c r="CN1053" s="10"/>
      <c r="CO1053" s="10"/>
      <c r="CP1053" s="10"/>
      <c r="CQ1053" s="10"/>
      <c r="CR1053" s="10"/>
      <c r="CS1053" s="10"/>
      <c r="CT1053" s="10"/>
      <c r="CU1053" s="10"/>
      <c r="CV1053" s="10"/>
      <c r="CW1053" s="10"/>
      <c r="CX1053" s="10"/>
      <c r="CY1053" s="10"/>
      <c r="CZ1053" s="10"/>
      <c r="DA1053" s="10"/>
      <c r="DB1053" s="10"/>
      <c r="DC1053" s="10"/>
      <c r="DD1053" s="10"/>
      <c r="DE1053" s="10"/>
      <c r="DF1053" s="10"/>
      <c r="DG1053" s="10"/>
      <c r="DH1053" s="10"/>
      <c r="DI1053" s="10"/>
      <c r="DJ1053" s="10"/>
      <c r="DK1053" s="10"/>
      <c r="DL1053" s="10"/>
      <c r="DM1053" s="10"/>
      <c r="DN1053" s="10"/>
      <c r="DO1053" s="10"/>
      <c r="DP1053" s="10"/>
      <c r="DQ1053" s="10"/>
      <c r="DR1053" s="10"/>
      <c r="DS1053" s="10"/>
    </row>
    <row r="1054" spans="1:123" s="101" customFormat="1" ht="10.95" customHeight="1" x14ac:dyDescent="0.25">
      <c r="A1054" s="75" t="s">
        <v>348</v>
      </c>
      <c r="B1054" s="95" t="str">
        <f>IF(E1054&gt;0,"Bud02 " &amp; C1054 &amp;","&amp;D1054&amp;",'"&amp;E1054&amp;"',"&amp;1*R1054)</f>
        <v>Bud02 2020,3004,'xpr007',0</v>
      </c>
      <c r="C1054" s="96">
        <f>$E$5</f>
        <v>2020</v>
      </c>
      <c r="D1054" s="96">
        <v>3004</v>
      </c>
      <c r="E1054" s="97" t="str">
        <f>K1054</f>
        <v>xpr007</v>
      </c>
      <c r="F1054" s="90"/>
      <c r="G1054" s="98">
        <f>IF(""="",1,SUBSTITUTE(SUBSTITUTE("","xxp","xpp"),"xppm13","xppm08"))</f>
        <v>1</v>
      </c>
      <c r="H1054" s="98">
        <f>IF(""="",1,"")</f>
        <v>1</v>
      </c>
      <c r="I1054" s="98">
        <f>IF(""="",1,IF(LEFT("",1)&lt;&gt;"E","",1))</f>
        <v>1</v>
      </c>
      <c r="J1054" s="98">
        <f>IF(""="",1,IF(LEFT("",1)="E","",1))</f>
        <v>1</v>
      </c>
      <c r="K1054" s="99" t="s">
        <v>353</v>
      </c>
      <c r="L1054" s="91">
        <v>3004</v>
      </c>
      <c r="M1054" s="100" t="str">
        <f>IF(LEFT($G1054,4)="xppm","*","")</f>
        <v/>
      </c>
      <c r="N1054" s="101" t="str">
        <f>UPPER(TRIM("        NON_PRODUCTIVE RATE (EXEMPT)"))</f>
        <v>NON_PRODUCTIVE RATE (EXEMPT)</v>
      </c>
      <c r="P1054" s="102"/>
      <c r="R1054" s="103">
        <f>IFERROR(IF(1*AB1054&gt;0,AB1054,Z1054),Z1054)</f>
        <v>0</v>
      </c>
      <c r="S1054" s="104"/>
      <c r="T1054" s="105">
        <f>IFERROR(IF(LEFT($G1054,4)="xppm",AD1054/VLOOKUP($G1054,$K$11:$Z$28,T$1,0),IF(LEFT($J1054,1)="E",AD1054/VLOOKUP($J1054,$K$11:$Z$28,T$1,0),AD1054/T$6)),"")</f>
        <v>0</v>
      </c>
      <c r="U1054" s="105"/>
      <c r="V1054" s="105">
        <f>IFERROR(IF(LEFT($G1054,4)="xppm",AF1054/VLOOKUP($G1054,$K$11:$Z$28,V$1,0),IF(LEFT($J1054,1)="E",AF1054/VLOOKUP($J1054,$K$11:$Z$28,V$1,0),AF1054/V$6)),"")</f>
        <v>0</v>
      </c>
      <c r="W1054" s="105"/>
      <c r="X1054" s="105">
        <f>IFERROR(IF(LEFT($G1054,4)="xppm",AH1054/VLOOKUP($G1054,$K$11:$Z$28,X$1,0),IF(LEFT($J1054,1)="E",AH1054/VLOOKUP($J1054,$K$11:$Z$28,X$1,0),AH1054/X$6)),"")</f>
        <v>0</v>
      </c>
      <c r="Y1054" s="105"/>
      <c r="Z1054" s="105">
        <f>IFERROR(IF(LEFT($G1054,4)="xppm",AJ1054/VLOOKUP($G1054,$K$11:$Z$28,Z$1,0),IF(LEFT($J1054,1)="E",AJ1054/VLOOKUP($J1054,$K$11:$Z$28,Z$1,0),AJ1054/Z$6)),"")</f>
        <v>0</v>
      </c>
      <c r="AA1054" s="104"/>
      <c r="AB1054" s="106">
        <f>IFERROR(IF(LEFT($G1054,4)="xppm",AL1054/VLOOKUP($G1054,$K$11:$Z$28,AB$1,0),IF(LEFT($J1054,1)="E",AL1054/VLOOKUP($J1054,$K$11:$AB$28,AB$1,0),AL1054/AB$6)),"")</f>
        <v>0</v>
      </c>
      <c r="AC1054" s="107"/>
      <c r="AD1054" s="106"/>
      <c r="AE1054" s="106"/>
      <c r="AF1054" s="106"/>
      <c r="AG1054" s="106"/>
      <c r="AH1054" s="106"/>
      <c r="AI1054" s="106"/>
      <c r="AJ1054" s="106">
        <v>0</v>
      </c>
      <c r="AK1054" s="107"/>
      <c r="AL1054" s="106">
        <v>0</v>
      </c>
      <c r="AM1054" s="107"/>
      <c r="AN1054" s="105"/>
      <c r="AO1054" s="105"/>
      <c r="AP1054" s="105"/>
      <c r="AQ1054" s="105"/>
      <c r="AR1054" s="105"/>
      <c r="AS1054" s="105"/>
      <c r="AT1054" s="105"/>
      <c r="AU1054" s="105"/>
      <c r="AV1054" s="105"/>
      <c r="AW1054" s="105"/>
      <c r="AX1054" s="105"/>
      <c r="AY1054" s="105"/>
      <c r="AZ1054" s="108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10"/>
      <c r="CI1054" s="10"/>
      <c r="CJ1054" s="10"/>
      <c r="CK1054" s="10"/>
      <c r="CL1054" s="10"/>
      <c r="CM1054" s="10"/>
      <c r="CN1054" s="10"/>
      <c r="CO1054" s="10"/>
      <c r="CP1054" s="10"/>
      <c r="CQ1054" s="10"/>
      <c r="CR1054" s="10"/>
      <c r="CS1054" s="10"/>
      <c r="CT1054" s="10"/>
      <c r="CU1054" s="10"/>
      <c r="CV1054" s="10"/>
      <c r="CW1054" s="10"/>
      <c r="CX1054" s="10"/>
      <c r="CY1054" s="10"/>
      <c r="CZ1054" s="10"/>
      <c r="DA1054" s="10"/>
      <c r="DB1054" s="10"/>
      <c r="DC1054" s="10"/>
      <c r="DD1054" s="10"/>
      <c r="DE1054" s="10"/>
      <c r="DF1054" s="10"/>
      <c r="DG1054" s="10"/>
      <c r="DH1054" s="10"/>
      <c r="DI1054" s="10"/>
      <c r="DJ1054" s="10"/>
      <c r="DK1054" s="10"/>
      <c r="DL1054" s="10"/>
      <c r="DM1054" s="10"/>
      <c r="DN1054" s="10"/>
      <c r="DO1054" s="10"/>
      <c r="DP1054" s="10"/>
      <c r="DQ1054" s="10"/>
      <c r="DR1054" s="10"/>
      <c r="DS1054" s="10"/>
    </row>
    <row r="1055" spans="1:123" x14ac:dyDescent="0.25">
      <c r="A1055" s="75" t="s">
        <v>348</v>
      </c>
      <c r="L1055" s="94"/>
    </row>
    <row r="1056" spans="1:123" s="86" customFormat="1" ht="15" customHeight="1" x14ac:dyDescent="0.25">
      <c r="A1056" s="75" t="s">
        <v>348</v>
      </c>
      <c r="B1056" s="80"/>
      <c r="C1056" s="80"/>
      <c r="D1056" s="80"/>
      <c r="E1056" s="81"/>
      <c r="F1056" s="82"/>
      <c r="G1056" s="81"/>
      <c r="H1056" s="81"/>
      <c r="I1056" s="81"/>
      <c r="J1056" s="81"/>
      <c r="K1056" s="81"/>
      <c r="L1056" s="83">
        <f>L1057</f>
        <v>3004</v>
      </c>
      <c r="M1056" s="84" t="s">
        <v>354</v>
      </c>
      <c r="N1056" s="84"/>
      <c r="O1056" s="84"/>
      <c r="P1056" s="84"/>
      <c r="Q1056" s="84"/>
      <c r="R1056" s="84"/>
      <c r="S1056" s="84"/>
      <c r="T1056" s="84"/>
      <c r="U1056" s="84"/>
      <c r="V1056" s="84"/>
      <c r="W1056" s="84"/>
      <c r="X1056" s="84"/>
      <c r="Y1056" s="84"/>
      <c r="Z1056" s="84"/>
      <c r="AA1056" s="84"/>
      <c r="AB1056" s="81"/>
      <c r="AC1056" s="81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85"/>
      <c r="AO1056" s="85"/>
      <c r="AP1056" s="85"/>
      <c r="AQ1056" s="85"/>
      <c r="AR1056" s="85"/>
      <c r="AS1056" s="85"/>
      <c r="AT1056" s="85"/>
      <c r="AU1056" s="85"/>
      <c r="AV1056" s="85"/>
      <c r="AW1056" s="85"/>
      <c r="AX1056" s="85"/>
      <c r="AY1056" s="85"/>
      <c r="AZ1056" s="84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/>
      <c r="CH1056" s="10"/>
      <c r="CI1056" s="10"/>
      <c r="CJ1056" s="10"/>
      <c r="CK1056" s="10"/>
      <c r="CL1056" s="10"/>
      <c r="CM1056" s="10"/>
      <c r="CN1056" s="10"/>
      <c r="CO1056" s="10"/>
      <c r="CP1056" s="10"/>
      <c r="CQ1056" s="10"/>
      <c r="CR1056" s="10"/>
      <c r="CS1056" s="10"/>
      <c r="CT1056" s="10"/>
      <c r="CU1056" s="10"/>
      <c r="CV1056" s="10"/>
      <c r="CW1056" s="10"/>
      <c r="CX1056" s="10"/>
      <c r="CY1056" s="10"/>
      <c r="CZ1056" s="10"/>
      <c r="DA1056" s="10"/>
      <c r="DB1056" s="10"/>
      <c r="DC1056" s="10"/>
      <c r="DD1056" s="10"/>
      <c r="DE1056" s="10"/>
      <c r="DF1056" s="10"/>
      <c r="DG1056" s="10"/>
      <c r="DH1056" s="10"/>
      <c r="DI1056" s="10"/>
      <c r="DJ1056" s="10"/>
      <c r="DK1056" s="10"/>
      <c r="DL1056" s="10"/>
      <c r="DM1056" s="10"/>
      <c r="DN1056" s="10"/>
      <c r="DO1056" s="10"/>
      <c r="DP1056" s="10"/>
      <c r="DQ1056" s="10"/>
      <c r="DR1056" s="10"/>
      <c r="DS1056" s="10"/>
    </row>
    <row r="1057" spans="1:123" s="101" customFormat="1" ht="10.95" customHeight="1" x14ac:dyDescent="0.25">
      <c r="A1057" s="75" t="s">
        <v>348</v>
      </c>
      <c r="B1057" s="95" t="str">
        <f t="shared" ref="B1057:B1060" si="288">IF(E1057&gt;0,"Bud02 " &amp; C1057 &amp;","&amp;D1057&amp;",'"&amp;E1057&amp;"',"&amp;1*R1057)</f>
        <v>Bud02 2020,3004,'xpr005',0.001539798291058</v>
      </c>
      <c r="C1057" s="96">
        <f t="shared" ref="C1057:C1060" si="289">$E$5</f>
        <v>2020</v>
      </c>
      <c r="D1057" s="96">
        <v>3004</v>
      </c>
      <c r="E1057" s="97" t="str">
        <f>IF(LEFT(H1057,1) = "x",H1057,F1057)</f>
        <v>xpr005</v>
      </c>
      <c r="F1057" s="90">
        <v>500000</v>
      </c>
      <c r="G1057" s="98">
        <f>IF(""="",1,SUBSTITUTE(SUBSTITUTE("","xxp","xpp"),"xppm13","xppm08"))</f>
        <v>1</v>
      </c>
      <c r="H1057" s="98" t="str">
        <f>IF("xpr005"="",1,"xpr005")</f>
        <v>xpr005</v>
      </c>
      <c r="I1057" s="98">
        <f>IF("Ew57z"="",1,IF(LEFT("Ew57z",1)&lt;&gt;"E","Ew57z",1))</f>
        <v>1</v>
      </c>
      <c r="J1057" s="98" t="str">
        <f>IF("Ew57z"="",1,IF(LEFT("Ew57z",1)="E","Ew57z",1))</f>
        <v>Ew57z</v>
      </c>
      <c r="K1057" s="99" t="s">
        <v>355</v>
      </c>
      <c r="L1057" s="91">
        <v>3004</v>
      </c>
      <c r="M1057" s="100" t="str">
        <f>IF(LEFT($G1057,4)="xppm","*","")</f>
        <v/>
      </c>
      <c r="N1057" s="101" t="str">
        <f>UPPER(TRIM("          PAYROLL TAXES"))</f>
        <v>PAYROLL TAXES</v>
      </c>
      <c r="P1057" s="102" t="s">
        <v>356</v>
      </c>
      <c r="R1057" s="109">
        <f>IFERROR(IF(1*AB1057&gt;0,AB1057,V1057),V1057)</f>
        <v>1.539798291058E-3</v>
      </c>
      <c r="S1057" s="108"/>
      <c r="T1057" s="101">
        <f>IFERROR(IF(LEFT($G1057,4)="xppm",AD1057/VLOOKUP($G1057,$K$11:$Z$28,T$1,0),IF(LEFT($J1057,1)="E",AD1057/VLOOKUP($J1057,$K$11:$Z$28,T$1,0),AD1057/T$6)),"")</f>
        <v>1.358231402133567E-3</v>
      </c>
      <c r="V1057" s="101">
        <f>IFERROR(IF(LEFT($G1057,4)="xppm",AF1057/VLOOKUP($G1057,$K$11:$Z$28,V$1,0),IF(LEFT($J1057,1)="E",AF1057/VLOOKUP($J1057,$K$11:$Z$28,V$1,0),AF1057/V$6)),"")</f>
        <v>1.539798291058E-3</v>
      </c>
      <c r="X1057" s="101">
        <f>IFERROR(IF(LEFT($G1057,4)="xppm",AH1057/VLOOKUP($G1057,$K$11:$Z$28,X$1,0),IF(LEFT($J1057,1)="E",AH1057/VLOOKUP($J1057,$K$11:$Z$28,X$1,0),AH1057/X$6)),"")</f>
        <v>2.0654637948970388E-3</v>
      </c>
      <c r="Z1057" s="101">
        <f>IFERROR(IF(LEFT($G1057,4)="xppm",AJ1057/VLOOKUP($G1057,$K$11:$Z$28,Z$1,0),IF(LEFT($J1057,1)="E",AJ1057/VLOOKUP($J1057,$K$11:$Z$28,Z$1,0),AJ1057/Z$6)),"")</f>
        <v>1.8032331021114016E-3</v>
      </c>
      <c r="AA1057" s="108"/>
      <c r="AB1057" s="99" t="str">
        <f>IFERROR(IF(LEFT($G1057,4)="xppm",AL1057/VLOOKUP($G1057,$K$11:$Z$28,AB$1,0),IF(LEFT($J1057,1)="E",AL1057/VLOOKUP($J1057,$K$11:$AB$28,AB$1,0),AL1057/AB$6)),"")</f>
        <v/>
      </c>
      <c r="AC1057" s="110"/>
      <c r="AD1057" s="14">
        <v>65749.13</v>
      </c>
      <c r="AE1057" s="14"/>
      <c r="AF1057" s="14">
        <v>219994.99</v>
      </c>
      <c r="AG1057" s="14"/>
      <c r="AH1057" s="14">
        <v>317883.38</v>
      </c>
      <c r="AI1057" s="14"/>
      <c r="AJ1057" s="14">
        <v>326462.17117300001</v>
      </c>
      <c r="AK1057" s="65"/>
      <c r="AL1057" s="14">
        <v>0</v>
      </c>
      <c r="AM1057" s="65"/>
      <c r="AN1057" s="25">
        <v>23913.41</v>
      </c>
      <c r="AO1057" s="25">
        <v>24938.37</v>
      </c>
      <c r="AP1057" s="25">
        <v>27016.59</v>
      </c>
      <c r="AQ1057" s="25">
        <v>27487.72</v>
      </c>
      <c r="AR1057" s="25">
        <v>24108.21</v>
      </c>
      <c r="AS1057" s="25">
        <v>25222.97</v>
      </c>
      <c r="AT1057" s="25">
        <v>26910.94</v>
      </c>
      <c r="AU1057" s="25">
        <v>26120.959999999999</v>
      </c>
      <c r="AV1057" s="25">
        <v>24395.06</v>
      </c>
      <c r="AW1057" s="25">
        <v>22006.97</v>
      </c>
      <c r="AX1057" s="25">
        <v>23035.69</v>
      </c>
      <c r="AY1057" s="25">
        <v>20706.47</v>
      </c>
      <c r="AZ1057" s="108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10"/>
      <c r="CI1057" s="10"/>
      <c r="CJ1057" s="10"/>
      <c r="CK1057" s="10"/>
      <c r="CL1057" s="10"/>
      <c r="CM1057" s="10"/>
      <c r="CN1057" s="10"/>
      <c r="CO1057" s="10"/>
      <c r="CP1057" s="10"/>
      <c r="CQ1057" s="10"/>
      <c r="CR1057" s="10"/>
      <c r="CS1057" s="10"/>
      <c r="CT1057" s="10"/>
      <c r="CU1057" s="10"/>
      <c r="CV1057" s="10"/>
      <c r="CW1057" s="10"/>
      <c r="CX1057" s="10"/>
      <c r="CY1057" s="10"/>
      <c r="CZ1057" s="10"/>
      <c r="DA1057" s="10"/>
      <c r="DB1057" s="10"/>
      <c r="DC1057" s="10"/>
      <c r="DD1057" s="10"/>
      <c r="DE1057" s="10"/>
      <c r="DF1057" s="10"/>
      <c r="DG1057" s="10"/>
      <c r="DH1057" s="10"/>
      <c r="DI1057" s="10"/>
      <c r="DJ1057" s="10"/>
      <c r="DK1057" s="10"/>
      <c r="DL1057" s="10"/>
      <c r="DM1057" s="10"/>
      <c r="DN1057" s="10"/>
      <c r="DO1057" s="10"/>
      <c r="DP1057" s="10"/>
      <c r="DQ1057" s="10"/>
      <c r="DR1057" s="10"/>
      <c r="DS1057" s="10"/>
    </row>
    <row r="1058" spans="1:123" s="101" customFormat="1" ht="10.95" customHeight="1" x14ac:dyDescent="0.25">
      <c r="A1058" s="75" t="s">
        <v>348</v>
      </c>
      <c r="B1058" s="95" t="str">
        <f t="shared" si="288"/>
        <v>Bud02 2020,3004,'xpr002',0.00165295825513192</v>
      </c>
      <c r="C1058" s="96">
        <f t="shared" si="289"/>
        <v>2020</v>
      </c>
      <c r="D1058" s="96">
        <v>3004</v>
      </c>
      <c r="E1058" s="97" t="str">
        <f>IF(LEFT(H1058,1) = "x",H1058,F1058)</f>
        <v>xpr002</v>
      </c>
      <c r="F1058" s="90">
        <v>501100</v>
      </c>
      <c r="G1058" s="98">
        <f>IF(""="",1,SUBSTITUTE(SUBSTITUTE("","xxp","xpp"),"xppm13","xppm08"))</f>
        <v>1</v>
      </c>
      <c r="H1058" s="98" t="str">
        <f>IF("xpr002"="",1,"xpr002")</f>
        <v>xpr002</v>
      </c>
      <c r="I1058" s="98">
        <f>IF("Ewz"="",1,IF(LEFT("Ewz",1)&lt;&gt;"E","Ewz",1))</f>
        <v>1</v>
      </c>
      <c r="J1058" s="98" t="str">
        <f>IF("Ewz"="",1,IF(LEFT("Ewz",1)="E","Ewz",1))</f>
        <v>Ewz</v>
      </c>
      <c r="K1058" s="99" t="s">
        <v>357</v>
      </c>
      <c r="L1058" s="91">
        <v>3004</v>
      </c>
      <c r="M1058" s="100" t="str">
        <f>IF(LEFT($G1058,4)="xppm","*","")</f>
        <v/>
      </c>
      <c r="N1058" s="101" t="str">
        <f>UPPER(TRIM("          HEALTH INSURANCE"))</f>
        <v>HEALTH INSURANCE</v>
      </c>
      <c r="P1058" s="102" t="s">
        <v>356</v>
      </c>
      <c r="R1058" s="109">
        <f>IFERROR(IF(1*AB1058&gt;0,AB1058,V1058),V1058)</f>
        <v>1.6529582551319186E-3</v>
      </c>
      <c r="S1058" s="108"/>
      <c r="T1058" s="101">
        <f>IFERROR(IF(LEFT($G1058,4)="xppm",AD1058/VLOOKUP($G1058,$K$11:$Z$28,T$1,0),IF(LEFT($J1058,1)="E",AD1058/VLOOKUP($J1058,$K$11:$Z$28,T$1,0),AD1058/T$6)),"")</f>
        <v>1.6065526905521535E-3</v>
      </c>
      <c r="V1058" s="101">
        <f>IFERROR(IF(LEFT($G1058,4)="xppm",AF1058/VLOOKUP($G1058,$K$11:$Z$28,V$1,0),IF(LEFT($J1058,1)="E",AF1058/VLOOKUP($J1058,$K$11:$Z$28,V$1,0),AF1058/V$6)),"")</f>
        <v>1.6529582551319186E-3</v>
      </c>
      <c r="X1058" s="101">
        <f>IFERROR(IF(LEFT($G1058,4)="xppm",AH1058/VLOOKUP($G1058,$K$11:$Z$28,X$1,0),IF(LEFT($J1058,1)="E",AH1058/VLOOKUP($J1058,$K$11:$Z$28,X$1,0),AH1058/X$6)),"")</f>
        <v>2.1599564701917408E-3</v>
      </c>
      <c r="Z1058" s="101">
        <f>IFERROR(IF(LEFT($G1058,4)="xppm",AJ1058/VLOOKUP($G1058,$K$11:$Z$28,Z$1,0),IF(LEFT($J1058,1)="E",AJ1058/VLOOKUP($J1058,$K$11:$Z$28,Z$1,0),AJ1058/Z$6)),"")</f>
        <v>1.7541639521540611E-3</v>
      </c>
      <c r="AA1058" s="108"/>
      <c r="AB1058" s="99" t="str">
        <f>IFERROR(IF(LEFT($G1058,4)="xppm",AL1058/VLOOKUP($G1058,$K$11:$Z$28,AB$1,0),IF(LEFT($J1058,1)="E",AL1058/VLOOKUP($J1058,$K$11:$AB$28,AB$1,0),AL1058/AB$6)),"")</f>
        <v/>
      </c>
      <c r="AC1058" s="110"/>
      <c r="AD1058" s="14">
        <v>79797.94</v>
      </c>
      <c r="AE1058" s="14"/>
      <c r="AF1058" s="14">
        <v>241721.36</v>
      </c>
      <c r="AG1058" s="14"/>
      <c r="AH1058" s="14">
        <v>337629.25</v>
      </c>
      <c r="AI1058" s="14"/>
      <c r="AJ1058" s="14">
        <v>327264</v>
      </c>
      <c r="AK1058" s="65"/>
      <c r="AL1058" s="14">
        <v>0</v>
      </c>
      <c r="AM1058" s="65"/>
      <c r="AN1058" s="25">
        <v>26951.360000000001</v>
      </c>
      <c r="AO1058" s="25">
        <v>24957.16</v>
      </c>
      <c r="AP1058" s="25">
        <v>22867.11</v>
      </c>
      <c r="AQ1058" s="25">
        <v>22848.51</v>
      </c>
      <c r="AR1058" s="25">
        <v>32903.769999999997</v>
      </c>
      <c r="AS1058" s="25">
        <v>24888.560000000001</v>
      </c>
      <c r="AT1058" s="25">
        <v>25920.639999999999</v>
      </c>
      <c r="AU1058" s="25">
        <v>26923.22</v>
      </c>
      <c r="AV1058" s="25">
        <v>28438.720000000001</v>
      </c>
      <c r="AW1058" s="25">
        <v>26824.38</v>
      </c>
      <c r="AX1058" s="25">
        <v>27850.47</v>
      </c>
      <c r="AY1058" s="25">
        <v>25123.09</v>
      </c>
      <c r="AZ1058" s="108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10"/>
      <c r="BW1058" s="10"/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/>
      <c r="CH1058" s="10"/>
      <c r="CI1058" s="10"/>
      <c r="CJ1058" s="10"/>
      <c r="CK1058" s="10"/>
      <c r="CL1058" s="10"/>
      <c r="CM1058" s="10"/>
      <c r="CN1058" s="10"/>
      <c r="CO1058" s="10"/>
      <c r="CP1058" s="10"/>
      <c r="CQ1058" s="10"/>
      <c r="CR1058" s="10"/>
      <c r="CS1058" s="10"/>
      <c r="CT1058" s="10"/>
      <c r="CU1058" s="10"/>
      <c r="CV1058" s="10"/>
      <c r="CW1058" s="10"/>
      <c r="CX1058" s="10"/>
      <c r="CY1058" s="10"/>
      <c r="CZ1058" s="10"/>
      <c r="DA1058" s="10"/>
      <c r="DB1058" s="10"/>
      <c r="DC1058" s="10"/>
      <c r="DD1058" s="10"/>
      <c r="DE1058" s="10"/>
      <c r="DF1058" s="10"/>
      <c r="DG1058" s="10"/>
      <c r="DH1058" s="10"/>
      <c r="DI1058" s="10"/>
      <c r="DJ1058" s="10"/>
      <c r="DK1058" s="10"/>
      <c r="DL1058" s="10"/>
      <c r="DM1058" s="10"/>
      <c r="DN1058" s="10"/>
      <c r="DO1058" s="10"/>
      <c r="DP1058" s="10"/>
      <c r="DQ1058" s="10"/>
      <c r="DR1058" s="10"/>
      <c r="DS1058" s="10"/>
    </row>
    <row r="1059" spans="1:123" s="101" customFormat="1" ht="10.95" customHeight="1" x14ac:dyDescent="0.25">
      <c r="A1059" s="75" t="s">
        <v>348</v>
      </c>
      <c r="B1059" s="95" t="str">
        <f t="shared" si="288"/>
        <v>Bud02 2020,3004,'xpr006',0.000410987444765673</v>
      </c>
      <c r="C1059" s="96">
        <f t="shared" si="289"/>
        <v>2020</v>
      </c>
      <c r="D1059" s="96">
        <v>3004</v>
      </c>
      <c r="E1059" s="97" t="str">
        <f>IF(LEFT(H1059,1) = "x",H1059,F1059)</f>
        <v>xpr006</v>
      </c>
      <c r="F1059" s="90">
        <v>503000</v>
      </c>
      <c r="G1059" s="98">
        <f>IF(""="",1,SUBSTITUTE(SUBSTITUTE("","xxp","xpp"),"xppm13","xppm08"))</f>
        <v>1</v>
      </c>
      <c r="H1059" s="98" t="str">
        <f>IF("xpr006"="",1,"xpr006")</f>
        <v>xpr006</v>
      </c>
      <c r="I1059" s="98">
        <f>IF("Ewz"="",1,IF(LEFT("Ewz",1)&lt;&gt;"E","Ewz",1))</f>
        <v>1</v>
      </c>
      <c r="J1059" s="98" t="str">
        <f>IF("Ewz"="",1,IF(LEFT("Ewz",1)="E","Ewz",1))</f>
        <v>Ewz</v>
      </c>
      <c r="K1059" s="99" t="s">
        <v>358</v>
      </c>
      <c r="L1059" s="91">
        <v>3004</v>
      </c>
      <c r="M1059" s="100" t="str">
        <f>IF(LEFT($G1059,4)="xppm","*","")</f>
        <v/>
      </c>
      <c r="N1059" s="101" t="str">
        <f>UPPER(TRIM("          WORKMANS COMP INSURANCE"))</f>
        <v>WORKMANS COMP INSURANCE</v>
      </c>
      <c r="P1059" s="102" t="s">
        <v>359</v>
      </c>
      <c r="R1059" s="109">
        <f>IFERROR(IF(1*AB1059&gt;0,AB1059,V1059),V1059)</f>
        <v>4.1098744476567332E-4</v>
      </c>
      <c r="S1059" s="108"/>
      <c r="T1059" s="101">
        <f>IFERROR(IF(LEFT($G1059,4)="xppm",AD1059/VLOOKUP($G1059,$K$11:$Z$28,T$1,0),IF(LEFT($J1059,1)="E",AD1059/VLOOKUP($J1059,$K$11:$Z$28,T$1,0),AD1059/T$6)),"")</f>
        <v>4.0333244496729164E-4</v>
      </c>
      <c r="V1059" s="101">
        <f>IFERROR(IF(LEFT($G1059,4)="xppm",AF1059/VLOOKUP($G1059,$K$11:$Z$28,V$1,0),IF(LEFT($J1059,1)="E",AF1059/VLOOKUP($J1059,$K$11:$Z$28,V$1,0),AF1059/V$6)),"")</f>
        <v>4.1098744476567332E-4</v>
      </c>
      <c r="X1059" s="101">
        <f>IFERROR(IF(LEFT($G1059,4)="xppm",AH1059/VLOOKUP($G1059,$K$11:$Z$28,X$1,0),IF(LEFT($J1059,1)="E",AH1059/VLOOKUP($J1059,$K$11:$Z$28,X$1,0),AH1059/X$6)),"")</f>
        <v>4.3044708454590964E-4</v>
      </c>
      <c r="Z1059" s="101">
        <f>IFERROR(IF(LEFT($G1059,4)="xppm",AJ1059/VLOOKUP($G1059,$K$11:$Z$28,Z$1,0),IF(LEFT($J1059,1)="E",AJ1059/VLOOKUP($J1059,$K$11:$Z$28,Z$1,0),AJ1059/Z$6)),"")</f>
        <v>4.2953603961883323E-4</v>
      </c>
      <c r="AA1059" s="108"/>
      <c r="AB1059" s="99" t="str">
        <f>IFERROR(IF(LEFT($G1059,4)="xppm",AL1059/VLOOKUP($G1059,$K$11:$Z$28,AB$1,0),IF(LEFT($J1059,1)="E",AL1059/VLOOKUP($J1059,$K$11:$AB$28,AB$1,0),AL1059/AB$6)),"")</f>
        <v/>
      </c>
      <c r="AC1059" s="110"/>
      <c r="AD1059" s="14">
        <v>20033.64</v>
      </c>
      <c r="AE1059" s="14"/>
      <c r="AF1059" s="14">
        <v>60101</v>
      </c>
      <c r="AG1059" s="14"/>
      <c r="AH1059" s="14">
        <v>67284.47</v>
      </c>
      <c r="AI1059" s="14"/>
      <c r="AJ1059" s="14">
        <v>80136</v>
      </c>
      <c r="AK1059" s="65"/>
      <c r="AL1059" s="14">
        <v>0</v>
      </c>
      <c r="AM1059" s="65"/>
      <c r="AN1059" s="25">
        <v>154.59</v>
      </c>
      <c r="AO1059" s="25">
        <v>154.59</v>
      </c>
      <c r="AP1059" s="25">
        <v>6995</v>
      </c>
      <c r="AQ1059" s="25">
        <v>6677.88</v>
      </c>
      <c r="AR1059" s="25">
        <v>6677.92</v>
      </c>
      <c r="AS1059" s="25">
        <v>6677.92</v>
      </c>
      <c r="AT1059" s="25">
        <v>6677.88</v>
      </c>
      <c r="AU1059" s="25">
        <v>6677.88</v>
      </c>
      <c r="AV1059" s="25">
        <v>6677.88</v>
      </c>
      <c r="AW1059" s="25">
        <v>6677.88</v>
      </c>
      <c r="AX1059" s="25">
        <v>6677.88</v>
      </c>
      <c r="AY1059" s="25">
        <v>6677.88</v>
      </c>
      <c r="AZ1059" s="108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/>
      <c r="BV1059" s="10"/>
      <c r="BW1059" s="10"/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10"/>
      <c r="CH1059" s="10"/>
      <c r="CI1059" s="10"/>
      <c r="CJ1059" s="10"/>
      <c r="CK1059" s="10"/>
      <c r="CL1059" s="10"/>
      <c r="CM1059" s="10"/>
      <c r="CN1059" s="10"/>
      <c r="CO1059" s="10"/>
      <c r="CP1059" s="10"/>
      <c r="CQ1059" s="10"/>
      <c r="CR1059" s="10"/>
      <c r="CS1059" s="10"/>
      <c r="CT1059" s="10"/>
      <c r="CU1059" s="10"/>
      <c r="CV1059" s="10"/>
      <c r="CW1059" s="10"/>
      <c r="CX1059" s="10"/>
      <c r="CY1059" s="10"/>
      <c r="CZ1059" s="10"/>
      <c r="DA1059" s="10"/>
      <c r="DB1059" s="10"/>
      <c r="DC1059" s="10"/>
      <c r="DD1059" s="10"/>
      <c r="DE1059" s="10"/>
      <c r="DF1059" s="10"/>
      <c r="DG1059" s="10"/>
      <c r="DH1059" s="10"/>
      <c r="DI1059" s="10"/>
      <c r="DJ1059" s="10"/>
      <c r="DK1059" s="10"/>
      <c r="DL1059" s="10"/>
      <c r="DM1059" s="10"/>
      <c r="DN1059" s="10"/>
      <c r="DO1059" s="10"/>
      <c r="DP1059" s="10"/>
      <c r="DQ1059" s="10"/>
      <c r="DR1059" s="10"/>
      <c r="DS1059" s="10"/>
    </row>
    <row r="1060" spans="1:123" s="101" customFormat="1" ht="10.95" customHeight="1" x14ac:dyDescent="0.25">
      <c r="A1060" s="75" t="s">
        <v>348</v>
      </c>
      <c r="B1060" s="95" t="str">
        <f t="shared" si="288"/>
        <v>Bud02 2020,3004,'xpr004',0.000105329611029417</v>
      </c>
      <c r="C1060" s="96">
        <f t="shared" si="289"/>
        <v>2020</v>
      </c>
      <c r="D1060" s="96">
        <v>3004</v>
      </c>
      <c r="E1060" s="97" t="str">
        <f>IF(LEFT(H1060,1) = "x",H1060,F1060)</f>
        <v>xpr004</v>
      </c>
      <c r="F1060" s="90">
        <v>501500</v>
      </c>
      <c r="G1060" s="98">
        <f>IF(""="",1,SUBSTITUTE(SUBSTITUTE("","xxp","xpp"),"xppm13","xppm08"))</f>
        <v>1</v>
      </c>
      <c r="H1060" s="98" t="str">
        <f>IF("xpr004"="",1,"xpr004")</f>
        <v>xpr004</v>
      </c>
      <c r="I1060" s="98">
        <f>IF("Ewz"="",1,IF(LEFT("Ewz",1)&lt;&gt;"E","Ewz",1))</f>
        <v>1</v>
      </c>
      <c r="J1060" s="98" t="str">
        <f>IF("Ewz"="",1,IF(LEFT("Ewz",1)="E","Ewz",1))</f>
        <v>Ewz</v>
      </c>
      <c r="K1060" s="99" t="s">
        <v>360</v>
      </c>
      <c r="L1060" s="91">
        <v>3004</v>
      </c>
      <c r="M1060" s="100" t="str">
        <f>IF(LEFT($G1060,4)="xppm","*","")</f>
        <v/>
      </c>
      <c r="N1060" s="101" t="str">
        <f>UPPER(TRIM("          OTHER"))</f>
        <v>OTHER</v>
      </c>
      <c r="P1060" s="102" t="s">
        <v>356</v>
      </c>
      <c r="R1060" s="109">
        <f>IFERROR(IF(1*AB1060&gt;0,AB1060,V1060),V1060)</f>
        <v>1.0532961102941682E-4</v>
      </c>
      <c r="S1060" s="108"/>
      <c r="T1060" s="101">
        <f>IFERROR(IF(LEFT($G1060,4)="xppm",AD1060/VLOOKUP($G1060,$K$11:$Z$28,T$1,0),IF(LEFT($J1060,1)="E",AD1060/VLOOKUP($J1060,$K$11:$Z$28,T$1,0),AD1060/T$6)),"")</f>
        <v>6.0972261801045271E-5</v>
      </c>
      <c r="V1060" s="101">
        <f>IFERROR(IF(LEFT($G1060,4)="xppm",AF1060/VLOOKUP($G1060,$K$11:$Z$28,V$1,0),IF(LEFT($J1060,1)="E",AF1060/VLOOKUP($J1060,$K$11:$Z$28,V$1,0),AF1060/V$6)),"")</f>
        <v>1.0532961102941682E-4</v>
      </c>
      <c r="X1060" s="101">
        <f>IFERROR(IF(LEFT($G1060,4)="xppm",AH1060/VLOOKUP($G1060,$K$11:$Z$28,X$1,0),IF(LEFT($J1060,1)="E",AH1060/VLOOKUP($J1060,$K$11:$Z$28,X$1,0),AH1060/X$6)),"")</f>
        <v>1.6078395216608259E-4</v>
      </c>
      <c r="Z1060" s="101">
        <f>IFERROR(IF(LEFT($G1060,4)="xppm",AJ1060/VLOOKUP($G1060,$K$11:$Z$28,Z$1,0),IF(LEFT($J1060,1)="E",AJ1060/VLOOKUP($J1060,$K$11:$Z$28,Z$1,0),AJ1060/Z$6)),"")</f>
        <v>7.0495881914082244E-5</v>
      </c>
      <c r="AA1060" s="108"/>
      <c r="AB1060" s="99" t="str">
        <f>IFERROR(IF(LEFT($G1060,4)="xppm",AL1060/VLOOKUP($G1060,$K$11:$Z$28,AB$1,0),IF(LEFT($J1060,1)="E",AL1060/VLOOKUP($J1060,$K$11:$AB$28,AB$1,0),AL1060/AB$6)),"")</f>
        <v/>
      </c>
      <c r="AC1060" s="110"/>
      <c r="AD1060" s="14">
        <v>3028.51</v>
      </c>
      <c r="AE1060" s="14"/>
      <c r="AF1060" s="14">
        <v>15402.94</v>
      </c>
      <c r="AG1060" s="14"/>
      <c r="AH1060" s="14">
        <v>25132.62</v>
      </c>
      <c r="AI1060" s="14"/>
      <c r="AJ1060" s="14">
        <v>13152</v>
      </c>
      <c r="AK1060" s="65"/>
      <c r="AL1060" s="14">
        <v>0</v>
      </c>
      <c r="AM1060" s="65"/>
      <c r="AN1060" s="25">
        <v>1691.43</v>
      </c>
      <c r="AO1060" s="25">
        <v>1723.84</v>
      </c>
      <c r="AP1060" s="25">
        <v>2219.96</v>
      </c>
      <c r="AQ1060" s="25">
        <v>2276.6999999999998</v>
      </c>
      <c r="AR1060" s="25">
        <v>2819.68</v>
      </c>
      <c r="AS1060" s="25">
        <v>1816.42</v>
      </c>
      <c r="AT1060" s="25">
        <v>2266.25</v>
      </c>
      <c r="AU1060" s="25">
        <v>2198.73</v>
      </c>
      <c r="AV1060" s="25">
        <v>996.65</v>
      </c>
      <c r="AW1060" s="25">
        <v>1120.44</v>
      </c>
      <c r="AX1060" s="25">
        <v>976.8</v>
      </c>
      <c r="AY1060" s="25">
        <v>931.27</v>
      </c>
      <c r="AZ1060" s="108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  <c r="CK1060" s="10"/>
      <c r="CL1060" s="10"/>
      <c r="CM1060" s="10"/>
      <c r="CN1060" s="10"/>
      <c r="CO1060" s="10"/>
      <c r="CP1060" s="10"/>
      <c r="CQ1060" s="10"/>
      <c r="CR1060" s="10"/>
      <c r="CS1060" s="10"/>
      <c r="CT1060" s="10"/>
      <c r="CU1060" s="10"/>
      <c r="CV1060" s="10"/>
      <c r="CW1060" s="10"/>
      <c r="CX1060" s="10"/>
      <c r="CY1060" s="10"/>
      <c r="CZ1060" s="10"/>
      <c r="DA1060" s="10"/>
      <c r="DB1060" s="10"/>
      <c r="DC1060" s="10"/>
      <c r="DD1060" s="10"/>
      <c r="DE1060" s="10"/>
      <c r="DF1060" s="10"/>
      <c r="DG1060" s="10"/>
      <c r="DH1060" s="10"/>
      <c r="DI1060" s="10"/>
      <c r="DJ1060" s="10"/>
      <c r="DK1060" s="10"/>
      <c r="DL1060" s="10"/>
      <c r="DM1060" s="10"/>
      <c r="DN1060" s="10"/>
      <c r="DO1060" s="10"/>
      <c r="DP1060" s="10"/>
      <c r="DQ1060" s="10"/>
      <c r="DR1060" s="10"/>
      <c r="DS1060" s="10"/>
    </row>
    <row r="1061" spans="1:123" ht="4.05" customHeight="1" x14ac:dyDescent="0.25">
      <c r="A1061" s="75" t="s">
        <v>348</v>
      </c>
      <c r="E1061" s="111"/>
      <c r="F1061" s="112"/>
      <c r="T1061" s="25"/>
      <c r="U1061" s="25"/>
      <c r="V1061" s="25"/>
      <c r="W1061" s="25"/>
      <c r="X1061" s="25"/>
      <c r="Y1061" s="25"/>
      <c r="Z1061" s="25"/>
      <c r="AA1061" s="25"/>
      <c r="AB1061" s="14"/>
      <c r="AC1061" s="14"/>
    </row>
    <row r="1062" spans="1:123" s="86" customFormat="1" ht="15" customHeight="1" x14ac:dyDescent="0.25">
      <c r="A1062" s="75" t="s">
        <v>348</v>
      </c>
      <c r="B1062" s="80"/>
      <c r="C1062" s="80"/>
      <c r="D1062" s="80"/>
      <c r="E1062" s="81"/>
      <c r="F1062" s="82"/>
      <c r="G1062" s="81"/>
      <c r="H1062" s="81"/>
      <c r="I1062" s="81"/>
      <c r="J1062" s="81"/>
      <c r="K1062" s="81"/>
      <c r="L1062" s="83">
        <f>L1063</f>
        <v>3004</v>
      </c>
      <c r="M1062" s="84" t="s">
        <v>361</v>
      </c>
      <c r="N1062" s="84"/>
      <c r="O1062" s="84"/>
      <c r="P1062" s="84"/>
      <c r="Q1062" s="84"/>
      <c r="R1062" s="84"/>
      <c r="S1062" s="84"/>
      <c r="T1062" s="84"/>
      <c r="U1062" s="84"/>
      <c r="V1062" s="84"/>
      <c r="W1062" s="84"/>
      <c r="X1062" s="84"/>
      <c r="Y1062" s="84"/>
      <c r="Z1062" s="84"/>
      <c r="AA1062" s="84"/>
      <c r="AB1062" s="81"/>
      <c r="AC1062" s="81"/>
      <c r="AD1062" s="14"/>
      <c r="AE1062" s="14"/>
      <c r="AF1062" s="14"/>
      <c r="AG1062" s="14"/>
      <c r="AH1062" s="14"/>
      <c r="AI1062" s="14"/>
      <c r="AJ1062" s="14"/>
      <c r="AK1062" s="14"/>
      <c r="AL1062" s="14"/>
      <c r="AM1062" s="14"/>
      <c r="AN1062" s="85"/>
      <c r="AO1062" s="85"/>
      <c r="AP1062" s="85"/>
      <c r="AQ1062" s="85"/>
      <c r="AR1062" s="85"/>
      <c r="AS1062" s="85"/>
      <c r="AT1062" s="85"/>
      <c r="AU1062" s="85"/>
      <c r="AV1062" s="85"/>
      <c r="AW1062" s="85"/>
      <c r="AX1062" s="85"/>
      <c r="AY1062" s="85"/>
      <c r="AZ1062" s="84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/>
      <c r="BV1062" s="10"/>
      <c r="BW1062" s="10"/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  <c r="CH1062" s="10"/>
      <c r="CI1062" s="10"/>
      <c r="CJ1062" s="10"/>
      <c r="CK1062" s="10"/>
      <c r="CL1062" s="10"/>
      <c r="CM1062" s="10"/>
      <c r="CN1062" s="10"/>
      <c r="CO1062" s="10"/>
      <c r="CP1062" s="10"/>
      <c r="CQ1062" s="10"/>
      <c r="CR1062" s="10"/>
      <c r="CS1062" s="10"/>
      <c r="CT1062" s="10"/>
      <c r="CU1062" s="10"/>
      <c r="CV1062" s="10"/>
      <c r="CW1062" s="10"/>
      <c r="CX1062" s="10"/>
      <c r="CY1062" s="10"/>
      <c r="CZ1062" s="10"/>
      <c r="DA1062" s="10"/>
      <c r="DB1062" s="10"/>
      <c r="DC1062" s="10"/>
      <c r="DD1062" s="10"/>
      <c r="DE1062" s="10"/>
      <c r="DF1062" s="10"/>
      <c r="DG1062" s="10"/>
      <c r="DH1062" s="10"/>
      <c r="DI1062" s="10"/>
      <c r="DJ1062" s="10"/>
      <c r="DK1062" s="10"/>
      <c r="DL1062" s="10"/>
      <c r="DM1062" s="10"/>
      <c r="DN1062" s="10"/>
      <c r="DO1062" s="10"/>
      <c r="DP1062" s="10"/>
      <c r="DQ1062" s="10"/>
      <c r="DR1062" s="10"/>
      <c r="DS1062" s="10"/>
    </row>
    <row r="1063" spans="1:123" s="101" customFormat="1" ht="10.95" customHeight="1" x14ac:dyDescent="0.25">
      <c r="A1063" s="75" t="s">
        <v>348</v>
      </c>
      <c r="B1063" s="95" t="str">
        <f t="shared" ref="B1063" si="290">IF(E1063&gt;0,"Bud02 " &amp; C1063 &amp;","&amp;D1063&amp;",'"&amp;E1063&amp;"',"&amp;1*R1063)</f>
        <v>Bud02 2020,3004,'xhnm06',0.00291186255314397</v>
      </c>
      <c r="C1063" s="96">
        <f t="shared" ref="C1063" si="291">$E$5</f>
        <v>2020</v>
      </c>
      <c r="D1063" s="96">
        <v>3004</v>
      </c>
      <c r="E1063" s="97" t="str">
        <f>IF(LEFT(H1063,1) = "x",H1063,F1063)</f>
        <v>xhnm06</v>
      </c>
      <c r="F1063" s="90">
        <v>506500</v>
      </c>
      <c r="G1063" s="98">
        <f>IF(""="",1,SUBSTITUTE(SUBSTITUTE("","xxp","xpp"),"xppm13","xppm08"))</f>
        <v>1</v>
      </c>
      <c r="H1063" s="98" t="str">
        <f>IF("xhnm06"="",1,"xhnm06")</f>
        <v>xhnm06</v>
      </c>
      <c r="I1063" s="98">
        <f>IF("E120z"="",1,IF(LEFT("E120z",1)&lt;&gt;"E","E120z",1))</f>
        <v>1</v>
      </c>
      <c r="J1063" s="98" t="str">
        <f>IF("E120z"="",1,IF(LEFT("E120z",1)="E","E120z",1))</f>
        <v>E120z</v>
      </c>
      <c r="K1063" s="99" t="s">
        <v>362</v>
      </c>
      <c r="L1063" s="91">
        <v>3004</v>
      </c>
      <c r="M1063" s="100" t="str">
        <f>IF(LEFT($G1063,4)="xppm","*","")</f>
        <v/>
      </c>
      <c r="N1063" s="101" t="str">
        <f>UPPER(TRIM("          HOUSE THERAPY - MEDICARE B"))</f>
        <v>HOUSE THERAPY - MEDICARE B</v>
      </c>
      <c r="P1063" s="102" t="s">
        <v>356</v>
      </c>
      <c r="R1063" s="109">
        <f>IFERROR(IF(1*AB1063&gt;0,AB1063,V1063),V1063)</f>
        <v>2.911862553143971E-3</v>
      </c>
      <c r="S1063" s="108"/>
      <c r="T1063" s="101">
        <f>IFERROR(IF(LEFT($G1063,4)="xppm",AD1063/VLOOKUP($G1063,$K$11:$Z$28,T$1,0),IF(LEFT($J1063,1)="E",AD1063/VLOOKUP($J1063,$K$11:$Z$28,T$1,0),AD1063/T$6)),"")</f>
        <v>2.5271497888157864E-3</v>
      </c>
      <c r="V1063" s="101">
        <f>IFERROR(IF(LEFT($G1063,4)="xppm",AF1063/VLOOKUP($G1063,$K$11:$Z$28,V$1,0),IF(LEFT($J1063,1)="E",AF1063/VLOOKUP($J1063,$K$11:$Z$28,V$1,0),AF1063/V$6)),"")</f>
        <v>2.911862553143971E-3</v>
      </c>
      <c r="X1063" s="101">
        <f>IFERROR(IF(LEFT($G1063,4)="xppm",AH1063/VLOOKUP($G1063,$K$11:$Z$28,X$1,0),IF(LEFT($J1063,1)="E",AH1063/VLOOKUP($J1063,$K$11:$Z$28,X$1,0),AH1063/X$6)),"")</f>
        <v>5.2049892971560048E-3</v>
      </c>
      <c r="Z1063" s="101">
        <f>IFERROR(IF(LEFT($G1063,4)="xppm",AJ1063/VLOOKUP($G1063,$K$11:$Z$28,Z$1,0),IF(LEFT($J1063,1)="E",AJ1063/VLOOKUP($J1063,$K$11:$Z$28,Z$1,0),AJ1063/Z$6)),"")</f>
        <v>1.5159758383380573E-2</v>
      </c>
      <c r="AA1063" s="108"/>
      <c r="AB1063" s="99" t="str">
        <f>IFERROR(IF(LEFT($G1063,4)="xppm",AL1063/VLOOKUP($G1063,$K$11:$Z$28,AB$1,0),IF(LEFT($J1063,1)="E",AL1063/VLOOKUP($J1063,$K$11:$AB$28,AB$1,0),AL1063/AB$6)),"")</f>
        <v/>
      </c>
      <c r="AC1063" s="110"/>
      <c r="AD1063" s="14">
        <v>9141.84</v>
      </c>
      <c r="AE1063" s="14"/>
      <c r="AF1063" s="14">
        <v>30133.82</v>
      </c>
      <c r="AG1063" s="14"/>
      <c r="AH1063" s="14">
        <v>53222.46</v>
      </c>
      <c r="AI1063" s="14"/>
      <c r="AJ1063" s="14">
        <v>152162.22674400001</v>
      </c>
      <c r="AK1063" s="65"/>
      <c r="AL1063" s="14">
        <v>0</v>
      </c>
      <c r="AM1063" s="65"/>
      <c r="AN1063" s="25">
        <v>6173.26</v>
      </c>
      <c r="AO1063" s="25">
        <v>2379.11</v>
      </c>
      <c r="AP1063" s="25">
        <v>1119.3900000000001</v>
      </c>
      <c r="AQ1063" s="25">
        <v>3020.18</v>
      </c>
      <c r="AR1063" s="25">
        <v>4300.1499999999996</v>
      </c>
      <c r="AS1063" s="25">
        <v>-714.6</v>
      </c>
      <c r="AT1063" s="25">
        <v>5810.83</v>
      </c>
      <c r="AU1063" s="25">
        <v>4068.91</v>
      </c>
      <c r="AV1063" s="25">
        <v>4506.51</v>
      </c>
      <c r="AW1063" s="25">
        <v>5733.76</v>
      </c>
      <c r="AX1063" s="25">
        <v>2248.8000000000002</v>
      </c>
      <c r="AY1063" s="25">
        <v>1159.28</v>
      </c>
      <c r="AZ1063" s="108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/>
      <c r="BV1063" s="10"/>
      <c r="BW1063" s="10"/>
      <c r="BX1063" s="10"/>
      <c r="BY1063" s="10"/>
      <c r="BZ1063" s="10"/>
      <c r="CA1063" s="10"/>
      <c r="CB1063" s="10"/>
      <c r="CC1063" s="10"/>
      <c r="CD1063" s="10"/>
      <c r="CE1063" s="10"/>
      <c r="CF1063" s="10"/>
      <c r="CG1063" s="10"/>
      <c r="CH1063" s="10"/>
      <c r="CI1063" s="10"/>
      <c r="CJ1063" s="10"/>
      <c r="CK1063" s="10"/>
      <c r="CL1063" s="10"/>
      <c r="CM1063" s="10"/>
      <c r="CN1063" s="10"/>
      <c r="CO1063" s="10"/>
      <c r="CP1063" s="10"/>
      <c r="CQ1063" s="10"/>
      <c r="CR1063" s="10"/>
      <c r="CS1063" s="10"/>
      <c r="CT1063" s="10"/>
      <c r="CU1063" s="10"/>
      <c r="CV1063" s="10"/>
      <c r="CW1063" s="10"/>
      <c r="CX1063" s="10"/>
      <c r="CY1063" s="10"/>
      <c r="CZ1063" s="10"/>
      <c r="DA1063" s="10"/>
      <c r="DB1063" s="10"/>
      <c r="DC1063" s="10"/>
      <c r="DD1063" s="10"/>
      <c r="DE1063" s="10"/>
      <c r="DF1063" s="10"/>
      <c r="DG1063" s="10"/>
      <c r="DH1063" s="10"/>
      <c r="DI1063" s="10"/>
      <c r="DJ1063" s="10"/>
      <c r="DK1063" s="10"/>
      <c r="DL1063" s="10"/>
      <c r="DM1063" s="10"/>
      <c r="DN1063" s="10"/>
      <c r="DO1063" s="10"/>
      <c r="DP1063" s="10"/>
      <c r="DQ1063" s="10"/>
      <c r="DR1063" s="10"/>
      <c r="DS1063" s="10"/>
    </row>
    <row r="1064" spans="1:123" s="101" customFormat="1" ht="10.95" customHeight="1" x14ac:dyDescent="0.25">
      <c r="A1064" s="75" t="s">
        <v>348</v>
      </c>
      <c r="B1064" s="95" t="str">
        <f>IF(E1064&gt;0,"Bud02 " &amp; C1064 &amp;","&amp;D1064&amp;",'"&amp;E1064&amp;"',"&amp;1*R1064)</f>
        <v>Bud02 2020,3004,'508100',92.2188888888889</v>
      </c>
      <c r="C1064" s="96">
        <f>$E$5</f>
        <v>2020</v>
      </c>
      <c r="D1064" s="96">
        <v>3004</v>
      </c>
      <c r="E1064" s="97">
        <f>IF(LEFT(H1064,1) = "x",H1064,F1064)</f>
        <v>508100</v>
      </c>
      <c r="F1064" s="90">
        <v>508100</v>
      </c>
      <c r="G1064" s="98">
        <f>IF(""="",1,SUBSTITUTE(SUBSTITUTE("","xxp","xpp"),"xppm13","xppm08"))</f>
        <v>1</v>
      </c>
      <c r="H1064" s="98">
        <f>IF(""="",1,"")</f>
        <v>1</v>
      </c>
      <c r="I1064" s="98">
        <f>IF(""="",1,IF(LEFT("",1)&lt;&gt;"E","",1))</f>
        <v>1</v>
      </c>
      <c r="J1064" s="98">
        <f>IF(""="",1,IF(LEFT("",1)="E","",1))</f>
        <v>1</v>
      </c>
      <c r="K1064" s="99" t="s">
        <v>363</v>
      </c>
      <c r="L1064" s="91">
        <v>3004</v>
      </c>
      <c r="M1064" s="100" t="str">
        <f>IF(LEFT($G1064,4)="xppm","*","")</f>
        <v/>
      </c>
      <c r="N1064" s="101" t="str">
        <f>UPPER(TRIM("          HOUSE THERAPY - REHAB SUPPLIES"))</f>
        <v>HOUSE THERAPY - REHAB SUPPLIES</v>
      </c>
      <c r="P1064" s="102" t="s">
        <v>356</v>
      </c>
      <c r="R1064" s="109">
        <f>IFERROR(IF(1*AB1064&gt;0,AB1064,V1064),V1064)</f>
        <v>92.218888888888898</v>
      </c>
      <c r="S1064" s="108"/>
      <c r="T1064" s="101">
        <f>IFERROR(IF(LEFT($G1064,4)="xppm",AD1064/VLOOKUP($G1064,$K$11:$Z$28,T$1,0),IF(LEFT($J1064,1)="E",AD1064/VLOOKUP($J1064,$K$11:$Z$28,T$1,0),AD1064/T$6)),"")</f>
        <v>57.233333333333327</v>
      </c>
      <c r="V1064" s="101">
        <f>IFERROR(IF(LEFT($G1064,4)="xppm",AF1064/VLOOKUP($G1064,$K$11:$Z$28,V$1,0),IF(LEFT($J1064,1)="E",AF1064/VLOOKUP($J1064,$K$11:$Z$28,V$1,0),AF1064/V$6)),"")</f>
        <v>92.218888888888898</v>
      </c>
      <c r="X1064" s="101">
        <f>IFERROR(IF(LEFT($G1064,4)="xppm",AH1064/VLOOKUP($G1064,$K$11:$Z$28,X$1,0),IF(LEFT($J1064,1)="E",AH1064/VLOOKUP($J1064,$K$11:$Z$28,X$1,0),AH1064/X$6)),"")</f>
        <v>58.118333333333332</v>
      </c>
      <c r="Z1064" s="101">
        <f>IFERROR(IF(LEFT($G1064,4)="xppm",AJ1064/VLOOKUP($G1064,$K$11:$Z$28,Z$1,0),IF(LEFT($J1064,1)="E",AJ1064/VLOOKUP($J1064,$K$11:$Z$28,Z$1,0),AJ1064/Z$6)),"")</f>
        <v>0</v>
      </c>
      <c r="AA1064" s="108"/>
      <c r="AB1064" s="99">
        <f>IFERROR(IF(LEFT($G1064,4)="xppm",AL1064/VLOOKUP($G1064,$K$11:$Z$28,AB$1,0),IF(LEFT($J1064,1)="E",AL1064/VLOOKUP($J1064,$K$11:$AB$28,AB$1,0),AL1064/AB$6)),"")</f>
        <v>0</v>
      </c>
      <c r="AC1064" s="110"/>
      <c r="AD1064" s="14">
        <v>171.7</v>
      </c>
      <c r="AE1064" s="14"/>
      <c r="AF1064" s="14">
        <v>829.97</v>
      </c>
      <c r="AG1064" s="14"/>
      <c r="AH1064" s="14">
        <v>697.42</v>
      </c>
      <c r="AI1064" s="14"/>
      <c r="AJ1064" s="14"/>
      <c r="AK1064" s="65"/>
      <c r="AL1064" s="14"/>
      <c r="AM1064" s="65"/>
      <c r="AN1064" s="25">
        <v>26.86</v>
      </c>
      <c r="AO1064" s="25">
        <v>0</v>
      </c>
      <c r="AP1064" s="25">
        <v>175.49</v>
      </c>
      <c r="AQ1064" s="25">
        <v>29.19</v>
      </c>
      <c r="AR1064" s="25">
        <v>0</v>
      </c>
      <c r="AS1064" s="25">
        <v>0</v>
      </c>
      <c r="AT1064" s="25">
        <v>477.53</v>
      </c>
      <c r="AU1064" s="25">
        <v>151.55000000000001</v>
      </c>
      <c r="AV1064" s="25">
        <v>0</v>
      </c>
      <c r="AW1064" s="25">
        <v>105.33</v>
      </c>
      <c r="AX1064" s="25">
        <v>0</v>
      </c>
      <c r="AY1064" s="25">
        <v>66.37</v>
      </c>
      <c r="AZ1064" s="108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/>
      <c r="BV1064" s="10"/>
      <c r="BW1064" s="10"/>
      <c r="BX1064" s="10"/>
      <c r="BY1064" s="10"/>
      <c r="BZ1064" s="10"/>
      <c r="CA1064" s="10"/>
      <c r="CB1064" s="10"/>
      <c r="CC1064" s="10"/>
      <c r="CD1064" s="10"/>
      <c r="CE1064" s="10"/>
      <c r="CF1064" s="10"/>
      <c r="CG1064" s="10"/>
      <c r="CH1064" s="10"/>
      <c r="CI1064" s="10"/>
      <c r="CJ1064" s="10"/>
      <c r="CK1064" s="10"/>
      <c r="CL1064" s="10"/>
      <c r="CM1064" s="10"/>
      <c r="CN1064" s="10"/>
      <c r="CO1064" s="10"/>
      <c r="CP1064" s="10"/>
      <c r="CQ1064" s="10"/>
      <c r="CR1064" s="10"/>
      <c r="CS1064" s="10"/>
      <c r="CT1064" s="10"/>
      <c r="CU1064" s="10"/>
      <c r="CV1064" s="10"/>
      <c r="CW1064" s="10"/>
      <c r="CX1064" s="10"/>
      <c r="CY1064" s="10"/>
      <c r="CZ1064" s="10"/>
      <c r="DA1064" s="10"/>
      <c r="DB1064" s="10"/>
      <c r="DC1064" s="10"/>
      <c r="DD1064" s="10"/>
      <c r="DE1064" s="10"/>
      <c r="DF1064" s="10"/>
      <c r="DG1064" s="10"/>
      <c r="DH1064" s="10"/>
      <c r="DI1064" s="10"/>
      <c r="DJ1064" s="10"/>
      <c r="DK1064" s="10"/>
      <c r="DL1064" s="10"/>
      <c r="DM1064" s="10"/>
      <c r="DN1064" s="10"/>
      <c r="DO1064" s="10"/>
      <c r="DP1064" s="10"/>
      <c r="DQ1064" s="10"/>
      <c r="DR1064" s="10"/>
      <c r="DS1064" s="10"/>
    </row>
    <row r="1065" spans="1:123" ht="4.05" customHeight="1" x14ac:dyDescent="0.25">
      <c r="A1065" s="75" t="s">
        <v>348</v>
      </c>
      <c r="E1065" s="111"/>
      <c r="F1065" s="112"/>
      <c r="T1065" s="25"/>
      <c r="U1065" s="25"/>
      <c r="V1065" s="25"/>
      <c r="W1065" s="25"/>
      <c r="X1065" s="25"/>
      <c r="Y1065" s="25"/>
      <c r="Z1065" s="25"/>
      <c r="AA1065" s="25"/>
      <c r="AB1065" s="14"/>
      <c r="AC1065" s="14"/>
    </row>
    <row r="1066" spans="1:123" s="86" customFormat="1" ht="15" customHeight="1" x14ac:dyDescent="0.25">
      <c r="A1066" s="75" t="s">
        <v>348</v>
      </c>
      <c r="B1066" s="80"/>
      <c r="C1066" s="80"/>
      <c r="D1066" s="80"/>
      <c r="E1066" s="81"/>
      <c r="F1066" s="82"/>
      <c r="G1066" s="81"/>
      <c r="H1066" s="81"/>
      <c r="I1066" s="81"/>
      <c r="J1066" s="81"/>
      <c r="K1066" s="81"/>
      <c r="L1066" s="83">
        <f>L1067</f>
        <v>3004</v>
      </c>
      <c r="M1066" s="84" t="s">
        <v>364</v>
      </c>
      <c r="N1066" s="84"/>
      <c r="O1066" s="84"/>
      <c r="P1066" s="84"/>
      <c r="Q1066" s="84"/>
      <c r="R1066" s="84"/>
      <c r="S1066" s="84"/>
      <c r="T1066" s="84"/>
      <c r="U1066" s="84"/>
      <c r="V1066" s="84"/>
      <c r="W1066" s="84"/>
      <c r="X1066" s="84"/>
      <c r="Y1066" s="84"/>
      <c r="Z1066" s="84"/>
      <c r="AA1066" s="84"/>
      <c r="AB1066" s="81"/>
      <c r="AC1066" s="81"/>
      <c r="AD1066" s="14"/>
      <c r="AE1066" s="14"/>
      <c r="AF1066" s="14"/>
      <c r="AG1066" s="14"/>
      <c r="AH1066" s="14"/>
      <c r="AI1066" s="14"/>
      <c r="AJ1066" s="14"/>
      <c r="AK1066" s="14"/>
      <c r="AL1066" s="14"/>
      <c r="AM1066" s="14"/>
      <c r="AN1066" s="85"/>
      <c r="AO1066" s="85"/>
      <c r="AP1066" s="85"/>
      <c r="AQ1066" s="85"/>
      <c r="AR1066" s="85"/>
      <c r="AS1066" s="85"/>
      <c r="AT1066" s="85"/>
      <c r="AU1066" s="85"/>
      <c r="AV1066" s="85"/>
      <c r="AW1066" s="85"/>
      <c r="AX1066" s="85"/>
      <c r="AY1066" s="85"/>
      <c r="AZ1066" s="84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  <c r="BS1066" s="10"/>
      <c r="BT1066" s="10"/>
      <c r="BU1066" s="10"/>
      <c r="BV1066" s="10"/>
      <c r="BW1066" s="10"/>
      <c r="BX1066" s="10"/>
      <c r="BY1066" s="10"/>
      <c r="BZ1066" s="10"/>
      <c r="CA1066" s="10"/>
      <c r="CB1066" s="10"/>
      <c r="CC1066" s="10"/>
      <c r="CD1066" s="10"/>
      <c r="CE1066" s="10"/>
      <c r="CF1066" s="10"/>
      <c r="CG1066" s="10"/>
      <c r="CH1066" s="10"/>
      <c r="CI1066" s="10"/>
      <c r="CJ1066" s="10"/>
      <c r="CK1066" s="10"/>
      <c r="CL1066" s="10"/>
      <c r="CM1066" s="10"/>
      <c r="CN1066" s="10"/>
      <c r="CO1066" s="10"/>
      <c r="CP1066" s="10"/>
      <c r="CQ1066" s="10"/>
      <c r="CR1066" s="10"/>
      <c r="CS1066" s="10"/>
      <c r="CT1066" s="10"/>
      <c r="CU1066" s="10"/>
      <c r="CV1066" s="10"/>
      <c r="CW1066" s="10"/>
      <c r="CX1066" s="10"/>
      <c r="CY1066" s="10"/>
      <c r="CZ1066" s="10"/>
      <c r="DA1066" s="10"/>
      <c r="DB1066" s="10"/>
      <c r="DC1066" s="10"/>
      <c r="DD1066" s="10"/>
      <c r="DE1066" s="10"/>
      <c r="DF1066" s="10"/>
      <c r="DG1066" s="10"/>
      <c r="DH1066" s="10"/>
      <c r="DI1066" s="10"/>
      <c r="DJ1066" s="10"/>
      <c r="DK1066" s="10"/>
      <c r="DL1066" s="10"/>
      <c r="DM1066" s="10"/>
      <c r="DN1066" s="10"/>
      <c r="DO1066" s="10"/>
      <c r="DP1066" s="10"/>
      <c r="DQ1066" s="10"/>
      <c r="DR1066" s="10"/>
      <c r="DS1066" s="10"/>
    </row>
    <row r="1067" spans="1:123" s="101" customFormat="1" ht="10.95" customHeight="1" x14ac:dyDescent="0.25">
      <c r="A1067" s="75" t="s">
        <v>348</v>
      </c>
      <c r="B1067" s="95" t="str">
        <f t="shared" ref="B1067" si="292">IF(E1067&gt;0,"Bud02 " &amp; C1067 &amp;","&amp;D1067&amp;",'"&amp;E1067&amp;"',"&amp;1*R1067)</f>
        <v>Bud02 2020,3004,'xdit02',0</v>
      </c>
      <c r="C1067" s="96">
        <f t="shared" ref="C1067" si="293">$E$5</f>
        <v>2020</v>
      </c>
      <c r="D1067" s="96">
        <v>3004</v>
      </c>
      <c r="E1067" s="97" t="str">
        <f>IF(LEFT(H1067,1) = "x",H1067,F1067)</f>
        <v>xdit02</v>
      </c>
      <c r="F1067" s="90">
        <v>530400</v>
      </c>
      <c r="G1067" s="98" t="str">
        <f>IF("xppm02"="",1,SUBSTITUTE(SUBSTITUTE("xppm02","xxp","xpp"),"xppm13","xppm08"))</f>
        <v>xppm02</v>
      </c>
      <c r="H1067" s="98" t="str">
        <f>IF("xdit02"="",1,"xdit02")</f>
        <v>xdit02</v>
      </c>
      <c r="I1067" s="98">
        <f>IF(""="",1,IF(LEFT("",1)&lt;&gt;"E","",1))</f>
        <v>1</v>
      </c>
      <c r="J1067" s="98">
        <f>IF(""="",1,IF(LEFT("",1)="E","",1))</f>
        <v>1</v>
      </c>
      <c r="K1067" s="99" t="s">
        <v>365</v>
      </c>
      <c r="L1067" s="91">
        <v>3004</v>
      </c>
      <c r="M1067" s="100" t="str">
        <f>IF(LEFT($G1067,4)="xppm","*","")</f>
        <v>*</v>
      </c>
      <c r="N1067" s="101" t="str">
        <f>UPPER(TRIM("          DIETARY CONTRACT SERVICES"))</f>
        <v>DIETARY CONTRACT SERVICES</v>
      </c>
      <c r="P1067" s="102" t="s">
        <v>366</v>
      </c>
      <c r="R1067" s="109">
        <f>IFERROR(IF(1*AB1067&gt;0,AB1067,V1067),V1067)</f>
        <v>0</v>
      </c>
      <c r="S1067" s="108"/>
      <c r="T1067" s="101">
        <f>IFERROR(IF(LEFT($G1067,4)="xppm",AD1067/VLOOKUP($G1067,$K$11:$Z$28,T$1,0),IF(LEFT($J1067,1)="E",AD1067/VLOOKUP($J1067,$K$11:$Z$28,T$1,0),AD1067/T$6)),"")</f>
        <v>0</v>
      </c>
      <c r="V1067" s="101">
        <f>IFERROR(IF(LEFT($G1067,4)="xppm",AF1067/VLOOKUP($G1067,$K$11:$Z$28,V$1,0),IF(LEFT($J1067,1)="E",AF1067/VLOOKUP($J1067,$K$11:$Z$28,V$1,0),AF1067/V$6)),"")</f>
        <v>0</v>
      </c>
      <c r="X1067" s="101">
        <f>IFERROR(IF(LEFT($G1067,4)="xppm",AH1067/VLOOKUP($G1067,$K$11:$Z$28,X$1,0),IF(LEFT($J1067,1)="E",AH1067/VLOOKUP($J1067,$K$11:$Z$28,X$1,0),AH1067/X$6)),"")</f>
        <v>0.17184246329693886</v>
      </c>
      <c r="Z1067" s="101">
        <f>IFERROR(IF(LEFT($G1067,4)="xppm",AJ1067/VLOOKUP($G1067,$K$11:$Z$28,Z$1,0),IF(LEFT($J1067,1)="E",AJ1067/VLOOKUP($J1067,$K$11:$Z$28,Z$1,0),AJ1067/Z$6)),"")</f>
        <v>0</v>
      </c>
      <c r="AA1067" s="108"/>
      <c r="AB1067" s="99" t="str">
        <f>IFERROR(IF(LEFT($G1067,4)="xppm",AL1067/VLOOKUP($G1067,$K$11:$Z$28,AB$1,0),IF(LEFT($J1067,1)="E",AL1067/VLOOKUP($J1067,$K$11:$AB$28,AB$1,0),AL1067/AB$6)),"")</f>
        <v/>
      </c>
      <c r="AC1067" s="110"/>
      <c r="AD1067" s="14">
        <v>0</v>
      </c>
      <c r="AE1067" s="14"/>
      <c r="AF1067" s="14">
        <v>0</v>
      </c>
      <c r="AG1067" s="14"/>
      <c r="AH1067" s="14">
        <v>206509.79</v>
      </c>
      <c r="AI1067" s="14"/>
      <c r="AJ1067" s="14">
        <v>0</v>
      </c>
      <c r="AK1067" s="65"/>
      <c r="AL1067" s="14">
        <v>0</v>
      </c>
      <c r="AM1067" s="65"/>
      <c r="AN1067" s="25">
        <v>0</v>
      </c>
      <c r="AO1067" s="25">
        <v>0</v>
      </c>
      <c r="AP1067" s="25">
        <v>0</v>
      </c>
      <c r="AQ1067" s="25">
        <v>0</v>
      </c>
      <c r="AR1067" s="25">
        <v>0</v>
      </c>
      <c r="AS1067" s="25">
        <v>0</v>
      </c>
      <c r="AT1067" s="25">
        <v>0</v>
      </c>
      <c r="AU1067" s="25">
        <v>0</v>
      </c>
      <c r="AV1067" s="25">
        <v>0</v>
      </c>
      <c r="AW1067" s="25">
        <v>0</v>
      </c>
      <c r="AX1067" s="25">
        <v>0</v>
      </c>
      <c r="AY1067" s="25">
        <v>0</v>
      </c>
      <c r="AZ1067" s="108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/>
      <c r="BT1067" s="10"/>
      <c r="BU1067" s="10"/>
      <c r="BV1067" s="10"/>
      <c r="BW1067" s="10"/>
      <c r="BX1067" s="10"/>
      <c r="BY1067" s="10"/>
      <c r="BZ1067" s="10"/>
      <c r="CA1067" s="10"/>
      <c r="CB1067" s="10"/>
      <c r="CC1067" s="10"/>
      <c r="CD1067" s="10"/>
      <c r="CE1067" s="10"/>
      <c r="CF1067" s="10"/>
      <c r="CG1067" s="10"/>
      <c r="CH1067" s="10"/>
      <c r="CI1067" s="10"/>
      <c r="CJ1067" s="10"/>
      <c r="CK1067" s="10"/>
      <c r="CL1067" s="10"/>
      <c r="CM1067" s="10"/>
      <c r="CN1067" s="10"/>
      <c r="CO1067" s="10"/>
      <c r="CP1067" s="10"/>
      <c r="CQ1067" s="10"/>
      <c r="CR1067" s="10"/>
      <c r="CS1067" s="10"/>
      <c r="CT1067" s="10"/>
      <c r="CU1067" s="10"/>
      <c r="CV1067" s="10"/>
      <c r="CW1067" s="10"/>
      <c r="CX1067" s="10"/>
      <c r="CY1067" s="10"/>
      <c r="CZ1067" s="10"/>
      <c r="DA1067" s="10"/>
      <c r="DB1067" s="10"/>
      <c r="DC1067" s="10"/>
      <c r="DD1067" s="10"/>
      <c r="DE1067" s="10"/>
      <c r="DF1067" s="10"/>
      <c r="DG1067" s="10"/>
      <c r="DH1067" s="10"/>
      <c r="DI1067" s="10"/>
      <c r="DJ1067" s="10"/>
      <c r="DK1067" s="10"/>
      <c r="DL1067" s="10"/>
      <c r="DM1067" s="10"/>
      <c r="DN1067" s="10"/>
      <c r="DO1067" s="10"/>
      <c r="DP1067" s="10"/>
      <c r="DQ1067" s="10"/>
      <c r="DR1067" s="10"/>
      <c r="DS1067" s="10"/>
    </row>
    <row r="1068" spans="1:123" ht="4.05" customHeight="1" x14ac:dyDescent="0.25">
      <c r="A1068" s="75" t="s">
        <v>348</v>
      </c>
      <c r="E1068" s="111"/>
      <c r="F1068" s="112"/>
      <c r="T1068" s="25"/>
      <c r="U1068" s="25"/>
      <c r="V1068" s="25"/>
      <c r="W1068" s="25"/>
      <c r="X1068" s="25"/>
      <c r="Y1068" s="25"/>
      <c r="Z1068" s="25"/>
      <c r="AA1068" s="25"/>
      <c r="AB1068" s="14"/>
      <c r="AC1068" s="14"/>
    </row>
    <row r="1069" spans="1:123" s="86" customFormat="1" ht="15" customHeight="1" x14ac:dyDescent="0.25">
      <c r="A1069" s="75" t="s">
        <v>348</v>
      </c>
      <c r="B1069" s="80"/>
      <c r="C1069" s="80"/>
      <c r="D1069" s="80"/>
      <c r="E1069" s="81"/>
      <c r="F1069" s="82"/>
      <c r="G1069" s="81"/>
      <c r="H1069" s="81"/>
      <c r="I1069" s="81"/>
      <c r="J1069" s="81"/>
      <c r="K1069" s="81"/>
      <c r="L1069" s="83">
        <f>L1070</f>
        <v>3004</v>
      </c>
      <c r="M1069" s="84" t="s">
        <v>367</v>
      </c>
      <c r="N1069" s="84"/>
      <c r="O1069" s="84"/>
      <c r="P1069" s="84"/>
      <c r="Q1069" s="84"/>
      <c r="R1069" s="84"/>
      <c r="S1069" s="84"/>
      <c r="T1069" s="84"/>
      <c r="U1069" s="84"/>
      <c r="V1069" s="84"/>
      <c r="W1069" s="84"/>
      <c r="X1069" s="84"/>
      <c r="Y1069" s="84"/>
      <c r="Z1069" s="84"/>
      <c r="AA1069" s="84"/>
      <c r="AB1069" s="81"/>
      <c r="AC1069" s="81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85"/>
      <c r="AO1069" s="85"/>
      <c r="AP1069" s="85"/>
      <c r="AQ1069" s="85"/>
      <c r="AR1069" s="85"/>
      <c r="AS1069" s="85"/>
      <c r="AT1069" s="85"/>
      <c r="AU1069" s="85"/>
      <c r="AV1069" s="85"/>
      <c r="AW1069" s="85"/>
      <c r="AX1069" s="85"/>
      <c r="AY1069" s="85"/>
      <c r="AZ1069" s="84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/>
      <c r="BV1069" s="10"/>
      <c r="BW1069" s="10"/>
      <c r="BX1069" s="10"/>
      <c r="BY1069" s="10"/>
      <c r="BZ1069" s="10"/>
      <c r="CA1069" s="10"/>
      <c r="CB1069" s="10"/>
      <c r="CC1069" s="10"/>
      <c r="CD1069" s="10"/>
      <c r="CE1069" s="10"/>
      <c r="CF1069" s="10"/>
      <c r="CG1069" s="10"/>
      <c r="CH1069" s="10"/>
      <c r="CI1069" s="10"/>
      <c r="CJ1069" s="10"/>
      <c r="CK1069" s="10"/>
      <c r="CL1069" s="10"/>
      <c r="CM1069" s="10"/>
      <c r="CN1069" s="10"/>
      <c r="CO1069" s="10"/>
      <c r="CP1069" s="10"/>
      <c r="CQ1069" s="10"/>
      <c r="CR1069" s="10"/>
      <c r="CS1069" s="10"/>
      <c r="CT1069" s="10"/>
      <c r="CU1069" s="10"/>
      <c r="CV1069" s="10"/>
      <c r="CW1069" s="10"/>
      <c r="CX1069" s="10"/>
      <c r="CY1069" s="10"/>
      <c r="CZ1069" s="10"/>
      <c r="DA1069" s="10"/>
      <c r="DB1069" s="10"/>
      <c r="DC1069" s="10"/>
      <c r="DD1069" s="10"/>
      <c r="DE1069" s="10"/>
      <c r="DF1069" s="10"/>
      <c r="DG1069" s="10"/>
      <c r="DH1069" s="10"/>
      <c r="DI1069" s="10"/>
      <c r="DJ1069" s="10"/>
      <c r="DK1069" s="10"/>
      <c r="DL1069" s="10"/>
      <c r="DM1069" s="10"/>
      <c r="DN1069" s="10"/>
      <c r="DO1069" s="10"/>
      <c r="DP1069" s="10"/>
      <c r="DQ1069" s="10"/>
      <c r="DR1069" s="10"/>
      <c r="DS1069" s="10"/>
    </row>
    <row r="1070" spans="1:123" s="101" customFormat="1" ht="10.95" customHeight="1" x14ac:dyDescent="0.25">
      <c r="A1070" s="75" t="s">
        <v>348</v>
      </c>
      <c r="B1070" s="95" t="str">
        <f t="shared" ref="B1070:B1072" si="294">IF(E1070&gt;0,"Bud02 " &amp; C1070 &amp;","&amp;D1070&amp;",'"&amp;E1070&amp;"',"&amp;1*R1070)</f>
        <v>Bud02 2020,3004,'533000',20428.53</v>
      </c>
      <c r="C1070" s="96">
        <f t="shared" ref="C1070:C1072" si="295">$E$5</f>
        <v>2020</v>
      </c>
      <c r="D1070" s="96">
        <v>3004</v>
      </c>
      <c r="E1070" s="97">
        <f>IF(LEFT(H1070,1) = "x",H1070,F1070)</f>
        <v>533000</v>
      </c>
      <c r="F1070" s="90">
        <v>533000</v>
      </c>
      <c r="G1070" s="98">
        <f>IF(""="",1,SUBSTITUTE(SUBSTITUTE("","xxp","xpp"),"xppm13","xppm08"))</f>
        <v>1</v>
      </c>
      <c r="H1070" s="98">
        <f>IF(""="",1,"")</f>
        <v>1</v>
      </c>
      <c r="I1070" s="98">
        <f>IF(""="",1,IF(LEFT("",1)&lt;&gt;"E","",1))</f>
        <v>1</v>
      </c>
      <c r="J1070" s="98">
        <f>IF(""="",1,IF(LEFT("",1)="E","",1))</f>
        <v>1</v>
      </c>
      <c r="K1070" s="99" t="s">
        <v>368</v>
      </c>
      <c r="L1070" s="91">
        <v>3004</v>
      </c>
      <c r="M1070" s="100" t="str">
        <f>IF(LEFT($G1070,4)="xppm","*","")</f>
        <v/>
      </c>
      <c r="N1070" s="101" t="str">
        <f>UPPER(TRIM("          UTILITIES"))</f>
        <v>UTILITIES</v>
      </c>
      <c r="P1070" s="102" t="s">
        <v>356</v>
      </c>
      <c r="R1070" s="109">
        <f>IFERROR(IF(1*AB1070&gt;0,AB1070,V1070),V1070)</f>
        <v>20428.53</v>
      </c>
      <c r="S1070" s="108"/>
      <c r="T1070" s="101">
        <f>IFERROR(IF(LEFT($G1070,4)="xppm",AD1070/VLOOKUP($G1070,$K$11:$Z$28,T$1,0),IF(LEFT($J1070,1)="E",AD1070/VLOOKUP($J1070,$K$11:$Z$28,T$1,0),AD1070/T$6)),"")</f>
        <v>19935.956666666669</v>
      </c>
      <c r="V1070" s="101">
        <f>IFERROR(IF(LEFT($G1070,4)="xppm",AF1070/VLOOKUP($G1070,$K$11:$Z$28,V$1,0),IF(LEFT($J1070,1)="E",AF1070/VLOOKUP($J1070,$K$11:$Z$28,V$1,0),AF1070/V$6)),"")</f>
        <v>20428.53</v>
      </c>
      <c r="X1070" s="101">
        <f>IFERROR(IF(LEFT($G1070,4)="xppm",AH1070/VLOOKUP($G1070,$K$11:$Z$28,X$1,0),IF(LEFT($J1070,1)="E",AH1070/VLOOKUP($J1070,$K$11:$Z$28,X$1,0),AH1070/X$6)),"")</f>
        <v>24806.299166666668</v>
      </c>
      <c r="Z1070" s="101">
        <f>IFERROR(IF(LEFT($G1070,4)="xppm",AJ1070/VLOOKUP($G1070,$K$11:$Z$28,Z$1,0),IF(LEFT($J1070,1)="E",AJ1070/VLOOKUP($J1070,$K$11:$Z$28,Z$1,0),AJ1070/Z$6)),"")</f>
        <v>25295</v>
      </c>
      <c r="AA1070" s="108"/>
      <c r="AB1070" s="99">
        <f>IFERROR(IF(LEFT($G1070,4)="xppm",AL1070/VLOOKUP($G1070,$K$11:$Z$28,AB$1,0),IF(LEFT($J1070,1)="E",AL1070/VLOOKUP($J1070,$K$11:$AB$28,AB$1,0),AL1070/AB$6)),"")</f>
        <v>0</v>
      </c>
      <c r="AC1070" s="110"/>
      <c r="AD1070" s="14">
        <v>59807.87</v>
      </c>
      <c r="AE1070" s="14"/>
      <c r="AF1070" s="14">
        <v>183856.77</v>
      </c>
      <c r="AG1070" s="14"/>
      <c r="AH1070" s="14">
        <v>297675.59000000003</v>
      </c>
      <c r="AI1070" s="14"/>
      <c r="AJ1070" s="14">
        <v>303540</v>
      </c>
      <c r="AK1070" s="65"/>
      <c r="AL1070" s="14">
        <v>0</v>
      </c>
      <c r="AM1070" s="65"/>
      <c r="AN1070" s="25">
        <v>23104.18</v>
      </c>
      <c r="AO1070" s="25">
        <v>25135.56</v>
      </c>
      <c r="AP1070" s="25">
        <v>26362.58</v>
      </c>
      <c r="AQ1070" s="25">
        <v>31759</v>
      </c>
      <c r="AR1070" s="25">
        <v>19384.45</v>
      </c>
      <c r="AS1070" s="25">
        <v>23421</v>
      </c>
      <c r="AT1070" s="25">
        <v>26448.5</v>
      </c>
      <c r="AU1070" s="25">
        <v>22685.27</v>
      </c>
      <c r="AV1070" s="25">
        <v>350.68</v>
      </c>
      <c r="AW1070" s="25">
        <v>21657.66</v>
      </c>
      <c r="AX1070" s="25">
        <v>20355.099999999999</v>
      </c>
      <c r="AY1070" s="25">
        <v>17795.11</v>
      </c>
      <c r="AZ1070" s="108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/>
      <c r="BV1070" s="10"/>
      <c r="BW1070" s="10"/>
      <c r="BX1070" s="10"/>
      <c r="BY1070" s="10"/>
      <c r="BZ1070" s="10"/>
      <c r="CA1070" s="10"/>
      <c r="CB1070" s="10"/>
      <c r="CC1070" s="10"/>
      <c r="CD1070" s="10"/>
      <c r="CE1070" s="10"/>
      <c r="CF1070" s="10"/>
      <c r="CG1070" s="10"/>
      <c r="CH1070" s="10"/>
      <c r="CI1070" s="10"/>
      <c r="CJ1070" s="10"/>
      <c r="CK1070" s="10"/>
      <c r="CL1070" s="10"/>
      <c r="CM1070" s="10"/>
      <c r="CN1070" s="10"/>
      <c r="CO1070" s="10"/>
      <c r="CP1070" s="10"/>
      <c r="CQ1070" s="10"/>
      <c r="CR1070" s="10"/>
      <c r="CS1070" s="10"/>
      <c r="CT1070" s="10"/>
      <c r="CU1070" s="10"/>
      <c r="CV1070" s="10"/>
      <c r="CW1070" s="10"/>
      <c r="CX1070" s="10"/>
      <c r="CY1070" s="10"/>
      <c r="CZ1070" s="10"/>
      <c r="DA1070" s="10"/>
      <c r="DB1070" s="10"/>
      <c r="DC1070" s="10"/>
      <c r="DD1070" s="10"/>
      <c r="DE1070" s="10"/>
      <c r="DF1070" s="10"/>
      <c r="DG1070" s="10"/>
      <c r="DH1070" s="10"/>
      <c r="DI1070" s="10"/>
      <c r="DJ1070" s="10"/>
      <c r="DK1070" s="10"/>
      <c r="DL1070" s="10"/>
      <c r="DM1070" s="10"/>
      <c r="DN1070" s="10"/>
      <c r="DO1070" s="10"/>
      <c r="DP1070" s="10"/>
      <c r="DQ1070" s="10"/>
      <c r="DR1070" s="10"/>
      <c r="DS1070" s="10"/>
    </row>
    <row r="1071" spans="1:123" s="101" customFormat="1" ht="10.95" customHeight="1" x14ac:dyDescent="0.25">
      <c r="A1071" s="75" t="s">
        <v>348</v>
      </c>
      <c r="B1071" s="95" t="str">
        <f t="shared" si="294"/>
        <v>Bud02 2020,3004,'536000',3845.95888888889</v>
      </c>
      <c r="C1071" s="96">
        <f t="shared" si="295"/>
        <v>2020</v>
      </c>
      <c r="D1071" s="96">
        <v>3004</v>
      </c>
      <c r="E1071" s="97">
        <f>IF(LEFT(H1071,1) = "x",H1071,F1071)</f>
        <v>536000</v>
      </c>
      <c r="F1071" s="90">
        <v>536000</v>
      </c>
      <c r="G1071" s="98">
        <f>IF(""="",1,SUBSTITUTE(SUBSTITUTE("","xxp","xpp"),"xppm13","xppm08"))</f>
        <v>1</v>
      </c>
      <c r="H1071" s="98">
        <f>IF(""="",1,"")</f>
        <v>1</v>
      </c>
      <c r="I1071" s="98">
        <f>IF(""="",1,IF(LEFT("",1)&lt;&gt;"E","",1))</f>
        <v>1</v>
      </c>
      <c r="J1071" s="98">
        <f>IF(""="",1,IF(LEFT("",1)="E","",1))</f>
        <v>1</v>
      </c>
      <c r="K1071" s="99" t="s">
        <v>369</v>
      </c>
      <c r="L1071" s="91">
        <v>3004</v>
      </c>
      <c r="M1071" s="100" t="str">
        <f>IF(LEFT($G1071,4)="xppm","*","")</f>
        <v/>
      </c>
      <c r="N1071" s="101" t="str">
        <f>UPPER(TRIM("          REPAIRS &amp; MAINTENANCE/SUPPLIES"))</f>
        <v>REPAIRS &amp; MAINTENANCE/SUPPLIES</v>
      </c>
      <c r="P1071" s="102" t="s">
        <v>370</v>
      </c>
      <c r="R1071" s="109">
        <f>IFERROR(IF(1*AB1071&gt;0,AB1071,V1071),V1071)</f>
        <v>3845.9588888888884</v>
      </c>
      <c r="S1071" s="108"/>
      <c r="T1071" s="101">
        <f>IFERROR(IF(LEFT($G1071,4)="xppm",AD1071/VLOOKUP($G1071,$K$11:$Z$28,T$1,0),IF(LEFT($J1071,1)="E",AD1071/VLOOKUP($J1071,$K$11:$Z$28,T$1,0),AD1071/T$6)),"")</f>
        <v>3981.1133333333332</v>
      </c>
      <c r="V1071" s="101">
        <f>IFERROR(IF(LEFT($G1071,4)="xppm",AF1071/VLOOKUP($G1071,$K$11:$Z$28,V$1,0),IF(LEFT($J1071,1)="E",AF1071/VLOOKUP($J1071,$K$11:$Z$28,V$1,0),AF1071/V$6)),"")</f>
        <v>3845.9588888888884</v>
      </c>
      <c r="X1071" s="101">
        <f>IFERROR(IF(LEFT($G1071,4)="xppm",AH1071/VLOOKUP($G1071,$K$11:$Z$28,X$1,0),IF(LEFT($J1071,1)="E",AH1071/VLOOKUP($J1071,$K$11:$Z$28,X$1,0),AH1071/X$6)),"")</f>
        <v>3746.8233333333333</v>
      </c>
      <c r="Z1071" s="101">
        <f>IFERROR(IF(LEFT($G1071,4)="xppm",AJ1071/VLOOKUP($G1071,$K$11:$Z$28,Z$1,0),IF(LEFT($J1071,1)="E",AJ1071/VLOOKUP($J1071,$K$11:$Z$28,Z$1,0),AJ1071/Z$6)),"")</f>
        <v>4360.104166666667</v>
      </c>
      <c r="AA1071" s="108"/>
      <c r="AB1071" s="99">
        <f>IFERROR(IF(LEFT($G1071,4)="xppm",AL1071/VLOOKUP($G1071,$K$11:$Z$28,AB$1,0),IF(LEFT($J1071,1)="E",AL1071/VLOOKUP($J1071,$K$11:$AB$28,AB$1,0),AL1071/AB$6)),"")</f>
        <v>0</v>
      </c>
      <c r="AC1071" s="110"/>
      <c r="AD1071" s="14">
        <v>11943.34</v>
      </c>
      <c r="AE1071" s="14"/>
      <c r="AF1071" s="14">
        <v>34613.629999999997</v>
      </c>
      <c r="AG1071" s="14"/>
      <c r="AH1071" s="14">
        <v>44961.88</v>
      </c>
      <c r="AI1071" s="14"/>
      <c r="AJ1071" s="14">
        <v>52321.25</v>
      </c>
      <c r="AK1071" s="65"/>
      <c r="AL1071" s="14">
        <v>0</v>
      </c>
      <c r="AM1071" s="65"/>
      <c r="AN1071" s="25">
        <v>1483.14</v>
      </c>
      <c r="AO1071" s="25">
        <v>977.5</v>
      </c>
      <c r="AP1071" s="25">
        <v>4777.29</v>
      </c>
      <c r="AQ1071" s="25">
        <v>528.16999999999996</v>
      </c>
      <c r="AR1071" s="25">
        <v>4202.97</v>
      </c>
      <c r="AS1071" s="25">
        <v>3179.37</v>
      </c>
      <c r="AT1071" s="25">
        <v>5233.1400000000003</v>
      </c>
      <c r="AU1071" s="25">
        <v>3016.12</v>
      </c>
      <c r="AV1071" s="25">
        <v>6510.52</v>
      </c>
      <c r="AW1071" s="25">
        <v>6133.55</v>
      </c>
      <c r="AX1071" s="25">
        <v>3132.57</v>
      </c>
      <c r="AY1071" s="25">
        <v>2677.22</v>
      </c>
      <c r="AZ1071" s="108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/>
      <c r="BV1071" s="10"/>
      <c r="BW1071" s="10"/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10"/>
      <c r="CH1071" s="10"/>
      <c r="CI1071" s="10"/>
      <c r="CJ1071" s="10"/>
      <c r="CK1071" s="10"/>
      <c r="CL1071" s="10"/>
      <c r="CM1071" s="10"/>
      <c r="CN1071" s="10"/>
      <c r="CO1071" s="10"/>
      <c r="CP1071" s="10"/>
      <c r="CQ1071" s="10"/>
      <c r="CR1071" s="10"/>
      <c r="CS1071" s="10"/>
      <c r="CT1071" s="10"/>
      <c r="CU1071" s="10"/>
      <c r="CV1071" s="10"/>
      <c r="CW1071" s="10"/>
      <c r="CX1071" s="10"/>
      <c r="CY1071" s="10"/>
      <c r="CZ1071" s="10"/>
      <c r="DA1071" s="10"/>
      <c r="DB1071" s="10"/>
      <c r="DC1071" s="10"/>
      <c r="DD1071" s="10"/>
      <c r="DE1071" s="10"/>
      <c r="DF1071" s="10"/>
      <c r="DG1071" s="10"/>
      <c r="DH1071" s="10"/>
      <c r="DI1071" s="10"/>
      <c r="DJ1071" s="10"/>
      <c r="DK1071" s="10"/>
      <c r="DL1071" s="10"/>
      <c r="DM1071" s="10"/>
      <c r="DN1071" s="10"/>
      <c r="DO1071" s="10"/>
      <c r="DP1071" s="10"/>
      <c r="DQ1071" s="10"/>
      <c r="DR1071" s="10"/>
      <c r="DS1071" s="10"/>
    </row>
    <row r="1072" spans="1:123" s="101" customFormat="1" ht="10.95" customHeight="1" x14ac:dyDescent="0.25">
      <c r="A1072" s="75" t="s">
        <v>348</v>
      </c>
      <c r="B1072" s="95" t="str">
        <f t="shared" si="294"/>
        <v>Bud02 2020,3004,'534000',2289.27666666667</v>
      </c>
      <c r="C1072" s="96">
        <f t="shared" si="295"/>
        <v>2020</v>
      </c>
      <c r="D1072" s="96">
        <v>3004</v>
      </c>
      <c r="E1072" s="97">
        <f>IF(LEFT(H1072,1) = "x",H1072,F1072)</f>
        <v>534000</v>
      </c>
      <c r="F1072" s="90">
        <v>534000</v>
      </c>
      <c r="G1072" s="98">
        <f>IF(""="",1,SUBSTITUTE(SUBSTITUTE("","xxp","xpp"),"xppm13","xppm08"))</f>
        <v>1</v>
      </c>
      <c r="H1072" s="98">
        <f>IF(""="",1,"")</f>
        <v>1</v>
      </c>
      <c r="I1072" s="98">
        <f>IF(""="",1,IF(LEFT("",1)&lt;&gt;"E","",1))</f>
        <v>1</v>
      </c>
      <c r="J1072" s="98">
        <f>IF(""="",1,IF(LEFT("",1)="E","",1))</f>
        <v>1</v>
      </c>
      <c r="K1072" s="99" t="s">
        <v>371</v>
      </c>
      <c r="L1072" s="91">
        <v>3004</v>
      </c>
      <c r="M1072" s="100" t="str">
        <f>IF(LEFT($G1072,4)="xppm","*","")</f>
        <v/>
      </c>
      <c r="N1072" s="101" t="str">
        <f>UPPER(TRIM("          CONTRACT SERVICES"))</f>
        <v>CONTRACT SERVICES</v>
      </c>
      <c r="P1072" s="102" t="s">
        <v>370</v>
      </c>
      <c r="R1072" s="109">
        <f>IFERROR(IF(1*AB1072&gt;0,AB1072,V1072),V1072)</f>
        <v>2289.2766666666666</v>
      </c>
      <c r="S1072" s="108"/>
      <c r="T1072" s="101">
        <f>IFERROR(IF(LEFT($G1072,4)="xppm",AD1072/VLOOKUP($G1072,$K$11:$Z$28,T$1,0),IF(LEFT($J1072,1)="E",AD1072/VLOOKUP($J1072,$K$11:$Z$28,T$1,0),AD1072/T$6)),"")</f>
        <v>1824.36</v>
      </c>
      <c r="V1072" s="101">
        <f>IFERROR(IF(LEFT($G1072,4)="xppm",AF1072/VLOOKUP($G1072,$K$11:$Z$28,V$1,0),IF(LEFT($J1072,1)="E",AF1072/VLOOKUP($J1072,$K$11:$Z$28,V$1,0),AF1072/V$6)),"")</f>
        <v>2289.2766666666666</v>
      </c>
      <c r="X1072" s="101">
        <f>IFERROR(IF(LEFT($G1072,4)="xppm",AH1072/VLOOKUP($G1072,$K$11:$Z$28,X$1,0),IF(LEFT($J1072,1)="E",AH1072/VLOOKUP($J1072,$K$11:$Z$28,X$1,0),AH1072/X$6)),"")</f>
        <v>2057.4408333333336</v>
      </c>
      <c r="Z1072" s="101">
        <f>IFERROR(IF(LEFT($G1072,4)="xppm",AJ1072/VLOOKUP($G1072,$K$11:$Z$28,Z$1,0),IF(LEFT($J1072,1)="E",AJ1072/VLOOKUP($J1072,$K$11:$Z$28,Z$1,0),AJ1072/Z$6)),"")</f>
        <v>3340</v>
      </c>
      <c r="AA1072" s="108"/>
      <c r="AB1072" s="99">
        <f>IFERROR(IF(LEFT($G1072,4)="xppm",AL1072/VLOOKUP($G1072,$K$11:$Z$28,AB$1,0),IF(LEFT($J1072,1)="E",AL1072/VLOOKUP($J1072,$K$11:$AB$28,AB$1,0),AL1072/AB$6)),"")</f>
        <v>0</v>
      </c>
      <c r="AC1072" s="110"/>
      <c r="AD1072" s="14">
        <v>5473.08</v>
      </c>
      <c r="AE1072" s="14"/>
      <c r="AF1072" s="14">
        <v>20603.490000000002</v>
      </c>
      <c r="AG1072" s="14"/>
      <c r="AH1072" s="14">
        <v>24689.29</v>
      </c>
      <c r="AI1072" s="14"/>
      <c r="AJ1072" s="14">
        <v>40080</v>
      </c>
      <c r="AK1072" s="65"/>
      <c r="AL1072" s="14">
        <v>0</v>
      </c>
      <c r="AM1072" s="65"/>
      <c r="AN1072" s="25">
        <v>2153.1</v>
      </c>
      <c r="AO1072" s="25">
        <v>1718.54</v>
      </c>
      <c r="AP1072" s="25">
        <v>4101.7299999999996</v>
      </c>
      <c r="AQ1072" s="25">
        <v>1823.14</v>
      </c>
      <c r="AR1072" s="25">
        <v>3108.55</v>
      </c>
      <c r="AS1072" s="25">
        <v>1550.36</v>
      </c>
      <c r="AT1072" s="25">
        <v>3650.51</v>
      </c>
      <c r="AU1072" s="25">
        <v>3506.66</v>
      </c>
      <c r="AV1072" s="25">
        <v>1491.19</v>
      </c>
      <c r="AW1072" s="25">
        <v>286.5</v>
      </c>
      <c r="AX1072" s="25">
        <v>3624.02</v>
      </c>
      <c r="AY1072" s="25">
        <v>1562.56</v>
      </c>
      <c r="AZ1072" s="108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/>
      <c r="BV1072" s="10"/>
      <c r="BW1072" s="10"/>
      <c r="BX1072" s="10"/>
      <c r="BY1072" s="10"/>
      <c r="BZ1072" s="10"/>
      <c r="CA1072" s="10"/>
      <c r="CB1072" s="10"/>
      <c r="CC1072" s="10"/>
      <c r="CD1072" s="10"/>
      <c r="CE1072" s="10"/>
      <c r="CF1072" s="10"/>
      <c r="CG1072" s="10"/>
      <c r="CH1072" s="10"/>
      <c r="CI1072" s="10"/>
      <c r="CJ1072" s="10"/>
      <c r="CK1072" s="10"/>
      <c r="CL1072" s="10"/>
      <c r="CM1072" s="10"/>
      <c r="CN1072" s="10"/>
      <c r="CO1072" s="10"/>
      <c r="CP1072" s="10"/>
      <c r="CQ1072" s="10"/>
      <c r="CR1072" s="10"/>
      <c r="CS1072" s="10"/>
      <c r="CT1072" s="10"/>
      <c r="CU1072" s="10"/>
      <c r="CV1072" s="10"/>
      <c r="CW1072" s="10"/>
      <c r="CX1072" s="10"/>
      <c r="CY1072" s="10"/>
      <c r="CZ1072" s="10"/>
      <c r="DA1072" s="10"/>
      <c r="DB1072" s="10"/>
      <c r="DC1072" s="10"/>
      <c r="DD1072" s="10"/>
      <c r="DE1072" s="10"/>
      <c r="DF1072" s="10"/>
      <c r="DG1072" s="10"/>
      <c r="DH1072" s="10"/>
      <c r="DI1072" s="10"/>
      <c r="DJ1072" s="10"/>
      <c r="DK1072" s="10"/>
      <c r="DL1072" s="10"/>
      <c r="DM1072" s="10"/>
      <c r="DN1072" s="10"/>
      <c r="DO1072" s="10"/>
      <c r="DP1072" s="10"/>
      <c r="DQ1072" s="10"/>
      <c r="DR1072" s="10"/>
      <c r="DS1072" s="10"/>
    </row>
    <row r="1073" spans="1:123" ht="4.05" customHeight="1" x14ac:dyDescent="0.25">
      <c r="A1073" s="75" t="s">
        <v>348</v>
      </c>
      <c r="E1073" s="111"/>
      <c r="F1073" s="112"/>
      <c r="T1073" s="25"/>
      <c r="U1073" s="25"/>
      <c r="V1073" s="25"/>
      <c r="W1073" s="25"/>
      <c r="X1073" s="25"/>
      <c r="Y1073" s="25"/>
      <c r="Z1073" s="25"/>
      <c r="AA1073" s="25"/>
      <c r="AB1073" s="14"/>
      <c r="AC1073" s="14"/>
    </row>
    <row r="1074" spans="1:123" s="86" customFormat="1" ht="15" customHeight="1" x14ac:dyDescent="0.25">
      <c r="A1074" s="75" t="s">
        <v>348</v>
      </c>
      <c r="B1074" s="80"/>
      <c r="C1074" s="80"/>
      <c r="D1074" s="80"/>
      <c r="E1074" s="81"/>
      <c r="F1074" s="82"/>
      <c r="G1074" s="81"/>
      <c r="H1074" s="81"/>
      <c r="I1074" s="81"/>
      <c r="J1074" s="81"/>
      <c r="K1074" s="81"/>
      <c r="L1074" s="83">
        <f>L1075</f>
        <v>3004</v>
      </c>
      <c r="M1074" s="84" t="s">
        <v>372</v>
      </c>
      <c r="N1074" s="84"/>
      <c r="O1074" s="84"/>
      <c r="P1074" s="84"/>
      <c r="Q1074" s="84"/>
      <c r="R1074" s="84"/>
      <c r="S1074" s="84"/>
      <c r="T1074" s="84"/>
      <c r="U1074" s="84"/>
      <c r="V1074" s="84"/>
      <c r="W1074" s="84"/>
      <c r="X1074" s="84"/>
      <c r="Y1074" s="84"/>
      <c r="Z1074" s="84"/>
      <c r="AA1074" s="84"/>
      <c r="AB1074" s="81"/>
      <c r="AC1074" s="81"/>
      <c r="AD1074" s="14"/>
      <c r="AE1074" s="14"/>
      <c r="AF1074" s="14"/>
      <c r="AG1074" s="14"/>
      <c r="AH1074" s="14"/>
      <c r="AI1074" s="14"/>
      <c r="AJ1074" s="14"/>
      <c r="AK1074" s="14"/>
      <c r="AL1074" s="14"/>
      <c r="AM1074" s="14"/>
      <c r="AN1074" s="85"/>
      <c r="AO1074" s="85"/>
      <c r="AP1074" s="85"/>
      <c r="AQ1074" s="85"/>
      <c r="AR1074" s="85"/>
      <c r="AS1074" s="85"/>
      <c r="AT1074" s="85"/>
      <c r="AU1074" s="85"/>
      <c r="AV1074" s="85"/>
      <c r="AW1074" s="85"/>
      <c r="AX1074" s="85"/>
      <c r="AY1074" s="85"/>
      <c r="AZ1074" s="84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  <c r="BS1074" s="10"/>
      <c r="BT1074" s="10"/>
      <c r="BU1074" s="10"/>
      <c r="BV1074" s="10"/>
      <c r="BW1074" s="10"/>
      <c r="BX1074" s="10"/>
      <c r="BY1074" s="10"/>
      <c r="BZ1074" s="10"/>
      <c r="CA1074" s="10"/>
      <c r="CB1074" s="10"/>
      <c r="CC1074" s="10"/>
      <c r="CD1074" s="10"/>
      <c r="CE1074" s="10"/>
      <c r="CF1074" s="10"/>
      <c r="CG1074" s="10"/>
      <c r="CH1074" s="10"/>
      <c r="CI1074" s="10"/>
      <c r="CJ1074" s="10"/>
      <c r="CK1074" s="10"/>
      <c r="CL1074" s="10"/>
      <c r="CM1074" s="10"/>
      <c r="CN1074" s="10"/>
      <c r="CO1074" s="10"/>
      <c r="CP1074" s="10"/>
      <c r="CQ1074" s="10"/>
      <c r="CR1074" s="10"/>
      <c r="CS1074" s="10"/>
      <c r="CT1074" s="10"/>
      <c r="CU1074" s="10"/>
      <c r="CV1074" s="10"/>
      <c r="CW1074" s="10"/>
      <c r="CX1074" s="10"/>
      <c r="CY1074" s="10"/>
      <c r="CZ1074" s="10"/>
      <c r="DA1074" s="10"/>
      <c r="DB1074" s="10"/>
      <c r="DC1074" s="10"/>
      <c r="DD1074" s="10"/>
      <c r="DE1074" s="10"/>
      <c r="DF1074" s="10"/>
      <c r="DG1074" s="10"/>
      <c r="DH1074" s="10"/>
      <c r="DI1074" s="10"/>
      <c r="DJ1074" s="10"/>
      <c r="DK1074" s="10"/>
      <c r="DL1074" s="10"/>
      <c r="DM1074" s="10"/>
      <c r="DN1074" s="10"/>
      <c r="DO1074" s="10"/>
      <c r="DP1074" s="10"/>
      <c r="DQ1074" s="10"/>
      <c r="DR1074" s="10"/>
      <c r="DS1074" s="10"/>
    </row>
    <row r="1075" spans="1:123" s="101" customFormat="1" ht="10.95" customHeight="1" x14ac:dyDescent="0.25">
      <c r="A1075" s="75" t="s">
        <v>348</v>
      </c>
      <c r="B1075" s="95" t="str">
        <f t="shared" ref="B1075:B1086" si="296">IF(E1075&gt;0,"Bud02 " &amp; C1075 &amp;","&amp;D1075&amp;",'"&amp;E1075&amp;"',"&amp;1*R1075)</f>
        <v>Bud02 2020,3004,'542500',732.888888888889</v>
      </c>
      <c r="C1075" s="96">
        <f t="shared" ref="C1075:C1086" si="297">$E$5</f>
        <v>2020</v>
      </c>
      <c r="D1075" s="96">
        <v>3004</v>
      </c>
      <c r="E1075" s="97">
        <f>IF(LEFT(H1075,1) = "x",H1075,F1075)</f>
        <v>542500</v>
      </c>
      <c r="F1075" s="90">
        <v>542500</v>
      </c>
      <c r="G1075" s="98">
        <f>IF(""="",1,SUBSTITUTE(SUBSTITUTE("","xxp","xpp"),"xppm13","xppm08"))</f>
        <v>1</v>
      </c>
      <c r="H1075" s="98">
        <f>IF(""="",1,"")</f>
        <v>1</v>
      </c>
      <c r="I1075" s="98">
        <f>IF(""="",1,IF(LEFT("",1)&lt;&gt;"E","",1))</f>
        <v>1</v>
      </c>
      <c r="J1075" s="98">
        <f>IF(""="",1,IF(LEFT("",1)="E","",1))</f>
        <v>1</v>
      </c>
      <c r="K1075" s="99" t="s">
        <v>373</v>
      </c>
      <c r="L1075" s="91">
        <v>3004</v>
      </c>
      <c r="M1075" s="100" t="str">
        <f>IF(LEFT($G1075,4)="xppm","*","")</f>
        <v/>
      </c>
      <c r="N1075" s="101" t="str">
        <f>UPPER(TRIM("          MARKETING - ADVERTISING &amp; PROMOTION"))</f>
        <v>MARKETING - ADVERTISING &amp; PROMOTION</v>
      </c>
      <c r="P1075" s="102" t="s">
        <v>374</v>
      </c>
      <c r="R1075" s="109">
        <f>IFERROR(IF(1*AB1075&gt;0,AB1075,V1075),V1075)</f>
        <v>732.88888888888891</v>
      </c>
      <c r="S1075" s="108"/>
      <c r="T1075" s="101">
        <f>IFERROR(IF(LEFT($G1075,4)="xppm",AD1075/VLOOKUP($G1075,$K$11:$Z$28,T$1,0),IF(LEFT($J1075,1)="E",AD1075/VLOOKUP($J1075,$K$11:$Z$28,T$1,0),AD1075/T$6)),"")</f>
        <v>865.98</v>
      </c>
      <c r="V1075" s="101">
        <f>IFERROR(IF(LEFT($G1075,4)="xppm",AF1075/VLOOKUP($G1075,$K$11:$Z$28,V$1,0),IF(LEFT($J1075,1)="E",AF1075/VLOOKUP($J1075,$K$11:$Z$28,V$1,0),AF1075/V$6)),"")</f>
        <v>732.88888888888891</v>
      </c>
      <c r="X1075" s="101">
        <f>IFERROR(IF(LEFT($G1075,4)="xppm",AH1075/VLOOKUP($G1075,$K$11:$Z$28,X$1,0),IF(LEFT($J1075,1)="E",AH1075/VLOOKUP($J1075,$K$11:$Z$28,X$1,0),AH1075/X$6)),"")</f>
        <v>719.17000000000007</v>
      </c>
      <c r="Z1075" s="101">
        <f>IFERROR(IF(LEFT($G1075,4)="xppm",AJ1075/VLOOKUP($G1075,$K$11:$Z$28,Z$1,0),IF(LEFT($J1075,1)="E",AJ1075/VLOOKUP($J1075,$K$11:$Z$28,Z$1,0),AJ1075/Z$6)),"")</f>
        <v>1076.583566</v>
      </c>
      <c r="AA1075" s="108"/>
      <c r="AB1075" s="99">
        <f>IFERROR(IF(LEFT($G1075,4)="xppm",AL1075/VLOOKUP($G1075,$K$11:$Z$28,AB$1,0),IF(LEFT($J1075,1)="E",AL1075/VLOOKUP($J1075,$K$11:$AB$28,AB$1,0),AL1075/AB$6)),"")</f>
        <v>0</v>
      </c>
      <c r="AC1075" s="110"/>
      <c r="AD1075" s="14">
        <v>2597.94</v>
      </c>
      <c r="AE1075" s="14"/>
      <c r="AF1075" s="14">
        <v>6596</v>
      </c>
      <c r="AG1075" s="14"/>
      <c r="AH1075" s="14">
        <v>8630.0400000000009</v>
      </c>
      <c r="AI1075" s="14"/>
      <c r="AJ1075" s="14">
        <v>12919.002791999999</v>
      </c>
      <c r="AK1075" s="65"/>
      <c r="AL1075" s="14">
        <v>0</v>
      </c>
      <c r="AM1075" s="65"/>
      <c r="AN1075" s="25">
        <v>260.98</v>
      </c>
      <c r="AO1075" s="25">
        <v>1143.8699999999999</v>
      </c>
      <c r="AP1075" s="25">
        <v>830.56</v>
      </c>
      <c r="AQ1075" s="25">
        <v>440.23</v>
      </c>
      <c r="AR1075" s="25">
        <v>1244.94</v>
      </c>
      <c r="AS1075" s="25">
        <v>287.08999999999997</v>
      </c>
      <c r="AT1075" s="25">
        <v>444.59</v>
      </c>
      <c r="AU1075" s="25">
        <v>1234.76</v>
      </c>
      <c r="AV1075" s="25">
        <v>346.45</v>
      </c>
      <c r="AW1075" s="25">
        <v>626.34</v>
      </c>
      <c r="AX1075" s="25">
        <v>1450.72</v>
      </c>
      <c r="AY1075" s="25">
        <v>520.88</v>
      </c>
      <c r="AZ1075" s="108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  <c r="BS1075" s="10"/>
      <c r="BT1075" s="10"/>
      <c r="BU1075" s="10"/>
      <c r="BV1075" s="10"/>
      <c r="BW1075" s="10"/>
      <c r="BX1075" s="10"/>
      <c r="BY1075" s="10"/>
      <c r="BZ1075" s="10"/>
      <c r="CA1075" s="10"/>
      <c r="CB1075" s="10"/>
      <c r="CC1075" s="10"/>
      <c r="CD1075" s="10"/>
      <c r="CE1075" s="10"/>
      <c r="CF1075" s="10"/>
      <c r="CG1075" s="10"/>
      <c r="CH1075" s="10"/>
      <c r="CI1075" s="10"/>
      <c r="CJ1075" s="10"/>
      <c r="CK1075" s="10"/>
      <c r="CL1075" s="10"/>
      <c r="CM1075" s="10"/>
      <c r="CN1075" s="10"/>
      <c r="CO1075" s="10"/>
      <c r="CP1075" s="10"/>
      <c r="CQ1075" s="10"/>
      <c r="CR1075" s="10"/>
      <c r="CS1075" s="10"/>
      <c r="CT1075" s="10"/>
      <c r="CU1075" s="10"/>
      <c r="CV1075" s="10"/>
      <c r="CW1075" s="10"/>
      <c r="CX1075" s="10"/>
      <c r="CY1075" s="10"/>
      <c r="CZ1075" s="10"/>
      <c r="DA1075" s="10"/>
      <c r="DB1075" s="10"/>
      <c r="DC1075" s="10"/>
      <c r="DD1075" s="10"/>
      <c r="DE1075" s="10"/>
      <c r="DF1075" s="10"/>
      <c r="DG1075" s="10"/>
      <c r="DH1075" s="10"/>
      <c r="DI1075" s="10"/>
      <c r="DJ1075" s="10"/>
      <c r="DK1075" s="10"/>
      <c r="DL1075" s="10"/>
      <c r="DM1075" s="10"/>
      <c r="DN1075" s="10"/>
      <c r="DO1075" s="10"/>
      <c r="DP1075" s="10"/>
      <c r="DQ1075" s="10"/>
      <c r="DR1075" s="10"/>
      <c r="DS1075" s="10"/>
    </row>
    <row r="1076" spans="1:123" s="101" customFormat="1" ht="10.95" customHeight="1" x14ac:dyDescent="0.25">
      <c r="A1076" s="75" t="s">
        <v>348</v>
      </c>
      <c r="B1076" s="95" t="str">
        <f t="shared" si="296"/>
        <v>Bud02 2020,3004,'543200',530.862222222222</v>
      </c>
      <c r="C1076" s="96">
        <f t="shared" si="297"/>
        <v>2020</v>
      </c>
      <c r="D1076" s="96">
        <v>3004</v>
      </c>
      <c r="E1076" s="97">
        <f>IF(LEFT(H1076,1) = "x",H1076,F1076)</f>
        <v>543200</v>
      </c>
      <c r="F1076" s="90">
        <v>543200</v>
      </c>
      <c r="G1076" s="98">
        <f>IF(""="",1,SUBSTITUTE(SUBSTITUTE("","xxp","xpp"),"xppm13","xppm08"))</f>
        <v>1</v>
      </c>
      <c r="H1076" s="98">
        <f>IF(""="",1,"")</f>
        <v>1</v>
      </c>
      <c r="I1076" s="98">
        <f>IF(""="",1,IF(LEFT("",1)&lt;&gt;"E","",1))</f>
        <v>1</v>
      </c>
      <c r="J1076" s="98">
        <f>IF(""="",1,IF(LEFT("",1)="E","",1))</f>
        <v>1</v>
      </c>
      <c r="K1076" s="99" t="s">
        <v>375</v>
      </c>
      <c r="L1076" s="91">
        <v>3004</v>
      </c>
      <c r="M1076" s="100" t="str">
        <f>IF(LEFT($G1076,4)="xppm","*","")</f>
        <v/>
      </c>
      <c r="N1076" s="101" t="str">
        <f>UPPER(TRIM("          CONCIERGE - RESIDENT EXPENSES"))</f>
        <v>CONCIERGE - RESIDENT EXPENSES</v>
      </c>
      <c r="P1076" s="102" t="s">
        <v>376</v>
      </c>
      <c r="R1076" s="109">
        <f>IFERROR(IF(1*AB1076&gt;0,AB1076,V1076),V1076)</f>
        <v>530.86222222222227</v>
      </c>
      <c r="S1076" s="108"/>
      <c r="T1076" s="101">
        <f>IFERROR(IF(LEFT($G1076,4)="xppm",AD1076/VLOOKUP($G1076,$K$11:$Z$28,T$1,0),IF(LEFT($J1076,1)="E",AD1076/VLOOKUP($J1076,$K$11:$Z$28,T$1,0),AD1076/T$6)),"")</f>
        <v>423.6033333333333</v>
      </c>
      <c r="V1076" s="101">
        <f>IFERROR(IF(LEFT($G1076,4)="xppm",AF1076/VLOOKUP($G1076,$K$11:$Z$28,V$1,0),IF(LEFT($J1076,1)="E",AF1076/VLOOKUP($J1076,$K$11:$Z$28,V$1,0),AF1076/V$6)),"")</f>
        <v>530.86222222222227</v>
      </c>
      <c r="X1076" s="101">
        <f>IFERROR(IF(LEFT($G1076,4)="xppm",AH1076/VLOOKUP($G1076,$K$11:$Z$28,X$1,0),IF(LEFT($J1076,1)="E",AH1076/VLOOKUP($J1076,$K$11:$Z$28,X$1,0),AH1076/X$6)),"")</f>
        <v>423.04250000000002</v>
      </c>
      <c r="Z1076" s="101">
        <f>IFERROR(IF(LEFT($G1076,4)="xppm",AJ1076/VLOOKUP($G1076,$K$11:$Z$28,Z$1,0),IF(LEFT($J1076,1)="E",AJ1076/VLOOKUP($J1076,$K$11:$Z$28,Z$1,0),AJ1076/Z$6)),"")</f>
        <v>480.956705</v>
      </c>
      <c r="AA1076" s="108"/>
      <c r="AB1076" s="99">
        <f>IFERROR(IF(LEFT($G1076,4)="xppm",AL1076/VLOOKUP($G1076,$K$11:$Z$28,AB$1,0),IF(LEFT($J1076,1)="E",AL1076/VLOOKUP($J1076,$K$11:$AB$28,AB$1,0),AL1076/AB$6)),"")</f>
        <v>0</v>
      </c>
      <c r="AC1076" s="110"/>
      <c r="AD1076" s="14">
        <v>1270.81</v>
      </c>
      <c r="AE1076" s="14"/>
      <c r="AF1076" s="14">
        <v>4777.76</v>
      </c>
      <c r="AG1076" s="14"/>
      <c r="AH1076" s="14">
        <v>5076.51</v>
      </c>
      <c r="AI1076" s="14"/>
      <c r="AJ1076" s="14">
        <v>5771.4804599999998</v>
      </c>
      <c r="AK1076" s="65"/>
      <c r="AL1076" s="14">
        <v>0</v>
      </c>
      <c r="AM1076" s="65"/>
      <c r="AN1076" s="25">
        <v>60.65</v>
      </c>
      <c r="AO1076" s="25">
        <v>795.49</v>
      </c>
      <c r="AP1076" s="25">
        <v>557.71</v>
      </c>
      <c r="AQ1076" s="25">
        <v>1551.42</v>
      </c>
      <c r="AR1076" s="25">
        <v>183.47</v>
      </c>
      <c r="AS1076" s="25">
        <v>355.01</v>
      </c>
      <c r="AT1076" s="25">
        <v>523.66</v>
      </c>
      <c r="AU1076" s="25">
        <v>669.05</v>
      </c>
      <c r="AV1076" s="25">
        <v>224.34</v>
      </c>
      <c r="AW1076" s="25">
        <v>976.6</v>
      </c>
      <c r="AX1076" s="25">
        <v>294.20999999999998</v>
      </c>
      <c r="AY1076" s="25">
        <v>0</v>
      </c>
      <c r="AZ1076" s="108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  <c r="BS1076" s="10"/>
      <c r="BT1076" s="10"/>
      <c r="BU1076" s="10"/>
      <c r="BV1076" s="10"/>
      <c r="BW1076" s="10"/>
      <c r="BX1076" s="10"/>
      <c r="BY1076" s="10"/>
      <c r="BZ1076" s="10"/>
      <c r="CA1076" s="10"/>
      <c r="CB1076" s="10"/>
      <c r="CC1076" s="10"/>
      <c r="CD1076" s="10"/>
      <c r="CE1076" s="10"/>
      <c r="CF1076" s="10"/>
      <c r="CG1076" s="10"/>
      <c r="CH1076" s="10"/>
      <c r="CI1076" s="10"/>
      <c r="CJ1076" s="10"/>
      <c r="CK1076" s="10"/>
      <c r="CL1076" s="10"/>
      <c r="CM1076" s="10"/>
      <c r="CN1076" s="10"/>
      <c r="CO1076" s="10"/>
      <c r="CP1076" s="10"/>
      <c r="CQ1076" s="10"/>
      <c r="CR1076" s="10"/>
      <c r="CS1076" s="10"/>
      <c r="CT1076" s="10"/>
      <c r="CU1076" s="10"/>
      <c r="CV1076" s="10"/>
      <c r="CW1076" s="10"/>
      <c r="CX1076" s="10"/>
      <c r="CY1076" s="10"/>
      <c r="CZ1076" s="10"/>
      <c r="DA1076" s="10"/>
      <c r="DB1076" s="10"/>
      <c r="DC1076" s="10"/>
      <c r="DD1076" s="10"/>
      <c r="DE1076" s="10"/>
      <c r="DF1076" s="10"/>
      <c r="DG1076" s="10"/>
      <c r="DH1076" s="10"/>
      <c r="DI1076" s="10"/>
      <c r="DJ1076" s="10"/>
      <c r="DK1076" s="10"/>
      <c r="DL1076" s="10"/>
      <c r="DM1076" s="10"/>
      <c r="DN1076" s="10"/>
      <c r="DO1076" s="10"/>
      <c r="DP1076" s="10"/>
      <c r="DQ1076" s="10"/>
      <c r="DR1076" s="10"/>
      <c r="DS1076" s="10"/>
    </row>
    <row r="1077" spans="1:123" s="101" customFormat="1" ht="10.95" customHeight="1" x14ac:dyDescent="0.25">
      <c r="A1077" s="75" t="s">
        <v>348</v>
      </c>
      <c r="B1077" s="95" t="str">
        <f t="shared" si="296"/>
        <v>Bud02 2020,3004,'xga002',0.000880272669775221</v>
      </c>
      <c r="C1077" s="96">
        <f t="shared" si="297"/>
        <v>2020</v>
      </c>
      <c r="D1077" s="96">
        <v>3004</v>
      </c>
      <c r="E1077" s="97" t="str">
        <f>IF(LEFT(H1077,1) = "x",H1077,F1077)</f>
        <v>xga002</v>
      </c>
      <c r="F1077" s="90">
        <v>546000</v>
      </c>
      <c r="G1077" s="98">
        <f>IF(""="",1,SUBSTITUTE(SUBSTITUTE("","xxp","xpp"),"xppm13","xppm08"))</f>
        <v>1</v>
      </c>
      <c r="H1077" s="98" t="str">
        <f>IF("xga002"="",1,"xga002")</f>
        <v>xga002</v>
      </c>
      <c r="I1077" s="98">
        <f>IF("E1z"="",1,IF(LEFT("E1z",1)&lt;&gt;"E","E1z",1))</f>
        <v>1</v>
      </c>
      <c r="J1077" s="98" t="str">
        <f>IF("E1z"="",1,IF(LEFT("E1z",1)="E","E1z",1))</f>
        <v>E1z</v>
      </c>
      <c r="K1077" s="99" t="s">
        <v>377</v>
      </c>
      <c r="L1077" s="91">
        <v>3004</v>
      </c>
      <c r="M1077" s="100" t="str">
        <f>IF(LEFT($G1077,4)="xppm","*","")</f>
        <v/>
      </c>
      <c r="N1077" s="101" t="str">
        <f>UPPER(TRIM("          FINANCIAL CONSULTING FEES"))</f>
        <v>FINANCIAL CONSULTING FEES</v>
      </c>
      <c r="P1077" s="102" t="s">
        <v>356</v>
      </c>
      <c r="R1077" s="109">
        <f>IFERROR(IF(1*AB1077&gt;0,AB1077,V1077),V1077)</f>
        <v>8.8027266977522126E-4</v>
      </c>
      <c r="S1077" s="108"/>
      <c r="T1077" s="101">
        <f>IFERROR(IF(LEFT($G1077,4)="xppm",AD1077/VLOOKUP($G1077,$K$11:$Z$28,T$1,0),IF(LEFT($J1077,1)="E",AD1077/VLOOKUP($J1077,$K$11:$Z$28,T$1,0),AD1077/T$6)),"")</f>
        <v>8.6375155896947797E-4</v>
      </c>
      <c r="V1077" s="101">
        <f>IFERROR(IF(LEFT($G1077,4)="xppm",AF1077/VLOOKUP($G1077,$K$11:$Z$28,V$1,0),IF(LEFT($J1077,1)="E",AF1077/VLOOKUP($J1077,$K$11:$Z$28,V$1,0),AF1077/V$6)),"")</f>
        <v>8.8027266977522126E-4</v>
      </c>
      <c r="X1077" s="101">
        <f>IFERROR(IF(LEFT($G1077,4)="xppm",AH1077/VLOOKUP($G1077,$K$11:$Z$28,X$1,0),IF(LEFT($J1077,1)="E",AH1077/VLOOKUP($J1077,$K$11:$Z$28,X$1,0),AH1077/X$6)),"")</f>
        <v>1.0318460990502633E-3</v>
      </c>
      <c r="Z1077" s="101">
        <f>IFERROR(IF(LEFT($G1077,4)="xppm",AJ1077/VLOOKUP($G1077,$K$11:$Z$28,Z$1,0),IF(LEFT($J1077,1)="E",AJ1077/VLOOKUP($J1077,$K$11:$Z$28,Z$1,0),AJ1077/Z$6)),"")</f>
        <v>9.9619024997091321E-4</v>
      </c>
      <c r="AA1077" s="108"/>
      <c r="AB1077" s="99" t="str">
        <f>IFERROR(IF(LEFT($G1077,4)="xppm",AL1077/VLOOKUP($G1077,$K$11:$Z$28,AB$1,0),IF(LEFT($J1077,1)="E",AL1077/VLOOKUP($J1077,$K$11:$AB$28,AB$1,0),AL1077/AB$6)),"")</f>
        <v/>
      </c>
      <c r="AC1077" s="110"/>
      <c r="AD1077" s="14">
        <v>95737.73</v>
      </c>
      <c r="AE1077" s="14"/>
      <c r="AF1077" s="14">
        <v>293442.11</v>
      </c>
      <c r="AG1077" s="14"/>
      <c r="AH1077" s="14">
        <v>374167.17</v>
      </c>
      <c r="AI1077" s="14"/>
      <c r="AJ1077" s="14">
        <v>420284.58000399999</v>
      </c>
      <c r="AK1077" s="65"/>
      <c r="AL1077" s="14">
        <v>0</v>
      </c>
      <c r="AM1077" s="65"/>
      <c r="AN1077" s="25">
        <v>28778.17</v>
      </c>
      <c r="AO1077" s="25">
        <v>27325.55</v>
      </c>
      <c r="AP1077" s="25">
        <v>29390.93</v>
      </c>
      <c r="AQ1077" s="25">
        <v>33938.82</v>
      </c>
      <c r="AR1077" s="25">
        <v>33603.32</v>
      </c>
      <c r="AS1077" s="25">
        <v>32711.29</v>
      </c>
      <c r="AT1077" s="25">
        <v>34633.800000000003</v>
      </c>
      <c r="AU1077" s="25">
        <v>32900.97</v>
      </c>
      <c r="AV1077" s="25">
        <v>29916.18</v>
      </c>
      <c r="AW1077" s="25">
        <v>29208.09</v>
      </c>
      <c r="AX1077" s="25">
        <v>34215.74</v>
      </c>
      <c r="AY1077" s="25">
        <v>32313.9</v>
      </c>
      <c r="AZ1077" s="108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10"/>
      <c r="BW1077" s="10"/>
      <c r="BX1077" s="10"/>
      <c r="BY1077" s="10"/>
      <c r="BZ1077" s="10"/>
      <c r="CA1077" s="10"/>
      <c r="CB1077" s="10"/>
      <c r="CC1077" s="10"/>
      <c r="CD1077" s="10"/>
      <c r="CE1077" s="10"/>
      <c r="CF1077" s="10"/>
      <c r="CG1077" s="10"/>
      <c r="CH1077" s="10"/>
      <c r="CI1077" s="10"/>
      <c r="CJ1077" s="10"/>
      <c r="CK1077" s="10"/>
      <c r="CL1077" s="10"/>
      <c r="CM1077" s="10"/>
      <c r="CN1077" s="10"/>
      <c r="CO1077" s="10"/>
      <c r="CP1077" s="10"/>
      <c r="CQ1077" s="10"/>
      <c r="CR1077" s="10"/>
      <c r="CS1077" s="10"/>
      <c r="CT1077" s="10"/>
      <c r="CU1077" s="10"/>
      <c r="CV1077" s="10"/>
      <c r="CW1077" s="10"/>
      <c r="CX1077" s="10"/>
      <c r="CY1077" s="10"/>
      <c r="CZ1077" s="10"/>
      <c r="DA1077" s="10"/>
      <c r="DB1077" s="10"/>
      <c r="DC1077" s="10"/>
      <c r="DD1077" s="10"/>
      <c r="DE1077" s="10"/>
      <c r="DF1077" s="10"/>
      <c r="DG1077" s="10"/>
      <c r="DH1077" s="10"/>
      <c r="DI1077" s="10"/>
      <c r="DJ1077" s="10"/>
      <c r="DK1077" s="10"/>
      <c r="DL1077" s="10"/>
      <c r="DM1077" s="10"/>
      <c r="DN1077" s="10"/>
      <c r="DO1077" s="10"/>
      <c r="DP1077" s="10"/>
      <c r="DQ1077" s="10"/>
      <c r="DR1077" s="10"/>
      <c r="DS1077" s="10"/>
    </row>
    <row r="1078" spans="1:123" s="101" customFormat="1" ht="10.95" customHeight="1" x14ac:dyDescent="0.25">
      <c r="A1078" s="75" t="s">
        <v>348</v>
      </c>
      <c r="B1078" s="95" t="str">
        <f t="shared" si="296"/>
        <v>Bud02 2020,3004,'505300',9122.62777777778</v>
      </c>
      <c r="C1078" s="96">
        <f t="shared" si="297"/>
        <v>2020</v>
      </c>
      <c r="D1078" s="96">
        <v>3004</v>
      </c>
      <c r="E1078" s="97">
        <f>IF(LEFT(H1078,1) = "x",H1078,F1078)</f>
        <v>505300</v>
      </c>
      <c r="F1078" s="90">
        <v>505300</v>
      </c>
      <c r="G1078" s="98">
        <f>IF(""="",1,SUBSTITUTE(SUBSTITUTE("","xxp","xpp"),"xppm13","xppm08"))</f>
        <v>1</v>
      </c>
      <c r="H1078" s="98">
        <f>IF(""="",1,"")</f>
        <v>1</v>
      </c>
      <c r="I1078" s="98">
        <f>IF(""="",1,IF(LEFT("",1)&lt;&gt;"E","",1))</f>
        <v>1</v>
      </c>
      <c r="J1078" s="98">
        <f>IF(""="",1,IF(LEFT("",1)="E","",1))</f>
        <v>1</v>
      </c>
      <c r="K1078" s="99" t="s">
        <v>378</v>
      </c>
      <c r="L1078" s="91">
        <v>3004</v>
      </c>
      <c r="M1078" s="100" t="str">
        <f>IF(LEFT($G1078,4)="xppm","*","")</f>
        <v/>
      </c>
      <c r="N1078" s="101" t="str">
        <f>UPPER(TRIM("          PROFESSIONAL FEES"))</f>
        <v>PROFESSIONAL FEES</v>
      </c>
      <c r="P1078" s="102" t="s">
        <v>356</v>
      </c>
      <c r="R1078" s="109">
        <f>IFERROR(IF(1*AB1078&gt;0,AB1078,V1078),V1078)</f>
        <v>9122.6277777777777</v>
      </c>
      <c r="S1078" s="108"/>
      <c r="T1078" s="101">
        <f>IFERROR(IF(LEFT($G1078,4)="xppm",AD1078/VLOOKUP($G1078,$K$11:$Z$28,T$1,0),IF(LEFT($J1078,1)="E",AD1078/VLOOKUP($J1078,$K$11:$Z$28,T$1,0),AD1078/T$6)),"")</f>
        <v>13820.046666666667</v>
      </c>
      <c r="V1078" s="101">
        <f>IFERROR(IF(LEFT($G1078,4)="xppm",AF1078/VLOOKUP($G1078,$K$11:$Z$28,V$1,0),IF(LEFT($J1078,1)="E",AF1078/VLOOKUP($J1078,$K$11:$Z$28,V$1,0),AF1078/V$6)),"")</f>
        <v>9122.6277777777777</v>
      </c>
      <c r="X1078" s="101">
        <f>IFERROR(IF(LEFT($G1078,4)="xppm",AH1078/VLOOKUP($G1078,$K$11:$Z$28,X$1,0),IF(LEFT($J1078,1)="E",AH1078/VLOOKUP($J1078,$K$11:$Z$28,X$1,0),AH1078/X$6)),"")</f>
        <v>2619.58</v>
      </c>
      <c r="Z1078" s="101">
        <f>IFERROR(IF(LEFT($G1078,4)="xppm",AJ1078/VLOOKUP($G1078,$K$11:$Z$28,Z$1,0),IF(LEFT($J1078,1)="E",AJ1078/VLOOKUP($J1078,$K$11:$Z$28,Z$1,0),AJ1078/Z$6)),"")</f>
        <v>6726.5716666666667</v>
      </c>
      <c r="AA1078" s="108"/>
      <c r="AB1078" s="99">
        <f>IFERROR(IF(LEFT($G1078,4)="xppm",AL1078/VLOOKUP($G1078,$K$11:$Z$28,AB$1,0),IF(LEFT($J1078,1)="E",AL1078/VLOOKUP($J1078,$K$11:$AB$28,AB$1,0),AL1078/AB$6)),"")</f>
        <v>0</v>
      </c>
      <c r="AC1078" s="110"/>
      <c r="AD1078" s="14">
        <v>41460.14</v>
      </c>
      <c r="AE1078" s="14"/>
      <c r="AF1078" s="14">
        <v>82103.649999999994</v>
      </c>
      <c r="AG1078" s="14"/>
      <c r="AH1078" s="14">
        <v>31434.959999999999</v>
      </c>
      <c r="AI1078" s="14"/>
      <c r="AJ1078" s="14">
        <v>80718.86</v>
      </c>
      <c r="AK1078" s="65"/>
      <c r="AL1078" s="14">
        <v>0</v>
      </c>
      <c r="AM1078" s="65"/>
      <c r="AN1078" s="25">
        <v>3568.93</v>
      </c>
      <c r="AO1078" s="25">
        <v>2429.5500000000002</v>
      </c>
      <c r="AP1078" s="25">
        <v>2754.08</v>
      </c>
      <c r="AQ1078" s="25">
        <v>4169.95</v>
      </c>
      <c r="AR1078" s="25">
        <v>5549.29</v>
      </c>
      <c r="AS1078" s="25">
        <v>8122.69</v>
      </c>
      <c r="AT1078" s="25">
        <v>6765.52</v>
      </c>
      <c r="AU1078" s="25">
        <v>10567.47</v>
      </c>
      <c r="AV1078" s="25">
        <v>5468.59</v>
      </c>
      <c r="AW1078" s="25">
        <v>9047.4699999999993</v>
      </c>
      <c r="AX1078" s="25">
        <v>9040.49</v>
      </c>
      <c r="AY1078" s="25">
        <v>23372.18</v>
      </c>
      <c r="AZ1078" s="108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  <c r="BS1078" s="10"/>
      <c r="BT1078" s="10"/>
      <c r="BU1078" s="10"/>
      <c r="BV1078" s="10"/>
      <c r="BW1078" s="10"/>
      <c r="BX1078" s="10"/>
      <c r="BY1078" s="10"/>
      <c r="BZ1078" s="10"/>
      <c r="CA1078" s="10"/>
      <c r="CB1078" s="10"/>
      <c r="CC1078" s="10"/>
      <c r="CD1078" s="10"/>
      <c r="CE1078" s="10"/>
      <c r="CF1078" s="10"/>
      <c r="CG1078" s="10"/>
      <c r="CH1078" s="10"/>
      <c r="CI1078" s="10"/>
      <c r="CJ1078" s="10"/>
      <c r="CK1078" s="10"/>
      <c r="CL1078" s="10"/>
      <c r="CM1078" s="10"/>
      <c r="CN1078" s="10"/>
      <c r="CO1078" s="10"/>
      <c r="CP1078" s="10"/>
      <c r="CQ1078" s="10"/>
      <c r="CR1078" s="10"/>
      <c r="CS1078" s="10"/>
      <c r="CT1078" s="10"/>
      <c r="CU1078" s="10"/>
      <c r="CV1078" s="10"/>
      <c r="CW1078" s="10"/>
      <c r="CX1078" s="10"/>
      <c r="CY1078" s="10"/>
      <c r="CZ1078" s="10"/>
      <c r="DA1078" s="10"/>
      <c r="DB1078" s="10"/>
      <c r="DC1078" s="10"/>
      <c r="DD1078" s="10"/>
      <c r="DE1078" s="10"/>
      <c r="DF1078" s="10"/>
      <c r="DG1078" s="10"/>
      <c r="DH1078" s="10"/>
      <c r="DI1078" s="10"/>
      <c r="DJ1078" s="10"/>
      <c r="DK1078" s="10"/>
      <c r="DL1078" s="10"/>
      <c r="DM1078" s="10"/>
      <c r="DN1078" s="10"/>
      <c r="DO1078" s="10"/>
      <c r="DP1078" s="10"/>
      <c r="DQ1078" s="10"/>
      <c r="DR1078" s="10"/>
      <c r="DS1078" s="10"/>
    </row>
    <row r="1079" spans="1:123" s="101" customFormat="1" ht="10.95" customHeight="1" x14ac:dyDescent="0.25">
      <c r="A1079" s="75" t="s">
        <v>348</v>
      </c>
      <c r="B1079" s="95" t="str">
        <f t="shared" si="296"/>
        <v>Bud02 2020,3004,'548000',2094.64</v>
      </c>
      <c r="C1079" s="96">
        <f t="shared" si="297"/>
        <v>2020</v>
      </c>
      <c r="D1079" s="96">
        <v>3004</v>
      </c>
      <c r="E1079" s="97">
        <f>IF(LEFT(H1079,1) = "x",H1079,F1079)</f>
        <v>548000</v>
      </c>
      <c r="F1079" s="90">
        <v>548000</v>
      </c>
      <c r="G1079" s="98">
        <f>IF(""="",1,SUBSTITUTE(SUBSTITUTE("","xxp","xpp"),"xppm13","xppm08"))</f>
        <v>1</v>
      </c>
      <c r="H1079" s="98">
        <f>IF(""="",1,"")</f>
        <v>1</v>
      </c>
      <c r="I1079" s="98">
        <f>IF(""="",1,IF(LEFT("",1)&lt;&gt;"E","",1))</f>
        <v>1</v>
      </c>
      <c r="J1079" s="98">
        <f>IF(""="",1,IF(LEFT("",1)="E","",1))</f>
        <v>1</v>
      </c>
      <c r="K1079" s="99" t="s">
        <v>379</v>
      </c>
      <c r="L1079" s="91">
        <v>3004</v>
      </c>
      <c r="M1079" s="100" t="str">
        <f>IF(LEFT($G1079,4)="xppm","*","")</f>
        <v/>
      </c>
      <c r="N1079" s="101" t="str">
        <f>UPPER(TRIM("          CABLE TV/INTERNET"))</f>
        <v>CABLE TV/INTERNET</v>
      </c>
      <c r="P1079" s="102" t="s">
        <v>370</v>
      </c>
      <c r="R1079" s="109">
        <f>IFERROR(IF(1*AB1079&gt;0,AB1079,V1079),V1079)</f>
        <v>2094.64</v>
      </c>
      <c r="S1079" s="108"/>
      <c r="T1079" s="101">
        <f>IFERROR(IF(LEFT($G1079,4)="xppm",AD1079/VLOOKUP($G1079,$K$11:$Z$28,T$1,0),IF(LEFT($J1079,1)="E",AD1079/VLOOKUP($J1079,$K$11:$Z$28,T$1,0),AD1079/T$6)),"")</f>
        <v>2063.09</v>
      </c>
      <c r="V1079" s="101">
        <f>IFERROR(IF(LEFT($G1079,4)="xppm",AF1079/VLOOKUP($G1079,$K$11:$Z$28,V$1,0),IF(LEFT($J1079,1)="E",AF1079/VLOOKUP($J1079,$K$11:$Z$28,V$1,0),AF1079/V$6)),"")</f>
        <v>2094.64</v>
      </c>
      <c r="X1079" s="101">
        <f>IFERROR(IF(LEFT($G1079,4)="xppm",AH1079/VLOOKUP($G1079,$K$11:$Z$28,X$1,0),IF(LEFT($J1079,1)="E",AH1079/VLOOKUP($J1079,$K$11:$Z$28,X$1,0),AH1079/X$6)),"")</f>
        <v>1974.7924999999998</v>
      </c>
      <c r="Z1079" s="101">
        <f>IFERROR(IF(LEFT($G1079,4)="xppm",AJ1079/VLOOKUP($G1079,$K$11:$Z$28,Z$1,0),IF(LEFT($J1079,1)="E",AJ1079/VLOOKUP($J1079,$K$11:$Z$28,Z$1,0),AJ1079/Z$6)),"")</f>
        <v>2100.7291666666665</v>
      </c>
      <c r="AA1079" s="108"/>
      <c r="AB1079" s="99">
        <f>IFERROR(IF(LEFT($G1079,4)="xppm",AL1079/VLOOKUP($G1079,$K$11:$Z$28,AB$1,0),IF(LEFT($J1079,1)="E",AL1079/VLOOKUP($J1079,$K$11:$AB$28,AB$1,0),AL1079/AB$6)),"")</f>
        <v>0</v>
      </c>
      <c r="AC1079" s="110"/>
      <c r="AD1079" s="14">
        <v>6189.27</v>
      </c>
      <c r="AE1079" s="14"/>
      <c r="AF1079" s="14">
        <v>18851.759999999998</v>
      </c>
      <c r="AG1079" s="14"/>
      <c r="AH1079" s="14">
        <v>23697.51</v>
      </c>
      <c r="AI1079" s="14"/>
      <c r="AJ1079" s="14">
        <v>25208.75</v>
      </c>
      <c r="AK1079" s="65"/>
      <c r="AL1079" s="14">
        <v>0</v>
      </c>
      <c r="AM1079" s="65"/>
      <c r="AN1079" s="25">
        <v>1981.14</v>
      </c>
      <c r="AO1079" s="25">
        <v>1972.87</v>
      </c>
      <c r="AP1079" s="25">
        <v>1981.77</v>
      </c>
      <c r="AQ1079" s="25">
        <v>2113.2199999999998</v>
      </c>
      <c r="AR1079" s="25">
        <v>2121.87</v>
      </c>
      <c r="AS1079" s="25">
        <v>2103.37</v>
      </c>
      <c r="AT1079" s="25">
        <v>2104.5700000000002</v>
      </c>
      <c r="AU1079" s="25">
        <v>2104.13</v>
      </c>
      <c r="AV1079" s="25">
        <v>2115.33</v>
      </c>
      <c r="AW1079" s="25">
        <v>2045.19</v>
      </c>
      <c r="AX1079" s="25">
        <v>2067.79</v>
      </c>
      <c r="AY1079" s="25">
        <v>2076.29</v>
      </c>
      <c r="AZ1079" s="108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  <c r="BS1079" s="10"/>
      <c r="BT1079" s="10"/>
      <c r="BU1079" s="10"/>
      <c r="BV1079" s="10"/>
      <c r="BW1079" s="10"/>
      <c r="BX1079" s="10"/>
      <c r="BY1079" s="10"/>
      <c r="BZ1079" s="10"/>
      <c r="CA1079" s="10"/>
      <c r="CB1079" s="10"/>
      <c r="CC1079" s="10"/>
      <c r="CD1079" s="10"/>
      <c r="CE1079" s="10"/>
      <c r="CF1079" s="10"/>
      <c r="CG1079" s="10"/>
      <c r="CH1079" s="10"/>
      <c r="CI1079" s="10"/>
      <c r="CJ1079" s="10"/>
      <c r="CK1079" s="10"/>
      <c r="CL1079" s="10"/>
      <c r="CM1079" s="10"/>
      <c r="CN1079" s="10"/>
      <c r="CO1079" s="10"/>
      <c r="CP1079" s="10"/>
      <c r="CQ1079" s="10"/>
      <c r="CR1079" s="10"/>
      <c r="CS1079" s="10"/>
      <c r="CT1079" s="10"/>
      <c r="CU1079" s="10"/>
      <c r="CV1079" s="10"/>
      <c r="CW1079" s="10"/>
      <c r="CX1079" s="10"/>
      <c r="CY1079" s="10"/>
      <c r="CZ1079" s="10"/>
      <c r="DA1079" s="10"/>
      <c r="DB1079" s="10"/>
      <c r="DC1079" s="10"/>
      <c r="DD1079" s="10"/>
      <c r="DE1079" s="10"/>
      <c r="DF1079" s="10"/>
      <c r="DG1079" s="10"/>
      <c r="DH1079" s="10"/>
      <c r="DI1079" s="10"/>
      <c r="DJ1079" s="10"/>
      <c r="DK1079" s="10"/>
      <c r="DL1079" s="10"/>
      <c r="DM1079" s="10"/>
      <c r="DN1079" s="10"/>
      <c r="DO1079" s="10"/>
      <c r="DP1079" s="10"/>
      <c r="DQ1079" s="10"/>
      <c r="DR1079" s="10"/>
      <c r="DS1079" s="10"/>
    </row>
    <row r="1080" spans="1:123" s="101" customFormat="1" ht="10.95" customHeight="1" x14ac:dyDescent="0.25">
      <c r="A1080" s="75" t="s">
        <v>348</v>
      </c>
      <c r="B1080" s="95" t="str">
        <f t="shared" si="296"/>
        <v>Bud02 2020,3004,'549000',8214.33777777778</v>
      </c>
      <c r="C1080" s="96">
        <f t="shared" si="297"/>
        <v>2020</v>
      </c>
      <c r="D1080" s="96">
        <v>3004</v>
      </c>
      <c r="E1080" s="97">
        <f>IF(LEFT(H1080,1) = "x",H1080,F1080)</f>
        <v>549000</v>
      </c>
      <c r="F1080" s="90">
        <v>549000</v>
      </c>
      <c r="G1080" s="98">
        <f>IF(""="",1,SUBSTITUTE(SUBSTITUTE("","xxp","xpp"),"xppm13","xppm08"))</f>
        <v>1</v>
      </c>
      <c r="H1080" s="98">
        <f>IF(""="",1,"")</f>
        <v>1</v>
      </c>
      <c r="I1080" s="98">
        <f>IF(""="",1,IF(LEFT("",1)&lt;&gt;"E","",1))</f>
        <v>1</v>
      </c>
      <c r="J1080" s="98">
        <f>IF(""="",1,IF(LEFT("",1)="E","",1))</f>
        <v>1</v>
      </c>
      <c r="K1080" s="99" t="s">
        <v>380</v>
      </c>
      <c r="L1080" s="91">
        <v>3004</v>
      </c>
      <c r="M1080" s="100" t="str">
        <f>IF(LEFT($G1080,4)="xppm","*","")</f>
        <v/>
      </c>
      <c r="N1080" s="101" t="str">
        <f>UPPER(TRIM("          COMPUTER HARDWARE/SOFTWARE"))</f>
        <v>COMPUTER HARDWARE/SOFTWARE</v>
      </c>
      <c r="P1080" s="102" t="s">
        <v>370</v>
      </c>
      <c r="R1080" s="109">
        <f>IFERROR(IF(1*AB1080&gt;0,AB1080,V1080),V1080)</f>
        <v>8214.3377777777769</v>
      </c>
      <c r="S1080" s="108"/>
      <c r="T1080" s="101">
        <f>IFERROR(IF(LEFT($G1080,4)="xppm",AD1080/VLOOKUP($G1080,$K$11:$Z$28,T$1,0),IF(LEFT($J1080,1)="E",AD1080/VLOOKUP($J1080,$K$11:$Z$28,T$1,0),AD1080/T$6)),"")</f>
        <v>7565.4733333333324</v>
      </c>
      <c r="V1080" s="101">
        <f>IFERROR(IF(LEFT($G1080,4)="xppm",AF1080/VLOOKUP($G1080,$K$11:$Z$28,V$1,0),IF(LEFT($J1080,1)="E",AF1080/VLOOKUP($J1080,$K$11:$Z$28,V$1,0),AF1080/V$6)),"")</f>
        <v>8214.3377777777769</v>
      </c>
      <c r="X1080" s="101">
        <f>IFERROR(IF(LEFT($G1080,4)="xppm",AH1080/VLOOKUP($G1080,$K$11:$Z$28,X$1,0),IF(LEFT($J1080,1)="E",AH1080/VLOOKUP($J1080,$K$11:$Z$28,X$1,0),AH1080/X$6)),"")</f>
        <v>9017.1049999999996</v>
      </c>
      <c r="Z1080" s="101">
        <f>IFERROR(IF(LEFT($G1080,4)="xppm",AJ1080/VLOOKUP($G1080,$K$11:$Z$28,Z$1,0),IF(LEFT($J1080,1)="E",AJ1080/VLOOKUP($J1080,$K$11:$Z$28,Z$1,0),AJ1080/Z$6)),"")</f>
        <v>7729.7316453333333</v>
      </c>
      <c r="AA1080" s="108"/>
      <c r="AB1080" s="99">
        <f>IFERROR(IF(LEFT($G1080,4)="xppm",AL1080/VLOOKUP($G1080,$K$11:$Z$28,AB$1,0),IF(LEFT($J1080,1)="E",AL1080/VLOOKUP($J1080,$K$11:$AB$28,AB$1,0),AL1080/AB$6)),"")</f>
        <v>0</v>
      </c>
      <c r="AC1080" s="110"/>
      <c r="AD1080" s="14">
        <v>22696.42</v>
      </c>
      <c r="AE1080" s="14"/>
      <c r="AF1080" s="14">
        <v>73929.039999999994</v>
      </c>
      <c r="AG1080" s="14"/>
      <c r="AH1080" s="14">
        <v>108205.26</v>
      </c>
      <c r="AI1080" s="14"/>
      <c r="AJ1080" s="14">
        <v>92756.779743999999</v>
      </c>
      <c r="AK1080" s="65"/>
      <c r="AL1080" s="14">
        <v>0</v>
      </c>
      <c r="AM1080" s="65"/>
      <c r="AN1080" s="25">
        <v>9362.52</v>
      </c>
      <c r="AO1080" s="25">
        <v>12737.51</v>
      </c>
      <c r="AP1080" s="25">
        <v>4028.44</v>
      </c>
      <c r="AQ1080" s="25">
        <v>8519.2800000000007</v>
      </c>
      <c r="AR1080" s="25">
        <v>10245.32</v>
      </c>
      <c r="AS1080" s="25">
        <v>9643.6200000000008</v>
      </c>
      <c r="AT1080" s="25">
        <v>8145.63</v>
      </c>
      <c r="AU1080" s="25">
        <v>7971.02</v>
      </c>
      <c r="AV1080" s="25">
        <v>6707.75</v>
      </c>
      <c r="AW1080" s="25">
        <v>7658.27</v>
      </c>
      <c r="AX1080" s="25">
        <v>8121.34</v>
      </c>
      <c r="AY1080" s="25">
        <v>6916.81</v>
      </c>
      <c r="AZ1080" s="108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  <c r="BS1080" s="10"/>
      <c r="BT1080" s="10"/>
      <c r="BU1080" s="10"/>
      <c r="BV1080" s="10"/>
      <c r="BW1080" s="10"/>
      <c r="BX1080" s="10"/>
      <c r="BY1080" s="10"/>
      <c r="BZ1080" s="10"/>
      <c r="CA1080" s="10"/>
      <c r="CB1080" s="10"/>
      <c r="CC1080" s="10"/>
      <c r="CD1080" s="10"/>
      <c r="CE1080" s="10"/>
      <c r="CF1080" s="10"/>
      <c r="CG1080" s="10"/>
      <c r="CH1080" s="10"/>
      <c r="CI1080" s="10"/>
      <c r="CJ1080" s="10"/>
      <c r="CK1080" s="10"/>
      <c r="CL1080" s="10"/>
      <c r="CM1080" s="10"/>
      <c r="CN1080" s="10"/>
      <c r="CO1080" s="10"/>
      <c r="CP1080" s="10"/>
      <c r="CQ1080" s="10"/>
      <c r="CR1080" s="10"/>
      <c r="CS1080" s="10"/>
      <c r="CT1080" s="10"/>
      <c r="CU1080" s="10"/>
      <c r="CV1080" s="10"/>
      <c r="CW1080" s="10"/>
      <c r="CX1080" s="10"/>
      <c r="CY1080" s="10"/>
      <c r="CZ1080" s="10"/>
      <c r="DA1080" s="10"/>
      <c r="DB1080" s="10"/>
      <c r="DC1080" s="10"/>
      <c r="DD1080" s="10"/>
      <c r="DE1080" s="10"/>
      <c r="DF1080" s="10"/>
      <c r="DG1080" s="10"/>
      <c r="DH1080" s="10"/>
      <c r="DI1080" s="10"/>
      <c r="DJ1080" s="10"/>
      <c r="DK1080" s="10"/>
      <c r="DL1080" s="10"/>
      <c r="DM1080" s="10"/>
      <c r="DN1080" s="10"/>
      <c r="DO1080" s="10"/>
      <c r="DP1080" s="10"/>
      <c r="DQ1080" s="10"/>
      <c r="DR1080" s="10"/>
      <c r="DS1080" s="10"/>
    </row>
    <row r="1081" spans="1:123" s="101" customFormat="1" ht="10.95" customHeight="1" x14ac:dyDescent="0.25">
      <c r="A1081" s="75" t="s">
        <v>348</v>
      </c>
      <c r="B1081" s="95" t="str">
        <f t="shared" si="296"/>
        <v>Bud02 2020,3004,'550000',5164.13111111111</v>
      </c>
      <c r="C1081" s="96">
        <f t="shared" si="297"/>
        <v>2020</v>
      </c>
      <c r="D1081" s="96">
        <v>3004</v>
      </c>
      <c r="E1081" s="97">
        <f>IF(LEFT(H1081,1) = "x",H1081,F1081)</f>
        <v>550000</v>
      </c>
      <c r="F1081" s="90">
        <v>550000</v>
      </c>
      <c r="G1081" s="98">
        <f>IF(""="",1,SUBSTITUTE(SUBSTITUTE("","xxp","xpp"),"xppm13","xppm08"))</f>
        <v>1</v>
      </c>
      <c r="H1081" s="98">
        <f>IF(""="",1,"")</f>
        <v>1</v>
      </c>
      <c r="I1081" s="98">
        <f>IF(""="",1,IF(LEFT("",1)&lt;&gt;"E","",1))</f>
        <v>1</v>
      </c>
      <c r="J1081" s="98">
        <f>IF(""="",1,IF(LEFT("",1)="E","",1))</f>
        <v>1</v>
      </c>
      <c r="K1081" s="99" t="s">
        <v>381</v>
      </c>
      <c r="L1081" s="91">
        <v>3004</v>
      </c>
      <c r="M1081" s="100" t="str">
        <f>IF(LEFT($G1081,4)="xppm","*","")</f>
        <v/>
      </c>
      <c r="N1081" s="101" t="str">
        <f>UPPER(TRIM("          EMPLOYEE EXPENSES"))</f>
        <v>EMPLOYEE EXPENSES</v>
      </c>
      <c r="P1081" s="102" t="s">
        <v>382</v>
      </c>
      <c r="R1081" s="109">
        <f>IFERROR(IF(1*AB1081&gt;0,AB1081,V1081),V1081)</f>
        <v>5164.1311111111108</v>
      </c>
      <c r="S1081" s="108"/>
      <c r="T1081" s="101">
        <f>IFERROR(IF(LEFT($G1081,4)="xppm",AD1081/VLOOKUP($G1081,$K$11:$Z$28,T$1,0),IF(LEFT($J1081,1)="E",AD1081/VLOOKUP($J1081,$K$11:$Z$28,T$1,0),AD1081/T$6)),"")</f>
        <v>5306.82</v>
      </c>
      <c r="V1081" s="101">
        <f>IFERROR(IF(LEFT($G1081,4)="xppm",AF1081/VLOOKUP($G1081,$K$11:$Z$28,V$1,0),IF(LEFT($J1081,1)="E",AF1081/VLOOKUP($J1081,$K$11:$Z$28,V$1,0),AF1081/V$6)),"")</f>
        <v>5164.1311111111108</v>
      </c>
      <c r="X1081" s="101">
        <f>IFERROR(IF(LEFT($G1081,4)="xppm",AH1081/VLOOKUP($G1081,$K$11:$Z$28,X$1,0),IF(LEFT($J1081,1)="E",AH1081/VLOOKUP($J1081,$K$11:$Z$28,X$1,0),AH1081/X$6)),"")</f>
        <v>3974.9325000000003</v>
      </c>
      <c r="Z1081" s="101">
        <f>IFERROR(IF(LEFT($G1081,4)="xppm",AJ1081/VLOOKUP($G1081,$K$11:$Z$28,Z$1,0),IF(LEFT($J1081,1)="E",AJ1081/VLOOKUP($J1081,$K$11:$Z$28,Z$1,0),AJ1081/Z$6)),"")</f>
        <v>4982.2485233333327</v>
      </c>
      <c r="AA1081" s="108"/>
      <c r="AB1081" s="99">
        <f>IFERROR(IF(LEFT($G1081,4)="xppm",AL1081/VLOOKUP($G1081,$K$11:$Z$28,AB$1,0),IF(LEFT($J1081,1)="E",AL1081/VLOOKUP($J1081,$K$11:$AB$28,AB$1,0),AL1081/AB$6)),"")</f>
        <v>0</v>
      </c>
      <c r="AC1081" s="110"/>
      <c r="AD1081" s="14">
        <v>15920.46</v>
      </c>
      <c r="AE1081" s="14"/>
      <c r="AF1081" s="14">
        <v>46477.18</v>
      </c>
      <c r="AG1081" s="14"/>
      <c r="AH1081" s="14">
        <v>47699.19</v>
      </c>
      <c r="AI1081" s="14"/>
      <c r="AJ1081" s="14">
        <v>59786.982279999997</v>
      </c>
      <c r="AK1081" s="65"/>
      <c r="AL1081" s="14">
        <v>0</v>
      </c>
      <c r="AM1081" s="65"/>
      <c r="AN1081" s="25">
        <v>1957.55</v>
      </c>
      <c r="AO1081" s="25">
        <v>2103.25</v>
      </c>
      <c r="AP1081" s="25">
        <v>8824.25</v>
      </c>
      <c r="AQ1081" s="25">
        <v>3022.47</v>
      </c>
      <c r="AR1081" s="25">
        <v>5151.16</v>
      </c>
      <c r="AS1081" s="25">
        <v>4793.88</v>
      </c>
      <c r="AT1081" s="25">
        <v>5823.03</v>
      </c>
      <c r="AU1081" s="25">
        <v>7459.52</v>
      </c>
      <c r="AV1081" s="25">
        <v>4306.66</v>
      </c>
      <c r="AW1081" s="25">
        <v>4436.1400000000003</v>
      </c>
      <c r="AX1081" s="25">
        <v>6037.59</v>
      </c>
      <c r="AY1081" s="25">
        <v>5446.73</v>
      </c>
      <c r="AZ1081" s="108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  <c r="BS1081" s="10"/>
      <c r="BT1081" s="10"/>
      <c r="BU1081" s="10"/>
      <c r="BV1081" s="10"/>
      <c r="BW1081" s="10"/>
      <c r="BX1081" s="10"/>
      <c r="BY1081" s="10"/>
      <c r="BZ1081" s="10"/>
      <c r="CA1081" s="10"/>
      <c r="CB1081" s="10"/>
      <c r="CC1081" s="10"/>
      <c r="CD1081" s="10"/>
      <c r="CE1081" s="10"/>
      <c r="CF1081" s="10"/>
      <c r="CG1081" s="10"/>
      <c r="CH1081" s="10"/>
      <c r="CI1081" s="10"/>
      <c r="CJ1081" s="10"/>
      <c r="CK1081" s="10"/>
      <c r="CL1081" s="10"/>
      <c r="CM1081" s="10"/>
      <c r="CN1081" s="10"/>
      <c r="CO1081" s="10"/>
      <c r="CP1081" s="10"/>
      <c r="CQ1081" s="10"/>
      <c r="CR1081" s="10"/>
      <c r="CS1081" s="10"/>
      <c r="CT1081" s="10"/>
      <c r="CU1081" s="10"/>
      <c r="CV1081" s="10"/>
      <c r="CW1081" s="10"/>
      <c r="CX1081" s="10"/>
      <c r="CY1081" s="10"/>
      <c r="CZ1081" s="10"/>
      <c r="DA1081" s="10"/>
      <c r="DB1081" s="10"/>
      <c r="DC1081" s="10"/>
      <c r="DD1081" s="10"/>
      <c r="DE1081" s="10"/>
      <c r="DF1081" s="10"/>
      <c r="DG1081" s="10"/>
      <c r="DH1081" s="10"/>
      <c r="DI1081" s="10"/>
      <c r="DJ1081" s="10"/>
      <c r="DK1081" s="10"/>
      <c r="DL1081" s="10"/>
      <c r="DM1081" s="10"/>
      <c r="DN1081" s="10"/>
      <c r="DO1081" s="10"/>
      <c r="DP1081" s="10"/>
      <c r="DQ1081" s="10"/>
      <c r="DR1081" s="10"/>
      <c r="DS1081" s="10"/>
    </row>
    <row r="1082" spans="1:123" s="101" customFormat="1" ht="10.95" customHeight="1" x14ac:dyDescent="0.25">
      <c r="A1082" s="75" t="s">
        <v>348</v>
      </c>
      <c r="B1082" s="95" t="str">
        <f t="shared" si="296"/>
        <v>Bud02 2020,3004,'552000',2649.46333333333</v>
      </c>
      <c r="C1082" s="96">
        <f t="shared" si="297"/>
        <v>2020</v>
      </c>
      <c r="D1082" s="96">
        <v>3004</v>
      </c>
      <c r="E1082" s="97">
        <f>IF(LEFT(H1082,1) = "x",H1082,F1082)</f>
        <v>552000</v>
      </c>
      <c r="F1082" s="90">
        <v>552000</v>
      </c>
      <c r="G1082" s="98">
        <f>IF(""="",1,SUBSTITUTE(SUBSTITUTE("","xxp","xpp"),"xppm13","xppm08"))</f>
        <v>1</v>
      </c>
      <c r="H1082" s="98">
        <f>IF(""="",1,"")</f>
        <v>1</v>
      </c>
      <c r="I1082" s="98">
        <f>IF(""="",1,IF(LEFT("",1)&lt;&gt;"E","",1))</f>
        <v>1</v>
      </c>
      <c r="J1082" s="98">
        <f>IF(""="",1,IF(LEFT("",1)="E","",1))</f>
        <v>1</v>
      </c>
      <c r="K1082" s="99" t="s">
        <v>383</v>
      </c>
      <c r="L1082" s="91">
        <v>3004</v>
      </c>
      <c r="M1082" s="100" t="str">
        <f>IF(LEFT($G1082,4)="xppm","*","")</f>
        <v/>
      </c>
      <c r="N1082" s="101" t="str">
        <f>UPPER(TRIM("          OFFICE EXPENSES"))</f>
        <v>OFFICE EXPENSES</v>
      </c>
      <c r="P1082" s="102" t="s">
        <v>370</v>
      </c>
      <c r="R1082" s="109">
        <f>IFERROR(IF(1*AB1082&gt;0,AB1082,V1082),V1082)</f>
        <v>2649.4633333333331</v>
      </c>
      <c r="S1082" s="108"/>
      <c r="T1082" s="101">
        <f>IFERROR(IF(LEFT($G1082,4)="xppm",AD1082/VLOOKUP($G1082,$K$11:$Z$28,T$1,0),IF(LEFT($J1082,1)="E",AD1082/VLOOKUP($J1082,$K$11:$Z$28,T$1,0),AD1082/T$6)),"")</f>
        <v>3006.52</v>
      </c>
      <c r="V1082" s="101">
        <f>IFERROR(IF(LEFT($G1082,4)="xppm",AF1082/VLOOKUP($G1082,$K$11:$Z$28,V$1,0),IF(LEFT($J1082,1)="E",AF1082/VLOOKUP($J1082,$K$11:$Z$28,V$1,0),AF1082/V$6)),"")</f>
        <v>2649.4633333333331</v>
      </c>
      <c r="X1082" s="101">
        <f>IFERROR(IF(LEFT($G1082,4)="xppm",AH1082/VLOOKUP($G1082,$K$11:$Z$28,X$1,0),IF(LEFT($J1082,1)="E",AH1082/VLOOKUP($J1082,$K$11:$Z$28,X$1,0),AH1082/X$6)),"")</f>
        <v>2285.8449999999998</v>
      </c>
      <c r="Z1082" s="101">
        <f>IFERROR(IF(LEFT($G1082,4)="xppm",AJ1082/VLOOKUP($G1082,$K$11:$Z$28,Z$1,0),IF(LEFT($J1082,1)="E",AJ1082/VLOOKUP($J1082,$K$11:$Z$28,Z$1,0),AJ1082/Z$6)),"")</f>
        <v>2335.2783333333332</v>
      </c>
      <c r="AA1082" s="108"/>
      <c r="AB1082" s="99">
        <f>IFERROR(IF(LEFT($G1082,4)="xppm",AL1082/VLOOKUP($G1082,$K$11:$Z$28,AB$1,0),IF(LEFT($J1082,1)="E",AL1082/VLOOKUP($J1082,$K$11:$AB$28,AB$1,0),AL1082/AB$6)),"")</f>
        <v>0</v>
      </c>
      <c r="AC1082" s="110"/>
      <c r="AD1082" s="14">
        <v>9019.56</v>
      </c>
      <c r="AE1082" s="14"/>
      <c r="AF1082" s="14">
        <v>23845.17</v>
      </c>
      <c r="AG1082" s="14"/>
      <c r="AH1082" s="14">
        <v>27430.14</v>
      </c>
      <c r="AI1082" s="14"/>
      <c r="AJ1082" s="14">
        <v>28023.34</v>
      </c>
      <c r="AK1082" s="65"/>
      <c r="AL1082" s="14">
        <v>0</v>
      </c>
      <c r="AM1082" s="65"/>
      <c r="AN1082" s="25">
        <v>1006.56</v>
      </c>
      <c r="AO1082" s="25">
        <v>1999.64</v>
      </c>
      <c r="AP1082" s="25">
        <v>2610.65</v>
      </c>
      <c r="AQ1082" s="25">
        <v>1358.17</v>
      </c>
      <c r="AR1082" s="25">
        <v>2424.7600000000002</v>
      </c>
      <c r="AS1082" s="25">
        <v>2439.67</v>
      </c>
      <c r="AT1082" s="25">
        <v>960.95</v>
      </c>
      <c r="AU1082" s="25">
        <v>3892.99</v>
      </c>
      <c r="AV1082" s="25">
        <v>3749.07</v>
      </c>
      <c r="AW1082" s="25">
        <v>1678.97</v>
      </c>
      <c r="AX1082" s="25">
        <v>2597.77</v>
      </c>
      <c r="AY1082" s="25">
        <v>4742.82</v>
      </c>
      <c r="AZ1082" s="108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10"/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  <c r="CH1082" s="10"/>
      <c r="CI1082" s="10"/>
      <c r="CJ1082" s="10"/>
      <c r="CK1082" s="10"/>
      <c r="CL1082" s="10"/>
      <c r="CM1082" s="10"/>
      <c r="CN1082" s="10"/>
      <c r="CO1082" s="10"/>
      <c r="CP1082" s="10"/>
      <c r="CQ1082" s="10"/>
      <c r="CR1082" s="10"/>
      <c r="CS1082" s="10"/>
      <c r="CT1082" s="10"/>
      <c r="CU1082" s="10"/>
      <c r="CV1082" s="10"/>
      <c r="CW1082" s="10"/>
      <c r="CX1082" s="10"/>
      <c r="CY1082" s="10"/>
      <c r="CZ1082" s="10"/>
      <c r="DA1082" s="10"/>
      <c r="DB1082" s="10"/>
      <c r="DC1082" s="10"/>
      <c r="DD1082" s="10"/>
      <c r="DE1082" s="10"/>
      <c r="DF1082" s="10"/>
      <c r="DG1082" s="10"/>
      <c r="DH1082" s="10"/>
      <c r="DI1082" s="10"/>
      <c r="DJ1082" s="10"/>
      <c r="DK1082" s="10"/>
      <c r="DL1082" s="10"/>
      <c r="DM1082" s="10"/>
      <c r="DN1082" s="10"/>
      <c r="DO1082" s="10"/>
      <c r="DP1082" s="10"/>
      <c r="DQ1082" s="10"/>
      <c r="DR1082" s="10"/>
      <c r="DS1082" s="10"/>
    </row>
    <row r="1083" spans="1:123" s="101" customFormat="1" ht="10.95" customHeight="1" x14ac:dyDescent="0.25">
      <c r="A1083" s="75" t="s">
        <v>348</v>
      </c>
      <c r="B1083" s="95" t="str">
        <f t="shared" si="296"/>
        <v>Bud02 2020,3004,'553500',1355.03333333333</v>
      </c>
      <c r="C1083" s="96">
        <f t="shared" si="297"/>
        <v>2020</v>
      </c>
      <c r="D1083" s="96">
        <v>3004</v>
      </c>
      <c r="E1083" s="97">
        <f>IF(LEFT(H1083,1) = "x",H1083,F1083)</f>
        <v>553500</v>
      </c>
      <c r="F1083" s="90">
        <v>553500</v>
      </c>
      <c r="G1083" s="98">
        <f>IF(""="",1,SUBSTITUTE(SUBSTITUTE("","xxp","xpp"),"xppm13","xppm08"))</f>
        <v>1</v>
      </c>
      <c r="H1083" s="98">
        <f>IF(""="",1,"")</f>
        <v>1</v>
      </c>
      <c r="I1083" s="98">
        <f>IF(""="",1,IF(LEFT("",1)&lt;&gt;"E","",1))</f>
        <v>1</v>
      </c>
      <c r="J1083" s="98">
        <f>IF(""="",1,IF(LEFT("",1)="E","",1))</f>
        <v>1</v>
      </c>
      <c r="K1083" s="99" t="s">
        <v>384</v>
      </c>
      <c r="L1083" s="91">
        <v>3004</v>
      </c>
      <c r="M1083" s="100" t="str">
        <f>IF(LEFT($G1083,4)="xppm","*","")</f>
        <v/>
      </c>
      <c r="N1083" s="101" t="str">
        <f>UPPER(TRIM("          TELEPHONE/CELL PHONE"))</f>
        <v>TELEPHONE/CELL PHONE</v>
      </c>
      <c r="P1083" s="102" t="s">
        <v>370</v>
      </c>
      <c r="R1083" s="109">
        <f>IFERROR(IF(1*AB1083&gt;0,AB1083,V1083),V1083)</f>
        <v>1355.0333333333333</v>
      </c>
      <c r="S1083" s="108"/>
      <c r="T1083" s="101">
        <f>IFERROR(IF(LEFT($G1083,4)="xppm",AD1083/VLOOKUP($G1083,$K$11:$Z$28,T$1,0),IF(LEFT($J1083,1)="E",AD1083/VLOOKUP($J1083,$K$11:$Z$28,T$1,0),AD1083/T$6)),"")</f>
        <v>1319.33</v>
      </c>
      <c r="V1083" s="101">
        <f>IFERROR(IF(LEFT($G1083,4)="xppm",AF1083/VLOOKUP($G1083,$K$11:$Z$28,V$1,0),IF(LEFT($J1083,1)="E",AF1083/VLOOKUP($J1083,$K$11:$Z$28,V$1,0),AF1083/V$6)),"")</f>
        <v>1355.0333333333333</v>
      </c>
      <c r="X1083" s="101">
        <f>IFERROR(IF(LEFT($G1083,4)="xppm",AH1083/VLOOKUP($G1083,$K$11:$Z$28,X$1,0),IF(LEFT($J1083,1)="E",AH1083/VLOOKUP($J1083,$K$11:$Z$28,X$1,0),AH1083/X$6)),"")</f>
        <v>1390.7275</v>
      </c>
      <c r="Z1083" s="101">
        <f>IFERROR(IF(LEFT($G1083,4)="xppm",AJ1083/VLOOKUP($G1083,$K$11:$Z$28,Z$1,0),IF(LEFT($J1083,1)="E",AJ1083/VLOOKUP($J1083,$K$11:$Z$28,Z$1,0),AJ1083/Z$6)),"")</f>
        <v>1377.9258333333335</v>
      </c>
      <c r="AA1083" s="108"/>
      <c r="AB1083" s="99">
        <f>IFERROR(IF(LEFT($G1083,4)="xppm",AL1083/VLOOKUP($G1083,$K$11:$Z$28,AB$1,0),IF(LEFT($J1083,1)="E",AL1083/VLOOKUP($J1083,$K$11:$AB$28,AB$1,0),AL1083/AB$6)),"")</f>
        <v>0</v>
      </c>
      <c r="AC1083" s="110"/>
      <c r="AD1083" s="14">
        <v>3957.99</v>
      </c>
      <c r="AE1083" s="14"/>
      <c r="AF1083" s="14">
        <v>12195.3</v>
      </c>
      <c r="AG1083" s="14"/>
      <c r="AH1083" s="14">
        <v>16688.73</v>
      </c>
      <c r="AI1083" s="14"/>
      <c r="AJ1083" s="14">
        <v>16535.11</v>
      </c>
      <c r="AK1083" s="65"/>
      <c r="AL1083" s="14">
        <v>0</v>
      </c>
      <c r="AM1083" s="65"/>
      <c r="AN1083" s="25">
        <v>1315.8</v>
      </c>
      <c r="AO1083" s="25">
        <v>1541.13</v>
      </c>
      <c r="AP1083" s="25">
        <v>1501.16</v>
      </c>
      <c r="AQ1083" s="25">
        <v>1232.3499999999999</v>
      </c>
      <c r="AR1083" s="25">
        <v>1485.78</v>
      </c>
      <c r="AS1083" s="25">
        <v>1410.4</v>
      </c>
      <c r="AT1083" s="25">
        <v>1343.27</v>
      </c>
      <c r="AU1083" s="25">
        <v>1475.49</v>
      </c>
      <c r="AV1083" s="25">
        <v>1290.02</v>
      </c>
      <c r="AW1083" s="25">
        <v>1345.75</v>
      </c>
      <c r="AX1083" s="25">
        <v>1366.58</v>
      </c>
      <c r="AY1083" s="25">
        <v>1245.6600000000001</v>
      </c>
      <c r="AZ1083" s="108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/>
      <c r="BT1083" s="10"/>
      <c r="BU1083" s="10"/>
      <c r="BV1083" s="10"/>
      <c r="BW1083" s="10"/>
      <c r="BX1083" s="10"/>
      <c r="BY1083" s="10"/>
      <c r="BZ1083" s="10"/>
      <c r="CA1083" s="10"/>
      <c r="CB1083" s="10"/>
      <c r="CC1083" s="10"/>
      <c r="CD1083" s="10"/>
      <c r="CE1083" s="10"/>
      <c r="CF1083" s="10"/>
      <c r="CG1083" s="10"/>
      <c r="CH1083" s="10"/>
      <c r="CI1083" s="10"/>
      <c r="CJ1083" s="10"/>
      <c r="CK1083" s="10"/>
      <c r="CL1083" s="10"/>
      <c r="CM1083" s="10"/>
      <c r="CN1083" s="10"/>
      <c r="CO1083" s="10"/>
      <c r="CP1083" s="10"/>
      <c r="CQ1083" s="10"/>
      <c r="CR1083" s="10"/>
      <c r="CS1083" s="10"/>
      <c r="CT1083" s="10"/>
      <c r="CU1083" s="10"/>
      <c r="CV1083" s="10"/>
      <c r="CW1083" s="10"/>
      <c r="CX1083" s="10"/>
      <c r="CY1083" s="10"/>
      <c r="CZ1083" s="10"/>
      <c r="DA1083" s="10"/>
      <c r="DB1083" s="10"/>
      <c r="DC1083" s="10"/>
      <c r="DD1083" s="10"/>
      <c r="DE1083" s="10"/>
      <c r="DF1083" s="10"/>
      <c r="DG1083" s="10"/>
      <c r="DH1083" s="10"/>
      <c r="DI1083" s="10"/>
      <c r="DJ1083" s="10"/>
      <c r="DK1083" s="10"/>
      <c r="DL1083" s="10"/>
      <c r="DM1083" s="10"/>
      <c r="DN1083" s="10"/>
      <c r="DO1083" s="10"/>
      <c r="DP1083" s="10"/>
      <c r="DQ1083" s="10"/>
      <c r="DR1083" s="10"/>
      <c r="DS1083" s="10"/>
    </row>
    <row r="1084" spans="1:123" s="101" customFormat="1" ht="10.95" customHeight="1" x14ac:dyDescent="0.25">
      <c r="A1084" s="75" t="s">
        <v>348</v>
      </c>
      <c r="B1084" s="95" t="str">
        <f t="shared" si="296"/>
        <v>Bud02 2020,3004,'555000',203.858888888889</v>
      </c>
      <c r="C1084" s="96">
        <f t="shared" si="297"/>
        <v>2020</v>
      </c>
      <c r="D1084" s="96">
        <v>3004</v>
      </c>
      <c r="E1084" s="97">
        <f>IF(LEFT(H1084,1) = "x",H1084,F1084)</f>
        <v>555000</v>
      </c>
      <c r="F1084" s="90">
        <v>555000</v>
      </c>
      <c r="G1084" s="98">
        <f>IF(""="",1,SUBSTITUTE(SUBSTITUTE("","xxp","xpp"),"xppm13","xppm08"))</f>
        <v>1</v>
      </c>
      <c r="H1084" s="98">
        <f>IF(""="",1,"")</f>
        <v>1</v>
      </c>
      <c r="I1084" s="98">
        <f>IF(""="",1,IF(LEFT("",1)&lt;&gt;"E","",1))</f>
        <v>1</v>
      </c>
      <c r="J1084" s="98">
        <f>IF(""="",1,IF(LEFT("",1)="E","",1))</f>
        <v>1</v>
      </c>
      <c r="K1084" s="99" t="s">
        <v>385</v>
      </c>
      <c r="L1084" s="91">
        <v>3004</v>
      </c>
      <c r="M1084" s="100" t="str">
        <f>IF(LEFT($G1084,4)="xppm","*","")</f>
        <v/>
      </c>
      <c r="N1084" s="101" t="str">
        <f>UPPER(TRIM("          DONATIONS"))</f>
        <v>DONATIONS</v>
      </c>
      <c r="P1084" s="102" t="s">
        <v>386</v>
      </c>
      <c r="R1084" s="109">
        <f>IFERROR(IF(1*AB1084&gt;0,AB1084,V1084),V1084)</f>
        <v>203.85888888888888</v>
      </c>
      <c r="S1084" s="108"/>
      <c r="T1084" s="101">
        <f>IFERROR(IF(LEFT($G1084,4)="xppm",AD1084/VLOOKUP($G1084,$K$11:$Z$28,T$1,0),IF(LEFT($J1084,1)="E",AD1084/VLOOKUP($J1084,$K$11:$Z$28,T$1,0),AD1084/T$6)),"")</f>
        <v>296.02333333333337</v>
      </c>
      <c r="V1084" s="101">
        <f>IFERROR(IF(LEFT($G1084,4)="xppm",AF1084/VLOOKUP($G1084,$K$11:$Z$28,V$1,0),IF(LEFT($J1084,1)="E",AF1084/VLOOKUP($J1084,$K$11:$Z$28,V$1,0),AF1084/V$6)),"")</f>
        <v>203.85888888888888</v>
      </c>
      <c r="X1084" s="101">
        <f>IFERROR(IF(LEFT($G1084,4)="xppm",AH1084/VLOOKUP($G1084,$K$11:$Z$28,X$1,0),IF(LEFT($J1084,1)="E",AH1084/VLOOKUP($J1084,$K$11:$Z$28,X$1,0),AH1084/X$6)),"")</f>
        <v>189.22333333333333</v>
      </c>
      <c r="Z1084" s="101">
        <f>IFERROR(IF(LEFT($G1084,4)="xppm",AJ1084/VLOOKUP($G1084,$K$11:$Z$28,Z$1,0),IF(LEFT($J1084,1)="E",AJ1084/VLOOKUP($J1084,$K$11:$Z$28,Z$1,0),AJ1084/Z$6)),"")</f>
        <v>201.45472199999998</v>
      </c>
      <c r="AA1084" s="108"/>
      <c r="AB1084" s="99">
        <f>IFERROR(IF(LEFT($G1084,4)="xppm",AL1084/VLOOKUP($G1084,$K$11:$Z$28,AB$1,0),IF(LEFT($J1084,1)="E",AL1084/VLOOKUP($J1084,$K$11:$AB$28,AB$1,0),AL1084/AB$6)),"")</f>
        <v>0</v>
      </c>
      <c r="AC1084" s="110"/>
      <c r="AD1084" s="14">
        <v>888.07</v>
      </c>
      <c r="AE1084" s="14"/>
      <c r="AF1084" s="14">
        <v>1834.73</v>
      </c>
      <c r="AG1084" s="14"/>
      <c r="AH1084" s="14">
        <v>2270.6799999999998</v>
      </c>
      <c r="AI1084" s="14"/>
      <c r="AJ1084" s="14">
        <v>2417.4566639999998</v>
      </c>
      <c r="AK1084" s="65"/>
      <c r="AL1084" s="14">
        <v>0</v>
      </c>
      <c r="AM1084" s="65"/>
      <c r="AN1084" s="25">
        <v>37.380000000000003</v>
      </c>
      <c r="AO1084" s="25">
        <v>419.53</v>
      </c>
      <c r="AP1084" s="25">
        <v>203.81</v>
      </c>
      <c r="AQ1084" s="25">
        <v>0</v>
      </c>
      <c r="AR1084" s="25">
        <v>346.66</v>
      </c>
      <c r="AS1084" s="25">
        <v>600</v>
      </c>
      <c r="AT1084" s="25">
        <v>0</v>
      </c>
      <c r="AU1084" s="25">
        <v>0</v>
      </c>
      <c r="AV1084" s="25">
        <v>0</v>
      </c>
      <c r="AW1084" s="25">
        <v>560.79999999999995</v>
      </c>
      <c r="AX1084" s="25">
        <v>327.27</v>
      </c>
      <c r="AY1084" s="25">
        <v>0</v>
      </c>
      <c r="AZ1084" s="108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  <c r="CH1084" s="10"/>
      <c r="CI1084" s="10"/>
      <c r="CJ1084" s="10"/>
      <c r="CK1084" s="10"/>
      <c r="CL1084" s="10"/>
      <c r="CM1084" s="10"/>
      <c r="CN1084" s="10"/>
      <c r="CO1084" s="10"/>
      <c r="CP1084" s="10"/>
      <c r="CQ1084" s="10"/>
      <c r="CR1084" s="10"/>
      <c r="CS1084" s="10"/>
      <c r="CT1084" s="10"/>
      <c r="CU1084" s="10"/>
      <c r="CV1084" s="10"/>
      <c r="CW1084" s="10"/>
      <c r="CX1084" s="10"/>
      <c r="CY1084" s="10"/>
      <c r="CZ1084" s="10"/>
      <c r="DA1084" s="10"/>
      <c r="DB1084" s="10"/>
      <c r="DC1084" s="10"/>
      <c r="DD1084" s="10"/>
      <c r="DE1084" s="10"/>
      <c r="DF1084" s="10"/>
      <c r="DG1084" s="10"/>
      <c r="DH1084" s="10"/>
      <c r="DI1084" s="10"/>
      <c r="DJ1084" s="10"/>
      <c r="DK1084" s="10"/>
      <c r="DL1084" s="10"/>
      <c r="DM1084" s="10"/>
      <c r="DN1084" s="10"/>
      <c r="DO1084" s="10"/>
      <c r="DP1084" s="10"/>
      <c r="DQ1084" s="10"/>
      <c r="DR1084" s="10"/>
      <c r="DS1084" s="10"/>
    </row>
    <row r="1085" spans="1:123" s="101" customFormat="1" ht="10.95" customHeight="1" x14ac:dyDescent="0.25">
      <c r="A1085" s="75" t="s">
        <v>348</v>
      </c>
      <c r="B1085" s="95" t="str">
        <f t="shared" si="296"/>
        <v>Bud02 2020,3004,'xga001',0.000528163553868059</v>
      </c>
      <c r="C1085" s="96">
        <f t="shared" si="297"/>
        <v>2020</v>
      </c>
      <c r="D1085" s="96">
        <v>3004</v>
      </c>
      <c r="E1085" s="97" t="str">
        <f>IF(LEFT(H1085,1) = "x",H1085,F1085)</f>
        <v>xga001</v>
      </c>
      <c r="F1085" s="90">
        <v>555500</v>
      </c>
      <c r="G1085" s="98">
        <f>IF(""="",1,SUBSTITUTE(SUBSTITUTE("","xxp","xpp"),"xppm13","xppm08"))</f>
        <v>1</v>
      </c>
      <c r="H1085" s="98" t="str">
        <f>IF("xga001"="",1,"xga001")</f>
        <v>xga001</v>
      </c>
      <c r="I1085" s="98">
        <f>IF("E1z"="",1,IF(LEFT("E1z",1)&lt;&gt;"E","E1z",1))</f>
        <v>1</v>
      </c>
      <c r="J1085" s="98" t="str">
        <f>IF("E1z"="",1,IF(LEFT("E1z",1)="E","E1z",1))</f>
        <v>E1z</v>
      </c>
      <c r="K1085" s="99" t="s">
        <v>387</v>
      </c>
      <c r="L1085" s="91">
        <v>3004</v>
      </c>
      <c r="M1085" s="100" t="str">
        <f>IF(LEFT($G1085,4)="xppm","*","")</f>
        <v/>
      </c>
      <c r="N1085" s="101" t="str">
        <f>UPPER(TRIM("          BAD DEBT"))</f>
        <v>BAD DEBT</v>
      </c>
      <c r="P1085" s="102" t="s">
        <v>388</v>
      </c>
      <c r="R1085" s="109">
        <f>IFERROR(IF(1*AB1085&gt;0,AB1085,V1085),V1085)</f>
        <v>5.2816355386805863E-4</v>
      </c>
      <c r="S1085" s="108"/>
      <c r="T1085" s="101">
        <f>IFERROR(IF(LEFT($G1085,4)="xppm",AD1085/VLOOKUP($G1085,$K$11:$Z$28,T$1,0),IF(LEFT($J1085,1)="E",AD1085/VLOOKUP($J1085,$K$11:$Z$28,T$1,0),AD1085/T$6)),"")</f>
        <v>5.182508632052055E-4</v>
      </c>
      <c r="V1085" s="101">
        <f>IFERROR(IF(LEFT($G1085,4)="xppm",AF1085/VLOOKUP($G1085,$K$11:$Z$28,V$1,0),IF(LEFT($J1085,1)="E",AF1085/VLOOKUP($J1085,$K$11:$Z$28,V$1,0),AF1085/V$6)),"")</f>
        <v>5.2816355386805863E-4</v>
      </c>
      <c r="X1085" s="101">
        <f>IFERROR(IF(LEFT($G1085,4)="xppm",AH1085/VLOOKUP($G1085,$K$11:$Z$28,X$1,0),IF(LEFT($J1085,1)="E",AH1085/VLOOKUP($J1085,$K$11:$Z$28,X$1,0),AH1085/X$6)),"")</f>
        <v>2.5846047108937992E-4</v>
      </c>
      <c r="Z1085" s="101">
        <f>IFERROR(IF(LEFT($G1085,4)="xppm",AJ1085/VLOOKUP($G1085,$K$11:$Z$28,Z$1,0),IF(LEFT($J1085,1)="E",AJ1085/VLOOKUP($J1085,$K$11:$Z$28,Z$1,0),AJ1085/Z$6)),"")</f>
        <v>5.9771414998634046E-4</v>
      </c>
      <c r="AA1085" s="108"/>
      <c r="AB1085" s="99" t="str">
        <f>IFERROR(IF(LEFT($G1085,4)="xppm",AL1085/VLOOKUP($G1085,$K$11:$Z$28,AB$1,0),IF(LEFT($J1085,1)="E",AL1085/VLOOKUP($J1085,$K$11:$AB$28,AB$1,0),AL1085/AB$6)),"")</f>
        <v/>
      </c>
      <c r="AC1085" s="110"/>
      <c r="AD1085" s="14">
        <v>57442.63</v>
      </c>
      <c r="AE1085" s="14"/>
      <c r="AF1085" s="14">
        <v>176065.25</v>
      </c>
      <c r="AG1085" s="14"/>
      <c r="AH1085" s="14">
        <v>93722.72</v>
      </c>
      <c r="AI1085" s="14"/>
      <c r="AJ1085" s="14">
        <v>252170.74800399999</v>
      </c>
      <c r="AK1085" s="65"/>
      <c r="AL1085" s="14">
        <v>0</v>
      </c>
      <c r="AM1085" s="65"/>
      <c r="AN1085" s="25">
        <v>8633.4500000000007</v>
      </c>
      <c r="AO1085" s="25">
        <v>8197.66</v>
      </c>
      <c r="AP1085" s="25">
        <v>27817.279999999999</v>
      </c>
      <c r="AQ1085" s="25">
        <v>20363.29</v>
      </c>
      <c r="AR1085" s="25">
        <v>20161.990000000002</v>
      </c>
      <c r="AS1085" s="25">
        <v>19626.77</v>
      </c>
      <c r="AT1085" s="25">
        <v>20780.28</v>
      </c>
      <c r="AU1085" s="25">
        <v>19740.580000000002</v>
      </c>
      <c r="AV1085" s="25">
        <v>17949.71</v>
      </c>
      <c r="AW1085" s="25">
        <v>17524.849999999999</v>
      </c>
      <c r="AX1085" s="25">
        <v>20529.439999999999</v>
      </c>
      <c r="AY1085" s="25">
        <v>19388.34</v>
      </c>
      <c r="AZ1085" s="108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  <c r="BS1085" s="10"/>
      <c r="BT1085" s="10"/>
      <c r="BU1085" s="10"/>
      <c r="BV1085" s="10"/>
      <c r="BW1085" s="10"/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/>
      <c r="CH1085" s="10"/>
      <c r="CI1085" s="10"/>
      <c r="CJ1085" s="10"/>
      <c r="CK1085" s="10"/>
      <c r="CL1085" s="10"/>
      <c r="CM1085" s="10"/>
      <c r="CN1085" s="10"/>
      <c r="CO1085" s="10"/>
      <c r="CP1085" s="10"/>
      <c r="CQ1085" s="10"/>
      <c r="CR1085" s="10"/>
      <c r="CS1085" s="10"/>
      <c r="CT1085" s="10"/>
      <c r="CU1085" s="10"/>
      <c r="CV1085" s="10"/>
      <c r="CW1085" s="10"/>
      <c r="CX1085" s="10"/>
      <c r="CY1085" s="10"/>
      <c r="CZ1085" s="10"/>
      <c r="DA1085" s="10"/>
      <c r="DB1085" s="10"/>
      <c r="DC1085" s="10"/>
      <c r="DD1085" s="10"/>
      <c r="DE1085" s="10"/>
      <c r="DF1085" s="10"/>
      <c r="DG1085" s="10"/>
      <c r="DH1085" s="10"/>
      <c r="DI1085" s="10"/>
      <c r="DJ1085" s="10"/>
      <c r="DK1085" s="10"/>
      <c r="DL1085" s="10"/>
      <c r="DM1085" s="10"/>
      <c r="DN1085" s="10"/>
      <c r="DO1085" s="10"/>
      <c r="DP1085" s="10"/>
      <c r="DQ1085" s="10"/>
      <c r="DR1085" s="10"/>
      <c r="DS1085" s="10"/>
    </row>
    <row r="1086" spans="1:123" s="101" customFormat="1" ht="10.95" customHeight="1" x14ac:dyDescent="0.25">
      <c r="A1086" s="75" t="s">
        <v>348</v>
      </c>
      <c r="B1086" s="95" t="str">
        <f t="shared" si="296"/>
        <v>Bud02 2020,3004,'556000',24396.66</v>
      </c>
      <c r="C1086" s="96">
        <f t="shared" si="297"/>
        <v>2020</v>
      </c>
      <c r="D1086" s="96">
        <v>3004</v>
      </c>
      <c r="E1086" s="97">
        <f>IF(LEFT(H1086,1) = "x",H1086,F1086)</f>
        <v>556000</v>
      </c>
      <c r="F1086" s="90">
        <v>556000</v>
      </c>
      <c r="G1086" s="98">
        <f>IF(""="",1,SUBSTITUTE(SUBSTITUTE("","xxp","xpp"),"xppm13","xppm08"))</f>
        <v>1</v>
      </c>
      <c r="H1086" s="98">
        <f>IF(""="",1,"")</f>
        <v>1</v>
      </c>
      <c r="I1086" s="98">
        <f>IF(""="",1,IF(LEFT("",1)&lt;&gt;"E","",1))</f>
        <v>1</v>
      </c>
      <c r="J1086" s="98">
        <f>IF(""="",1,IF(LEFT("",1)="E","",1))</f>
        <v>1</v>
      </c>
      <c r="K1086" s="99" t="s">
        <v>389</v>
      </c>
      <c r="L1086" s="91">
        <v>3004</v>
      </c>
      <c r="M1086" s="100" t="str">
        <f>IF(LEFT($G1086,4)="xppm","*","")</f>
        <v/>
      </c>
      <c r="N1086" s="101" t="str">
        <f>UPPER(TRIM("          MEDICAID BED TAX"))</f>
        <v>MEDICAID BED TAX</v>
      </c>
      <c r="P1086" s="102" t="s">
        <v>356</v>
      </c>
      <c r="R1086" s="109">
        <f>IFERROR(IF(1*AB1086&gt;0,AB1086,V1086),V1086)</f>
        <v>24396.66</v>
      </c>
      <c r="S1086" s="108"/>
      <c r="T1086" s="101">
        <f>IFERROR(IF(LEFT($G1086,4)="xppm",AD1086/VLOOKUP($G1086,$K$11:$Z$28,T$1,0),IF(LEFT($J1086,1)="E",AD1086/VLOOKUP($J1086,$K$11:$Z$28,T$1,0),AD1086/T$6)),"")</f>
        <v>24396.66</v>
      </c>
      <c r="V1086" s="101">
        <f>IFERROR(IF(LEFT($G1086,4)="xppm",AF1086/VLOOKUP($G1086,$K$11:$Z$28,V$1,0),IF(LEFT($J1086,1)="E",AF1086/VLOOKUP($J1086,$K$11:$Z$28,V$1,0),AF1086/V$6)),"")</f>
        <v>24396.66</v>
      </c>
      <c r="X1086" s="101">
        <f>IFERROR(IF(LEFT($G1086,4)="xppm",AH1086/VLOOKUP($G1086,$K$11:$Z$28,X$1,0),IF(LEFT($J1086,1)="E",AH1086/VLOOKUP($J1086,$K$11:$Z$28,X$1,0),AH1086/X$6)),"")</f>
        <v>29088.3325</v>
      </c>
      <c r="Z1086" s="101">
        <f>IFERROR(IF(LEFT($G1086,4)="xppm",AJ1086/VLOOKUP($G1086,$K$11:$Z$28,Z$1,0),IF(LEFT($J1086,1)="E",AJ1086/VLOOKUP($J1086,$K$11:$Z$28,Z$1,0),AJ1086/Z$6)),"")</f>
        <v>24396.66</v>
      </c>
      <c r="AA1086" s="108"/>
      <c r="AB1086" s="99">
        <f>IFERROR(IF(LEFT($G1086,4)="xppm",AL1086/VLOOKUP($G1086,$K$11:$Z$28,AB$1,0),IF(LEFT($J1086,1)="E",AL1086/VLOOKUP($J1086,$K$11:$AB$28,AB$1,0),AL1086/AB$6)),"")</f>
        <v>0</v>
      </c>
      <c r="AC1086" s="110"/>
      <c r="AD1086" s="14">
        <v>73189.98</v>
      </c>
      <c r="AE1086" s="14"/>
      <c r="AF1086" s="14">
        <v>219569.94</v>
      </c>
      <c r="AG1086" s="14"/>
      <c r="AH1086" s="14">
        <v>349059.99</v>
      </c>
      <c r="AI1086" s="14"/>
      <c r="AJ1086" s="14">
        <v>292759.92</v>
      </c>
      <c r="AK1086" s="65"/>
      <c r="AL1086" s="14">
        <v>0</v>
      </c>
      <c r="AM1086" s="65"/>
      <c r="AN1086" s="25">
        <v>24396.66</v>
      </c>
      <c r="AO1086" s="25">
        <v>24396.66</v>
      </c>
      <c r="AP1086" s="25">
        <v>24396.33</v>
      </c>
      <c r="AQ1086" s="25">
        <v>24396.66</v>
      </c>
      <c r="AR1086" s="25">
        <v>24396.66</v>
      </c>
      <c r="AS1086" s="25">
        <v>24396.66</v>
      </c>
      <c r="AT1086" s="25">
        <v>24396.66</v>
      </c>
      <c r="AU1086" s="25">
        <v>24396.66</v>
      </c>
      <c r="AV1086" s="25">
        <v>24396.66</v>
      </c>
      <c r="AW1086" s="25">
        <v>24396.66</v>
      </c>
      <c r="AX1086" s="25">
        <v>24396.66</v>
      </c>
      <c r="AY1086" s="25">
        <v>24396.66</v>
      </c>
      <c r="AZ1086" s="108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  <c r="BS1086" s="10"/>
      <c r="BT1086" s="10"/>
      <c r="BU1086" s="10"/>
      <c r="BV1086" s="10"/>
      <c r="BW1086" s="10"/>
      <c r="BX1086" s="10"/>
      <c r="BY1086" s="10"/>
      <c r="BZ1086" s="10"/>
      <c r="CA1086" s="10"/>
      <c r="CB1086" s="10"/>
      <c r="CC1086" s="10"/>
      <c r="CD1086" s="10"/>
      <c r="CE1086" s="10"/>
      <c r="CF1086" s="10"/>
      <c r="CG1086" s="10"/>
      <c r="CH1086" s="10"/>
      <c r="CI1086" s="10"/>
      <c r="CJ1086" s="10"/>
      <c r="CK1086" s="10"/>
      <c r="CL1086" s="10"/>
      <c r="CM1086" s="10"/>
      <c r="CN1086" s="10"/>
      <c r="CO1086" s="10"/>
      <c r="CP1086" s="10"/>
      <c r="CQ1086" s="10"/>
      <c r="CR1086" s="10"/>
      <c r="CS1086" s="10"/>
      <c r="CT1086" s="10"/>
      <c r="CU1086" s="10"/>
      <c r="CV1086" s="10"/>
      <c r="CW1086" s="10"/>
      <c r="CX1086" s="10"/>
      <c r="CY1086" s="10"/>
      <c r="CZ1086" s="10"/>
      <c r="DA1086" s="10"/>
      <c r="DB1086" s="10"/>
      <c r="DC1086" s="10"/>
      <c r="DD1086" s="10"/>
      <c r="DE1086" s="10"/>
      <c r="DF1086" s="10"/>
      <c r="DG1086" s="10"/>
      <c r="DH1086" s="10"/>
      <c r="DI1086" s="10"/>
      <c r="DJ1086" s="10"/>
      <c r="DK1086" s="10"/>
      <c r="DL1086" s="10"/>
      <c r="DM1086" s="10"/>
      <c r="DN1086" s="10"/>
      <c r="DO1086" s="10"/>
      <c r="DP1086" s="10"/>
      <c r="DQ1086" s="10"/>
      <c r="DR1086" s="10"/>
      <c r="DS1086" s="10"/>
    </row>
    <row r="1087" spans="1:123" ht="4.05" customHeight="1" x14ac:dyDescent="0.25">
      <c r="A1087" s="75" t="s">
        <v>348</v>
      </c>
      <c r="E1087" s="111"/>
      <c r="F1087" s="112"/>
      <c r="T1087" s="25"/>
      <c r="U1087" s="25"/>
      <c r="V1087" s="25"/>
      <c r="W1087" s="25"/>
      <c r="X1087" s="25"/>
      <c r="Y1087" s="25"/>
      <c r="Z1087" s="25"/>
      <c r="AA1087" s="25"/>
      <c r="AB1087" s="14"/>
      <c r="AC1087" s="14"/>
    </row>
    <row r="1088" spans="1:123" s="86" customFormat="1" ht="15" customHeight="1" x14ac:dyDescent="0.25">
      <c r="A1088" s="75" t="s">
        <v>348</v>
      </c>
      <c r="B1088" s="80"/>
      <c r="C1088" s="80"/>
      <c r="D1088" s="80"/>
      <c r="E1088" s="81"/>
      <c r="F1088" s="82"/>
      <c r="G1088" s="81"/>
      <c r="H1088" s="81"/>
      <c r="I1088" s="81"/>
      <c r="J1088" s="81"/>
      <c r="K1088" s="81"/>
      <c r="L1088" s="83">
        <f>L1089</f>
        <v>3004</v>
      </c>
      <c r="M1088" s="84" t="s">
        <v>390</v>
      </c>
      <c r="N1088" s="84"/>
      <c r="O1088" s="84"/>
      <c r="P1088" s="84"/>
      <c r="Q1088" s="84"/>
      <c r="R1088" s="84"/>
      <c r="S1088" s="84"/>
      <c r="T1088" s="84"/>
      <c r="U1088" s="84"/>
      <c r="V1088" s="84"/>
      <c r="W1088" s="84"/>
      <c r="X1088" s="84"/>
      <c r="Y1088" s="84"/>
      <c r="Z1088" s="84"/>
      <c r="AA1088" s="84"/>
      <c r="AB1088" s="81"/>
      <c r="AC1088" s="81"/>
      <c r="AD1088" s="14"/>
      <c r="AE1088" s="14"/>
      <c r="AF1088" s="14"/>
      <c r="AG1088" s="14"/>
      <c r="AH1088" s="14"/>
      <c r="AI1088" s="14"/>
      <c r="AJ1088" s="14"/>
      <c r="AK1088" s="14"/>
      <c r="AL1088" s="14"/>
      <c r="AM1088" s="14"/>
      <c r="AN1088" s="85"/>
      <c r="AO1088" s="85"/>
      <c r="AP1088" s="85"/>
      <c r="AQ1088" s="85"/>
      <c r="AR1088" s="85"/>
      <c r="AS1088" s="85"/>
      <c r="AT1088" s="85"/>
      <c r="AU1088" s="85"/>
      <c r="AV1088" s="85"/>
      <c r="AW1088" s="85"/>
      <c r="AX1088" s="85"/>
      <c r="AY1088" s="85"/>
      <c r="AZ1088" s="84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  <c r="CH1088" s="10"/>
      <c r="CI1088" s="10"/>
      <c r="CJ1088" s="10"/>
      <c r="CK1088" s="10"/>
      <c r="CL1088" s="10"/>
      <c r="CM1088" s="10"/>
      <c r="CN1088" s="10"/>
      <c r="CO1088" s="10"/>
      <c r="CP1088" s="10"/>
      <c r="CQ1088" s="10"/>
      <c r="CR1088" s="10"/>
      <c r="CS1088" s="10"/>
      <c r="CT1088" s="10"/>
      <c r="CU1088" s="10"/>
      <c r="CV1088" s="10"/>
      <c r="CW1088" s="10"/>
      <c r="CX1088" s="10"/>
      <c r="CY1088" s="10"/>
      <c r="CZ1088" s="10"/>
      <c r="DA1088" s="10"/>
      <c r="DB1088" s="10"/>
      <c r="DC1088" s="10"/>
      <c r="DD1088" s="10"/>
      <c r="DE1088" s="10"/>
      <c r="DF1088" s="10"/>
      <c r="DG1088" s="10"/>
      <c r="DH1088" s="10"/>
      <c r="DI1088" s="10"/>
      <c r="DJ1088" s="10"/>
      <c r="DK1088" s="10"/>
      <c r="DL1088" s="10"/>
      <c r="DM1088" s="10"/>
      <c r="DN1088" s="10"/>
      <c r="DO1088" s="10"/>
      <c r="DP1088" s="10"/>
      <c r="DQ1088" s="10"/>
      <c r="DR1088" s="10"/>
      <c r="DS1088" s="10"/>
    </row>
    <row r="1089" spans="1:123" s="101" customFormat="1" ht="10.95" customHeight="1" x14ac:dyDescent="0.25">
      <c r="A1089" s="75" t="s">
        <v>348</v>
      </c>
      <c r="B1089" s="95" t="str">
        <f t="shared" ref="B1089:B1091" si="298">IF(E1089&gt;0,"Bud02 " &amp; C1089 &amp;","&amp;D1089&amp;",'"&amp;E1089&amp;"',"&amp;1*R1089)</f>
        <v>Bud02 2020,3004,'557500',6115.82333333333</v>
      </c>
      <c r="C1089" s="96">
        <f t="shared" ref="C1089:C1091" si="299">$E$5</f>
        <v>2020</v>
      </c>
      <c r="D1089" s="96">
        <v>3004</v>
      </c>
      <c r="E1089" s="97">
        <f>IF(LEFT(H1089,1) = "x",H1089,F1089)</f>
        <v>557500</v>
      </c>
      <c r="F1089" s="90">
        <v>557500</v>
      </c>
      <c r="G1089" s="98">
        <f>IF(""="",1,SUBSTITUTE(SUBSTITUTE("","xxp","xpp"),"xppm13","xppm08"))</f>
        <v>1</v>
      </c>
      <c r="H1089" s="98">
        <f>IF(""="",1,"")</f>
        <v>1</v>
      </c>
      <c r="I1089" s="98">
        <f>IF(""="",1,IF(LEFT("",1)&lt;&gt;"E","",1))</f>
        <v>1</v>
      </c>
      <c r="J1089" s="98">
        <f>IF(""="",1,IF(LEFT("",1)="E","",1))</f>
        <v>1</v>
      </c>
      <c r="K1089" s="99" t="s">
        <v>391</v>
      </c>
      <c r="L1089" s="91">
        <v>3004</v>
      </c>
      <c r="M1089" s="100" t="str">
        <f>IF(LEFT($G1089,4)="xppm","*","")</f>
        <v/>
      </c>
      <c r="N1089" s="101" t="str">
        <f>UPPER(TRIM("          REAL ESTATE TAXES"))</f>
        <v>REAL ESTATE TAXES</v>
      </c>
      <c r="P1089" s="102" t="s">
        <v>356</v>
      </c>
      <c r="R1089" s="109">
        <f>IFERROR(IF(1*AB1089&gt;0,AB1089,V1089),V1089)</f>
        <v>6115.8233333333337</v>
      </c>
      <c r="S1089" s="108"/>
      <c r="T1089" s="101">
        <f>IFERROR(IF(LEFT($G1089,4)="xppm",AD1089/VLOOKUP($G1089,$K$11:$Z$28,T$1,0),IF(LEFT($J1089,1)="E",AD1089/VLOOKUP($J1089,$K$11:$Z$28,T$1,0),AD1089/T$6)),"")</f>
        <v>6067.3300000000008</v>
      </c>
      <c r="V1089" s="101">
        <f>IFERROR(IF(LEFT($G1089,4)="xppm",AF1089/VLOOKUP($G1089,$K$11:$Z$28,V$1,0),IF(LEFT($J1089,1)="E",AF1089/VLOOKUP($J1089,$K$11:$Z$28,V$1,0),AF1089/V$6)),"")</f>
        <v>6115.8233333333337</v>
      </c>
      <c r="X1089" s="101">
        <f>IFERROR(IF(LEFT($G1089,4)="xppm",AH1089/VLOOKUP($G1089,$K$11:$Z$28,X$1,0),IF(LEFT($J1089,1)="E",AH1089/VLOOKUP($J1089,$K$11:$Z$28,X$1,0),AH1089/X$6)),"")</f>
        <v>6011.4975000000004</v>
      </c>
      <c r="Z1089" s="101">
        <f>IFERROR(IF(LEFT($G1089,4)="xppm",AJ1089/VLOOKUP($G1089,$K$11:$Z$28,Z$1,0),IF(LEFT($J1089,1)="E",AJ1089/VLOOKUP($J1089,$K$11:$Z$28,Z$1,0),AJ1089/Z$6)),"")</f>
        <v>6140.07</v>
      </c>
      <c r="AA1089" s="108"/>
      <c r="AB1089" s="99">
        <f>IFERROR(IF(LEFT($G1089,4)="xppm",AL1089/VLOOKUP($G1089,$K$11:$Z$28,AB$1,0),IF(LEFT($J1089,1)="E",AL1089/VLOOKUP($J1089,$K$11:$AB$28,AB$1,0),AL1089/AB$6)),"")</f>
        <v>0</v>
      </c>
      <c r="AC1089" s="110"/>
      <c r="AD1089" s="14">
        <v>18201.990000000002</v>
      </c>
      <c r="AE1089" s="14"/>
      <c r="AF1089" s="14">
        <v>55042.41</v>
      </c>
      <c r="AG1089" s="14"/>
      <c r="AH1089" s="14">
        <v>72137.97</v>
      </c>
      <c r="AI1089" s="14"/>
      <c r="AJ1089" s="14">
        <v>73680.84</v>
      </c>
      <c r="AK1089" s="65"/>
      <c r="AL1089" s="14">
        <v>0</v>
      </c>
      <c r="AM1089" s="65"/>
      <c r="AN1089" s="25">
        <v>6140.07</v>
      </c>
      <c r="AO1089" s="25">
        <v>6140.07</v>
      </c>
      <c r="AP1089" s="25">
        <v>6140.07</v>
      </c>
      <c r="AQ1089" s="25">
        <v>6140.07</v>
      </c>
      <c r="AR1089" s="25">
        <v>6140.07</v>
      </c>
      <c r="AS1089" s="25">
        <v>6140.07</v>
      </c>
      <c r="AT1089" s="25">
        <v>6140.07</v>
      </c>
      <c r="AU1089" s="25">
        <v>6140.07</v>
      </c>
      <c r="AV1089" s="25">
        <v>6140.07</v>
      </c>
      <c r="AW1089" s="25">
        <v>6140.07</v>
      </c>
      <c r="AX1089" s="25">
        <v>6030.96</v>
      </c>
      <c r="AY1089" s="25">
        <v>6030.96</v>
      </c>
      <c r="AZ1089" s="108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  <c r="CH1089" s="10"/>
      <c r="CI1089" s="10"/>
      <c r="CJ1089" s="10"/>
      <c r="CK1089" s="10"/>
      <c r="CL1089" s="10"/>
      <c r="CM1089" s="10"/>
      <c r="CN1089" s="10"/>
      <c r="CO1089" s="10"/>
      <c r="CP1089" s="10"/>
      <c r="CQ1089" s="10"/>
      <c r="CR1089" s="10"/>
      <c r="CS1089" s="10"/>
      <c r="CT1089" s="10"/>
      <c r="CU1089" s="10"/>
      <c r="CV1089" s="10"/>
      <c r="CW1089" s="10"/>
      <c r="CX1089" s="10"/>
      <c r="CY1089" s="10"/>
      <c r="CZ1089" s="10"/>
      <c r="DA1089" s="10"/>
      <c r="DB1089" s="10"/>
      <c r="DC1089" s="10"/>
      <c r="DD1089" s="10"/>
      <c r="DE1089" s="10"/>
      <c r="DF1089" s="10"/>
      <c r="DG1089" s="10"/>
      <c r="DH1089" s="10"/>
      <c r="DI1089" s="10"/>
      <c r="DJ1089" s="10"/>
      <c r="DK1089" s="10"/>
      <c r="DL1089" s="10"/>
      <c r="DM1089" s="10"/>
      <c r="DN1089" s="10"/>
      <c r="DO1089" s="10"/>
      <c r="DP1089" s="10"/>
      <c r="DQ1089" s="10"/>
      <c r="DR1089" s="10"/>
      <c r="DS1089" s="10"/>
    </row>
    <row r="1090" spans="1:123" s="101" customFormat="1" ht="10.95" customHeight="1" x14ac:dyDescent="0.25">
      <c r="A1090" s="75" t="s">
        <v>348</v>
      </c>
      <c r="B1090" s="95" t="str">
        <f t="shared" si="298"/>
        <v>Bud02 2020,3004,'558000',8616.44333333333</v>
      </c>
      <c r="C1090" s="96">
        <f t="shared" si="299"/>
        <v>2020</v>
      </c>
      <c r="D1090" s="96">
        <v>3004</v>
      </c>
      <c r="E1090" s="97">
        <f>IF(LEFT(H1090,1) = "x",H1090,F1090)</f>
        <v>558000</v>
      </c>
      <c r="F1090" s="90">
        <v>558000</v>
      </c>
      <c r="G1090" s="98">
        <f>IF(""="",1,SUBSTITUTE(SUBSTITUTE("","xxp","xpp"),"xppm13","xppm08"))</f>
        <v>1</v>
      </c>
      <c r="H1090" s="98">
        <f>IF(""="",1,"")</f>
        <v>1</v>
      </c>
      <c r="I1090" s="98">
        <f>IF(""="",1,IF(LEFT("",1)&lt;&gt;"E","",1))</f>
        <v>1</v>
      </c>
      <c r="J1090" s="98">
        <f>IF(""="",1,IF(LEFT("",1)="E","",1))</f>
        <v>1</v>
      </c>
      <c r="K1090" s="99" t="s">
        <v>392</v>
      </c>
      <c r="L1090" s="91">
        <v>3004</v>
      </c>
      <c r="M1090" s="100" t="str">
        <f>IF(LEFT($G1090,4)="xppm","*","")</f>
        <v/>
      </c>
      <c r="N1090" s="101" t="str">
        <f>UPPER(TRIM("          INSURANCE - GENERAL LIABILITY"))</f>
        <v>INSURANCE - GENERAL LIABILITY</v>
      </c>
      <c r="P1090" s="102" t="s">
        <v>359</v>
      </c>
      <c r="R1090" s="109">
        <f>IFERROR(IF(1*AB1090&gt;0,AB1090,V1090),V1090)</f>
        <v>8616.4433333333345</v>
      </c>
      <c r="S1090" s="108"/>
      <c r="T1090" s="101">
        <f>IFERROR(IF(LEFT($G1090,4)="xppm",AD1090/VLOOKUP($G1090,$K$11:$Z$28,T$1,0),IF(LEFT($J1090,1)="E",AD1090/VLOOKUP($J1090,$K$11:$Z$28,T$1,0),AD1090/T$6)),"")</f>
        <v>8626.93</v>
      </c>
      <c r="V1090" s="101">
        <f>IFERROR(IF(LEFT($G1090,4)="xppm",AF1090/VLOOKUP($G1090,$K$11:$Z$28,V$1,0),IF(LEFT($J1090,1)="E",AF1090/VLOOKUP($J1090,$K$11:$Z$28,V$1,0),AF1090/V$6)),"")</f>
        <v>8616.4433333333345</v>
      </c>
      <c r="X1090" s="101">
        <f>IFERROR(IF(LEFT($G1090,4)="xppm",AH1090/VLOOKUP($G1090,$K$11:$Z$28,X$1,0),IF(LEFT($J1090,1)="E",AH1090/VLOOKUP($J1090,$K$11:$Z$28,X$1,0),AH1090/X$6)),"")</f>
        <v>8589.1758333333328</v>
      </c>
      <c r="Z1090" s="101">
        <f>IFERROR(IF(LEFT($G1090,4)="xppm",AJ1090/VLOOKUP($G1090,$K$11:$Z$28,Z$1,0),IF(LEFT($J1090,1)="E",AJ1090/VLOOKUP($J1090,$K$11:$Z$28,Z$1,0),AJ1090/Z$6)),"")</f>
        <v>8626.93</v>
      </c>
      <c r="AA1090" s="108"/>
      <c r="AB1090" s="99">
        <f>IFERROR(IF(LEFT($G1090,4)="xppm",AL1090/VLOOKUP($G1090,$K$11:$Z$28,AB$1,0),IF(LEFT($J1090,1)="E",AL1090/VLOOKUP($J1090,$K$11:$AB$28,AB$1,0),AL1090/AB$6)),"")</f>
        <v>0</v>
      </c>
      <c r="AC1090" s="110"/>
      <c r="AD1090" s="14">
        <v>25880.79</v>
      </c>
      <c r="AE1090" s="14"/>
      <c r="AF1090" s="14">
        <v>77547.990000000005</v>
      </c>
      <c r="AG1090" s="14"/>
      <c r="AH1090" s="14">
        <v>103070.11</v>
      </c>
      <c r="AI1090" s="14"/>
      <c r="AJ1090" s="14">
        <v>103523.16</v>
      </c>
      <c r="AK1090" s="65"/>
      <c r="AL1090" s="14">
        <v>0</v>
      </c>
      <c r="AM1090" s="65"/>
      <c r="AN1090" s="25">
        <v>8630.36</v>
      </c>
      <c r="AO1090" s="25">
        <v>8671.06</v>
      </c>
      <c r="AP1090" s="25">
        <v>8545.44</v>
      </c>
      <c r="AQ1090" s="25">
        <v>8626.93</v>
      </c>
      <c r="AR1090" s="25">
        <v>8545.51</v>
      </c>
      <c r="AS1090" s="25">
        <v>8613.9699999999993</v>
      </c>
      <c r="AT1090" s="25">
        <v>8626.93</v>
      </c>
      <c r="AU1090" s="25">
        <v>8626.93</v>
      </c>
      <c r="AV1090" s="25">
        <v>8626.93</v>
      </c>
      <c r="AW1090" s="25">
        <v>8626.93</v>
      </c>
      <c r="AX1090" s="25">
        <v>8626.93</v>
      </c>
      <c r="AY1090" s="25">
        <v>8626.93</v>
      </c>
      <c r="AZ1090" s="108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  <c r="CH1090" s="10"/>
      <c r="CI1090" s="10"/>
      <c r="CJ1090" s="10"/>
      <c r="CK1090" s="10"/>
      <c r="CL1090" s="10"/>
      <c r="CM1090" s="10"/>
      <c r="CN1090" s="10"/>
      <c r="CO1090" s="10"/>
      <c r="CP1090" s="10"/>
      <c r="CQ1090" s="10"/>
      <c r="CR1090" s="10"/>
      <c r="CS1090" s="10"/>
      <c r="CT1090" s="10"/>
      <c r="CU1090" s="10"/>
      <c r="CV1090" s="10"/>
      <c r="CW1090" s="10"/>
      <c r="CX1090" s="10"/>
      <c r="CY1090" s="10"/>
      <c r="CZ1090" s="10"/>
      <c r="DA1090" s="10"/>
      <c r="DB1090" s="10"/>
      <c r="DC1090" s="10"/>
      <c r="DD1090" s="10"/>
      <c r="DE1090" s="10"/>
      <c r="DF1090" s="10"/>
      <c r="DG1090" s="10"/>
      <c r="DH1090" s="10"/>
      <c r="DI1090" s="10"/>
      <c r="DJ1090" s="10"/>
      <c r="DK1090" s="10"/>
      <c r="DL1090" s="10"/>
      <c r="DM1090" s="10"/>
      <c r="DN1090" s="10"/>
      <c r="DO1090" s="10"/>
      <c r="DP1090" s="10"/>
      <c r="DQ1090" s="10"/>
      <c r="DR1090" s="10"/>
      <c r="DS1090" s="10"/>
    </row>
    <row r="1091" spans="1:123" s="101" customFormat="1" ht="10.95" customHeight="1" x14ac:dyDescent="0.25">
      <c r="A1091" s="75" t="s">
        <v>348</v>
      </c>
      <c r="B1091" s="95" t="str">
        <f t="shared" si="298"/>
        <v>Bud02 2020,3004,'558200',2371.53888888889</v>
      </c>
      <c r="C1091" s="96">
        <f t="shared" si="299"/>
        <v>2020</v>
      </c>
      <c r="D1091" s="96">
        <v>3004</v>
      </c>
      <c r="E1091" s="97">
        <f>IF(LEFT(H1091,1) = "x",H1091,F1091)</f>
        <v>558200</v>
      </c>
      <c r="F1091" s="90">
        <v>558200</v>
      </c>
      <c r="G1091" s="98">
        <f>IF(""="",1,SUBSTITUTE(SUBSTITUTE("","xxp","xpp"),"xppm13","xppm08"))</f>
        <v>1</v>
      </c>
      <c r="H1091" s="98">
        <f>IF(""="",1,"")</f>
        <v>1</v>
      </c>
      <c r="I1091" s="98">
        <f>IF(""="",1,IF(LEFT("",1)&lt;&gt;"E","",1))</f>
        <v>1</v>
      </c>
      <c r="J1091" s="98">
        <f>IF(""="",1,IF(LEFT("",1)="E","",1))</f>
        <v>1</v>
      </c>
      <c r="K1091" s="99" t="s">
        <v>393</v>
      </c>
      <c r="L1091" s="91">
        <v>3004</v>
      </c>
      <c r="M1091" s="100" t="str">
        <f>IF(LEFT($G1091,4)="xppm","*","")</f>
        <v/>
      </c>
      <c r="N1091" s="101" t="str">
        <f>UPPER(TRIM("          INSURANCE - PROPERTY/FLOOD"))</f>
        <v>INSURANCE - PROPERTY/FLOOD</v>
      </c>
      <c r="P1091" s="102" t="s">
        <v>359</v>
      </c>
      <c r="R1091" s="109">
        <f>IFERROR(IF(1*AB1091&gt;0,AB1091,V1091),V1091)</f>
        <v>2371.5388888888888</v>
      </c>
      <c r="S1091" s="108"/>
      <c r="T1091" s="101">
        <f>IFERROR(IF(LEFT($G1091,4)="xppm",AD1091/VLOOKUP($G1091,$K$11:$Z$28,T$1,0),IF(LEFT($J1091,1)="E",AD1091/VLOOKUP($J1091,$K$11:$Z$28,T$1,0),AD1091/T$6)),"")</f>
        <v>2531.6166666666668</v>
      </c>
      <c r="V1091" s="101">
        <f>IFERROR(IF(LEFT($G1091,4)="xppm",AF1091/VLOOKUP($G1091,$K$11:$Z$28,V$1,0),IF(LEFT($J1091,1)="E",AF1091/VLOOKUP($J1091,$K$11:$Z$28,V$1,0),AF1091/V$6)),"")</f>
        <v>2371.5388888888888</v>
      </c>
      <c r="X1091" s="101">
        <f>IFERROR(IF(LEFT($G1091,4)="xppm",AH1091/VLOOKUP($G1091,$K$11:$Z$28,X$1,0),IF(LEFT($J1091,1)="E",AH1091/VLOOKUP($J1091,$K$11:$Z$28,X$1,0),AH1091/X$6)),"")</f>
        <v>2830.3241666666668</v>
      </c>
      <c r="Z1091" s="101">
        <f>IFERROR(IF(LEFT($G1091,4)="xppm",AJ1091/VLOOKUP($G1091,$K$11:$Z$28,Z$1,0),IF(LEFT($J1091,1)="E",AJ1091/VLOOKUP($J1091,$K$11:$Z$28,Z$1,0),AJ1091/Z$6)),"")</f>
        <v>2275.77</v>
      </c>
      <c r="AA1091" s="108"/>
      <c r="AB1091" s="99">
        <f>IFERROR(IF(LEFT($G1091,4)="xppm",AL1091/VLOOKUP($G1091,$K$11:$Z$28,AB$1,0),IF(LEFT($J1091,1)="E",AL1091/VLOOKUP($J1091,$K$11:$AB$28,AB$1,0),AL1091/AB$6)),"")</f>
        <v>0</v>
      </c>
      <c r="AC1091" s="110"/>
      <c r="AD1091" s="14">
        <v>7594.85</v>
      </c>
      <c r="AE1091" s="14"/>
      <c r="AF1091" s="14">
        <v>21343.85</v>
      </c>
      <c r="AG1091" s="14"/>
      <c r="AH1091" s="14">
        <v>33963.89</v>
      </c>
      <c r="AI1091" s="14"/>
      <c r="AJ1091" s="14">
        <v>27309.24</v>
      </c>
      <c r="AK1091" s="65"/>
      <c r="AL1091" s="14">
        <v>0</v>
      </c>
      <c r="AM1091" s="65"/>
      <c r="AN1091" s="25">
        <v>3072.92</v>
      </c>
      <c r="AO1091" s="25">
        <v>3400.14</v>
      </c>
      <c r="AP1091" s="25">
        <v>496.96</v>
      </c>
      <c r="AQ1091" s="25">
        <v>2275.77</v>
      </c>
      <c r="AR1091" s="25">
        <v>-627.42999999999995</v>
      </c>
      <c r="AS1091" s="25">
        <v>5273.35</v>
      </c>
      <c r="AT1091" s="25">
        <v>2275.77</v>
      </c>
      <c r="AU1091" s="25">
        <v>2275.77</v>
      </c>
      <c r="AV1091" s="25">
        <v>2275.77</v>
      </c>
      <c r="AW1091" s="25">
        <v>2275.77</v>
      </c>
      <c r="AX1091" s="25">
        <v>2659.54</v>
      </c>
      <c r="AY1091" s="25">
        <v>2659.54</v>
      </c>
      <c r="AZ1091" s="108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  <c r="CH1091" s="10"/>
      <c r="CI1091" s="10"/>
      <c r="CJ1091" s="10"/>
      <c r="CK1091" s="10"/>
      <c r="CL1091" s="10"/>
      <c r="CM1091" s="10"/>
      <c r="CN1091" s="10"/>
      <c r="CO1091" s="10"/>
      <c r="CP1091" s="10"/>
      <c r="CQ1091" s="10"/>
      <c r="CR1091" s="10"/>
      <c r="CS1091" s="10"/>
      <c r="CT1091" s="10"/>
      <c r="CU1091" s="10"/>
      <c r="CV1091" s="10"/>
      <c r="CW1091" s="10"/>
      <c r="CX1091" s="10"/>
      <c r="CY1091" s="10"/>
      <c r="CZ1091" s="10"/>
      <c r="DA1091" s="10"/>
      <c r="DB1091" s="10"/>
      <c r="DC1091" s="10"/>
      <c r="DD1091" s="10"/>
      <c r="DE1091" s="10"/>
      <c r="DF1091" s="10"/>
      <c r="DG1091" s="10"/>
      <c r="DH1091" s="10"/>
      <c r="DI1091" s="10"/>
      <c r="DJ1091" s="10"/>
      <c r="DK1091" s="10"/>
      <c r="DL1091" s="10"/>
      <c r="DM1091" s="10"/>
      <c r="DN1091" s="10"/>
      <c r="DO1091" s="10"/>
      <c r="DP1091" s="10"/>
      <c r="DQ1091" s="10"/>
      <c r="DR1091" s="10"/>
      <c r="DS1091" s="10"/>
    </row>
    <row r="1092" spans="1:123" ht="4.05" customHeight="1" x14ac:dyDescent="0.25">
      <c r="A1092" s="75" t="s">
        <v>348</v>
      </c>
      <c r="E1092" s="111"/>
      <c r="F1092" s="112"/>
      <c r="T1092" s="25"/>
      <c r="U1092" s="25"/>
      <c r="V1092" s="25"/>
      <c r="W1092" s="25"/>
      <c r="X1092" s="25"/>
      <c r="Y1092" s="25"/>
      <c r="Z1092" s="25"/>
      <c r="AA1092" s="25"/>
      <c r="AB1092" s="14"/>
      <c r="AC1092" s="14"/>
    </row>
    <row r="1093" spans="1:123" s="86" customFormat="1" ht="15" customHeight="1" x14ac:dyDescent="0.25">
      <c r="A1093" s="75" t="s">
        <v>348</v>
      </c>
      <c r="B1093" s="80"/>
      <c r="C1093" s="80"/>
      <c r="D1093" s="80"/>
      <c r="E1093" s="81"/>
      <c r="F1093" s="82"/>
      <c r="G1093" s="81"/>
      <c r="H1093" s="81"/>
      <c r="I1093" s="81"/>
      <c r="J1093" s="81"/>
      <c r="K1093" s="81"/>
      <c r="L1093" s="83">
        <f>L1094</f>
        <v>3004</v>
      </c>
      <c r="M1093" s="84" t="s">
        <v>394</v>
      </c>
      <c r="N1093" s="84"/>
      <c r="O1093" s="84"/>
      <c r="P1093" s="84"/>
      <c r="Q1093" s="84"/>
      <c r="R1093" s="84"/>
      <c r="S1093" s="84"/>
      <c r="T1093" s="84"/>
      <c r="U1093" s="84"/>
      <c r="V1093" s="84"/>
      <c r="W1093" s="84"/>
      <c r="X1093" s="84"/>
      <c r="Y1093" s="84"/>
      <c r="Z1093" s="84"/>
      <c r="AA1093" s="84"/>
      <c r="AB1093" s="81"/>
      <c r="AC1093" s="81"/>
      <c r="AD1093" s="14"/>
      <c r="AE1093" s="14"/>
      <c r="AF1093" s="14"/>
      <c r="AG1093" s="14"/>
      <c r="AH1093" s="14"/>
      <c r="AI1093" s="14"/>
      <c r="AJ1093" s="14"/>
      <c r="AK1093" s="14"/>
      <c r="AL1093" s="14"/>
      <c r="AM1093" s="14"/>
      <c r="AN1093" s="85"/>
      <c r="AO1093" s="85"/>
      <c r="AP1093" s="85"/>
      <c r="AQ1093" s="85"/>
      <c r="AR1093" s="85"/>
      <c r="AS1093" s="85"/>
      <c r="AT1093" s="85"/>
      <c r="AU1093" s="85"/>
      <c r="AV1093" s="85"/>
      <c r="AW1093" s="85"/>
      <c r="AX1093" s="85"/>
      <c r="AY1093" s="85"/>
      <c r="AZ1093" s="84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  <c r="CH1093" s="10"/>
      <c r="CI1093" s="10"/>
      <c r="CJ1093" s="10"/>
      <c r="CK1093" s="10"/>
      <c r="CL1093" s="10"/>
      <c r="CM1093" s="10"/>
      <c r="CN1093" s="10"/>
      <c r="CO1093" s="10"/>
      <c r="CP1093" s="10"/>
      <c r="CQ1093" s="10"/>
      <c r="CR1093" s="10"/>
      <c r="CS1093" s="10"/>
      <c r="CT1093" s="10"/>
      <c r="CU1093" s="10"/>
      <c r="CV1093" s="10"/>
      <c r="CW1093" s="10"/>
      <c r="CX1093" s="10"/>
      <c r="CY1093" s="10"/>
      <c r="CZ1093" s="10"/>
      <c r="DA1093" s="10"/>
      <c r="DB1093" s="10"/>
      <c r="DC1093" s="10"/>
      <c r="DD1093" s="10"/>
      <c r="DE1093" s="10"/>
      <c r="DF1093" s="10"/>
      <c r="DG1093" s="10"/>
      <c r="DH1093" s="10"/>
      <c r="DI1093" s="10"/>
      <c r="DJ1093" s="10"/>
      <c r="DK1093" s="10"/>
      <c r="DL1093" s="10"/>
      <c r="DM1093" s="10"/>
      <c r="DN1093" s="10"/>
      <c r="DO1093" s="10"/>
      <c r="DP1093" s="10"/>
      <c r="DQ1093" s="10"/>
      <c r="DR1093" s="10"/>
      <c r="DS1093" s="10"/>
    </row>
    <row r="1094" spans="1:123" s="101" customFormat="1" ht="10.95" customHeight="1" x14ac:dyDescent="0.25">
      <c r="A1094" s="75" t="s">
        <v>348</v>
      </c>
      <c r="B1094" s="95" t="str">
        <f t="shared" ref="B1094:B1096" si="300">IF(E1094&gt;0,"Bud02 " &amp; C1094 &amp;","&amp;D1094&amp;",'"&amp;E1094&amp;"',"&amp;1*R1094)</f>
        <v>Bud02 2020,3004,'560000',2968.66</v>
      </c>
      <c r="C1094" s="96">
        <f t="shared" ref="C1094:C1097" si="301">$E$5</f>
        <v>2020</v>
      </c>
      <c r="D1094" s="96">
        <v>3004</v>
      </c>
      <c r="E1094" s="97">
        <f>IF(LEFT(H1094,1) = "x",H1094,F1094)</f>
        <v>560000</v>
      </c>
      <c r="F1094" s="90">
        <v>560000</v>
      </c>
      <c r="G1094" s="98">
        <f>IF(""="",1,SUBSTITUTE(SUBSTITUTE("","xxp","xpp"),"xppm13","xppm08"))</f>
        <v>1</v>
      </c>
      <c r="H1094" s="98">
        <f>IF(""="",1,"")</f>
        <v>1</v>
      </c>
      <c r="I1094" s="98">
        <f>IF(""="",1,IF(LEFT("",1)&lt;&gt;"E","",1))</f>
        <v>1</v>
      </c>
      <c r="J1094" s="98">
        <f>IF(""="",1,IF(LEFT("",1)="E","",1))</f>
        <v>1</v>
      </c>
      <c r="K1094" s="99" t="s">
        <v>395</v>
      </c>
      <c r="L1094" s="91">
        <v>3004</v>
      </c>
      <c r="M1094" s="100" t="str">
        <f>IF(LEFT($G1094,4)="xppm","*","")</f>
        <v/>
      </c>
      <c r="N1094" s="101" t="str">
        <f>UPPER(TRIM("          INTEREST EXPENSE"))</f>
        <v>INTEREST EXPENSE</v>
      </c>
      <c r="P1094" s="102" t="s">
        <v>356</v>
      </c>
      <c r="R1094" s="109">
        <f>IFERROR(IF(1*AB1094&gt;0,AB1094,V1094),V1094)</f>
        <v>2968.66</v>
      </c>
      <c r="S1094" s="108"/>
      <c r="T1094" s="101">
        <f>IFERROR(IF(LEFT($G1094,4)="xppm",AD1094/VLOOKUP($G1094,$K$11:$Z$28,T$1,0),IF(LEFT($J1094,1)="E",AD1094/VLOOKUP($J1094,$K$11:$Z$28,T$1,0),AD1094/T$6)),"")</f>
        <v>3066.7366666666662</v>
      </c>
      <c r="V1094" s="101">
        <f>IFERROR(IF(LEFT($G1094,4)="xppm",AF1094/VLOOKUP($G1094,$K$11:$Z$28,V$1,0),IF(LEFT($J1094,1)="E",AF1094/VLOOKUP($J1094,$K$11:$Z$28,V$1,0),AF1094/V$6)),"")</f>
        <v>2968.66</v>
      </c>
      <c r="X1094" s="101">
        <f>IFERROR(IF(LEFT($G1094,4)="xppm",AH1094/VLOOKUP($G1094,$K$11:$Z$28,X$1,0),IF(LEFT($J1094,1)="E",AH1094/VLOOKUP($J1094,$K$11:$Z$28,X$1,0),AH1094/X$6)),"")</f>
        <v>4427.5491666666667</v>
      </c>
      <c r="Z1094" s="101">
        <f>IFERROR(IF(LEFT($G1094,4)="xppm",AJ1094/VLOOKUP($G1094,$K$11:$Z$28,Z$1,0),IF(LEFT($J1094,1)="E",AJ1094/VLOOKUP($J1094,$K$11:$Z$28,Z$1,0),AJ1094/Z$6)),"")</f>
        <v>3813.89</v>
      </c>
      <c r="AA1094" s="108"/>
      <c r="AB1094" s="99">
        <f>IFERROR(IF(LEFT($G1094,4)="xppm",AL1094/VLOOKUP($G1094,$K$11:$Z$28,AB$1,0),IF(LEFT($J1094,1)="E",AL1094/VLOOKUP($J1094,$K$11:$AB$28,AB$1,0),AL1094/AB$6)),"")</f>
        <v>0</v>
      </c>
      <c r="AC1094" s="110"/>
      <c r="AD1094" s="14">
        <v>9200.2099999999991</v>
      </c>
      <c r="AE1094" s="14"/>
      <c r="AF1094" s="14">
        <v>26717.94</v>
      </c>
      <c r="AG1094" s="14"/>
      <c r="AH1094" s="14">
        <v>53130.59</v>
      </c>
      <c r="AI1094" s="14"/>
      <c r="AJ1094" s="14">
        <v>45766.68</v>
      </c>
      <c r="AK1094" s="65"/>
      <c r="AL1094" s="14">
        <v>0</v>
      </c>
      <c r="AM1094" s="65"/>
      <c r="AN1094" s="25">
        <v>3470.71</v>
      </c>
      <c r="AO1094" s="25">
        <v>3065.69</v>
      </c>
      <c r="AP1094" s="25">
        <v>4004.95</v>
      </c>
      <c r="AQ1094" s="25">
        <v>2695.75</v>
      </c>
      <c r="AR1094" s="25">
        <v>2489.37</v>
      </c>
      <c r="AS1094" s="25">
        <v>2747.66</v>
      </c>
      <c r="AT1094" s="25">
        <v>2780.55</v>
      </c>
      <c r="AU1094" s="25">
        <v>3747.43</v>
      </c>
      <c r="AV1094" s="25">
        <v>3056.97</v>
      </c>
      <c r="AW1094" s="25">
        <v>3247.86</v>
      </c>
      <c r="AX1094" s="25">
        <v>3291.51</v>
      </c>
      <c r="AY1094" s="25">
        <v>2660.84</v>
      </c>
      <c r="AZ1094" s="108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  <c r="CH1094" s="10"/>
      <c r="CI1094" s="10"/>
      <c r="CJ1094" s="10"/>
      <c r="CK1094" s="10"/>
      <c r="CL1094" s="10"/>
      <c r="CM1094" s="10"/>
      <c r="CN1094" s="10"/>
      <c r="CO1094" s="10"/>
      <c r="CP1094" s="10"/>
      <c r="CQ1094" s="10"/>
      <c r="CR1094" s="10"/>
      <c r="CS1094" s="10"/>
      <c r="CT1094" s="10"/>
      <c r="CU1094" s="10"/>
      <c r="CV1094" s="10"/>
      <c r="CW1094" s="10"/>
      <c r="CX1094" s="10"/>
      <c r="CY1094" s="10"/>
      <c r="CZ1094" s="10"/>
      <c r="DA1094" s="10"/>
      <c r="DB1094" s="10"/>
      <c r="DC1094" s="10"/>
      <c r="DD1094" s="10"/>
      <c r="DE1094" s="10"/>
      <c r="DF1094" s="10"/>
      <c r="DG1094" s="10"/>
      <c r="DH1094" s="10"/>
      <c r="DI1094" s="10"/>
      <c r="DJ1094" s="10"/>
      <c r="DK1094" s="10"/>
      <c r="DL1094" s="10"/>
      <c r="DM1094" s="10"/>
      <c r="DN1094" s="10"/>
      <c r="DO1094" s="10"/>
      <c r="DP1094" s="10"/>
      <c r="DQ1094" s="10"/>
      <c r="DR1094" s="10"/>
      <c r="DS1094" s="10"/>
    </row>
    <row r="1095" spans="1:123" s="101" customFormat="1" ht="10.95" customHeight="1" x14ac:dyDescent="0.25">
      <c r="A1095" s="75" t="s">
        <v>348</v>
      </c>
      <c r="B1095" s="95" t="str">
        <f t="shared" si="300"/>
        <v>Bud02 2020,3004,'560500',44841.3233333333</v>
      </c>
      <c r="C1095" s="96">
        <f t="shared" si="301"/>
        <v>2020</v>
      </c>
      <c r="D1095" s="96">
        <v>3004</v>
      </c>
      <c r="E1095" s="97">
        <f>IF(LEFT(H1095,1) = "x",H1095,F1095)</f>
        <v>560500</v>
      </c>
      <c r="F1095" s="90">
        <v>560500</v>
      </c>
      <c r="G1095" s="98">
        <f>IF(""="",1,SUBSTITUTE(SUBSTITUTE("","xxp","xpp"),"xppm13","xppm08"))</f>
        <v>1</v>
      </c>
      <c r="H1095" s="98">
        <f>IF(""="",1,"")</f>
        <v>1</v>
      </c>
      <c r="I1095" s="98">
        <f>IF(""="",1,IF(LEFT("",1)&lt;&gt;"E","",1))</f>
        <v>1</v>
      </c>
      <c r="J1095" s="98">
        <f>IF(""="",1,IF(LEFT("",1)="E","",1))</f>
        <v>1</v>
      </c>
      <c r="K1095" s="99" t="s">
        <v>396</v>
      </c>
      <c r="L1095" s="91">
        <v>3004</v>
      </c>
      <c r="M1095" s="100" t="str">
        <f>IF(LEFT($G1095,4)="xppm","*","")</f>
        <v/>
      </c>
      <c r="N1095" s="101" t="str">
        <f>UPPER(TRIM("          RENT EXPENSE"))</f>
        <v>RENT EXPENSE</v>
      </c>
      <c r="P1095" s="102" t="s">
        <v>356</v>
      </c>
      <c r="R1095" s="109">
        <f>IFERROR(IF(1*AB1095&gt;0,AB1095,V1095),V1095)</f>
        <v>44841.323333333334</v>
      </c>
      <c r="S1095" s="108"/>
      <c r="T1095" s="101">
        <f>IFERROR(IF(LEFT($G1095,4)="xppm",AD1095/VLOOKUP($G1095,$K$11:$Z$28,T$1,0),IF(LEFT($J1095,1)="E",AD1095/VLOOKUP($J1095,$K$11:$Z$28,T$1,0),AD1095/T$6)),"")</f>
        <v>51299.143333333333</v>
      </c>
      <c r="V1095" s="101">
        <f>IFERROR(IF(LEFT($G1095,4)="xppm",AF1095/VLOOKUP($G1095,$K$11:$Z$28,V$1,0),IF(LEFT($J1095,1)="E",AF1095/VLOOKUP($J1095,$K$11:$Z$28,V$1,0),AF1095/V$6)),"")</f>
        <v>44841.323333333334</v>
      </c>
      <c r="X1095" s="101">
        <f>IFERROR(IF(LEFT($G1095,4)="xppm",AH1095/VLOOKUP($G1095,$K$11:$Z$28,X$1,0),IF(LEFT($J1095,1)="E",AH1095/VLOOKUP($J1095,$K$11:$Z$28,X$1,0),AH1095/X$6)),"")</f>
        <v>39396.373333333329</v>
      </c>
      <c r="Z1095" s="101">
        <f>IFERROR(IF(LEFT($G1095,4)="xppm",AJ1095/VLOOKUP($G1095,$K$11:$Z$28,Z$1,0),IF(LEFT($J1095,1)="E",AJ1095/VLOOKUP($J1095,$K$11:$Z$28,Z$1,0),AJ1095/Z$6)),"")</f>
        <v>64428.579999999994</v>
      </c>
      <c r="AA1095" s="108"/>
      <c r="AB1095" s="99">
        <f>IFERROR(IF(LEFT($G1095,4)="xppm",AL1095/VLOOKUP($G1095,$K$11:$Z$28,AB$1,0),IF(LEFT($J1095,1)="E",AL1095/VLOOKUP($J1095,$K$11:$AB$28,AB$1,0),AL1095/AB$6)),"")</f>
        <v>0</v>
      </c>
      <c r="AC1095" s="110"/>
      <c r="AD1095" s="14">
        <v>153897.43</v>
      </c>
      <c r="AE1095" s="14"/>
      <c r="AF1095" s="14">
        <v>403571.91</v>
      </c>
      <c r="AG1095" s="14"/>
      <c r="AH1095" s="14">
        <v>472756.47999999998</v>
      </c>
      <c r="AI1095" s="14"/>
      <c r="AJ1095" s="14">
        <v>773142.96</v>
      </c>
      <c r="AK1095" s="65"/>
      <c r="AL1095" s="14">
        <v>0</v>
      </c>
      <c r="AM1095" s="65"/>
      <c r="AN1095" s="25">
        <v>53536.5</v>
      </c>
      <c r="AO1095" s="25">
        <v>62445.75</v>
      </c>
      <c r="AP1095" s="25">
        <v>83279.08</v>
      </c>
      <c r="AQ1095" s="25">
        <v>83279.08</v>
      </c>
      <c r="AR1095" s="25">
        <v>33279.08</v>
      </c>
      <c r="AS1095" s="25">
        <v>33279.08</v>
      </c>
      <c r="AT1095" s="25">
        <v>33279.08</v>
      </c>
      <c r="AU1095" s="25">
        <v>33279.08</v>
      </c>
      <c r="AV1095" s="25">
        <v>33279.08</v>
      </c>
      <c r="AW1095" s="25">
        <v>33395.01</v>
      </c>
      <c r="AX1095" s="25">
        <v>50703.17</v>
      </c>
      <c r="AY1095" s="25">
        <v>69799.25</v>
      </c>
      <c r="AZ1095" s="108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  <c r="CH1095" s="10"/>
      <c r="CI1095" s="10"/>
      <c r="CJ1095" s="10"/>
      <c r="CK1095" s="10"/>
      <c r="CL1095" s="10"/>
      <c r="CM1095" s="10"/>
      <c r="CN1095" s="10"/>
      <c r="CO1095" s="10"/>
      <c r="CP1095" s="10"/>
      <c r="CQ1095" s="10"/>
      <c r="CR1095" s="10"/>
      <c r="CS1095" s="10"/>
      <c r="CT1095" s="10"/>
      <c r="CU1095" s="10"/>
      <c r="CV1095" s="10"/>
      <c r="CW1095" s="10"/>
      <c r="CX1095" s="10"/>
      <c r="CY1095" s="10"/>
      <c r="CZ1095" s="10"/>
      <c r="DA1095" s="10"/>
      <c r="DB1095" s="10"/>
      <c r="DC1095" s="10"/>
      <c r="DD1095" s="10"/>
      <c r="DE1095" s="10"/>
      <c r="DF1095" s="10"/>
      <c r="DG1095" s="10"/>
      <c r="DH1095" s="10"/>
      <c r="DI1095" s="10"/>
      <c r="DJ1095" s="10"/>
      <c r="DK1095" s="10"/>
      <c r="DL1095" s="10"/>
      <c r="DM1095" s="10"/>
      <c r="DN1095" s="10"/>
      <c r="DO1095" s="10"/>
      <c r="DP1095" s="10"/>
      <c r="DQ1095" s="10"/>
      <c r="DR1095" s="10"/>
      <c r="DS1095" s="10"/>
    </row>
    <row r="1096" spans="1:123" s="101" customFormat="1" ht="10.95" customHeight="1" x14ac:dyDescent="0.25">
      <c r="A1096" s="75" t="s">
        <v>348</v>
      </c>
      <c r="B1096" s="95" t="b">
        <f t="shared" si="300"/>
        <v>0</v>
      </c>
      <c r="C1096" s="96">
        <f t="shared" si="301"/>
        <v>2020</v>
      </c>
      <c r="D1096" s="96">
        <v>3004</v>
      </c>
      <c r="E1096" s="97">
        <f>IF(LEFT(H1096,1) = "x",H1096,F1096)</f>
        <v>0</v>
      </c>
      <c r="F1096" s="90"/>
      <c r="G1096" s="98">
        <f>IF(""="",1,SUBSTITUTE(SUBSTITUTE("","xxp","xpp"),"xppm13","xppm08"))</f>
        <v>1</v>
      </c>
      <c r="H1096" s="98">
        <f>IF(""="",1,"")</f>
        <v>1</v>
      </c>
      <c r="I1096" s="98">
        <f>IF(""="",1,IF(LEFT("",1)&lt;&gt;"E","",1))</f>
        <v>1</v>
      </c>
      <c r="J1096" s="98">
        <f>IF(""="",1,IF(LEFT("",1)="E","",1))</f>
        <v>1</v>
      </c>
      <c r="K1096" s="99" t="s">
        <v>397</v>
      </c>
      <c r="L1096" s="91">
        <v>3004</v>
      </c>
      <c r="M1096" s="100" t="str">
        <f>IF(LEFT($G1096,4)="xppm","*","")</f>
        <v/>
      </c>
      <c r="N1096" s="101" t="str">
        <f>UPPER(TRIM("          NON-RECURRING MISC. EXPENSE"))</f>
        <v>NON-RECURRING MISC. EXPENSE</v>
      </c>
      <c r="P1096" s="102" t="s">
        <v>356</v>
      </c>
      <c r="R1096" s="109">
        <f>IFERROR(IF(1*AB1096&gt;0,AB1096,V1096),V1096)</f>
        <v>0</v>
      </c>
      <c r="S1096" s="108"/>
      <c r="T1096" s="101">
        <f>IFERROR(IF(LEFT($G1096,4)="xppm",AD1096/VLOOKUP($G1096,$K$11:$Z$28,T$1,0),IF(LEFT($J1096,1)="E",AD1096/VLOOKUP($J1096,$K$11:$Z$28,T$1,0),AD1096/T$6)),"")</f>
        <v>0</v>
      </c>
      <c r="V1096" s="101">
        <f>IFERROR(IF(LEFT($G1096,4)="xppm",AF1096/VLOOKUP($G1096,$K$11:$Z$28,V$1,0),IF(LEFT($J1096,1)="E",AF1096/VLOOKUP($J1096,$K$11:$Z$28,V$1,0),AF1096/V$6)),"")</f>
        <v>0</v>
      </c>
      <c r="X1096" s="101">
        <f>IFERROR(IF(LEFT($G1096,4)="xppm",AH1096/VLOOKUP($G1096,$K$11:$Z$28,X$1,0),IF(LEFT($J1096,1)="E",AH1096/VLOOKUP($J1096,$K$11:$Z$28,X$1,0),AH1096/X$6)),"")</f>
        <v>0</v>
      </c>
      <c r="Z1096" s="101">
        <f>IFERROR(IF(LEFT($G1096,4)="xppm",AJ1096/VLOOKUP($G1096,$K$11:$Z$28,Z$1,0),IF(LEFT($J1096,1)="E",AJ1096/VLOOKUP($J1096,$K$11:$Z$28,Z$1,0),AJ1096/Z$6)),"")</f>
        <v>0</v>
      </c>
      <c r="AA1096" s="108"/>
      <c r="AB1096" s="99">
        <f>IFERROR(IF(LEFT($G1096,4)="xppm",AL1096/VLOOKUP($G1096,$K$11:$Z$28,AB$1,0),IF(LEFT($J1096,1)="E",AL1096/VLOOKUP($J1096,$K$11:$AB$28,AB$1,0),AL1096/AB$6)),"")</f>
        <v>0</v>
      </c>
      <c r="AC1096" s="110"/>
      <c r="AD1096" s="14"/>
      <c r="AE1096" s="14"/>
      <c r="AF1096" s="14"/>
      <c r="AG1096" s="14"/>
      <c r="AH1096" s="14"/>
      <c r="AI1096" s="14"/>
      <c r="AJ1096" s="14"/>
      <c r="AK1096" s="65"/>
      <c r="AL1096" s="14"/>
      <c r="AM1096" s="65"/>
      <c r="AN1096" s="25"/>
      <c r="AO1096" s="25"/>
      <c r="AP1096" s="25"/>
      <c r="AQ1096" s="25"/>
      <c r="AR1096" s="25"/>
      <c r="AS1096" s="25"/>
      <c r="AT1096" s="25"/>
      <c r="AU1096" s="25"/>
      <c r="AV1096" s="25"/>
      <c r="AW1096" s="25"/>
      <c r="AX1096" s="25"/>
      <c r="AY1096" s="25"/>
      <c r="AZ1096" s="108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  <c r="CH1096" s="10"/>
      <c r="CI1096" s="10"/>
      <c r="CJ1096" s="10"/>
      <c r="CK1096" s="10"/>
      <c r="CL1096" s="10"/>
      <c r="CM1096" s="10"/>
      <c r="CN1096" s="10"/>
      <c r="CO1096" s="10"/>
      <c r="CP1096" s="10"/>
      <c r="CQ1096" s="10"/>
      <c r="CR1096" s="10"/>
      <c r="CS1096" s="10"/>
      <c r="CT1096" s="10"/>
      <c r="CU1096" s="10"/>
      <c r="CV1096" s="10"/>
      <c r="CW1096" s="10"/>
      <c r="CX1096" s="10"/>
      <c r="CY1096" s="10"/>
      <c r="CZ1096" s="10"/>
      <c r="DA1096" s="10"/>
      <c r="DB1096" s="10"/>
      <c r="DC1096" s="10"/>
      <c r="DD1096" s="10"/>
      <c r="DE1096" s="10"/>
      <c r="DF1096" s="10"/>
      <c r="DG1096" s="10"/>
      <c r="DH1096" s="10"/>
      <c r="DI1096" s="10"/>
      <c r="DJ1096" s="10"/>
      <c r="DK1096" s="10"/>
      <c r="DL1096" s="10"/>
      <c r="DM1096" s="10"/>
      <c r="DN1096" s="10"/>
      <c r="DO1096" s="10"/>
      <c r="DP1096" s="10"/>
      <c r="DQ1096" s="10"/>
      <c r="DR1096" s="10"/>
      <c r="DS1096" s="10"/>
    </row>
    <row r="1097" spans="1:123" ht="4.05" customHeight="1" x14ac:dyDescent="0.25">
      <c r="A1097" s="75" t="s">
        <v>348</v>
      </c>
      <c r="E1097" s="111"/>
      <c r="F1097" s="112"/>
      <c r="T1097" s="25"/>
      <c r="U1097" s="25"/>
      <c r="V1097" s="25"/>
      <c r="W1097" s="25"/>
      <c r="X1097" s="25"/>
      <c r="Y1097" s="25"/>
      <c r="Z1097" s="25"/>
      <c r="AA1097" s="25"/>
      <c r="AB1097" s="14"/>
      <c r="AC1097" s="14"/>
    </row>
    <row r="1098" spans="1:123" s="5" customFormat="1" x14ac:dyDescent="0.25">
      <c r="A1098" s="75" t="s">
        <v>348</v>
      </c>
      <c r="E1098" s="6"/>
      <c r="G1098" s="8"/>
      <c r="H1098" s="8"/>
      <c r="I1098" s="8"/>
      <c r="J1098" s="8"/>
      <c r="K1098" s="6"/>
      <c r="L1098" s="76"/>
      <c r="M1098" s="76"/>
      <c r="N1098" s="10"/>
      <c r="O1098" s="10"/>
      <c r="P1098" s="7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6"/>
      <c r="AC1098" s="6"/>
      <c r="AD1098" s="14"/>
      <c r="AE1098" s="14"/>
      <c r="AF1098" s="14"/>
      <c r="AG1098" s="14"/>
      <c r="AH1098" s="14"/>
      <c r="AI1098" s="14"/>
      <c r="AJ1098" s="14"/>
      <c r="AK1098" s="14"/>
      <c r="AL1098" s="14"/>
      <c r="AM1098" s="14"/>
      <c r="AN1098" s="25"/>
      <c r="AO1098" s="25"/>
      <c r="AP1098" s="25"/>
      <c r="AQ1098" s="25"/>
      <c r="AR1098" s="25"/>
      <c r="AS1098" s="25"/>
      <c r="AT1098" s="25"/>
      <c r="AU1098" s="25"/>
      <c r="AV1098" s="25"/>
      <c r="AW1098" s="25"/>
      <c r="AX1098" s="25"/>
      <c r="AY1098" s="25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  <c r="CH1098" s="10"/>
      <c r="CI1098" s="10"/>
      <c r="CJ1098" s="10"/>
      <c r="CK1098" s="10"/>
      <c r="CL1098" s="10"/>
      <c r="CM1098" s="10"/>
      <c r="CN1098" s="10"/>
      <c r="CO1098" s="10"/>
      <c r="CP1098" s="10"/>
      <c r="CQ1098" s="10"/>
      <c r="CR1098" s="10"/>
      <c r="CS1098" s="10"/>
      <c r="CT1098" s="10"/>
      <c r="CU1098" s="10"/>
      <c r="CV1098" s="10"/>
      <c r="CW1098" s="10"/>
      <c r="CX1098" s="10"/>
      <c r="CY1098" s="10"/>
      <c r="CZ1098" s="10"/>
      <c r="DA1098" s="10"/>
      <c r="DB1098" s="10"/>
      <c r="DC1098" s="10"/>
      <c r="DD1098" s="10"/>
      <c r="DE1098" s="10"/>
      <c r="DF1098" s="10"/>
      <c r="DG1098" s="10"/>
      <c r="DH1098" s="10"/>
      <c r="DI1098" s="10"/>
      <c r="DJ1098" s="10"/>
      <c r="DK1098" s="10"/>
      <c r="DL1098" s="10"/>
      <c r="DM1098" s="10"/>
      <c r="DN1098" s="10"/>
      <c r="DO1098" s="10"/>
      <c r="DP1098" s="10"/>
      <c r="DQ1098" s="10"/>
      <c r="DR1098" s="10"/>
      <c r="DS1098" s="10"/>
    </row>
    <row r="1099" spans="1:123" ht="22.8" customHeight="1" x14ac:dyDescent="0.35">
      <c r="A1099" s="75" t="s">
        <v>348</v>
      </c>
      <c r="K1099" s="6">
        <v>3005</v>
      </c>
      <c r="L1099" s="77">
        <v>3005</v>
      </c>
      <c r="M1099" s="77"/>
      <c r="N1099" s="78" t="s">
        <v>416</v>
      </c>
      <c r="O1099" s="79"/>
      <c r="S1099" s="58"/>
      <c r="AA1099" s="58"/>
      <c r="AC1099" s="72"/>
      <c r="AK1099" s="65"/>
      <c r="AM1099" s="65"/>
      <c r="AZ1099" s="58"/>
    </row>
    <row r="1100" spans="1:123" x14ac:dyDescent="0.25">
      <c r="A1100" s="75" t="s">
        <v>348</v>
      </c>
    </row>
    <row r="1101" spans="1:123" s="86" customFormat="1" ht="15" customHeight="1" x14ac:dyDescent="0.25">
      <c r="A1101" s="75" t="s">
        <v>348</v>
      </c>
      <c r="B1101" s="80"/>
      <c r="C1101" s="80"/>
      <c r="D1101" s="80"/>
      <c r="E1101" s="81"/>
      <c r="F1101" s="82"/>
      <c r="G1101" s="81"/>
      <c r="H1101" s="81"/>
      <c r="I1101" s="81"/>
      <c r="J1101" s="81"/>
      <c r="K1101" s="81"/>
      <c r="L1101" s="83">
        <f>L1102</f>
        <v>3005</v>
      </c>
      <c r="M1101" s="84" t="s">
        <v>350</v>
      </c>
      <c r="N1101" s="84"/>
      <c r="O1101" s="84"/>
      <c r="P1101" s="84"/>
      <c r="Q1101" s="84"/>
      <c r="R1101" s="84"/>
      <c r="S1101" s="84"/>
      <c r="T1101" s="84"/>
      <c r="U1101" s="84"/>
      <c r="V1101" s="84"/>
      <c r="W1101" s="84"/>
      <c r="X1101" s="84"/>
      <c r="Y1101" s="84"/>
      <c r="Z1101" s="84"/>
      <c r="AA1101" s="84"/>
      <c r="AB1101" s="81"/>
      <c r="AC1101" s="81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85"/>
      <c r="AO1101" s="85"/>
      <c r="AP1101" s="85"/>
      <c r="AQ1101" s="85"/>
      <c r="AR1101" s="85"/>
      <c r="AS1101" s="85"/>
      <c r="AT1101" s="85"/>
      <c r="AU1101" s="85"/>
      <c r="AV1101" s="85"/>
      <c r="AW1101" s="85"/>
      <c r="AX1101" s="85"/>
      <c r="AY1101" s="85"/>
      <c r="AZ1101" s="84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  <c r="CH1101" s="10"/>
      <c r="CI1101" s="10"/>
      <c r="CJ1101" s="10"/>
      <c r="CK1101" s="10"/>
      <c r="CL1101" s="10"/>
      <c r="CM1101" s="10"/>
      <c r="CN1101" s="10"/>
      <c r="CO1101" s="10"/>
      <c r="CP1101" s="10"/>
      <c r="CQ1101" s="10"/>
      <c r="CR1101" s="10"/>
      <c r="CS1101" s="10"/>
      <c r="CT1101" s="10"/>
      <c r="CU1101" s="10"/>
      <c r="CV1101" s="10"/>
      <c r="CW1101" s="10"/>
      <c r="CX1101" s="10"/>
      <c r="CY1101" s="10"/>
      <c r="CZ1101" s="10"/>
      <c r="DA1101" s="10"/>
      <c r="DB1101" s="10"/>
      <c r="DC1101" s="10"/>
      <c r="DD1101" s="10"/>
      <c r="DE1101" s="10"/>
      <c r="DF1101" s="10"/>
      <c r="DG1101" s="10"/>
      <c r="DH1101" s="10"/>
      <c r="DI1101" s="10"/>
      <c r="DJ1101" s="10"/>
      <c r="DK1101" s="10"/>
      <c r="DL1101" s="10"/>
      <c r="DM1101" s="10"/>
      <c r="DN1101" s="10"/>
      <c r="DO1101" s="10"/>
      <c r="DP1101" s="10"/>
      <c r="DQ1101" s="10"/>
      <c r="DR1101" s="10"/>
      <c r="DS1101" s="10"/>
    </row>
    <row r="1102" spans="1:123" s="25" customFormat="1" ht="10.95" customHeight="1" x14ac:dyDescent="0.25">
      <c r="A1102" s="87" t="s">
        <v>348</v>
      </c>
      <c r="B1102" s="88"/>
      <c r="C1102" s="88"/>
      <c r="D1102" s="88"/>
      <c r="E1102" s="89"/>
      <c r="F1102" s="90"/>
      <c r="G1102" s="13"/>
      <c r="H1102" s="13"/>
      <c r="I1102" s="13"/>
      <c r="J1102" s="13"/>
      <c r="K1102" s="14" t="s">
        <v>295</v>
      </c>
      <c r="L1102" s="91">
        <v>3005</v>
      </c>
      <c r="M1102" s="92"/>
      <c r="N1102" s="25" t="str">
        <f>TRIM("    TOTAL DAYS")</f>
        <v>TOTAL DAYS</v>
      </c>
      <c r="P1102" s="70"/>
      <c r="Q1102" s="10"/>
      <c r="R1102" s="85"/>
      <c r="S1102" s="93"/>
      <c r="T1102" s="25">
        <f>AD1102/T$6</f>
        <v>2490.3333333333335</v>
      </c>
      <c r="V1102" s="25">
        <f>AF1102/V$6</f>
        <v>2471</v>
      </c>
      <c r="X1102" s="25">
        <f>AH1102/X$6</f>
        <v>2629.6666666666665</v>
      </c>
      <c r="Z1102" s="25">
        <f>AJ1102/Z$6</f>
        <v>2636</v>
      </c>
      <c r="AA1102" s="93"/>
      <c r="AB1102" s="14">
        <f>AL1102/AB$6</f>
        <v>0</v>
      </c>
      <c r="AC1102" s="65"/>
      <c r="AD1102" s="14">
        <v>7471</v>
      </c>
      <c r="AE1102" s="14"/>
      <c r="AF1102" s="14">
        <v>22239</v>
      </c>
      <c r="AG1102" s="14"/>
      <c r="AH1102" s="14">
        <v>31556</v>
      </c>
      <c r="AI1102" s="14"/>
      <c r="AJ1102" s="14">
        <v>31632</v>
      </c>
      <c r="AK1102" s="65"/>
      <c r="AL1102" s="14">
        <v>0</v>
      </c>
      <c r="AM1102" s="65"/>
      <c r="AN1102" s="25">
        <v>2732</v>
      </c>
      <c r="AO1102" s="25">
        <v>2766</v>
      </c>
      <c r="AP1102" s="25">
        <v>2678</v>
      </c>
      <c r="AQ1102" s="25">
        <v>2750</v>
      </c>
      <c r="AR1102" s="25">
        <v>2494</v>
      </c>
      <c r="AS1102" s="25">
        <v>2590</v>
      </c>
      <c r="AT1102" s="25">
        <v>2271</v>
      </c>
      <c r="AU1102" s="25">
        <v>2412</v>
      </c>
      <c r="AV1102" s="25">
        <v>2251</v>
      </c>
      <c r="AW1102" s="25">
        <v>2399</v>
      </c>
      <c r="AX1102" s="25">
        <v>2534</v>
      </c>
      <c r="AY1102" s="25">
        <v>2538</v>
      </c>
      <c r="AZ1102" s="93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  <c r="CH1102" s="10"/>
      <c r="CI1102" s="10"/>
      <c r="CJ1102" s="10"/>
      <c r="CK1102" s="10"/>
      <c r="CL1102" s="10"/>
      <c r="CM1102" s="10"/>
      <c r="CN1102" s="10"/>
      <c r="CO1102" s="10"/>
      <c r="CP1102" s="10"/>
      <c r="CQ1102" s="10"/>
      <c r="CR1102" s="10"/>
      <c r="CS1102" s="10"/>
      <c r="CT1102" s="10"/>
      <c r="CU1102" s="10"/>
      <c r="CV1102" s="10"/>
      <c r="CW1102" s="10"/>
      <c r="CX1102" s="10"/>
      <c r="CY1102" s="10"/>
      <c r="CZ1102" s="10"/>
      <c r="DA1102" s="10"/>
      <c r="DB1102" s="10"/>
      <c r="DC1102" s="10"/>
      <c r="DD1102" s="10"/>
      <c r="DE1102" s="10"/>
      <c r="DF1102" s="10"/>
      <c r="DG1102" s="10"/>
      <c r="DH1102" s="10"/>
      <c r="DI1102" s="10"/>
      <c r="DJ1102" s="10"/>
      <c r="DK1102" s="10"/>
      <c r="DL1102" s="10"/>
      <c r="DM1102" s="10"/>
      <c r="DN1102" s="10"/>
      <c r="DO1102" s="10"/>
      <c r="DP1102" s="10"/>
      <c r="DQ1102" s="10"/>
      <c r="DR1102" s="10"/>
      <c r="DS1102" s="10"/>
    </row>
    <row r="1103" spans="1:123" s="25" customFormat="1" ht="10.95" customHeight="1" x14ac:dyDescent="0.25">
      <c r="A1103" s="87" t="s">
        <v>348</v>
      </c>
      <c r="B1103" s="88"/>
      <c r="C1103" s="88"/>
      <c r="D1103" s="88"/>
      <c r="E1103" s="89"/>
      <c r="F1103" s="90"/>
      <c r="G1103" s="13"/>
      <c r="H1103" s="13"/>
      <c r="I1103" s="13"/>
      <c r="J1103" s="13"/>
      <c r="K1103" s="14" t="s">
        <v>299</v>
      </c>
      <c r="L1103" s="91">
        <v>3005</v>
      </c>
      <c r="M1103" s="92"/>
      <c r="N1103" s="25" t="str">
        <f>TRIM("      TOTAL ANCILLARIES")</f>
        <v>TOTAL ANCILLARIES</v>
      </c>
      <c r="P1103" s="70"/>
      <c r="Q1103" s="10"/>
      <c r="R1103" s="85"/>
      <c r="S1103" s="93"/>
      <c r="T1103" s="25">
        <f>AD1103/T$6</f>
        <v>19105.23</v>
      </c>
      <c r="V1103" s="25">
        <f>AF1103/V$6</f>
        <v>20889.677777777779</v>
      </c>
      <c r="X1103" s="25">
        <f>AH1103/X$6</f>
        <v>18951.639166666668</v>
      </c>
      <c r="Z1103" s="25">
        <f>AJ1103/Z$6</f>
        <v>14603.184308000002</v>
      </c>
      <c r="AA1103" s="93"/>
      <c r="AB1103" s="14">
        <f>AL1103/AB$6</f>
        <v>0</v>
      </c>
      <c r="AC1103" s="65"/>
      <c r="AD1103" s="14">
        <v>57315.69</v>
      </c>
      <c r="AE1103" s="14"/>
      <c r="AF1103" s="14">
        <v>188007.1</v>
      </c>
      <c r="AG1103" s="14"/>
      <c r="AH1103" s="14">
        <v>227419.67</v>
      </c>
      <c r="AI1103" s="14"/>
      <c r="AJ1103" s="14">
        <v>175238.21169600001</v>
      </c>
      <c r="AK1103" s="65"/>
      <c r="AL1103" s="14">
        <v>0</v>
      </c>
      <c r="AM1103" s="65"/>
      <c r="AN1103" s="25">
        <v>23799.85</v>
      </c>
      <c r="AO1103" s="25">
        <v>14029.22</v>
      </c>
      <c r="AP1103" s="25">
        <v>21455.17</v>
      </c>
      <c r="AQ1103" s="25">
        <v>18781.23</v>
      </c>
      <c r="AR1103" s="25">
        <v>14646.92</v>
      </c>
      <c r="AS1103" s="25">
        <v>20578.77</v>
      </c>
      <c r="AT1103" s="25">
        <v>36591.4</v>
      </c>
      <c r="AU1103" s="25">
        <v>20855.330000000002</v>
      </c>
      <c r="AV1103" s="25">
        <v>19237.759999999998</v>
      </c>
      <c r="AW1103" s="25">
        <v>15397.52</v>
      </c>
      <c r="AX1103" s="25">
        <v>20553.240000000002</v>
      </c>
      <c r="AY1103" s="25">
        <v>21364.93</v>
      </c>
      <c r="AZ1103" s="93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  <c r="CH1103" s="10"/>
      <c r="CI1103" s="10"/>
      <c r="CJ1103" s="10"/>
      <c r="CK1103" s="10"/>
      <c r="CL1103" s="10"/>
      <c r="CM1103" s="10"/>
      <c r="CN1103" s="10"/>
      <c r="CO1103" s="10"/>
      <c r="CP1103" s="10"/>
      <c r="CQ1103" s="10"/>
      <c r="CR1103" s="10"/>
      <c r="CS1103" s="10"/>
      <c r="CT1103" s="10"/>
      <c r="CU1103" s="10"/>
      <c r="CV1103" s="10"/>
      <c r="CW1103" s="10"/>
      <c r="CX1103" s="10"/>
      <c r="CY1103" s="10"/>
      <c r="CZ1103" s="10"/>
      <c r="DA1103" s="10"/>
      <c r="DB1103" s="10"/>
      <c r="DC1103" s="10"/>
      <c r="DD1103" s="10"/>
      <c r="DE1103" s="10"/>
      <c r="DF1103" s="10"/>
      <c r="DG1103" s="10"/>
      <c r="DH1103" s="10"/>
      <c r="DI1103" s="10"/>
      <c r="DJ1103" s="10"/>
      <c r="DK1103" s="10"/>
      <c r="DL1103" s="10"/>
      <c r="DM1103" s="10"/>
      <c r="DN1103" s="10"/>
      <c r="DO1103" s="10"/>
      <c r="DP1103" s="10"/>
      <c r="DQ1103" s="10"/>
      <c r="DR1103" s="10"/>
      <c r="DS1103" s="10"/>
    </row>
    <row r="1104" spans="1:123" s="25" customFormat="1" ht="10.95" customHeight="1" x14ac:dyDescent="0.25">
      <c r="A1104" s="87" t="s">
        <v>348</v>
      </c>
      <c r="B1104" s="88"/>
      <c r="C1104" s="88"/>
      <c r="D1104" s="88"/>
      <c r="E1104" s="89"/>
      <c r="F1104" s="90"/>
      <c r="G1104" s="13"/>
      <c r="H1104" s="13"/>
      <c r="I1104" s="13"/>
      <c r="J1104" s="13"/>
      <c r="K1104" s="14" t="s">
        <v>301</v>
      </c>
      <c r="L1104" s="91">
        <v>3005</v>
      </c>
      <c r="M1104" s="92"/>
      <c r="N1104" s="25" t="str">
        <f>TRIM("TOTAL REVENUE")</f>
        <v>TOTAL REVENUE</v>
      </c>
      <c r="P1104" s="70"/>
      <c r="Q1104" s="10"/>
      <c r="R1104" s="85"/>
      <c r="S1104" s="93"/>
      <c r="T1104" s="25">
        <f>AD1104/T$6</f>
        <v>752819.88666666672</v>
      </c>
      <c r="V1104" s="25">
        <f>AF1104/V$6</f>
        <v>739408.06</v>
      </c>
      <c r="X1104" s="25">
        <f>AH1104/X$6</f>
        <v>790982.68166666664</v>
      </c>
      <c r="Z1104" s="25">
        <f>AJ1104/Z$6</f>
        <v>797256.42465691676</v>
      </c>
      <c r="AA1104" s="93"/>
      <c r="AB1104" s="14">
        <f>AL1104/AB$6</f>
        <v>0</v>
      </c>
      <c r="AC1104" s="65"/>
      <c r="AD1104" s="14">
        <v>2258459.66</v>
      </c>
      <c r="AE1104" s="14"/>
      <c r="AF1104" s="14">
        <v>6654672.54</v>
      </c>
      <c r="AG1104" s="14"/>
      <c r="AH1104" s="14">
        <v>9491792.1799999997</v>
      </c>
      <c r="AI1104" s="14"/>
      <c r="AJ1104" s="14">
        <v>9567077.0958830006</v>
      </c>
      <c r="AK1104" s="65"/>
      <c r="AL1104" s="14">
        <v>0</v>
      </c>
      <c r="AM1104" s="65"/>
      <c r="AN1104" s="25">
        <v>850465.77</v>
      </c>
      <c r="AO1104" s="25">
        <v>847635.1</v>
      </c>
      <c r="AP1104" s="25">
        <v>799828.5</v>
      </c>
      <c r="AQ1104" s="25">
        <v>861437.79</v>
      </c>
      <c r="AR1104" s="25">
        <v>715232.35</v>
      </c>
      <c r="AS1104" s="25">
        <v>714970.47</v>
      </c>
      <c r="AT1104" s="25">
        <v>665080.02</v>
      </c>
      <c r="AU1104" s="25">
        <v>737401.32</v>
      </c>
      <c r="AV1104" s="25">
        <v>702090.93</v>
      </c>
      <c r="AW1104" s="25">
        <v>722216.01</v>
      </c>
      <c r="AX1104" s="25">
        <v>765702.64</v>
      </c>
      <c r="AY1104" s="25">
        <v>770541.01</v>
      </c>
      <c r="AZ1104" s="93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  <c r="CH1104" s="10"/>
      <c r="CI1104" s="10"/>
      <c r="CJ1104" s="10"/>
      <c r="CK1104" s="10"/>
      <c r="CL1104" s="10"/>
      <c r="CM1104" s="10"/>
      <c r="CN1104" s="10"/>
      <c r="CO1104" s="10"/>
      <c r="CP1104" s="10"/>
      <c r="CQ1104" s="10"/>
      <c r="CR1104" s="10"/>
      <c r="CS1104" s="10"/>
      <c r="CT1104" s="10"/>
      <c r="CU1104" s="10"/>
      <c r="CV1104" s="10"/>
      <c r="CW1104" s="10"/>
      <c r="CX1104" s="10"/>
      <c r="CY1104" s="10"/>
      <c r="CZ1104" s="10"/>
      <c r="DA1104" s="10"/>
      <c r="DB1104" s="10"/>
      <c r="DC1104" s="10"/>
      <c r="DD1104" s="10"/>
      <c r="DE1104" s="10"/>
      <c r="DF1104" s="10"/>
      <c r="DG1104" s="10"/>
      <c r="DH1104" s="10"/>
      <c r="DI1104" s="10"/>
      <c r="DJ1104" s="10"/>
      <c r="DK1104" s="10"/>
      <c r="DL1104" s="10"/>
      <c r="DM1104" s="10"/>
      <c r="DN1104" s="10"/>
      <c r="DO1104" s="10"/>
      <c r="DP1104" s="10"/>
      <c r="DQ1104" s="10"/>
      <c r="DR1104" s="10"/>
      <c r="DS1104" s="10"/>
    </row>
    <row r="1105" spans="1:123" s="25" customFormat="1" ht="10.95" customHeight="1" x14ac:dyDescent="0.25">
      <c r="A1105" s="87" t="s">
        <v>348</v>
      </c>
      <c r="B1105" s="88"/>
      <c r="C1105" s="88"/>
      <c r="D1105" s="88"/>
      <c r="E1105" s="89"/>
      <c r="F1105" s="90"/>
      <c r="G1105" s="13"/>
      <c r="H1105" s="13"/>
      <c r="I1105" s="13"/>
      <c r="J1105" s="13"/>
      <c r="K1105" s="14" t="s">
        <v>303</v>
      </c>
      <c r="L1105" s="91">
        <v>3005</v>
      </c>
      <c r="M1105" s="92"/>
      <c r="N1105" s="25" t="str">
        <f>TRIM("      TOTAL EMPLOYEE WAGES")</f>
        <v>TOTAL EMPLOYEE WAGES</v>
      </c>
      <c r="P1105" s="70"/>
      <c r="Q1105" s="10"/>
      <c r="R1105" s="85"/>
      <c r="S1105" s="93"/>
      <c r="T1105" s="25">
        <f>AD1105/T$6</f>
        <v>374144.62333333335</v>
      </c>
      <c r="V1105" s="25">
        <f>AF1105/V$6</f>
        <v>377913.92888888885</v>
      </c>
      <c r="X1105" s="25">
        <f>AH1105/X$6</f>
        <v>368756.89416666672</v>
      </c>
      <c r="Z1105" s="25">
        <f>AJ1105/Z$6</f>
        <v>368837.53356891667</v>
      </c>
      <c r="AA1105" s="93"/>
      <c r="AB1105" s="14">
        <f>AL1105/AB$6</f>
        <v>0</v>
      </c>
      <c r="AC1105" s="65"/>
      <c r="AD1105" s="14">
        <v>1122433.8700000001</v>
      </c>
      <c r="AE1105" s="14"/>
      <c r="AF1105" s="14">
        <v>3401225.36</v>
      </c>
      <c r="AG1105" s="14"/>
      <c r="AH1105" s="14">
        <v>4425082.7300000004</v>
      </c>
      <c r="AI1105" s="14"/>
      <c r="AJ1105" s="14">
        <v>4426050.4028270002</v>
      </c>
      <c r="AK1105" s="65"/>
      <c r="AL1105" s="14">
        <v>0</v>
      </c>
      <c r="AM1105" s="65"/>
      <c r="AN1105" s="25">
        <v>392537.95</v>
      </c>
      <c r="AO1105" s="25">
        <v>363915.54</v>
      </c>
      <c r="AP1105" s="25">
        <v>373289.81</v>
      </c>
      <c r="AQ1105" s="25">
        <v>391676.7</v>
      </c>
      <c r="AR1105" s="25">
        <v>349547.21</v>
      </c>
      <c r="AS1105" s="25">
        <v>389792.33</v>
      </c>
      <c r="AT1105" s="25">
        <v>377693.9</v>
      </c>
      <c r="AU1105" s="25">
        <v>390122.29</v>
      </c>
      <c r="AV1105" s="25">
        <v>379959.06</v>
      </c>
      <c r="AW1105" s="25">
        <v>370686.47</v>
      </c>
      <c r="AX1105" s="25">
        <v>371398.84</v>
      </c>
      <c r="AY1105" s="25">
        <v>380348.56</v>
      </c>
      <c r="AZ1105" s="93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  <c r="CH1105" s="10"/>
      <c r="CI1105" s="10"/>
      <c r="CJ1105" s="10"/>
      <c r="CK1105" s="10"/>
      <c r="CL1105" s="10"/>
      <c r="CM1105" s="10"/>
      <c r="CN1105" s="10"/>
      <c r="CO1105" s="10"/>
      <c r="CP1105" s="10"/>
      <c r="CQ1105" s="10"/>
      <c r="CR1105" s="10"/>
      <c r="CS1105" s="10"/>
      <c r="CT1105" s="10"/>
      <c r="CU1105" s="10"/>
      <c r="CV1105" s="10"/>
      <c r="CW1105" s="10"/>
      <c r="CX1105" s="10"/>
      <c r="CY1105" s="10"/>
      <c r="CZ1105" s="10"/>
      <c r="DA1105" s="10"/>
      <c r="DB1105" s="10"/>
      <c r="DC1105" s="10"/>
      <c r="DD1105" s="10"/>
      <c r="DE1105" s="10"/>
      <c r="DF1105" s="10"/>
      <c r="DG1105" s="10"/>
      <c r="DH1105" s="10"/>
      <c r="DI1105" s="10"/>
      <c r="DJ1105" s="10"/>
      <c r="DK1105" s="10"/>
      <c r="DL1105" s="10"/>
      <c r="DM1105" s="10"/>
      <c r="DN1105" s="10"/>
      <c r="DO1105" s="10"/>
      <c r="DP1105" s="10"/>
      <c r="DQ1105" s="10"/>
      <c r="DR1105" s="10"/>
      <c r="DS1105" s="10"/>
    </row>
    <row r="1106" spans="1:123" s="25" customFormat="1" ht="10.95" customHeight="1" x14ac:dyDescent="0.25">
      <c r="A1106" s="87" t="s">
        <v>348</v>
      </c>
      <c r="B1106" s="88"/>
      <c r="C1106" s="88"/>
      <c r="D1106" s="88"/>
      <c r="E1106" s="89"/>
      <c r="F1106" s="90"/>
      <c r="G1106" s="13"/>
      <c r="H1106" s="13"/>
      <c r="I1106" s="13"/>
      <c r="J1106" s="13"/>
      <c r="K1106" s="14" t="s">
        <v>305</v>
      </c>
      <c r="L1106" s="91">
        <v>3005</v>
      </c>
      <c r="M1106" s="92"/>
      <c r="N1106" s="25" t="str">
        <f>TRIM("TOTAL COMPENSATION")</f>
        <v>TOTAL COMPENSATION</v>
      </c>
      <c r="P1106" s="70"/>
      <c r="Q1106" s="10"/>
      <c r="R1106" s="85"/>
      <c r="S1106" s="93"/>
      <c r="T1106" s="25">
        <f>AD1106/T$6</f>
        <v>391840.98333333334</v>
      </c>
      <c r="V1106" s="25">
        <f>AF1106/V$6</f>
        <v>395147.05555555556</v>
      </c>
      <c r="X1106" s="25">
        <f>AH1106/X$6</f>
        <v>387948.60250000004</v>
      </c>
      <c r="Z1106" s="25">
        <f>AJ1106/Z$6</f>
        <v>386953.4756369167</v>
      </c>
      <c r="AA1106" s="93"/>
      <c r="AB1106" s="14">
        <f>AL1106/AB$6</f>
        <v>0</v>
      </c>
      <c r="AC1106" s="65"/>
      <c r="AD1106" s="14">
        <v>1175522.95</v>
      </c>
      <c r="AE1106" s="14"/>
      <c r="AF1106" s="14">
        <v>3556323.5</v>
      </c>
      <c r="AG1106" s="14"/>
      <c r="AH1106" s="14">
        <v>4655383.2300000004</v>
      </c>
      <c r="AI1106" s="14"/>
      <c r="AJ1106" s="14">
        <v>4643441.7076430004</v>
      </c>
      <c r="AK1106" s="65"/>
      <c r="AL1106" s="14">
        <v>0</v>
      </c>
      <c r="AM1106" s="65"/>
      <c r="AN1106" s="25">
        <v>409862.28</v>
      </c>
      <c r="AO1106" s="25">
        <v>381307.01</v>
      </c>
      <c r="AP1106" s="25">
        <v>391095.4</v>
      </c>
      <c r="AQ1106" s="25">
        <v>409916.41</v>
      </c>
      <c r="AR1106" s="25">
        <v>369446.11</v>
      </c>
      <c r="AS1106" s="25">
        <v>404311.8</v>
      </c>
      <c r="AT1106" s="25">
        <v>392436.67</v>
      </c>
      <c r="AU1106" s="25">
        <v>407630.48</v>
      </c>
      <c r="AV1106" s="25">
        <v>397059.08</v>
      </c>
      <c r="AW1106" s="25">
        <v>390311.59</v>
      </c>
      <c r="AX1106" s="25">
        <v>389707.54</v>
      </c>
      <c r="AY1106" s="25">
        <v>395503.82</v>
      </c>
      <c r="AZ1106" s="93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  <c r="CH1106" s="10"/>
      <c r="CI1106" s="10"/>
      <c r="CJ1106" s="10"/>
      <c r="CK1106" s="10"/>
      <c r="CL1106" s="10"/>
      <c r="CM1106" s="10"/>
      <c r="CN1106" s="10"/>
      <c r="CO1106" s="10"/>
      <c r="CP1106" s="10"/>
      <c r="CQ1106" s="10"/>
      <c r="CR1106" s="10"/>
      <c r="CS1106" s="10"/>
      <c r="CT1106" s="10"/>
      <c r="CU1106" s="10"/>
      <c r="CV1106" s="10"/>
      <c r="CW1106" s="10"/>
      <c r="CX1106" s="10"/>
      <c r="CY1106" s="10"/>
      <c r="CZ1106" s="10"/>
      <c r="DA1106" s="10"/>
      <c r="DB1106" s="10"/>
      <c r="DC1106" s="10"/>
      <c r="DD1106" s="10"/>
      <c r="DE1106" s="10"/>
      <c r="DF1106" s="10"/>
      <c r="DG1106" s="10"/>
      <c r="DH1106" s="10"/>
      <c r="DI1106" s="10"/>
      <c r="DJ1106" s="10"/>
      <c r="DK1106" s="10"/>
      <c r="DL1106" s="10"/>
      <c r="DM1106" s="10"/>
      <c r="DN1106" s="10"/>
      <c r="DO1106" s="10"/>
      <c r="DP1106" s="10"/>
      <c r="DQ1106" s="10"/>
      <c r="DR1106" s="10"/>
      <c r="DS1106" s="10"/>
    </row>
    <row r="1107" spans="1:123" x14ac:dyDescent="0.25">
      <c r="A1107" s="75" t="s">
        <v>348</v>
      </c>
      <c r="L1107" s="94"/>
    </row>
    <row r="1108" spans="1:123" s="86" customFormat="1" ht="15" customHeight="1" x14ac:dyDescent="0.25">
      <c r="A1108" s="75" t="s">
        <v>348</v>
      </c>
      <c r="B1108" s="80"/>
      <c r="C1108" s="80"/>
      <c r="D1108" s="80"/>
      <c r="E1108" s="81"/>
      <c r="F1108" s="82"/>
      <c r="G1108" s="81"/>
      <c r="H1108" s="81"/>
      <c r="I1108" s="81"/>
      <c r="J1108" s="81"/>
      <c r="K1108" s="81"/>
      <c r="L1108" s="83">
        <f>L1109</f>
        <v>3005</v>
      </c>
      <c r="M1108" s="84" t="s">
        <v>351</v>
      </c>
      <c r="N1108" s="84"/>
      <c r="O1108" s="84"/>
      <c r="P1108" s="84"/>
      <c r="Q1108" s="84"/>
      <c r="R1108" s="84"/>
      <c r="S1108" s="84"/>
      <c r="T1108" s="84"/>
      <c r="U1108" s="84"/>
      <c r="V1108" s="84"/>
      <c r="W1108" s="84"/>
      <c r="X1108" s="84"/>
      <c r="Y1108" s="84"/>
      <c r="Z1108" s="84"/>
      <c r="AA1108" s="84"/>
      <c r="AB1108" s="81"/>
      <c r="AC1108" s="81"/>
      <c r="AD1108" s="14"/>
      <c r="AE1108" s="14"/>
      <c r="AF1108" s="14"/>
      <c r="AG1108" s="14"/>
      <c r="AH1108" s="14"/>
      <c r="AI1108" s="14"/>
      <c r="AJ1108" s="14"/>
      <c r="AK1108" s="14"/>
      <c r="AL1108" s="14"/>
      <c r="AM1108" s="14"/>
      <c r="AN1108" s="85"/>
      <c r="AO1108" s="85"/>
      <c r="AP1108" s="85"/>
      <c r="AQ1108" s="85"/>
      <c r="AR1108" s="85"/>
      <c r="AS1108" s="85"/>
      <c r="AT1108" s="85"/>
      <c r="AU1108" s="85"/>
      <c r="AV1108" s="85"/>
      <c r="AW1108" s="85"/>
      <c r="AX1108" s="85"/>
      <c r="AY1108" s="85"/>
      <c r="AZ1108" s="84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  <c r="CH1108" s="10"/>
      <c r="CI1108" s="10"/>
      <c r="CJ1108" s="10"/>
      <c r="CK1108" s="10"/>
      <c r="CL1108" s="10"/>
      <c r="CM1108" s="10"/>
      <c r="CN1108" s="10"/>
      <c r="CO1108" s="10"/>
      <c r="CP1108" s="10"/>
      <c r="CQ1108" s="10"/>
      <c r="CR1108" s="10"/>
      <c r="CS1108" s="10"/>
      <c r="CT1108" s="10"/>
      <c r="CU1108" s="10"/>
      <c r="CV1108" s="10"/>
      <c r="CW1108" s="10"/>
      <c r="CX1108" s="10"/>
      <c r="CY1108" s="10"/>
      <c r="CZ1108" s="10"/>
      <c r="DA1108" s="10"/>
      <c r="DB1108" s="10"/>
      <c r="DC1108" s="10"/>
      <c r="DD1108" s="10"/>
      <c r="DE1108" s="10"/>
      <c r="DF1108" s="10"/>
      <c r="DG1108" s="10"/>
      <c r="DH1108" s="10"/>
      <c r="DI1108" s="10"/>
      <c r="DJ1108" s="10"/>
      <c r="DK1108" s="10"/>
      <c r="DL1108" s="10"/>
      <c r="DM1108" s="10"/>
      <c r="DN1108" s="10"/>
      <c r="DO1108" s="10"/>
      <c r="DP1108" s="10"/>
      <c r="DQ1108" s="10"/>
      <c r="DR1108" s="10"/>
      <c r="DS1108" s="10"/>
    </row>
    <row r="1109" spans="1:123" s="101" customFormat="1" ht="10.95" customHeight="1" x14ac:dyDescent="0.25">
      <c r="A1109" s="75" t="s">
        <v>348</v>
      </c>
      <c r="B1109" s="95" t="str">
        <f t="shared" ref="B1109" si="302">IF(E1109&gt;0,"Bud02 " &amp; C1109 &amp;","&amp;D1109&amp;",'"&amp;E1109&amp;"',"&amp;1*R1109)</f>
        <v>Bud02 2020,3005,'xpr003',0.097578</v>
      </c>
      <c r="C1109" s="96">
        <f t="shared" ref="C1109" si="303">$E$5</f>
        <v>2020</v>
      </c>
      <c r="D1109" s="96">
        <v>3005</v>
      </c>
      <c r="E1109" s="97" t="str">
        <f>K1109</f>
        <v>xpr003</v>
      </c>
      <c r="F1109" s="90"/>
      <c r="G1109" s="98">
        <f>IF(""="",1,SUBSTITUTE(SUBSTITUTE("","xxp","xpp"),"xppm13","xppm08"))</f>
        <v>1</v>
      </c>
      <c r="H1109" s="98">
        <f>IF(""="",1,"")</f>
        <v>1</v>
      </c>
      <c r="I1109" s="98">
        <f>IF(""="",1,IF(LEFT("",1)&lt;&gt;"E","",1))</f>
        <v>1</v>
      </c>
      <c r="J1109" s="98">
        <f>IF(""="",1,IF(LEFT("",1)="E","",1))</f>
        <v>1</v>
      </c>
      <c r="K1109" s="99" t="s">
        <v>352</v>
      </c>
      <c r="L1109" s="91">
        <v>3005</v>
      </c>
      <c r="M1109" s="100" t="str">
        <f>IF(LEFT($G1109,4)="xppm","*","")</f>
        <v/>
      </c>
      <c r="N1109" s="101" t="str">
        <f>UPPER(TRIM("        NON_PRODUCTIVE RATE (NON-EXEMPT)"))</f>
        <v>NON_PRODUCTIVE RATE (NON-EXEMPT)</v>
      </c>
      <c r="P1109" s="102"/>
      <c r="R1109" s="103">
        <f>IFERROR(IF(1*AB1109&gt;0,AB1109,Z1109),Z1109)</f>
        <v>9.7577999999999998E-2</v>
      </c>
      <c r="S1109" s="104"/>
      <c r="T1109" s="105">
        <f>IFERROR(IF(LEFT($G1109,4)="xppm",AD1109/VLOOKUP($G1109,$K$11:$Z$28,T$1,0),IF(LEFT($J1109,1)="E",AD1109/VLOOKUP($J1109,$K$11:$Z$28,T$1,0),AD1109/T$6)),"")</f>
        <v>0</v>
      </c>
      <c r="U1109" s="105"/>
      <c r="V1109" s="105">
        <f>IFERROR(IF(LEFT($G1109,4)="xppm",AF1109/VLOOKUP($G1109,$K$11:$Z$28,V$1,0),IF(LEFT($J1109,1)="E",AF1109/VLOOKUP($J1109,$K$11:$Z$28,V$1,0),AF1109/V$6)),"")</f>
        <v>0</v>
      </c>
      <c r="W1109" s="105"/>
      <c r="X1109" s="105">
        <f>IFERROR(IF(LEFT($G1109,4)="xppm",AH1109/VLOOKUP($G1109,$K$11:$Z$28,X$1,0),IF(LEFT($J1109,1)="E",AH1109/VLOOKUP($J1109,$K$11:$Z$28,X$1,0),AH1109/X$6)),"")</f>
        <v>0</v>
      </c>
      <c r="Y1109" s="105"/>
      <c r="Z1109" s="105">
        <f>IFERROR(IF(LEFT($G1109,4)="xppm",AJ1109/VLOOKUP($G1109,$K$11:$Z$28,Z$1,0),IF(LEFT($J1109,1)="E",AJ1109/VLOOKUP($J1109,$K$11:$Z$28,Z$1,0),AJ1109/Z$6)),"")</f>
        <v>9.7577999999999998E-2</v>
      </c>
      <c r="AA1109" s="104"/>
      <c r="AB1109" s="106">
        <f>IFERROR(IF(LEFT($G1109,4)="xppm",AL1109/VLOOKUP($G1109,$K$11:$Z$28,AB$1,0),IF(LEFT($J1109,1)="E",AL1109/VLOOKUP($J1109,$K$11:$AB$28,AB$1,0),AL1109/AB$6)),"")</f>
        <v>0</v>
      </c>
      <c r="AC1109" s="107"/>
      <c r="AD1109" s="106"/>
      <c r="AE1109" s="106"/>
      <c r="AF1109" s="106"/>
      <c r="AG1109" s="106"/>
      <c r="AH1109" s="106"/>
      <c r="AI1109" s="106"/>
      <c r="AJ1109" s="106">
        <v>1.170936</v>
      </c>
      <c r="AK1109" s="107"/>
      <c r="AL1109" s="106">
        <v>0</v>
      </c>
      <c r="AM1109" s="107"/>
      <c r="AN1109" s="105"/>
      <c r="AO1109" s="105"/>
      <c r="AP1109" s="105"/>
      <c r="AQ1109" s="105"/>
      <c r="AR1109" s="105"/>
      <c r="AS1109" s="105"/>
      <c r="AT1109" s="105"/>
      <c r="AU1109" s="105"/>
      <c r="AV1109" s="105"/>
      <c r="AW1109" s="105"/>
      <c r="AX1109" s="105"/>
      <c r="AY1109" s="105"/>
      <c r="AZ1109" s="108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  <c r="CH1109" s="10"/>
      <c r="CI1109" s="10"/>
      <c r="CJ1109" s="10"/>
      <c r="CK1109" s="10"/>
      <c r="CL1109" s="10"/>
      <c r="CM1109" s="10"/>
      <c r="CN1109" s="10"/>
      <c r="CO1109" s="10"/>
      <c r="CP1109" s="10"/>
      <c r="CQ1109" s="10"/>
      <c r="CR1109" s="10"/>
      <c r="CS1109" s="10"/>
      <c r="CT1109" s="10"/>
      <c r="CU1109" s="10"/>
      <c r="CV1109" s="10"/>
      <c r="CW1109" s="10"/>
      <c r="CX1109" s="10"/>
      <c r="CY1109" s="10"/>
      <c r="CZ1109" s="10"/>
      <c r="DA1109" s="10"/>
      <c r="DB1109" s="10"/>
      <c r="DC1109" s="10"/>
      <c r="DD1109" s="10"/>
      <c r="DE1109" s="10"/>
      <c r="DF1109" s="10"/>
      <c r="DG1109" s="10"/>
      <c r="DH1109" s="10"/>
      <c r="DI1109" s="10"/>
      <c r="DJ1109" s="10"/>
      <c r="DK1109" s="10"/>
      <c r="DL1109" s="10"/>
      <c r="DM1109" s="10"/>
      <c r="DN1109" s="10"/>
      <c r="DO1109" s="10"/>
      <c r="DP1109" s="10"/>
      <c r="DQ1109" s="10"/>
      <c r="DR1109" s="10"/>
      <c r="DS1109" s="10"/>
    </row>
    <row r="1110" spans="1:123" s="101" customFormat="1" ht="10.95" customHeight="1" x14ac:dyDescent="0.25">
      <c r="A1110" s="75" t="s">
        <v>348</v>
      </c>
      <c r="B1110" s="95" t="str">
        <f>IF(E1110&gt;0,"Bud02 " &amp; C1110 &amp;","&amp;D1110&amp;",'"&amp;E1110&amp;"',"&amp;1*R1110)</f>
        <v>Bud02 2020,3005,'xpr007',0</v>
      </c>
      <c r="C1110" s="96">
        <f>$E$5</f>
        <v>2020</v>
      </c>
      <c r="D1110" s="96">
        <v>3005</v>
      </c>
      <c r="E1110" s="97" t="str">
        <f>K1110</f>
        <v>xpr007</v>
      </c>
      <c r="F1110" s="90"/>
      <c r="G1110" s="98">
        <f>IF(""="",1,SUBSTITUTE(SUBSTITUTE("","xxp","xpp"),"xppm13","xppm08"))</f>
        <v>1</v>
      </c>
      <c r="H1110" s="98">
        <f>IF(""="",1,"")</f>
        <v>1</v>
      </c>
      <c r="I1110" s="98">
        <f>IF(""="",1,IF(LEFT("",1)&lt;&gt;"E","",1))</f>
        <v>1</v>
      </c>
      <c r="J1110" s="98">
        <f>IF(""="",1,IF(LEFT("",1)="E","",1))</f>
        <v>1</v>
      </c>
      <c r="K1110" s="99" t="s">
        <v>353</v>
      </c>
      <c r="L1110" s="91">
        <v>3005</v>
      </c>
      <c r="M1110" s="100" t="str">
        <f>IF(LEFT($G1110,4)="xppm","*","")</f>
        <v/>
      </c>
      <c r="N1110" s="101" t="str">
        <f>UPPER(TRIM("        NON_PRODUCTIVE RATE (EXEMPT)"))</f>
        <v>NON_PRODUCTIVE RATE (EXEMPT)</v>
      </c>
      <c r="P1110" s="102"/>
      <c r="R1110" s="103">
        <f>IFERROR(IF(1*AB1110&gt;0,AB1110,Z1110),Z1110)</f>
        <v>0</v>
      </c>
      <c r="S1110" s="104"/>
      <c r="T1110" s="105">
        <f>IFERROR(IF(LEFT($G1110,4)="xppm",AD1110/VLOOKUP($G1110,$K$11:$Z$28,T$1,0),IF(LEFT($J1110,1)="E",AD1110/VLOOKUP($J1110,$K$11:$Z$28,T$1,0),AD1110/T$6)),"")</f>
        <v>0</v>
      </c>
      <c r="U1110" s="105"/>
      <c r="V1110" s="105">
        <f>IFERROR(IF(LEFT($G1110,4)="xppm",AF1110/VLOOKUP($G1110,$K$11:$Z$28,V$1,0),IF(LEFT($J1110,1)="E",AF1110/VLOOKUP($J1110,$K$11:$Z$28,V$1,0),AF1110/V$6)),"")</f>
        <v>0</v>
      </c>
      <c r="W1110" s="105"/>
      <c r="X1110" s="105">
        <f>IFERROR(IF(LEFT($G1110,4)="xppm",AH1110/VLOOKUP($G1110,$K$11:$Z$28,X$1,0),IF(LEFT($J1110,1)="E",AH1110/VLOOKUP($J1110,$K$11:$Z$28,X$1,0),AH1110/X$6)),"")</f>
        <v>0</v>
      </c>
      <c r="Y1110" s="105"/>
      <c r="Z1110" s="105">
        <f>IFERROR(IF(LEFT($G1110,4)="xppm",AJ1110/VLOOKUP($G1110,$K$11:$Z$28,Z$1,0),IF(LEFT($J1110,1)="E",AJ1110/VLOOKUP($J1110,$K$11:$Z$28,Z$1,0),AJ1110/Z$6)),"")</f>
        <v>0</v>
      </c>
      <c r="AA1110" s="104"/>
      <c r="AB1110" s="106">
        <f>IFERROR(IF(LEFT($G1110,4)="xppm",AL1110/VLOOKUP($G1110,$K$11:$Z$28,AB$1,0),IF(LEFT($J1110,1)="E",AL1110/VLOOKUP($J1110,$K$11:$AB$28,AB$1,0),AL1110/AB$6)),"")</f>
        <v>0</v>
      </c>
      <c r="AC1110" s="107"/>
      <c r="AD1110" s="106"/>
      <c r="AE1110" s="106"/>
      <c r="AF1110" s="106"/>
      <c r="AG1110" s="106"/>
      <c r="AH1110" s="106"/>
      <c r="AI1110" s="106"/>
      <c r="AJ1110" s="106">
        <v>0</v>
      </c>
      <c r="AK1110" s="107"/>
      <c r="AL1110" s="106">
        <v>0</v>
      </c>
      <c r="AM1110" s="107"/>
      <c r="AN1110" s="105"/>
      <c r="AO1110" s="105"/>
      <c r="AP1110" s="105"/>
      <c r="AQ1110" s="105"/>
      <c r="AR1110" s="105"/>
      <c r="AS1110" s="105"/>
      <c r="AT1110" s="105"/>
      <c r="AU1110" s="105"/>
      <c r="AV1110" s="105"/>
      <c r="AW1110" s="105"/>
      <c r="AX1110" s="105"/>
      <c r="AY1110" s="105"/>
      <c r="AZ1110" s="108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  <c r="CH1110" s="10"/>
      <c r="CI1110" s="10"/>
      <c r="CJ1110" s="10"/>
      <c r="CK1110" s="10"/>
      <c r="CL1110" s="10"/>
      <c r="CM1110" s="10"/>
      <c r="CN1110" s="10"/>
      <c r="CO1110" s="10"/>
      <c r="CP1110" s="10"/>
      <c r="CQ1110" s="10"/>
      <c r="CR1110" s="10"/>
      <c r="CS1110" s="10"/>
      <c r="CT1110" s="10"/>
      <c r="CU1110" s="10"/>
      <c r="CV1110" s="10"/>
      <c r="CW1110" s="10"/>
      <c r="CX1110" s="10"/>
      <c r="CY1110" s="10"/>
      <c r="CZ1110" s="10"/>
      <c r="DA1110" s="10"/>
      <c r="DB1110" s="10"/>
      <c r="DC1110" s="10"/>
      <c r="DD1110" s="10"/>
      <c r="DE1110" s="10"/>
      <c r="DF1110" s="10"/>
      <c r="DG1110" s="10"/>
      <c r="DH1110" s="10"/>
      <c r="DI1110" s="10"/>
      <c r="DJ1110" s="10"/>
      <c r="DK1110" s="10"/>
      <c r="DL1110" s="10"/>
      <c r="DM1110" s="10"/>
      <c r="DN1110" s="10"/>
      <c r="DO1110" s="10"/>
      <c r="DP1110" s="10"/>
      <c r="DQ1110" s="10"/>
      <c r="DR1110" s="10"/>
      <c r="DS1110" s="10"/>
    </row>
    <row r="1111" spans="1:123" x14ac:dyDescent="0.25">
      <c r="A1111" s="75" t="s">
        <v>348</v>
      </c>
      <c r="L1111" s="94"/>
    </row>
    <row r="1112" spans="1:123" s="86" customFormat="1" ht="15" customHeight="1" x14ac:dyDescent="0.25">
      <c r="A1112" s="75" t="s">
        <v>348</v>
      </c>
      <c r="B1112" s="80"/>
      <c r="C1112" s="80"/>
      <c r="D1112" s="80"/>
      <c r="E1112" s="81"/>
      <c r="F1112" s="82"/>
      <c r="G1112" s="81"/>
      <c r="H1112" s="81"/>
      <c r="I1112" s="81"/>
      <c r="J1112" s="81"/>
      <c r="K1112" s="81"/>
      <c r="L1112" s="83">
        <f>L1113</f>
        <v>3005</v>
      </c>
      <c r="M1112" s="84" t="s">
        <v>354</v>
      </c>
      <c r="N1112" s="84"/>
      <c r="O1112" s="84"/>
      <c r="P1112" s="84"/>
      <c r="Q1112" s="84"/>
      <c r="R1112" s="84"/>
      <c r="S1112" s="84"/>
      <c r="T1112" s="84"/>
      <c r="U1112" s="84"/>
      <c r="V1112" s="84"/>
      <c r="W1112" s="84"/>
      <c r="X1112" s="84"/>
      <c r="Y1112" s="84"/>
      <c r="Z1112" s="84"/>
      <c r="AA1112" s="84"/>
      <c r="AB1112" s="81"/>
      <c r="AC1112" s="81"/>
      <c r="AD1112" s="14"/>
      <c r="AE1112" s="14"/>
      <c r="AF1112" s="14"/>
      <c r="AG1112" s="14"/>
      <c r="AH1112" s="14"/>
      <c r="AI1112" s="14"/>
      <c r="AJ1112" s="14"/>
      <c r="AK1112" s="14"/>
      <c r="AL1112" s="14"/>
      <c r="AM1112" s="14"/>
      <c r="AN1112" s="85"/>
      <c r="AO1112" s="85"/>
      <c r="AP1112" s="85"/>
      <c r="AQ1112" s="85"/>
      <c r="AR1112" s="85"/>
      <c r="AS1112" s="85"/>
      <c r="AT1112" s="85"/>
      <c r="AU1112" s="85"/>
      <c r="AV1112" s="85"/>
      <c r="AW1112" s="85"/>
      <c r="AX1112" s="85"/>
      <c r="AY1112" s="85"/>
      <c r="AZ1112" s="84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  <c r="CH1112" s="10"/>
      <c r="CI1112" s="10"/>
      <c r="CJ1112" s="10"/>
      <c r="CK1112" s="10"/>
      <c r="CL1112" s="10"/>
      <c r="CM1112" s="10"/>
      <c r="CN1112" s="10"/>
      <c r="CO1112" s="10"/>
      <c r="CP1112" s="10"/>
      <c r="CQ1112" s="10"/>
      <c r="CR1112" s="10"/>
      <c r="CS1112" s="10"/>
      <c r="CT1112" s="10"/>
      <c r="CU1112" s="10"/>
      <c r="CV1112" s="10"/>
      <c r="CW1112" s="10"/>
      <c r="CX1112" s="10"/>
      <c r="CY1112" s="10"/>
      <c r="CZ1112" s="10"/>
      <c r="DA1112" s="10"/>
      <c r="DB1112" s="10"/>
      <c r="DC1112" s="10"/>
      <c r="DD1112" s="10"/>
      <c r="DE1112" s="10"/>
      <c r="DF1112" s="10"/>
      <c r="DG1112" s="10"/>
      <c r="DH1112" s="10"/>
      <c r="DI1112" s="10"/>
      <c r="DJ1112" s="10"/>
      <c r="DK1112" s="10"/>
      <c r="DL1112" s="10"/>
      <c r="DM1112" s="10"/>
      <c r="DN1112" s="10"/>
      <c r="DO1112" s="10"/>
      <c r="DP1112" s="10"/>
      <c r="DQ1112" s="10"/>
      <c r="DR1112" s="10"/>
      <c r="DS1112" s="10"/>
    </row>
    <row r="1113" spans="1:123" s="101" customFormat="1" ht="10.95" customHeight="1" x14ac:dyDescent="0.25">
      <c r="A1113" s="75" t="s">
        <v>348</v>
      </c>
      <c r="B1113" s="95" t="str">
        <f t="shared" ref="B1113:B1116" si="304">IF(E1113&gt;0,"Bud02 " &amp; C1113 &amp;","&amp;D1113&amp;",'"&amp;E1113&amp;"',"&amp;1*R1113)</f>
        <v>Bud02 2020,3005,'xpr005',0.00198737143411956</v>
      </c>
      <c r="C1113" s="96">
        <f t="shared" ref="C1113:C1116" si="305">$E$5</f>
        <v>2020</v>
      </c>
      <c r="D1113" s="96">
        <v>3005</v>
      </c>
      <c r="E1113" s="97" t="str">
        <f>IF(LEFT(H1113,1) = "x",H1113,F1113)</f>
        <v>xpr005</v>
      </c>
      <c r="F1113" s="90">
        <v>500000</v>
      </c>
      <c r="G1113" s="98">
        <f>IF(""="",1,SUBSTITUTE(SUBSTITUTE("","xxp","xpp"),"xppm13","xppm08"))</f>
        <v>1</v>
      </c>
      <c r="H1113" s="98" t="str">
        <f>IF("xpr005"="",1,"xpr005")</f>
        <v>xpr005</v>
      </c>
      <c r="I1113" s="98">
        <f>IF("Ew57z"="",1,IF(LEFT("Ew57z",1)&lt;&gt;"E","Ew57z",1))</f>
        <v>1</v>
      </c>
      <c r="J1113" s="98" t="str">
        <f>IF("Ew57z"="",1,IF(LEFT("Ew57z",1)="E","Ew57z",1))</f>
        <v>Ew57z</v>
      </c>
      <c r="K1113" s="99" t="s">
        <v>355</v>
      </c>
      <c r="L1113" s="91">
        <v>3005</v>
      </c>
      <c r="M1113" s="100" t="str">
        <f>IF(LEFT($G1113,4)="xppm","*","")</f>
        <v/>
      </c>
      <c r="N1113" s="101" t="str">
        <f>UPPER(TRIM("          PAYROLL TAXES"))</f>
        <v>PAYROLL TAXES</v>
      </c>
      <c r="P1113" s="102" t="s">
        <v>356</v>
      </c>
      <c r="R1113" s="109">
        <f>IFERROR(IF(1*AB1113&gt;0,AB1113,V1113),V1113)</f>
        <v>1.987371434119564E-3</v>
      </c>
      <c r="S1113" s="108"/>
      <c r="T1113" s="101">
        <f>IFERROR(IF(LEFT($G1113,4)="xppm",AD1113/VLOOKUP($G1113,$K$11:$Z$28,T$1,0),IF(LEFT($J1113,1)="E",AD1113/VLOOKUP($J1113,$K$11:$Z$28,T$1,0),AD1113/T$6)),"")</f>
        <v>1.8551918147985073E-3</v>
      </c>
      <c r="V1113" s="101">
        <f>IFERROR(IF(LEFT($G1113,4)="xppm",AF1113/VLOOKUP($G1113,$K$11:$Z$28,V$1,0),IF(LEFT($J1113,1)="E",AF1113/VLOOKUP($J1113,$K$11:$Z$28,V$1,0),AF1113/V$6)),"")</f>
        <v>1.987371434119564E-3</v>
      </c>
      <c r="X1113" s="101">
        <f>IFERROR(IF(LEFT($G1113,4)="xppm",AH1113/VLOOKUP($G1113,$K$11:$Z$28,X$1,0),IF(LEFT($J1113,1)="E",AH1113/VLOOKUP($J1113,$K$11:$Z$28,X$1,0),AH1113/X$6)),"")</f>
        <v>2.436904087677382E-3</v>
      </c>
      <c r="Z1113" s="101">
        <f>IFERROR(IF(LEFT($G1113,4)="xppm",AJ1113/VLOOKUP($G1113,$K$11:$Z$28,Z$1,0),IF(LEFT($J1113,1)="E",AJ1113/VLOOKUP($J1113,$K$11:$Z$28,Z$1,0),AJ1113/Z$6)),"")</f>
        <v>2.2102937569412656E-3</v>
      </c>
      <c r="AA1113" s="108"/>
      <c r="AB1113" s="99" t="str">
        <f>IFERROR(IF(LEFT($G1113,4)="xppm",AL1113/VLOOKUP($G1113,$K$11:$Z$28,AB$1,0),IF(LEFT($J1113,1)="E",AL1113/VLOOKUP($J1113,$K$11:$AB$28,AB$1,0),AL1113/AB$6)),"")</f>
        <v/>
      </c>
      <c r="AC1113" s="110"/>
      <c r="AD1113" s="14">
        <v>89805.94</v>
      </c>
      <c r="AE1113" s="14"/>
      <c r="AF1113" s="14">
        <v>283940.93</v>
      </c>
      <c r="AG1113" s="14"/>
      <c r="AH1113" s="14">
        <v>375049.57</v>
      </c>
      <c r="AI1113" s="14"/>
      <c r="AJ1113" s="14">
        <v>400157.52704199997</v>
      </c>
      <c r="AK1113" s="65"/>
      <c r="AL1113" s="14">
        <v>0</v>
      </c>
      <c r="AM1113" s="65"/>
      <c r="AN1113" s="25">
        <v>31082.31</v>
      </c>
      <c r="AO1113" s="25">
        <v>28903.19</v>
      </c>
      <c r="AP1113" s="25">
        <v>33694.14</v>
      </c>
      <c r="AQ1113" s="25">
        <v>34185.83</v>
      </c>
      <c r="AR1113" s="25">
        <v>29441.59</v>
      </c>
      <c r="AS1113" s="25">
        <v>33117.99</v>
      </c>
      <c r="AT1113" s="25">
        <v>32823.39</v>
      </c>
      <c r="AU1113" s="25">
        <v>32422.09</v>
      </c>
      <c r="AV1113" s="25">
        <v>32144.1</v>
      </c>
      <c r="AW1113" s="25">
        <v>30417.32</v>
      </c>
      <c r="AX1113" s="25">
        <v>30257.67</v>
      </c>
      <c r="AY1113" s="25">
        <v>29130.95</v>
      </c>
      <c r="AZ1113" s="108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  <c r="CH1113" s="10"/>
      <c r="CI1113" s="10"/>
      <c r="CJ1113" s="10"/>
      <c r="CK1113" s="10"/>
      <c r="CL1113" s="10"/>
      <c r="CM1113" s="10"/>
      <c r="CN1113" s="10"/>
      <c r="CO1113" s="10"/>
      <c r="CP1113" s="10"/>
      <c r="CQ1113" s="10"/>
      <c r="CR1113" s="10"/>
      <c r="CS1113" s="10"/>
      <c r="CT1113" s="10"/>
      <c r="CU1113" s="10"/>
      <c r="CV1113" s="10"/>
      <c r="CW1113" s="10"/>
      <c r="CX1113" s="10"/>
      <c r="CY1113" s="10"/>
      <c r="CZ1113" s="10"/>
      <c r="DA1113" s="10"/>
      <c r="DB1113" s="10"/>
      <c r="DC1113" s="10"/>
      <c r="DD1113" s="10"/>
      <c r="DE1113" s="10"/>
      <c r="DF1113" s="10"/>
      <c r="DG1113" s="10"/>
      <c r="DH1113" s="10"/>
      <c r="DI1113" s="10"/>
      <c r="DJ1113" s="10"/>
      <c r="DK1113" s="10"/>
      <c r="DL1113" s="10"/>
      <c r="DM1113" s="10"/>
      <c r="DN1113" s="10"/>
      <c r="DO1113" s="10"/>
      <c r="DP1113" s="10"/>
      <c r="DQ1113" s="10"/>
      <c r="DR1113" s="10"/>
      <c r="DS1113" s="10"/>
    </row>
    <row r="1114" spans="1:123" s="101" customFormat="1" ht="10.95" customHeight="1" x14ac:dyDescent="0.25">
      <c r="A1114" s="75" t="s">
        <v>348</v>
      </c>
      <c r="B1114" s="95" t="str">
        <f t="shared" si="304"/>
        <v>Bud02 2020,3005,'xpr002',0.00176466784430176</v>
      </c>
      <c r="C1114" s="96">
        <f t="shared" si="305"/>
        <v>2020</v>
      </c>
      <c r="D1114" s="96">
        <v>3005</v>
      </c>
      <c r="E1114" s="97" t="str">
        <f>IF(LEFT(H1114,1) = "x",H1114,F1114)</f>
        <v>xpr002</v>
      </c>
      <c r="F1114" s="90">
        <v>501100</v>
      </c>
      <c r="G1114" s="98">
        <f>IF(""="",1,SUBSTITUTE(SUBSTITUTE("","xxp","xpp"),"xppm13","xppm08"))</f>
        <v>1</v>
      </c>
      <c r="H1114" s="98" t="str">
        <f>IF("xpr002"="",1,"xpr002")</f>
        <v>xpr002</v>
      </c>
      <c r="I1114" s="98">
        <f>IF("Ewz"="",1,IF(LEFT("Ewz",1)&lt;&gt;"E","Ewz",1))</f>
        <v>1</v>
      </c>
      <c r="J1114" s="98" t="str">
        <f>IF("Ewz"="",1,IF(LEFT("Ewz",1)="E","Ewz",1))</f>
        <v>Ewz</v>
      </c>
      <c r="K1114" s="99" t="s">
        <v>357</v>
      </c>
      <c r="L1114" s="91">
        <v>3005</v>
      </c>
      <c r="M1114" s="100" t="str">
        <f>IF(LEFT($G1114,4)="xppm","*","")</f>
        <v/>
      </c>
      <c r="N1114" s="101" t="str">
        <f>UPPER(TRIM("          HEALTH INSURANCE"))</f>
        <v>HEALTH INSURANCE</v>
      </c>
      <c r="P1114" s="102" t="s">
        <v>356</v>
      </c>
      <c r="R1114" s="109">
        <f>IFERROR(IF(1*AB1114&gt;0,AB1114,V1114),V1114)</f>
        <v>1.7646678443017569E-3</v>
      </c>
      <c r="S1114" s="108"/>
      <c r="T1114" s="101">
        <f>IFERROR(IF(LEFT($G1114,4)="xppm",AD1114/VLOOKUP($G1114,$K$11:$Z$28,T$1,0),IF(LEFT($J1114,1)="E",AD1114/VLOOKUP($J1114,$K$11:$Z$28,T$1,0),AD1114/T$6)),"")</f>
        <v>1.6843297662469392E-3</v>
      </c>
      <c r="V1114" s="101">
        <f>IFERROR(IF(LEFT($G1114,4)="xppm",AF1114/VLOOKUP($G1114,$K$11:$Z$28,V$1,0),IF(LEFT($J1114,1)="E",AF1114/VLOOKUP($J1114,$K$11:$Z$28,V$1,0),AF1114/V$6)),"")</f>
        <v>1.7646678443017569E-3</v>
      </c>
      <c r="X1114" s="101">
        <f>IFERROR(IF(LEFT($G1114,4)="xppm",AH1114/VLOOKUP($G1114,$K$11:$Z$28,X$1,0),IF(LEFT($J1114,1)="E",AH1114/VLOOKUP($J1114,$K$11:$Z$28,X$1,0),AH1114/X$6)),"")</f>
        <v>1.8543884519250891E-3</v>
      </c>
      <c r="Z1114" s="101">
        <f>IFERROR(IF(LEFT($G1114,4)="xppm",AJ1114/VLOOKUP($G1114,$K$11:$Z$28,Z$1,0),IF(LEFT($J1114,1)="E",AJ1114/VLOOKUP($J1114,$K$11:$Z$28,Z$1,0),AJ1114/Z$6)),"")</f>
        <v>1.8266537869325015E-3</v>
      </c>
      <c r="AA1114" s="108"/>
      <c r="AB1114" s="99" t="str">
        <f>IFERROR(IF(LEFT($G1114,4)="xppm",AL1114/VLOOKUP($G1114,$K$11:$Z$28,AB$1,0),IF(LEFT($J1114,1)="E",AL1114/VLOOKUP($J1114,$K$11:$AB$28,AB$1,0),AL1114/AB$6)),"")</f>
        <v/>
      </c>
      <c r="AC1114" s="110"/>
      <c r="AD1114" s="14">
        <v>83661.149999999994</v>
      </c>
      <c r="AE1114" s="14"/>
      <c r="AF1114" s="14">
        <v>258057.28</v>
      </c>
      <c r="AG1114" s="14"/>
      <c r="AH1114" s="14">
        <v>289865</v>
      </c>
      <c r="AI1114" s="14"/>
      <c r="AJ1114" s="14">
        <v>340788</v>
      </c>
      <c r="AK1114" s="65"/>
      <c r="AL1114" s="14">
        <v>0</v>
      </c>
      <c r="AM1114" s="65"/>
      <c r="AN1114" s="25">
        <v>25265.62</v>
      </c>
      <c r="AO1114" s="25">
        <v>14902.9</v>
      </c>
      <c r="AP1114" s="25">
        <v>33718.620000000003</v>
      </c>
      <c r="AQ1114" s="25">
        <v>23065.4</v>
      </c>
      <c r="AR1114" s="25">
        <v>35052.43</v>
      </c>
      <c r="AS1114" s="25">
        <v>28692.15</v>
      </c>
      <c r="AT1114" s="25">
        <v>31651.279999999999</v>
      </c>
      <c r="AU1114" s="25">
        <v>29334.03</v>
      </c>
      <c r="AV1114" s="25">
        <v>26600.84</v>
      </c>
      <c r="AW1114" s="25">
        <v>28955.9</v>
      </c>
      <c r="AX1114" s="25">
        <v>29249.58</v>
      </c>
      <c r="AY1114" s="25">
        <v>25455.67</v>
      </c>
      <c r="AZ1114" s="108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  <c r="CH1114" s="10"/>
      <c r="CI1114" s="10"/>
      <c r="CJ1114" s="10"/>
      <c r="CK1114" s="10"/>
      <c r="CL1114" s="10"/>
      <c r="CM1114" s="10"/>
      <c r="CN1114" s="10"/>
      <c r="CO1114" s="10"/>
      <c r="CP1114" s="10"/>
      <c r="CQ1114" s="10"/>
      <c r="CR1114" s="10"/>
      <c r="CS1114" s="10"/>
      <c r="CT1114" s="10"/>
      <c r="CU1114" s="10"/>
      <c r="CV1114" s="10"/>
      <c r="CW1114" s="10"/>
      <c r="CX1114" s="10"/>
      <c r="CY1114" s="10"/>
      <c r="CZ1114" s="10"/>
      <c r="DA1114" s="10"/>
      <c r="DB1114" s="10"/>
      <c r="DC1114" s="10"/>
      <c r="DD1114" s="10"/>
      <c r="DE1114" s="10"/>
      <c r="DF1114" s="10"/>
      <c r="DG1114" s="10"/>
      <c r="DH1114" s="10"/>
      <c r="DI1114" s="10"/>
      <c r="DJ1114" s="10"/>
      <c r="DK1114" s="10"/>
      <c r="DL1114" s="10"/>
      <c r="DM1114" s="10"/>
      <c r="DN1114" s="10"/>
      <c r="DO1114" s="10"/>
      <c r="DP1114" s="10"/>
      <c r="DQ1114" s="10"/>
      <c r="DR1114" s="10"/>
      <c r="DS1114" s="10"/>
    </row>
    <row r="1115" spans="1:123" s="101" customFormat="1" ht="10.95" customHeight="1" x14ac:dyDescent="0.25">
      <c r="A1115" s="75" t="s">
        <v>348</v>
      </c>
      <c r="B1115" s="95" t="str">
        <f t="shared" si="304"/>
        <v>Bud02 2020,3005,'xpr006',0.000470519866142076</v>
      </c>
      <c r="C1115" s="96">
        <f t="shared" si="305"/>
        <v>2020</v>
      </c>
      <c r="D1115" s="96">
        <v>3005</v>
      </c>
      <c r="E1115" s="97" t="str">
        <f>IF(LEFT(H1115,1) = "x",H1115,F1115)</f>
        <v>xpr006</v>
      </c>
      <c r="F1115" s="90">
        <v>503000</v>
      </c>
      <c r="G1115" s="98">
        <f>IF(""="",1,SUBSTITUTE(SUBSTITUTE("","xxp","xpp"),"xppm13","xppm08"))</f>
        <v>1</v>
      </c>
      <c r="H1115" s="98" t="str">
        <f>IF("xpr006"="",1,"xpr006")</f>
        <v>xpr006</v>
      </c>
      <c r="I1115" s="98">
        <f>IF("Ewz"="",1,IF(LEFT("Ewz",1)&lt;&gt;"E","Ewz",1))</f>
        <v>1</v>
      </c>
      <c r="J1115" s="98" t="str">
        <f>IF("Ewz"="",1,IF(LEFT("Ewz",1)="E","Ewz",1))</f>
        <v>Ewz</v>
      </c>
      <c r="K1115" s="99" t="s">
        <v>358</v>
      </c>
      <c r="L1115" s="91">
        <v>3005</v>
      </c>
      <c r="M1115" s="100" t="str">
        <f>IF(LEFT($G1115,4)="xppm","*","")</f>
        <v/>
      </c>
      <c r="N1115" s="101" t="str">
        <f>UPPER(TRIM("          WORKMANS COMP INSURANCE"))</f>
        <v>WORKMANS COMP INSURANCE</v>
      </c>
      <c r="P1115" s="102" t="s">
        <v>359</v>
      </c>
      <c r="R1115" s="109">
        <f>IFERROR(IF(1*AB1115&gt;0,AB1115,V1115),V1115)</f>
        <v>4.7051986614207649E-4</v>
      </c>
      <c r="S1115" s="108"/>
      <c r="T1115" s="101">
        <f>IFERROR(IF(LEFT($G1115,4)="xppm",AD1115/VLOOKUP($G1115,$K$11:$Z$28,T$1,0),IF(LEFT($J1115,1)="E",AD1115/VLOOKUP($J1115,$K$11:$Z$28,T$1,0),AD1115/T$6)),"")</f>
        <v>4.6175690612349098E-4</v>
      </c>
      <c r="V1115" s="101">
        <f>IFERROR(IF(LEFT($G1115,4)="xppm",AF1115/VLOOKUP($G1115,$K$11:$Z$28,V$1,0),IF(LEFT($J1115,1)="E",AF1115/VLOOKUP($J1115,$K$11:$Z$28,V$1,0),AF1115/V$6)),"")</f>
        <v>4.7051986614207649E-4</v>
      </c>
      <c r="X1115" s="101">
        <f>IFERROR(IF(LEFT($G1115,4)="xppm",AH1115/VLOOKUP($G1115,$K$11:$Z$28,X$1,0),IF(LEFT($J1115,1)="E",AH1115/VLOOKUP($J1115,$K$11:$Z$28,X$1,0),AH1115/X$6)),"")</f>
        <v>3.5465651752547209E-4</v>
      </c>
      <c r="Z1115" s="101">
        <f>IFERROR(IF(LEFT($G1115,4)="xppm",AJ1115/VLOOKUP($G1115,$K$11:$Z$28,Z$1,0),IF(LEFT($J1115,1)="E",AJ1115/VLOOKUP($J1115,$K$11:$Z$28,Z$1,0),AJ1115/Z$6)),"")</f>
        <v>4.9173450477477988E-4</v>
      </c>
      <c r="AA1115" s="108"/>
      <c r="AB1115" s="99" t="str">
        <f>IFERROR(IF(LEFT($G1115,4)="xppm",AL1115/VLOOKUP($G1115,$K$11:$Z$28,AB$1,0),IF(LEFT($J1115,1)="E",AL1115/VLOOKUP($J1115,$K$11:$AB$28,AB$1,0),AL1115/AB$6)),"")</f>
        <v/>
      </c>
      <c r="AC1115" s="110"/>
      <c r="AD1115" s="14">
        <v>22935.599999999999</v>
      </c>
      <c r="AE1115" s="14"/>
      <c r="AF1115" s="14">
        <v>68806.759999999995</v>
      </c>
      <c r="AG1115" s="14"/>
      <c r="AH1115" s="14">
        <v>55437.42</v>
      </c>
      <c r="AI1115" s="14"/>
      <c r="AJ1115" s="14">
        <v>91740</v>
      </c>
      <c r="AK1115" s="65"/>
      <c r="AL1115" s="14">
        <v>0</v>
      </c>
      <c r="AM1115" s="65"/>
      <c r="AN1115" s="25">
        <v>121.58</v>
      </c>
      <c r="AO1115" s="25">
        <v>121.6</v>
      </c>
      <c r="AP1115" s="25">
        <v>8019</v>
      </c>
      <c r="AQ1115" s="25">
        <v>7645.24</v>
      </c>
      <c r="AR1115" s="25">
        <v>7645.16</v>
      </c>
      <c r="AS1115" s="25">
        <v>7645.16</v>
      </c>
      <c r="AT1115" s="25">
        <v>7645.2</v>
      </c>
      <c r="AU1115" s="25">
        <v>7645.2</v>
      </c>
      <c r="AV1115" s="25">
        <v>7645.2</v>
      </c>
      <c r="AW1115" s="25">
        <v>7645.2</v>
      </c>
      <c r="AX1115" s="25">
        <v>7645.2</v>
      </c>
      <c r="AY1115" s="25">
        <v>7645.2</v>
      </c>
      <c r="AZ1115" s="108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  <c r="CH1115" s="10"/>
      <c r="CI1115" s="10"/>
      <c r="CJ1115" s="10"/>
      <c r="CK1115" s="10"/>
      <c r="CL1115" s="10"/>
      <c r="CM1115" s="10"/>
      <c r="CN1115" s="10"/>
      <c r="CO1115" s="10"/>
      <c r="CP1115" s="10"/>
      <c r="CQ1115" s="10"/>
      <c r="CR1115" s="10"/>
      <c r="CS1115" s="10"/>
      <c r="CT1115" s="10"/>
      <c r="CU1115" s="10"/>
      <c r="CV1115" s="10"/>
      <c r="CW1115" s="10"/>
      <c r="CX1115" s="10"/>
      <c r="CY1115" s="10"/>
      <c r="CZ1115" s="10"/>
      <c r="DA1115" s="10"/>
      <c r="DB1115" s="10"/>
      <c r="DC1115" s="10"/>
      <c r="DD1115" s="10"/>
      <c r="DE1115" s="10"/>
      <c r="DF1115" s="10"/>
      <c r="DG1115" s="10"/>
      <c r="DH1115" s="10"/>
      <c r="DI1115" s="10"/>
      <c r="DJ1115" s="10"/>
      <c r="DK1115" s="10"/>
      <c r="DL1115" s="10"/>
      <c r="DM1115" s="10"/>
      <c r="DN1115" s="10"/>
      <c r="DO1115" s="10"/>
      <c r="DP1115" s="10"/>
      <c r="DQ1115" s="10"/>
      <c r="DR1115" s="10"/>
      <c r="DS1115" s="10"/>
    </row>
    <row r="1116" spans="1:123" s="101" customFormat="1" ht="10.95" customHeight="1" x14ac:dyDescent="0.25">
      <c r="A1116" s="75" t="s">
        <v>348</v>
      </c>
      <c r="B1116" s="95" t="str">
        <f t="shared" si="304"/>
        <v>Bud02 2020,3005,'xpr004',0.000119616760302715</v>
      </c>
      <c r="C1116" s="96">
        <f t="shared" si="305"/>
        <v>2020</v>
      </c>
      <c r="D1116" s="96">
        <v>3005</v>
      </c>
      <c r="E1116" s="97" t="str">
        <f>IF(LEFT(H1116,1) = "x",H1116,F1116)</f>
        <v>xpr004</v>
      </c>
      <c r="F1116" s="90">
        <v>501500</v>
      </c>
      <c r="G1116" s="98">
        <f>IF(""="",1,SUBSTITUTE(SUBSTITUTE("","xxp","xpp"),"xppm13","xppm08"))</f>
        <v>1</v>
      </c>
      <c r="H1116" s="98" t="str">
        <f>IF("xpr004"="",1,"xpr004")</f>
        <v>xpr004</v>
      </c>
      <c r="I1116" s="98">
        <f>IF("Ewz"="",1,IF(LEFT("Ewz",1)&lt;&gt;"E","Ewz",1))</f>
        <v>1</v>
      </c>
      <c r="J1116" s="98" t="str">
        <f>IF("Ewz"="",1,IF(LEFT("Ewz",1)="E","Ewz",1))</f>
        <v>Ewz</v>
      </c>
      <c r="K1116" s="99" t="s">
        <v>360</v>
      </c>
      <c r="L1116" s="91">
        <v>3005</v>
      </c>
      <c r="M1116" s="100" t="str">
        <f>IF(LEFT($G1116,4)="xppm","*","")</f>
        <v/>
      </c>
      <c r="N1116" s="101" t="str">
        <f>UPPER(TRIM("          OTHER"))</f>
        <v>OTHER</v>
      </c>
      <c r="P1116" s="102" t="s">
        <v>356</v>
      </c>
      <c r="R1116" s="109">
        <f>IFERROR(IF(1*AB1116&gt;0,AB1116,V1116),V1116)</f>
        <v>1.1961676030271465E-4</v>
      </c>
      <c r="S1116" s="108"/>
      <c r="T1116" s="101">
        <f>IFERROR(IF(LEFT($G1116,4)="xppm",AD1116/VLOOKUP($G1116,$K$11:$Z$28,T$1,0),IF(LEFT($J1116,1)="E",AD1116/VLOOKUP($J1116,$K$11:$Z$28,T$1,0),AD1116/T$6)),"")</f>
        <v>9.0594999334090882E-5</v>
      </c>
      <c r="V1116" s="101">
        <f>IFERROR(IF(LEFT($G1116,4)="xppm",AF1116/VLOOKUP($G1116,$K$11:$Z$28,V$1,0),IF(LEFT($J1116,1)="E",AF1116/VLOOKUP($J1116,$K$11:$Z$28,V$1,0),AF1116/V$6)),"")</f>
        <v>1.1961676030271465E-4</v>
      </c>
      <c r="X1116" s="101">
        <f>IFERROR(IF(LEFT($G1116,4)="xppm",AH1116/VLOOKUP($G1116,$K$11:$Z$28,X$1,0),IF(LEFT($J1116,1)="E",AH1116/VLOOKUP($J1116,$K$11:$Z$28,X$1,0),AH1116/X$6)),"")</f>
        <v>1.603635776290533E-4</v>
      </c>
      <c r="Z1116" s="101">
        <f>IFERROR(IF(LEFT($G1116,4)="xppm",AJ1116/VLOOKUP($G1116,$K$11:$Z$28,Z$1,0),IF(LEFT($J1116,1)="E",AJ1116/VLOOKUP($J1116,$K$11:$Z$28,Z$1,0),AJ1116/Z$6)),"")</f>
        <v>9.3265537203849678E-5</v>
      </c>
      <c r="AA1116" s="108"/>
      <c r="AB1116" s="99" t="str">
        <f>IFERROR(IF(LEFT($G1116,4)="xppm",AL1116/VLOOKUP($G1116,$K$11:$Z$28,AB$1,0),IF(LEFT($J1116,1)="E",AL1116/VLOOKUP($J1116,$K$11:$AB$28,AB$1,0),AL1116/AB$6)),"")</f>
        <v/>
      </c>
      <c r="AC1116" s="110"/>
      <c r="AD1116" s="14">
        <v>4499.88</v>
      </c>
      <c r="AE1116" s="14"/>
      <c r="AF1116" s="14">
        <v>17492.23</v>
      </c>
      <c r="AG1116" s="14"/>
      <c r="AH1116" s="14">
        <v>25066.91</v>
      </c>
      <c r="AI1116" s="14"/>
      <c r="AJ1116" s="14">
        <v>17400</v>
      </c>
      <c r="AK1116" s="65"/>
      <c r="AL1116" s="14">
        <v>0</v>
      </c>
      <c r="AM1116" s="65"/>
      <c r="AN1116" s="25">
        <v>1765.5</v>
      </c>
      <c r="AO1116" s="25">
        <v>1734.65</v>
      </c>
      <c r="AP1116" s="25">
        <v>2219.36</v>
      </c>
      <c r="AQ1116" s="25">
        <v>2301.13</v>
      </c>
      <c r="AR1116" s="25">
        <v>2817.99</v>
      </c>
      <c r="AS1116" s="25">
        <v>1862.97</v>
      </c>
      <c r="AT1116" s="25">
        <v>2291.16</v>
      </c>
      <c r="AU1116" s="25">
        <v>2226.9299999999998</v>
      </c>
      <c r="AV1116" s="25">
        <v>1492.17</v>
      </c>
      <c r="AW1116" s="25">
        <v>1544.53</v>
      </c>
      <c r="AX1116" s="25">
        <v>1473.43</v>
      </c>
      <c r="AY1116" s="25">
        <v>1481.92</v>
      </c>
      <c r="AZ1116" s="108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  <c r="CH1116" s="10"/>
      <c r="CI1116" s="10"/>
      <c r="CJ1116" s="10"/>
      <c r="CK1116" s="10"/>
      <c r="CL1116" s="10"/>
      <c r="CM1116" s="10"/>
      <c r="CN1116" s="10"/>
      <c r="CO1116" s="10"/>
      <c r="CP1116" s="10"/>
      <c r="CQ1116" s="10"/>
      <c r="CR1116" s="10"/>
      <c r="CS1116" s="10"/>
      <c r="CT1116" s="10"/>
      <c r="CU1116" s="10"/>
      <c r="CV1116" s="10"/>
      <c r="CW1116" s="10"/>
      <c r="CX1116" s="10"/>
      <c r="CY1116" s="10"/>
      <c r="CZ1116" s="10"/>
      <c r="DA1116" s="10"/>
      <c r="DB1116" s="10"/>
      <c r="DC1116" s="10"/>
      <c r="DD1116" s="10"/>
      <c r="DE1116" s="10"/>
      <c r="DF1116" s="10"/>
      <c r="DG1116" s="10"/>
      <c r="DH1116" s="10"/>
      <c r="DI1116" s="10"/>
      <c r="DJ1116" s="10"/>
      <c r="DK1116" s="10"/>
      <c r="DL1116" s="10"/>
      <c r="DM1116" s="10"/>
      <c r="DN1116" s="10"/>
      <c r="DO1116" s="10"/>
      <c r="DP1116" s="10"/>
      <c r="DQ1116" s="10"/>
      <c r="DR1116" s="10"/>
      <c r="DS1116" s="10"/>
    </row>
    <row r="1117" spans="1:123" ht="4.05" customHeight="1" x14ac:dyDescent="0.25">
      <c r="A1117" s="75" t="s">
        <v>348</v>
      </c>
      <c r="E1117" s="111"/>
      <c r="F1117" s="112"/>
      <c r="T1117" s="25"/>
      <c r="U1117" s="25"/>
      <c r="V1117" s="25"/>
      <c r="W1117" s="25"/>
      <c r="X1117" s="25"/>
      <c r="Y1117" s="25"/>
      <c r="Z1117" s="25"/>
      <c r="AA1117" s="25"/>
      <c r="AB1117" s="14"/>
      <c r="AC1117" s="14"/>
    </row>
    <row r="1118" spans="1:123" s="86" customFormat="1" ht="15" customHeight="1" x14ac:dyDescent="0.25">
      <c r="A1118" s="75" t="s">
        <v>348</v>
      </c>
      <c r="B1118" s="80"/>
      <c r="C1118" s="80"/>
      <c r="D1118" s="80"/>
      <c r="E1118" s="81"/>
      <c r="F1118" s="82"/>
      <c r="G1118" s="81"/>
      <c r="H1118" s="81"/>
      <c r="I1118" s="81"/>
      <c r="J1118" s="81"/>
      <c r="K1118" s="81"/>
      <c r="L1118" s="83">
        <f>L1119</f>
        <v>3005</v>
      </c>
      <c r="M1118" s="84" t="s">
        <v>361</v>
      </c>
      <c r="N1118" s="84"/>
      <c r="O1118" s="84"/>
      <c r="P1118" s="84"/>
      <c r="Q1118" s="84"/>
      <c r="R1118" s="84"/>
      <c r="S1118" s="84"/>
      <c r="T1118" s="84"/>
      <c r="U1118" s="84"/>
      <c r="V1118" s="84"/>
      <c r="W1118" s="84"/>
      <c r="X1118" s="84"/>
      <c r="Y1118" s="84"/>
      <c r="Z1118" s="84"/>
      <c r="AA1118" s="84"/>
      <c r="AB1118" s="81"/>
      <c r="AC1118" s="81"/>
      <c r="AD1118" s="14"/>
      <c r="AE1118" s="14"/>
      <c r="AF1118" s="14"/>
      <c r="AG1118" s="14"/>
      <c r="AH1118" s="14"/>
      <c r="AI1118" s="14"/>
      <c r="AJ1118" s="14"/>
      <c r="AK1118" s="14"/>
      <c r="AL1118" s="14"/>
      <c r="AM1118" s="14"/>
      <c r="AN1118" s="85"/>
      <c r="AO1118" s="85"/>
      <c r="AP1118" s="85"/>
      <c r="AQ1118" s="85"/>
      <c r="AR1118" s="85"/>
      <c r="AS1118" s="85"/>
      <c r="AT1118" s="85"/>
      <c r="AU1118" s="85"/>
      <c r="AV1118" s="85"/>
      <c r="AW1118" s="85"/>
      <c r="AX1118" s="85"/>
      <c r="AY1118" s="85"/>
      <c r="AZ1118" s="84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  <c r="CH1118" s="10"/>
      <c r="CI1118" s="10"/>
      <c r="CJ1118" s="10"/>
      <c r="CK1118" s="10"/>
      <c r="CL1118" s="10"/>
      <c r="CM1118" s="10"/>
      <c r="CN1118" s="10"/>
      <c r="CO1118" s="10"/>
      <c r="CP1118" s="10"/>
      <c r="CQ1118" s="10"/>
      <c r="CR1118" s="10"/>
      <c r="CS1118" s="10"/>
      <c r="CT1118" s="10"/>
      <c r="CU1118" s="10"/>
      <c r="CV1118" s="10"/>
      <c r="CW1118" s="10"/>
      <c r="CX1118" s="10"/>
      <c r="CY1118" s="10"/>
      <c r="CZ1118" s="10"/>
      <c r="DA1118" s="10"/>
      <c r="DB1118" s="10"/>
      <c r="DC1118" s="10"/>
      <c r="DD1118" s="10"/>
      <c r="DE1118" s="10"/>
      <c r="DF1118" s="10"/>
      <c r="DG1118" s="10"/>
      <c r="DH1118" s="10"/>
      <c r="DI1118" s="10"/>
      <c r="DJ1118" s="10"/>
      <c r="DK1118" s="10"/>
      <c r="DL1118" s="10"/>
      <c r="DM1118" s="10"/>
      <c r="DN1118" s="10"/>
      <c r="DO1118" s="10"/>
      <c r="DP1118" s="10"/>
      <c r="DQ1118" s="10"/>
      <c r="DR1118" s="10"/>
      <c r="DS1118" s="10"/>
    </row>
    <row r="1119" spans="1:123" s="101" customFormat="1" ht="10.95" customHeight="1" x14ac:dyDescent="0.25">
      <c r="A1119" s="75" t="s">
        <v>348</v>
      </c>
      <c r="B1119" s="95" t="str">
        <f t="shared" ref="B1119" si="306">IF(E1119&gt;0,"Bud02 " &amp; C1119 &amp;","&amp;D1119&amp;",'"&amp;E1119&amp;"',"&amp;1*R1119)</f>
        <v>Bud02 2020,3005,'xhnm06',0.00552095877965688</v>
      </c>
      <c r="C1119" s="96">
        <f t="shared" ref="C1119" si="307">$E$5</f>
        <v>2020</v>
      </c>
      <c r="D1119" s="96">
        <v>3005</v>
      </c>
      <c r="E1119" s="97" t="str">
        <f>IF(LEFT(H1119,1) = "x",H1119,F1119)</f>
        <v>xhnm06</v>
      </c>
      <c r="F1119" s="90">
        <v>506500</v>
      </c>
      <c r="G1119" s="98">
        <f>IF(""="",1,SUBSTITUTE(SUBSTITUTE("","xxp","xpp"),"xppm13","xppm08"))</f>
        <v>1</v>
      </c>
      <c r="H1119" s="98" t="str">
        <f>IF("xhnm06"="",1,"xhnm06")</f>
        <v>xhnm06</v>
      </c>
      <c r="I1119" s="98">
        <f>IF("E120z"="",1,IF(LEFT("E120z",1)&lt;&gt;"E","E120z",1))</f>
        <v>1</v>
      </c>
      <c r="J1119" s="98" t="str">
        <f>IF("E120z"="",1,IF(LEFT("E120z",1)="E","E120z",1))</f>
        <v>E120z</v>
      </c>
      <c r="K1119" s="99" t="s">
        <v>362</v>
      </c>
      <c r="L1119" s="91">
        <v>3005</v>
      </c>
      <c r="M1119" s="100" t="str">
        <f>IF(LEFT($G1119,4)="xppm","*","")</f>
        <v/>
      </c>
      <c r="N1119" s="101" t="str">
        <f>UPPER(TRIM("          HOUSE THERAPY - MEDICARE B"))</f>
        <v>HOUSE THERAPY - MEDICARE B</v>
      </c>
      <c r="P1119" s="102" t="s">
        <v>356</v>
      </c>
      <c r="R1119" s="109">
        <f>IFERROR(IF(1*AB1119&gt;0,AB1119,V1119),V1119)</f>
        <v>5.5209587796568758E-3</v>
      </c>
      <c r="S1119" s="108"/>
      <c r="T1119" s="101">
        <f>IFERROR(IF(LEFT($G1119,4)="xppm",AD1119/VLOOKUP($G1119,$K$11:$Z$28,T$1,0),IF(LEFT($J1119,1)="E",AD1119/VLOOKUP($J1119,$K$11:$Z$28,T$1,0),AD1119/T$6)),"")</f>
        <v>4.623678654105479E-3</v>
      </c>
      <c r="V1119" s="101">
        <f>IFERROR(IF(LEFT($G1119,4)="xppm",AF1119/VLOOKUP($G1119,$K$11:$Z$28,V$1,0),IF(LEFT($J1119,1)="E",AF1119/VLOOKUP($J1119,$K$11:$Z$28,V$1,0),AF1119/V$6)),"")</f>
        <v>5.5209587796568758E-3</v>
      </c>
      <c r="X1119" s="101">
        <f>IFERROR(IF(LEFT($G1119,4)="xppm",AH1119/VLOOKUP($G1119,$K$11:$Z$28,X$1,0),IF(LEFT($J1119,1)="E",AH1119/VLOOKUP($J1119,$K$11:$Z$28,X$1,0),AH1119/X$6)),"")</f>
        <v>5.9576182593014046E-3</v>
      </c>
      <c r="Z1119" s="101">
        <f>IFERROR(IF(LEFT($G1119,4)="xppm",AJ1119/VLOOKUP($G1119,$K$11:$Z$28,Z$1,0),IF(LEFT($J1119,1)="E",AJ1119/VLOOKUP($J1119,$K$11:$Z$28,Z$1,0),AJ1119/Z$6)),"")</f>
        <v>1.3395853182754771E-2</v>
      </c>
      <c r="AA1119" s="108"/>
      <c r="AB1119" s="99" t="str">
        <f>IFERROR(IF(LEFT($G1119,4)="xppm",AL1119/VLOOKUP($G1119,$K$11:$Z$28,AB$1,0),IF(LEFT($J1119,1)="E",AL1119/VLOOKUP($J1119,$K$11:$AB$28,AB$1,0),AL1119/AB$6)),"")</f>
        <v/>
      </c>
      <c r="AC1119" s="110"/>
      <c r="AD1119" s="14">
        <v>16725.93</v>
      </c>
      <c r="AE1119" s="14"/>
      <c r="AF1119" s="14">
        <v>57134.42</v>
      </c>
      <c r="AG1119" s="14"/>
      <c r="AH1119" s="14">
        <v>60918.3</v>
      </c>
      <c r="AI1119" s="14"/>
      <c r="AJ1119" s="14">
        <v>134457.476028</v>
      </c>
      <c r="AK1119" s="65"/>
      <c r="AL1119" s="14">
        <v>0</v>
      </c>
      <c r="AM1119" s="65"/>
      <c r="AN1119" s="25">
        <v>6140.2</v>
      </c>
      <c r="AO1119" s="25">
        <v>5022.6499999999996</v>
      </c>
      <c r="AP1119" s="25">
        <v>8404.7099999999991</v>
      </c>
      <c r="AQ1119" s="25">
        <v>5616</v>
      </c>
      <c r="AR1119" s="25">
        <v>8635.7099999999991</v>
      </c>
      <c r="AS1119" s="25">
        <v>5102.42</v>
      </c>
      <c r="AT1119" s="25">
        <v>8111</v>
      </c>
      <c r="AU1119" s="25">
        <v>7502.31</v>
      </c>
      <c r="AV1119" s="25">
        <v>5441.05</v>
      </c>
      <c r="AW1119" s="25">
        <v>7302.63</v>
      </c>
      <c r="AX1119" s="25">
        <v>6613.45</v>
      </c>
      <c r="AY1119" s="25">
        <v>2809.85</v>
      </c>
      <c r="AZ1119" s="108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  <c r="CH1119" s="10"/>
      <c r="CI1119" s="10"/>
      <c r="CJ1119" s="10"/>
      <c r="CK1119" s="10"/>
      <c r="CL1119" s="10"/>
      <c r="CM1119" s="10"/>
      <c r="CN1119" s="10"/>
      <c r="CO1119" s="10"/>
      <c r="CP1119" s="10"/>
      <c r="CQ1119" s="10"/>
      <c r="CR1119" s="10"/>
      <c r="CS1119" s="10"/>
      <c r="CT1119" s="10"/>
      <c r="CU1119" s="10"/>
      <c r="CV1119" s="10"/>
      <c r="CW1119" s="10"/>
      <c r="CX1119" s="10"/>
      <c r="CY1119" s="10"/>
      <c r="CZ1119" s="10"/>
      <c r="DA1119" s="10"/>
      <c r="DB1119" s="10"/>
      <c r="DC1119" s="10"/>
      <c r="DD1119" s="10"/>
      <c r="DE1119" s="10"/>
      <c r="DF1119" s="10"/>
      <c r="DG1119" s="10"/>
      <c r="DH1119" s="10"/>
      <c r="DI1119" s="10"/>
      <c r="DJ1119" s="10"/>
      <c r="DK1119" s="10"/>
      <c r="DL1119" s="10"/>
      <c r="DM1119" s="10"/>
      <c r="DN1119" s="10"/>
      <c r="DO1119" s="10"/>
      <c r="DP1119" s="10"/>
      <c r="DQ1119" s="10"/>
      <c r="DR1119" s="10"/>
      <c r="DS1119" s="10"/>
    </row>
    <row r="1120" spans="1:123" s="101" customFormat="1" ht="10.95" customHeight="1" x14ac:dyDescent="0.25">
      <c r="A1120" s="75" t="s">
        <v>348</v>
      </c>
      <c r="B1120" s="95" t="str">
        <f>IF(E1120&gt;0,"Bud02 " &amp; C1120 &amp;","&amp;D1120&amp;",'"&amp;E1120&amp;"',"&amp;1*R1120)</f>
        <v>Bud02 2020,3005,'508100',342.566666666667</v>
      </c>
      <c r="C1120" s="96">
        <f>$E$5</f>
        <v>2020</v>
      </c>
      <c r="D1120" s="96">
        <v>3005</v>
      </c>
      <c r="E1120" s="97">
        <f>IF(LEFT(H1120,1) = "x",H1120,F1120)</f>
        <v>508100</v>
      </c>
      <c r="F1120" s="90">
        <v>508100</v>
      </c>
      <c r="G1120" s="98">
        <f>IF(""="",1,SUBSTITUTE(SUBSTITUTE("","xxp","xpp"),"xppm13","xppm08"))</f>
        <v>1</v>
      </c>
      <c r="H1120" s="98">
        <f>IF(""="",1,"")</f>
        <v>1</v>
      </c>
      <c r="I1120" s="98">
        <f>IF(""="",1,IF(LEFT("",1)&lt;&gt;"E","",1))</f>
        <v>1</v>
      </c>
      <c r="J1120" s="98">
        <f>IF(""="",1,IF(LEFT("",1)="E","",1))</f>
        <v>1</v>
      </c>
      <c r="K1120" s="99" t="s">
        <v>363</v>
      </c>
      <c r="L1120" s="91">
        <v>3005</v>
      </c>
      <c r="M1120" s="100" t="str">
        <f>IF(LEFT($G1120,4)="xppm","*","")</f>
        <v/>
      </c>
      <c r="N1120" s="101" t="str">
        <f>UPPER(TRIM("          HOUSE THERAPY - REHAB SUPPLIES"))</f>
        <v>HOUSE THERAPY - REHAB SUPPLIES</v>
      </c>
      <c r="P1120" s="102" t="s">
        <v>356</v>
      </c>
      <c r="R1120" s="109">
        <f>IFERROR(IF(1*AB1120&gt;0,AB1120,V1120),V1120)</f>
        <v>342.56666666666666</v>
      </c>
      <c r="S1120" s="108"/>
      <c r="T1120" s="101">
        <f>IFERROR(IF(LEFT($G1120,4)="xppm",AD1120/VLOOKUP($G1120,$K$11:$Z$28,T$1,0),IF(LEFT($J1120,1)="E",AD1120/VLOOKUP($J1120,$K$11:$Z$28,T$1,0),AD1120/T$6)),"")</f>
        <v>525.10333333333335</v>
      </c>
      <c r="V1120" s="101">
        <f>IFERROR(IF(LEFT($G1120,4)="xppm",AF1120/VLOOKUP($G1120,$K$11:$Z$28,V$1,0),IF(LEFT($J1120,1)="E",AF1120/VLOOKUP($J1120,$K$11:$Z$28,V$1,0),AF1120/V$6)),"")</f>
        <v>342.56666666666666</v>
      </c>
      <c r="X1120" s="101">
        <f>IFERROR(IF(LEFT($G1120,4)="xppm",AH1120/VLOOKUP($G1120,$K$11:$Z$28,X$1,0),IF(LEFT($J1120,1)="E",AH1120/VLOOKUP($J1120,$K$11:$Z$28,X$1,0),AH1120/X$6)),"")</f>
        <v>240.85749999999999</v>
      </c>
      <c r="Z1120" s="101">
        <f>IFERROR(IF(LEFT($G1120,4)="xppm",AJ1120/VLOOKUP($G1120,$K$11:$Z$28,Z$1,0),IF(LEFT($J1120,1)="E",AJ1120/VLOOKUP($J1120,$K$11:$Z$28,Z$1,0),AJ1120/Z$6)),"")</f>
        <v>0</v>
      </c>
      <c r="AA1120" s="108"/>
      <c r="AB1120" s="99">
        <f>IFERROR(IF(LEFT($G1120,4)="xppm",AL1120/VLOOKUP($G1120,$K$11:$Z$28,AB$1,0),IF(LEFT($J1120,1)="E",AL1120/VLOOKUP($J1120,$K$11:$AB$28,AB$1,0),AL1120/AB$6)),"")</f>
        <v>0</v>
      </c>
      <c r="AC1120" s="110"/>
      <c r="AD1120" s="14">
        <v>1575.31</v>
      </c>
      <c r="AE1120" s="14"/>
      <c r="AF1120" s="14">
        <v>3083.1</v>
      </c>
      <c r="AG1120" s="14"/>
      <c r="AH1120" s="14">
        <v>2890.29</v>
      </c>
      <c r="AI1120" s="14"/>
      <c r="AJ1120" s="14"/>
      <c r="AK1120" s="65"/>
      <c r="AL1120" s="14"/>
      <c r="AM1120" s="65"/>
      <c r="AN1120" s="25">
        <v>252.94</v>
      </c>
      <c r="AO1120" s="25">
        <v>85.93</v>
      </c>
      <c r="AP1120" s="25">
        <v>558.04</v>
      </c>
      <c r="AQ1120" s="25">
        <v>447.39</v>
      </c>
      <c r="AR1120" s="25">
        <v>122.11</v>
      </c>
      <c r="AS1120" s="25">
        <v>106.51</v>
      </c>
      <c r="AT1120" s="25">
        <v>223</v>
      </c>
      <c r="AU1120" s="25">
        <v>196.83</v>
      </c>
      <c r="AV1120" s="25">
        <v>411.95</v>
      </c>
      <c r="AW1120" s="25">
        <v>927.29</v>
      </c>
      <c r="AX1120" s="25">
        <v>316.39</v>
      </c>
      <c r="AY1120" s="25">
        <v>331.63</v>
      </c>
      <c r="AZ1120" s="108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  <c r="CH1120" s="10"/>
      <c r="CI1120" s="10"/>
      <c r="CJ1120" s="10"/>
      <c r="CK1120" s="10"/>
      <c r="CL1120" s="10"/>
      <c r="CM1120" s="10"/>
      <c r="CN1120" s="10"/>
      <c r="CO1120" s="10"/>
      <c r="CP1120" s="10"/>
      <c r="CQ1120" s="10"/>
      <c r="CR1120" s="10"/>
      <c r="CS1120" s="10"/>
      <c r="CT1120" s="10"/>
      <c r="CU1120" s="10"/>
      <c r="CV1120" s="10"/>
      <c r="CW1120" s="10"/>
      <c r="CX1120" s="10"/>
      <c r="CY1120" s="10"/>
      <c r="CZ1120" s="10"/>
      <c r="DA1120" s="10"/>
      <c r="DB1120" s="10"/>
      <c r="DC1120" s="10"/>
      <c r="DD1120" s="10"/>
      <c r="DE1120" s="10"/>
      <c r="DF1120" s="10"/>
      <c r="DG1120" s="10"/>
      <c r="DH1120" s="10"/>
      <c r="DI1120" s="10"/>
      <c r="DJ1120" s="10"/>
      <c r="DK1120" s="10"/>
      <c r="DL1120" s="10"/>
      <c r="DM1120" s="10"/>
      <c r="DN1120" s="10"/>
      <c r="DO1120" s="10"/>
      <c r="DP1120" s="10"/>
      <c r="DQ1120" s="10"/>
      <c r="DR1120" s="10"/>
      <c r="DS1120" s="10"/>
    </row>
    <row r="1121" spans="1:123" ht="4.05" customHeight="1" x14ac:dyDescent="0.25">
      <c r="A1121" s="75" t="s">
        <v>348</v>
      </c>
      <c r="E1121" s="111"/>
      <c r="F1121" s="112"/>
      <c r="T1121" s="25"/>
      <c r="U1121" s="25"/>
      <c r="V1121" s="25"/>
      <c r="W1121" s="25"/>
      <c r="X1121" s="25"/>
      <c r="Y1121" s="25"/>
      <c r="Z1121" s="25"/>
      <c r="AA1121" s="25"/>
      <c r="AB1121" s="14"/>
      <c r="AC1121" s="14"/>
    </row>
    <row r="1122" spans="1:123" s="86" customFormat="1" ht="15" customHeight="1" x14ac:dyDescent="0.25">
      <c r="A1122" s="75" t="s">
        <v>348</v>
      </c>
      <c r="B1122" s="80"/>
      <c r="C1122" s="80"/>
      <c r="D1122" s="80"/>
      <c r="E1122" s="81"/>
      <c r="F1122" s="82"/>
      <c r="G1122" s="81"/>
      <c r="H1122" s="81"/>
      <c r="I1122" s="81"/>
      <c r="J1122" s="81"/>
      <c r="K1122" s="81"/>
      <c r="L1122" s="83">
        <f>L1123</f>
        <v>3005</v>
      </c>
      <c r="M1122" s="84" t="s">
        <v>364</v>
      </c>
      <c r="N1122" s="84"/>
      <c r="O1122" s="84"/>
      <c r="P1122" s="84"/>
      <c r="Q1122" s="84"/>
      <c r="R1122" s="84"/>
      <c r="S1122" s="84"/>
      <c r="T1122" s="84"/>
      <c r="U1122" s="84"/>
      <c r="V1122" s="84"/>
      <c r="W1122" s="84"/>
      <c r="X1122" s="84"/>
      <c r="Y1122" s="84"/>
      <c r="Z1122" s="84"/>
      <c r="AA1122" s="84"/>
      <c r="AB1122" s="81"/>
      <c r="AC1122" s="81"/>
      <c r="AD1122" s="14"/>
      <c r="AE1122" s="14"/>
      <c r="AF1122" s="14"/>
      <c r="AG1122" s="14"/>
      <c r="AH1122" s="14"/>
      <c r="AI1122" s="14"/>
      <c r="AJ1122" s="14"/>
      <c r="AK1122" s="14"/>
      <c r="AL1122" s="14"/>
      <c r="AM1122" s="14"/>
      <c r="AN1122" s="85"/>
      <c r="AO1122" s="85"/>
      <c r="AP1122" s="85"/>
      <c r="AQ1122" s="85"/>
      <c r="AR1122" s="85"/>
      <c r="AS1122" s="85"/>
      <c r="AT1122" s="85"/>
      <c r="AU1122" s="85"/>
      <c r="AV1122" s="85"/>
      <c r="AW1122" s="85"/>
      <c r="AX1122" s="85"/>
      <c r="AY1122" s="85"/>
      <c r="AZ1122" s="84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  <c r="CH1122" s="10"/>
      <c r="CI1122" s="10"/>
      <c r="CJ1122" s="10"/>
      <c r="CK1122" s="10"/>
      <c r="CL1122" s="10"/>
      <c r="CM1122" s="10"/>
      <c r="CN1122" s="10"/>
      <c r="CO1122" s="10"/>
      <c r="CP1122" s="10"/>
      <c r="CQ1122" s="10"/>
      <c r="CR1122" s="10"/>
      <c r="CS1122" s="10"/>
      <c r="CT1122" s="10"/>
      <c r="CU1122" s="10"/>
      <c r="CV1122" s="10"/>
      <c r="CW1122" s="10"/>
      <c r="CX1122" s="10"/>
      <c r="CY1122" s="10"/>
      <c r="CZ1122" s="10"/>
      <c r="DA1122" s="10"/>
      <c r="DB1122" s="10"/>
      <c r="DC1122" s="10"/>
      <c r="DD1122" s="10"/>
      <c r="DE1122" s="10"/>
      <c r="DF1122" s="10"/>
      <c r="DG1122" s="10"/>
      <c r="DH1122" s="10"/>
      <c r="DI1122" s="10"/>
      <c r="DJ1122" s="10"/>
      <c r="DK1122" s="10"/>
      <c r="DL1122" s="10"/>
      <c r="DM1122" s="10"/>
      <c r="DN1122" s="10"/>
      <c r="DO1122" s="10"/>
      <c r="DP1122" s="10"/>
      <c r="DQ1122" s="10"/>
      <c r="DR1122" s="10"/>
      <c r="DS1122" s="10"/>
    </row>
    <row r="1123" spans="1:123" s="101" customFormat="1" ht="10.95" customHeight="1" x14ac:dyDescent="0.25">
      <c r="A1123" s="75" t="s">
        <v>348</v>
      </c>
      <c r="B1123" s="95" t="str">
        <f t="shared" ref="B1123" si="308">IF(E1123&gt;0,"Bud02 " &amp; C1123 &amp;","&amp;D1123&amp;",'"&amp;E1123&amp;"',"&amp;1*R1123)</f>
        <v>Bud02 2020,3005,'xdit02',0</v>
      </c>
      <c r="C1123" s="96">
        <f t="shared" ref="C1123" si="309">$E$5</f>
        <v>2020</v>
      </c>
      <c r="D1123" s="96">
        <v>3005</v>
      </c>
      <c r="E1123" s="97" t="str">
        <f>IF(LEFT(H1123,1) = "x",H1123,F1123)</f>
        <v>xdit02</v>
      </c>
      <c r="F1123" s="90">
        <v>530400</v>
      </c>
      <c r="G1123" s="98" t="str">
        <f>IF("xppm02"="",1,SUBSTITUTE(SUBSTITUTE("xppm02","xxp","xpp"),"xppm13","xppm08"))</f>
        <v>xppm02</v>
      </c>
      <c r="H1123" s="98" t="str">
        <f>IF("xdit02"="",1,"xdit02")</f>
        <v>xdit02</v>
      </c>
      <c r="I1123" s="98">
        <f>IF(""="",1,IF(LEFT("",1)&lt;&gt;"E","",1))</f>
        <v>1</v>
      </c>
      <c r="J1123" s="98">
        <f>IF(""="",1,IF(LEFT("",1)="E","",1))</f>
        <v>1</v>
      </c>
      <c r="K1123" s="99" t="s">
        <v>365</v>
      </c>
      <c r="L1123" s="91">
        <v>3005</v>
      </c>
      <c r="M1123" s="100" t="str">
        <f>IF(LEFT($G1123,4)="xppm","*","")</f>
        <v>*</v>
      </c>
      <c r="N1123" s="101" t="str">
        <f>UPPER(TRIM("          DIETARY CONTRACT SERVICES"))</f>
        <v>DIETARY CONTRACT SERVICES</v>
      </c>
      <c r="P1123" s="102" t="s">
        <v>366</v>
      </c>
      <c r="R1123" s="109">
        <f>IFERROR(IF(1*AB1123&gt;0,AB1123,V1123),V1123)</f>
        <v>0</v>
      </c>
      <c r="S1123" s="108"/>
      <c r="T1123" s="101">
        <f>IFERROR(IF(LEFT($G1123,4)="xppm",AD1123/VLOOKUP($G1123,$K$11:$Z$28,T$1,0),IF(LEFT($J1123,1)="E",AD1123/VLOOKUP($J1123,$K$11:$Z$28,T$1,0),AD1123/T$6)),"")</f>
        <v>0</v>
      </c>
      <c r="V1123" s="101">
        <f>IFERROR(IF(LEFT($G1123,4)="xppm",AF1123/VLOOKUP($G1123,$K$11:$Z$28,V$1,0),IF(LEFT($J1123,1)="E",AF1123/VLOOKUP($J1123,$K$11:$Z$28,V$1,0),AF1123/V$6)),"")</f>
        <v>0</v>
      </c>
      <c r="X1123" s="101">
        <f>IFERROR(IF(LEFT($G1123,4)="xppm",AH1123/VLOOKUP($G1123,$K$11:$Z$28,X$1,0),IF(LEFT($J1123,1)="E",AH1123/VLOOKUP($J1123,$K$11:$Z$28,X$1,0),AH1123/X$6)),"")</f>
        <v>0.19563832080010718</v>
      </c>
      <c r="Z1123" s="101">
        <f>IFERROR(IF(LEFT($G1123,4)="xppm",AJ1123/VLOOKUP($G1123,$K$11:$Z$28,Z$1,0),IF(LEFT($J1123,1)="E",AJ1123/VLOOKUP($J1123,$K$11:$Z$28,Z$1,0),AJ1123/Z$6)),"")</f>
        <v>0</v>
      </c>
      <c r="AA1123" s="108"/>
      <c r="AB1123" s="99" t="str">
        <f>IFERROR(IF(LEFT($G1123,4)="xppm",AL1123/VLOOKUP($G1123,$K$11:$Z$28,AB$1,0),IF(LEFT($J1123,1)="E",AL1123/VLOOKUP($J1123,$K$11:$AB$28,AB$1,0),AL1123/AB$6)),"")</f>
        <v/>
      </c>
      <c r="AC1123" s="110"/>
      <c r="AD1123" s="14">
        <v>0</v>
      </c>
      <c r="AE1123" s="14"/>
      <c r="AF1123" s="14">
        <v>0</v>
      </c>
      <c r="AG1123" s="14"/>
      <c r="AH1123" s="14">
        <v>235106.2</v>
      </c>
      <c r="AI1123" s="14"/>
      <c r="AJ1123" s="14">
        <v>0</v>
      </c>
      <c r="AK1123" s="65"/>
      <c r="AL1123" s="14">
        <v>0</v>
      </c>
      <c r="AM1123" s="65"/>
      <c r="AN1123" s="25">
        <v>1000</v>
      </c>
      <c r="AO1123" s="25">
        <v>0</v>
      </c>
      <c r="AP1123" s="25">
        <v>-1000</v>
      </c>
      <c r="AQ1123" s="25">
        <v>0</v>
      </c>
      <c r="AR1123" s="25">
        <v>0</v>
      </c>
      <c r="AS1123" s="25">
        <v>0</v>
      </c>
      <c r="AT1123" s="25">
        <v>0</v>
      </c>
      <c r="AU1123" s="25">
        <v>0</v>
      </c>
      <c r="AV1123" s="25">
        <v>0</v>
      </c>
      <c r="AW1123" s="25">
        <v>0</v>
      </c>
      <c r="AX1123" s="25">
        <v>0</v>
      </c>
      <c r="AY1123" s="25">
        <v>0</v>
      </c>
      <c r="AZ1123" s="108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  <c r="CH1123" s="10"/>
      <c r="CI1123" s="10"/>
      <c r="CJ1123" s="10"/>
      <c r="CK1123" s="10"/>
      <c r="CL1123" s="10"/>
      <c r="CM1123" s="10"/>
      <c r="CN1123" s="10"/>
      <c r="CO1123" s="10"/>
      <c r="CP1123" s="10"/>
      <c r="CQ1123" s="10"/>
      <c r="CR1123" s="10"/>
      <c r="CS1123" s="10"/>
      <c r="CT1123" s="10"/>
      <c r="CU1123" s="10"/>
      <c r="CV1123" s="10"/>
      <c r="CW1123" s="10"/>
      <c r="CX1123" s="10"/>
      <c r="CY1123" s="10"/>
      <c r="CZ1123" s="10"/>
      <c r="DA1123" s="10"/>
      <c r="DB1123" s="10"/>
      <c r="DC1123" s="10"/>
      <c r="DD1123" s="10"/>
      <c r="DE1123" s="10"/>
      <c r="DF1123" s="10"/>
      <c r="DG1123" s="10"/>
      <c r="DH1123" s="10"/>
      <c r="DI1123" s="10"/>
      <c r="DJ1123" s="10"/>
      <c r="DK1123" s="10"/>
      <c r="DL1123" s="10"/>
      <c r="DM1123" s="10"/>
      <c r="DN1123" s="10"/>
      <c r="DO1123" s="10"/>
      <c r="DP1123" s="10"/>
      <c r="DQ1123" s="10"/>
      <c r="DR1123" s="10"/>
      <c r="DS1123" s="10"/>
    </row>
    <row r="1124" spans="1:123" ht="4.05" customHeight="1" x14ac:dyDescent="0.25">
      <c r="A1124" s="75" t="s">
        <v>348</v>
      </c>
      <c r="E1124" s="111"/>
      <c r="F1124" s="112"/>
      <c r="T1124" s="25"/>
      <c r="U1124" s="25"/>
      <c r="V1124" s="25"/>
      <c r="W1124" s="25"/>
      <c r="X1124" s="25"/>
      <c r="Y1124" s="25"/>
      <c r="Z1124" s="25"/>
      <c r="AA1124" s="25"/>
      <c r="AB1124" s="14"/>
      <c r="AC1124" s="14"/>
    </row>
    <row r="1125" spans="1:123" s="86" customFormat="1" ht="15" customHeight="1" x14ac:dyDescent="0.25">
      <c r="A1125" s="75" t="s">
        <v>348</v>
      </c>
      <c r="B1125" s="80"/>
      <c r="C1125" s="80"/>
      <c r="D1125" s="80"/>
      <c r="E1125" s="81"/>
      <c r="F1125" s="82"/>
      <c r="G1125" s="81"/>
      <c r="H1125" s="81"/>
      <c r="I1125" s="81"/>
      <c r="J1125" s="81"/>
      <c r="K1125" s="81"/>
      <c r="L1125" s="83">
        <f>L1126</f>
        <v>3005</v>
      </c>
      <c r="M1125" s="84" t="s">
        <v>367</v>
      </c>
      <c r="N1125" s="84"/>
      <c r="O1125" s="84"/>
      <c r="P1125" s="84"/>
      <c r="Q1125" s="84"/>
      <c r="R1125" s="84"/>
      <c r="S1125" s="84"/>
      <c r="T1125" s="84"/>
      <c r="U1125" s="84"/>
      <c r="V1125" s="84"/>
      <c r="W1125" s="84"/>
      <c r="X1125" s="84"/>
      <c r="Y1125" s="84"/>
      <c r="Z1125" s="84"/>
      <c r="AA1125" s="84"/>
      <c r="AB1125" s="81"/>
      <c r="AC1125" s="81"/>
      <c r="AD1125" s="14"/>
      <c r="AE1125" s="14"/>
      <c r="AF1125" s="14"/>
      <c r="AG1125" s="14"/>
      <c r="AH1125" s="14"/>
      <c r="AI1125" s="14"/>
      <c r="AJ1125" s="14"/>
      <c r="AK1125" s="14"/>
      <c r="AL1125" s="14"/>
      <c r="AM1125" s="14"/>
      <c r="AN1125" s="85"/>
      <c r="AO1125" s="85"/>
      <c r="AP1125" s="85"/>
      <c r="AQ1125" s="85"/>
      <c r="AR1125" s="85"/>
      <c r="AS1125" s="85"/>
      <c r="AT1125" s="85"/>
      <c r="AU1125" s="85"/>
      <c r="AV1125" s="85"/>
      <c r="AW1125" s="85"/>
      <c r="AX1125" s="85"/>
      <c r="AY1125" s="85"/>
      <c r="AZ1125" s="84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  <c r="CH1125" s="10"/>
      <c r="CI1125" s="10"/>
      <c r="CJ1125" s="10"/>
      <c r="CK1125" s="10"/>
      <c r="CL1125" s="10"/>
      <c r="CM1125" s="10"/>
      <c r="CN1125" s="10"/>
      <c r="CO1125" s="10"/>
      <c r="CP1125" s="10"/>
      <c r="CQ1125" s="10"/>
      <c r="CR1125" s="10"/>
      <c r="CS1125" s="10"/>
      <c r="CT1125" s="10"/>
      <c r="CU1125" s="10"/>
      <c r="CV1125" s="10"/>
      <c r="CW1125" s="10"/>
      <c r="CX1125" s="10"/>
      <c r="CY1125" s="10"/>
      <c r="CZ1125" s="10"/>
      <c r="DA1125" s="10"/>
      <c r="DB1125" s="10"/>
      <c r="DC1125" s="10"/>
      <c r="DD1125" s="10"/>
      <c r="DE1125" s="10"/>
      <c r="DF1125" s="10"/>
      <c r="DG1125" s="10"/>
      <c r="DH1125" s="10"/>
      <c r="DI1125" s="10"/>
      <c r="DJ1125" s="10"/>
      <c r="DK1125" s="10"/>
      <c r="DL1125" s="10"/>
      <c r="DM1125" s="10"/>
      <c r="DN1125" s="10"/>
      <c r="DO1125" s="10"/>
      <c r="DP1125" s="10"/>
      <c r="DQ1125" s="10"/>
      <c r="DR1125" s="10"/>
      <c r="DS1125" s="10"/>
    </row>
    <row r="1126" spans="1:123" s="101" customFormat="1" ht="10.95" customHeight="1" x14ac:dyDescent="0.25">
      <c r="A1126" s="75" t="s">
        <v>348</v>
      </c>
      <c r="B1126" s="95" t="str">
        <f t="shared" ref="B1126:B1128" si="310">IF(E1126&gt;0,"Bud02 " &amp; C1126 &amp;","&amp;D1126&amp;",'"&amp;E1126&amp;"',"&amp;1*R1126)</f>
        <v>Bud02 2020,3005,'533000',16849.4933333333</v>
      </c>
      <c r="C1126" s="96">
        <f t="shared" ref="C1126:C1128" si="311">$E$5</f>
        <v>2020</v>
      </c>
      <c r="D1126" s="96">
        <v>3005</v>
      </c>
      <c r="E1126" s="97">
        <f>IF(LEFT(H1126,1) = "x",H1126,F1126)</f>
        <v>533000</v>
      </c>
      <c r="F1126" s="90">
        <v>533000</v>
      </c>
      <c r="G1126" s="98">
        <f>IF(""="",1,SUBSTITUTE(SUBSTITUTE("","xxp","xpp"),"xppm13","xppm08"))</f>
        <v>1</v>
      </c>
      <c r="H1126" s="98">
        <f>IF(""="",1,"")</f>
        <v>1</v>
      </c>
      <c r="I1126" s="98">
        <f>IF(""="",1,IF(LEFT("",1)&lt;&gt;"E","",1))</f>
        <v>1</v>
      </c>
      <c r="J1126" s="98">
        <f>IF(""="",1,IF(LEFT("",1)="E","",1))</f>
        <v>1</v>
      </c>
      <c r="K1126" s="99" t="s">
        <v>368</v>
      </c>
      <c r="L1126" s="91">
        <v>3005</v>
      </c>
      <c r="M1126" s="100" t="str">
        <f>IF(LEFT($G1126,4)="xppm","*","")</f>
        <v/>
      </c>
      <c r="N1126" s="101" t="str">
        <f>UPPER(TRIM("          UTILITIES"))</f>
        <v>UTILITIES</v>
      </c>
      <c r="P1126" s="102" t="s">
        <v>356</v>
      </c>
      <c r="R1126" s="109">
        <f>IFERROR(IF(1*AB1126&gt;0,AB1126,V1126),V1126)</f>
        <v>16849.493333333332</v>
      </c>
      <c r="S1126" s="108"/>
      <c r="T1126" s="101">
        <f>IFERROR(IF(LEFT($G1126,4)="xppm",AD1126/VLOOKUP($G1126,$K$11:$Z$28,T$1,0),IF(LEFT($J1126,1)="E",AD1126/VLOOKUP($J1126,$K$11:$Z$28,T$1,0),AD1126/T$6)),"")</f>
        <v>16871.329999999998</v>
      </c>
      <c r="V1126" s="101">
        <f>IFERROR(IF(LEFT($G1126,4)="xppm",AF1126/VLOOKUP($G1126,$K$11:$Z$28,V$1,0),IF(LEFT($J1126,1)="E",AF1126/VLOOKUP($J1126,$K$11:$Z$28,V$1,0),AF1126/V$6)),"")</f>
        <v>16849.493333333332</v>
      </c>
      <c r="X1126" s="101">
        <f>IFERROR(IF(LEFT($G1126,4)="xppm",AH1126/VLOOKUP($G1126,$K$11:$Z$28,X$1,0),IF(LEFT($J1126,1)="E",AH1126/VLOOKUP($J1126,$K$11:$Z$28,X$1,0),AH1126/X$6)),"")</f>
        <v>15227.67</v>
      </c>
      <c r="Z1126" s="101">
        <f>IFERROR(IF(LEFT($G1126,4)="xppm",AJ1126/VLOOKUP($G1126,$K$11:$Z$28,Z$1,0),IF(LEFT($J1126,1)="E",AJ1126/VLOOKUP($J1126,$K$11:$Z$28,Z$1,0),AJ1126/Z$6)),"")</f>
        <v>15946</v>
      </c>
      <c r="AA1126" s="108"/>
      <c r="AB1126" s="99">
        <f>IFERROR(IF(LEFT($G1126,4)="xppm",AL1126/VLOOKUP($G1126,$K$11:$Z$28,AB$1,0),IF(LEFT($J1126,1)="E",AL1126/VLOOKUP($J1126,$K$11:$AB$28,AB$1,0),AL1126/AB$6)),"")</f>
        <v>0</v>
      </c>
      <c r="AC1126" s="110"/>
      <c r="AD1126" s="14">
        <v>50613.99</v>
      </c>
      <c r="AE1126" s="14"/>
      <c r="AF1126" s="14">
        <v>151645.44</v>
      </c>
      <c r="AG1126" s="14"/>
      <c r="AH1126" s="14">
        <v>182732.04</v>
      </c>
      <c r="AI1126" s="14"/>
      <c r="AJ1126" s="14">
        <v>191352</v>
      </c>
      <c r="AK1126" s="65"/>
      <c r="AL1126" s="14">
        <v>0</v>
      </c>
      <c r="AM1126" s="65"/>
      <c r="AN1126" s="25">
        <v>13213.19</v>
      </c>
      <c r="AO1126" s="25">
        <v>15442.14</v>
      </c>
      <c r="AP1126" s="25">
        <v>14841.6</v>
      </c>
      <c r="AQ1126" s="25">
        <v>17077.09</v>
      </c>
      <c r="AR1126" s="25">
        <v>17956.259999999998</v>
      </c>
      <c r="AS1126" s="25">
        <v>13893.23</v>
      </c>
      <c r="AT1126" s="25">
        <v>12102.69</v>
      </c>
      <c r="AU1126" s="25">
        <v>23216.5</v>
      </c>
      <c r="AV1126" s="25">
        <v>16785.68</v>
      </c>
      <c r="AW1126" s="25">
        <v>15162.59</v>
      </c>
      <c r="AX1126" s="25">
        <v>21214.05</v>
      </c>
      <c r="AY1126" s="25">
        <v>14237.35</v>
      </c>
      <c r="AZ1126" s="108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/>
      <c r="BV1126" s="10"/>
      <c r="BW1126" s="10"/>
      <c r="BX1126" s="10"/>
      <c r="BY1126" s="10"/>
      <c r="BZ1126" s="10"/>
      <c r="CA1126" s="10"/>
      <c r="CB1126" s="10"/>
      <c r="CC1126" s="10"/>
      <c r="CD1126" s="10"/>
      <c r="CE1126" s="10"/>
      <c r="CF1126" s="10"/>
      <c r="CG1126" s="10"/>
      <c r="CH1126" s="10"/>
      <c r="CI1126" s="10"/>
      <c r="CJ1126" s="10"/>
      <c r="CK1126" s="10"/>
      <c r="CL1126" s="10"/>
      <c r="CM1126" s="10"/>
      <c r="CN1126" s="10"/>
      <c r="CO1126" s="10"/>
      <c r="CP1126" s="10"/>
      <c r="CQ1126" s="10"/>
      <c r="CR1126" s="10"/>
      <c r="CS1126" s="10"/>
      <c r="CT1126" s="10"/>
      <c r="CU1126" s="10"/>
      <c r="CV1126" s="10"/>
      <c r="CW1126" s="10"/>
      <c r="CX1126" s="10"/>
      <c r="CY1126" s="10"/>
      <c r="CZ1126" s="10"/>
      <c r="DA1126" s="10"/>
      <c r="DB1126" s="10"/>
      <c r="DC1126" s="10"/>
      <c r="DD1126" s="10"/>
      <c r="DE1126" s="10"/>
      <c r="DF1126" s="10"/>
      <c r="DG1126" s="10"/>
      <c r="DH1126" s="10"/>
      <c r="DI1126" s="10"/>
      <c r="DJ1126" s="10"/>
      <c r="DK1126" s="10"/>
      <c r="DL1126" s="10"/>
      <c r="DM1126" s="10"/>
      <c r="DN1126" s="10"/>
      <c r="DO1126" s="10"/>
      <c r="DP1126" s="10"/>
      <c r="DQ1126" s="10"/>
      <c r="DR1126" s="10"/>
      <c r="DS1126" s="10"/>
    </row>
    <row r="1127" spans="1:123" s="101" customFormat="1" ht="10.95" customHeight="1" x14ac:dyDescent="0.25">
      <c r="A1127" s="75" t="s">
        <v>348</v>
      </c>
      <c r="B1127" s="95" t="str">
        <f t="shared" si="310"/>
        <v>Bud02 2020,3005,'536000',3931.57777777778</v>
      </c>
      <c r="C1127" s="96">
        <f t="shared" si="311"/>
        <v>2020</v>
      </c>
      <c r="D1127" s="96">
        <v>3005</v>
      </c>
      <c r="E1127" s="97">
        <f>IF(LEFT(H1127,1) = "x",H1127,F1127)</f>
        <v>536000</v>
      </c>
      <c r="F1127" s="90">
        <v>536000</v>
      </c>
      <c r="G1127" s="98">
        <f>IF(""="",1,SUBSTITUTE(SUBSTITUTE("","xxp","xpp"),"xppm13","xppm08"))</f>
        <v>1</v>
      </c>
      <c r="H1127" s="98">
        <f>IF(""="",1,"")</f>
        <v>1</v>
      </c>
      <c r="I1127" s="98">
        <f>IF(""="",1,IF(LEFT("",1)&lt;&gt;"E","",1))</f>
        <v>1</v>
      </c>
      <c r="J1127" s="98">
        <f>IF(""="",1,IF(LEFT("",1)="E","",1))</f>
        <v>1</v>
      </c>
      <c r="K1127" s="99" t="s">
        <v>369</v>
      </c>
      <c r="L1127" s="91">
        <v>3005</v>
      </c>
      <c r="M1127" s="100" t="str">
        <f>IF(LEFT($G1127,4)="xppm","*","")</f>
        <v/>
      </c>
      <c r="N1127" s="101" t="str">
        <f>UPPER(TRIM("          REPAIRS &amp; MAINTENANCE/SUPPLIES"))</f>
        <v>REPAIRS &amp; MAINTENANCE/SUPPLIES</v>
      </c>
      <c r="P1127" s="102" t="s">
        <v>370</v>
      </c>
      <c r="R1127" s="109">
        <f>IFERROR(IF(1*AB1127&gt;0,AB1127,V1127),V1127)</f>
        <v>3931.5777777777776</v>
      </c>
      <c r="S1127" s="108"/>
      <c r="T1127" s="101">
        <f>IFERROR(IF(LEFT($G1127,4)="xppm",AD1127/VLOOKUP($G1127,$K$11:$Z$28,T$1,0),IF(LEFT($J1127,1)="E",AD1127/VLOOKUP($J1127,$K$11:$Z$28,T$1,0),AD1127/T$6)),"")</f>
        <v>3776.85</v>
      </c>
      <c r="V1127" s="101">
        <f>IFERROR(IF(LEFT($G1127,4)="xppm",AF1127/VLOOKUP($G1127,$K$11:$Z$28,V$1,0),IF(LEFT($J1127,1)="E",AF1127/VLOOKUP($J1127,$K$11:$Z$28,V$1,0),AF1127/V$6)),"")</f>
        <v>3931.5777777777776</v>
      </c>
      <c r="X1127" s="101">
        <f>IFERROR(IF(LEFT($G1127,4)="xppm",AH1127/VLOOKUP($G1127,$K$11:$Z$28,X$1,0),IF(LEFT($J1127,1)="E",AH1127/VLOOKUP($J1127,$K$11:$Z$28,X$1,0),AH1127/X$6)),"")</f>
        <v>4051.2275000000004</v>
      </c>
      <c r="Z1127" s="101">
        <f>IFERROR(IF(LEFT($G1127,4)="xppm",AJ1127/VLOOKUP($G1127,$K$11:$Z$28,Z$1,0),IF(LEFT($J1127,1)="E",AJ1127/VLOOKUP($J1127,$K$11:$Z$28,Z$1,0),AJ1127/Z$6)),"")</f>
        <v>3730.0991666666669</v>
      </c>
      <c r="AA1127" s="108"/>
      <c r="AB1127" s="99">
        <f>IFERROR(IF(LEFT($G1127,4)="xppm",AL1127/VLOOKUP($G1127,$K$11:$Z$28,AB$1,0),IF(LEFT($J1127,1)="E",AL1127/VLOOKUP($J1127,$K$11:$AB$28,AB$1,0),AL1127/AB$6)),"")</f>
        <v>0</v>
      </c>
      <c r="AC1127" s="110"/>
      <c r="AD1127" s="14">
        <v>11330.55</v>
      </c>
      <c r="AE1127" s="14"/>
      <c r="AF1127" s="14">
        <v>35384.199999999997</v>
      </c>
      <c r="AG1127" s="14"/>
      <c r="AH1127" s="14">
        <v>48614.73</v>
      </c>
      <c r="AI1127" s="14"/>
      <c r="AJ1127" s="14">
        <v>44761.19</v>
      </c>
      <c r="AK1127" s="65"/>
      <c r="AL1127" s="14">
        <v>0</v>
      </c>
      <c r="AM1127" s="65"/>
      <c r="AN1127" s="25">
        <v>8322.67</v>
      </c>
      <c r="AO1127" s="25">
        <v>1291.29</v>
      </c>
      <c r="AP1127" s="25">
        <v>1708.66</v>
      </c>
      <c r="AQ1127" s="25">
        <v>4755.49</v>
      </c>
      <c r="AR1127" s="25">
        <v>6825.16</v>
      </c>
      <c r="AS1127" s="25">
        <v>1907.52</v>
      </c>
      <c r="AT1127" s="25">
        <v>1673.77</v>
      </c>
      <c r="AU1127" s="25">
        <v>6436.11</v>
      </c>
      <c r="AV1127" s="25">
        <v>2455.6</v>
      </c>
      <c r="AW1127" s="25">
        <v>5388.36</v>
      </c>
      <c r="AX1127" s="25">
        <v>3188.9</v>
      </c>
      <c r="AY1127" s="25">
        <v>2753.29</v>
      </c>
      <c r="AZ1127" s="108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  <c r="CH1127" s="10"/>
      <c r="CI1127" s="10"/>
      <c r="CJ1127" s="10"/>
      <c r="CK1127" s="10"/>
      <c r="CL1127" s="10"/>
      <c r="CM1127" s="10"/>
      <c r="CN1127" s="10"/>
      <c r="CO1127" s="10"/>
      <c r="CP1127" s="10"/>
      <c r="CQ1127" s="10"/>
      <c r="CR1127" s="10"/>
      <c r="CS1127" s="10"/>
      <c r="CT1127" s="10"/>
      <c r="CU1127" s="10"/>
      <c r="CV1127" s="10"/>
      <c r="CW1127" s="10"/>
      <c r="CX1127" s="10"/>
      <c r="CY1127" s="10"/>
      <c r="CZ1127" s="10"/>
      <c r="DA1127" s="10"/>
      <c r="DB1127" s="10"/>
      <c r="DC1127" s="10"/>
      <c r="DD1127" s="10"/>
      <c r="DE1127" s="10"/>
      <c r="DF1127" s="10"/>
      <c r="DG1127" s="10"/>
      <c r="DH1127" s="10"/>
      <c r="DI1127" s="10"/>
      <c r="DJ1127" s="10"/>
      <c r="DK1127" s="10"/>
      <c r="DL1127" s="10"/>
      <c r="DM1127" s="10"/>
      <c r="DN1127" s="10"/>
      <c r="DO1127" s="10"/>
      <c r="DP1127" s="10"/>
      <c r="DQ1127" s="10"/>
      <c r="DR1127" s="10"/>
      <c r="DS1127" s="10"/>
    </row>
    <row r="1128" spans="1:123" s="101" customFormat="1" ht="10.95" customHeight="1" x14ac:dyDescent="0.25">
      <c r="A1128" s="75" t="s">
        <v>348</v>
      </c>
      <c r="B1128" s="95" t="str">
        <f t="shared" si="310"/>
        <v>Bud02 2020,3005,'534000',2470.95666666667</v>
      </c>
      <c r="C1128" s="96">
        <f t="shared" si="311"/>
        <v>2020</v>
      </c>
      <c r="D1128" s="96">
        <v>3005</v>
      </c>
      <c r="E1128" s="97">
        <f>IF(LEFT(H1128,1) = "x",H1128,F1128)</f>
        <v>534000</v>
      </c>
      <c r="F1128" s="90">
        <v>534000</v>
      </c>
      <c r="G1128" s="98">
        <f>IF(""="",1,SUBSTITUTE(SUBSTITUTE("","xxp","xpp"),"xppm13","xppm08"))</f>
        <v>1</v>
      </c>
      <c r="H1128" s="98">
        <f>IF(""="",1,"")</f>
        <v>1</v>
      </c>
      <c r="I1128" s="98">
        <f>IF(""="",1,IF(LEFT("",1)&lt;&gt;"E","",1))</f>
        <v>1</v>
      </c>
      <c r="J1128" s="98">
        <f>IF(""="",1,IF(LEFT("",1)="E","",1))</f>
        <v>1</v>
      </c>
      <c r="K1128" s="99" t="s">
        <v>371</v>
      </c>
      <c r="L1128" s="91">
        <v>3005</v>
      </c>
      <c r="M1128" s="100" t="str">
        <f>IF(LEFT($G1128,4)="xppm","*","")</f>
        <v/>
      </c>
      <c r="N1128" s="101" t="str">
        <f>UPPER(TRIM("          CONTRACT SERVICES"))</f>
        <v>CONTRACT SERVICES</v>
      </c>
      <c r="P1128" s="102" t="s">
        <v>370</v>
      </c>
      <c r="R1128" s="109">
        <f>IFERROR(IF(1*AB1128&gt;0,AB1128,V1128),V1128)</f>
        <v>2470.9566666666669</v>
      </c>
      <c r="S1128" s="108"/>
      <c r="T1128" s="101">
        <f>IFERROR(IF(LEFT($G1128,4)="xppm",AD1128/VLOOKUP($G1128,$K$11:$Z$28,T$1,0),IF(LEFT($J1128,1)="E",AD1128/VLOOKUP($J1128,$K$11:$Z$28,T$1,0),AD1128/T$6)),"")</f>
        <v>2321.8466666666668</v>
      </c>
      <c r="V1128" s="101">
        <f>IFERROR(IF(LEFT($G1128,4)="xppm",AF1128/VLOOKUP($G1128,$K$11:$Z$28,V$1,0),IF(LEFT($J1128,1)="E",AF1128/VLOOKUP($J1128,$K$11:$Z$28,V$1,0),AF1128/V$6)),"")</f>
        <v>2470.9566666666669</v>
      </c>
      <c r="X1128" s="101">
        <f>IFERROR(IF(LEFT($G1128,4)="xppm",AH1128/VLOOKUP($G1128,$K$11:$Z$28,X$1,0),IF(LEFT($J1128,1)="E",AH1128/VLOOKUP($J1128,$K$11:$Z$28,X$1,0),AH1128/X$6)),"")</f>
        <v>2515.1974999999998</v>
      </c>
      <c r="Z1128" s="101">
        <f>IFERROR(IF(LEFT($G1128,4)="xppm",AJ1128/VLOOKUP($G1128,$K$11:$Z$28,Z$1,0),IF(LEFT($J1128,1)="E",AJ1128/VLOOKUP($J1128,$K$11:$Z$28,Z$1,0),AJ1128/Z$6)),"")</f>
        <v>2350</v>
      </c>
      <c r="AA1128" s="108"/>
      <c r="AB1128" s="99">
        <f>IFERROR(IF(LEFT($G1128,4)="xppm",AL1128/VLOOKUP($G1128,$K$11:$Z$28,AB$1,0),IF(LEFT($J1128,1)="E",AL1128/VLOOKUP($J1128,$K$11:$AB$28,AB$1,0),AL1128/AB$6)),"")</f>
        <v>0</v>
      </c>
      <c r="AC1128" s="110"/>
      <c r="AD1128" s="14">
        <v>6965.54</v>
      </c>
      <c r="AE1128" s="14"/>
      <c r="AF1128" s="14">
        <v>22238.61</v>
      </c>
      <c r="AG1128" s="14"/>
      <c r="AH1128" s="14">
        <v>30182.37</v>
      </c>
      <c r="AI1128" s="14"/>
      <c r="AJ1128" s="14">
        <v>28200</v>
      </c>
      <c r="AK1128" s="65"/>
      <c r="AL1128" s="14">
        <v>0</v>
      </c>
      <c r="AM1128" s="65"/>
      <c r="AN1128" s="25">
        <v>2691.39</v>
      </c>
      <c r="AO1128" s="25">
        <v>6955.57</v>
      </c>
      <c r="AP1128" s="25">
        <v>-1545.18</v>
      </c>
      <c r="AQ1128" s="25">
        <v>2462.11</v>
      </c>
      <c r="AR1128" s="25">
        <v>5093.21</v>
      </c>
      <c r="AS1128" s="25">
        <v>2813.21</v>
      </c>
      <c r="AT1128" s="25">
        <v>2980.58</v>
      </c>
      <c r="AU1128" s="25">
        <v>900.03</v>
      </c>
      <c r="AV1128" s="25">
        <v>1023.93</v>
      </c>
      <c r="AW1128" s="25">
        <v>853.61</v>
      </c>
      <c r="AX1128" s="25">
        <v>4059.11</v>
      </c>
      <c r="AY1128" s="25">
        <v>2052.8200000000002</v>
      </c>
      <c r="AZ1128" s="108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  <c r="CH1128" s="10"/>
      <c r="CI1128" s="10"/>
      <c r="CJ1128" s="10"/>
      <c r="CK1128" s="10"/>
      <c r="CL1128" s="10"/>
      <c r="CM1128" s="10"/>
      <c r="CN1128" s="10"/>
      <c r="CO1128" s="10"/>
      <c r="CP1128" s="10"/>
      <c r="CQ1128" s="10"/>
      <c r="CR1128" s="10"/>
      <c r="CS1128" s="10"/>
      <c r="CT1128" s="10"/>
      <c r="CU1128" s="10"/>
      <c r="CV1128" s="10"/>
      <c r="CW1128" s="10"/>
      <c r="CX1128" s="10"/>
      <c r="CY1128" s="10"/>
      <c r="CZ1128" s="10"/>
      <c r="DA1128" s="10"/>
      <c r="DB1128" s="10"/>
      <c r="DC1128" s="10"/>
      <c r="DD1128" s="10"/>
      <c r="DE1128" s="10"/>
      <c r="DF1128" s="10"/>
      <c r="DG1128" s="10"/>
      <c r="DH1128" s="10"/>
      <c r="DI1128" s="10"/>
      <c r="DJ1128" s="10"/>
      <c r="DK1128" s="10"/>
      <c r="DL1128" s="10"/>
      <c r="DM1128" s="10"/>
      <c r="DN1128" s="10"/>
      <c r="DO1128" s="10"/>
      <c r="DP1128" s="10"/>
      <c r="DQ1128" s="10"/>
      <c r="DR1128" s="10"/>
      <c r="DS1128" s="10"/>
    </row>
    <row r="1129" spans="1:123" ht="4.05" customHeight="1" x14ac:dyDescent="0.25">
      <c r="A1129" s="75" t="s">
        <v>348</v>
      </c>
      <c r="E1129" s="111"/>
      <c r="F1129" s="112"/>
      <c r="T1129" s="25"/>
      <c r="U1129" s="25"/>
      <c r="V1129" s="25"/>
      <c r="W1129" s="25"/>
      <c r="X1129" s="25"/>
      <c r="Y1129" s="25"/>
      <c r="Z1129" s="25"/>
      <c r="AA1129" s="25"/>
      <c r="AB1129" s="14"/>
      <c r="AC1129" s="14"/>
    </row>
    <row r="1130" spans="1:123" s="86" customFormat="1" ht="15" customHeight="1" x14ac:dyDescent="0.25">
      <c r="A1130" s="75" t="s">
        <v>348</v>
      </c>
      <c r="B1130" s="80"/>
      <c r="C1130" s="80"/>
      <c r="D1130" s="80"/>
      <c r="E1130" s="81"/>
      <c r="F1130" s="82"/>
      <c r="G1130" s="81"/>
      <c r="H1130" s="81"/>
      <c r="I1130" s="81"/>
      <c r="J1130" s="81"/>
      <c r="K1130" s="81"/>
      <c r="L1130" s="83">
        <f>L1131</f>
        <v>3005</v>
      </c>
      <c r="M1130" s="84" t="s">
        <v>372</v>
      </c>
      <c r="N1130" s="84"/>
      <c r="O1130" s="84"/>
      <c r="P1130" s="84"/>
      <c r="Q1130" s="84"/>
      <c r="R1130" s="84"/>
      <c r="S1130" s="84"/>
      <c r="T1130" s="84"/>
      <c r="U1130" s="84"/>
      <c r="V1130" s="84"/>
      <c r="W1130" s="84"/>
      <c r="X1130" s="84"/>
      <c r="Y1130" s="84"/>
      <c r="Z1130" s="84"/>
      <c r="AA1130" s="84"/>
      <c r="AB1130" s="81"/>
      <c r="AC1130" s="81"/>
      <c r="AD1130" s="14"/>
      <c r="AE1130" s="14"/>
      <c r="AF1130" s="14"/>
      <c r="AG1130" s="14"/>
      <c r="AH1130" s="14"/>
      <c r="AI1130" s="14"/>
      <c r="AJ1130" s="14"/>
      <c r="AK1130" s="14"/>
      <c r="AL1130" s="14"/>
      <c r="AM1130" s="14"/>
      <c r="AN1130" s="85"/>
      <c r="AO1130" s="85"/>
      <c r="AP1130" s="85"/>
      <c r="AQ1130" s="85"/>
      <c r="AR1130" s="85"/>
      <c r="AS1130" s="85"/>
      <c r="AT1130" s="85"/>
      <c r="AU1130" s="85"/>
      <c r="AV1130" s="85"/>
      <c r="AW1130" s="85"/>
      <c r="AX1130" s="85"/>
      <c r="AY1130" s="85"/>
      <c r="AZ1130" s="84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  <c r="BS1130" s="10"/>
      <c r="BT1130" s="10"/>
      <c r="BU1130" s="10"/>
      <c r="BV1130" s="10"/>
      <c r="BW1130" s="10"/>
      <c r="BX1130" s="10"/>
      <c r="BY1130" s="10"/>
      <c r="BZ1130" s="10"/>
      <c r="CA1130" s="10"/>
      <c r="CB1130" s="10"/>
      <c r="CC1130" s="10"/>
      <c r="CD1130" s="10"/>
      <c r="CE1130" s="10"/>
      <c r="CF1130" s="10"/>
      <c r="CG1130" s="10"/>
      <c r="CH1130" s="10"/>
      <c r="CI1130" s="10"/>
      <c r="CJ1130" s="10"/>
      <c r="CK1130" s="10"/>
      <c r="CL1130" s="10"/>
      <c r="CM1130" s="10"/>
      <c r="CN1130" s="10"/>
      <c r="CO1130" s="10"/>
      <c r="CP1130" s="10"/>
      <c r="CQ1130" s="10"/>
      <c r="CR1130" s="10"/>
      <c r="CS1130" s="10"/>
      <c r="CT1130" s="10"/>
      <c r="CU1130" s="10"/>
      <c r="CV1130" s="10"/>
      <c r="CW1130" s="10"/>
      <c r="CX1130" s="10"/>
      <c r="CY1130" s="10"/>
      <c r="CZ1130" s="10"/>
      <c r="DA1130" s="10"/>
      <c r="DB1130" s="10"/>
      <c r="DC1130" s="10"/>
      <c r="DD1130" s="10"/>
      <c r="DE1130" s="10"/>
      <c r="DF1130" s="10"/>
      <c r="DG1130" s="10"/>
      <c r="DH1130" s="10"/>
      <c r="DI1130" s="10"/>
      <c r="DJ1130" s="10"/>
      <c r="DK1130" s="10"/>
      <c r="DL1130" s="10"/>
      <c r="DM1130" s="10"/>
      <c r="DN1130" s="10"/>
      <c r="DO1130" s="10"/>
      <c r="DP1130" s="10"/>
      <c r="DQ1130" s="10"/>
      <c r="DR1130" s="10"/>
      <c r="DS1130" s="10"/>
    </row>
    <row r="1131" spans="1:123" s="101" customFormat="1" ht="10.95" customHeight="1" x14ac:dyDescent="0.25">
      <c r="A1131" s="75" t="s">
        <v>348</v>
      </c>
      <c r="B1131" s="95" t="str">
        <f t="shared" ref="B1131:B1142" si="312">IF(E1131&gt;0,"Bud02 " &amp; C1131 &amp;","&amp;D1131&amp;",'"&amp;E1131&amp;"',"&amp;1*R1131)</f>
        <v>Bud02 2020,3005,'542500',762.423333333333</v>
      </c>
      <c r="C1131" s="96">
        <f t="shared" ref="C1131:C1142" si="313">$E$5</f>
        <v>2020</v>
      </c>
      <c r="D1131" s="96">
        <v>3005</v>
      </c>
      <c r="E1131" s="97">
        <f>IF(LEFT(H1131,1) = "x",H1131,F1131)</f>
        <v>542500</v>
      </c>
      <c r="F1131" s="90">
        <v>542500</v>
      </c>
      <c r="G1131" s="98">
        <f>IF(""="",1,SUBSTITUTE(SUBSTITUTE("","xxp","xpp"),"xppm13","xppm08"))</f>
        <v>1</v>
      </c>
      <c r="H1131" s="98">
        <f>IF(""="",1,"")</f>
        <v>1</v>
      </c>
      <c r="I1131" s="98">
        <f>IF(""="",1,IF(LEFT("",1)&lt;&gt;"E","",1))</f>
        <v>1</v>
      </c>
      <c r="J1131" s="98">
        <f>IF(""="",1,IF(LEFT("",1)="E","",1))</f>
        <v>1</v>
      </c>
      <c r="K1131" s="99" t="s">
        <v>373</v>
      </c>
      <c r="L1131" s="91">
        <v>3005</v>
      </c>
      <c r="M1131" s="100" t="str">
        <f>IF(LEFT($G1131,4)="xppm","*","")</f>
        <v/>
      </c>
      <c r="N1131" s="101" t="str">
        <f>UPPER(TRIM("          MARKETING - ADVERTISING &amp; PROMOTION"))</f>
        <v>MARKETING - ADVERTISING &amp; PROMOTION</v>
      </c>
      <c r="P1131" s="102" t="s">
        <v>374</v>
      </c>
      <c r="R1131" s="109">
        <f>IFERROR(IF(1*AB1131&gt;0,AB1131,V1131),V1131)</f>
        <v>762.4233333333334</v>
      </c>
      <c r="S1131" s="108"/>
      <c r="T1131" s="101">
        <f>IFERROR(IF(LEFT($G1131,4)="xppm",AD1131/VLOOKUP($G1131,$K$11:$Z$28,T$1,0),IF(LEFT($J1131,1)="E",AD1131/VLOOKUP($J1131,$K$11:$Z$28,T$1,0),AD1131/T$6)),"")</f>
        <v>831</v>
      </c>
      <c r="V1131" s="101">
        <f>IFERROR(IF(LEFT($G1131,4)="xppm",AF1131/VLOOKUP($G1131,$K$11:$Z$28,V$1,0),IF(LEFT($J1131,1)="E",AF1131/VLOOKUP($J1131,$K$11:$Z$28,V$1,0),AF1131/V$6)),"")</f>
        <v>762.4233333333334</v>
      </c>
      <c r="X1131" s="101">
        <f>IFERROR(IF(LEFT($G1131,4)="xppm",AH1131/VLOOKUP($G1131,$K$11:$Z$28,X$1,0),IF(LEFT($J1131,1)="E",AH1131/VLOOKUP($J1131,$K$11:$Z$28,X$1,0),AH1131/X$6)),"")</f>
        <v>621.11250000000007</v>
      </c>
      <c r="Z1131" s="101">
        <f>IFERROR(IF(LEFT($G1131,4)="xppm",AJ1131/VLOOKUP($G1131,$K$11:$Z$28,Z$1,0),IF(LEFT($J1131,1)="E",AJ1131/VLOOKUP($J1131,$K$11:$Z$28,Z$1,0),AJ1131/Z$6)),"")</f>
        <v>1407.5191666666667</v>
      </c>
      <c r="AA1131" s="108"/>
      <c r="AB1131" s="99">
        <f>IFERROR(IF(LEFT($G1131,4)="xppm",AL1131/VLOOKUP($G1131,$K$11:$Z$28,AB$1,0),IF(LEFT($J1131,1)="E",AL1131/VLOOKUP($J1131,$K$11:$AB$28,AB$1,0),AL1131/AB$6)),"")</f>
        <v>0</v>
      </c>
      <c r="AC1131" s="110"/>
      <c r="AD1131" s="14">
        <v>2493</v>
      </c>
      <c r="AE1131" s="14"/>
      <c r="AF1131" s="14">
        <v>6861.81</v>
      </c>
      <c r="AG1131" s="14"/>
      <c r="AH1131" s="14">
        <v>7453.35</v>
      </c>
      <c r="AI1131" s="14"/>
      <c r="AJ1131" s="14">
        <v>16890.23</v>
      </c>
      <c r="AK1131" s="65"/>
      <c r="AL1131" s="14">
        <v>0</v>
      </c>
      <c r="AM1131" s="65"/>
      <c r="AN1131" s="25">
        <v>771.82</v>
      </c>
      <c r="AO1131" s="25">
        <v>415.82</v>
      </c>
      <c r="AP1131" s="25">
        <v>315.49</v>
      </c>
      <c r="AQ1131" s="25">
        <v>517.4</v>
      </c>
      <c r="AR1131" s="25">
        <v>1289.97</v>
      </c>
      <c r="AS1131" s="25">
        <v>1145.17</v>
      </c>
      <c r="AT1131" s="25">
        <v>639.54</v>
      </c>
      <c r="AU1131" s="25">
        <v>383.59</v>
      </c>
      <c r="AV1131" s="25">
        <v>393.14</v>
      </c>
      <c r="AW1131" s="25">
        <v>795.98</v>
      </c>
      <c r="AX1131" s="25">
        <v>837.68</v>
      </c>
      <c r="AY1131" s="25">
        <v>859.34</v>
      </c>
      <c r="AZ1131" s="108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  <c r="BS1131" s="10"/>
      <c r="BT1131" s="10"/>
      <c r="BU1131" s="10"/>
      <c r="BV1131" s="10"/>
      <c r="BW1131" s="10"/>
      <c r="BX1131" s="10"/>
      <c r="BY1131" s="10"/>
      <c r="BZ1131" s="10"/>
      <c r="CA1131" s="10"/>
      <c r="CB1131" s="10"/>
      <c r="CC1131" s="10"/>
      <c r="CD1131" s="10"/>
      <c r="CE1131" s="10"/>
      <c r="CF1131" s="10"/>
      <c r="CG1131" s="10"/>
      <c r="CH1131" s="10"/>
      <c r="CI1131" s="10"/>
      <c r="CJ1131" s="10"/>
      <c r="CK1131" s="10"/>
      <c r="CL1131" s="10"/>
      <c r="CM1131" s="10"/>
      <c r="CN1131" s="10"/>
      <c r="CO1131" s="10"/>
      <c r="CP1131" s="10"/>
      <c r="CQ1131" s="10"/>
      <c r="CR1131" s="10"/>
      <c r="CS1131" s="10"/>
      <c r="CT1131" s="10"/>
      <c r="CU1131" s="10"/>
      <c r="CV1131" s="10"/>
      <c r="CW1131" s="10"/>
      <c r="CX1131" s="10"/>
      <c r="CY1131" s="10"/>
      <c r="CZ1131" s="10"/>
      <c r="DA1131" s="10"/>
      <c r="DB1131" s="10"/>
      <c r="DC1131" s="10"/>
      <c r="DD1131" s="10"/>
      <c r="DE1131" s="10"/>
      <c r="DF1131" s="10"/>
      <c r="DG1131" s="10"/>
      <c r="DH1131" s="10"/>
      <c r="DI1131" s="10"/>
      <c r="DJ1131" s="10"/>
      <c r="DK1131" s="10"/>
      <c r="DL1131" s="10"/>
      <c r="DM1131" s="10"/>
      <c r="DN1131" s="10"/>
      <c r="DO1131" s="10"/>
      <c r="DP1131" s="10"/>
      <c r="DQ1131" s="10"/>
      <c r="DR1131" s="10"/>
      <c r="DS1131" s="10"/>
    </row>
    <row r="1132" spans="1:123" s="101" customFormat="1" ht="10.95" customHeight="1" x14ac:dyDescent="0.25">
      <c r="A1132" s="75" t="s">
        <v>348</v>
      </c>
      <c r="B1132" s="95" t="str">
        <f t="shared" si="312"/>
        <v>Bud02 2020,3005,'543200',268.72</v>
      </c>
      <c r="C1132" s="96">
        <f t="shared" si="313"/>
        <v>2020</v>
      </c>
      <c r="D1132" s="96">
        <v>3005</v>
      </c>
      <c r="E1132" s="97">
        <f>IF(LEFT(H1132,1) = "x",H1132,F1132)</f>
        <v>543200</v>
      </c>
      <c r="F1132" s="90">
        <v>543200</v>
      </c>
      <c r="G1132" s="98">
        <f>IF(""="",1,SUBSTITUTE(SUBSTITUTE("","xxp","xpp"),"xppm13","xppm08"))</f>
        <v>1</v>
      </c>
      <c r="H1132" s="98">
        <f>IF(""="",1,"")</f>
        <v>1</v>
      </c>
      <c r="I1132" s="98">
        <f>IF(""="",1,IF(LEFT("",1)&lt;&gt;"E","",1))</f>
        <v>1</v>
      </c>
      <c r="J1132" s="98">
        <f>IF(""="",1,IF(LEFT("",1)="E","",1))</f>
        <v>1</v>
      </c>
      <c r="K1132" s="99" t="s">
        <v>375</v>
      </c>
      <c r="L1132" s="91">
        <v>3005</v>
      </c>
      <c r="M1132" s="100" t="str">
        <f>IF(LEFT($G1132,4)="xppm","*","")</f>
        <v/>
      </c>
      <c r="N1132" s="101" t="str">
        <f>UPPER(TRIM("          CONCIERGE - RESIDENT EXPENSES"))</f>
        <v>CONCIERGE - RESIDENT EXPENSES</v>
      </c>
      <c r="P1132" s="102" t="s">
        <v>376</v>
      </c>
      <c r="R1132" s="109">
        <f>IFERROR(IF(1*AB1132&gt;0,AB1132,V1132),V1132)</f>
        <v>268.72000000000003</v>
      </c>
      <c r="S1132" s="108"/>
      <c r="T1132" s="101">
        <f>IFERROR(IF(LEFT($G1132,4)="xppm",AD1132/VLOOKUP($G1132,$K$11:$Z$28,T$1,0),IF(LEFT($J1132,1)="E",AD1132/VLOOKUP($J1132,$K$11:$Z$28,T$1,0),AD1132/T$6)),"")</f>
        <v>504.2166666666667</v>
      </c>
      <c r="V1132" s="101">
        <f>IFERROR(IF(LEFT($G1132,4)="xppm",AF1132/VLOOKUP($G1132,$K$11:$Z$28,V$1,0),IF(LEFT($J1132,1)="E",AF1132/VLOOKUP($J1132,$K$11:$Z$28,V$1,0),AF1132/V$6)),"")</f>
        <v>268.72000000000003</v>
      </c>
      <c r="X1132" s="101">
        <f>IFERROR(IF(LEFT($G1132,4)="xppm",AH1132/VLOOKUP($G1132,$K$11:$Z$28,X$1,0),IF(LEFT($J1132,1)="E",AH1132/VLOOKUP($J1132,$K$11:$Z$28,X$1,0),AH1132/X$6)),"")</f>
        <v>229.82416666666666</v>
      </c>
      <c r="Z1132" s="101">
        <f>IFERROR(IF(LEFT($G1132,4)="xppm",AJ1132/VLOOKUP($G1132,$K$11:$Z$28,Z$1,0),IF(LEFT($J1132,1)="E",AJ1132/VLOOKUP($J1132,$K$11:$Z$28,Z$1,0),AJ1132/Z$6)),"")</f>
        <v>812</v>
      </c>
      <c r="AA1132" s="108"/>
      <c r="AB1132" s="99">
        <f>IFERROR(IF(LEFT($G1132,4)="xppm",AL1132/VLOOKUP($G1132,$K$11:$Z$28,AB$1,0),IF(LEFT($J1132,1)="E",AL1132/VLOOKUP($J1132,$K$11:$AB$28,AB$1,0),AL1132/AB$6)),"")</f>
        <v>0</v>
      </c>
      <c r="AC1132" s="110"/>
      <c r="AD1132" s="14">
        <v>1512.65</v>
      </c>
      <c r="AE1132" s="14"/>
      <c r="AF1132" s="14">
        <v>2418.48</v>
      </c>
      <c r="AG1132" s="14"/>
      <c r="AH1132" s="14">
        <v>2757.89</v>
      </c>
      <c r="AI1132" s="14"/>
      <c r="AJ1132" s="14">
        <v>9744</v>
      </c>
      <c r="AK1132" s="65"/>
      <c r="AL1132" s="14">
        <v>0</v>
      </c>
      <c r="AM1132" s="65"/>
      <c r="AN1132" s="25">
        <v>206.5</v>
      </c>
      <c r="AO1132" s="25">
        <v>150</v>
      </c>
      <c r="AP1132" s="25">
        <v>114.75</v>
      </c>
      <c r="AQ1132" s="25">
        <v>134.22999999999999</v>
      </c>
      <c r="AR1132" s="25">
        <v>180.35</v>
      </c>
      <c r="AS1132" s="25">
        <v>114</v>
      </c>
      <c r="AT1132" s="25">
        <v>157</v>
      </c>
      <c r="AU1132" s="25">
        <v>126</v>
      </c>
      <c r="AV1132" s="25">
        <v>194.25</v>
      </c>
      <c r="AW1132" s="25">
        <v>416.8</v>
      </c>
      <c r="AX1132" s="25">
        <v>739.66</v>
      </c>
      <c r="AY1132" s="25">
        <v>356.19</v>
      </c>
      <c r="AZ1132" s="108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  <c r="BS1132" s="10"/>
      <c r="BT1132" s="10"/>
      <c r="BU1132" s="10"/>
      <c r="BV1132" s="10"/>
      <c r="BW1132" s="10"/>
      <c r="BX1132" s="10"/>
      <c r="BY1132" s="10"/>
      <c r="BZ1132" s="10"/>
      <c r="CA1132" s="10"/>
      <c r="CB1132" s="10"/>
      <c r="CC1132" s="10"/>
      <c r="CD1132" s="10"/>
      <c r="CE1132" s="10"/>
      <c r="CF1132" s="10"/>
      <c r="CG1132" s="10"/>
      <c r="CH1132" s="10"/>
      <c r="CI1132" s="10"/>
      <c r="CJ1132" s="10"/>
      <c r="CK1132" s="10"/>
      <c r="CL1132" s="10"/>
      <c r="CM1132" s="10"/>
      <c r="CN1132" s="10"/>
      <c r="CO1132" s="10"/>
      <c r="CP1132" s="10"/>
      <c r="CQ1132" s="10"/>
      <c r="CR1132" s="10"/>
      <c r="CS1132" s="10"/>
      <c r="CT1132" s="10"/>
      <c r="CU1132" s="10"/>
      <c r="CV1132" s="10"/>
      <c r="CW1132" s="10"/>
      <c r="CX1132" s="10"/>
      <c r="CY1132" s="10"/>
      <c r="CZ1132" s="10"/>
      <c r="DA1132" s="10"/>
      <c r="DB1132" s="10"/>
      <c r="DC1132" s="10"/>
      <c r="DD1132" s="10"/>
      <c r="DE1132" s="10"/>
      <c r="DF1132" s="10"/>
      <c r="DG1132" s="10"/>
      <c r="DH1132" s="10"/>
      <c r="DI1132" s="10"/>
      <c r="DJ1132" s="10"/>
      <c r="DK1132" s="10"/>
      <c r="DL1132" s="10"/>
      <c r="DM1132" s="10"/>
      <c r="DN1132" s="10"/>
      <c r="DO1132" s="10"/>
      <c r="DP1132" s="10"/>
      <c r="DQ1132" s="10"/>
      <c r="DR1132" s="10"/>
      <c r="DS1132" s="10"/>
    </row>
    <row r="1133" spans="1:123" s="101" customFormat="1" ht="10.95" customHeight="1" x14ac:dyDescent="0.25">
      <c r="A1133" s="75" t="s">
        <v>348</v>
      </c>
      <c r="B1133" s="95" t="str">
        <f t="shared" si="312"/>
        <v>Bud02 2020,3005,'xga002',0.000998140044740343</v>
      </c>
      <c r="C1133" s="96">
        <f t="shared" si="313"/>
        <v>2020</v>
      </c>
      <c r="D1133" s="96">
        <v>3005</v>
      </c>
      <c r="E1133" s="97" t="str">
        <f>IF(LEFT(H1133,1) = "x",H1133,F1133)</f>
        <v>xga002</v>
      </c>
      <c r="F1133" s="90">
        <v>546000</v>
      </c>
      <c r="G1133" s="98">
        <f>IF(""="",1,SUBSTITUTE(SUBSTITUTE("","xxp","xpp"),"xppm13","xppm08"))</f>
        <v>1</v>
      </c>
      <c r="H1133" s="98" t="str">
        <f>IF("xga002"="",1,"xga002")</f>
        <v>xga002</v>
      </c>
      <c r="I1133" s="98">
        <f>IF("E1z"="",1,IF(LEFT("E1z",1)&lt;&gt;"E","E1z",1))</f>
        <v>1</v>
      </c>
      <c r="J1133" s="98" t="str">
        <f>IF("E1z"="",1,IF(LEFT("E1z",1)="E","E1z",1))</f>
        <v>E1z</v>
      </c>
      <c r="K1133" s="99" t="s">
        <v>377</v>
      </c>
      <c r="L1133" s="91">
        <v>3005</v>
      </c>
      <c r="M1133" s="100" t="str">
        <f>IF(LEFT($G1133,4)="xppm","*","")</f>
        <v/>
      </c>
      <c r="N1133" s="101" t="str">
        <f>UPPER(TRIM("          FINANCIAL CONSULTING FEES"))</f>
        <v>FINANCIAL CONSULTING FEES</v>
      </c>
      <c r="P1133" s="102" t="s">
        <v>356</v>
      </c>
      <c r="R1133" s="109">
        <f>IFERROR(IF(1*AB1133&gt;0,AB1133,V1133),V1133)</f>
        <v>9.9814004474034317E-4</v>
      </c>
      <c r="S1133" s="108"/>
      <c r="T1133" s="101">
        <f>IFERROR(IF(LEFT($G1133,4)="xppm",AD1133/VLOOKUP($G1133,$K$11:$Z$28,T$1,0),IF(LEFT($J1133,1)="E",AD1133/VLOOKUP($J1133,$K$11:$Z$28,T$1,0),AD1133/T$6)),"")</f>
        <v>1.0187979182134273E-3</v>
      </c>
      <c r="V1133" s="101">
        <f>IFERROR(IF(LEFT($G1133,4)="xppm",AF1133/VLOOKUP($G1133,$K$11:$Z$28,V$1,0),IF(LEFT($J1133,1)="E",AF1133/VLOOKUP($J1133,$K$11:$Z$28,V$1,0),AF1133/V$6)),"")</f>
        <v>9.9814004474034317E-4</v>
      </c>
      <c r="X1133" s="101">
        <f>IFERROR(IF(LEFT($G1133,4)="xppm",AH1133/VLOOKUP($G1133,$K$11:$Z$28,X$1,0),IF(LEFT($J1133,1)="E",AH1133/VLOOKUP($J1133,$K$11:$Z$28,X$1,0),AH1133/X$6)),"")</f>
        <v>1.3087825103595991E-3</v>
      </c>
      <c r="Z1133" s="101">
        <f>IFERROR(IF(LEFT($G1133,4)="xppm",AJ1133/VLOOKUP($G1133,$K$11:$Z$28,Z$1,0),IF(LEFT($J1133,1)="E",AJ1133/VLOOKUP($J1133,$K$11:$Z$28,Z$1,0),AJ1133/Z$6)),"")</f>
        <v>1.133830430272378E-3</v>
      </c>
      <c r="AA1133" s="108"/>
      <c r="AB1133" s="99" t="str">
        <f>IFERROR(IF(LEFT($G1133,4)="xppm",AL1133/VLOOKUP($G1133,$K$11:$Z$28,AB$1,0),IF(LEFT($J1133,1)="E",AL1133/VLOOKUP($J1133,$K$11:$AB$28,AB$1,0),AL1133/AB$6)),"")</f>
        <v/>
      </c>
      <c r="AC1133" s="110"/>
      <c r="AD1133" s="14">
        <v>112922.98</v>
      </c>
      <c r="AE1133" s="14"/>
      <c r="AF1133" s="14">
        <v>332733.63</v>
      </c>
      <c r="AG1133" s="14"/>
      <c r="AH1133" s="14">
        <v>474589.62</v>
      </c>
      <c r="AI1133" s="14"/>
      <c r="AJ1133" s="14">
        <v>478353.85479499999</v>
      </c>
      <c r="AK1133" s="65"/>
      <c r="AL1133" s="14">
        <v>0</v>
      </c>
      <c r="AM1133" s="65"/>
      <c r="AN1133" s="25">
        <v>42523.29</v>
      </c>
      <c r="AO1133" s="25">
        <v>42381.760000000002</v>
      </c>
      <c r="AP1133" s="25">
        <v>39991.43</v>
      </c>
      <c r="AQ1133" s="25">
        <v>43071.89</v>
      </c>
      <c r="AR1133" s="25">
        <v>35761.620000000003</v>
      </c>
      <c r="AS1133" s="25">
        <v>35748.519999999997</v>
      </c>
      <c r="AT1133" s="25">
        <v>33254</v>
      </c>
      <c r="AU1133" s="25">
        <v>36870.07</v>
      </c>
      <c r="AV1133" s="25">
        <v>35104.550000000003</v>
      </c>
      <c r="AW1133" s="25">
        <v>36110.800000000003</v>
      </c>
      <c r="AX1133" s="25">
        <v>38285.129999999997</v>
      </c>
      <c r="AY1133" s="25">
        <v>38527.050000000003</v>
      </c>
      <c r="AZ1133" s="108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  <c r="BS1133" s="10"/>
      <c r="BT1133" s="10"/>
      <c r="BU1133" s="10"/>
      <c r="BV1133" s="10"/>
      <c r="BW1133" s="10"/>
      <c r="BX1133" s="10"/>
      <c r="BY1133" s="10"/>
      <c r="BZ1133" s="10"/>
      <c r="CA1133" s="10"/>
      <c r="CB1133" s="10"/>
      <c r="CC1133" s="10"/>
      <c r="CD1133" s="10"/>
      <c r="CE1133" s="10"/>
      <c r="CF1133" s="10"/>
      <c r="CG1133" s="10"/>
      <c r="CH1133" s="10"/>
      <c r="CI1133" s="10"/>
      <c r="CJ1133" s="10"/>
      <c r="CK1133" s="10"/>
      <c r="CL1133" s="10"/>
      <c r="CM1133" s="10"/>
      <c r="CN1133" s="10"/>
      <c r="CO1133" s="10"/>
      <c r="CP1133" s="10"/>
      <c r="CQ1133" s="10"/>
      <c r="CR1133" s="10"/>
      <c r="CS1133" s="10"/>
      <c r="CT1133" s="10"/>
      <c r="CU1133" s="10"/>
      <c r="CV1133" s="10"/>
      <c r="CW1133" s="10"/>
      <c r="CX1133" s="10"/>
      <c r="CY1133" s="10"/>
      <c r="CZ1133" s="10"/>
      <c r="DA1133" s="10"/>
      <c r="DB1133" s="10"/>
      <c r="DC1133" s="10"/>
      <c r="DD1133" s="10"/>
      <c r="DE1133" s="10"/>
      <c r="DF1133" s="10"/>
      <c r="DG1133" s="10"/>
      <c r="DH1133" s="10"/>
      <c r="DI1133" s="10"/>
      <c r="DJ1133" s="10"/>
      <c r="DK1133" s="10"/>
      <c r="DL1133" s="10"/>
      <c r="DM1133" s="10"/>
      <c r="DN1133" s="10"/>
      <c r="DO1133" s="10"/>
      <c r="DP1133" s="10"/>
      <c r="DQ1133" s="10"/>
      <c r="DR1133" s="10"/>
      <c r="DS1133" s="10"/>
    </row>
    <row r="1134" spans="1:123" s="101" customFormat="1" ht="10.95" customHeight="1" x14ac:dyDescent="0.25">
      <c r="A1134" s="75" t="s">
        <v>348</v>
      </c>
      <c r="B1134" s="95" t="str">
        <f t="shared" si="312"/>
        <v>Bud02 2020,3005,'505300',7021.52333333333</v>
      </c>
      <c r="C1134" s="96">
        <f t="shared" si="313"/>
        <v>2020</v>
      </c>
      <c r="D1134" s="96">
        <v>3005</v>
      </c>
      <c r="E1134" s="97">
        <f>IF(LEFT(H1134,1) = "x",H1134,F1134)</f>
        <v>505300</v>
      </c>
      <c r="F1134" s="90">
        <v>505300</v>
      </c>
      <c r="G1134" s="98">
        <f>IF(""="",1,SUBSTITUTE(SUBSTITUTE("","xxp","xpp"),"xppm13","xppm08"))</f>
        <v>1</v>
      </c>
      <c r="H1134" s="98">
        <f>IF(""="",1,"")</f>
        <v>1</v>
      </c>
      <c r="I1134" s="98">
        <f>IF(""="",1,IF(LEFT("",1)&lt;&gt;"E","",1))</f>
        <v>1</v>
      </c>
      <c r="J1134" s="98">
        <f>IF(""="",1,IF(LEFT("",1)="E","",1))</f>
        <v>1</v>
      </c>
      <c r="K1134" s="99" t="s">
        <v>378</v>
      </c>
      <c r="L1134" s="91">
        <v>3005</v>
      </c>
      <c r="M1134" s="100" t="str">
        <f>IF(LEFT($G1134,4)="xppm","*","")</f>
        <v/>
      </c>
      <c r="N1134" s="101" t="str">
        <f>UPPER(TRIM("          PROFESSIONAL FEES"))</f>
        <v>PROFESSIONAL FEES</v>
      </c>
      <c r="P1134" s="102" t="s">
        <v>356</v>
      </c>
      <c r="R1134" s="109">
        <f>IFERROR(IF(1*AB1134&gt;0,AB1134,V1134),V1134)</f>
        <v>7021.5233333333335</v>
      </c>
      <c r="S1134" s="108"/>
      <c r="T1134" s="101">
        <f>IFERROR(IF(LEFT($G1134,4)="xppm",AD1134/VLOOKUP($G1134,$K$11:$Z$28,T$1,0),IF(LEFT($J1134,1)="E",AD1134/VLOOKUP($J1134,$K$11:$Z$28,T$1,0),AD1134/T$6)),"")</f>
        <v>9756.2033333333329</v>
      </c>
      <c r="V1134" s="101">
        <f>IFERROR(IF(LEFT($G1134,4)="xppm",AF1134/VLOOKUP($G1134,$K$11:$Z$28,V$1,0),IF(LEFT($J1134,1)="E",AF1134/VLOOKUP($J1134,$K$11:$Z$28,V$1,0),AF1134/V$6)),"")</f>
        <v>7021.5233333333335</v>
      </c>
      <c r="X1134" s="101">
        <f>IFERROR(IF(LEFT($G1134,4)="xppm",AH1134/VLOOKUP($G1134,$K$11:$Z$28,X$1,0),IF(LEFT($J1134,1)="E",AH1134/VLOOKUP($J1134,$K$11:$Z$28,X$1,0),AH1134/X$6)),"")</f>
        <v>1752.46</v>
      </c>
      <c r="Z1134" s="101">
        <f>IFERROR(IF(LEFT($G1134,4)="xppm",AJ1134/VLOOKUP($G1134,$K$11:$Z$28,Z$1,0),IF(LEFT($J1134,1)="E",AJ1134/VLOOKUP($J1134,$K$11:$Z$28,Z$1,0),AJ1134/Z$6)),"")</f>
        <v>5452.6266666666661</v>
      </c>
      <c r="AA1134" s="108"/>
      <c r="AB1134" s="99">
        <f>IFERROR(IF(LEFT($G1134,4)="xppm",AL1134/VLOOKUP($G1134,$K$11:$Z$28,AB$1,0),IF(LEFT($J1134,1)="E",AL1134/VLOOKUP($J1134,$K$11:$AB$28,AB$1,0),AL1134/AB$6)),"")</f>
        <v>0</v>
      </c>
      <c r="AC1134" s="110"/>
      <c r="AD1134" s="14">
        <v>29268.61</v>
      </c>
      <c r="AE1134" s="14"/>
      <c r="AF1134" s="14">
        <v>63193.71</v>
      </c>
      <c r="AG1134" s="14"/>
      <c r="AH1134" s="14">
        <v>21029.52</v>
      </c>
      <c r="AI1134" s="14"/>
      <c r="AJ1134" s="14">
        <v>65431.519999999997</v>
      </c>
      <c r="AK1134" s="65"/>
      <c r="AL1134" s="14">
        <v>0</v>
      </c>
      <c r="AM1134" s="65"/>
      <c r="AN1134" s="25">
        <v>1846.98</v>
      </c>
      <c r="AO1134" s="25">
        <v>2073.1999999999998</v>
      </c>
      <c r="AP1134" s="25">
        <v>1449.4</v>
      </c>
      <c r="AQ1134" s="25">
        <v>2889.1</v>
      </c>
      <c r="AR1134" s="25">
        <v>4791.24</v>
      </c>
      <c r="AS1134" s="25">
        <v>7118.5</v>
      </c>
      <c r="AT1134" s="25">
        <v>5331.99</v>
      </c>
      <c r="AU1134" s="25">
        <v>8806.9500000000007</v>
      </c>
      <c r="AV1134" s="25">
        <v>4987.32</v>
      </c>
      <c r="AW1134" s="25">
        <v>6948.72</v>
      </c>
      <c r="AX1134" s="25">
        <v>8226.7999999999993</v>
      </c>
      <c r="AY1134" s="25">
        <v>14093.09</v>
      </c>
      <c r="AZ1134" s="108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  <c r="BS1134" s="10"/>
      <c r="BT1134" s="10"/>
      <c r="BU1134" s="10"/>
      <c r="BV1134" s="10"/>
      <c r="BW1134" s="10"/>
      <c r="BX1134" s="10"/>
      <c r="BY1134" s="10"/>
      <c r="BZ1134" s="10"/>
      <c r="CA1134" s="10"/>
      <c r="CB1134" s="10"/>
      <c r="CC1134" s="10"/>
      <c r="CD1134" s="10"/>
      <c r="CE1134" s="10"/>
      <c r="CF1134" s="10"/>
      <c r="CG1134" s="10"/>
      <c r="CH1134" s="10"/>
      <c r="CI1134" s="10"/>
      <c r="CJ1134" s="10"/>
      <c r="CK1134" s="10"/>
      <c r="CL1134" s="10"/>
      <c r="CM1134" s="10"/>
      <c r="CN1134" s="10"/>
      <c r="CO1134" s="10"/>
      <c r="CP1134" s="10"/>
      <c r="CQ1134" s="10"/>
      <c r="CR1134" s="10"/>
      <c r="CS1134" s="10"/>
      <c r="CT1134" s="10"/>
      <c r="CU1134" s="10"/>
      <c r="CV1134" s="10"/>
      <c r="CW1134" s="10"/>
      <c r="CX1134" s="10"/>
      <c r="CY1134" s="10"/>
      <c r="CZ1134" s="10"/>
      <c r="DA1134" s="10"/>
      <c r="DB1134" s="10"/>
      <c r="DC1134" s="10"/>
      <c r="DD1134" s="10"/>
      <c r="DE1134" s="10"/>
      <c r="DF1134" s="10"/>
      <c r="DG1134" s="10"/>
      <c r="DH1134" s="10"/>
      <c r="DI1134" s="10"/>
      <c r="DJ1134" s="10"/>
      <c r="DK1134" s="10"/>
      <c r="DL1134" s="10"/>
      <c r="DM1134" s="10"/>
      <c r="DN1134" s="10"/>
      <c r="DO1134" s="10"/>
      <c r="DP1134" s="10"/>
      <c r="DQ1134" s="10"/>
      <c r="DR1134" s="10"/>
      <c r="DS1134" s="10"/>
    </row>
    <row r="1135" spans="1:123" s="101" customFormat="1" ht="10.95" customHeight="1" x14ac:dyDescent="0.25">
      <c r="A1135" s="75" t="s">
        <v>348</v>
      </c>
      <c r="B1135" s="95" t="str">
        <f t="shared" si="312"/>
        <v>Bud02 2020,3005,'548000',1395.63888888889</v>
      </c>
      <c r="C1135" s="96">
        <f t="shared" si="313"/>
        <v>2020</v>
      </c>
      <c r="D1135" s="96">
        <v>3005</v>
      </c>
      <c r="E1135" s="97">
        <f>IF(LEFT(H1135,1) = "x",H1135,F1135)</f>
        <v>548000</v>
      </c>
      <c r="F1135" s="90">
        <v>548000</v>
      </c>
      <c r="G1135" s="98">
        <f>IF(""="",1,SUBSTITUTE(SUBSTITUTE("","xxp","xpp"),"xppm13","xppm08"))</f>
        <v>1</v>
      </c>
      <c r="H1135" s="98">
        <f>IF(""="",1,"")</f>
        <v>1</v>
      </c>
      <c r="I1135" s="98">
        <f>IF(""="",1,IF(LEFT("",1)&lt;&gt;"E","",1))</f>
        <v>1</v>
      </c>
      <c r="J1135" s="98">
        <f>IF(""="",1,IF(LEFT("",1)="E","",1))</f>
        <v>1</v>
      </c>
      <c r="K1135" s="99" t="s">
        <v>379</v>
      </c>
      <c r="L1135" s="91">
        <v>3005</v>
      </c>
      <c r="M1135" s="100" t="str">
        <f>IF(LEFT($G1135,4)="xppm","*","")</f>
        <v/>
      </c>
      <c r="N1135" s="101" t="str">
        <f>UPPER(TRIM("          CABLE TV/INTERNET"))</f>
        <v>CABLE TV/INTERNET</v>
      </c>
      <c r="P1135" s="102" t="s">
        <v>370</v>
      </c>
      <c r="R1135" s="109">
        <f>IFERROR(IF(1*AB1135&gt;0,AB1135,V1135),V1135)</f>
        <v>1395.6388888888889</v>
      </c>
      <c r="S1135" s="108"/>
      <c r="T1135" s="101">
        <f>IFERROR(IF(LEFT($G1135,4)="xppm",AD1135/VLOOKUP($G1135,$K$11:$Z$28,T$1,0),IF(LEFT($J1135,1)="E",AD1135/VLOOKUP($J1135,$K$11:$Z$28,T$1,0),AD1135/T$6)),"")</f>
        <v>1337.4633333333334</v>
      </c>
      <c r="V1135" s="101">
        <f>IFERROR(IF(LEFT($G1135,4)="xppm",AF1135/VLOOKUP($G1135,$K$11:$Z$28,V$1,0),IF(LEFT($J1135,1)="E",AF1135/VLOOKUP($J1135,$K$11:$Z$28,V$1,0),AF1135/V$6)),"")</f>
        <v>1395.6388888888889</v>
      </c>
      <c r="X1135" s="101">
        <f>IFERROR(IF(LEFT($G1135,4)="xppm",AH1135/VLOOKUP($G1135,$K$11:$Z$28,X$1,0),IF(LEFT($J1135,1)="E",AH1135/VLOOKUP($J1135,$K$11:$Z$28,X$1,0),AH1135/X$6)),"")</f>
        <v>1327.8174999999999</v>
      </c>
      <c r="Z1135" s="101">
        <f>IFERROR(IF(LEFT($G1135,4)="xppm",AJ1135/VLOOKUP($G1135,$K$11:$Z$28,Z$1,0),IF(LEFT($J1135,1)="E",AJ1135/VLOOKUP($J1135,$K$11:$Z$28,Z$1,0),AJ1135/Z$6)),"")</f>
        <v>2400.7991666666667</v>
      </c>
      <c r="AA1135" s="108"/>
      <c r="AB1135" s="99">
        <f>IFERROR(IF(LEFT($G1135,4)="xppm",AL1135/VLOOKUP($G1135,$K$11:$Z$28,AB$1,0),IF(LEFT($J1135,1)="E",AL1135/VLOOKUP($J1135,$K$11:$AB$28,AB$1,0),AL1135/AB$6)),"")</f>
        <v>0</v>
      </c>
      <c r="AC1135" s="110"/>
      <c r="AD1135" s="14">
        <v>4012.39</v>
      </c>
      <c r="AE1135" s="14"/>
      <c r="AF1135" s="14">
        <v>12560.75</v>
      </c>
      <c r="AG1135" s="14"/>
      <c r="AH1135" s="14">
        <v>15933.81</v>
      </c>
      <c r="AI1135" s="14"/>
      <c r="AJ1135" s="14">
        <v>28809.59</v>
      </c>
      <c r="AK1135" s="65"/>
      <c r="AL1135" s="14">
        <v>0</v>
      </c>
      <c r="AM1135" s="65"/>
      <c r="AN1135" s="25">
        <v>1338.11</v>
      </c>
      <c r="AO1135" s="25">
        <v>1204.22</v>
      </c>
      <c r="AP1135" s="25">
        <v>1586.67</v>
      </c>
      <c r="AQ1135" s="25">
        <v>1409.97</v>
      </c>
      <c r="AR1135" s="25">
        <v>1337.6</v>
      </c>
      <c r="AS1135" s="25">
        <v>1234.83</v>
      </c>
      <c r="AT1135" s="25">
        <v>1384.5</v>
      </c>
      <c r="AU1135" s="25">
        <v>1639.13</v>
      </c>
      <c r="AV1135" s="25">
        <v>1542.33</v>
      </c>
      <c r="AW1135" s="25">
        <v>1390.46</v>
      </c>
      <c r="AX1135" s="25">
        <v>1501.64</v>
      </c>
      <c r="AY1135" s="25">
        <v>1120.29</v>
      </c>
      <c r="AZ1135" s="108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  <c r="BS1135" s="10"/>
      <c r="BT1135" s="10"/>
      <c r="BU1135" s="10"/>
      <c r="BV1135" s="10"/>
      <c r="BW1135" s="10"/>
      <c r="BX1135" s="10"/>
      <c r="BY1135" s="10"/>
      <c r="BZ1135" s="10"/>
      <c r="CA1135" s="10"/>
      <c r="CB1135" s="10"/>
      <c r="CC1135" s="10"/>
      <c r="CD1135" s="10"/>
      <c r="CE1135" s="10"/>
      <c r="CF1135" s="10"/>
      <c r="CG1135" s="10"/>
      <c r="CH1135" s="10"/>
      <c r="CI1135" s="10"/>
      <c r="CJ1135" s="10"/>
      <c r="CK1135" s="10"/>
      <c r="CL1135" s="10"/>
      <c r="CM1135" s="10"/>
      <c r="CN1135" s="10"/>
      <c r="CO1135" s="10"/>
      <c r="CP1135" s="10"/>
      <c r="CQ1135" s="10"/>
      <c r="CR1135" s="10"/>
      <c r="CS1135" s="10"/>
      <c r="CT1135" s="10"/>
      <c r="CU1135" s="10"/>
      <c r="CV1135" s="10"/>
      <c r="CW1135" s="10"/>
      <c r="CX1135" s="10"/>
      <c r="CY1135" s="10"/>
      <c r="CZ1135" s="10"/>
      <c r="DA1135" s="10"/>
      <c r="DB1135" s="10"/>
      <c r="DC1135" s="10"/>
      <c r="DD1135" s="10"/>
      <c r="DE1135" s="10"/>
      <c r="DF1135" s="10"/>
      <c r="DG1135" s="10"/>
      <c r="DH1135" s="10"/>
      <c r="DI1135" s="10"/>
      <c r="DJ1135" s="10"/>
      <c r="DK1135" s="10"/>
      <c r="DL1135" s="10"/>
      <c r="DM1135" s="10"/>
      <c r="DN1135" s="10"/>
      <c r="DO1135" s="10"/>
      <c r="DP1135" s="10"/>
      <c r="DQ1135" s="10"/>
      <c r="DR1135" s="10"/>
      <c r="DS1135" s="10"/>
    </row>
    <row r="1136" spans="1:123" s="101" customFormat="1" ht="10.95" customHeight="1" x14ac:dyDescent="0.25">
      <c r="A1136" s="75" t="s">
        <v>348</v>
      </c>
      <c r="B1136" s="95" t="str">
        <f t="shared" si="312"/>
        <v>Bud02 2020,3005,'549000',7956.11222222222</v>
      </c>
      <c r="C1136" s="96">
        <f t="shared" si="313"/>
        <v>2020</v>
      </c>
      <c r="D1136" s="96">
        <v>3005</v>
      </c>
      <c r="E1136" s="97">
        <f>IF(LEFT(H1136,1) = "x",H1136,F1136)</f>
        <v>549000</v>
      </c>
      <c r="F1136" s="90">
        <v>549000</v>
      </c>
      <c r="G1136" s="98">
        <f>IF(""="",1,SUBSTITUTE(SUBSTITUTE("","xxp","xpp"),"xppm13","xppm08"))</f>
        <v>1</v>
      </c>
      <c r="H1136" s="98">
        <f>IF(""="",1,"")</f>
        <v>1</v>
      </c>
      <c r="I1136" s="98">
        <f>IF(""="",1,IF(LEFT("",1)&lt;&gt;"E","",1))</f>
        <v>1</v>
      </c>
      <c r="J1136" s="98">
        <f>IF(""="",1,IF(LEFT("",1)="E","",1))</f>
        <v>1</v>
      </c>
      <c r="K1136" s="99" t="s">
        <v>380</v>
      </c>
      <c r="L1136" s="91">
        <v>3005</v>
      </c>
      <c r="M1136" s="100" t="str">
        <f>IF(LEFT($G1136,4)="xppm","*","")</f>
        <v/>
      </c>
      <c r="N1136" s="101" t="str">
        <f>UPPER(TRIM("          COMPUTER HARDWARE/SOFTWARE"))</f>
        <v>COMPUTER HARDWARE/SOFTWARE</v>
      </c>
      <c r="P1136" s="102" t="s">
        <v>370</v>
      </c>
      <c r="R1136" s="109">
        <f>IFERROR(IF(1*AB1136&gt;0,AB1136,V1136),V1136)</f>
        <v>7956.112222222222</v>
      </c>
      <c r="S1136" s="108"/>
      <c r="T1136" s="101">
        <f>IFERROR(IF(LEFT($G1136,4)="xppm",AD1136/VLOOKUP($G1136,$K$11:$Z$28,T$1,0),IF(LEFT($J1136,1)="E",AD1136/VLOOKUP($J1136,$K$11:$Z$28,T$1,0),AD1136/T$6)),"")</f>
        <v>7388.0966666666673</v>
      </c>
      <c r="V1136" s="101">
        <f>IFERROR(IF(LEFT($G1136,4)="xppm",AF1136/VLOOKUP($G1136,$K$11:$Z$28,V$1,0),IF(LEFT($J1136,1)="E",AF1136/VLOOKUP($J1136,$K$11:$Z$28,V$1,0),AF1136/V$6)),"")</f>
        <v>7956.112222222222</v>
      </c>
      <c r="X1136" s="101">
        <f>IFERROR(IF(LEFT($G1136,4)="xppm",AH1136/VLOOKUP($G1136,$K$11:$Z$28,X$1,0),IF(LEFT($J1136,1)="E",AH1136/VLOOKUP($J1136,$K$11:$Z$28,X$1,0),AH1136/X$6)),"")</f>
        <v>8038.3491666666669</v>
      </c>
      <c r="Z1136" s="101">
        <f>IFERROR(IF(LEFT($G1136,4)="xppm",AJ1136/VLOOKUP($G1136,$K$11:$Z$28,Z$1,0),IF(LEFT($J1136,1)="E",AJ1136/VLOOKUP($J1136,$K$11:$Z$28,Z$1,0),AJ1136/Z$6)),"")</f>
        <v>7199.1341666666667</v>
      </c>
      <c r="AA1136" s="108"/>
      <c r="AB1136" s="99">
        <f>IFERROR(IF(LEFT($G1136,4)="xppm",AL1136/VLOOKUP($G1136,$K$11:$Z$28,AB$1,0),IF(LEFT($J1136,1)="E",AL1136/VLOOKUP($J1136,$K$11:$AB$28,AB$1,0),AL1136/AB$6)),"")</f>
        <v>0</v>
      </c>
      <c r="AC1136" s="110"/>
      <c r="AD1136" s="14">
        <v>22164.29</v>
      </c>
      <c r="AE1136" s="14"/>
      <c r="AF1136" s="14">
        <v>71605.009999999995</v>
      </c>
      <c r="AG1136" s="14"/>
      <c r="AH1136" s="14">
        <v>96460.19</v>
      </c>
      <c r="AI1136" s="14"/>
      <c r="AJ1136" s="14">
        <v>86389.61</v>
      </c>
      <c r="AK1136" s="65"/>
      <c r="AL1136" s="14">
        <v>0</v>
      </c>
      <c r="AM1136" s="65"/>
      <c r="AN1136" s="25">
        <v>8506.93</v>
      </c>
      <c r="AO1136" s="25">
        <v>11980.12</v>
      </c>
      <c r="AP1136" s="25">
        <v>4974.93</v>
      </c>
      <c r="AQ1136" s="25">
        <v>8067.26</v>
      </c>
      <c r="AR1136" s="25">
        <v>9429.31</v>
      </c>
      <c r="AS1136" s="25">
        <v>9265.92</v>
      </c>
      <c r="AT1136" s="25">
        <v>7944.06</v>
      </c>
      <c r="AU1136" s="25">
        <v>7677.25</v>
      </c>
      <c r="AV1136" s="25">
        <v>7056.92</v>
      </c>
      <c r="AW1136" s="25">
        <v>7397.94</v>
      </c>
      <c r="AX1136" s="25">
        <v>7921.31</v>
      </c>
      <c r="AY1136" s="25">
        <v>6845.04</v>
      </c>
      <c r="AZ1136" s="108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  <c r="BS1136" s="10"/>
      <c r="BT1136" s="10"/>
      <c r="BU1136" s="10"/>
      <c r="BV1136" s="10"/>
      <c r="BW1136" s="10"/>
      <c r="BX1136" s="10"/>
      <c r="BY1136" s="10"/>
      <c r="BZ1136" s="10"/>
      <c r="CA1136" s="10"/>
      <c r="CB1136" s="10"/>
      <c r="CC1136" s="10"/>
      <c r="CD1136" s="10"/>
      <c r="CE1136" s="10"/>
      <c r="CF1136" s="10"/>
      <c r="CG1136" s="10"/>
      <c r="CH1136" s="10"/>
      <c r="CI1136" s="10"/>
      <c r="CJ1136" s="10"/>
      <c r="CK1136" s="10"/>
      <c r="CL1136" s="10"/>
      <c r="CM1136" s="10"/>
      <c r="CN1136" s="10"/>
      <c r="CO1136" s="10"/>
      <c r="CP1136" s="10"/>
      <c r="CQ1136" s="10"/>
      <c r="CR1136" s="10"/>
      <c r="CS1136" s="10"/>
      <c r="CT1136" s="10"/>
      <c r="CU1136" s="10"/>
      <c r="CV1136" s="10"/>
      <c r="CW1136" s="10"/>
      <c r="CX1136" s="10"/>
      <c r="CY1136" s="10"/>
      <c r="CZ1136" s="10"/>
      <c r="DA1136" s="10"/>
      <c r="DB1136" s="10"/>
      <c r="DC1136" s="10"/>
      <c r="DD1136" s="10"/>
      <c r="DE1136" s="10"/>
      <c r="DF1136" s="10"/>
      <c r="DG1136" s="10"/>
      <c r="DH1136" s="10"/>
      <c r="DI1136" s="10"/>
      <c r="DJ1136" s="10"/>
      <c r="DK1136" s="10"/>
      <c r="DL1136" s="10"/>
      <c r="DM1136" s="10"/>
      <c r="DN1136" s="10"/>
      <c r="DO1136" s="10"/>
      <c r="DP1136" s="10"/>
      <c r="DQ1136" s="10"/>
      <c r="DR1136" s="10"/>
      <c r="DS1136" s="10"/>
    </row>
    <row r="1137" spans="1:123" s="101" customFormat="1" ht="10.95" customHeight="1" x14ac:dyDescent="0.25">
      <c r="A1137" s="75" t="s">
        <v>348</v>
      </c>
      <c r="B1137" s="95" t="str">
        <f t="shared" si="312"/>
        <v>Bud02 2020,3005,'550000',4469.23555555556</v>
      </c>
      <c r="C1137" s="96">
        <f t="shared" si="313"/>
        <v>2020</v>
      </c>
      <c r="D1137" s="96">
        <v>3005</v>
      </c>
      <c r="E1137" s="97">
        <f>IF(LEFT(H1137,1) = "x",H1137,F1137)</f>
        <v>550000</v>
      </c>
      <c r="F1137" s="90">
        <v>550000</v>
      </c>
      <c r="G1137" s="98">
        <f>IF(""="",1,SUBSTITUTE(SUBSTITUTE("","xxp","xpp"),"xppm13","xppm08"))</f>
        <v>1</v>
      </c>
      <c r="H1137" s="98">
        <f>IF(""="",1,"")</f>
        <v>1</v>
      </c>
      <c r="I1137" s="98">
        <f>IF(""="",1,IF(LEFT("",1)&lt;&gt;"E","",1))</f>
        <v>1</v>
      </c>
      <c r="J1137" s="98">
        <f>IF(""="",1,IF(LEFT("",1)="E","",1))</f>
        <v>1</v>
      </c>
      <c r="K1137" s="99" t="s">
        <v>381</v>
      </c>
      <c r="L1137" s="91">
        <v>3005</v>
      </c>
      <c r="M1137" s="100" t="str">
        <f>IF(LEFT($G1137,4)="xppm","*","")</f>
        <v/>
      </c>
      <c r="N1137" s="101" t="str">
        <f>UPPER(TRIM("          EMPLOYEE EXPENSES"))</f>
        <v>EMPLOYEE EXPENSES</v>
      </c>
      <c r="P1137" s="102" t="s">
        <v>382</v>
      </c>
      <c r="R1137" s="109">
        <f>IFERROR(IF(1*AB1137&gt;0,AB1137,V1137),V1137)</f>
        <v>4469.2355555555559</v>
      </c>
      <c r="S1137" s="108"/>
      <c r="T1137" s="101">
        <f>IFERROR(IF(LEFT($G1137,4)="xppm",AD1137/VLOOKUP($G1137,$K$11:$Z$28,T$1,0),IF(LEFT($J1137,1)="E",AD1137/VLOOKUP($J1137,$K$11:$Z$28,T$1,0),AD1137/T$6)),"")</f>
        <v>4184.1066666666666</v>
      </c>
      <c r="V1137" s="101">
        <f>IFERROR(IF(LEFT($G1137,4)="xppm",AF1137/VLOOKUP($G1137,$K$11:$Z$28,V$1,0),IF(LEFT($J1137,1)="E",AF1137/VLOOKUP($J1137,$K$11:$Z$28,V$1,0),AF1137/V$6)),"")</f>
        <v>4469.2355555555559</v>
      </c>
      <c r="X1137" s="101">
        <f>IFERROR(IF(LEFT($G1137,4)="xppm",AH1137/VLOOKUP($G1137,$K$11:$Z$28,X$1,0),IF(LEFT($J1137,1)="E",AH1137/VLOOKUP($J1137,$K$11:$Z$28,X$1,0),AH1137/X$6)),"")</f>
        <v>2979.5066666666667</v>
      </c>
      <c r="Z1137" s="101">
        <f>IFERROR(IF(LEFT($G1137,4)="xppm",AJ1137/VLOOKUP($G1137,$K$11:$Z$28,Z$1,0),IF(LEFT($J1137,1)="E",AJ1137/VLOOKUP($J1137,$K$11:$Z$28,Z$1,0),AJ1137/Z$6)),"")</f>
        <v>4436.6991666666663</v>
      </c>
      <c r="AA1137" s="108"/>
      <c r="AB1137" s="99">
        <f>IFERROR(IF(LEFT($G1137,4)="xppm",AL1137/VLOOKUP($G1137,$K$11:$Z$28,AB$1,0),IF(LEFT($J1137,1)="E",AL1137/VLOOKUP($J1137,$K$11:$AB$28,AB$1,0),AL1137/AB$6)),"")</f>
        <v>0</v>
      </c>
      <c r="AC1137" s="110"/>
      <c r="AD1137" s="14">
        <v>12552.32</v>
      </c>
      <c r="AE1137" s="14"/>
      <c r="AF1137" s="14">
        <v>40223.120000000003</v>
      </c>
      <c r="AG1137" s="14"/>
      <c r="AH1137" s="14">
        <v>35754.080000000002</v>
      </c>
      <c r="AI1137" s="14"/>
      <c r="AJ1137" s="14">
        <v>53240.39</v>
      </c>
      <c r="AK1137" s="65"/>
      <c r="AL1137" s="14">
        <v>0</v>
      </c>
      <c r="AM1137" s="65"/>
      <c r="AN1137" s="25">
        <v>2331.66</v>
      </c>
      <c r="AO1137" s="25">
        <v>2403.58</v>
      </c>
      <c r="AP1137" s="25">
        <v>4459.45</v>
      </c>
      <c r="AQ1137" s="25">
        <v>3084.64</v>
      </c>
      <c r="AR1137" s="25">
        <v>4244.3999999999996</v>
      </c>
      <c r="AS1137" s="25">
        <v>3930</v>
      </c>
      <c r="AT1137" s="25">
        <v>5179.4799999999996</v>
      </c>
      <c r="AU1137" s="25">
        <v>7240.96</v>
      </c>
      <c r="AV1137" s="25">
        <v>3991.32</v>
      </c>
      <c r="AW1137" s="25">
        <v>3589.52</v>
      </c>
      <c r="AX1137" s="25">
        <v>4616.55</v>
      </c>
      <c r="AY1137" s="25">
        <v>4346.25</v>
      </c>
      <c r="AZ1137" s="108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  <c r="BS1137" s="10"/>
      <c r="BT1137" s="10"/>
      <c r="BU1137" s="10"/>
      <c r="BV1137" s="10"/>
      <c r="BW1137" s="10"/>
      <c r="BX1137" s="10"/>
      <c r="BY1137" s="10"/>
      <c r="BZ1137" s="10"/>
      <c r="CA1137" s="10"/>
      <c r="CB1137" s="10"/>
      <c r="CC1137" s="10"/>
      <c r="CD1137" s="10"/>
      <c r="CE1137" s="10"/>
      <c r="CF1137" s="10"/>
      <c r="CG1137" s="10"/>
      <c r="CH1137" s="10"/>
      <c r="CI1137" s="10"/>
      <c r="CJ1137" s="10"/>
      <c r="CK1137" s="10"/>
      <c r="CL1137" s="10"/>
      <c r="CM1137" s="10"/>
      <c r="CN1137" s="10"/>
      <c r="CO1137" s="10"/>
      <c r="CP1137" s="10"/>
      <c r="CQ1137" s="10"/>
      <c r="CR1137" s="10"/>
      <c r="CS1137" s="10"/>
      <c r="CT1137" s="10"/>
      <c r="CU1137" s="10"/>
      <c r="CV1137" s="10"/>
      <c r="CW1137" s="10"/>
      <c r="CX1137" s="10"/>
      <c r="CY1137" s="10"/>
      <c r="CZ1137" s="10"/>
      <c r="DA1137" s="10"/>
      <c r="DB1137" s="10"/>
      <c r="DC1137" s="10"/>
      <c r="DD1137" s="10"/>
      <c r="DE1137" s="10"/>
      <c r="DF1137" s="10"/>
      <c r="DG1137" s="10"/>
      <c r="DH1137" s="10"/>
      <c r="DI1137" s="10"/>
      <c r="DJ1137" s="10"/>
      <c r="DK1137" s="10"/>
      <c r="DL1137" s="10"/>
      <c r="DM1137" s="10"/>
      <c r="DN1137" s="10"/>
      <c r="DO1137" s="10"/>
      <c r="DP1137" s="10"/>
      <c r="DQ1137" s="10"/>
      <c r="DR1137" s="10"/>
      <c r="DS1137" s="10"/>
    </row>
    <row r="1138" spans="1:123" s="101" customFormat="1" ht="10.95" customHeight="1" x14ac:dyDescent="0.25">
      <c r="A1138" s="75" t="s">
        <v>348</v>
      </c>
      <c r="B1138" s="95" t="str">
        <f t="shared" si="312"/>
        <v>Bud02 2020,3005,'552000',2194.92222222222</v>
      </c>
      <c r="C1138" s="96">
        <f t="shared" si="313"/>
        <v>2020</v>
      </c>
      <c r="D1138" s="96">
        <v>3005</v>
      </c>
      <c r="E1138" s="97">
        <f>IF(LEFT(H1138,1) = "x",H1138,F1138)</f>
        <v>552000</v>
      </c>
      <c r="F1138" s="90">
        <v>552000</v>
      </c>
      <c r="G1138" s="98">
        <f>IF(""="",1,SUBSTITUTE(SUBSTITUTE("","xxp","xpp"),"xppm13","xppm08"))</f>
        <v>1</v>
      </c>
      <c r="H1138" s="98">
        <f>IF(""="",1,"")</f>
        <v>1</v>
      </c>
      <c r="I1138" s="98">
        <f>IF(""="",1,IF(LEFT("",1)&lt;&gt;"E","",1))</f>
        <v>1</v>
      </c>
      <c r="J1138" s="98">
        <f>IF(""="",1,IF(LEFT("",1)="E","",1))</f>
        <v>1</v>
      </c>
      <c r="K1138" s="99" t="s">
        <v>383</v>
      </c>
      <c r="L1138" s="91">
        <v>3005</v>
      </c>
      <c r="M1138" s="100" t="str">
        <f>IF(LEFT($G1138,4)="xppm","*","")</f>
        <v/>
      </c>
      <c r="N1138" s="101" t="str">
        <f>UPPER(TRIM("          OFFICE EXPENSES"))</f>
        <v>OFFICE EXPENSES</v>
      </c>
      <c r="P1138" s="102" t="s">
        <v>370</v>
      </c>
      <c r="R1138" s="109">
        <f>IFERROR(IF(1*AB1138&gt;0,AB1138,V1138),V1138)</f>
        <v>2194.922222222222</v>
      </c>
      <c r="S1138" s="108"/>
      <c r="T1138" s="101">
        <f>IFERROR(IF(LEFT($G1138,4)="xppm",AD1138/VLOOKUP($G1138,$K$11:$Z$28,T$1,0),IF(LEFT($J1138,1)="E",AD1138/VLOOKUP($J1138,$K$11:$Z$28,T$1,0),AD1138/T$6)),"")</f>
        <v>2798.1433333333334</v>
      </c>
      <c r="V1138" s="101">
        <f>IFERROR(IF(LEFT($G1138,4)="xppm",AF1138/VLOOKUP($G1138,$K$11:$Z$28,V$1,0),IF(LEFT($J1138,1)="E",AF1138/VLOOKUP($J1138,$K$11:$Z$28,V$1,0),AF1138/V$6)),"")</f>
        <v>2194.922222222222</v>
      </c>
      <c r="X1138" s="101">
        <f>IFERROR(IF(LEFT($G1138,4)="xppm",AH1138/VLOOKUP($G1138,$K$11:$Z$28,X$1,0),IF(LEFT($J1138,1)="E",AH1138/VLOOKUP($J1138,$K$11:$Z$28,X$1,0),AH1138/X$6)),"")</f>
        <v>1986.4975000000002</v>
      </c>
      <c r="Z1138" s="101">
        <f>IFERROR(IF(LEFT($G1138,4)="xppm",AJ1138/VLOOKUP($G1138,$K$11:$Z$28,Z$1,0),IF(LEFT($J1138,1)="E",AJ1138/VLOOKUP($J1138,$K$11:$Z$28,Z$1,0),AJ1138/Z$6)),"")</f>
        <v>1938.4008333333334</v>
      </c>
      <c r="AA1138" s="108"/>
      <c r="AB1138" s="99">
        <f>IFERROR(IF(LEFT($G1138,4)="xppm",AL1138/VLOOKUP($G1138,$K$11:$Z$28,AB$1,0),IF(LEFT($J1138,1)="E",AL1138/VLOOKUP($J1138,$K$11:$AB$28,AB$1,0),AL1138/AB$6)),"")</f>
        <v>0</v>
      </c>
      <c r="AC1138" s="110"/>
      <c r="AD1138" s="14">
        <v>8394.43</v>
      </c>
      <c r="AE1138" s="14"/>
      <c r="AF1138" s="14">
        <v>19754.3</v>
      </c>
      <c r="AG1138" s="14"/>
      <c r="AH1138" s="14">
        <v>23837.97</v>
      </c>
      <c r="AI1138" s="14"/>
      <c r="AJ1138" s="14">
        <v>23260.81</v>
      </c>
      <c r="AK1138" s="65"/>
      <c r="AL1138" s="14">
        <v>0</v>
      </c>
      <c r="AM1138" s="65"/>
      <c r="AN1138" s="25">
        <v>1846.86</v>
      </c>
      <c r="AO1138" s="25">
        <v>1887.25</v>
      </c>
      <c r="AP1138" s="25">
        <v>2635.88</v>
      </c>
      <c r="AQ1138" s="25">
        <v>1093.23</v>
      </c>
      <c r="AR1138" s="25">
        <v>2537.38</v>
      </c>
      <c r="AS1138" s="25">
        <v>1860.43</v>
      </c>
      <c r="AT1138" s="25">
        <v>1395.49</v>
      </c>
      <c r="AU1138" s="25">
        <v>2675.99</v>
      </c>
      <c r="AV1138" s="25">
        <v>1797.35</v>
      </c>
      <c r="AW1138" s="25">
        <v>2366.85</v>
      </c>
      <c r="AX1138" s="25">
        <v>2054.09</v>
      </c>
      <c r="AY1138" s="25">
        <v>3973.49</v>
      </c>
      <c r="AZ1138" s="108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  <c r="BS1138" s="10"/>
      <c r="BT1138" s="10"/>
      <c r="BU1138" s="10"/>
      <c r="BV1138" s="10"/>
      <c r="BW1138" s="10"/>
      <c r="BX1138" s="10"/>
      <c r="BY1138" s="10"/>
      <c r="BZ1138" s="10"/>
      <c r="CA1138" s="10"/>
      <c r="CB1138" s="10"/>
      <c r="CC1138" s="10"/>
      <c r="CD1138" s="10"/>
      <c r="CE1138" s="10"/>
      <c r="CF1138" s="10"/>
      <c r="CG1138" s="10"/>
      <c r="CH1138" s="10"/>
      <c r="CI1138" s="10"/>
      <c r="CJ1138" s="10"/>
      <c r="CK1138" s="10"/>
      <c r="CL1138" s="10"/>
      <c r="CM1138" s="10"/>
      <c r="CN1138" s="10"/>
      <c r="CO1138" s="10"/>
      <c r="CP1138" s="10"/>
      <c r="CQ1138" s="10"/>
      <c r="CR1138" s="10"/>
      <c r="CS1138" s="10"/>
      <c r="CT1138" s="10"/>
      <c r="CU1138" s="10"/>
      <c r="CV1138" s="10"/>
      <c r="CW1138" s="10"/>
      <c r="CX1138" s="10"/>
      <c r="CY1138" s="10"/>
      <c r="CZ1138" s="10"/>
      <c r="DA1138" s="10"/>
      <c r="DB1138" s="10"/>
      <c r="DC1138" s="10"/>
      <c r="DD1138" s="10"/>
      <c r="DE1138" s="10"/>
      <c r="DF1138" s="10"/>
      <c r="DG1138" s="10"/>
      <c r="DH1138" s="10"/>
      <c r="DI1138" s="10"/>
      <c r="DJ1138" s="10"/>
      <c r="DK1138" s="10"/>
      <c r="DL1138" s="10"/>
      <c r="DM1138" s="10"/>
      <c r="DN1138" s="10"/>
      <c r="DO1138" s="10"/>
      <c r="DP1138" s="10"/>
      <c r="DQ1138" s="10"/>
      <c r="DR1138" s="10"/>
      <c r="DS1138" s="10"/>
    </row>
    <row r="1139" spans="1:123" s="101" customFormat="1" ht="10.95" customHeight="1" x14ac:dyDescent="0.25">
      <c r="A1139" s="75" t="s">
        <v>348</v>
      </c>
      <c r="B1139" s="95" t="str">
        <f t="shared" si="312"/>
        <v>Bud02 2020,3005,'553500',1656.80333333333</v>
      </c>
      <c r="C1139" s="96">
        <f t="shared" si="313"/>
        <v>2020</v>
      </c>
      <c r="D1139" s="96">
        <v>3005</v>
      </c>
      <c r="E1139" s="97">
        <f>IF(LEFT(H1139,1) = "x",H1139,F1139)</f>
        <v>553500</v>
      </c>
      <c r="F1139" s="90">
        <v>553500</v>
      </c>
      <c r="G1139" s="98">
        <f>IF(""="",1,SUBSTITUTE(SUBSTITUTE("","xxp","xpp"),"xppm13","xppm08"))</f>
        <v>1</v>
      </c>
      <c r="H1139" s="98">
        <f>IF(""="",1,"")</f>
        <v>1</v>
      </c>
      <c r="I1139" s="98">
        <f>IF(""="",1,IF(LEFT("",1)&lt;&gt;"E","",1))</f>
        <v>1</v>
      </c>
      <c r="J1139" s="98">
        <f>IF(""="",1,IF(LEFT("",1)="E","",1))</f>
        <v>1</v>
      </c>
      <c r="K1139" s="99" t="s">
        <v>384</v>
      </c>
      <c r="L1139" s="91">
        <v>3005</v>
      </c>
      <c r="M1139" s="100" t="str">
        <f>IF(LEFT($G1139,4)="xppm","*","")</f>
        <v/>
      </c>
      <c r="N1139" s="101" t="str">
        <f>UPPER(TRIM("          TELEPHONE/CELL PHONE"))</f>
        <v>TELEPHONE/CELL PHONE</v>
      </c>
      <c r="P1139" s="102" t="s">
        <v>370</v>
      </c>
      <c r="R1139" s="109">
        <f>IFERROR(IF(1*AB1139&gt;0,AB1139,V1139),V1139)</f>
        <v>1656.8033333333333</v>
      </c>
      <c r="S1139" s="108"/>
      <c r="T1139" s="101">
        <f>IFERROR(IF(LEFT($G1139,4)="xppm",AD1139/VLOOKUP($G1139,$K$11:$Z$28,T$1,0),IF(LEFT($J1139,1)="E",AD1139/VLOOKUP($J1139,$K$11:$Z$28,T$1,0),AD1139/T$6)),"")</f>
        <v>1854.93</v>
      </c>
      <c r="V1139" s="101">
        <f>IFERROR(IF(LEFT($G1139,4)="xppm",AF1139/VLOOKUP($G1139,$K$11:$Z$28,V$1,0),IF(LEFT($J1139,1)="E",AF1139/VLOOKUP($J1139,$K$11:$Z$28,V$1,0),AF1139/V$6)),"")</f>
        <v>1656.8033333333333</v>
      </c>
      <c r="X1139" s="101">
        <f>IFERROR(IF(LEFT($G1139,4)="xppm",AH1139/VLOOKUP($G1139,$K$11:$Z$28,X$1,0),IF(LEFT($J1139,1)="E",AH1139/VLOOKUP($J1139,$K$11:$Z$28,X$1,0),AH1139/X$6)),"")</f>
        <v>1619.4033333333334</v>
      </c>
      <c r="Z1139" s="101">
        <f>IFERROR(IF(LEFT($G1139,4)="xppm",AJ1139/VLOOKUP($G1139,$K$11:$Z$28,Z$1,0),IF(LEFT($J1139,1)="E",AJ1139/VLOOKUP($J1139,$K$11:$Z$28,Z$1,0),AJ1139/Z$6)),"")</f>
        <v>1622.7075000000002</v>
      </c>
      <c r="AA1139" s="108"/>
      <c r="AB1139" s="99">
        <f>IFERROR(IF(LEFT($G1139,4)="xppm",AL1139/VLOOKUP($G1139,$K$11:$Z$28,AB$1,0),IF(LEFT($J1139,1)="E",AL1139/VLOOKUP($J1139,$K$11:$AB$28,AB$1,0),AL1139/AB$6)),"")</f>
        <v>0</v>
      </c>
      <c r="AC1139" s="110"/>
      <c r="AD1139" s="14">
        <v>5564.79</v>
      </c>
      <c r="AE1139" s="14"/>
      <c r="AF1139" s="14">
        <v>14911.23</v>
      </c>
      <c r="AG1139" s="14"/>
      <c r="AH1139" s="14">
        <v>19432.84</v>
      </c>
      <c r="AI1139" s="14"/>
      <c r="AJ1139" s="14">
        <v>19472.490000000002</v>
      </c>
      <c r="AK1139" s="65"/>
      <c r="AL1139" s="14">
        <v>0</v>
      </c>
      <c r="AM1139" s="65"/>
      <c r="AN1139" s="25">
        <v>1534.58</v>
      </c>
      <c r="AO1139" s="25">
        <v>1782.04</v>
      </c>
      <c r="AP1139" s="25">
        <v>1520.34</v>
      </c>
      <c r="AQ1139" s="25">
        <v>1455.03</v>
      </c>
      <c r="AR1139" s="25">
        <v>1715.77</v>
      </c>
      <c r="AS1139" s="25">
        <v>1449.77</v>
      </c>
      <c r="AT1139" s="25">
        <v>1509.03</v>
      </c>
      <c r="AU1139" s="25">
        <v>1689.06</v>
      </c>
      <c r="AV1139" s="25">
        <v>1527.78</v>
      </c>
      <c r="AW1139" s="25">
        <v>1705.39</v>
      </c>
      <c r="AX1139" s="25">
        <v>1818.14</v>
      </c>
      <c r="AY1139" s="25">
        <v>2041.26</v>
      </c>
      <c r="AZ1139" s="108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  <c r="BS1139" s="10"/>
      <c r="BT1139" s="10"/>
      <c r="BU1139" s="10"/>
      <c r="BV1139" s="10"/>
      <c r="BW1139" s="10"/>
      <c r="BX1139" s="10"/>
      <c r="BY1139" s="10"/>
      <c r="BZ1139" s="10"/>
      <c r="CA1139" s="10"/>
      <c r="CB1139" s="10"/>
      <c r="CC1139" s="10"/>
      <c r="CD1139" s="10"/>
      <c r="CE1139" s="10"/>
      <c r="CF1139" s="10"/>
      <c r="CG1139" s="10"/>
      <c r="CH1139" s="10"/>
      <c r="CI1139" s="10"/>
      <c r="CJ1139" s="10"/>
      <c r="CK1139" s="10"/>
      <c r="CL1139" s="10"/>
      <c r="CM1139" s="10"/>
      <c r="CN1139" s="10"/>
      <c r="CO1139" s="10"/>
      <c r="CP1139" s="10"/>
      <c r="CQ1139" s="10"/>
      <c r="CR1139" s="10"/>
      <c r="CS1139" s="10"/>
      <c r="CT1139" s="10"/>
      <c r="CU1139" s="10"/>
      <c r="CV1139" s="10"/>
      <c r="CW1139" s="10"/>
      <c r="CX1139" s="10"/>
      <c r="CY1139" s="10"/>
      <c r="CZ1139" s="10"/>
      <c r="DA1139" s="10"/>
      <c r="DB1139" s="10"/>
      <c r="DC1139" s="10"/>
      <c r="DD1139" s="10"/>
      <c r="DE1139" s="10"/>
      <c r="DF1139" s="10"/>
      <c r="DG1139" s="10"/>
      <c r="DH1139" s="10"/>
      <c r="DI1139" s="10"/>
      <c r="DJ1139" s="10"/>
      <c r="DK1139" s="10"/>
      <c r="DL1139" s="10"/>
      <c r="DM1139" s="10"/>
      <c r="DN1139" s="10"/>
      <c r="DO1139" s="10"/>
      <c r="DP1139" s="10"/>
      <c r="DQ1139" s="10"/>
      <c r="DR1139" s="10"/>
      <c r="DS1139" s="10"/>
    </row>
    <row r="1140" spans="1:123" s="101" customFormat="1" ht="10.95" customHeight="1" x14ac:dyDescent="0.25">
      <c r="A1140" s="75" t="s">
        <v>348</v>
      </c>
      <c r="B1140" s="95" t="str">
        <f t="shared" si="312"/>
        <v>Bud02 2020,3005,'555000',200.583333333333</v>
      </c>
      <c r="C1140" s="96">
        <f t="shared" si="313"/>
        <v>2020</v>
      </c>
      <c r="D1140" s="96">
        <v>3005</v>
      </c>
      <c r="E1140" s="97">
        <f>IF(LEFT(H1140,1) = "x",H1140,F1140)</f>
        <v>555000</v>
      </c>
      <c r="F1140" s="90">
        <v>555000</v>
      </c>
      <c r="G1140" s="98">
        <f>IF(""="",1,SUBSTITUTE(SUBSTITUTE("","xxp","xpp"),"xppm13","xppm08"))</f>
        <v>1</v>
      </c>
      <c r="H1140" s="98">
        <f>IF(""="",1,"")</f>
        <v>1</v>
      </c>
      <c r="I1140" s="98">
        <f>IF(""="",1,IF(LEFT("",1)&lt;&gt;"E","",1))</f>
        <v>1</v>
      </c>
      <c r="J1140" s="98">
        <f>IF(""="",1,IF(LEFT("",1)="E","",1))</f>
        <v>1</v>
      </c>
      <c r="K1140" s="99" t="s">
        <v>385</v>
      </c>
      <c r="L1140" s="91">
        <v>3005</v>
      </c>
      <c r="M1140" s="100" t="str">
        <f>IF(LEFT($G1140,4)="xppm","*","")</f>
        <v/>
      </c>
      <c r="N1140" s="101" t="str">
        <f>UPPER(TRIM("          DONATIONS"))</f>
        <v>DONATIONS</v>
      </c>
      <c r="P1140" s="102" t="s">
        <v>386</v>
      </c>
      <c r="R1140" s="109">
        <f>IFERROR(IF(1*AB1140&gt;0,AB1140,V1140),V1140)</f>
        <v>200.58333333333334</v>
      </c>
      <c r="S1140" s="108"/>
      <c r="T1140" s="101">
        <f>IFERROR(IF(LEFT($G1140,4)="xppm",AD1140/VLOOKUP($G1140,$K$11:$Z$28,T$1,0),IF(LEFT($J1140,1)="E",AD1140/VLOOKUP($J1140,$K$11:$Z$28,T$1,0),AD1140/T$6)),"")</f>
        <v>291.75</v>
      </c>
      <c r="V1140" s="101">
        <f>IFERROR(IF(LEFT($G1140,4)="xppm",AF1140/VLOOKUP($G1140,$K$11:$Z$28,V$1,0),IF(LEFT($J1140,1)="E",AF1140/VLOOKUP($J1140,$K$11:$Z$28,V$1,0),AF1140/V$6)),"")</f>
        <v>200.58333333333334</v>
      </c>
      <c r="X1140" s="101">
        <f>IFERROR(IF(LEFT($G1140,4)="xppm",AH1140/VLOOKUP($G1140,$K$11:$Z$28,X$1,0),IF(LEFT($J1140,1)="E",AH1140/VLOOKUP($J1140,$K$11:$Z$28,X$1,0),AH1140/X$6)),"")</f>
        <v>176.29916666666668</v>
      </c>
      <c r="Z1140" s="101">
        <f>IFERROR(IF(LEFT($G1140,4)="xppm",AJ1140/VLOOKUP($G1140,$K$11:$Z$28,Z$1,0),IF(LEFT($J1140,1)="E",AJ1140/VLOOKUP($J1140,$K$11:$Z$28,Z$1,0),AJ1140/Z$6)),"")</f>
        <v>196.98555533333334</v>
      </c>
      <c r="AA1140" s="108"/>
      <c r="AB1140" s="99">
        <f>IFERROR(IF(LEFT($G1140,4)="xppm",AL1140/VLOOKUP($G1140,$K$11:$Z$28,AB$1,0),IF(LEFT($J1140,1)="E",AL1140/VLOOKUP($J1140,$K$11:$AB$28,AB$1,0),AL1140/AB$6)),"")</f>
        <v>0</v>
      </c>
      <c r="AC1140" s="110"/>
      <c r="AD1140" s="14">
        <v>875.25</v>
      </c>
      <c r="AE1140" s="14"/>
      <c r="AF1140" s="14">
        <v>1805.25</v>
      </c>
      <c r="AG1140" s="14"/>
      <c r="AH1140" s="14">
        <v>2115.59</v>
      </c>
      <c r="AI1140" s="14"/>
      <c r="AJ1140" s="14">
        <v>2363.8266640000002</v>
      </c>
      <c r="AK1140" s="65"/>
      <c r="AL1140" s="14">
        <v>0</v>
      </c>
      <c r="AM1140" s="65"/>
      <c r="AN1140" s="25">
        <v>0</v>
      </c>
      <c r="AO1140" s="25">
        <v>382.15</v>
      </c>
      <c r="AP1140" s="25">
        <v>158.4</v>
      </c>
      <c r="AQ1140" s="25">
        <v>0</v>
      </c>
      <c r="AR1140" s="25">
        <v>330</v>
      </c>
      <c r="AS1140" s="25">
        <v>600</v>
      </c>
      <c r="AT1140" s="25">
        <v>0</v>
      </c>
      <c r="AU1140" s="25">
        <v>0</v>
      </c>
      <c r="AV1140" s="25">
        <v>0</v>
      </c>
      <c r="AW1140" s="25">
        <v>547.98</v>
      </c>
      <c r="AX1140" s="25">
        <v>327.27</v>
      </c>
      <c r="AY1140" s="25">
        <v>0</v>
      </c>
      <c r="AZ1140" s="108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  <c r="BS1140" s="10"/>
      <c r="BT1140" s="10"/>
      <c r="BU1140" s="10"/>
      <c r="BV1140" s="10"/>
      <c r="BW1140" s="10"/>
      <c r="BX1140" s="10"/>
      <c r="BY1140" s="10"/>
      <c r="BZ1140" s="10"/>
      <c r="CA1140" s="10"/>
      <c r="CB1140" s="10"/>
      <c r="CC1140" s="10"/>
      <c r="CD1140" s="10"/>
      <c r="CE1140" s="10"/>
      <c r="CF1140" s="10"/>
      <c r="CG1140" s="10"/>
      <c r="CH1140" s="10"/>
      <c r="CI1140" s="10"/>
      <c r="CJ1140" s="10"/>
      <c r="CK1140" s="10"/>
      <c r="CL1140" s="10"/>
      <c r="CM1140" s="10"/>
      <c r="CN1140" s="10"/>
      <c r="CO1140" s="10"/>
      <c r="CP1140" s="10"/>
      <c r="CQ1140" s="10"/>
      <c r="CR1140" s="10"/>
      <c r="CS1140" s="10"/>
      <c r="CT1140" s="10"/>
      <c r="CU1140" s="10"/>
      <c r="CV1140" s="10"/>
      <c r="CW1140" s="10"/>
      <c r="CX1140" s="10"/>
      <c r="CY1140" s="10"/>
      <c r="CZ1140" s="10"/>
      <c r="DA1140" s="10"/>
      <c r="DB1140" s="10"/>
      <c r="DC1140" s="10"/>
      <c r="DD1140" s="10"/>
      <c r="DE1140" s="10"/>
      <c r="DF1140" s="10"/>
      <c r="DG1140" s="10"/>
      <c r="DH1140" s="10"/>
      <c r="DI1140" s="10"/>
      <c r="DJ1140" s="10"/>
      <c r="DK1140" s="10"/>
      <c r="DL1140" s="10"/>
      <c r="DM1140" s="10"/>
      <c r="DN1140" s="10"/>
      <c r="DO1140" s="10"/>
      <c r="DP1140" s="10"/>
      <c r="DQ1140" s="10"/>
      <c r="DR1140" s="10"/>
      <c r="DS1140" s="10"/>
    </row>
    <row r="1141" spans="1:123" s="101" customFormat="1" ht="10.95" customHeight="1" x14ac:dyDescent="0.25">
      <c r="A1141" s="75" t="s">
        <v>348</v>
      </c>
      <c r="B1141" s="95" t="str">
        <f t="shared" si="312"/>
        <v>Bud02 2020,3005,'xga001',0.000598884002845669</v>
      </c>
      <c r="C1141" s="96">
        <f t="shared" si="313"/>
        <v>2020</v>
      </c>
      <c r="D1141" s="96">
        <v>3005</v>
      </c>
      <c r="E1141" s="97" t="str">
        <f>IF(LEFT(H1141,1) = "x",H1141,F1141)</f>
        <v>xga001</v>
      </c>
      <c r="F1141" s="90">
        <v>555500</v>
      </c>
      <c r="G1141" s="98">
        <f>IF(""="",1,SUBSTITUTE(SUBSTITUTE("","xxp","xpp"),"xppm13","xppm08"))</f>
        <v>1</v>
      </c>
      <c r="H1141" s="98" t="str">
        <f>IF("xga001"="",1,"xga001")</f>
        <v>xga001</v>
      </c>
      <c r="I1141" s="98">
        <f>IF("E1z"="",1,IF(LEFT("E1z",1)&lt;&gt;"E","E1z",1))</f>
        <v>1</v>
      </c>
      <c r="J1141" s="98" t="str">
        <f>IF("E1z"="",1,IF(LEFT("E1z",1)="E","E1z",1))</f>
        <v>E1z</v>
      </c>
      <c r="K1141" s="99" t="s">
        <v>387</v>
      </c>
      <c r="L1141" s="91">
        <v>3005</v>
      </c>
      <c r="M1141" s="100" t="str">
        <f>IF(LEFT($G1141,4)="xppm","*","")</f>
        <v/>
      </c>
      <c r="N1141" s="101" t="str">
        <f>UPPER(TRIM("          BAD DEBT"))</f>
        <v>BAD DEBT</v>
      </c>
      <c r="P1141" s="102" t="s">
        <v>388</v>
      </c>
      <c r="R1141" s="109">
        <f>IFERROR(IF(1*AB1141&gt;0,AB1141,V1141),V1141)</f>
        <v>5.9888400284566884E-4</v>
      </c>
      <c r="S1141" s="108"/>
      <c r="T1141" s="101">
        <f>IFERROR(IF(LEFT($G1141,4)="xppm",AD1141/VLOOKUP($G1141,$K$11:$Z$28,T$1,0),IF(LEFT($J1141,1)="E",AD1141/VLOOKUP($J1141,$K$11:$Z$28,T$1,0),AD1141/T$6)),"")</f>
        <v>6.1127876897217666E-4</v>
      </c>
      <c r="V1141" s="101">
        <f>IFERROR(IF(LEFT($G1141,4)="xppm",AF1141/VLOOKUP($G1141,$K$11:$Z$28,V$1,0),IF(LEFT($J1141,1)="E",AF1141/VLOOKUP($J1141,$K$11:$Z$28,V$1,0),AF1141/V$6)),"")</f>
        <v>5.9888400284566884E-4</v>
      </c>
      <c r="X1141" s="101">
        <f>IFERROR(IF(LEFT($G1141,4)="xppm",AH1141/VLOOKUP($G1141,$K$11:$Z$28,X$1,0),IF(LEFT($J1141,1)="E",AH1141/VLOOKUP($J1141,$K$11:$Z$28,X$1,0),AH1141/X$6)),"")</f>
        <v>4.0791222475648254E-4</v>
      </c>
      <c r="Z1141" s="101">
        <f>IFERROR(IF(LEFT($G1141,4)="xppm",AJ1141/VLOOKUP($G1141,$K$11:$Z$28,Z$1,0),IF(LEFT($J1141,1)="E",AJ1141/VLOOKUP($J1141,$K$11:$Z$28,Z$1,0),AJ1141/Z$6)),"")</f>
        <v>6.8029825816342691E-4</v>
      </c>
      <c r="AA1141" s="108"/>
      <c r="AB1141" s="99" t="str">
        <f>IFERROR(IF(LEFT($G1141,4)="xppm",AL1141/VLOOKUP($G1141,$K$11:$Z$28,AB$1,0),IF(LEFT($J1141,1)="E",AL1141/VLOOKUP($J1141,$K$11:$AB$28,AB$1,0),AL1141/AB$6)),"")</f>
        <v/>
      </c>
      <c r="AC1141" s="110"/>
      <c r="AD1141" s="14">
        <v>67753.789999999994</v>
      </c>
      <c r="AE1141" s="14"/>
      <c r="AF1141" s="14">
        <v>199640.17</v>
      </c>
      <c r="AG1141" s="14"/>
      <c r="AH1141" s="14">
        <v>147916.79</v>
      </c>
      <c r="AI1141" s="14"/>
      <c r="AJ1141" s="14">
        <v>287012.31287700002</v>
      </c>
      <c r="AK1141" s="65"/>
      <c r="AL1141" s="14">
        <v>0</v>
      </c>
      <c r="AM1141" s="65"/>
      <c r="AN1141" s="25">
        <v>12756.99</v>
      </c>
      <c r="AO1141" s="25">
        <v>12714.53</v>
      </c>
      <c r="AP1141" s="25">
        <v>62997.43</v>
      </c>
      <c r="AQ1141" s="25">
        <v>25843.13</v>
      </c>
      <c r="AR1141" s="25">
        <v>21456.97</v>
      </c>
      <c r="AS1141" s="25">
        <v>21449.11</v>
      </c>
      <c r="AT1141" s="25">
        <v>19952.400000000001</v>
      </c>
      <c r="AU1141" s="25">
        <v>22122.04</v>
      </c>
      <c r="AV1141" s="25">
        <v>21062.73</v>
      </c>
      <c r="AW1141" s="25">
        <v>21666.48</v>
      </c>
      <c r="AX1141" s="25">
        <v>22971.08</v>
      </c>
      <c r="AY1141" s="25">
        <v>23116.23</v>
      </c>
      <c r="AZ1141" s="108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  <c r="BS1141" s="10"/>
      <c r="BT1141" s="10"/>
      <c r="BU1141" s="10"/>
      <c r="BV1141" s="10"/>
      <c r="BW1141" s="10"/>
      <c r="BX1141" s="10"/>
      <c r="BY1141" s="10"/>
      <c r="BZ1141" s="10"/>
      <c r="CA1141" s="10"/>
      <c r="CB1141" s="10"/>
      <c r="CC1141" s="10"/>
      <c r="CD1141" s="10"/>
      <c r="CE1141" s="10"/>
      <c r="CF1141" s="10"/>
      <c r="CG1141" s="10"/>
      <c r="CH1141" s="10"/>
      <c r="CI1141" s="10"/>
      <c r="CJ1141" s="10"/>
      <c r="CK1141" s="10"/>
      <c r="CL1141" s="10"/>
      <c r="CM1141" s="10"/>
      <c r="CN1141" s="10"/>
      <c r="CO1141" s="10"/>
      <c r="CP1141" s="10"/>
      <c r="CQ1141" s="10"/>
      <c r="CR1141" s="10"/>
      <c r="CS1141" s="10"/>
      <c r="CT1141" s="10"/>
      <c r="CU1141" s="10"/>
      <c r="CV1141" s="10"/>
      <c r="CW1141" s="10"/>
      <c r="CX1141" s="10"/>
      <c r="CY1141" s="10"/>
      <c r="CZ1141" s="10"/>
      <c r="DA1141" s="10"/>
      <c r="DB1141" s="10"/>
      <c r="DC1141" s="10"/>
      <c r="DD1141" s="10"/>
      <c r="DE1141" s="10"/>
      <c r="DF1141" s="10"/>
      <c r="DG1141" s="10"/>
      <c r="DH1141" s="10"/>
      <c r="DI1141" s="10"/>
      <c r="DJ1141" s="10"/>
      <c r="DK1141" s="10"/>
      <c r="DL1141" s="10"/>
      <c r="DM1141" s="10"/>
      <c r="DN1141" s="10"/>
      <c r="DO1141" s="10"/>
      <c r="DP1141" s="10"/>
      <c r="DQ1141" s="10"/>
      <c r="DR1141" s="10"/>
      <c r="DS1141" s="10"/>
    </row>
    <row r="1142" spans="1:123" s="101" customFormat="1" ht="10.95" customHeight="1" x14ac:dyDescent="0.25">
      <c r="A1142" s="75" t="s">
        <v>348</v>
      </c>
      <c r="B1142" s="95" t="str">
        <f t="shared" si="312"/>
        <v>Bud02 2020,3005,'556000',23223.75</v>
      </c>
      <c r="C1142" s="96">
        <f t="shared" si="313"/>
        <v>2020</v>
      </c>
      <c r="D1142" s="96">
        <v>3005</v>
      </c>
      <c r="E1142" s="97">
        <f>IF(LEFT(H1142,1) = "x",H1142,F1142)</f>
        <v>556000</v>
      </c>
      <c r="F1142" s="90">
        <v>556000</v>
      </c>
      <c r="G1142" s="98">
        <f>IF(""="",1,SUBSTITUTE(SUBSTITUTE("","xxp","xpp"),"xppm13","xppm08"))</f>
        <v>1</v>
      </c>
      <c r="H1142" s="98">
        <f>IF(""="",1,"")</f>
        <v>1</v>
      </c>
      <c r="I1142" s="98">
        <f>IF(""="",1,IF(LEFT("",1)&lt;&gt;"E","",1))</f>
        <v>1</v>
      </c>
      <c r="J1142" s="98">
        <f>IF(""="",1,IF(LEFT("",1)="E","",1))</f>
        <v>1</v>
      </c>
      <c r="K1142" s="99" t="s">
        <v>389</v>
      </c>
      <c r="L1142" s="91">
        <v>3005</v>
      </c>
      <c r="M1142" s="100" t="str">
        <f>IF(LEFT($G1142,4)="xppm","*","")</f>
        <v/>
      </c>
      <c r="N1142" s="101" t="str">
        <f>UPPER(TRIM("          MEDICAID BED TAX"))</f>
        <v>MEDICAID BED TAX</v>
      </c>
      <c r="P1142" s="102" t="s">
        <v>356</v>
      </c>
      <c r="R1142" s="109">
        <f>IFERROR(IF(1*AB1142&gt;0,AB1142,V1142),V1142)</f>
        <v>23223.75</v>
      </c>
      <c r="S1142" s="108"/>
      <c r="T1142" s="101">
        <f>IFERROR(IF(LEFT($G1142,4)="xppm",AD1142/VLOOKUP($G1142,$K$11:$Z$28,T$1,0),IF(LEFT($J1142,1)="E",AD1142/VLOOKUP($J1142,$K$11:$Z$28,T$1,0),AD1142/T$6)),"")</f>
        <v>23223.75</v>
      </c>
      <c r="V1142" s="101">
        <f>IFERROR(IF(LEFT($G1142,4)="xppm",AF1142/VLOOKUP($G1142,$K$11:$Z$28,V$1,0),IF(LEFT($J1142,1)="E",AF1142/VLOOKUP($J1142,$K$11:$Z$28,V$1,0),AF1142/V$6)),"")</f>
        <v>23223.75</v>
      </c>
      <c r="X1142" s="101">
        <f>IFERROR(IF(LEFT($G1142,4)="xppm",AH1142/VLOOKUP($G1142,$K$11:$Z$28,X$1,0),IF(LEFT($J1142,1)="E",AH1142/VLOOKUP($J1142,$K$11:$Z$28,X$1,0),AH1142/X$6)),"")</f>
        <v>23502.566666666666</v>
      </c>
      <c r="Z1142" s="101">
        <f>IFERROR(IF(LEFT($G1142,4)="xppm",AJ1142/VLOOKUP($G1142,$K$11:$Z$28,Z$1,0),IF(LEFT($J1142,1)="E",AJ1142/VLOOKUP($J1142,$K$11:$Z$28,Z$1,0),AJ1142/Z$6)),"")</f>
        <v>23223.75</v>
      </c>
      <c r="AA1142" s="108"/>
      <c r="AB1142" s="99">
        <f>IFERROR(IF(LEFT($G1142,4)="xppm",AL1142/VLOOKUP($G1142,$K$11:$Z$28,AB$1,0),IF(LEFT($J1142,1)="E",AL1142/VLOOKUP($J1142,$K$11:$AB$28,AB$1,0),AL1142/AB$6)),"")</f>
        <v>0</v>
      </c>
      <c r="AC1142" s="110"/>
      <c r="AD1142" s="14">
        <v>69671.25</v>
      </c>
      <c r="AE1142" s="14"/>
      <c r="AF1142" s="14">
        <v>209013.75</v>
      </c>
      <c r="AG1142" s="14"/>
      <c r="AH1142" s="14">
        <v>282030.8</v>
      </c>
      <c r="AI1142" s="14"/>
      <c r="AJ1142" s="14">
        <v>278685</v>
      </c>
      <c r="AK1142" s="65"/>
      <c r="AL1142" s="14">
        <v>0</v>
      </c>
      <c r="AM1142" s="65"/>
      <c r="AN1142" s="25">
        <v>23458.33</v>
      </c>
      <c r="AO1142" s="25">
        <v>23223.75</v>
      </c>
      <c r="AP1142" s="25">
        <v>23223.75</v>
      </c>
      <c r="AQ1142" s="25">
        <v>23223.75</v>
      </c>
      <c r="AR1142" s="25">
        <v>23223.75</v>
      </c>
      <c r="AS1142" s="25">
        <v>23223.75</v>
      </c>
      <c r="AT1142" s="25">
        <v>23223.75</v>
      </c>
      <c r="AU1142" s="25">
        <v>23223.75</v>
      </c>
      <c r="AV1142" s="25">
        <v>23223.75</v>
      </c>
      <c r="AW1142" s="25">
        <v>23223.75</v>
      </c>
      <c r="AX1142" s="25">
        <v>23223.75</v>
      </c>
      <c r="AY1142" s="25">
        <v>23223.75</v>
      </c>
      <c r="AZ1142" s="108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  <c r="BS1142" s="10"/>
      <c r="BT1142" s="10"/>
      <c r="BU1142" s="10"/>
      <c r="BV1142" s="10"/>
      <c r="BW1142" s="10"/>
      <c r="BX1142" s="10"/>
      <c r="BY1142" s="10"/>
      <c r="BZ1142" s="10"/>
      <c r="CA1142" s="10"/>
      <c r="CB1142" s="10"/>
      <c r="CC1142" s="10"/>
      <c r="CD1142" s="10"/>
      <c r="CE1142" s="10"/>
      <c r="CF1142" s="10"/>
      <c r="CG1142" s="10"/>
      <c r="CH1142" s="10"/>
      <c r="CI1142" s="10"/>
      <c r="CJ1142" s="10"/>
      <c r="CK1142" s="10"/>
      <c r="CL1142" s="10"/>
      <c r="CM1142" s="10"/>
      <c r="CN1142" s="10"/>
      <c r="CO1142" s="10"/>
      <c r="CP1142" s="10"/>
      <c r="CQ1142" s="10"/>
      <c r="CR1142" s="10"/>
      <c r="CS1142" s="10"/>
      <c r="CT1142" s="10"/>
      <c r="CU1142" s="10"/>
      <c r="CV1142" s="10"/>
      <c r="CW1142" s="10"/>
      <c r="CX1142" s="10"/>
      <c r="CY1142" s="10"/>
      <c r="CZ1142" s="10"/>
      <c r="DA1142" s="10"/>
      <c r="DB1142" s="10"/>
      <c r="DC1142" s="10"/>
      <c r="DD1142" s="10"/>
      <c r="DE1142" s="10"/>
      <c r="DF1142" s="10"/>
      <c r="DG1142" s="10"/>
      <c r="DH1142" s="10"/>
      <c r="DI1142" s="10"/>
      <c r="DJ1142" s="10"/>
      <c r="DK1142" s="10"/>
      <c r="DL1142" s="10"/>
      <c r="DM1142" s="10"/>
      <c r="DN1142" s="10"/>
      <c r="DO1142" s="10"/>
      <c r="DP1142" s="10"/>
      <c r="DQ1142" s="10"/>
      <c r="DR1142" s="10"/>
      <c r="DS1142" s="10"/>
    </row>
    <row r="1143" spans="1:123" ht="4.05" customHeight="1" x14ac:dyDescent="0.25">
      <c r="A1143" s="75" t="s">
        <v>348</v>
      </c>
      <c r="E1143" s="111"/>
      <c r="F1143" s="112"/>
      <c r="T1143" s="25"/>
      <c r="U1143" s="25"/>
      <c r="V1143" s="25"/>
      <c r="W1143" s="25"/>
      <c r="X1143" s="25"/>
      <c r="Y1143" s="25"/>
      <c r="Z1143" s="25"/>
      <c r="AA1143" s="25"/>
      <c r="AB1143" s="14"/>
      <c r="AC1143" s="14"/>
    </row>
    <row r="1144" spans="1:123" s="86" customFormat="1" ht="15" customHeight="1" x14ac:dyDescent="0.25">
      <c r="A1144" s="75" t="s">
        <v>348</v>
      </c>
      <c r="B1144" s="80"/>
      <c r="C1144" s="80"/>
      <c r="D1144" s="80"/>
      <c r="E1144" s="81"/>
      <c r="F1144" s="82"/>
      <c r="G1144" s="81"/>
      <c r="H1144" s="81"/>
      <c r="I1144" s="81"/>
      <c r="J1144" s="81"/>
      <c r="K1144" s="81"/>
      <c r="L1144" s="83">
        <f>L1145</f>
        <v>3005</v>
      </c>
      <c r="M1144" s="84" t="s">
        <v>390</v>
      </c>
      <c r="N1144" s="84"/>
      <c r="O1144" s="84"/>
      <c r="P1144" s="84"/>
      <c r="Q1144" s="84"/>
      <c r="R1144" s="84"/>
      <c r="S1144" s="84"/>
      <c r="T1144" s="84"/>
      <c r="U1144" s="84"/>
      <c r="V1144" s="84"/>
      <c r="W1144" s="84"/>
      <c r="X1144" s="84"/>
      <c r="Y1144" s="84"/>
      <c r="Z1144" s="84"/>
      <c r="AA1144" s="84"/>
      <c r="AB1144" s="81"/>
      <c r="AC1144" s="81"/>
      <c r="AD1144" s="14"/>
      <c r="AE1144" s="14"/>
      <c r="AF1144" s="14"/>
      <c r="AG1144" s="14"/>
      <c r="AH1144" s="14"/>
      <c r="AI1144" s="14"/>
      <c r="AJ1144" s="14"/>
      <c r="AK1144" s="14"/>
      <c r="AL1144" s="14"/>
      <c r="AM1144" s="14"/>
      <c r="AN1144" s="85"/>
      <c r="AO1144" s="85"/>
      <c r="AP1144" s="85"/>
      <c r="AQ1144" s="85"/>
      <c r="AR1144" s="85"/>
      <c r="AS1144" s="85"/>
      <c r="AT1144" s="85"/>
      <c r="AU1144" s="85"/>
      <c r="AV1144" s="85"/>
      <c r="AW1144" s="85"/>
      <c r="AX1144" s="85"/>
      <c r="AY1144" s="85"/>
      <c r="AZ1144" s="84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  <c r="BS1144" s="10"/>
      <c r="BT1144" s="10"/>
      <c r="BU1144" s="10"/>
      <c r="BV1144" s="10"/>
      <c r="BW1144" s="10"/>
      <c r="BX1144" s="10"/>
      <c r="BY1144" s="10"/>
      <c r="BZ1144" s="10"/>
      <c r="CA1144" s="10"/>
      <c r="CB1144" s="10"/>
      <c r="CC1144" s="10"/>
      <c r="CD1144" s="10"/>
      <c r="CE1144" s="10"/>
      <c r="CF1144" s="10"/>
      <c r="CG1144" s="10"/>
      <c r="CH1144" s="10"/>
      <c r="CI1144" s="10"/>
      <c r="CJ1144" s="10"/>
      <c r="CK1144" s="10"/>
      <c r="CL1144" s="10"/>
      <c r="CM1144" s="10"/>
      <c r="CN1144" s="10"/>
      <c r="CO1144" s="10"/>
      <c r="CP1144" s="10"/>
      <c r="CQ1144" s="10"/>
      <c r="CR1144" s="10"/>
      <c r="CS1144" s="10"/>
      <c r="CT1144" s="10"/>
      <c r="CU1144" s="10"/>
      <c r="CV1144" s="10"/>
      <c r="CW1144" s="10"/>
      <c r="CX1144" s="10"/>
      <c r="CY1144" s="10"/>
      <c r="CZ1144" s="10"/>
      <c r="DA1144" s="10"/>
      <c r="DB1144" s="10"/>
      <c r="DC1144" s="10"/>
      <c r="DD1144" s="10"/>
      <c r="DE1144" s="10"/>
      <c r="DF1144" s="10"/>
      <c r="DG1144" s="10"/>
      <c r="DH1144" s="10"/>
      <c r="DI1144" s="10"/>
      <c r="DJ1144" s="10"/>
      <c r="DK1144" s="10"/>
      <c r="DL1144" s="10"/>
      <c r="DM1144" s="10"/>
      <c r="DN1144" s="10"/>
      <c r="DO1144" s="10"/>
      <c r="DP1144" s="10"/>
      <c r="DQ1144" s="10"/>
      <c r="DR1144" s="10"/>
      <c r="DS1144" s="10"/>
    </row>
    <row r="1145" spans="1:123" s="101" customFormat="1" ht="10.95" customHeight="1" x14ac:dyDescent="0.25">
      <c r="A1145" s="75" t="s">
        <v>348</v>
      </c>
      <c r="B1145" s="95" t="str">
        <f t="shared" ref="B1145:B1147" si="314">IF(E1145&gt;0,"Bud02 " &amp; C1145 &amp;","&amp;D1145&amp;",'"&amp;E1145&amp;"',"&amp;1*R1145)</f>
        <v>Bud02 2020,3005,'557500',4526.32888888889</v>
      </c>
      <c r="C1145" s="96">
        <f t="shared" ref="C1145:C1147" si="315">$E$5</f>
        <v>2020</v>
      </c>
      <c r="D1145" s="96">
        <v>3005</v>
      </c>
      <c r="E1145" s="97">
        <f>IF(LEFT(H1145,1) = "x",H1145,F1145)</f>
        <v>557500</v>
      </c>
      <c r="F1145" s="90">
        <v>557500</v>
      </c>
      <c r="G1145" s="98">
        <f>IF(""="",1,SUBSTITUTE(SUBSTITUTE("","xxp","xpp"),"xppm13","xppm08"))</f>
        <v>1</v>
      </c>
      <c r="H1145" s="98">
        <f>IF(""="",1,"")</f>
        <v>1</v>
      </c>
      <c r="I1145" s="98">
        <f>IF(""="",1,IF(LEFT("",1)&lt;&gt;"E","",1))</f>
        <v>1</v>
      </c>
      <c r="J1145" s="98">
        <f>IF(""="",1,IF(LEFT("",1)="E","",1))</f>
        <v>1</v>
      </c>
      <c r="K1145" s="99" t="s">
        <v>391</v>
      </c>
      <c r="L1145" s="91">
        <v>3005</v>
      </c>
      <c r="M1145" s="100" t="str">
        <f>IF(LEFT($G1145,4)="xppm","*","")</f>
        <v/>
      </c>
      <c r="N1145" s="101" t="str">
        <f>UPPER(TRIM("          REAL ESTATE TAXES"))</f>
        <v>REAL ESTATE TAXES</v>
      </c>
      <c r="P1145" s="102" t="s">
        <v>356</v>
      </c>
      <c r="R1145" s="109">
        <f>IFERROR(IF(1*AB1145&gt;0,AB1145,V1145),V1145)</f>
        <v>4526.3288888888892</v>
      </c>
      <c r="S1145" s="108"/>
      <c r="T1145" s="101">
        <f>IFERROR(IF(LEFT($G1145,4)="xppm",AD1145/VLOOKUP($G1145,$K$11:$Z$28,T$1,0),IF(LEFT($J1145,1)="E",AD1145/VLOOKUP($J1145,$K$11:$Z$28,T$1,0),AD1145/T$6)),"")</f>
        <v>4202.1066666666666</v>
      </c>
      <c r="V1145" s="101">
        <f>IFERROR(IF(LEFT($G1145,4)="xppm",AF1145/VLOOKUP($G1145,$K$11:$Z$28,V$1,0),IF(LEFT($J1145,1)="E",AF1145/VLOOKUP($J1145,$K$11:$Z$28,V$1,0),AF1145/V$6)),"")</f>
        <v>4526.3288888888892</v>
      </c>
      <c r="X1145" s="101">
        <f>IFERROR(IF(LEFT($G1145,4)="xppm",AH1145/VLOOKUP($G1145,$K$11:$Z$28,X$1,0),IF(LEFT($J1145,1)="E",AH1145/VLOOKUP($J1145,$K$11:$Z$28,X$1,0),AH1145/X$6)),"")</f>
        <v>4178.1925000000001</v>
      </c>
      <c r="Z1145" s="101">
        <f>IFERROR(IF(LEFT($G1145,4)="xppm",AJ1145/VLOOKUP($G1145,$K$11:$Z$28,Z$1,0),IF(LEFT($J1145,1)="E",AJ1145/VLOOKUP($J1145,$K$11:$Z$28,Z$1,0),AJ1145/Z$6)),"")</f>
        <v>4688.4399999999996</v>
      </c>
      <c r="AA1145" s="108"/>
      <c r="AB1145" s="99">
        <f>IFERROR(IF(LEFT($G1145,4)="xppm",AL1145/VLOOKUP($G1145,$K$11:$Z$28,AB$1,0),IF(LEFT($J1145,1)="E",AL1145/VLOOKUP($J1145,$K$11:$AB$28,AB$1,0),AL1145/AB$6)),"")</f>
        <v>0</v>
      </c>
      <c r="AC1145" s="110"/>
      <c r="AD1145" s="14">
        <v>12606.32</v>
      </c>
      <c r="AE1145" s="14"/>
      <c r="AF1145" s="14">
        <v>40736.959999999999</v>
      </c>
      <c r="AG1145" s="14"/>
      <c r="AH1145" s="14">
        <v>50138.31</v>
      </c>
      <c r="AI1145" s="14"/>
      <c r="AJ1145" s="14">
        <v>56261.279999999999</v>
      </c>
      <c r="AK1145" s="65"/>
      <c r="AL1145" s="14">
        <v>0</v>
      </c>
      <c r="AM1145" s="65"/>
      <c r="AN1145" s="25">
        <v>4688.4399999999996</v>
      </c>
      <c r="AO1145" s="25">
        <v>4688.4399999999996</v>
      </c>
      <c r="AP1145" s="25">
        <v>4688.4399999999996</v>
      </c>
      <c r="AQ1145" s="25">
        <v>4688.4399999999996</v>
      </c>
      <c r="AR1145" s="25">
        <v>4688.4399999999996</v>
      </c>
      <c r="AS1145" s="25">
        <v>4688.4399999999996</v>
      </c>
      <c r="AT1145" s="25">
        <v>4688.4399999999996</v>
      </c>
      <c r="AU1145" s="25">
        <v>4688.4399999999996</v>
      </c>
      <c r="AV1145" s="25">
        <v>4688.4399999999996</v>
      </c>
      <c r="AW1145" s="25">
        <v>4688.4399999999996</v>
      </c>
      <c r="AX1145" s="25">
        <v>3958.94</v>
      </c>
      <c r="AY1145" s="25">
        <v>3958.94</v>
      </c>
      <c r="AZ1145" s="108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  <c r="BS1145" s="10"/>
      <c r="BT1145" s="10"/>
      <c r="BU1145" s="10"/>
      <c r="BV1145" s="10"/>
      <c r="BW1145" s="10"/>
      <c r="BX1145" s="10"/>
      <c r="BY1145" s="10"/>
      <c r="BZ1145" s="10"/>
      <c r="CA1145" s="10"/>
      <c r="CB1145" s="10"/>
      <c r="CC1145" s="10"/>
      <c r="CD1145" s="10"/>
      <c r="CE1145" s="10"/>
      <c r="CF1145" s="10"/>
      <c r="CG1145" s="10"/>
      <c r="CH1145" s="10"/>
      <c r="CI1145" s="10"/>
      <c r="CJ1145" s="10"/>
      <c r="CK1145" s="10"/>
      <c r="CL1145" s="10"/>
      <c r="CM1145" s="10"/>
      <c r="CN1145" s="10"/>
      <c r="CO1145" s="10"/>
      <c r="CP1145" s="10"/>
      <c r="CQ1145" s="10"/>
      <c r="CR1145" s="10"/>
      <c r="CS1145" s="10"/>
      <c r="CT1145" s="10"/>
      <c r="CU1145" s="10"/>
      <c r="CV1145" s="10"/>
      <c r="CW1145" s="10"/>
      <c r="CX1145" s="10"/>
      <c r="CY1145" s="10"/>
      <c r="CZ1145" s="10"/>
      <c r="DA1145" s="10"/>
      <c r="DB1145" s="10"/>
      <c r="DC1145" s="10"/>
      <c r="DD1145" s="10"/>
      <c r="DE1145" s="10"/>
      <c r="DF1145" s="10"/>
      <c r="DG1145" s="10"/>
      <c r="DH1145" s="10"/>
      <c r="DI1145" s="10"/>
      <c r="DJ1145" s="10"/>
      <c r="DK1145" s="10"/>
      <c r="DL1145" s="10"/>
      <c r="DM1145" s="10"/>
      <c r="DN1145" s="10"/>
      <c r="DO1145" s="10"/>
      <c r="DP1145" s="10"/>
      <c r="DQ1145" s="10"/>
      <c r="DR1145" s="10"/>
      <c r="DS1145" s="10"/>
    </row>
    <row r="1146" spans="1:123" s="101" customFormat="1" ht="10.95" customHeight="1" x14ac:dyDescent="0.25">
      <c r="A1146" s="75" t="s">
        <v>348</v>
      </c>
      <c r="B1146" s="95" t="str">
        <f t="shared" si="314"/>
        <v>Bud02 2020,3005,'558000',6221.00444444444</v>
      </c>
      <c r="C1146" s="96">
        <f t="shared" si="315"/>
        <v>2020</v>
      </c>
      <c r="D1146" s="96">
        <v>3005</v>
      </c>
      <c r="E1146" s="97">
        <f>IF(LEFT(H1146,1) = "x",H1146,F1146)</f>
        <v>558000</v>
      </c>
      <c r="F1146" s="90">
        <v>558000</v>
      </c>
      <c r="G1146" s="98">
        <f>IF(""="",1,SUBSTITUTE(SUBSTITUTE("","xxp","xpp"),"xppm13","xppm08"))</f>
        <v>1</v>
      </c>
      <c r="H1146" s="98">
        <f>IF(""="",1,"")</f>
        <v>1</v>
      </c>
      <c r="I1146" s="98">
        <f>IF(""="",1,IF(LEFT("",1)&lt;&gt;"E","",1))</f>
        <v>1</v>
      </c>
      <c r="J1146" s="98">
        <f>IF(""="",1,IF(LEFT("",1)="E","",1))</f>
        <v>1</v>
      </c>
      <c r="K1146" s="99" t="s">
        <v>392</v>
      </c>
      <c r="L1146" s="91">
        <v>3005</v>
      </c>
      <c r="M1146" s="100" t="str">
        <f>IF(LEFT($G1146,4)="xppm","*","")</f>
        <v/>
      </c>
      <c r="N1146" s="101" t="str">
        <f>UPPER(TRIM("          INSURANCE - GENERAL LIABILITY"))</f>
        <v>INSURANCE - GENERAL LIABILITY</v>
      </c>
      <c r="P1146" s="102" t="s">
        <v>359</v>
      </c>
      <c r="R1146" s="109">
        <f>IFERROR(IF(1*AB1146&gt;0,AB1146,V1146),V1146)</f>
        <v>6221.0044444444447</v>
      </c>
      <c r="S1146" s="108"/>
      <c r="T1146" s="101">
        <f>IFERROR(IF(LEFT($G1146,4)="xppm",AD1146/VLOOKUP($G1146,$K$11:$Z$28,T$1,0),IF(LEFT($J1146,1)="E",AD1146/VLOOKUP($J1146,$K$11:$Z$28,T$1,0),AD1146/T$6)),"")</f>
        <v>6230.0800000000008</v>
      </c>
      <c r="V1146" s="101">
        <f>IFERROR(IF(LEFT($G1146,4)="xppm",AF1146/VLOOKUP($G1146,$K$11:$Z$28,V$1,0),IF(LEFT($J1146,1)="E",AF1146/VLOOKUP($J1146,$K$11:$Z$28,V$1,0),AF1146/V$6)),"")</f>
        <v>6221.0044444444447</v>
      </c>
      <c r="X1146" s="101">
        <f>IFERROR(IF(LEFT($G1146,4)="xppm",AH1146/VLOOKUP($G1146,$K$11:$Z$28,X$1,0),IF(LEFT($J1146,1)="E",AH1146/VLOOKUP($J1146,$K$11:$Z$28,X$1,0),AH1146/X$6)),"")</f>
        <v>6221.706666666666</v>
      </c>
      <c r="Z1146" s="101">
        <f>IFERROR(IF(LEFT($G1146,4)="xppm",AJ1146/VLOOKUP($G1146,$K$11:$Z$28,Z$1,0),IF(LEFT($J1146,1)="E",AJ1146/VLOOKUP($J1146,$K$11:$Z$28,Z$1,0),AJ1146/Z$6)),"")</f>
        <v>6230.0733333333337</v>
      </c>
      <c r="AA1146" s="108"/>
      <c r="AB1146" s="99">
        <f>IFERROR(IF(LEFT($G1146,4)="xppm",AL1146/VLOOKUP($G1146,$K$11:$Z$28,AB$1,0),IF(LEFT($J1146,1)="E",AL1146/VLOOKUP($J1146,$K$11:$AB$28,AB$1,0),AL1146/AB$6)),"")</f>
        <v>0</v>
      </c>
      <c r="AC1146" s="110"/>
      <c r="AD1146" s="14">
        <v>18690.240000000002</v>
      </c>
      <c r="AE1146" s="14"/>
      <c r="AF1146" s="14">
        <v>55989.04</v>
      </c>
      <c r="AG1146" s="14"/>
      <c r="AH1146" s="14">
        <v>74660.479999999996</v>
      </c>
      <c r="AI1146" s="14"/>
      <c r="AJ1146" s="14">
        <v>74760.88</v>
      </c>
      <c r="AK1146" s="65"/>
      <c r="AL1146" s="14">
        <v>0</v>
      </c>
      <c r="AM1146" s="65"/>
      <c r="AN1146" s="25">
        <v>6231.39</v>
      </c>
      <c r="AO1146" s="25">
        <v>6380.93</v>
      </c>
      <c r="AP1146" s="25">
        <v>6175.71</v>
      </c>
      <c r="AQ1146" s="25">
        <v>6230.08</v>
      </c>
      <c r="AR1146" s="25">
        <v>6175.64</v>
      </c>
      <c r="AS1146" s="25">
        <v>6202.84</v>
      </c>
      <c r="AT1146" s="25">
        <v>6230.08</v>
      </c>
      <c r="AU1146" s="25">
        <v>6230.08</v>
      </c>
      <c r="AV1146" s="25">
        <v>6230.08</v>
      </c>
      <c r="AW1146" s="25">
        <v>6230.08</v>
      </c>
      <c r="AX1146" s="25">
        <v>6230.08</v>
      </c>
      <c r="AY1146" s="25">
        <v>6230.08</v>
      </c>
      <c r="AZ1146" s="108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  <c r="BS1146" s="10"/>
      <c r="BT1146" s="10"/>
      <c r="BU1146" s="10"/>
      <c r="BV1146" s="10"/>
      <c r="BW1146" s="10"/>
      <c r="BX1146" s="10"/>
      <c r="BY1146" s="10"/>
      <c r="BZ1146" s="10"/>
      <c r="CA1146" s="10"/>
      <c r="CB1146" s="10"/>
      <c r="CC1146" s="10"/>
      <c r="CD1146" s="10"/>
      <c r="CE1146" s="10"/>
      <c r="CF1146" s="10"/>
      <c r="CG1146" s="10"/>
      <c r="CH1146" s="10"/>
      <c r="CI1146" s="10"/>
      <c r="CJ1146" s="10"/>
      <c r="CK1146" s="10"/>
      <c r="CL1146" s="10"/>
      <c r="CM1146" s="10"/>
      <c r="CN1146" s="10"/>
      <c r="CO1146" s="10"/>
      <c r="CP1146" s="10"/>
      <c r="CQ1146" s="10"/>
      <c r="CR1146" s="10"/>
      <c r="CS1146" s="10"/>
      <c r="CT1146" s="10"/>
      <c r="CU1146" s="10"/>
      <c r="CV1146" s="10"/>
      <c r="CW1146" s="10"/>
      <c r="CX1146" s="10"/>
      <c r="CY1146" s="10"/>
      <c r="CZ1146" s="10"/>
      <c r="DA1146" s="10"/>
      <c r="DB1146" s="10"/>
      <c r="DC1146" s="10"/>
      <c r="DD1146" s="10"/>
      <c r="DE1146" s="10"/>
      <c r="DF1146" s="10"/>
      <c r="DG1146" s="10"/>
      <c r="DH1146" s="10"/>
      <c r="DI1146" s="10"/>
      <c r="DJ1146" s="10"/>
      <c r="DK1146" s="10"/>
      <c r="DL1146" s="10"/>
      <c r="DM1146" s="10"/>
      <c r="DN1146" s="10"/>
      <c r="DO1146" s="10"/>
      <c r="DP1146" s="10"/>
      <c r="DQ1146" s="10"/>
      <c r="DR1146" s="10"/>
      <c r="DS1146" s="10"/>
    </row>
    <row r="1147" spans="1:123" s="101" customFormat="1" ht="10.95" customHeight="1" x14ac:dyDescent="0.25">
      <c r="A1147" s="75" t="s">
        <v>348</v>
      </c>
      <c r="B1147" s="95" t="str">
        <f t="shared" si="314"/>
        <v>Bud02 2020,3005,'558200',1836.19666666667</v>
      </c>
      <c r="C1147" s="96">
        <f t="shared" si="315"/>
        <v>2020</v>
      </c>
      <c r="D1147" s="96">
        <v>3005</v>
      </c>
      <c r="E1147" s="97">
        <f>IF(LEFT(H1147,1) = "x",H1147,F1147)</f>
        <v>558200</v>
      </c>
      <c r="F1147" s="90">
        <v>558200</v>
      </c>
      <c r="G1147" s="98">
        <f>IF(""="",1,SUBSTITUTE(SUBSTITUTE("","xxp","xpp"),"xppm13","xppm08"))</f>
        <v>1</v>
      </c>
      <c r="H1147" s="98">
        <f>IF(""="",1,"")</f>
        <v>1</v>
      </c>
      <c r="I1147" s="98">
        <f>IF(""="",1,IF(LEFT("",1)&lt;&gt;"E","",1))</f>
        <v>1</v>
      </c>
      <c r="J1147" s="98">
        <f>IF(""="",1,IF(LEFT("",1)="E","",1))</f>
        <v>1</v>
      </c>
      <c r="K1147" s="99" t="s">
        <v>393</v>
      </c>
      <c r="L1147" s="91">
        <v>3005</v>
      </c>
      <c r="M1147" s="100" t="str">
        <f>IF(LEFT($G1147,4)="xppm","*","")</f>
        <v/>
      </c>
      <c r="N1147" s="101" t="str">
        <f>UPPER(TRIM("          INSURANCE - PROPERTY/FLOOD"))</f>
        <v>INSURANCE - PROPERTY/FLOOD</v>
      </c>
      <c r="P1147" s="102" t="s">
        <v>359</v>
      </c>
      <c r="R1147" s="109">
        <f>IFERROR(IF(1*AB1147&gt;0,AB1147,V1147),V1147)</f>
        <v>1836.1966666666667</v>
      </c>
      <c r="S1147" s="108"/>
      <c r="T1147" s="101">
        <f>IFERROR(IF(LEFT($G1147,4)="xppm",AD1147/VLOOKUP($G1147,$K$11:$Z$28,T$1,0),IF(LEFT($J1147,1)="E",AD1147/VLOOKUP($J1147,$K$11:$Z$28,T$1,0),AD1147/T$6)),"")</f>
        <v>2022.8500000000001</v>
      </c>
      <c r="V1147" s="101">
        <f>IFERROR(IF(LEFT($G1147,4)="xppm",AF1147/VLOOKUP($G1147,$K$11:$Z$28,V$1,0),IF(LEFT($J1147,1)="E",AF1147/VLOOKUP($J1147,$K$11:$Z$28,V$1,0),AF1147/V$6)),"")</f>
        <v>1836.1966666666667</v>
      </c>
      <c r="X1147" s="101">
        <f>IFERROR(IF(LEFT($G1147,4)="xppm",AH1147/VLOOKUP($G1147,$K$11:$Z$28,X$1,0),IF(LEFT($J1147,1)="E",AH1147/VLOOKUP($J1147,$K$11:$Z$28,X$1,0),AH1147/X$6)),"")</f>
        <v>2089.1033333333335</v>
      </c>
      <c r="Z1147" s="101">
        <f>IFERROR(IF(LEFT($G1147,4)="xppm",AJ1147/VLOOKUP($G1147,$K$11:$Z$28,Z$1,0),IF(LEFT($J1147,1)="E",AJ1147/VLOOKUP($J1147,$K$11:$Z$28,Z$1,0),AJ1147/Z$6)),"")</f>
        <v>1729.2700000000002</v>
      </c>
      <c r="AA1147" s="108"/>
      <c r="AB1147" s="99">
        <f>IFERROR(IF(LEFT($G1147,4)="xppm",AL1147/VLOOKUP($G1147,$K$11:$Z$28,AB$1,0),IF(LEFT($J1147,1)="E",AL1147/VLOOKUP($J1147,$K$11:$AB$28,AB$1,0),AL1147/AB$6)),"")</f>
        <v>0</v>
      </c>
      <c r="AC1147" s="110"/>
      <c r="AD1147" s="14">
        <v>6068.55</v>
      </c>
      <c r="AE1147" s="14"/>
      <c r="AF1147" s="14">
        <v>16525.77</v>
      </c>
      <c r="AG1147" s="14"/>
      <c r="AH1147" s="14">
        <v>25069.24</v>
      </c>
      <c r="AI1147" s="14"/>
      <c r="AJ1147" s="14">
        <v>20751.240000000002</v>
      </c>
      <c r="AK1147" s="65"/>
      <c r="AL1147" s="14">
        <v>0</v>
      </c>
      <c r="AM1147" s="65"/>
      <c r="AN1147" s="25">
        <v>2268.06</v>
      </c>
      <c r="AO1147" s="25">
        <v>2568.9499999999998</v>
      </c>
      <c r="AP1147" s="25">
        <v>287.75</v>
      </c>
      <c r="AQ1147" s="25">
        <v>1729.27</v>
      </c>
      <c r="AR1147" s="25">
        <v>-551.99</v>
      </c>
      <c r="AS1147" s="25">
        <v>4092.13</v>
      </c>
      <c r="AT1147" s="25">
        <v>1729.27</v>
      </c>
      <c r="AU1147" s="25">
        <v>1729.27</v>
      </c>
      <c r="AV1147" s="25">
        <v>1729.27</v>
      </c>
      <c r="AW1147" s="25">
        <v>1729.27</v>
      </c>
      <c r="AX1147" s="25">
        <v>2169.64</v>
      </c>
      <c r="AY1147" s="25">
        <v>2169.64</v>
      </c>
      <c r="AZ1147" s="108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  <c r="BS1147" s="10"/>
      <c r="BT1147" s="10"/>
      <c r="BU1147" s="10"/>
      <c r="BV1147" s="10"/>
      <c r="BW1147" s="10"/>
      <c r="BX1147" s="10"/>
      <c r="BY1147" s="10"/>
      <c r="BZ1147" s="10"/>
      <c r="CA1147" s="10"/>
      <c r="CB1147" s="10"/>
      <c r="CC1147" s="10"/>
      <c r="CD1147" s="10"/>
      <c r="CE1147" s="10"/>
      <c r="CF1147" s="10"/>
      <c r="CG1147" s="10"/>
      <c r="CH1147" s="10"/>
      <c r="CI1147" s="10"/>
      <c r="CJ1147" s="10"/>
      <c r="CK1147" s="10"/>
      <c r="CL1147" s="10"/>
      <c r="CM1147" s="10"/>
      <c r="CN1147" s="10"/>
      <c r="CO1147" s="10"/>
      <c r="CP1147" s="10"/>
      <c r="CQ1147" s="10"/>
      <c r="CR1147" s="10"/>
      <c r="CS1147" s="10"/>
      <c r="CT1147" s="10"/>
      <c r="CU1147" s="10"/>
      <c r="CV1147" s="10"/>
      <c r="CW1147" s="10"/>
      <c r="CX1147" s="10"/>
      <c r="CY1147" s="10"/>
      <c r="CZ1147" s="10"/>
      <c r="DA1147" s="10"/>
      <c r="DB1147" s="10"/>
      <c r="DC1147" s="10"/>
      <c r="DD1147" s="10"/>
      <c r="DE1147" s="10"/>
      <c r="DF1147" s="10"/>
      <c r="DG1147" s="10"/>
      <c r="DH1147" s="10"/>
      <c r="DI1147" s="10"/>
      <c r="DJ1147" s="10"/>
      <c r="DK1147" s="10"/>
      <c r="DL1147" s="10"/>
      <c r="DM1147" s="10"/>
      <c r="DN1147" s="10"/>
      <c r="DO1147" s="10"/>
      <c r="DP1147" s="10"/>
      <c r="DQ1147" s="10"/>
      <c r="DR1147" s="10"/>
      <c r="DS1147" s="10"/>
    </row>
    <row r="1148" spans="1:123" ht="4.05" customHeight="1" x14ac:dyDescent="0.25">
      <c r="A1148" s="75" t="s">
        <v>348</v>
      </c>
      <c r="E1148" s="111"/>
      <c r="F1148" s="112"/>
      <c r="T1148" s="25"/>
      <c r="U1148" s="25"/>
      <c r="V1148" s="25"/>
      <c r="W1148" s="25"/>
      <c r="X1148" s="25"/>
      <c r="Y1148" s="25"/>
      <c r="Z1148" s="25"/>
      <c r="AA1148" s="25"/>
      <c r="AB1148" s="14"/>
      <c r="AC1148" s="14"/>
    </row>
    <row r="1149" spans="1:123" s="86" customFormat="1" ht="15" customHeight="1" x14ac:dyDescent="0.25">
      <c r="A1149" s="75" t="s">
        <v>348</v>
      </c>
      <c r="B1149" s="80"/>
      <c r="C1149" s="80"/>
      <c r="D1149" s="80"/>
      <c r="E1149" s="81"/>
      <c r="F1149" s="82"/>
      <c r="G1149" s="81"/>
      <c r="H1149" s="81"/>
      <c r="I1149" s="81"/>
      <c r="J1149" s="81"/>
      <c r="K1149" s="81"/>
      <c r="L1149" s="83">
        <f>L1150</f>
        <v>3005</v>
      </c>
      <c r="M1149" s="84" t="s">
        <v>394</v>
      </c>
      <c r="N1149" s="84"/>
      <c r="O1149" s="84"/>
      <c r="P1149" s="84"/>
      <c r="Q1149" s="84"/>
      <c r="R1149" s="84"/>
      <c r="S1149" s="84"/>
      <c r="T1149" s="84"/>
      <c r="U1149" s="84"/>
      <c r="V1149" s="84"/>
      <c r="W1149" s="84"/>
      <c r="X1149" s="84"/>
      <c r="Y1149" s="84"/>
      <c r="Z1149" s="84"/>
      <c r="AA1149" s="84"/>
      <c r="AB1149" s="81"/>
      <c r="AC1149" s="81"/>
      <c r="AD1149" s="14"/>
      <c r="AE1149" s="14"/>
      <c r="AF1149" s="14"/>
      <c r="AG1149" s="14"/>
      <c r="AH1149" s="14"/>
      <c r="AI1149" s="14"/>
      <c r="AJ1149" s="14"/>
      <c r="AK1149" s="14"/>
      <c r="AL1149" s="14"/>
      <c r="AM1149" s="14"/>
      <c r="AN1149" s="85"/>
      <c r="AO1149" s="85"/>
      <c r="AP1149" s="85"/>
      <c r="AQ1149" s="85"/>
      <c r="AR1149" s="85"/>
      <c r="AS1149" s="85"/>
      <c r="AT1149" s="85"/>
      <c r="AU1149" s="85"/>
      <c r="AV1149" s="85"/>
      <c r="AW1149" s="85"/>
      <c r="AX1149" s="85"/>
      <c r="AY1149" s="85"/>
      <c r="AZ1149" s="84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  <c r="BS1149" s="10"/>
      <c r="BT1149" s="10"/>
      <c r="BU1149" s="10"/>
      <c r="BV1149" s="10"/>
      <c r="BW1149" s="10"/>
      <c r="BX1149" s="10"/>
      <c r="BY1149" s="10"/>
      <c r="BZ1149" s="10"/>
      <c r="CA1149" s="10"/>
      <c r="CB1149" s="10"/>
      <c r="CC1149" s="10"/>
      <c r="CD1149" s="10"/>
      <c r="CE1149" s="10"/>
      <c r="CF1149" s="10"/>
      <c r="CG1149" s="10"/>
      <c r="CH1149" s="10"/>
      <c r="CI1149" s="10"/>
      <c r="CJ1149" s="10"/>
      <c r="CK1149" s="10"/>
      <c r="CL1149" s="10"/>
      <c r="CM1149" s="10"/>
      <c r="CN1149" s="10"/>
      <c r="CO1149" s="10"/>
      <c r="CP1149" s="10"/>
      <c r="CQ1149" s="10"/>
      <c r="CR1149" s="10"/>
      <c r="CS1149" s="10"/>
      <c r="CT1149" s="10"/>
      <c r="CU1149" s="10"/>
      <c r="CV1149" s="10"/>
      <c r="CW1149" s="10"/>
      <c r="CX1149" s="10"/>
      <c r="CY1149" s="10"/>
      <c r="CZ1149" s="10"/>
      <c r="DA1149" s="10"/>
      <c r="DB1149" s="10"/>
      <c r="DC1149" s="10"/>
      <c r="DD1149" s="10"/>
      <c r="DE1149" s="10"/>
      <c r="DF1149" s="10"/>
      <c r="DG1149" s="10"/>
      <c r="DH1149" s="10"/>
      <c r="DI1149" s="10"/>
      <c r="DJ1149" s="10"/>
      <c r="DK1149" s="10"/>
      <c r="DL1149" s="10"/>
      <c r="DM1149" s="10"/>
      <c r="DN1149" s="10"/>
      <c r="DO1149" s="10"/>
      <c r="DP1149" s="10"/>
      <c r="DQ1149" s="10"/>
      <c r="DR1149" s="10"/>
      <c r="DS1149" s="10"/>
    </row>
    <row r="1150" spans="1:123" s="101" customFormat="1" ht="10.95" customHeight="1" x14ac:dyDescent="0.25">
      <c r="A1150" s="75" t="s">
        <v>348</v>
      </c>
      <c r="B1150" s="95" t="str">
        <f t="shared" ref="B1150:B1152" si="316">IF(E1150&gt;0,"Bud02 " &amp; C1150 &amp;","&amp;D1150&amp;",'"&amp;E1150&amp;"',"&amp;1*R1150)</f>
        <v>Bud02 2020,3005,'560000',2173.05555555556</v>
      </c>
      <c r="C1150" s="96">
        <f t="shared" ref="C1150:C1153" si="317">$E$5</f>
        <v>2020</v>
      </c>
      <c r="D1150" s="96">
        <v>3005</v>
      </c>
      <c r="E1150" s="97">
        <f>IF(LEFT(H1150,1) = "x",H1150,F1150)</f>
        <v>560000</v>
      </c>
      <c r="F1150" s="90">
        <v>560000</v>
      </c>
      <c r="G1150" s="98">
        <f>IF(""="",1,SUBSTITUTE(SUBSTITUTE("","xxp","xpp"),"xppm13","xppm08"))</f>
        <v>1</v>
      </c>
      <c r="H1150" s="98">
        <f>IF(""="",1,"")</f>
        <v>1</v>
      </c>
      <c r="I1150" s="98">
        <f>IF(""="",1,IF(LEFT("",1)&lt;&gt;"E","",1))</f>
        <v>1</v>
      </c>
      <c r="J1150" s="98">
        <f>IF(""="",1,IF(LEFT("",1)="E","",1))</f>
        <v>1</v>
      </c>
      <c r="K1150" s="99" t="s">
        <v>395</v>
      </c>
      <c r="L1150" s="91">
        <v>3005</v>
      </c>
      <c r="M1150" s="100" t="str">
        <f>IF(LEFT($G1150,4)="xppm","*","")</f>
        <v/>
      </c>
      <c r="N1150" s="101" t="str">
        <f>UPPER(TRIM("          INTEREST EXPENSE"))</f>
        <v>INTEREST EXPENSE</v>
      </c>
      <c r="P1150" s="102" t="s">
        <v>356</v>
      </c>
      <c r="R1150" s="109">
        <f>IFERROR(IF(1*AB1150&gt;0,AB1150,V1150),V1150)</f>
        <v>2173.0555555555557</v>
      </c>
      <c r="S1150" s="108"/>
      <c r="T1150" s="101">
        <f>IFERROR(IF(LEFT($G1150,4)="xppm",AD1150/VLOOKUP($G1150,$K$11:$Z$28,T$1,0),IF(LEFT($J1150,1)="E",AD1150/VLOOKUP($J1150,$K$11:$Z$28,T$1,0),AD1150/T$6)),"")</f>
        <v>1715.1966666666667</v>
      </c>
      <c r="V1150" s="101">
        <f>IFERROR(IF(LEFT($G1150,4)="xppm",AF1150/VLOOKUP($G1150,$K$11:$Z$28,V$1,0),IF(LEFT($J1150,1)="E",AF1150/VLOOKUP($J1150,$K$11:$Z$28,V$1,0),AF1150/V$6)),"")</f>
        <v>2173.0555555555557</v>
      </c>
      <c r="X1150" s="101">
        <f>IFERROR(IF(LEFT($G1150,4)="xppm",AH1150/VLOOKUP($G1150,$K$11:$Z$28,X$1,0),IF(LEFT($J1150,1)="E",AH1150/VLOOKUP($J1150,$K$11:$Z$28,X$1,0),AH1150/X$6)),"")</f>
        <v>3905.6550000000002</v>
      </c>
      <c r="Z1150" s="101">
        <f>IFERROR(IF(LEFT($G1150,4)="xppm",AJ1150/VLOOKUP($G1150,$K$11:$Z$28,Z$1,0),IF(LEFT($J1150,1)="E",AJ1150/VLOOKUP($J1150,$K$11:$Z$28,Z$1,0),AJ1150/Z$6)),"")</f>
        <v>3290.8033329999998</v>
      </c>
      <c r="AA1150" s="108"/>
      <c r="AB1150" s="99">
        <f>IFERROR(IF(LEFT($G1150,4)="xppm",AL1150/VLOOKUP($G1150,$K$11:$Z$28,AB$1,0),IF(LEFT($J1150,1)="E",AL1150/VLOOKUP($J1150,$K$11:$AB$28,AB$1,0),AL1150/AB$6)),"")</f>
        <v>0</v>
      </c>
      <c r="AC1150" s="110"/>
      <c r="AD1150" s="14">
        <v>5145.59</v>
      </c>
      <c r="AE1150" s="14"/>
      <c r="AF1150" s="14">
        <v>19557.5</v>
      </c>
      <c r="AG1150" s="14"/>
      <c r="AH1150" s="14">
        <v>46867.86</v>
      </c>
      <c r="AI1150" s="14"/>
      <c r="AJ1150" s="14">
        <v>39489.639995999998</v>
      </c>
      <c r="AK1150" s="65"/>
      <c r="AL1150" s="14">
        <v>0</v>
      </c>
      <c r="AM1150" s="65"/>
      <c r="AN1150" s="25">
        <v>3198.66</v>
      </c>
      <c r="AO1150" s="25">
        <v>2718.65</v>
      </c>
      <c r="AP1150" s="25">
        <v>3998.46</v>
      </c>
      <c r="AQ1150" s="25">
        <v>2451.81</v>
      </c>
      <c r="AR1150" s="25">
        <v>2283.7600000000002</v>
      </c>
      <c r="AS1150" s="25">
        <v>2520.73</v>
      </c>
      <c r="AT1150" s="25">
        <v>2589.02</v>
      </c>
      <c r="AU1150" s="25">
        <v>2857.06</v>
      </c>
      <c r="AV1150" s="25">
        <v>1709.53</v>
      </c>
      <c r="AW1150" s="25">
        <v>1816.03</v>
      </c>
      <c r="AX1150" s="25">
        <v>1841.17</v>
      </c>
      <c r="AY1150" s="25">
        <v>1488.39</v>
      </c>
      <c r="AZ1150" s="108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  <c r="BS1150" s="10"/>
      <c r="BT1150" s="10"/>
      <c r="BU1150" s="10"/>
      <c r="BV1150" s="10"/>
      <c r="BW1150" s="10"/>
      <c r="BX1150" s="10"/>
      <c r="BY1150" s="10"/>
      <c r="BZ1150" s="10"/>
      <c r="CA1150" s="10"/>
      <c r="CB1150" s="10"/>
      <c r="CC1150" s="10"/>
      <c r="CD1150" s="10"/>
      <c r="CE1150" s="10"/>
      <c r="CF1150" s="10"/>
      <c r="CG1150" s="10"/>
      <c r="CH1150" s="10"/>
      <c r="CI1150" s="10"/>
      <c r="CJ1150" s="10"/>
      <c r="CK1150" s="10"/>
      <c r="CL1150" s="10"/>
      <c r="CM1150" s="10"/>
      <c r="CN1150" s="10"/>
      <c r="CO1150" s="10"/>
      <c r="CP1150" s="10"/>
      <c r="CQ1150" s="10"/>
      <c r="CR1150" s="10"/>
      <c r="CS1150" s="10"/>
      <c r="CT1150" s="10"/>
      <c r="CU1150" s="10"/>
      <c r="CV1150" s="10"/>
      <c r="CW1150" s="10"/>
      <c r="CX1150" s="10"/>
      <c r="CY1150" s="10"/>
      <c r="CZ1150" s="10"/>
      <c r="DA1150" s="10"/>
      <c r="DB1150" s="10"/>
      <c r="DC1150" s="10"/>
      <c r="DD1150" s="10"/>
      <c r="DE1150" s="10"/>
      <c r="DF1150" s="10"/>
      <c r="DG1150" s="10"/>
      <c r="DH1150" s="10"/>
      <c r="DI1150" s="10"/>
      <c r="DJ1150" s="10"/>
      <c r="DK1150" s="10"/>
      <c r="DL1150" s="10"/>
      <c r="DM1150" s="10"/>
      <c r="DN1150" s="10"/>
      <c r="DO1150" s="10"/>
      <c r="DP1150" s="10"/>
      <c r="DQ1150" s="10"/>
      <c r="DR1150" s="10"/>
      <c r="DS1150" s="10"/>
    </row>
    <row r="1151" spans="1:123" s="101" customFormat="1" ht="10.95" customHeight="1" x14ac:dyDescent="0.25">
      <c r="A1151" s="75" t="s">
        <v>348</v>
      </c>
      <c r="B1151" s="95" t="str">
        <f t="shared" si="316"/>
        <v>Bud02 2020,3005,'560500',39579.9333333333</v>
      </c>
      <c r="C1151" s="96">
        <f t="shared" si="317"/>
        <v>2020</v>
      </c>
      <c r="D1151" s="96">
        <v>3005</v>
      </c>
      <c r="E1151" s="97">
        <f>IF(LEFT(H1151,1) = "x",H1151,F1151)</f>
        <v>560500</v>
      </c>
      <c r="F1151" s="90">
        <v>560500</v>
      </c>
      <c r="G1151" s="98">
        <f>IF(""="",1,SUBSTITUTE(SUBSTITUTE("","xxp","xpp"),"xppm13","xppm08"))</f>
        <v>1</v>
      </c>
      <c r="H1151" s="98">
        <f>IF(""="",1,"")</f>
        <v>1</v>
      </c>
      <c r="I1151" s="98">
        <f>IF(""="",1,IF(LEFT("",1)&lt;&gt;"E","",1))</f>
        <v>1</v>
      </c>
      <c r="J1151" s="98">
        <f>IF(""="",1,IF(LEFT("",1)="E","",1))</f>
        <v>1</v>
      </c>
      <c r="K1151" s="99" t="s">
        <v>396</v>
      </c>
      <c r="L1151" s="91">
        <v>3005</v>
      </c>
      <c r="M1151" s="100" t="str">
        <f>IF(LEFT($G1151,4)="xppm","*","")</f>
        <v/>
      </c>
      <c r="N1151" s="101" t="str">
        <f>UPPER(TRIM("          RENT EXPENSE"))</f>
        <v>RENT EXPENSE</v>
      </c>
      <c r="P1151" s="102" t="s">
        <v>356</v>
      </c>
      <c r="R1151" s="109">
        <f>IFERROR(IF(1*AB1151&gt;0,AB1151,V1151),V1151)</f>
        <v>39579.933333333334</v>
      </c>
      <c r="S1151" s="108"/>
      <c r="T1151" s="101">
        <f>IFERROR(IF(LEFT($G1151,4)="xppm",AD1151/VLOOKUP($G1151,$K$11:$Z$28,T$1,0),IF(LEFT($J1151,1)="E",AD1151/VLOOKUP($J1151,$K$11:$Z$28,T$1,0),AD1151/T$6)),"")</f>
        <v>25992.460000000003</v>
      </c>
      <c r="V1151" s="101">
        <f>IFERROR(IF(LEFT($G1151,4)="xppm",AF1151/VLOOKUP($G1151,$K$11:$Z$28,V$1,0),IF(LEFT($J1151,1)="E",AF1151/VLOOKUP($J1151,$K$11:$Z$28,V$1,0),AF1151/V$6)),"")</f>
        <v>39579.933333333334</v>
      </c>
      <c r="X1151" s="101">
        <f>IFERROR(IF(LEFT($G1151,4)="xppm",AH1151/VLOOKUP($G1151,$K$11:$Z$28,X$1,0),IF(LEFT($J1151,1)="E",AH1151/VLOOKUP($J1151,$K$11:$Z$28,X$1,0),AH1151/X$6)),"")</f>
        <v>32572.00333333333</v>
      </c>
      <c r="Z1151" s="101">
        <f>IFERROR(IF(LEFT($G1151,4)="xppm",AJ1151/VLOOKUP($G1151,$K$11:$Z$28,Z$1,0),IF(LEFT($J1151,1)="E",AJ1151/VLOOKUP($J1151,$K$11:$Z$28,Z$1,0),AJ1151/Z$6)),"")</f>
        <v>47477.825000000004</v>
      </c>
      <c r="AA1151" s="108"/>
      <c r="AB1151" s="99">
        <f>IFERROR(IF(LEFT($G1151,4)="xppm",AL1151/VLOOKUP($G1151,$K$11:$Z$28,AB$1,0),IF(LEFT($J1151,1)="E",AL1151/VLOOKUP($J1151,$K$11:$AB$28,AB$1,0),AL1151/AB$6)),"")</f>
        <v>0</v>
      </c>
      <c r="AC1151" s="110"/>
      <c r="AD1151" s="14">
        <v>77977.38</v>
      </c>
      <c r="AE1151" s="14"/>
      <c r="AF1151" s="14">
        <v>356219.4</v>
      </c>
      <c r="AG1151" s="14"/>
      <c r="AH1151" s="14">
        <v>390864.04</v>
      </c>
      <c r="AI1151" s="14"/>
      <c r="AJ1151" s="14">
        <v>569733.9</v>
      </c>
      <c r="AK1151" s="65"/>
      <c r="AL1151" s="14">
        <v>0</v>
      </c>
      <c r="AM1151" s="65"/>
      <c r="AN1151" s="25">
        <v>29811.67</v>
      </c>
      <c r="AO1151" s="25">
        <v>46373.67</v>
      </c>
      <c r="AP1151" s="25">
        <v>46373.67</v>
      </c>
      <c r="AQ1151" s="25">
        <v>46373.67</v>
      </c>
      <c r="AR1151" s="25">
        <v>46373.67</v>
      </c>
      <c r="AS1151" s="25">
        <v>46373.67</v>
      </c>
      <c r="AT1151" s="25">
        <v>46373.67</v>
      </c>
      <c r="AU1151" s="25">
        <v>46373.67</v>
      </c>
      <c r="AV1151" s="25">
        <v>46373.67</v>
      </c>
      <c r="AW1151" s="25">
        <v>16491.07</v>
      </c>
      <c r="AX1151" s="25">
        <v>24153.81</v>
      </c>
      <c r="AY1151" s="25">
        <v>37332.5</v>
      </c>
      <c r="AZ1151" s="108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  <c r="BS1151" s="10"/>
      <c r="BT1151" s="10"/>
      <c r="BU1151" s="10"/>
      <c r="BV1151" s="10"/>
      <c r="BW1151" s="10"/>
      <c r="BX1151" s="10"/>
      <c r="BY1151" s="10"/>
      <c r="BZ1151" s="10"/>
      <c r="CA1151" s="10"/>
      <c r="CB1151" s="10"/>
      <c r="CC1151" s="10"/>
      <c r="CD1151" s="10"/>
      <c r="CE1151" s="10"/>
      <c r="CF1151" s="10"/>
      <c r="CG1151" s="10"/>
      <c r="CH1151" s="10"/>
      <c r="CI1151" s="10"/>
      <c r="CJ1151" s="10"/>
      <c r="CK1151" s="10"/>
      <c r="CL1151" s="10"/>
      <c r="CM1151" s="10"/>
      <c r="CN1151" s="10"/>
      <c r="CO1151" s="10"/>
      <c r="CP1151" s="10"/>
      <c r="CQ1151" s="10"/>
      <c r="CR1151" s="10"/>
      <c r="CS1151" s="10"/>
      <c r="CT1151" s="10"/>
      <c r="CU1151" s="10"/>
      <c r="CV1151" s="10"/>
      <c r="CW1151" s="10"/>
      <c r="CX1151" s="10"/>
      <c r="CY1151" s="10"/>
      <c r="CZ1151" s="10"/>
      <c r="DA1151" s="10"/>
      <c r="DB1151" s="10"/>
      <c r="DC1151" s="10"/>
      <c r="DD1151" s="10"/>
      <c r="DE1151" s="10"/>
      <c r="DF1151" s="10"/>
      <c r="DG1151" s="10"/>
      <c r="DH1151" s="10"/>
      <c r="DI1151" s="10"/>
      <c r="DJ1151" s="10"/>
      <c r="DK1151" s="10"/>
      <c r="DL1151" s="10"/>
      <c r="DM1151" s="10"/>
      <c r="DN1151" s="10"/>
      <c r="DO1151" s="10"/>
      <c r="DP1151" s="10"/>
      <c r="DQ1151" s="10"/>
      <c r="DR1151" s="10"/>
      <c r="DS1151" s="10"/>
    </row>
    <row r="1152" spans="1:123" s="101" customFormat="1" ht="10.95" customHeight="1" x14ac:dyDescent="0.25">
      <c r="A1152" s="75" t="s">
        <v>348</v>
      </c>
      <c r="B1152" s="95" t="b">
        <f t="shared" si="316"/>
        <v>0</v>
      </c>
      <c r="C1152" s="96">
        <f t="shared" si="317"/>
        <v>2020</v>
      </c>
      <c r="D1152" s="96">
        <v>3005</v>
      </c>
      <c r="E1152" s="97">
        <f>IF(LEFT(H1152,1) = "x",H1152,F1152)</f>
        <v>0</v>
      </c>
      <c r="F1152" s="90"/>
      <c r="G1152" s="98">
        <f>IF(""="",1,SUBSTITUTE(SUBSTITUTE("","xxp","xpp"),"xppm13","xppm08"))</f>
        <v>1</v>
      </c>
      <c r="H1152" s="98">
        <f>IF(""="",1,"")</f>
        <v>1</v>
      </c>
      <c r="I1152" s="98">
        <f>IF(""="",1,IF(LEFT("",1)&lt;&gt;"E","",1))</f>
        <v>1</v>
      </c>
      <c r="J1152" s="98">
        <f>IF(""="",1,IF(LEFT("",1)="E","",1))</f>
        <v>1</v>
      </c>
      <c r="K1152" s="99" t="s">
        <v>397</v>
      </c>
      <c r="L1152" s="91">
        <v>3005</v>
      </c>
      <c r="M1152" s="100" t="str">
        <f>IF(LEFT($G1152,4)="xppm","*","")</f>
        <v/>
      </c>
      <c r="N1152" s="101" t="str">
        <f>UPPER(TRIM("          NON-RECURRING MISC. EXPENSE"))</f>
        <v>NON-RECURRING MISC. EXPENSE</v>
      </c>
      <c r="P1152" s="102" t="s">
        <v>356</v>
      </c>
      <c r="R1152" s="109">
        <f>IFERROR(IF(1*AB1152&gt;0,AB1152,V1152),V1152)</f>
        <v>0</v>
      </c>
      <c r="S1152" s="108"/>
      <c r="T1152" s="101">
        <f>IFERROR(IF(LEFT($G1152,4)="xppm",AD1152/VLOOKUP($G1152,$K$11:$Z$28,T$1,0),IF(LEFT($J1152,1)="E",AD1152/VLOOKUP($J1152,$K$11:$Z$28,T$1,0),AD1152/T$6)),"")</f>
        <v>0</v>
      </c>
      <c r="V1152" s="101">
        <f>IFERROR(IF(LEFT($G1152,4)="xppm",AF1152/VLOOKUP($G1152,$K$11:$Z$28,V$1,0),IF(LEFT($J1152,1)="E",AF1152/VLOOKUP($J1152,$K$11:$Z$28,V$1,0),AF1152/V$6)),"")</f>
        <v>0</v>
      </c>
      <c r="X1152" s="101">
        <f>IFERROR(IF(LEFT($G1152,4)="xppm",AH1152/VLOOKUP($G1152,$K$11:$Z$28,X$1,0),IF(LEFT($J1152,1)="E",AH1152/VLOOKUP($J1152,$K$11:$Z$28,X$1,0),AH1152/X$6)),"")</f>
        <v>0</v>
      </c>
      <c r="Z1152" s="101">
        <f>IFERROR(IF(LEFT($G1152,4)="xppm",AJ1152/VLOOKUP($G1152,$K$11:$Z$28,Z$1,0),IF(LEFT($J1152,1)="E",AJ1152/VLOOKUP($J1152,$K$11:$Z$28,Z$1,0),AJ1152/Z$6)),"")</f>
        <v>0</v>
      </c>
      <c r="AA1152" s="108"/>
      <c r="AB1152" s="99">
        <f>IFERROR(IF(LEFT($G1152,4)="xppm",AL1152/VLOOKUP($G1152,$K$11:$Z$28,AB$1,0),IF(LEFT($J1152,1)="E",AL1152/VLOOKUP($J1152,$K$11:$AB$28,AB$1,0),AL1152/AB$6)),"")</f>
        <v>0</v>
      </c>
      <c r="AC1152" s="110"/>
      <c r="AD1152" s="14"/>
      <c r="AE1152" s="14"/>
      <c r="AF1152" s="14"/>
      <c r="AG1152" s="14"/>
      <c r="AH1152" s="14"/>
      <c r="AI1152" s="14"/>
      <c r="AJ1152" s="14"/>
      <c r="AK1152" s="65"/>
      <c r="AL1152" s="14"/>
      <c r="AM1152" s="65"/>
      <c r="AN1152" s="25"/>
      <c r="AO1152" s="25"/>
      <c r="AP1152" s="25"/>
      <c r="AQ1152" s="25"/>
      <c r="AR1152" s="25"/>
      <c r="AS1152" s="25"/>
      <c r="AT1152" s="25"/>
      <c r="AU1152" s="25"/>
      <c r="AV1152" s="25"/>
      <c r="AW1152" s="25"/>
      <c r="AX1152" s="25"/>
      <c r="AY1152" s="25"/>
      <c r="AZ1152" s="108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  <c r="BS1152" s="10"/>
      <c r="BT1152" s="10"/>
      <c r="BU1152" s="10"/>
      <c r="BV1152" s="10"/>
      <c r="BW1152" s="10"/>
      <c r="BX1152" s="10"/>
      <c r="BY1152" s="10"/>
      <c r="BZ1152" s="10"/>
      <c r="CA1152" s="10"/>
      <c r="CB1152" s="10"/>
      <c r="CC1152" s="10"/>
      <c r="CD1152" s="10"/>
      <c r="CE1152" s="10"/>
      <c r="CF1152" s="10"/>
      <c r="CG1152" s="10"/>
      <c r="CH1152" s="10"/>
      <c r="CI1152" s="10"/>
      <c r="CJ1152" s="10"/>
      <c r="CK1152" s="10"/>
      <c r="CL1152" s="10"/>
      <c r="CM1152" s="10"/>
      <c r="CN1152" s="10"/>
      <c r="CO1152" s="10"/>
      <c r="CP1152" s="10"/>
      <c r="CQ1152" s="10"/>
      <c r="CR1152" s="10"/>
      <c r="CS1152" s="10"/>
      <c r="CT1152" s="10"/>
      <c r="CU1152" s="10"/>
      <c r="CV1152" s="10"/>
      <c r="CW1152" s="10"/>
      <c r="CX1152" s="10"/>
      <c r="CY1152" s="10"/>
      <c r="CZ1152" s="10"/>
      <c r="DA1152" s="10"/>
      <c r="DB1152" s="10"/>
      <c r="DC1152" s="10"/>
      <c r="DD1152" s="10"/>
      <c r="DE1152" s="10"/>
      <c r="DF1152" s="10"/>
      <c r="DG1152" s="10"/>
      <c r="DH1152" s="10"/>
      <c r="DI1152" s="10"/>
      <c r="DJ1152" s="10"/>
      <c r="DK1152" s="10"/>
      <c r="DL1152" s="10"/>
      <c r="DM1152" s="10"/>
      <c r="DN1152" s="10"/>
      <c r="DO1152" s="10"/>
      <c r="DP1152" s="10"/>
      <c r="DQ1152" s="10"/>
      <c r="DR1152" s="10"/>
      <c r="DS1152" s="10"/>
    </row>
    <row r="1153" spans="1:123" ht="4.05" customHeight="1" x14ac:dyDescent="0.25">
      <c r="A1153" s="75" t="s">
        <v>348</v>
      </c>
      <c r="E1153" s="111"/>
      <c r="F1153" s="112"/>
      <c r="T1153" s="25"/>
      <c r="U1153" s="25"/>
      <c r="V1153" s="25"/>
      <c r="W1153" s="25"/>
      <c r="X1153" s="25"/>
      <c r="Y1153" s="25"/>
      <c r="Z1153" s="25"/>
      <c r="AA1153" s="25"/>
      <c r="AB1153" s="14"/>
      <c r="AC1153" s="14"/>
    </row>
    <row r="1154" spans="1:123" s="5" customFormat="1" x14ac:dyDescent="0.25">
      <c r="A1154" s="75" t="s">
        <v>348</v>
      </c>
      <c r="E1154" s="6"/>
      <c r="G1154" s="8"/>
      <c r="H1154" s="8"/>
      <c r="I1154" s="8"/>
      <c r="J1154" s="8"/>
      <c r="K1154" s="6"/>
      <c r="L1154" s="76"/>
      <c r="M1154" s="76"/>
      <c r="N1154" s="10"/>
      <c r="O1154" s="10"/>
      <c r="P1154" s="7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6"/>
      <c r="AC1154" s="6"/>
      <c r="AD1154" s="14"/>
      <c r="AE1154" s="14"/>
      <c r="AF1154" s="14"/>
      <c r="AG1154" s="14"/>
      <c r="AH1154" s="14"/>
      <c r="AI1154" s="14"/>
      <c r="AJ1154" s="14"/>
      <c r="AK1154" s="14"/>
      <c r="AL1154" s="14"/>
      <c r="AM1154" s="14"/>
      <c r="AN1154" s="25"/>
      <c r="AO1154" s="25"/>
      <c r="AP1154" s="25"/>
      <c r="AQ1154" s="25"/>
      <c r="AR1154" s="25"/>
      <c r="AS1154" s="25"/>
      <c r="AT1154" s="25"/>
      <c r="AU1154" s="25"/>
      <c r="AV1154" s="25"/>
      <c r="AW1154" s="25"/>
      <c r="AX1154" s="25"/>
      <c r="AY1154" s="25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  <c r="BS1154" s="10"/>
      <c r="BT1154" s="10"/>
      <c r="BU1154" s="10"/>
      <c r="BV1154" s="10"/>
      <c r="BW1154" s="10"/>
      <c r="BX1154" s="10"/>
      <c r="BY1154" s="10"/>
      <c r="BZ1154" s="10"/>
      <c r="CA1154" s="10"/>
      <c r="CB1154" s="10"/>
      <c r="CC1154" s="10"/>
      <c r="CD1154" s="10"/>
      <c r="CE1154" s="10"/>
      <c r="CF1154" s="10"/>
      <c r="CG1154" s="10"/>
      <c r="CH1154" s="10"/>
      <c r="CI1154" s="10"/>
      <c r="CJ1154" s="10"/>
      <c r="CK1154" s="10"/>
      <c r="CL1154" s="10"/>
      <c r="CM1154" s="10"/>
      <c r="CN1154" s="10"/>
      <c r="CO1154" s="10"/>
      <c r="CP1154" s="10"/>
      <c r="CQ1154" s="10"/>
      <c r="CR1154" s="10"/>
      <c r="CS1154" s="10"/>
      <c r="CT1154" s="10"/>
      <c r="CU1154" s="10"/>
      <c r="CV1154" s="10"/>
      <c r="CW1154" s="10"/>
      <c r="CX1154" s="10"/>
      <c r="CY1154" s="10"/>
      <c r="CZ1154" s="10"/>
      <c r="DA1154" s="10"/>
      <c r="DB1154" s="10"/>
      <c r="DC1154" s="10"/>
      <c r="DD1154" s="10"/>
      <c r="DE1154" s="10"/>
      <c r="DF1154" s="10"/>
      <c r="DG1154" s="10"/>
      <c r="DH1154" s="10"/>
      <c r="DI1154" s="10"/>
      <c r="DJ1154" s="10"/>
      <c r="DK1154" s="10"/>
      <c r="DL1154" s="10"/>
      <c r="DM1154" s="10"/>
      <c r="DN1154" s="10"/>
      <c r="DO1154" s="10"/>
      <c r="DP1154" s="10"/>
      <c r="DQ1154" s="10"/>
      <c r="DR1154" s="10"/>
      <c r="DS1154" s="10"/>
    </row>
    <row r="1155" spans="1:123" ht="22.8" customHeight="1" x14ac:dyDescent="0.35">
      <c r="A1155" s="75" t="s">
        <v>348</v>
      </c>
      <c r="K1155" s="6">
        <v>3006</v>
      </c>
      <c r="L1155" s="77">
        <v>3006</v>
      </c>
      <c r="M1155" s="77"/>
      <c r="N1155" s="78" t="s">
        <v>417</v>
      </c>
      <c r="O1155" s="79"/>
      <c r="S1155" s="58"/>
      <c r="AA1155" s="58"/>
      <c r="AC1155" s="72"/>
      <c r="AK1155" s="65"/>
      <c r="AM1155" s="65"/>
      <c r="AZ1155" s="58"/>
    </row>
    <row r="1156" spans="1:123" x14ac:dyDescent="0.25">
      <c r="A1156" s="75" t="s">
        <v>348</v>
      </c>
    </row>
    <row r="1157" spans="1:123" s="86" customFormat="1" ht="15" customHeight="1" x14ac:dyDescent="0.25">
      <c r="A1157" s="75" t="s">
        <v>348</v>
      </c>
      <c r="B1157" s="80"/>
      <c r="C1157" s="80"/>
      <c r="D1157" s="80"/>
      <c r="E1157" s="81"/>
      <c r="F1157" s="82"/>
      <c r="G1157" s="81"/>
      <c r="H1157" s="81"/>
      <c r="I1157" s="81"/>
      <c r="J1157" s="81"/>
      <c r="K1157" s="81"/>
      <c r="L1157" s="83">
        <f>L1158</f>
        <v>3006</v>
      </c>
      <c r="M1157" s="84" t="s">
        <v>350</v>
      </c>
      <c r="N1157" s="84"/>
      <c r="O1157" s="84"/>
      <c r="P1157" s="84"/>
      <c r="Q1157" s="84"/>
      <c r="R1157" s="84"/>
      <c r="S1157" s="84"/>
      <c r="T1157" s="84"/>
      <c r="U1157" s="84"/>
      <c r="V1157" s="84"/>
      <c r="W1157" s="84"/>
      <c r="X1157" s="84"/>
      <c r="Y1157" s="84"/>
      <c r="Z1157" s="84"/>
      <c r="AA1157" s="84"/>
      <c r="AB1157" s="81"/>
      <c r="AC1157" s="81"/>
      <c r="AD1157" s="14"/>
      <c r="AE1157" s="14"/>
      <c r="AF1157" s="14"/>
      <c r="AG1157" s="14"/>
      <c r="AH1157" s="14"/>
      <c r="AI1157" s="14"/>
      <c r="AJ1157" s="14"/>
      <c r="AK1157" s="14"/>
      <c r="AL1157" s="14"/>
      <c r="AM1157" s="14"/>
      <c r="AN1157" s="85"/>
      <c r="AO1157" s="85"/>
      <c r="AP1157" s="85"/>
      <c r="AQ1157" s="85"/>
      <c r="AR1157" s="85"/>
      <c r="AS1157" s="85"/>
      <c r="AT1157" s="85"/>
      <c r="AU1157" s="85"/>
      <c r="AV1157" s="85"/>
      <c r="AW1157" s="85"/>
      <c r="AX1157" s="85"/>
      <c r="AY1157" s="85"/>
      <c r="AZ1157" s="84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  <c r="BS1157" s="10"/>
      <c r="BT1157" s="10"/>
      <c r="BU1157" s="10"/>
      <c r="BV1157" s="10"/>
      <c r="BW1157" s="10"/>
      <c r="BX1157" s="10"/>
      <c r="BY1157" s="10"/>
      <c r="BZ1157" s="10"/>
      <c r="CA1157" s="10"/>
      <c r="CB1157" s="10"/>
      <c r="CC1157" s="10"/>
      <c r="CD1157" s="10"/>
      <c r="CE1157" s="10"/>
      <c r="CF1157" s="10"/>
      <c r="CG1157" s="10"/>
      <c r="CH1157" s="10"/>
      <c r="CI1157" s="10"/>
      <c r="CJ1157" s="10"/>
      <c r="CK1157" s="10"/>
      <c r="CL1157" s="10"/>
      <c r="CM1157" s="10"/>
      <c r="CN1157" s="10"/>
      <c r="CO1157" s="10"/>
      <c r="CP1157" s="10"/>
      <c r="CQ1157" s="10"/>
      <c r="CR1157" s="10"/>
      <c r="CS1157" s="10"/>
      <c r="CT1157" s="10"/>
      <c r="CU1157" s="10"/>
      <c r="CV1157" s="10"/>
      <c r="CW1157" s="10"/>
      <c r="CX1157" s="10"/>
      <c r="CY1157" s="10"/>
      <c r="CZ1157" s="10"/>
      <c r="DA1157" s="10"/>
      <c r="DB1157" s="10"/>
      <c r="DC1157" s="10"/>
      <c r="DD1157" s="10"/>
      <c r="DE1157" s="10"/>
      <c r="DF1157" s="10"/>
      <c r="DG1157" s="10"/>
      <c r="DH1157" s="10"/>
      <c r="DI1157" s="10"/>
      <c r="DJ1157" s="10"/>
      <c r="DK1157" s="10"/>
      <c r="DL1157" s="10"/>
      <c r="DM1157" s="10"/>
      <c r="DN1157" s="10"/>
      <c r="DO1157" s="10"/>
      <c r="DP1157" s="10"/>
      <c r="DQ1157" s="10"/>
      <c r="DR1157" s="10"/>
      <c r="DS1157" s="10"/>
    </row>
    <row r="1158" spans="1:123" s="25" customFormat="1" ht="10.95" customHeight="1" x14ac:dyDescent="0.25">
      <c r="A1158" s="87" t="s">
        <v>348</v>
      </c>
      <c r="B1158" s="88"/>
      <c r="C1158" s="88"/>
      <c r="D1158" s="88"/>
      <c r="E1158" s="89"/>
      <c r="F1158" s="90"/>
      <c r="G1158" s="13"/>
      <c r="H1158" s="13"/>
      <c r="I1158" s="13"/>
      <c r="J1158" s="13"/>
      <c r="K1158" s="14" t="s">
        <v>295</v>
      </c>
      <c r="L1158" s="91">
        <v>3006</v>
      </c>
      <c r="M1158" s="92"/>
      <c r="N1158" s="25" t="str">
        <f>TRIM("    TOTAL DAYS")</f>
        <v>TOTAL DAYS</v>
      </c>
      <c r="P1158" s="70"/>
      <c r="Q1158" s="10"/>
      <c r="R1158" s="85"/>
      <c r="S1158" s="93"/>
      <c r="T1158" s="25">
        <f>AD1158/T$6</f>
        <v>2495.6666666666665</v>
      </c>
      <c r="V1158" s="25">
        <f>AF1158/V$6</f>
        <v>2583.7777777777778</v>
      </c>
      <c r="X1158" s="25">
        <f>AH1158/X$6</f>
        <v>2859.9166666666665</v>
      </c>
      <c r="Z1158" s="25">
        <f>AJ1158/Z$6</f>
        <v>2917.75</v>
      </c>
      <c r="AA1158" s="93"/>
      <c r="AB1158" s="14">
        <f>AL1158/AB$6</f>
        <v>0</v>
      </c>
      <c r="AC1158" s="65"/>
      <c r="AD1158" s="14">
        <v>7487</v>
      </c>
      <c r="AE1158" s="14"/>
      <c r="AF1158" s="14">
        <v>23254</v>
      </c>
      <c r="AG1158" s="14"/>
      <c r="AH1158" s="14">
        <v>34319</v>
      </c>
      <c r="AI1158" s="14"/>
      <c r="AJ1158" s="14">
        <v>35013</v>
      </c>
      <c r="AK1158" s="65"/>
      <c r="AL1158" s="14">
        <v>0</v>
      </c>
      <c r="AM1158" s="65"/>
      <c r="AN1158" s="25">
        <v>2846</v>
      </c>
      <c r="AO1158" s="25">
        <v>2831</v>
      </c>
      <c r="AP1158" s="25">
        <v>2966</v>
      </c>
      <c r="AQ1158" s="25">
        <v>2955</v>
      </c>
      <c r="AR1158" s="25">
        <v>2620</v>
      </c>
      <c r="AS1158" s="25">
        <v>2635</v>
      </c>
      <c r="AT1158" s="25">
        <v>2554</v>
      </c>
      <c r="AU1158" s="25">
        <v>2574</v>
      </c>
      <c r="AV1158" s="25">
        <v>2429</v>
      </c>
      <c r="AW1158" s="25">
        <v>2434</v>
      </c>
      <c r="AX1158" s="25">
        <v>2487</v>
      </c>
      <c r="AY1158" s="25">
        <v>2566</v>
      </c>
      <c r="AZ1158" s="93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  <c r="BS1158" s="10"/>
      <c r="BT1158" s="10"/>
      <c r="BU1158" s="10"/>
      <c r="BV1158" s="10"/>
      <c r="BW1158" s="10"/>
      <c r="BX1158" s="10"/>
      <c r="BY1158" s="10"/>
      <c r="BZ1158" s="10"/>
      <c r="CA1158" s="10"/>
      <c r="CB1158" s="10"/>
      <c r="CC1158" s="10"/>
      <c r="CD1158" s="10"/>
      <c r="CE1158" s="10"/>
      <c r="CF1158" s="10"/>
      <c r="CG1158" s="10"/>
      <c r="CH1158" s="10"/>
      <c r="CI1158" s="10"/>
      <c r="CJ1158" s="10"/>
      <c r="CK1158" s="10"/>
      <c r="CL1158" s="10"/>
      <c r="CM1158" s="10"/>
      <c r="CN1158" s="10"/>
      <c r="CO1158" s="10"/>
      <c r="CP1158" s="10"/>
      <c r="CQ1158" s="10"/>
      <c r="CR1158" s="10"/>
      <c r="CS1158" s="10"/>
      <c r="CT1158" s="10"/>
      <c r="CU1158" s="10"/>
      <c r="CV1158" s="10"/>
      <c r="CW1158" s="10"/>
      <c r="CX1158" s="10"/>
      <c r="CY1158" s="10"/>
      <c r="CZ1158" s="10"/>
      <c r="DA1158" s="10"/>
      <c r="DB1158" s="10"/>
      <c r="DC1158" s="10"/>
      <c r="DD1158" s="10"/>
      <c r="DE1158" s="10"/>
      <c r="DF1158" s="10"/>
      <c r="DG1158" s="10"/>
      <c r="DH1158" s="10"/>
      <c r="DI1158" s="10"/>
      <c r="DJ1158" s="10"/>
      <c r="DK1158" s="10"/>
      <c r="DL1158" s="10"/>
      <c r="DM1158" s="10"/>
      <c r="DN1158" s="10"/>
      <c r="DO1158" s="10"/>
      <c r="DP1158" s="10"/>
      <c r="DQ1158" s="10"/>
      <c r="DR1158" s="10"/>
      <c r="DS1158" s="10"/>
    </row>
    <row r="1159" spans="1:123" s="25" customFormat="1" ht="10.95" customHeight="1" x14ac:dyDescent="0.25">
      <c r="A1159" s="87" t="s">
        <v>348</v>
      </c>
      <c r="B1159" s="88"/>
      <c r="C1159" s="88"/>
      <c r="D1159" s="88"/>
      <c r="E1159" s="89"/>
      <c r="F1159" s="90"/>
      <c r="G1159" s="13"/>
      <c r="H1159" s="13"/>
      <c r="I1159" s="13"/>
      <c r="J1159" s="13"/>
      <c r="K1159" s="14" t="s">
        <v>299</v>
      </c>
      <c r="L1159" s="91">
        <v>3006</v>
      </c>
      <c r="M1159" s="92"/>
      <c r="N1159" s="25" t="str">
        <f>TRIM("      TOTAL ANCILLARIES")</f>
        <v>TOTAL ANCILLARIES</v>
      </c>
      <c r="P1159" s="70"/>
      <c r="Q1159" s="10"/>
      <c r="R1159" s="85"/>
      <c r="S1159" s="93"/>
      <c r="T1159" s="25">
        <f>AD1159/T$6</f>
        <v>30149.34</v>
      </c>
      <c r="V1159" s="25">
        <f>AF1159/V$6</f>
        <v>29334.022222222222</v>
      </c>
      <c r="X1159" s="25">
        <f>AH1159/X$6</f>
        <v>36995.843333333331</v>
      </c>
      <c r="Z1159" s="25">
        <f>AJ1159/Z$6</f>
        <v>21584.900876</v>
      </c>
      <c r="AA1159" s="93"/>
      <c r="AB1159" s="14">
        <f>AL1159/AB$6</f>
        <v>0</v>
      </c>
      <c r="AC1159" s="65"/>
      <c r="AD1159" s="14">
        <v>90448.02</v>
      </c>
      <c r="AE1159" s="14"/>
      <c r="AF1159" s="14">
        <v>264006.2</v>
      </c>
      <c r="AG1159" s="14"/>
      <c r="AH1159" s="14">
        <v>443950.12</v>
      </c>
      <c r="AI1159" s="14"/>
      <c r="AJ1159" s="14">
        <v>259018.810512</v>
      </c>
      <c r="AK1159" s="65"/>
      <c r="AL1159" s="14">
        <v>0</v>
      </c>
      <c r="AM1159" s="65"/>
      <c r="AN1159" s="25">
        <v>29810.92</v>
      </c>
      <c r="AO1159" s="25">
        <v>46775.19</v>
      </c>
      <c r="AP1159" s="25">
        <v>31699.55</v>
      </c>
      <c r="AQ1159" s="25">
        <v>29124.85</v>
      </c>
      <c r="AR1159" s="25">
        <v>36206.269999999997</v>
      </c>
      <c r="AS1159" s="25">
        <v>37549.949999999997</v>
      </c>
      <c r="AT1159" s="25">
        <v>27650.01</v>
      </c>
      <c r="AU1159" s="25">
        <v>22394.959999999999</v>
      </c>
      <c r="AV1159" s="25">
        <v>20632.14</v>
      </c>
      <c r="AW1159" s="25">
        <v>29420.17</v>
      </c>
      <c r="AX1159" s="25">
        <v>29542.12</v>
      </c>
      <c r="AY1159" s="25">
        <v>31485.73</v>
      </c>
      <c r="AZ1159" s="93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  <c r="BS1159" s="10"/>
      <c r="BT1159" s="10"/>
      <c r="BU1159" s="10"/>
      <c r="BV1159" s="10"/>
      <c r="BW1159" s="10"/>
      <c r="BX1159" s="10"/>
      <c r="BY1159" s="10"/>
      <c r="BZ1159" s="10"/>
      <c r="CA1159" s="10"/>
      <c r="CB1159" s="10"/>
      <c r="CC1159" s="10"/>
      <c r="CD1159" s="10"/>
      <c r="CE1159" s="10"/>
      <c r="CF1159" s="10"/>
      <c r="CG1159" s="10"/>
      <c r="CH1159" s="10"/>
      <c r="CI1159" s="10"/>
      <c r="CJ1159" s="10"/>
      <c r="CK1159" s="10"/>
      <c r="CL1159" s="10"/>
      <c r="CM1159" s="10"/>
      <c r="CN1159" s="10"/>
      <c r="CO1159" s="10"/>
      <c r="CP1159" s="10"/>
      <c r="CQ1159" s="10"/>
      <c r="CR1159" s="10"/>
      <c r="CS1159" s="10"/>
      <c r="CT1159" s="10"/>
      <c r="CU1159" s="10"/>
      <c r="CV1159" s="10"/>
      <c r="CW1159" s="10"/>
      <c r="CX1159" s="10"/>
      <c r="CY1159" s="10"/>
      <c r="CZ1159" s="10"/>
      <c r="DA1159" s="10"/>
      <c r="DB1159" s="10"/>
      <c r="DC1159" s="10"/>
      <c r="DD1159" s="10"/>
      <c r="DE1159" s="10"/>
      <c r="DF1159" s="10"/>
      <c r="DG1159" s="10"/>
      <c r="DH1159" s="10"/>
      <c r="DI1159" s="10"/>
      <c r="DJ1159" s="10"/>
      <c r="DK1159" s="10"/>
      <c r="DL1159" s="10"/>
      <c r="DM1159" s="10"/>
      <c r="DN1159" s="10"/>
      <c r="DO1159" s="10"/>
      <c r="DP1159" s="10"/>
      <c r="DQ1159" s="10"/>
      <c r="DR1159" s="10"/>
      <c r="DS1159" s="10"/>
    </row>
    <row r="1160" spans="1:123" s="25" customFormat="1" ht="10.95" customHeight="1" x14ac:dyDescent="0.25">
      <c r="A1160" s="87" t="s">
        <v>348</v>
      </c>
      <c r="B1160" s="88"/>
      <c r="C1160" s="88"/>
      <c r="D1160" s="88"/>
      <c r="E1160" s="89"/>
      <c r="F1160" s="90"/>
      <c r="G1160" s="13"/>
      <c r="H1160" s="13"/>
      <c r="I1160" s="13"/>
      <c r="J1160" s="13"/>
      <c r="K1160" s="14" t="s">
        <v>301</v>
      </c>
      <c r="L1160" s="91">
        <v>3006</v>
      </c>
      <c r="M1160" s="92"/>
      <c r="N1160" s="25" t="str">
        <f>TRIM("TOTAL REVENUE")</f>
        <v>TOTAL REVENUE</v>
      </c>
      <c r="P1160" s="70"/>
      <c r="Q1160" s="10"/>
      <c r="R1160" s="85"/>
      <c r="S1160" s="93"/>
      <c r="T1160" s="25">
        <f>AD1160/T$6</f>
        <v>705978.94</v>
      </c>
      <c r="V1160" s="25">
        <f>AF1160/V$6</f>
        <v>730488.39555555547</v>
      </c>
      <c r="X1160" s="25">
        <f>AH1160/X$6</f>
        <v>768836.76166666672</v>
      </c>
      <c r="Z1160" s="25">
        <f>AJ1160/Z$6</f>
        <v>846669.41759183339</v>
      </c>
      <c r="AA1160" s="93"/>
      <c r="AB1160" s="14">
        <f>AL1160/AB$6</f>
        <v>0</v>
      </c>
      <c r="AC1160" s="65"/>
      <c r="AD1160" s="14">
        <v>2117936.8199999998</v>
      </c>
      <c r="AE1160" s="14"/>
      <c r="AF1160" s="14">
        <v>6574395.5599999996</v>
      </c>
      <c r="AG1160" s="14"/>
      <c r="AH1160" s="14">
        <v>9226041.1400000006</v>
      </c>
      <c r="AI1160" s="14"/>
      <c r="AJ1160" s="14">
        <v>10160033.011102</v>
      </c>
      <c r="AK1160" s="65"/>
      <c r="AL1160" s="14">
        <v>0</v>
      </c>
      <c r="AM1160" s="65"/>
      <c r="AN1160" s="25">
        <v>769727.19</v>
      </c>
      <c r="AO1160" s="25">
        <v>725817.85</v>
      </c>
      <c r="AP1160" s="25">
        <v>737725.74</v>
      </c>
      <c r="AQ1160" s="25">
        <v>833159.12</v>
      </c>
      <c r="AR1160" s="25">
        <v>743123.88</v>
      </c>
      <c r="AS1160" s="25">
        <v>735275.7</v>
      </c>
      <c r="AT1160" s="25">
        <v>708770.86</v>
      </c>
      <c r="AU1160" s="25">
        <v>747831.47</v>
      </c>
      <c r="AV1160" s="25">
        <v>688297.71</v>
      </c>
      <c r="AW1160" s="25">
        <v>687397.24</v>
      </c>
      <c r="AX1160" s="25">
        <v>699654.53</v>
      </c>
      <c r="AY1160" s="25">
        <v>730885.05</v>
      </c>
      <c r="AZ1160" s="93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  <c r="BS1160" s="10"/>
      <c r="BT1160" s="10"/>
      <c r="BU1160" s="10"/>
      <c r="BV1160" s="10"/>
      <c r="BW1160" s="10"/>
      <c r="BX1160" s="10"/>
      <c r="BY1160" s="10"/>
      <c r="BZ1160" s="10"/>
      <c r="CA1160" s="10"/>
      <c r="CB1160" s="10"/>
      <c r="CC1160" s="10"/>
      <c r="CD1160" s="10"/>
      <c r="CE1160" s="10"/>
      <c r="CF1160" s="10"/>
      <c r="CG1160" s="10"/>
      <c r="CH1160" s="10"/>
      <c r="CI1160" s="10"/>
      <c r="CJ1160" s="10"/>
      <c r="CK1160" s="10"/>
      <c r="CL1160" s="10"/>
      <c r="CM1160" s="10"/>
      <c r="CN1160" s="10"/>
      <c r="CO1160" s="10"/>
      <c r="CP1160" s="10"/>
      <c r="CQ1160" s="10"/>
      <c r="CR1160" s="10"/>
      <c r="CS1160" s="10"/>
      <c r="CT1160" s="10"/>
      <c r="CU1160" s="10"/>
      <c r="CV1160" s="10"/>
      <c r="CW1160" s="10"/>
      <c r="CX1160" s="10"/>
      <c r="CY1160" s="10"/>
      <c r="CZ1160" s="10"/>
      <c r="DA1160" s="10"/>
      <c r="DB1160" s="10"/>
      <c r="DC1160" s="10"/>
      <c r="DD1160" s="10"/>
      <c r="DE1160" s="10"/>
      <c r="DF1160" s="10"/>
      <c r="DG1160" s="10"/>
      <c r="DH1160" s="10"/>
      <c r="DI1160" s="10"/>
      <c r="DJ1160" s="10"/>
      <c r="DK1160" s="10"/>
      <c r="DL1160" s="10"/>
      <c r="DM1160" s="10"/>
      <c r="DN1160" s="10"/>
      <c r="DO1160" s="10"/>
      <c r="DP1160" s="10"/>
      <c r="DQ1160" s="10"/>
      <c r="DR1160" s="10"/>
      <c r="DS1160" s="10"/>
    </row>
    <row r="1161" spans="1:123" s="25" customFormat="1" ht="10.95" customHeight="1" x14ac:dyDescent="0.25">
      <c r="A1161" s="87" t="s">
        <v>348</v>
      </c>
      <c r="B1161" s="88"/>
      <c r="C1161" s="88"/>
      <c r="D1161" s="88"/>
      <c r="E1161" s="89"/>
      <c r="F1161" s="90"/>
      <c r="G1161" s="13"/>
      <c r="H1161" s="13"/>
      <c r="I1161" s="13"/>
      <c r="J1161" s="13"/>
      <c r="K1161" s="14" t="s">
        <v>303</v>
      </c>
      <c r="L1161" s="91">
        <v>3006</v>
      </c>
      <c r="M1161" s="92"/>
      <c r="N1161" s="25" t="str">
        <f>TRIM("      TOTAL EMPLOYEE WAGES")</f>
        <v>TOTAL EMPLOYEE WAGES</v>
      </c>
      <c r="P1161" s="70"/>
      <c r="Q1161" s="10"/>
      <c r="R1161" s="85"/>
      <c r="S1161" s="93"/>
      <c r="T1161" s="25">
        <f>AD1161/T$6</f>
        <v>323883.78999999998</v>
      </c>
      <c r="V1161" s="25">
        <f>AF1161/V$6</f>
        <v>338253.99444444448</v>
      </c>
      <c r="X1161" s="25">
        <f>AH1161/X$6</f>
        <v>341876.9483333333</v>
      </c>
      <c r="Z1161" s="25">
        <f>AJ1161/Z$6</f>
        <v>399173.37092891667</v>
      </c>
      <c r="AA1161" s="93"/>
      <c r="AB1161" s="14">
        <f>AL1161/AB$6</f>
        <v>0</v>
      </c>
      <c r="AC1161" s="65"/>
      <c r="AD1161" s="14">
        <v>971651.37</v>
      </c>
      <c r="AE1161" s="14"/>
      <c r="AF1161" s="14">
        <v>3044285.95</v>
      </c>
      <c r="AG1161" s="14"/>
      <c r="AH1161" s="14">
        <v>4102523.38</v>
      </c>
      <c r="AI1161" s="14"/>
      <c r="AJ1161" s="14">
        <v>4790080.4511470003</v>
      </c>
      <c r="AK1161" s="65"/>
      <c r="AL1161" s="14">
        <v>0</v>
      </c>
      <c r="AM1161" s="65"/>
      <c r="AN1161" s="25">
        <v>360179.3</v>
      </c>
      <c r="AO1161" s="25">
        <v>356109.8</v>
      </c>
      <c r="AP1161" s="25">
        <v>365867.62</v>
      </c>
      <c r="AQ1161" s="25">
        <v>380820.98</v>
      </c>
      <c r="AR1161" s="25">
        <v>346875.13</v>
      </c>
      <c r="AS1161" s="25">
        <v>341171.15</v>
      </c>
      <c r="AT1161" s="25">
        <v>340818.97</v>
      </c>
      <c r="AU1161" s="25">
        <v>340842.12</v>
      </c>
      <c r="AV1161" s="25">
        <v>322106.23</v>
      </c>
      <c r="AW1161" s="25">
        <v>313317.38</v>
      </c>
      <c r="AX1161" s="25">
        <v>328444.65999999997</v>
      </c>
      <c r="AY1161" s="25">
        <v>329889.33</v>
      </c>
      <c r="AZ1161" s="93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  <c r="BS1161" s="10"/>
      <c r="BT1161" s="10"/>
      <c r="BU1161" s="10"/>
      <c r="BV1161" s="10"/>
      <c r="BW1161" s="10"/>
      <c r="BX1161" s="10"/>
      <c r="BY1161" s="10"/>
      <c r="BZ1161" s="10"/>
      <c r="CA1161" s="10"/>
      <c r="CB1161" s="10"/>
      <c r="CC1161" s="10"/>
      <c r="CD1161" s="10"/>
      <c r="CE1161" s="10"/>
      <c r="CF1161" s="10"/>
      <c r="CG1161" s="10"/>
      <c r="CH1161" s="10"/>
      <c r="CI1161" s="10"/>
      <c r="CJ1161" s="10"/>
      <c r="CK1161" s="10"/>
      <c r="CL1161" s="10"/>
      <c r="CM1161" s="10"/>
      <c r="CN1161" s="10"/>
      <c r="CO1161" s="10"/>
      <c r="CP1161" s="10"/>
      <c r="CQ1161" s="10"/>
      <c r="CR1161" s="10"/>
      <c r="CS1161" s="10"/>
      <c r="CT1161" s="10"/>
      <c r="CU1161" s="10"/>
      <c r="CV1161" s="10"/>
      <c r="CW1161" s="10"/>
      <c r="CX1161" s="10"/>
      <c r="CY1161" s="10"/>
      <c r="CZ1161" s="10"/>
      <c r="DA1161" s="10"/>
      <c r="DB1161" s="10"/>
      <c r="DC1161" s="10"/>
      <c r="DD1161" s="10"/>
      <c r="DE1161" s="10"/>
      <c r="DF1161" s="10"/>
      <c r="DG1161" s="10"/>
      <c r="DH1161" s="10"/>
      <c r="DI1161" s="10"/>
      <c r="DJ1161" s="10"/>
      <c r="DK1161" s="10"/>
      <c r="DL1161" s="10"/>
      <c r="DM1161" s="10"/>
      <c r="DN1161" s="10"/>
      <c r="DO1161" s="10"/>
      <c r="DP1161" s="10"/>
      <c r="DQ1161" s="10"/>
      <c r="DR1161" s="10"/>
      <c r="DS1161" s="10"/>
    </row>
    <row r="1162" spans="1:123" s="25" customFormat="1" ht="10.95" customHeight="1" x14ac:dyDescent="0.25">
      <c r="A1162" s="87" t="s">
        <v>348</v>
      </c>
      <c r="B1162" s="88"/>
      <c r="C1162" s="88"/>
      <c r="D1162" s="88"/>
      <c r="E1162" s="89"/>
      <c r="F1162" s="90"/>
      <c r="G1162" s="13"/>
      <c r="H1162" s="13"/>
      <c r="I1162" s="13"/>
      <c r="J1162" s="13"/>
      <c r="K1162" s="14" t="s">
        <v>305</v>
      </c>
      <c r="L1162" s="91">
        <v>3006</v>
      </c>
      <c r="M1162" s="92"/>
      <c r="N1162" s="25" t="str">
        <f>TRIM("TOTAL COMPENSATION")</f>
        <v>TOTAL COMPENSATION</v>
      </c>
      <c r="P1162" s="70"/>
      <c r="Q1162" s="10"/>
      <c r="R1162" s="85"/>
      <c r="S1162" s="93"/>
      <c r="T1162" s="25">
        <f>AD1162/T$6</f>
        <v>359902.47333333333</v>
      </c>
      <c r="V1162" s="25">
        <f>AF1162/V$6</f>
        <v>374272.00444444444</v>
      </c>
      <c r="X1162" s="25">
        <f>AH1162/X$6</f>
        <v>376381.48249999998</v>
      </c>
      <c r="Z1162" s="25">
        <f>AJ1162/Z$6</f>
        <v>434669.37092891667</v>
      </c>
      <c r="AA1162" s="93"/>
      <c r="AB1162" s="14">
        <f>AL1162/AB$6</f>
        <v>0</v>
      </c>
      <c r="AC1162" s="65"/>
      <c r="AD1162" s="14">
        <v>1079707.42</v>
      </c>
      <c r="AE1162" s="14"/>
      <c r="AF1162" s="14">
        <v>3368448.04</v>
      </c>
      <c r="AG1162" s="14"/>
      <c r="AH1162" s="14">
        <v>4516577.79</v>
      </c>
      <c r="AI1162" s="14"/>
      <c r="AJ1162" s="14">
        <v>5216032.4511470003</v>
      </c>
      <c r="AK1162" s="65"/>
      <c r="AL1162" s="14">
        <v>0</v>
      </c>
      <c r="AM1162" s="65"/>
      <c r="AN1162" s="25">
        <v>394979.3</v>
      </c>
      <c r="AO1162" s="25">
        <v>390909.8</v>
      </c>
      <c r="AP1162" s="25">
        <v>400580.26</v>
      </c>
      <c r="AQ1162" s="25">
        <v>416838.99</v>
      </c>
      <c r="AR1162" s="25">
        <v>382893.14</v>
      </c>
      <c r="AS1162" s="25">
        <v>377189.16</v>
      </c>
      <c r="AT1162" s="25">
        <v>376836.98</v>
      </c>
      <c r="AU1162" s="25">
        <v>376859.12</v>
      </c>
      <c r="AV1162" s="25">
        <v>358123.23</v>
      </c>
      <c r="AW1162" s="25">
        <v>349337.41</v>
      </c>
      <c r="AX1162" s="25">
        <v>364462.67</v>
      </c>
      <c r="AY1162" s="25">
        <v>365907.34</v>
      </c>
      <c r="AZ1162" s="93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  <c r="BS1162" s="10"/>
      <c r="BT1162" s="10"/>
      <c r="BU1162" s="10"/>
      <c r="BV1162" s="10"/>
      <c r="BW1162" s="10"/>
      <c r="BX1162" s="10"/>
      <c r="BY1162" s="10"/>
      <c r="BZ1162" s="10"/>
      <c r="CA1162" s="10"/>
      <c r="CB1162" s="10"/>
      <c r="CC1162" s="10"/>
      <c r="CD1162" s="10"/>
      <c r="CE1162" s="10"/>
      <c r="CF1162" s="10"/>
      <c r="CG1162" s="10"/>
      <c r="CH1162" s="10"/>
      <c r="CI1162" s="10"/>
      <c r="CJ1162" s="10"/>
      <c r="CK1162" s="10"/>
      <c r="CL1162" s="10"/>
      <c r="CM1162" s="10"/>
      <c r="CN1162" s="10"/>
      <c r="CO1162" s="10"/>
      <c r="CP1162" s="10"/>
      <c r="CQ1162" s="10"/>
      <c r="CR1162" s="10"/>
      <c r="CS1162" s="10"/>
      <c r="CT1162" s="10"/>
      <c r="CU1162" s="10"/>
      <c r="CV1162" s="10"/>
      <c r="CW1162" s="10"/>
      <c r="CX1162" s="10"/>
      <c r="CY1162" s="10"/>
      <c r="CZ1162" s="10"/>
      <c r="DA1162" s="10"/>
      <c r="DB1162" s="10"/>
      <c r="DC1162" s="10"/>
      <c r="DD1162" s="10"/>
      <c r="DE1162" s="10"/>
      <c r="DF1162" s="10"/>
      <c r="DG1162" s="10"/>
      <c r="DH1162" s="10"/>
      <c r="DI1162" s="10"/>
      <c r="DJ1162" s="10"/>
      <c r="DK1162" s="10"/>
      <c r="DL1162" s="10"/>
      <c r="DM1162" s="10"/>
      <c r="DN1162" s="10"/>
      <c r="DO1162" s="10"/>
      <c r="DP1162" s="10"/>
      <c r="DQ1162" s="10"/>
      <c r="DR1162" s="10"/>
      <c r="DS1162" s="10"/>
    </row>
    <row r="1163" spans="1:123" x14ac:dyDescent="0.25">
      <c r="A1163" s="75" t="s">
        <v>348</v>
      </c>
      <c r="L1163" s="94"/>
    </row>
    <row r="1164" spans="1:123" s="86" customFormat="1" ht="15" customHeight="1" x14ac:dyDescent="0.25">
      <c r="A1164" s="75" t="s">
        <v>348</v>
      </c>
      <c r="B1164" s="80"/>
      <c r="C1164" s="80"/>
      <c r="D1164" s="80"/>
      <c r="E1164" s="81"/>
      <c r="F1164" s="82"/>
      <c r="G1164" s="81"/>
      <c r="H1164" s="81"/>
      <c r="I1164" s="81"/>
      <c r="J1164" s="81"/>
      <c r="K1164" s="81"/>
      <c r="L1164" s="83">
        <f>L1165</f>
        <v>3006</v>
      </c>
      <c r="M1164" s="84" t="s">
        <v>351</v>
      </c>
      <c r="N1164" s="84"/>
      <c r="O1164" s="84"/>
      <c r="P1164" s="84"/>
      <c r="Q1164" s="84"/>
      <c r="R1164" s="84"/>
      <c r="S1164" s="84"/>
      <c r="T1164" s="84"/>
      <c r="U1164" s="84"/>
      <c r="V1164" s="84"/>
      <c r="W1164" s="84"/>
      <c r="X1164" s="84"/>
      <c r="Y1164" s="84"/>
      <c r="Z1164" s="84"/>
      <c r="AA1164" s="84"/>
      <c r="AB1164" s="81"/>
      <c r="AC1164" s="81"/>
      <c r="AD1164" s="14"/>
      <c r="AE1164" s="14"/>
      <c r="AF1164" s="14"/>
      <c r="AG1164" s="14"/>
      <c r="AH1164" s="14"/>
      <c r="AI1164" s="14"/>
      <c r="AJ1164" s="14"/>
      <c r="AK1164" s="14"/>
      <c r="AL1164" s="14"/>
      <c r="AM1164" s="14"/>
      <c r="AN1164" s="85"/>
      <c r="AO1164" s="85"/>
      <c r="AP1164" s="85"/>
      <c r="AQ1164" s="85"/>
      <c r="AR1164" s="85"/>
      <c r="AS1164" s="85"/>
      <c r="AT1164" s="85"/>
      <c r="AU1164" s="85"/>
      <c r="AV1164" s="85"/>
      <c r="AW1164" s="85"/>
      <c r="AX1164" s="85"/>
      <c r="AY1164" s="85"/>
      <c r="AZ1164" s="84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  <c r="BS1164" s="10"/>
      <c r="BT1164" s="10"/>
      <c r="BU1164" s="10"/>
      <c r="BV1164" s="10"/>
      <c r="BW1164" s="10"/>
      <c r="BX1164" s="10"/>
      <c r="BY1164" s="10"/>
      <c r="BZ1164" s="10"/>
      <c r="CA1164" s="10"/>
      <c r="CB1164" s="10"/>
      <c r="CC1164" s="10"/>
      <c r="CD1164" s="10"/>
      <c r="CE1164" s="10"/>
      <c r="CF1164" s="10"/>
      <c r="CG1164" s="10"/>
      <c r="CH1164" s="10"/>
      <c r="CI1164" s="10"/>
      <c r="CJ1164" s="10"/>
      <c r="CK1164" s="10"/>
      <c r="CL1164" s="10"/>
      <c r="CM1164" s="10"/>
      <c r="CN1164" s="10"/>
      <c r="CO1164" s="10"/>
      <c r="CP1164" s="10"/>
      <c r="CQ1164" s="10"/>
      <c r="CR1164" s="10"/>
      <c r="CS1164" s="10"/>
      <c r="CT1164" s="10"/>
      <c r="CU1164" s="10"/>
      <c r="CV1164" s="10"/>
      <c r="CW1164" s="10"/>
      <c r="CX1164" s="10"/>
      <c r="CY1164" s="10"/>
      <c r="CZ1164" s="10"/>
      <c r="DA1164" s="10"/>
      <c r="DB1164" s="10"/>
      <c r="DC1164" s="10"/>
      <c r="DD1164" s="10"/>
      <c r="DE1164" s="10"/>
      <c r="DF1164" s="10"/>
      <c r="DG1164" s="10"/>
      <c r="DH1164" s="10"/>
      <c r="DI1164" s="10"/>
      <c r="DJ1164" s="10"/>
      <c r="DK1164" s="10"/>
      <c r="DL1164" s="10"/>
      <c r="DM1164" s="10"/>
      <c r="DN1164" s="10"/>
      <c r="DO1164" s="10"/>
      <c r="DP1164" s="10"/>
      <c r="DQ1164" s="10"/>
      <c r="DR1164" s="10"/>
      <c r="DS1164" s="10"/>
    </row>
    <row r="1165" spans="1:123" s="101" customFormat="1" ht="10.95" customHeight="1" x14ac:dyDescent="0.25">
      <c r="A1165" s="75" t="s">
        <v>348</v>
      </c>
      <c r="B1165" s="95" t="str">
        <f t="shared" ref="B1165" si="318">IF(E1165&gt;0,"Bud02 " &amp; C1165 &amp;","&amp;D1165&amp;",'"&amp;E1165&amp;"',"&amp;1*R1165)</f>
        <v>Bud02 2020,3006,'xpr003',0.089063</v>
      </c>
      <c r="C1165" s="96">
        <f t="shared" ref="C1165" si="319">$E$5</f>
        <v>2020</v>
      </c>
      <c r="D1165" s="96">
        <v>3006</v>
      </c>
      <c r="E1165" s="97" t="str">
        <f>K1165</f>
        <v>xpr003</v>
      </c>
      <c r="F1165" s="90"/>
      <c r="G1165" s="98">
        <f>IF(""="",1,SUBSTITUTE(SUBSTITUTE("","xxp","xpp"),"xppm13","xppm08"))</f>
        <v>1</v>
      </c>
      <c r="H1165" s="98">
        <f>IF(""="",1,"")</f>
        <v>1</v>
      </c>
      <c r="I1165" s="98">
        <f>IF(""="",1,IF(LEFT("",1)&lt;&gt;"E","",1))</f>
        <v>1</v>
      </c>
      <c r="J1165" s="98">
        <f>IF(""="",1,IF(LEFT("",1)="E","",1))</f>
        <v>1</v>
      </c>
      <c r="K1165" s="99" t="s">
        <v>352</v>
      </c>
      <c r="L1165" s="91">
        <v>3006</v>
      </c>
      <c r="M1165" s="100" t="str">
        <f>IF(LEFT($G1165,4)="xppm","*","")</f>
        <v/>
      </c>
      <c r="N1165" s="101" t="str">
        <f>UPPER(TRIM("        NON_PRODUCTIVE RATE (NON-EXEMPT)"))</f>
        <v>NON_PRODUCTIVE RATE (NON-EXEMPT)</v>
      </c>
      <c r="P1165" s="102"/>
      <c r="R1165" s="103">
        <f>IFERROR(IF(1*AB1165&gt;0,AB1165,Z1165),Z1165)</f>
        <v>8.9063000000000003E-2</v>
      </c>
      <c r="S1165" s="104"/>
      <c r="T1165" s="105">
        <f>IFERROR(IF(LEFT($G1165,4)="xppm",AD1165/VLOOKUP($G1165,$K$11:$Z$28,T$1,0),IF(LEFT($J1165,1)="E",AD1165/VLOOKUP($J1165,$K$11:$Z$28,T$1,0),AD1165/T$6)),"")</f>
        <v>0</v>
      </c>
      <c r="U1165" s="105"/>
      <c r="V1165" s="105">
        <f>IFERROR(IF(LEFT($G1165,4)="xppm",AF1165/VLOOKUP($G1165,$K$11:$Z$28,V$1,0),IF(LEFT($J1165,1)="E",AF1165/VLOOKUP($J1165,$K$11:$Z$28,V$1,0),AF1165/V$6)),"")</f>
        <v>0</v>
      </c>
      <c r="W1165" s="105"/>
      <c r="X1165" s="105">
        <f>IFERROR(IF(LEFT($G1165,4)="xppm",AH1165/VLOOKUP($G1165,$K$11:$Z$28,X$1,0),IF(LEFT($J1165,1)="E",AH1165/VLOOKUP($J1165,$K$11:$Z$28,X$1,0),AH1165/X$6)),"")</f>
        <v>0</v>
      </c>
      <c r="Y1165" s="105"/>
      <c r="Z1165" s="105">
        <f>IFERROR(IF(LEFT($G1165,4)="xppm",AJ1165/VLOOKUP($G1165,$K$11:$Z$28,Z$1,0),IF(LEFT($J1165,1)="E",AJ1165/VLOOKUP($J1165,$K$11:$Z$28,Z$1,0),AJ1165/Z$6)),"")</f>
        <v>8.9063000000000003E-2</v>
      </c>
      <c r="AA1165" s="104"/>
      <c r="AB1165" s="106">
        <f>IFERROR(IF(LEFT($G1165,4)="xppm",AL1165/VLOOKUP($G1165,$K$11:$Z$28,AB$1,0),IF(LEFT($J1165,1)="E",AL1165/VLOOKUP($J1165,$K$11:$AB$28,AB$1,0),AL1165/AB$6)),"")</f>
        <v>0</v>
      </c>
      <c r="AC1165" s="107"/>
      <c r="AD1165" s="106"/>
      <c r="AE1165" s="106"/>
      <c r="AF1165" s="106"/>
      <c r="AG1165" s="106"/>
      <c r="AH1165" s="106"/>
      <c r="AI1165" s="106"/>
      <c r="AJ1165" s="106">
        <v>1.068756</v>
      </c>
      <c r="AK1165" s="107"/>
      <c r="AL1165" s="106">
        <v>0</v>
      </c>
      <c r="AM1165" s="107"/>
      <c r="AN1165" s="105"/>
      <c r="AO1165" s="105"/>
      <c r="AP1165" s="105"/>
      <c r="AQ1165" s="105"/>
      <c r="AR1165" s="105"/>
      <c r="AS1165" s="105"/>
      <c r="AT1165" s="105"/>
      <c r="AU1165" s="105"/>
      <c r="AV1165" s="105"/>
      <c r="AW1165" s="105"/>
      <c r="AX1165" s="105"/>
      <c r="AY1165" s="105"/>
      <c r="AZ1165" s="108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  <c r="BS1165" s="10"/>
      <c r="BT1165" s="10"/>
      <c r="BU1165" s="10"/>
      <c r="BV1165" s="10"/>
      <c r="BW1165" s="10"/>
      <c r="BX1165" s="10"/>
      <c r="BY1165" s="10"/>
      <c r="BZ1165" s="10"/>
      <c r="CA1165" s="10"/>
      <c r="CB1165" s="10"/>
      <c r="CC1165" s="10"/>
      <c r="CD1165" s="10"/>
      <c r="CE1165" s="10"/>
      <c r="CF1165" s="10"/>
      <c r="CG1165" s="10"/>
      <c r="CH1165" s="10"/>
      <c r="CI1165" s="10"/>
      <c r="CJ1165" s="10"/>
      <c r="CK1165" s="10"/>
      <c r="CL1165" s="10"/>
      <c r="CM1165" s="10"/>
      <c r="CN1165" s="10"/>
      <c r="CO1165" s="10"/>
      <c r="CP1165" s="10"/>
      <c r="CQ1165" s="10"/>
      <c r="CR1165" s="10"/>
      <c r="CS1165" s="10"/>
      <c r="CT1165" s="10"/>
      <c r="CU1165" s="10"/>
      <c r="CV1165" s="10"/>
      <c r="CW1165" s="10"/>
      <c r="CX1165" s="10"/>
      <c r="CY1165" s="10"/>
      <c r="CZ1165" s="10"/>
      <c r="DA1165" s="10"/>
      <c r="DB1165" s="10"/>
      <c r="DC1165" s="10"/>
      <c r="DD1165" s="10"/>
      <c r="DE1165" s="10"/>
      <c r="DF1165" s="10"/>
      <c r="DG1165" s="10"/>
      <c r="DH1165" s="10"/>
      <c r="DI1165" s="10"/>
      <c r="DJ1165" s="10"/>
      <c r="DK1165" s="10"/>
      <c r="DL1165" s="10"/>
      <c r="DM1165" s="10"/>
      <c r="DN1165" s="10"/>
      <c r="DO1165" s="10"/>
      <c r="DP1165" s="10"/>
      <c r="DQ1165" s="10"/>
      <c r="DR1165" s="10"/>
      <c r="DS1165" s="10"/>
    </row>
    <row r="1166" spans="1:123" s="101" customFormat="1" ht="10.95" customHeight="1" x14ac:dyDescent="0.25">
      <c r="A1166" s="75" t="s">
        <v>348</v>
      </c>
      <c r="B1166" s="95" t="str">
        <f>IF(E1166&gt;0,"Bud02 " &amp; C1166 &amp;","&amp;D1166&amp;",'"&amp;E1166&amp;"',"&amp;1*R1166)</f>
        <v>Bud02 2020,3006,'xpr007',0</v>
      </c>
      <c r="C1166" s="96">
        <f>$E$5</f>
        <v>2020</v>
      </c>
      <c r="D1166" s="96">
        <v>3006</v>
      </c>
      <c r="E1166" s="97" t="str">
        <f>K1166</f>
        <v>xpr007</v>
      </c>
      <c r="F1166" s="90"/>
      <c r="G1166" s="98">
        <f>IF(""="",1,SUBSTITUTE(SUBSTITUTE("","xxp","xpp"),"xppm13","xppm08"))</f>
        <v>1</v>
      </c>
      <c r="H1166" s="98">
        <f>IF(""="",1,"")</f>
        <v>1</v>
      </c>
      <c r="I1166" s="98">
        <f>IF(""="",1,IF(LEFT("",1)&lt;&gt;"E","",1))</f>
        <v>1</v>
      </c>
      <c r="J1166" s="98">
        <f>IF(""="",1,IF(LEFT("",1)="E","",1))</f>
        <v>1</v>
      </c>
      <c r="K1166" s="99" t="s">
        <v>353</v>
      </c>
      <c r="L1166" s="91">
        <v>3006</v>
      </c>
      <c r="M1166" s="100" t="str">
        <f>IF(LEFT($G1166,4)="xppm","*","")</f>
        <v/>
      </c>
      <c r="N1166" s="101" t="str">
        <f>UPPER(TRIM("        NON_PRODUCTIVE RATE (EXEMPT)"))</f>
        <v>NON_PRODUCTIVE RATE (EXEMPT)</v>
      </c>
      <c r="P1166" s="102"/>
      <c r="R1166" s="103">
        <f>IFERROR(IF(1*AB1166&gt;0,AB1166,Z1166),Z1166)</f>
        <v>0</v>
      </c>
      <c r="S1166" s="104"/>
      <c r="T1166" s="105">
        <f>IFERROR(IF(LEFT($G1166,4)="xppm",AD1166/VLOOKUP($G1166,$K$11:$Z$28,T$1,0),IF(LEFT($J1166,1)="E",AD1166/VLOOKUP($J1166,$K$11:$Z$28,T$1,0),AD1166/T$6)),"")</f>
        <v>0</v>
      </c>
      <c r="U1166" s="105"/>
      <c r="V1166" s="105">
        <f>IFERROR(IF(LEFT($G1166,4)="xppm",AF1166/VLOOKUP($G1166,$K$11:$Z$28,V$1,0),IF(LEFT($J1166,1)="E",AF1166/VLOOKUP($J1166,$K$11:$Z$28,V$1,0),AF1166/V$6)),"")</f>
        <v>0</v>
      </c>
      <c r="W1166" s="105"/>
      <c r="X1166" s="105">
        <f>IFERROR(IF(LEFT($G1166,4)="xppm",AH1166/VLOOKUP($G1166,$K$11:$Z$28,X$1,0),IF(LEFT($J1166,1)="E",AH1166/VLOOKUP($J1166,$K$11:$Z$28,X$1,0),AH1166/X$6)),"")</f>
        <v>0</v>
      </c>
      <c r="Y1166" s="105"/>
      <c r="Z1166" s="105">
        <f>IFERROR(IF(LEFT($G1166,4)="xppm",AJ1166/VLOOKUP($G1166,$K$11:$Z$28,Z$1,0),IF(LEFT($J1166,1)="E",AJ1166/VLOOKUP($J1166,$K$11:$Z$28,Z$1,0),AJ1166/Z$6)),"")</f>
        <v>0</v>
      </c>
      <c r="AA1166" s="104"/>
      <c r="AB1166" s="106">
        <f>IFERROR(IF(LEFT($G1166,4)="xppm",AL1166/VLOOKUP($G1166,$K$11:$Z$28,AB$1,0),IF(LEFT($J1166,1)="E",AL1166/VLOOKUP($J1166,$K$11:$AB$28,AB$1,0),AL1166/AB$6)),"")</f>
        <v>0</v>
      </c>
      <c r="AC1166" s="107"/>
      <c r="AD1166" s="106"/>
      <c r="AE1166" s="106"/>
      <c r="AF1166" s="106"/>
      <c r="AG1166" s="106"/>
      <c r="AH1166" s="106"/>
      <c r="AI1166" s="106"/>
      <c r="AJ1166" s="106">
        <v>0</v>
      </c>
      <c r="AK1166" s="107"/>
      <c r="AL1166" s="106">
        <v>0</v>
      </c>
      <c r="AM1166" s="107"/>
      <c r="AN1166" s="105"/>
      <c r="AO1166" s="105"/>
      <c r="AP1166" s="105"/>
      <c r="AQ1166" s="105"/>
      <c r="AR1166" s="105"/>
      <c r="AS1166" s="105"/>
      <c r="AT1166" s="105"/>
      <c r="AU1166" s="105"/>
      <c r="AV1166" s="105"/>
      <c r="AW1166" s="105"/>
      <c r="AX1166" s="105"/>
      <c r="AY1166" s="105"/>
      <c r="AZ1166" s="108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  <c r="BS1166" s="10"/>
      <c r="BT1166" s="10"/>
      <c r="BU1166" s="10"/>
      <c r="BV1166" s="10"/>
      <c r="BW1166" s="10"/>
      <c r="BX1166" s="10"/>
      <c r="BY1166" s="10"/>
      <c r="BZ1166" s="10"/>
      <c r="CA1166" s="10"/>
      <c r="CB1166" s="10"/>
      <c r="CC1166" s="10"/>
      <c r="CD1166" s="10"/>
      <c r="CE1166" s="10"/>
      <c r="CF1166" s="10"/>
      <c r="CG1166" s="10"/>
      <c r="CH1166" s="10"/>
      <c r="CI1166" s="10"/>
      <c r="CJ1166" s="10"/>
      <c r="CK1166" s="10"/>
      <c r="CL1166" s="10"/>
      <c r="CM1166" s="10"/>
      <c r="CN1166" s="10"/>
      <c r="CO1166" s="10"/>
      <c r="CP1166" s="10"/>
      <c r="CQ1166" s="10"/>
      <c r="CR1166" s="10"/>
      <c r="CS1166" s="10"/>
      <c r="CT1166" s="10"/>
      <c r="CU1166" s="10"/>
      <c r="CV1166" s="10"/>
      <c r="CW1166" s="10"/>
      <c r="CX1166" s="10"/>
      <c r="CY1166" s="10"/>
      <c r="CZ1166" s="10"/>
      <c r="DA1166" s="10"/>
      <c r="DB1166" s="10"/>
      <c r="DC1166" s="10"/>
      <c r="DD1166" s="10"/>
      <c r="DE1166" s="10"/>
      <c r="DF1166" s="10"/>
      <c r="DG1166" s="10"/>
      <c r="DH1166" s="10"/>
      <c r="DI1166" s="10"/>
      <c r="DJ1166" s="10"/>
      <c r="DK1166" s="10"/>
      <c r="DL1166" s="10"/>
      <c r="DM1166" s="10"/>
      <c r="DN1166" s="10"/>
      <c r="DO1166" s="10"/>
      <c r="DP1166" s="10"/>
      <c r="DQ1166" s="10"/>
      <c r="DR1166" s="10"/>
      <c r="DS1166" s="10"/>
    </row>
    <row r="1167" spans="1:123" x14ac:dyDescent="0.25">
      <c r="A1167" s="75" t="s">
        <v>348</v>
      </c>
      <c r="L1167" s="94"/>
    </row>
    <row r="1168" spans="1:123" s="86" customFormat="1" ht="15" customHeight="1" x14ac:dyDescent="0.25">
      <c r="A1168" s="75" t="s">
        <v>348</v>
      </c>
      <c r="B1168" s="80"/>
      <c r="C1168" s="80"/>
      <c r="D1168" s="80"/>
      <c r="E1168" s="81"/>
      <c r="F1168" s="82"/>
      <c r="G1168" s="81"/>
      <c r="H1168" s="81"/>
      <c r="I1168" s="81"/>
      <c r="J1168" s="81"/>
      <c r="K1168" s="81"/>
      <c r="L1168" s="83">
        <f>L1169</f>
        <v>3006</v>
      </c>
      <c r="M1168" s="84" t="s">
        <v>354</v>
      </c>
      <c r="N1168" s="84"/>
      <c r="O1168" s="84"/>
      <c r="P1168" s="84"/>
      <c r="Q1168" s="84"/>
      <c r="R1168" s="84"/>
      <c r="S1168" s="84"/>
      <c r="T1168" s="84"/>
      <c r="U1168" s="84"/>
      <c r="V1168" s="84"/>
      <c r="W1168" s="84"/>
      <c r="X1168" s="84"/>
      <c r="Y1168" s="84"/>
      <c r="Z1168" s="84"/>
      <c r="AA1168" s="84"/>
      <c r="AB1168" s="81"/>
      <c r="AC1168" s="81"/>
      <c r="AD1168" s="14"/>
      <c r="AE1168" s="14"/>
      <c r="AF1168" s="14"/>
      <c r="AG1168" s="14"/>
      <c r="AH1168" s="14"/>
      <c r="AI1168" s="14"/>
      <c r="AJ1168" s="14"/>
      <c r="AK1168" s="14"/>
      <c r="AL1168" s="14"/>
      <c r="AM1168" s="14"/>
      <c r="AN1168" s="85"/>
      <c r="AO1168" s="85"/>
      <c r="AP1168" s="85"/>
      <c r="AQ1168" s="85"/>
      <c r="AR1168" s="85"/>
      <c r="AS1168" s="85"/>
      <c r="AT1168" s="85"/>
      <c r="AU1168" s="85"/>
      <c r="AV1168" s="85"/>
      <c r="AW1168" s="85"/>
      <c r="AX1168" s="85"/>
      <c r="AY1168" s="85"/>
      <c r="AZ1168" s="84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  <c r="BS1168" s="10"/>
      <c r="BT1168" s="10"/>
      <c r="BU1168" s="10"/>
      <c r="BV1168" s="10"/>
      <c r="BW1168" s="10"/>
      <c r="BX1168" s="10"/>
      <c r="BY1168" s="10"/>
      <c r="BZ1168" s="10"/>
      <c r="CA1168" s="10"/>
      <c r="CB1168" s="10"/>
      <c r="CC1168" s="10"/>
      <c r="CD1168" s="10"/>
      <c r="CE1168" s="10"/>
      <c r="CF1168" s="10"/>
      <c r="CG1168" s="10"/>
      <c r="CH1168" s="10"/>
      <c r="CI1168" s="10"/>
      <c r="CJ1168" s="10"/>
      <c r="CK1168" s="10"/>
      <c r="CL1168" s="10"/>
      <c r="CM1168" s="10"/>
      <c r="CN1168" s="10"/>
      <c r="CO1168" s="10"/>
      <c r="CP1168" s="10"/>
      <c r="CQ1168" s="10"/>
      <c r="CR1168" s="10"/>
      <c r="CS1168" s="10"/>
      <c r="CT1168" s="10"/>
      <c r="CU1168" s="10"/>
      <c r="CV1168" s="10"/>
      <c r="CW1168" s="10"/>
      <c r="CX1168" s="10"/>
      <c r="CY1168" s="10"/>
      <c r="CZ1168" s="10"/>
      <c r="DA1168" s="10"/>
      <c r="DB1168" s="10"/>
      <c r="DC1168" s="10"/>
      <c r="DD1168" s="10"/>
      <c r="DE1168" s="10"/>
      <c r="DF1168" s="10"/>
      <c r="DG1168" s="10"/>
      <c r="DH1168" s="10"/>
      <c r="DI1168" s="10"/>
      <c r="DJ1168" s="10"/>
      <c r="DK1168" s="10"/>
      <c r="DL1168" s="10"/>
      <c r="DM1168" s="10"/>
      <c r="DN1168" s="10"/>
      <c r="DO1168" s="10"/>
      <c r="DP1168" s="10"/>
      <c r="DQ1168" s="10"/>
      <c r="DR1168" s="10"/>
      <c r="DS1168" s="10"/>
    </row>
    <row r="1169" spans="1:123" s="101" customFormat="1" ht="10.95" customHeight="1" x14ac:dyDescent="0.25">
      <c r="A1169" s="75" t="s">
        <v>348</v>
      </c>
      <c r="B1169" s="95" t="str">
        <f t="shared" ref="B1169:B1172" si="320">IF(E1169&gt;0,"Bud02 " &amp; C1169 &amp;","&amp;D1169&amp;",'"&amp;E1169&amp;"',"&amp;1*R1169)</f>
        <v>Bud02 2020,3006,'xpr005',0.00177968200053591</v>
      </c>
      <c r="C1169" s="96">
        <f t="shared" ref="C1169:C1172" si="321">$E$5</f>
        <v>2020</v>
      </c>
      <c r="D1169" s="96">
        <v>3006</v>
      </c>
      <c r="E1169" s="97" t="str">
        <f>IF(LEFT(H1169,1) = "x",H1169,F1169)</f>
        <v>xpr005</v>
      </c>
      <c r="F1169" s="90">
        <v>500000</v>
      </c>
      <c r="G1169" s="98">
        <f>IF(""="",1,SUBSTITUTE(SUBSTITUTE("","xxp","xpp"),"xppm13","xppm08"))</f>
        <v>1</v>
      </c>
      <c r="H1169" s="98" t="str">
        <f>IF("xpr005"="",1,"xpr005")</f>
        <v>xpr005</v>
      </c>
      <c r="I1169" s="98">
        <f>IF("Ew57z"="",1,IF(LEFT("Ew57z",1)&lt;&gt;"E","Ew57z",1))</f>
        <v>1</v>
      </c>
      <c r="J1169" s="98" t="str">
        <f>IF("Ew57z"="",1,IF(LEFT("Ew57z",1)="E","Ew57z",1))</f>
        <v>Ew57z</v>
      </c>
      <c r="K1169" s="99" t="s">
        <v>355</v>
      </c>
      <c r="L1169" s="91">
        <v>3006</v>
      </c>
      <c r="M1169" s="100" t="str">
        <f>IF(LEFT($G1169,4)="xppm","*","")</f>
        <v/>
      </c>
      <c r="N1169" s="101" t="str">
        <f>UPPER(TRIM("          PAYROLL TAXES"))</f>
        <v>PAYROLL TAXES</v>
      </c>
      <c r="P1169" s="102" t="s">
        <v>356</v>
      </c>
      <c r="R1169" s="109">
        <f>IFERROR(IF(1*AB1169&gt;0,AB1169,V1169),V1169)</f>
        <v>1.7796820005359091E-3</v>
      </c>
      <c r="S1169" s="108"/>
      <c r="T1169" s="101">
        <f>IFERROR(IF(LEFT($G1169,4)="xppm",AD1169/VLOOKUP($G1169,$K$11:$Z$28,T$1,0),IF(LEFT($J1169,1)="E",AD1169/VLOOKUP($J1169,$K$11:$Z$28,T$1,0),AD1169/T$6)),"")</f>
        <v>1.5978491087647281E-3</v>
      </c>
      <c r="V1169" s="101">
        <f>IFERROR(IF(LEFT($G1169,4)="xppm",AF1169/VLOOKUP($G1169,$K$11:$Z$28,V$1,0),IF(LEFT($J1169,1)="E",AF1169/VLOOKUP($J1169,$K$11:$Z$28,V$1,0),AF1169/V$6)),"")</f>
        <v>1.7796820005359091E-3</v>
      </c>
      <c r="X1169" s="101">
        <f>IFERROR(IF(LEFT($G1169,4)="xppm",AH1169/VLOOKUP($G1169,$K$11:$Z$28,X$1,0),IF(LEFT($J1169,1)="E",AH1169/VLOOKUP($J1169,$K$11:$Z$28,X$1,0),AH1169/X$6)),"")</f>
        <v>2.262404466391262E-3</v>
      </c>
      <c r="Z1169" s="101">
        <f>IFERROR(IF(LEFT($G1169,4)="xppm",AJ1169/VLOOKUP($G1169,$K$11:$Z$28,Z$1,0),IF(LEFT($J1169,1)="E",AJ1169/VLOOKUP($J1169,$K$11:$Z$28,Z$1,0),AJ1169/Z$6)),"")</f>
        <v>2.3120068635661753E-3</v>
      </c>
      <c r="AA1169" s="108"/>
      <c r="AB1169" s="99" t="str">
        <f>IFERROR(IF(LEFT($G1169,4)="xppm",AL1169/VLOOKUP($G1169,$K$11:$Z$28,AB$1,0),IF(LEFT($J1169,1)="E",AL1169/VLOOKUP($J1169,$K$11:$AB$28,AB$1,0),AL1169/AB$6)),"")</f>
        <v/>
      </c>
      <c r="AC1169" s="110"/>
      <c r="AD1169" s="14">
        <v>77348.52</v>
      </c>
      <c r="AE1169" s="14"/>
      <c r="AF1169" s="14">
        <v>254267.8</v>
      </c>
      <c r="AG1169" s="14"/>
      <c r="AH1169" s="14">
        <v>348193.36</v>
      </c>
      <c r="AI1169" s="14"/>
      <c r="AJ1169" s="14">
        <v>418571.94145500002</v>
      </c>
      <c r="AK1169" s="65"/>
      <c r="AL1169" s="14">
        <v>0</v>
      </c>
      <c r="AM1169" s="65"/>
      <c r="AN1169" s="25">
        <v>28303.49</v>
      </c>
      <c r="AO1169" s="25">
        <v>27859.24</v>
      </c>
      <c r="AP1169" s="25">
        <v>33645.440000000002</v>
      </c>
      <c r="AQ1169" s="25">
        <v>33184.86</v>
      </c>
      <c r="AR1169" s="25">
        <v>29263.73</v>
      </c>
      <c r="AS1169" s="25">
        <v>29446.6</v>
      </c>
      <c r="AT1169" s="25">
        <v>29478.02</v>
      </c>
      <c r="AU1169" s="25">
        <v>28566.81</v>
      </c>
      <c r="AV1169" s="25">
        <v>26979.26</v>
      </c>
      <c r="AW1169" s="25">
        <v>26216.880000000001</v>
      </c>
      <c r="AX1169" s="25">
        <v>25977.53</v>
      </c>
      <c r="AY1169" s="25">
        <v>25154.11</v>
      </c>
      <c r="AZ1169" s="108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  <c r="BS1169" s="10"/>
      <c r="BT1169" s="10"/>
      <c r="BU1169" s="10"/>
      <c r="BV1169" s="10"/>
      <c r="BW1169" s="10"/>
      <c r="BX1169" s="10"/>
      <c r="BY1169" s="10"/>
      <c r="BZ1169" s="10"/>
      <c r="CA1169" s="10"/>
      <c r="CB1169" s="10"/>
      <c r="CC1169" s="10"/>
      <c r="CD1169" s="10"/>
      <c r="CE1169" s="10"/>
      <c r="CF1169" s="10"/>
      <c r="CG1169" s="10"/>
      <c r="CH1169" s="10"/>
      <c r="CI1169" s="10"/>
      <c r="CJ1169" s="10"/>
      <c r="CK1169" s="10"/>
      <c r="CL1169" s="10"/>
      <c r="CM1169" s="10"/>
      <c r="CN1169" s="10"/>
      <c r="CO1169" s="10"/>
      <c r="CP1169" s="10"/>
      <c r="CQ1169" s="10"/>
      <c r="CR1169" s="10"/>
      <c r="CS1169" s="10"/>
      <c r="CT1169" s="10"/>
      <c r="CU1169" s="10"/>
      <c r="CV1169" s="10"/>
      <c r="CW1169" s="10"/>
      <c r="CX1169" s="10"/>
      <c r="CY1169" s="10"/>
      <c r="CZ1169" s="10"/>
      <c r="DA1169" s="10"/>
      <c r="DB1169" s="10"/>
      <c r="DC1169" s="10"/>
      <c r="DD1169" s="10"/>
      <c r="DE1169" s="10"/>
      <c r="DF1169" s="10"/>
      <c r="DG1169" s="10"/>
      <c r="DH1169" s="10"/>
      <c r="DI1169" s="10"/>
      <c r="DJ1169" s="10"/>
      <c r="DK1169" s="10"/>
      <c r="DL1169" s="10"/>
      <c r="DM1169" s="10"/>
      <c r="DN1169" s="10"/>
      <c r="DO1169" s="10"/>
      <c r="DP1169" s="10"/>
      <c r="DQ1169" s="10"/>
      <c r="DR1169" s="10"/>
      <c r="DS1169" s="10"/>
    </row>
    <row r="1170" spans="1:123" s="101" customFormat="1" ht="10.95" customHeight="1" x14ac:dyDescent="0.25">
      <c r="A1170" s="75" t="s">
        <v>348</v>
      </c>
      <c r="B1170" s="95" t="str">
        <f t="shared" si="320"/>
        <v>Bud02 2020,3006,'xpr002',0.00161101300001846</v>
      </c>
      <c r="C1170" s="96">
        <f t="shared" si="321"/>
        <v>2020</v>
      </c>
      <c r="D1170" s="96">
        <v>3006</v>
      </c>
      <c r="E1170" s="97" t="str">
        <f>IF(LEFT(H1170,1) = "x",H1170,F1170)</f>
        <v>xpr002</v>
      </c>
      <c r="F1170" s="90">
        <v>501100</v>
      </c>
      <c r="G1170" s="98">
        <f>IF(""="",1,SUBSTITUTE(SUBSTITUTE("","xxp","xpp"),"xppm13","xppm08"))</f>
        <v>1</v>
      </c>
      <c r="H1170" s="98" t="str">
        <f>IF("xpr002"="",1,"xpr002")</f>
        <v>xpr002</v>
      </c>
      <c r="I1170" s="98">
        <f>IF("Ewz"="",1,IF(LEFT("Ewz",1)&lt;&gt;"E","Ewz",1))</f>
        <v>1</v>
      </c>
      <c r="J1170" s="98" t="str">
        <f>IF("Ewz"="",1,IF(LEFT("Ewz",1)="E","Ewz",1))</f>
        <v>Ewz</v>
      </c>
      <c r="K1170" s="99" t="s">
        <v>357</v>
      </c>
      <c r="L1170" s="91">
        <v>3006</v>
      </c>
      <c r="M1170" s="100" t="str">
        <f>IF(LEFT($G1170,4)="xppm","*","")</f>
        <v/>
      </c>
      <c r="N1170" s="101" t="str">
        <f>UPPER(TRIM("          HEALTH INSURANCE"))</f>
        <v>HEALTH INSURANCE</v>
      </c>
      <c r="P1170" s="102" t="s">
        <v>356</v>
      </c>
      <c r="R1170" s="109">
        <f>IFERROR(IF(1*AB1170&gt;0,AB1170,V1170),V1170)</f>
        <v>1.6110130000184643E-3</v>
      </c>
      <c r="S1170" s="108"/>
      <c r="T1170" s="101">
        <f>IFERROR(IF(LEFT($G1170,4)="xppm",AD1170/VLOOKUP($G1170,$K$11:$Z$28,T$1,0),IF(LEFT($J1170,1)="E",AD1170/VLOOKUP($J1170,$K$11:$Z$28,T$1,0),AD1170/T$6)),"")</f>
        <v>1.495421471780934E-3</v>
      </c>
      <c r="V1170" s="101">
        <f>IFERROR(IF(LEFT($G1170,4)="xppm",AF1170/VLOOKUP($G1170,$K$11:$Z$28,V$1,0),IF(LEFT($J1170,1)="E",AF1170/VLOOKUP($J1170,$K$11:$Z$28,V$1,0),AF1170/V$6)),"")</f>
        <v>1.6110130000184643E-3</v>
      </c>
      <c r="X1170" s="101">
        <f>IFERROR(IF(LEFT($G1170,4)="xppm",AH1170/VLOOKUP($G1170,$K$11:$Z$28,X$1,0),IF(LEFT($J1170,1)="E",AH1170/VLOOKUP($J1170,$K$11:$Z$28,X$1,0),AH1170/X$6)),"")</f>
        <v>1.852001062338594E-3</v>
      </c>
      <c r="Z1170" s="101">
        <f>IFERROR(IF(LEFT($G1170,4)="xppm",AJ1170/VLOOKUP($G1170,$K$11:$Z$28,Z$1,0),IF(LEFT($J1170,1)="E",AJ1170/VLOOKUP($J1170,$K$11:$Z$28,Z$1,0),AJ1170/Z$6)),"")</f>
        <v>1.6745988007601561E-3</v>
      </c>
      <c r="AA1170" s="108"/>
      <c r="AB1170" s="99" t="str">
        <f>IFERROR(IF(LEFT($G1170,4)="xppm",AL1170/VLOOKUP($G1170,$K$11:$Z$28,AB$1,0),IF(LEFT($J1170,1)="E",AL1170/VLOOKUP($J1170,$K$11:$AB$28,AB$1,0),AL1170/AB$6)),"")</f>
        <v/>
      </c>
      <c r="AC1170" s="110"/>
      <c r="AD1170" s="14">
        <v>74278.02</v>
      </c>
      <c r="AE1170" s="14"/>
      <c r="AF1170" s="14">
        <v>235587.47</v>
      </c>
      <c r="AG1170" s="14"/>
      <c r="AH1170" s="14">
        <v>289491.82</v>
      </c>
      <c r="AI1170" s="14"/>
      <c r="AJ1170" s="14">
        <v>312420</v>
      </c>
      <c r="AK1170" s="65"/>
      <c r="AL1170" s="14">
        <v>0</v>
      </c>
      <c r="AM1170" s="65"/>
      <c r="AN1170" s="25">
        <v>24320.09</v>
      </c>
      <c r="AO1170" s="25">
        <v>29089.16</v>
      </c>
      <c r="AP1170" s="25">
        <v>23517.5</v>
      </c>
      <c r="AQ1170" s="25">
        <v>23515.49</v>
      </c>
      <c r="AR1170" s="25">
        <v>30943.05</v>
      </c>
      <c r="AS1170" s="25">
        <v>28224.04</v>
      </c>
      <c r="AT1170" s="25">
        <v>28533.01</v>
      </c>
      <c r="AU1170" s="25">
        <v>28803.23</v>
      </c>
      <c r="AV1170" s="25">
        <v>21290.63</v>
      </c>
      <c r="AW1170" s="25">
        <v>25092.27</v>
      </c>
      <c r="AX1170" s="25">
        <v>25677.86</v>
      </c>
      <c r="AY1170" s="25">
        <v>23507.89</v>
      </c>
      <c r="AZ1170" s="108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  <c r="BS1170" s="10"/>
      <c r="BT1170" s="10"/>
      <c r="BU1170" s="10"/>
      <c r="BV1170" s="10"/>
      <c r="BW1170" s="10"/>
      <c r="BX1170" s="10"/>
      <c r="BY1170" s="10"/>
      <c r="BZ1170" s="10"/>
      <c r="CA1170" s="10"/>
      <c r="CB1170" s="10"/>
      <c r="CC1170" s="10"/>
      <c r="CD1170" s="10"/>
      <c r="CE1170" s="10"/>
      <c r="CF1170" s="10"/>
      <c r="CG1170" s="10"/>
      <c r="CH1170" s="10"/>
      <c r="CI1170" s="10"/>
      <c r="CJ1170" s="10"/>
      <c r="CK1170" s="10"/>
      <c r="CL1170" s="10"/>
      <c r="CM1170" s="10"/>
      <c r="CN1170" s="10"/>
      <c r="CO1170" s="10"/>
      <c r="CP1170" s="10"/>
      <c r="CQ1170" s="10"/>
      <c r="CR1170" s="10"/>
      <c r="CS1170" s="10"/>
      <c r="CT1170" s="10"/>
      <c r="CU1170" s="10"/>
      <c r="CV1170" s="10"/>
      <c r="CW1170" s="10"/>
      <c r="CX1170" s="10"/>
      <c r="CY1170" s="10"/>
      <c r="CZ1170" s="10"/>
      <c r="DA1170" s="10"/>
      <c r="DB1170" s="10"/>
      <c r="DC1170" s="10"/>
      <c r="DD1170" s="10"/>
      <c r="DE1170" s="10"/>
      <c r="DF1170" s="10"/>
      <c r="DG1170" s="10"/>
      <c r="DH1170" s="10"/>
      <c r="DI1170" s="10"/>
      <c r="DJ1170" s="10"/>
      <c r="DK1170" s="10"/>
      <c r="DL1170" s="10"/>
      <c r="DM1170" s="10"/>
      <c r="DN1170" s="10"/>
      <c r="DO1170" s="10"/>
      <c r="DP1170" s="10"/>
      <c r="DQ1170" s="10"/>
      <c r="DR1170" s="10"/>
      <c r="DS1170" s="10"/>
    </row>
    <row r="1171" spans="1:123" s="101" customFormat="1" ht="10.95" customHeight="1" x14ac:dyDescent="0.25">
      <c r="A1171" s="75" t="s">
        <v>348</v>
      </c>
      <c r="B1171" s="95" t="str">
        <f t="shared" si="320"/>
        <v>Bud02 2020,3006,'xpr006',0.000432412321946526</v>
      </c>
      <c r="C1171" s="96">
        <f t="shared" si="321"/>
        <v>2020</v>
      </c>
      <c r="D1171" s="96">
        <v>3006</v>
      </c>
      <c r="E1171" s="97" t="str">
        <f>IF(LEFT(H1171,1) = "x",H1171,F1171)</f>
        <v>xpr006</v>
      </c>
      <c r="F1171" s="90">
        <v>503000</v>
      </c>
      <c r="G1171" s="98">
        <f>IF(""="",1,SUBSTITUTE(SUBSTITUTE("","xxp","xpp"),"xppm13","xppm08"))</f>
        <v>1</v>
      </c>
      <c r="H1171" s="98" t="str">
        <f>IF("xpr006"="",1,"xpr006")</f>
        <v>xpr006</v>
      </c>
      <c r="I1171" s="98">
        <f>IF("Ewz"="",1,IF(LEFT("Ewz",1)&lt;&gt;"E","Ewz",1))</f>
        <v>1</v>
      </c>
      <c r="J1171" s="98" t="str">
        <f>IF("Ewz"="",1,IF(LEFT("Ewz",1)="E","Ewz",1))</f>
        <v>Ewz</v>
      </c>
      <c r="K1171" s="99" t="s">
        <v>358</v>
      </c>
      <c r="L1171" s="91">
        <v>3006</v>
      </c>
      <c r="M1171" s="100" t="str">
        <f>IF(LEFT($G1171,4)="xppm","*","")</f>
        <v/>
      </c>
      <c r="N1171" s="101" t="str">
        <f>UPPER(TRIM("          WORKMANS COMP INSURANCE"))</f>
        <v>WORKMANS COMP INSURANCE</v>
      </c>
      <c r="P1171" s="102" t="s">
        <v>359</v>
      </c>
      <c r="R1171" s="109">
        <f>IFERROR(IF(1*AB1171&gt;0,AB1171,V1171),V1171)</f>
        <v>4.3241232194652615E-4</v>
      </c>
      <c r="S1171" s="108"/>
      <c r="T1171" s="101">
        <f>IFERROR(IF(LEFT($G1171,4)="xppm",AD1171/VLOOKUP($G1171,$K$11:$Z$28,T$1,0),IF(LEFT($J1171,1)="E",AD1171/VLOOKUP($J1171,$K$11:$Z$28,T$1,0),AD1171/T$6)),"")</f>
        <v>4.243582931020311E-4</v>
      </c>
      <c r="V1171" s="101">
        <f>IFERROR(IF(LEFT($G1171,4)="xppm",AF1171/VLOOKUP($G1171,$K$11:$Z$28,V$1,0),IF(LEFT($J1171,1)="E",AF1171/VLOOKUP($J1171,$K$11:$Z$28,V$1,0),AF1171/V$6)),"")</f>
        <v>4.3241232194652615E-4</v>
      </c>
      <c r="X1171" s="101">
        <f>IFERROR(IF(LEFT($G1171,4)="xppm",AH1171/VLOOKUP($G1171,$K$11:$Z$28,X$1,0),IF(LEFT($J1171,1)="E",AH1171/VLOOKUP($J1171,$K$11:$Z$28,X$1,0),AH1171/X$6)),"")</f>
        <v>3.3119231250440106E-4</v>
      </c>
      <c r="Z1171" s="101">
        <f>IFERROR(IF(LEFT($G1171,4)="xppm",AJ1171/VLOOKUP($G1171,$K$11:$Z$28,Z$1,0),IF(LEFT($J1171,1)="E",AJ1171/VLOOKUP($J1171,$K$11:$Z$28,Z$1,0),AJ1171/Z$6)),"")</f>
        <v>4.5191976854775718E-4</v>
      </c>
      <c r="AA1171" s="108"/>
      <c r="AB1171" s="99" t="str">
        <f>IFERROR(IF(LEFT($G1171,4)="xppm",AL1171/VLOOKUP($G1171,$K$11:$Z$28,AB$1,0),IF(LEFT($J1171,1)="E",AL1171/VLOOKUP($J1171,$K$11:$AB$28,AB$1,0),AL1171/AB$6)),"")</f>
        <v/>
      </c>
      <c r="AC1171" s="110"/>
      <c r="AD1171" s="14">
        <v>21078</v>
      </c>
      <c r="AE1171" s="14"/>
      <c r="AF1171" s="14">
        <v>63234.080000000002</v>
      </c>
      <c r="AG1171" s="14"/>
      <c r="AH1171" s="14">
        <v>51769.66</v>
      </c>
      <c r="AI1171" s="14"/>
      <c r="AJ1171" s="14">
        <v>84312</v>
      </c>
      <c r="AK1171" s="65"/>
      <c r="AL1171" s="14">
        <v>0</v>
      </c>
      <c r="AM1171" s="65"/>
      <c r="AN1171" s="25">
        <v>113.83</v>
      </c>
      <c r="AO1171" s="25">
        <v>113.84</v>
      </c>
      <c r="AP1171" s="25">
        <v>7375</v>
      </c>
      <c r="AQ1171" s="25">
        <v>7026</v>
      </c>
      <c r="AR1171" s="25">
        <v>7026.04</v>
      </c>
      <c r="AS1171" s="25">
        <v>7026.04</v>
      </c>
      <c r="AT1171" s="25">
        <v>7026</v>
      </c>
      <c r="AU1171" s="25">
        <v>7026</v>
      </c>
      <c r="AV1171" s="25">
        <v>7026</v>
      </c>
      <c r="AW1171" s="25">
        <v>7026</v>
      </c>
      <c r="AX1171" s="25">
        <v>7026</v>
      </c>
      <c r="AY1171" s="25">
        <v>7026</v>
      </c>
      <c r="AZ1171" s="108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  <c r="BS1171" s="10"/>
      <c r="BT1171" s="10"/>
      <c r="BU1171" s="10"/>
      <c r="BV1171" s="10"/>
      <c r="BW1171" s="10"/>
      <c r="BX1171" s="10"/>
      <c r="BY1171" s="10"/>
      <c r="BZ1171" s="10"/>
      <c r="CA1171" s="10"/>
      <c r="CB1171" s="10"/>
      <c r="CC1171" s="10"/>
      <c r="CD1171" s="10"/>
      <c r="CE1171" s="10"/>
      <c r="CF1171" s="10"/>
      <c r="CG1171" s="10"/>
      <c r="CH1171" s="10"/>
      <c r="CI1171" s="10"/>
      <c r="CJ1171" s="10"/>
      <c r="CK1171" s="10"/>
      <c r="CL1171" s="10"/>
      <c r="CM1171" s="10"/>
      <c r="CN1171" s="10"/>
      <c r="CO1171" s="10"/>
      <c r="CP1171" s="10"/>
      <c r="CQ1171" s="10"/>
      <c r="CR1171" s="10"/>
      <c r="CS1171" s="10"/>
      <c r="CT1171" s="10"/>
      <c r="CU1171" s="10"/>
      <c r="CV1171" s="10"/>
      <c r="CW1171" s="10"/>
      <c r="CX1171" s="10"/>
      <c r="CY1171" s="10"/>
      <c r="CZ1171" s="10"/>
      <c r="DA1171" s="10"/>
      <c r="DB1171" s="10"/>
      <c r="DC1171" s="10"/>
      <c r="DD1171" s="10"/>
      <c r="DE1171" s="10"/>
      <c r="DF1171" s="10"/>
      <c r="DG1171" s="10"/>
      <c r="DH1171" s="10"/>
      <c r="DI1171" s="10"/>
      <c r="DJ1171" s="10"/>
      <c r="DK1171" s="10"/>
      <c r="DL1171" s="10"/>
      <c r="DM1171" s="10"/>
      <c r="DN1171" s="10"/>
      <c r="DO1171" s="10"/>
      <c r="DP1171" s="10"/>
      <c r="DQ1171" s="10"/>
      <c r="DR1171" s="10"/>
      <c r="DS1171" s="10"/>
    </row>
    <row r="1172" spans="1:123" s="101" customFormat="1" ht="10.95" customHeight="1" x14ac:dyDescent="0.25">
      <c r="A1172" s="75" t="s">
        <v>348</v>
      </c>
      <c r="B1172" s="95" t="str">
        <f t="shared" si="320"/>
        <v>Bud02 2020,3006,'xpr004',0.000108281627968085</v>
      </c>
      <c r="C1172" s="96">
        <f t="shared" si="321"/>
        <v>2020</v>
      </c>
      <c r="D1172" s="96">
        <v>3006</v>
      </c>
      <c r="E1172" s="97" t="str">
        <f>IF(LEFT(H1172,1) = "x",H1172,F1172)</f>
        <v>xpr004</v>
      </c>
      <c r="F1172" s="90">
        <v>501500</v>
      </c>
      <c r="G1172" s="98">
        <f>IF(""="",1,SUBSTITUTE(SUBSTITUTE("","xxp","xpp"),"xppm13","xppm08"))</f>
        <v>1</v>
      </c>
      <c r="H1172" s="98" t="str">
        <f>IF("xpr004"="",1,"xpr004")</f>
        <v>xpr004</v>
      </c>
      <c r="I1172" s="98">
        <f>IF("Ewz"="",1,IF(LEFT("Ewz",1)&lt;&gt;"E","Ewz",1))</f>
        <v>1</v>
      </c>
      <c r="J1172" s="98" t="str">
        <f>IF("Ewz"="",1,IF(LEFT("Ewz",1)="E","Ewz",1))</f>
        <v>Ewz</v>
      </c>
      <c r="K1172" s="99" t="s">
        <v>360</v>
      </c>
      <c r="L1172" s="91">
        <v>3006</v>
      </c>
      <c r="M1172" s="100" t="str">
        <f>IF(LEFT($G1172,4)="xppm","*","")</f>
        <v/>
      </c>
      <c r="N1172" s="101" t="str">
        <f>UPPER(TRIM("          OTHER"))</f>
        <v>OTHER</v>
      </c>
      <c r="P1172" s="102" t="s">
        <v>356</v>
      </c>
      <c r="R1172" s="109">
        <f>IFERROR(IF(1*AB1172&gt;0,AB1172,V1172),V1172)</f>
        <v>1.0828162796808495E-4</v>
      </c>
      <c r="S1172" s="108"/>
      <c r="T1172" s="101">
        <f>IFERROR(IF(LEFT($G1172,4)="xppm",AD1172/VLOOKUP($G1172,$K$11:$Z$28,T$1,0),IF(LEFT($J1172,1)="E",AD1172/VLOOKUP($J1172,$K$11:$Z$28,T$1,0),AD1172/T$6)),"")</f>
        <v>7.3165063275020608E-5</v>
      </c>
      <c r="V1172" s="101">
        <f>IFERROR(IF(LEFT($G1172,4)="xppm",AF1172/VLOOKUP($G1172,$K$11:$Z$28,V$1,0),IF(LEFT($J1172,1)="E",AF1172/VLOOKUP($J1172,$K$11:$Z$28,V$1,0),AF1172/V$6)),"")</f>
        <v>1.0828162796808495E-4</v>
      </c>
      <c r="X1172" s="101">
        <f>IFERROR(IF(LEFT($G1172,4)="xppm",AH1172/VLOOKUP($G1172,$K$11:$Z$28,X$1,0),IF(LEFT($J1172,1)="E",AH1172/VLOOKUP($J1172,$K$11:$Z$28,X$1,0),AH1172/X$6)),"")</f>
        <v>1.4900725963084619E-4</v>
      </c>
      <c r="Z1172" s="101">
        <f>IFERROR(IF(LEFT($G1172,4)="xppm",AJ1172/VLOOKUP($G1172,$K$11:$Z$28,Z$1,0),IF(LEFT($J1172,1)="E",AJ1172/VLOOKUP($J1172,$K$11:$Z$28,Z$1,0),AJ1172/Z$6)),"")</f>
        <v>7.4548108702939166E-5</v>
      </c>
      <c r="AA1172" s="108"/>
      <c r="AB1172" s="99" t="str">
        <f>IFERROR(IF(LEFT($G1172,4)="xppm",AL1172/VLOOKUP($G1172,$K$11:$Z$28,AB$1,0),IF(LEFT($J1172,1)="E",AL1172/VLOOKUP($J1172,$K$11:$AB$28,AB$1,0),AL1172/AB$6)),"")</f>
        <v/>
      </c>
      <c r="AC1172" s="110"/>
      <c r="AD1172" s="14">
        <v>3634.13</v>
      </c>
      <c r="AE1172" s="14"/>
      <c r="AF1172" s="14">
        <v>15834.63</v>
      </c>
      <c r="AG1172" s="14"/>
      <c r="AH1172" s="14">
        <v>23291.77</v>
      </c>
      <c r="AI1172" s="14"/>
      <c r="AJ1172" s="14">
        <v>13908</v>
      </c>
      <c r="AK1172" s="65"/>
      <c r="AL1172" s="14">
        <v>0</v>
      </c>
      <c r="AM1172" s="65"/>
      <c r="AN1172" s="25">
        <v>1566.09</v>
      </c>
      <c r="AO1172" s="25">
        <v>1601</v>
      </c>
      <c r="AP1172" s="25">
        <v>2184.65</v>
      </c>
      <c r="AQ1172" s="25">
        <v>2182.7199999999998</v>
      </c>
      <c r="AR1172" s="25">
        <v>2957.45</v>
      </c>
      <c r="AS1172" s="25">
        <v>1497.02</v>
      </c>
      <c r="AT1172" s="25">
        <v>2171.4499999999998</v>
      </c>
      <c r="AU1172" s="25">
        <v>2169.5500000000002</v>
      </c>
      <c r="AV1172" s="25">
        <v>1222.31</v>
      </c>
      <c r="AW1172" s="25">
        <v>1281.55</v>
      </c>
      <c r="AX1172" s="25">
        <v>1200.69</v>
      </c>
      <c r="AY1172" s="25">
        <v>1151.8900000000001</v>
      </c>
      <c r="AZ1172" s="108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  <c r="BS1172" s="10"/>
      <c r="BT1172" s="10"/>
      <c r="BU1172" s="10"/>
      <c r="BV1172" s="10"/>
      <c r="BW1172" s="10"/>
      <c r="BX1172" s="10"/>
      <c r="BY1172" s="10"/>
      <c r="BZ1172" s="10"/>
      <c r="CA1172" s="10"/>
      <c r="CB1172" s="10"/>
      <c r="CC1172" s="10"/>
      <c r="CD1172" s="10"/>
      <c r="CE1172" s="10"/>
      <c r="CF1172" s="10"/>
      <c r="CG1172" s="10"/>
      <c r="CH1172" s="10"/>
      <c r="CI1172" s="10"/>
      <c r="CJ1172" s="10"/>
      <c r="CK1172" s="10"/>
      <c r="CL1172" s="10"/>
      <c r="CM1172" s="10"/>
      <c r="CN1172" s="10"/>
      <c r="CO1172" s="10"/>
      <c r="CP1172" s="10"/>
      <c r="CQ1172" s="10"/>
      <c r="CR1172" s="10"/>
      <c r="CS1172" s="10"/>
      <c r="CT1172" s="10"/>
      <c r="CU1172" s="10"/>
      <c r="CV1172" s="10"/>
      <c r="CW1172" s="10"/>
      <c r="CX1172" s="10"/>
      <c r="CY1172" s="10"/>
      <c r="CZ1172" s="10"/>
      <c r="DA1172" s="10"/>
      <c r="DB1172" s="10"/>
      <c r="DC1172" s="10"/>
      <c r="DD1172" s="10"/>
      <c r="DE1172" s="10"/>
      <c r="DF1172" s="10"/>
      <c r="DG1172" s="10"/>
      <c r="DH1172" s="10"/>
      <c r="DI1172" s="10"/>
      <c r="DJ1172" s="10"/>
      <c r="DK1172" s="10"/>
      <c r="DL1172" s="10"/>
      <c r="DM1172" s="10"/>
      <c r="DN1172" s="10"/>
      <c r="DO1172" s="10"/>
      <c r="DP1172" s="10"/>
      <c r="DQ1172" s="10"/>
      <c r="DR1172" s="10"/>
      <c r="DS1172" s="10"/>
    </row>
    <row r="1173" spans="1:123" ht="4.05" customHeight="1" x14ac:dyDescent="0.25">
      <c r="A1173" s="75" t="s">
        <v>348</v>
      </c>
      <c r="E1173" s="111"/>
      <c r="F1173" s="112"/>
      <c r="T1173" s="25"/>
      <c r="U1173" s="25"/>
      <c r="V1173" s="25"/>
      <c r="W1173" s="25"/>
      <c r="X1173" s="25"/>
      <c r="Y1173" s="25"/>
      <c r="Z1173" s="25"/>
      <c r="AA1173" s="25"/>
      <c r="AB1173" s="14"/>
      <c r="AC1173" s="14"/>
    </row>
    <row r="1174" spans="1:123" s="86" customFormat="1" ht="15" customHeight="1" x14ac:dyDescent="0.25">
      <c r="A1174" s="75" t="s">
        <v>348</v>
      </c>
      <c r="B1174" s="80"/>
      <c r="C1174" s="80"/>
      <c r="D1174" s="80"/>
      <c r="E1174" s="81"/>
      <c r="F1174" s="82"/>
      <c r="G1174" s="81"/>
      <c r="H1174" s="81"/>
      <c r="I1174" s="81"/>
      <c r="J1174" s="81"/>
      <c r="K1174" s="81"/>
      <c r="L1174" s="83">
        <f>L1175</f>
        <v>3006</v>
      </c>
      <c r="M1174" s="84" t="s">
        <v>361</v>
      </c>
      <c r="N1174" s="84"/>
      <c r="O1174" s="84"/>
      <c r="P1174" s="84"/>
      <c r="Q1174" s="84"/>
      <c r="R1174" s="84"/>
      <c r="S1174" s="84"/>
      <c r="T1174" s="84"/>
      <c r="U1174" s="84"/>
      <c r="V1174" s="84"/>
      <c r="W1174" s="84"/>
      <c r="X1174" s="84"/>
      <c r="Y1174" s="84"/>
      <c r="Z1174" s="84"/>
      <c r="AA1174" s="84"/>
      <c r="AB1174" s="81"/>
      <c r="AC1174" s="81"/>
      <c r="AD1174" s="14"/>
      <c r="AE1174" s="14"/>
      <c r="AF1174" s="14"/>
      <c r="AG1174" s="14"/>
      <c r="AH1174" s="14"/>
      <c r="AI1174" s="14"/>
      <c r="AJ1174" s="14"/>
      <c r="AK1174" s="14"/>
      <c r="AL1174" s="14"/>
      <c r="AM1174" s="14"/>
      <c r="AN1174" s="85"/>
      <c r="AO1174" s="85"/>
      <c r="AP1174" s="85"/>
      <c r="AQ1174" s="85"/>
      <c r="AR1174" s="85"/>
      <c r="AS1174" s="85"/>
      <c r="AT1174" s="85"/>
      <c r="AU1174" s="85"/>
      <c r="AV1174" s="85"/>
      <c r="AW1174" s="85"/>
      <c r="AX1174" s="85"/>
      <c r="AY1174" s="85"/>
      <c r="AZ1174" s="84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  <c r="BS1174" s="10"/>
      <c r="BT1174" s="10"/>
      <c r="BU1174" s="10"/>
      <c r="BV1174" s="10"/>
      <c r="BW1174" s="10"/>
      <c r="BX1174" s="10"/>
      <c r="BY1174" s="10"/>
      <c r="BZ1174" s="10"/>
      <c r="CA1174" s="10"/>
      <c r="CB1174" s="10"/>
      <c r="CC1174" s="10"/>
      <c r="CD1174" s="10"/>
      <c r="CE1174" s="10"/>
      <c r="CF1174" s="10"/>
      <c r="CG1174" s="10"/>
      <c r="CH1174" s="10"/>
      <c r="CI1174" s="10"/>
      <c r="CJ1174" s="10"/>
      <c r="CK1174" s="10"/>
      <c r="CL1174" s="10"/>
      <c r="CM1174" s="10"/>
      <c r="CN1174" s="10"/>
      <c r="CO1174" s="10"/>
      <c r="CP1174" s="10"/>
      <c r="CQ1174" s="10"/>
      <c r="CR1174" s="10"/>
      <c r="CS1174" s="10"/>
      <c r="CT1174" s="10"/>
      <c r="CU1174" s="10"/>
      <c r="CV1174" s="10"/>
      <c r="CW1174" s="10"/>
      <c r="CX1174" s="10"/>
      <c r="CY1174" s="10"/>
      <c r="CZ1174" s="10"/>
      <c r="DA1174" s="10"/>
      <c r="DB1174" s="10"/>
      <c r="DC1174" s="10"/>
      <c r="DD1174" s="10"/>
      <c r="DE1174" s="10"/>
      <c r="DF1174" s="10"/>
      <c r="DG1174" s="10"/>
      <c r="DH1174" s="10"/>
      <c r="DI1174" s="10"/>
      <c r="DJ1174" s="10"/>
      <c r="DK1174" s="10"/>
      <c r="DL1174" s="10"/>
      <c r="DM1174" s="10"/>
      <c r="DN1174" s="10"/>
      <c r="DO1174" s="10"/>
      <c r="DP1174" s="10"/>
      <c r="DQ1174" s="10"/>
      <c r="DR1174" s="10"/>
      <c r="DS1174" s="10"/>
    </row>
    <row r="1175" spans="1:123" s="101" customFormat="1" ht="10.95" customHeight="1" x14ac:dyDescent="0.25">
      <c r="A1175" s="75" t="s">
        <v>348</v>
      </c>
      <c r="B1175" s="95" t="str">
        <f t="shared" ref="B1175" si="322">IF(E1175&gt;0,"Bud02 " &amp; C1175 &amp;","&amp;D1175&amp;",'"&amp;E1175&amp;"',"&amp;1*R1175)</f>
        <v>Bud02 2020,3006,'xhnm06',0.00625932336798162</v>
      </c>
      <c r="C1175" s="96">
        <f t="shared" ref="C1175" si="323">$E$5</f>
        <v>2020</v>
      </c>
      <c r="D1175" s="96">
        <v>3006</v>
      </c>
      <c r="E1175" s="97" t="str">
        <f>IF(LEFT(H1175,1) = "x",H1175,F1175)</f>
        <v>xhnm06</v>
      </c>
      <c r="F1175" s="90">
        <v>506500</v>
      </c>
      <c r="G1175" s="98">
        <f>IF(""="",1,SUBSTITUTE(SUBSTITUTE("","xxp","xpp"),"xppm13","xppm08"))</f>
        <v>1</v>
      </c>
      <c r="H1175" s="98" t="str">
        <f>IF("xhnm06"="",1,"xhnm06")</f>
        <v>xhnm06</v>
      </c>
      <c r="I1175" s="98">
        <f>IF("E120z"="",1,IF(LEFT("E120z",1)&lt;&gt;"E","E120z",1))</f>
        <v>1</v>
      </c>
      <c r="J1175" s="98" t="str">
        <f>IF("E120z"="",1,IF(LEFT("E120z",1)="E","E120z",1))</f>
        <v>E120z</v>
      </c>
      <c r="K1175" s="99" t="s">
        <v>362</v>
      </c>
      <c r="L1175" s="91">
        <v>3006</v>
      </c>
      <c r="M1175" s="100" t="str">
        <f>IF(LEFT($G1175,4)="xppm","*","")</f>
        <v/>
      </c>
      <c r="N1175" s="101" t="str">
        <f>UPPER(TRIM("          HOUSE THERAPY - MEDICARE B"))</f>
        <v>HOUSE THERAPY - MEDICARE B</v>
      </c>
      <c r="P1175" s="102" t="s">
        <v>356</v>
      </c>
      <c r="R1175" s="109">
        <f>IFERROR(IF(1*AB1175&gt;0,AB1175,V1175),V1175)</f>
        <v>6.2593233679816155E-3</v>
      </c>
      <c r="S1175" s="108"/>
      <c r="T1175" s="101">
        <f>IFERROR(IF(LEFT($G1175,4)="xppm",AD1175/VLOOKUP($G1175,$K$11:$Z$28,T$1,0),IF(LEFT($J1175,1)="E",AD1175/VLOOKUP($J1175,$K$11:$Z$28,T$1,0),AD1175/T$6)),"")</f>
        <v>6.938410902336007E-3</v>
      </c>
      <c r="V1175" s="101">
        <f>IFERROR(IF(LEFT($G1175,4)="xppm",AF1175/VLOOKUP($G1175,$K$11:$Z$28,V$1,0),IF(LEFT($J1175,1)="E",AF1175/VLOOKUP($J1175,$K$11:$Z$28,V$1,0),AF1175/V$6)),"")</f>
        <v>6.2593233679816155E-3</v>
      </c>
      <c r="X1175" s="101">
        <f>IFERROR(IF(LEFT($G1175,4)="xppm",AH1175/VLOOKUP($G1175,$K$11:$Z$28,X$1,0),IF(LEFT($J1175,1)="E",AH1175/VLOOKUP($J1175,$K$11:$Z$28,X$1,0),AH1175/X$6)),"")</f>
        <v>9.4536906118648702E-3</v>
      </c>
      <c r="Z1175" s="101">
        <f>IFERROR(IF(LEFT($G1175,4)="xppm",AJ1175/VLOOKUP($G1175,$K$11:$Z$28,Z$1,0),IF(LEFT($J1175,1)="E",AJ1175/VLOOKUP($J1175,$K$11:$Z$28,Z$1,0),AJ1175/Z$6)),"")</f>
        <v>1.9800350183520013E-2</v>
      </c>
      <c r="AA1175" s="108"/>
      <c r="AB1175" s="99" t="str">
        <f>IFERROR(IF(LEFT($G1175,4)="xppm",AL1175/VLOOKUP($G1175,$K$11:$Z$28,AB$1,0),IF(LEFT($J1175,1)="E",AL1175/VLOOKUP($J1175,$K$11:$AB$28,AB$1,0),AL1175/AB$6)),"")</f>
        <v/>
      </c>
      <c r="AC1175" s="110"/>
      <c r="AD1175" s="14">
        <v>25099.360000000001</v>
      </c>
      <c r="AE1175" s="14"/>
      <c r="AF1175" s="14">
        <v>64775.49</v>
      </c>
      <c r="AG1175" s="14"/>
      <c r="AH1175" s="14">
        <v>96666.61</v>
      </c>
      <c r="AI1175" s="14"/>
      <c r="AJ1175" s="14">
        <v>198740.989008</v>
      </c>
      <c r="AK1175" s="65"/>
      <c r="AL1175" s="14">
        <v>0</v>
      </c>
      <c r="AM1175" s="65"/>
      <c r="AN1175" s="25">
        <v>3813.8</v>
      </c>
      <c r="AO1175" s="25">
        <v>11032.65</v>
      </c>
      <c r="AP1175" s="25">
        <v>11601</v>
      </c>
      <c r="AQ1175" s="25">
        <v>8665.34</v>
      </c>
      <c r="AR1175" s="25">
        <v>11477.97</v>
      </c>
      <c r="AS1175" s="25">
        <v>7521.09</v>
      </c>
      <c r="AT1175" s="25">
        <v>5654.86</v>
      </c>
      <c r="AU1175" s="25">
        <v>2922.14</v>
      </c>
      <c r="AV1175" s="25">
        <v>3434.73</v>
      </c>
      <c r="AW1175" s="25">
        <v>7598.79</v>
      </c>
      <c r="AX1175" s="25">
        <v>7083.92</v>
      </c>
      <c r="AY1175" s="25">
        <v>10416.65</v>
      </c>
      <c r="AZ1175" s="108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  <c r="BS1175" s="10"/>
      <c r="BT1175" s="10"/>
      <c r="BU1175" s="10"/>
      <c r="BV1175" s="10"/>
      <c r="BW1175" s="10"/>
      <c r="BX1175" s="10"/>
      <c r="BY1175" s="10"/>
      <c r="BZ1175" s="10"/>
      <c r="CA1175" s="10"/>
      <c r="CB1175" s="10"/>
      <c r="CC1175" s="10"/>
      <c r="CD1175" s="10"/>
      <c r="CE1175" s="10"/>
      <c r="CF1175" s="10"/>
      <c r="CG1175" s="10"/>
      <c r="CH1175" s="10"/>
      <c r="CI1175" s="10"/>
      <c r="CJ1175" s="10"/>
      <c r="CK1175" s="10"/>
      <c r="CL1175" s="10"/>
      <c r="CM1175" s="10"/>
      <c r="CN1175" s="10"/>
      <c r="CO1175" s="10"/>
      <c r="CP1175" s="10"/>
      <c r="CQ1175" s="10"/>
      <c r="CR1175" s="10"/>
      <c r="CS1175" s="10"/>
      <c r="CT1175" s="10"/>
      <c r="CU1175" s="10"/>
      <c r="CV1175" s="10"/>
      <c r="CW1175" s="10"/>
      <c r="CX1175" s="10"/>
      <c r="CY1175" s="10"/>
      <c r="CZ1175" s="10"/>
      <c r="DA1175" s="10"/>
      <c r="DB1175" s="10"/>
      <c r="DC1175" s="10"/>
      <c r="DD1175" s="10"/>
      <c r="DE1175" s="10"/>
      <c r="DF1175" s="10"/>
      <c r="DG1175" s="10"/>
      <c r="DH1175" s="10"/>
      <c r="DI1175" s="10"/>
      <c r="DJ1175" s="10"/>
      <c r="DK1175" s="10"/>
      <c r="DL1175" s="10"/>
      <c r="DM1175" s="10"/>
      <c r="DN1175" s="10"/>
      <c r="DO1175" s="10"/>
      <c r="DP1175" s="10"/>
      <c r="DQ1175" s="10"/>
      <c r="DR1175" s="10"/>
      <c r="DS1175" s="10"/>
    </row>
    <row r="1176" spans="1:123" s="101" customFormat="1" ht="10.95" customHeight="1" x14ac:dyDescent="0.25">
      <c r="A1176" s="75" t="s">
        <v>348</v>
      </c>
      <c r="B1176" s="95" t="str">
        <f>IF(E1176&gt;0,"Bud02 " &amp; C1176 &amp;","&amp;D1176&amp;",'"&amp;E1176&amp;"',"&amp;1*R1176)</f>
        <v>Bud02 2020,3006,'508100',369.874444444444</v>
      </c>
      <c r="C1176" s="96">
        <f>$E$5</f>
        <v>2020</v>
      </c>
      <c r="D1176" s="96">
        <v>3006</v>
      </c>
      <c r="E1176" s="97">
        <f>IF(LEFT(H1176,1) = "x",H1176,F1176)</f>
        <v>508100</v>
      </c>
      <c r="F1176" s="90">
        <v>508100</v>
      </c>
      <c r="G1176" s="98">
        <f>IF(""="",1,SUBSTITUTE(SUBSTITUTE("","xxp","xpp"),"xppm13","xppm08"))</f>
        <v>1</v>
      </c>
      <c r="H1176" s="98">
        <f>IF(""="",1,"")</f>
        <v>1</v>
      </c>
      <c r="I1176" s="98">
        <f>IF(""="",1,IF(LEFT("",1)&lt;&gt;"E","",1))</f>
        <v>1</v>
      </c>
      <c r="J1176" s="98">
        <f>IF(""="",1,IF(LEFT("",1)="E","",1))</f>
        <v>1</v>
      </c>
      <c r="K1176" s="99" t="s">
        <v>363</v>
      </c>
      <c r="L1176" s="91">
        <v>3006</v>
      </c>
      <c r="M1176" s="100" t="str">
        <f>IF(LEFT($G1176,4)="xppm","*","")</f>
        <v/>
      </c>
      <c r="N1176" s="101" t="str">
        <f>UPPER(TRIM("          HOUSE THERAPY - REHAB SUPPLIES"))</f>
        <v>HOUSE THERAPY - REHAB SUPPLIES</v>
      </c>
      <c r="P1176" s="102" t="s">
        <v>356</v>
      </c>
      <c r="R1176" s="109">
        <f>IFERROR(IF(1*AB1176&gt;0,AB1176,V1176),V1176)</f>
        <v>369.87444444444441</v>
      </c>
      <c r="S1176" s="108"/>
      <c r="T1176" s="101">
        <f>IFERROR(IF(LEFT($G1176,4)="xppm",AD1176/VLOOKUP($G1176,$K$11:$Z$28,T$1,0),IF(LEFT($J1176,1)="E",AD1176/VLOOKUP($J1176,$K$11:$Z$28,T$1,0),AD1176/T$6)),"")</f>
        <v>113.48</v>
      </c>
      <c r="V1176" s="101">
        <f>IFERROR(IF(LEFT($G1176,4)="xppm",AF1176/VLOOKUP($G1176,$K$11:$Z$28,V$1,0),IF(LEFT($J1176,1)="E",AF1176/VLOOKUP($J1176,$K$11:$Z$28,V$1,0),AF1176/V$6)),"")</f>
        <v>369.87444444444441</v>
      </c>
      <c r="X1176" s="101">
        <f>IFERROR(IF(LEFT($G1176,4)="xppm",AH1176/VLOOKUP($G1176,$K$11:$Z$28,X$1,0),IF(LEFT($J1176,1)="E",AH1176/VLOOKUP($J1176,$K$11:$Z$28,X$1,0),AH1176/X$6)),"")</f>
        <v>246.715</v>
      </c>
      <c r="Z1176" s="101">
        <f>IFERROR(IF(LEFT($G1176,4)="xppm",AJ1176/VLOOKUP($G1176,$K$11:$Z$28,Z$1,0),IF(LEFT($J1176,1)="E",AJ1176/VLOOKUP($J1176,$K$11:$Z$28,Z$1,0),AJ1176/Z$6)),"")</f>
        <v>0</v>
      </c>
      <c r="AA1176" s="108"/>
      <c r="AB1176" s="99">
        <f>IFERROR(IF(LEFT($G1176,4)="xppm",AL1176/VLOOKUP($G1176,$K$11:$Z$28,AB$1,0),IF(LEFT($J1176,1)="E",AL1176/VLOOKUP($J1176,$K$11:$AB$28,AB$1,0),AL1176/AB$6)),"")</f>
        <v>0</v>
      </c>
      <c r="AC1176" s="110"/>
      <c r="AD1176" s="14">
        <v>340.44</v>
      </c>
      <c r="AE1176" s="14"/>
      <c r="AF1176" s="14">
        <v>3328.87</v>
      </c>
      <c r="AG1176" s="14"/>
      <c r="AH1176" s="14">
        <v>2960.58</v>
      </c>
      <c r="AI1176" s="14"/>
      <c r="AJ1176" s="14"/>
      <c r="AK1176" s="65"/>
      <c r="AL1176" s="14"/>
      <c r="AM1176" s="65"/>
      <c r="AN1176" s="25">
        <v>13.94</v>
      </c>
      <c r="AO1176" s="25">
        <v>0</v>
      </c>
      <c r="AP1176" s="25">
        <v>421.54</v>
      </c>
      <c r="AQ1176" s="25">
        <v>139.99</v>
      </c>
      <c r="AR1176" s="25">
        <v>14</v>
      </c>
      <c r="AS1176" s="25">
        <v>365.94</v>
      </c>
      <c r="AT1176" s="25">
        <v>712.4</v>
      </c>
      <c r="AU1176" s="25">
        <v>1209.8499999999999</v>
      </c>
      <c r="AV1176" s="25">
        <v>546.25</v>
      </c>
      <c r="AW1176" s="25">
        <v>118.44</v>
      </c>
      <c r="AX1176" s="25">
        <v>104.96</v>
      </c>
      <c r="AY1176" s="25">
        <v>117.04</v>
      </c>
      <c r="AZ1176" s="108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  <c r="BS1176" s="10"/>
      <c r="BT1176" s="10"/>
      <c r="BU1176" s="10"/>
      <c r="BV1176" s="10"/>
      <c r="BW1176" s="10"/>
      <c r="BX1176" s="10"/>
      <c r="BY1176" s="10"/>
      <c r="BZ1176" s="10"/>
      <c r="CA1176" s="10"/>
      <c r="CB1176" s="10"/>
      <c r="CC1176" s="10"/>
      <c r="CD1176" s="10"/>
      <c r="CE1176" s="10"/>
      <c r="CF1176" s="10"/>
      <c r="CG1176" s="10"/>
      <c r="CH1176" s="10"/>
      <c r="CI1176" s="10"/>
      <c r="CJ1176" s="10"/>
      <c r="CK1176" s="10"/>
      <c r="CL1176" s="10"/>
      <c r="CM1176" s="10"/>
      <c r="CN1176" s="10"/>
      <c r="CO1176" s="10"/>
      <c r="CP1176" s="10"/>
      <c r="CQ1176" s="10"/>
      <c r="CR1176" s="10"/>
      <c r="CS1176" s="10"/>
      <c r="CT1176" s="10"/>
      <c r="CU1176" s="10"/>
      <c r="CV1176" s="10"/>
      <c r="CW1176" s="10"/>
      <c r="CX1176" s="10"/>
      <c r="CY1176" s="10"/>
      <c r="CZ1176" s="10"/>
      <c r="DA1176" s="10"/>
      <c r="DB1176" s="10"/>
      <c r="DC1176" s="10"/>
      <c r="DD1176" s="10"/>
      <c r="DE1176" s="10"/>
      <c r="DF1176" s="10"/>
      <c r="DG1176" s="10"/>
      <c r="DH1176" s="10"/>
      <c r="DI1176" s="10"/>
      <c r="DJ1176" s="10"/>
      <c r="DK1176" s="10"/>
      <c r="DL1176" s="10"/>
      <c r="DM1176" s="10"/>
      <c r="DN1176" s="10"/>
      <c r="DO1176" s="10"/>
      <c r="DP1176" s="10"/>
      <c r="DQ1176" s="10"/>
      <c r="DR1176" s="10"/>
      <c r="DS1176" s="10"/>
    </row>
    <row r="1177" spans="1:123" ht="4.05" customHeight="1" x14ac:dyDescent="0.25">
      <c r="A1177" s="75" t="s">
        <v>348</v>
      </c>
      <c r="E1177" s="111"/>
      <c r="F1177" s="112"/>
      <c r="T1177" s="25"/>
      <c r="U1177" s="25"/>
      <c r="V1177" s="25"/>
      <c r="W1177" s="25"/>
      <c r="X1177" s="25"/>
      <c r="Y1177" s="25"/>
      <c r="Z1177" s="25"/>
      <c r="AA1177" s="25"/>
      <c r="AB1177" s="14"/>
      <c r="AC1177" s="14"/>
    </row>
    <row r="1178" spans="1:123" s="86" customFormat="1" ht="15" customHeight="1" x14ac:dyDescent="0.25">
      <c r="A1178" s="75" t="s">
        <v>348</v>
      </c>
      <c r="B1178" s="80"/>
      <c r="C1178" s="80"/>
      <c r="D1178" s="80"/>
      <c r="E1178" s="81"/>
      <c r="F1178" s="82"/>
      <c r="G1178" s="81"/>
      <c r="H1178" s="81"/>
      <c r="I1178" s="81"/>
      <c r="J1178" s="81"/>
      <c r="K1178" s="81"/>
      <c r="L1178" s="83">
        <f>L1179</f>
        <v>3006</v>
      </c>
      <c r="M1178" s="84" t="s">
        <v>364</v>
      </c>
      <c r="N1178" s="84"/>
      <c r="O1178" s="84"/>
      <c r="P1178" s="84"/>
      <c r="Q1178" s="84"/>
      <c r="R1178" s="84"/>
      <c r="S1178" s="84"/>
      <c r="T1178" s="84"/>
      <c r="U1178" s="84"/>
      <c r="V1178" s="84"/>
      <c r="W1178" s="84"/>
      <c r="X1178" s="84"/>
      <c r="Y1178" s="84"/>
      <c r="Z1178" s="84"/>
      <c r="AA1178" s="84"/>
      <c r="AB1178" s="81"/>
      <c r="AC1178" s="81"/>
      <c r="AD1178" s="14"/>
      <c r="AE1178" s="14"/>
      <c r="AF1178" s="14"/>
      <c r="AG1178" s="14"/>
      <c r="AH1178" s="14"/>
      <c r="AI1178" s="14"/>
      <c r="AJ1178" s="14"/>
      <c r="AK1178" s="14"/>
      <c r="AL1178" s="14"/>
      <c r="AM1178" s="14"/>
      <c r="AN1178" s="85"/>
      <c r="AO1178" s="85"/>
      <c r="AP1178" s="85"/>
      <c r="AQ1178" s="85"/>
      <c r="AR1178" s="85"/>
      <c r="AS1178" s="85"/>
      <c r="AT1178" s="85"/>
      <c r="AU1178" s="85"/>
      <c r="AV1178" s="85"/>
      <c r="AW1178" s="85"/>
      <c r="AX1178" s="85"/>
      <c r="AY1178" s="85"/>
      <c r="AZ1178" s="84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  <c r="BS1178" s="10"/>
      <c r="BT1178" s="10"/>
      <c r="BU1178" s="10"/>
      <c r="BV1178" s="10"/>
      <c r="BW1178" s="10"/>
      <c r="BX1178" s="10"/>
      <c r="BY1178" s="10"/>
      <c r="BZ1178" s="10"/>
      <c r="CA1178" s="10"/>
      <c r="CB1178" s="10"/>
      <c r="CC1178" s="10"/>
      <c r="CD1178" s="10"/>
      <c r="CE1178" s="10"/>
      <c r="CF1178" s="10"/>
      <c r="CG1178" s="10"/>
      <c r="CH1178" s="10"/>
      <c r="CI1178" s="10"/>
      <c r="CJ1178" s="10"/>
      <c r="CK1178" s="10"/>
      <c r="CL1178" s="10"/>
      <c r="CM1178" s="10"/>
      <c r="CN1178" s="10"/>
      <c r="CO1178" s="10"/>
      <c r="CP1178" s="10"/>
      <c r="CQ1178" s="10"/>
      <c r="CR1178" s="10"/>
      <c r="CS1178" s="10"/>
      <c r="CT1178" s="10"/>
      <c r="CU1178" s="10"/>
      <c r="CV1178" s="10"/>
      <c r="CW1178" s="10"/>
      <c r="CX1178" s="10"/>
      <c r="CY1178" s="10"/>
      <c r="CZ1178" s="10"/>
      <c r="DA1178" s="10"/>
      <c r="DB1178" s="10"/>
      <c r="DC1178" s="10"/>
      <c r="DD1178" s="10"/>
      <c r="DE1178" s="10"/>
      <c r="DF1178" s="10"/>
      <c r="DG1178" s="10"/>
      <c r="DH1178" s="10"/>
      <c r="DI1178" s="10"/>
      <c r="DJ1178" s="10"/>
      <c r="DK1178" s="10"/>
      <c r="DL1178" s="10"/>
      <c r="DM1178" s="10"/>
      <c r="DN1178" s="10"/>
      <c r="DO1178" s="10"/>
      <c r="DP1178" s="10"/>
      <c r="DQ1178" s="10"/>
      <c r="DR1178" s="10"/>
      <c r="DS1178" s="10"/>
    </row>
    <row r="1179" spans="1:123" s="101" customFormat="1" ht="10.95" customHeight="1" x14ac:dyDescent="0.25">
      <c r="A1179" s="75" t="s">
        <v>348</v>
      </c>
      <c r="B1179" s="95" t="str">
        <f t="shared" ref="B1179" si="324">IF(E1179&gt;0,"Bud02 " &amp; C1179 &amp;","&amp;D1179&amp;",'"&amp;E1179&amp;"',"&amp;1*R1179)</f>
        <v>Bud02 2020,3006,'xdit02',0</v>
      </c>
      <c r="C1179" s="96">
        <f t="shared" ref="C1179" si="325">$E$5</f>
        <v>2020</v>
      </c>
      <c r="D1179" s="96">
        <v>3006</v>
      </c>
      <c r="E1179" s="97" t="str">
        <f>IF(LEFT(H1179,1) = "x",H1179,F1179)</f>
        <v>xdit02</v>
      </c>
      <c r="F1179" s="90">
        <v>530400</v>
      </c>
      <c r="G1179" s="98" t="str">
        <f>IF("xppm02"="",1,SUBSTITUTE(SUBSTITUTE("xppm02","xxp","xpp"),"xppm13","xppm08"))</f>
        <v>xppm02</v>
      </c>
      <c r="H1179" s="98" t="str">
        <f>IF("xdit02"="",1,"xdit02")</f>
        <v>xdit02</v>
      </c>
      <c r="I1179" s="98">
        <f>IF(""="",1,IF(LEFT("",1)&lt;&gt;"E","",1))</f>
        <v>1</v>
      </c>
      <c r="J1179" s="98">
        <f>IF(""="",1,IF(LEFT("",1)="E","",1))</f>
        <v>1</v>
      </c>
      <c r="K1179" s="99" t="s">
        <v>365</v>
      </c>
      <c r="L1179" s="91">
        <v>3006</v>
      </c>
      <c r="M1179" s="100" t="str">
        <f>IF(LEFT($G1179,4)="xppm","*","")</f>
        <v>*</v>
      </c>
      <c r="N1179" s="101" t="str">
        <f>UPPER(TRIM("          DIETARY CONTRACT SERVICES"))</f>
        <v>DIETARY CONTRACT SERVICES</v>
      </c>
      <c r="P1179" s="102" t="s">
        <v>366</v>
      </c>
      <c r="R1179" s="109">
        <f>IFERROR(IF(1*AB1179&gt;0,AB1179,V1179),V1179)</f>
        <v>0</v>
      </c>
      <c r="S1179" s="108"/>
      <c r="T1179" s="101">
        <f>IFERROR(IF(LEFT($G1179,4)="xppm",AD1179/VLOOKUP($G1179,$K$11:$Z$28,T$1,0),IF(LEFT($J1179,1)="E",AD1179/VLOOKUP($J1179,$K$11:$Z$28,T$1,0),AD1179/T$6)),"")</f>
        <v>0</v>
      </c>
      <c r="V1179" s="101">
        <f>IFERROR(IF(LEFT($G1179,4)="xppm",AF1179/VLOOKUP($G1179,$K$11:$Z$28,V$1,0),IF(LEFT($J1179,1)="E",AF1179/VLOOKUP($J1179,$K$11:$Z$28,V$1,0),AF1179/V$6)),"")</f>
        <v>0</v>
      </c>
      <c r="X1179" s="101">
        <f>IFERROR(IF(LEFT($G1179,4)="xppm",AH1179/VLOOKUP($G1179,$K$11:$Z$28,X$1,0),IF(LEFT($J1179,1)="E",AH1179/VLOOKUP($J1179,$K$11:$Z$28,X$1,0),AH1179/X$6)),"")</f>
        <v>0.20537802301498079</v>
      </c>
      <c r="Z1179" s="101">
        <f>IFERROR(IF(LEFT($G1179,4)="xppm",AJ1179/VLOOKUP($G1179,$K$11:$Z$28,Z$1,0),IF(LEFT($J1179,1)="E",AJ1179/VLOOKUP($J1179,$K$11:$Z$28,Z$1,0),AJ1179/Z$6)),"")</f>
        <v>0</v>
      </c>
      <c r="AA1179" s="108"/>
      <c r="AB1179" s="99" t="str">
        <f>IFERROR(IF(LEFT($G1179,4)="xppm",AL1179/VLOOKUP($G1179,$K$11:$Z$28,AB$1,0),IF(LEFT($J1179,1)="E",AL1179/VLOOKUP($J1179,$K$11:$AB$28,AB$1,0),AL1179/AB$6)),"")</f>
        <v/>
      </c>
      <c r="AC1179" s="110"/>
      <c r="AD1179" s="14">
        <v>0</v>
      </c>
      <c r="AE1179" s="14"/>
      <c r="AF1179" s="14">
        <v>0</v>
      </c>
      <c r="AG1179" s="14"/>
      <c r="AH1179" s="14">
        <v>246810.78</v>
      </c>
      <c r="AI1179" s="14"/>
      <c r="AJ1179" s="14">
        <v>0</v>
      </c>
      <c r="AK1179" s="65"/>
      <c r="AL1179" s="14">
        <v>0</v>
      </c>
      <c r="AM1179" s="65"/>
      <c r="AN1179" s="25">
        <v>0</v>
      </c>
      <c r="AO1179" s="25">
        <v>0</v>
      </c>
      <c r="AP1179" s="25">
        <v>0</v>
      </c>
      <c r="AQ1179" s="25">
        <v>0</v>
      </c>
      <c r="AR1179" s="25">
        <v>0</v>
      </c>
      <c r="AS1179" s="25">
        <v>0</v>
      </c>
      <c r="AT1179" s="25">
        <v>0</v>
      </c>
      <c r="AU1179" s="25">
        <v>0</v>
      </c>
      <c r="AV1179" s="25">
        <v>0</v>
      </c>
      <c r="AW1179" s="25">
        <v>0</v>
      </c>
      <c r="AX1179" s="25">
        <v>0</v>
      </c>
      <c r="AY1179" s="25">
        <v>0</v>
      </c>
      <c r="AZ1179" s="108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  <c r="BS1179" s="10"/>
      <c r="BT1179" s="10"/>
      <c r="BU1179" s="10"/>
      <c r="BV1179" s="10"/>
      <c r="BW1179" s="10"/>
      <c r="BX1179" s="10"/>
      <c r="BY1179" s="10"/>
      <c r="BZ1179" s="10"/>
      <c r="CA1179" s="10"/>
      <c r="CB1179" s="10"/>
      <c r="CC1179" s="10"/>
      <c r="CD1179" s="10"/>
      <c r="CE1179" s="10"/>
      <c r="CF1179" s="10"/>
      <c r="CG1179" s="10"/>
      <c r="CH1179" s="10"/>
      <c r="CI1179" s="10"/>
      <c r="CJ1179" s="10"/>
      <c r="CK1179" s="10"/>
      <c r="CL1179" s="10"/>
      <c r="CM1179" s="10"/>
      <c r="CN1179" s="10"/>
      <c r="CO1179" s="10"/>
      <c r="CP1179" s="10"/>
      <c r="CQ1179" s="10"/>
      <c r="CR1179" s="10"/>
      <c r="CS1179" s="10"/>
      <c r="CT1179" s="10"/>
      <c r="CU1179" s="10"/>
      <c r="CV1179" s="10"/>
      <c r="CW1179" s="10"/>
      <c r="CX1179" s="10"/>
      <c r="CY1179" s="10"/>
      <c r="CZ1179" s="10"/>
      <c r="DA1179" s="10"/>
      <c r="DB1179" s="10"/>
      <c r="DC1179" s="10"/>
      <c r="DD1179" s="10"/>
      <c r="DE1179" s="10"/>
      <c r="DF1179" s="10"/>
      <c r="DG1179" s="10"/>
      <c r="DH1179" s="10"/>
      <c r="DI1179" s="10"/>
      <c r="DJ1179" s="10"/>
      <c r="DK1179" s="10"/>
      <c r="DL1179" s="10"/>
      <c r="DM1179" s="10"/>
      <c r="DN1179" s="10"/>
      <c r="DO1179" s="10"/>
      <c r="DP1179" s="10"/>
      <c r="DQ1179" s="10"/>
      <c r="DR1179" s="10"/>
      <c r="DS1179" s="10"/>
    </row>
    <row r="1180" spans="1:123" ht="4.05" customHeight="1" x14ac:dyDescent="0.25">
      <c r="A1180" s="75" t="s">
        <v>348</v>
      </c>
      <c r="E1180" s="111"/>
      <c r="F1180" s="112"/>
      <c r="T1180" s="25"/>
      <c r="U1180" s="25"/>
      <c r="V1180" s="25"/>
      <c r="W1180" s="25"/>
      <c r="X1180" s="25"/>
      <c r="Y1180" s="25"/>
      <c r="Z1180" s="25"/>
      <c r="AA1180" s="25"/>
      <c r="AB1180" s="14"/>
      <c r="AC1180" s="14"/>
    </row>
    <row r="1181" spans="1:123" s="86" customFormat="1" ht="15" customHeight="1" x14ac:dyDescent="0.25">
      <c r="A1181" s="75" t="s">
        <v>348</v>
      </c>
      <c r="B1181" s="80"/>
      <c r="C1181" s="80"/>
      <c r="D1181" s="80"/>
      <c r="E1181" s="81"/>
      <c r="F1181" s="82"/>
      <c r="G1181" s="81"/>
      <c r="H1181" s="81"/>
      <c r="I1181" s="81"/>
      <c r="J1181" s="81"/>
      <c r="K1181" s="81"/>
      <c r="L1181" s="83">
        <f>L1182</f>
        <v>3006</v>
      </c>
      <c r="M1181" s="84" t="s">
        <v>367</v>
      </c>
      <c r="N1181" s="84"/>
      <c r="O1181" s="84"/>
      <c r="P1181" s="84"/>
      <c r="Q1181" s="84"/>
      <c r="R1181" s="84"/>
      <c r="S1181" s="84"/>
      <c r="T1181" s="84"/>
      <c r="U1181" s="84"/>
      <c r="V1181" s="84"/>
      <c r="W1181" s="84"/>
      <c r="X1181" s="84"/>
      <c r="Y1181" s="84"/>
      <c r="Z1181" s="84"/>
      <c r="AA1181" s="84"/>
      <c r="AB1181" s="81"/>
      <c r="AC1181" s="81"/>
      <c r="AD1181" s="14"/>
      <c r="AE1181" s="14"/>
      <c r="AF1181" s="14"/>
      <c r="AG1181" s="14"/>
      <c r="AH1181" s="14"/>
      <c r="AI1181" s="14"/>
      <c r="AJ1181" s="14"/>
      <c r="AK1181" s="14"/>
      <c r="AL1181" s="14"/>
      <c r="AM1181" s="14"/>
      <c r="AN1181" s="85"/>
      <c r="AO1181" s="85"/>
      <c r="AP1181" s="85"/>
      <c r="AQ1181" s="85"/>
      <c r="AR1181" s="85"/>
      <c r="AS1181" s="85"/>
      <c r="AT1181" s="85"/>
      <c r="AU1181" s="85"/>
      <c r="AV1181" s="85"/>
      <c r="AW1181" s="85"/>
      <c r="AX1181" s="85"/>
      <c r="AY1181" s="85"/>
      <c r="AZ1181" s="84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  <c r="BS1181" s="10"/>
      <c r="BT1181" s="10"/>
      <c r="BU1181" s="10"/>
      <c r="BV1181" s="10"/>
      <c r="BW1181" s="10"/>
      <c r="BX1181" s="10"/>
      <c r="BY1181" s="10"/>
      <c r="BZ1181" s="10"/>
      <c r="CA1181" s="10"/>
      <c r="CB1181" s="10"/>
      <c r="CC1181" s="10"/>
      <c r="CD1181" s="10"/>
      <c r="CE1181" s="10"/>
      <c r="CF1181" s="10"/>
      <c r="CG1181" s="10"/>
      <c r="CH1181" s="10"/>
      <c r="CI1181" s="10"/>
      <c r="CJ1181" s="10"/>
      <c r="CK1181" s="10"/>
      <c r="CL1181" s="10"/>
      <c r="CM1181" s="10"/>
      <c r="CN1181" s="10"/>
      <c r="CO1181" s="10"/>
      <c r="CP1181" s="10"/>
      <c r="CQ1181" s="10"/>
      <c r="CR1181" s="10"/>
      <c r="CS1181" s="10"/>
      <c r="CT1181" s="10"/>
      <c r="CU1181" s="10"/>
      <c r="CV1181" s="10"/>
      <c r="CW1181" s="10"/>
      <c r="CX1181" s="10"/>
      <c r="CY1181" s="10"/>
      <c r="CZ1181" s="10"/>
      <c r="DA1181" s="10"/>
      <c r="DB1181" s="10"/>
      <c r="DC1181" s="10"/>
      <c r="DD1181" s="10"/>
      <c r="DE1181" s="10"/>
      <c r="DF1181" s="10"/>
      <c r="DG1181" s="10"/>
      <c r="DH1181" s="10"/>
      <c r="DI1181" s="10"/>
      <c r="DJ1181" s="10"/>
      <c r="DK1181" s="10"/>
      <c r="DL1181" s="10"/>
      <c r="DM1181" s="10"/>
      <c r="DN1181" s="10"/>
      <c r="DO1181" s="10"/>
      <c r="DP1181" s="10"/>
      <c r="DQ1181" s="10"/>
      <c r="DR1181" s="10"/>
      <c r="DS1181" s="10"/>
    </row>
    <row r="1182" spans="1:123" s="101" customFormat="1" ht="10.95" customHeight="1" x14ac:dyDescent="0.25">
      <c r="A1182" s="75" t="s">
        <v>348</v>
      </c>
      <c r="B1182" s="95" t="str">
        <f t="shared" ref="B1182:B1184" si="326">IF(E1182&gt;0,"Bud02 " &amp; C1182 &amp;","&amp;D1182&amp;",'"&amp;E1182&amp;"',"&amp;1*R1182)</f>
        <v>Bud02 2020,3006,'533000',14270.4166666667</v>
      </c>
      <c r="C1182" s="96">
        <f t="shared" ref="C1182:C1184" si="327">$E$5</f>
        <v>2020</v>
      </c>
      <c r="D1182" s="96">
        <v>3006</v>
      </c>
      <c r="E1182" s="97">
        <f>IF(LEFT(H1182,1) = "x",H1182,F1182)</f>
        <v>533000</v>
      </c>
      <c r="F1182" s="90">
        <v>533000</v>
      </c>
      <c r="G1182" s="98">
        <f>IF(""="",1,SUBSTITUTE(SUBSTITUTE("","xxp","xpp"),"xppm13","xppm08"))</f>
        <v>1</v>
      </c>
      <c r="H1182" s="98">
        <f>IF(""="",1,"")</f>
        <v>1</v>
      </c>
      <c r="I1182" s="98">
        <f>IF(""="",1,IF(LEFT("",1)&lt;&gt;"E","",1))</f>
        <v>1</v>
      </c>
      <c r="J1182" s="98">
        <f>IF(""="",1,IF(LEFT("",1)="E","",1))</f>
        <v>1</v>
      </c>
      <c r="K1182" s="99" t="s">
        <v>368</v>
      </c>
      <c r="L1182" s="91">
        <v>3006</v>
      </c>
      <c r="M1182" s="100" t="str">
        <f>IF(LEFT($G1182,4)="xppm","*","")</f>
        <v/>
      </c>
      <c r="N1182" s="101" t="str">
        <f>UPPER(TRIM("          UTILITIES"))</f>
        <v>UTILITIES</v>
      </c>
      <c r="P1182" s="102" t="s">
        <v>356</v>
      </c>
      <c r="R1182" s="109">
        <f>IFERROR(IF(1*AB1182&gt;0,AB1182,V1182),V1182)</f>
        <v>14270.416666666666</v>
      </c>
      <c r="S1182" s="108"/>
      <c r="T1182" s="101">
        <f>IFERROR(IF(LEFT($G1182,4)="xppm",AD1182/VLOOKUP($G1182,$K$11:$Z$28,T$1,0),IF(LEFT($J1182,1)="E",AD1182/VLOOKUP($J1182,$K$11:$Z$28,T$1,0),AD1182/T$6)),"")</f>
        <v>13562.673333333332</v>
      </c>
      <c r="V1182" s="101">
        <f>IFERROR(IF(LEFT($G1182,4)="xppm",AF1182/VLOOKUP($G1182,$K$11:$Z$28,V$1,0),IF(LEFT($J1182,1)="E",AF1182/VLOOKUP($J1182,$K$11:$Z$28,V$1,0),AF1182/V$6)),"")</f>
        <v>14270.416666666666</v>
      </c>
      <c r="X1182" s="101">
        <f>IFERROR(IF(LEFT($G1182,4)="xppm",AH1182/VLOOKUP($G1182,$K$11:$Z$28,X$1,0),IF(LEFT($J1182,1)="E",AH1182/VLOOKUP($J1182,$K$11:$Z$28,X$1,0),AH1182/X$6)),"")</f>
        <v>13750.06</v>
      </c>
      <c r="Z1182" s="101">
        <f>IFERROR(IF(LEFT($G1182,4)="xppm",AJ1182/VLOOKUP($G1182,$K$11:$Z$28,Z$1,0),IF(LEFT($J1182,1)="E",AJ1182/VLOOKUP($J1182,$K$11:$Z$28,Z$1,0),AJ1182/Z$6)),"")</f>
        <v>14542</v>
      </c>
      <c r="AA1182" s="108"/>
      <c r="AB1182" s="99">
        <f>IFERROR(IF(LEFT($G1182,4)="xppm",AL1182/VLOOKUP($G1182,$K$11:$Z$28,AB$1,0),IF(LEFT($J1182,1)="E",AL1182/VLOOKUP($J1182,$K$11:$AB$28,AB$1,0),AL1182/AB$6)),"")</f>
        <v>0</v>
      </c>
      <c r="AC1182" s="110"/>
      <c r="AD1182" s="14">
        <v>40688.019999999997</v>
      </c>
      <c r="AE1182" s="14"/>
      <c r="AF1182" s="14">
        <v>128433.75</v>
      </c>
      <c r="AG1182" s="14"/>
      <c r="AH1182" s="14">
        <v>165000.72</v>
      </c>
      <c r="AI1182" s="14"/>
      <c r="AJ1182" s="14">
        <v>174504</v>
      </c>
      <c r="AK1182" s="65"/>
      <c r="AL1182" s="14">
        <v>0</v>
      </c>
      <c r="AM1182" s="65"/>
      <c r="AN1182" s="25">
        <v>12566.9</v>
      </c>
      <c r="AO1182" s="25">
        <v>12628.12</v>
      </c>
      <c r="AP1182" s="25">
        <v>13336.95</v>
      </c>
      <c r="AQ1182" s="25">
        <v>18720.080000000002</v>
      </c>
      <c r="AR1182" s="25">
        <v>21162.28</v>
      </c>
      <c r="AS1182" s="25">
        <v>12655.2</v>
      </c>
      <c r="AT1182" s="25">
        <v>16575.64</v>
      </c>
      <c r="AU1182" s="25">
        <v>12180.19</v>
      </c>
      <c r="AV1182" s="25">
        <v>6452.34</v>
      </c>
      <c r="AW1182" s="25">
        <v>17545.060000000001</v>
      </c>
      <c r="AX1182" s="25">
        <v>8280.23</v>
      </c>
      <c r="AY1182" s="25">
        <v>14862.73</v>
      </c>
      <c r="AZ1182" s="108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  <c r="BS1182" s="10"/>
      <c r="BT1182" s="10"/>
      <c r="BU1182" s="10"/>
      <c r="BV1182" s="10"/>
      <c r="BW1182" s="10"/>
      <c r="BX1182" s="10"/>
      <c r="BY1182" s="10"/>
      <c r="BZ1182" s="10"/>
      <c r="CA1182" s="10"/>
      <c r="CB1182" s="10"/>
      <c r="CC1182" s="10"/>
      <c r="CD1182" s="10"/>
      <c r="CE1182" s="10"/>
      <c r="CF1182" s="10"/>
      <c r="CG1182" s="10"/>
      <c r="CH1182" s="10"/>
      <c r="CI1182" s="10"/>
      <c r="CJ1182" s="10"/>
      <c r="CK1182" s="10"/>
      <c r="CL1182" s="10"/>
      <c r="CM1182" s="10"/>
      <c r="CN1182" s="10"/>
      <c r="CO1182" s="10"/>
      <c r="CP1182" s="10"/>
      <c r="CQ1182" s="10"/>
      <c r="CR1182" s="10"/>
      <c r="CS1182" s="10"/>
      <c r="CT1182" s="10"/>
      <c r="CU1182" s="10"/>
      <c r="CV1182" s="10"/>
      <c r="CW1182" s="10"/>
      <c r="CX1182" s="10"/>
      <c r="CY1182" s="10"/>
      <c r="CZ1182" s="10"/>
      <c r="DA1182" s="10"/>
      <c r="DB1182" s="10"/>
      <c r="DC1182" s="10"/>
      <c r="DD1182" s="10"/>
      <c r="DE1182" s="10"/>
      <c r="DF1182" s="10"/>
      <c r="DG1182" s="10"/>
      <c r="DH1182" s="10"/>
      <c r="DI1182" s="10"/>
      <c r="DJ1182" s="10"/>
      <c r="DK1182" s="10"/>
      <c r="DL1182" s="10"/>
      <c r="DM1182" s="10"/>
      <c r="DN1182" s="10"/>
      <c r="DO1182" s="10"/>
      <c r="DP1182" s="10"/>
      <c r="DQ1182" s="10"/>
      <c r="DR1182" s="10"/>
      <c r="DS1182" s="10"/>
    </row>
    <row r="1183" spans="1:123" s="101" customFormat="1" ht="10.95" customHeight="1" x14ac:dyDescent="0.25">
      <c r="A1183" s="75" t="s">
        <v>348</v>
      </c>
      <c r="B1183" s="95" t="str">
        <f t="shared" si="326"/>
        <v>Bud02 2020,3006,'536000',6702.97222222222</v>
      </c>
      <c r="C1183" s="96">
        <f t="shared" si="327"/>
        <v>2020</v>
      </c>
      <c r="D1183" s="96">
        <v>3006</v>
      </c>
      <c r="E1183" s="97">
        <f>IF(LEFT(H1183,1) = "x",H1183,F1183)</f>
        <v>536000</v>
      </c>
      <c r="F1183" s="90">
        <v>536000</v>
      </c>
      <c r="G1183" s="98">
        <f>IF(""="",1,SUBSTITUTE(SUBSTITUTE("","xxp","xpp"),"xppm13","xppm08"))</f>
        <v>1</v>
      </c>
      <c r="H1183" s="98">
        <f>IF(""="",1,"")</f>
        <v>1</v>
      </c>
      <c r="I1183" s="98">
        <f>IF(""="",1,IF(LEFT("",1)&lt;&gt;"E","",1))</f>
        <v>1</v>
      </c>
      <c r="J1183" s="98">
        <f>IF(""="",1,IF(LEFT("",1)="E","",1))</f>
        <v>1</v>
      </c>
      <c r="K1183" s="99" t="s">
        <v>369</v>
      </c>
      <c r="L1183" s="91">
        <v>3006</v>
      </c>
      <c r="M1183" s="100" t="str">
        <f>IF(LEFT($G1183,4)="xppm","*","")</f>
        <v/>
      </c>
      <c r="N1183" s="101" t="str">
        <f>UPPER(TRIM("          REPAIRS &amp; MAINTENANCE/SUPPLIES"))</f>
        <v>REPAIRS &amp; MAINTENANCE/SUPPLIES</v>
      </c>
      <c r="P1183" s="102" t="s">
        <v>370</v>
      </c>
      <c r="R1183" s="109">
        <f>IFERROR(IF(1*AB1183&gt;0,AB1183,V1183),V1183)</f>
        <v>6702.9722222222226</v>
      </c>
      <c r="S1183" s="108"/>
      <c r="T1183" s="101">
        <f>IFERROR(IF(LEFT($G1183,4)="xppm",AD1183/VLOOKUP($G1183,$K$11:$Z$28,T$1,0),IF(LEFT($J1183,1)="E",AD1183/VLOOKUP($J1183,$K$11:$Z$28,T$1,0),AD1183/T$6)),"")</f>
        <v>6766.3833333333341</v>
      </c>
      <c r="V1183" s="101">
        <f>IFERROR(IF(LEFT($G1183,4)="xppm",AF1183/VLOOKUP($G1183,$K$11:$Z$28,V$1,0),IF(LEFT($J1183,1)="E",AF1183/VLOOKUP($J1183,$K$11:$Z$28,V$1,0),AF1183/V$6)),"")</f>
        <v>6702.9722222222226</v>
      </c>
      <c r="X1183" s="101">
        <f>IFERROR(IF(LEFT($G1183,4)="xppm",AH1183/VLOOKUP($G1183,$K$11:$Z$28,X$1,0),IF(LEFT($J1183,1)="E",AH1183/VLOOKUP($J1183,$K$11:$Z$28,X$1,0),AH1183/X$6)),"")</f>
        <v>5622.5258333333331</v>
      </c>
      <c r="Z1183" s="101">
        <f>IFERROR(IF(LEFT($G1183,4)="xppm",AJ1183/VLOOKUP($G1183,$K$11:$Z$28,Z$1,0),IF(LEFT($J1183,1)="E",AJ1183/VLOOKUP($J1183,$K$11:$Z$28,Z$1,0),AJ1183/Z$6)),"")</f>
        <v>3400.1124999999997</v>
      </c>
      <c r="AA1183" s="108"/>
      <c r="AB1183" s="99">
        <f>IFERROR(IF(LEFT($G1183,4)="xppm",AL1183/VLOOKUP($G1183,$K$11:$Z$28,AB$1,0),IF(LEFT($J1183,1)="E",AL1183/VLOOKUP($J1183,$K$11:$AB$28,AB$1,0),AL1183/AB$6)),"")</f>
        <v>0</v>
      </c>
      <c r="AC1183" s="110"/>
      <c r="AD1183" s="14">
        <v>20299.150000000001</v>
      </c>
      <c r="AE1183" s="14"/>
      <c r="AF1183" s="14">
        <v>60326.75</v>
      </c>
      <c r="AG1183" s="14"/>
      <c r="AH1183" s="14">
        <v>67470.31</v>
      </c>
      <c r="AI1183" s="14"/>
      <c r="AJ1183" s="14">
        <v>40801.35</v>
      </c>
      <c r="AK1183" s="65"/>
      <c r="AL1183" s="14">
        <v>0</v>
      </c>
      <c r="AM1183" s="65"/>
      <c r="AN1183" s="25">
        <v>6789.19</v>
      </c>
      <c r="AO1183" s="25">
        <v>842.23</v>
      </c>
      <c r="AP1183" s="25">
        <v>26748.21</v>
      </c>
      <c r="AQ1183" s="25">
        <v>2612.48</v>
      </c>
      <c r="AR1183" s="25">
        <v>15550.71</v>
      </c>
      <c r="AS1183" s="25">
        <v>6208.21</v>
      </c>
      <c r="AT1183" s="25">
        <v>4424.18</v>
      </c>
      <c r="AU1183" s="25">
        <v>7752.33</v>
      </c>
      <c r="AV1183" s="25">
        <v>3479.69</v>
      </c>
      <c r="AW1183" s="25">
        <v>7467.4</v>
      </c>
      <c r="AX1183" s="25">
        <v>10857.42</v>
      </c>
      <c r="AY1183" s="25">
        <v>1974.33</v>
      </c>
      <c r="AZ1183" s="108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  <c r="BS1183" s="10"/>
      <c r="BT1183" s="10"/>
      <c r="BU1183" s="10"/>
      <c r="BV1183" s="10"/>
      <c r="BW1183" s="10"/>
      <c r="BX1183" s="10"/>
      <c r="BY1183" s="10"/>
      <c r="BZ1183" s="10"/>
      <c r="CA1183" s="10"/>
      <c r="CB1183" s="10"/>
      <c r="CC1183" s="10"/>
      <c r="CD1183" s="10"/>
      <c r="CE1183" s="10"/>
      <c r="CF1183" s="10"/>
      <c r="CG1183" s="10"/>
      <c r="CH1183" s="10"/>
      <c r="CI1183" s="10"/>
      <c r="CJ1183" s="10"/>
      <c r="CK1183" s="10"/>
      <c r="CL1183" s="10"/>
      <c r="CM1183" s="10"/>
      <c r="CN1183" s="10"/>
      <c r="CO1183" s="10"/>
      <c r="CP1183" s="10"/>
      <c r="CQ1183" s="10"/>
      <c r="CR1183" s="10"/>
      <c r="CS1183" s="10"/>
      <c r="CT1183" s="10"/>
      <c r="CU1183" s="10"/>
      <c r="CV1183" s="10"/>
      <c r="CW1183" s="10"/>
      <c r="CX1183" s="10"/>
      <c r="CY1183" s="10"/>
      <c r="CZ1183" s="10"/>
      <c r="DA1183" s="10"/>
      <c r="DB1183" s="10"/>
      <c r="DC1183" s="10"/>
      <c r="DD1183" s="10"/>
      <c r="DE1183" s="10"/>
      <c r="DF1183" s="10"/>
      <c r="DG1183" s="10"/>
      <c r="DH1183" s="10"/>
      <c r="DI1183" s="10"/>
      <c r="DJ1183" s="10"/>
      <c r="DK1183" s="10"/>
      <c r="DL1183" s="10"/>
      <c r="DM1183" s="10"/>
      <c r="DN1183" s="10"/>
      <c r="DO1183" s="10"/>
      <c r="DP1183" s="10"/>
      <c r="DQ1183" s="10"/>
      <c r="DR1183" s="10"/>
      <c r="DS1183" s="10"/>
    </row>
    <row r="1184" spans="1:123" s="101" customFormat="1" ht="10.95" customHeight="1" x14ac:dyDescent="0.25">
      <c r="A1184" s="75" t="s">
        <v>348</v>
      </c>
      <c r="B1184" s="95" t="str">
        <f t="shared" si="326"/>
        <v>Bud02 2020,3006,'534000',2292.63444444444</v>
      </c>
      <c r="C1184" s="96">
        <f t="shared" si="327"/>
        <v>2020</v>
      </c>
      <c r="D1184" s="96">
        <v>3006</v>
      </c>
      <c r="E1184" s="97">
        <f>IF(LEFT(H1184,1) = "x",H1184,F1184)</f>
        <v>534000</v>
      </c>
      <c r="F1184" s="90">
        <v>534000</v>
      </c>
      <c r="G1184" s="98">
        <f>IF(""="",1,SUBSTITUTE(SUBSTITUTE("","xxp","xpp"),"xppm13","xppm08"))</f>
        <v>1</v>
      </c>
      <c r="H1184" s="98">
        <f>IF(""="",1,"")</f>
        <v>1</v>
      </c>
      <c r="I1184" s="98">
        <f>IF(""="",1,IF(LEFT("",1)&lt;&gt;"E","",1))</f>
        <v>1</v>
      </c>
      <c r="J1184" s="98">
        <f>IF(""="",1,IF(LEFT("",1)="E","",1))</f>
        <v>1</v>
      </c>
      <c r="K1184" s="99" t="s">
        <v>371</v>
      </c>
      <c r="L1184" s="91">
        <v>3006</v>
      </c>
      <c r="M1184" s="100" t="str">
        <f>IF(LEFT($G1184,4)="xppm","*","")</f>
        <v/>
      </c>
      <c r="N1184" s="101" t="str">
        <f>UPPER(TRIM("          CONTRACT SERVICES"))</f>
        <v>CONTRACT SERVICES</v>
      </c>
      <c r="P1184" s="102" t="s">
        <v>370</v>
      </c>
      <c r="R1184" s="109">
        <f>IFERROR(IF(1*AB1184&gt;0,AB1184,V1184),V1184)</f>
        <v>2292.6344444444444</v>
      </c>
      <c r="S1184" s="108"/>
      <c r="T1184" s="101">
        <f>IFERROR(IF(LEFT($G1184,4)="xppm",AD1184/VLOOKUP($G1184,$K$11:$Z$28,T$1,0),IF(LEFT($J1184,1)="E",AD1184/VLOOKUP($J1184,$K$11:$Z$28,T$1,0),AD1184/T$6)),"")</f>
        <v>1913.0566666666666</v>
      </c>
      <c r="V1184" s="101">
        <f>IFERROR(IF(LEFT($G1184,4)="xppm",AF1184/VLOOKUP($G1184,$K$11:$Z$28,V$1,0),IF(LEFT($J1184,1)="E",AF1184/VLOOKUP($J1184,$K$11:$Z$28,V$1,0),AF1184/V$6)),"")</f>
        <v>2292.6344444444444</v>
      </c>
      <c r="X1184" s="101">
        <f>IFERROR(IF(LEFT($G1184,4)="xppm",AH1184/VLOOKUP($G1184,$K$11:$Z$28,X$1,0),IF(LEFT($J1184,1)="E",AH1184/VLOOKUP($J1184,$K$11:$Z$28,X$1,0),AH1184/X$6)),"")</f>
        <v>2245.9324999999999</v>
      </c>
      <c r="Z1184" s="101">
        <f>IFERROR(IF(LEFT($G1184,4)="xppm",AJ1184/VLOOKUP($G1184,$K$11:$Z$28,Z$1,0),IF(LEFT($J1184,1)="E",AJ1184/VLOOKUP($J1184,$K$11:$Z$28,Z$1,0),AJ1184/Z$6)),"")</f>
        <v>2620</v>
      </c>
      <c r="AA1184" s="108"/>
      <c r="AB1184" s="99">
        <f>IFERROR(IF(LEFT($G1184,4)="xppm",AL1184/VLOOKUP($G1184,$K$11:$Z$28,AB$1,0),IF(LEFT($J1184,1)="E",AL1184/VLOOKUP($J1184,$K$11:$AB$28,AB$1,0),AL1184/AB$6)),"")</f>
        <v>0</v>
      </c>
      <c r="AC1184" s="110"/>
      <c r="AD1184" s="14">
        <v>5739.17</v>
      </c>
      <c r="AE1184" s="14"/>
      <c r="AF1184" s="14">
        <v>20633.71</v>
      </c>
      <c r="AG1184" s="14"/>
      <c r="AH1184" s="14">
        <v>26951.19</v>
      </c>
      <c r="AI1184" s="14"/>
      <c r="AJ1184" s="14">
        <v>31440</v>
      </c>
      <c r="AK1184" s="65"/>
      <c r="AL1184" s="14">
        <v>0</v>
      </c>
      <c r="AM1184" s="65"/>
      <c r="AN1184" s="25">
        <v>1711.72</v>
      </c>
      <c r="AO1184" s="25">
        <v>1997.72</v>
      </c>
      <c r="AP1184" s="25">
        <v>2963.38</v>
      </c>
      <c r="AQ1184" s="25">
        <v>1854.17</v>
      </c>
      <c r="AR1184" s="25">
        <v>3213.95</v>
      </c>
      <c r="AS1184" s="25">
        <v>2234.0300000000002</v>
      </c>
      <c r="AT1184" s="25">
        <v>5405.43</v>
      </c>
      <c r="AU1184" s="25">
        <v>749.77</v>
      </c>
      <c r="AV1184" s="25">
        <v>1437.19</v>
      </c>
      <c r="AW1184" s="25">
        <v>784.29</v>
      </c>
      <c r="AX1184" s="25">
        <v>3706.49</v>
      </c>
      <c r="AY1184" s="25">
        <v>1248.3900000000001</v>
      </c>
      <c r="AZ1184" s="108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  <c r="BS1184" s="10"/>
      <c r="BT1184" s="10"/>
      <c r="BU1184" s="10"/>
      <c r="BV1184" s="10"/>
      <c r="BW1184" s="10"/>
      <c r="BX1184" s="10"/>
      <c r="BY1184" s="10"/>
      <c r="BZ1184" s="10"/>
      <c r="CA1184" s="10"/>
      <c r="CB1184" s="10"/>
      <c r="CC1184" s="10"/>
      <c r="CD1184" s="10"/>
      <c r="CE1184" s="10"/>
      <c r="CF1184" s="10"/>
      <c r="CG1184" s="10"/>
      <c r="CH1184" s="10"/>
      <c r="CI1184" s="10"/>
      <c r="CJ1184" s="10"/>
      <c r="CK1184" s="10"/>
      <c r="CL1184" s="10"/>
      <c r="CM1184" s="10"/>
      <c r="CN1184" s="10"/>
      <c r="CO1184" s="10"/>
      <c r="CP1184" s="10"/>
      <c r="CQ1184" s="10"/>
      <c r="CR1184" s="10"/>
      <c r="CS1184" s="10"/>
      <c r="CT1184" s="10"/>
      <c r="CU1184" s="10"/>
      <c r="CV1184" s="10"/>
      <c r="CW1184" s="10"/>
      <c r="CX1184" s="10"/>
      <c r="CY1184" s="10"/>
      <c r="CZ1184" s="10"/>
      <c r="DA1184" s="10"/>
      <c r="DB1184" s="10"/>
      <c r="DC1184" s="10"/>
      <c r="DD1184" s="10"/>
      <c r="DE1184" s="10"/>
      <c r="DF1184" s="10"/>
      <c r="DG1184" s="10"/>
      <c r="DH1184" s="10"/>
      <c r="DI1184" s="10"/>
      <c r="DJ1184" s="10"/>
      <c r="DK1184" s="10"/>
      <c r="DL1184" s="10"/>
      <c r="DM1184" s="10"/>
      <c r="DN1184" s="10"/>
      <c r="DO1184" s="10"/>
      <c r="DP1184" s="10"/>
      <c r="DQ1184" s="10"/>
      <c r="DR1184" s="10"/>
      <c r="DS1184" s="10"/>
    </row>
    <row r="1185" spans="1:123" ht="4.05" customHeight="1" x14ac:dyDescent="0.25">
      <c r="A1185" s="75" t="s">
        <v>348</v>
      </c>
      <c r="E1185" s="111"/>
      <c r="F1185" s="112"/>
      <c r="T1185" s="25"/>
      <c r="U1185" s="25"/>
      <c r="V1185" s="25"/>
      <c r="W1185" s="25"/>
      <c r="X1185" s="25"/>
      <c r="Y1185" s="25"/>
      <c r="Z1185" s="25"/>
      <c r="AA1185" s="25"/>
      <c r="AB1185" s="14"/>
      <c r="AC1185" s="14"/>
    </row>
    <row r="1186" spans="1:123" s="86" customFormat="1" ht="15" customHeight="1" x14ac:dyDescent="0.25">
      <c r="A1186" s="75" t="s">
        <v>348</v>
      </c>
      <c r="B1186" s="80"/>
      <c r="C1186" s="80"/>
      <c r="D1186" s="80"/>
      <c r="E1186" s="81"/>
      <c r="F1186" s="82"/>
      <c r="G1186" s="81"/>
      <c r="H1186" s="81"/>
      <c r="I1186" s="81"/>
      <c r="J1186" s="81"/>
      <c r="K1186" s="81"/>
      <c r="L1186" s="83">
        <f>L1187</f>
        <v>3006</v>
      </c>
      <c r="M1186" s="84" t="s">
        <v>372</v>
      </c>
      <c r="N1186" s="84"/>
      <c r="O1186" s="84"/>
      <c r="P1186" s="84"/>
      <c r="Q1186" s="84"/>
      <c r="R1186" s="84"/>
      <c r="S1186" s="84"/>
      <c r="T1186" s="84"/>
      <c r="U1186" s="84"/>
      <c r="V1186" s="84"/>
      <c r="W1186" s="84"/>
      <c r="X1186" s="84"/>
      <c r="Y1186" s="84"/>
      <c r="Z1186" s="84"/>
      <c r="AA1186" s="84"/>
      <c r="AB1186" s="81"/>
      <c r="AC1186" s="81"/>
      <c r="AD1186" s="14"/>
      <c r="AE1186" s="14"/>
      <c r="AF1186" s="14"/>
      <c r="AG1186" s="14"/>
      <c r="AH1186" s="14"/>
      <c r="AI1186" s="14"/>
      <c r="AJ1186" s="14"/>
      <c r="AK1186" s="14"/>
      <c r="AL1186" s="14"/>
      <c r="AM1186" s="14"/>
      <c r="AN1186" s="85"/>
      <c r="AO1186" s="85"/>
      <c r="AP1186" s="85"/>
      <c r="AQ1186" s="85"/>
      <c r="AR1186" s="85"/>
      <c r="AS1186" s="85"/>
      <c r="AT1186" s="85"/>
      <c r="AU1186" s="85"/>
      <c r="AV1186" s="85"/>
      <c r="AW1186" s="85"/>
      <c r="AX1186" s="85"/>
      <c r="AY1186" s="85"/>
      <c r="AZ1186" s="84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  <c r="BS1186" s="10"/>
      <c r="BT1186" s="10"/>
      <c r="BU1186" s="10"/>
      <c r="BV1186" s="10"/>
      <c r="BW1186" s="10"/>
      <c r="BX1186" s="10"/>
      <c r="BY1186" s="10"/>
      <c r="BZ1186" s="10"/>
      <c r="CA1186" s="10"/>
      <c r="CB1186" s="10"/>
      <c r="CC1186" s="10"/>
      <c r="CD1186" s="10"/>
      <c r="CE1186" s="10"/>
      <c r="CF1186" s="10"/>
      <c r="CG1186" s="10"/>
      <c r="CH1186" s="10"/>
      <c r="CI1186" s="10"/>
      <c r="CJ1186" s="10"/>
      <c r="CK1186" s="10"/>
      <c r="CL1186" s="10"/>
      <c r="CM1186" s="10"/>
      <c r="CN1186" s="10"/>
      <c r="CO1186" s="10"/>
      <c r="CP1186" s="10"/>
      <c r="CQ1186" s="10"/>
      <c r="CR1186" s="10"/>
      <c r="CS1186" s="10"/>
      <c r="CT1186" s="10"/>
      <c r="CU1186" s="10"/>
      <c r="CV1186" s="10"/>
      <c r="CW1186" s="10"/>
      <c r="CX1186" s="10"/>
      <c r="CY1186" s="10"/>
      <c r="CZ1186" s="10"/>
      <c r="DA1186" s="10"/>
      <c r="DB1186" s="10"/>
      <c r="DC1186" s="10"/>
      <c r="DD1186" s="10"/>
      <c r="DE1186" s="10"/>
      <c r="DF1186" s="10"/>
      <c r="DG1186" s="10"/>
      <c r="DH1186" s="10"/>
      <c r="DI1186" s="10"/>
      <c r="DJ1186" s="10"/>
      <c r="DK1186" s="10"/>
      <c r="DL1186" s="10"/>
      <c r="DM1186" s="10"/>
      <c r="DN1186" s="10"/>
      <c r="DO1186" s="10"/>
      <c r="DP1186" s="10"/>
      <c r="DQ1186" s="10"/>
      <c r="DR1186" s="10"/>
      <c r="DS1186" s="10"/>
    </row>
    <row r="1187" spans="1:123" s="101" customFormat="1" ht="10.95" customHeight="1" x14ac:dyDescent="0.25">
      <c r="A1187" s="75" t="s">
        <v>348</v>
      </c>
      <c r="B1187" s="95" t="str">
        <f t="shared" ref="B1187:B1198" si="328">IF(E1187&gt;0,"Bud02 " &amp; C1187 &amp;","&amp;D1187&amp;",'"&amp;E1187&amp;"',"&amp;1*R1187)</f>
        <v>Bud02 2020,3006,'542500',616.422222222222</v>
      </c>
      <c r="C1187" s="96">
        <f t="shared" ref="C1187:C1198" si="329">$E$5</f>
        <v>2020</v>
      </c>
      <c r="D1187" s="96">
        <v>3006</v>
      </c>
      <c r="E1187" s="97">
        <f>IF(LEFT(H1187,1) = "x",H1187,F1187)</f>
        <v>542500</v>
      </c>
      <c r="F1187" s="90">
        <v>542500</v>
      </c>
      <c r="G1187" s="98">
        <f>IF(""="",1,SUBSTITUTE(SUBSTITUTE("","xxp","xpp"),"xppm13","xppm08"))</f>
        <v>1</v>
      </c>
      <c r="H1187" s="98">
        <f>IF(""="",1,"")</f>
        <v>1</v>
      </c>
      <c r="I1187" s="98">
        <f>IF(""="",1,IF(LEFT("",1)&lt;&gt;"E","",1))</f>
        <v>1</v>
      </c>
      <c r="J1187" s="98">
        <f>IF(""="",1,IF(LEFT("",1)="E","",1))</f>
        <v>1</v>
      </c>
      <c r="K1187" s="99" t="s">
        <v>373</v>
      </c>
      <c r="L1187" s="91">
        <v>3006</v>
      </c>
      <c r="M1187" s="100" t="str">
        <f>IF(LEFT($G1187,4)="xppm","*","")</f>
        <v/>
      </c>
      <c r="N1187" s="101" t="str">
        <f>UPPER(TRIM("          MARKETING - ADVERTISING &amp; PROMOTION"))</f>
        <v>MARKETING - ADVERTISING &amp; PROMOTION</v>
      </c>
      <c r="P1187" s="102" t="s">
        <v>374</v>
      </c>
      <c r="R1187" s="109">
        <f>IFERROR(IF(1*AB1187&gt;0,AB1187,V1187),V1187)</f>
        <v>616.42222222222222</v>
      </c>
      <c r="S1187" s="108"/>
      <c r="T1187" s="101">
        <f>IFERROR(IF(LEFT($G1187,4)="xppm",AD1187/VLOOKUP($G1187,$K$11:$Z$28,T$1,0),IF(LEFT($J1187,1)="E",AD1187/VLOOKUP($J1187,$K$11:$Z$28,T$1,0),AD1187/T$6)),"")</f>
        <v>653.38</v>
      </c>
      <c r="V1187" s="101">
        <f>IFERROR(IF(LEFT($G1187,4)="xppm",AF1187/VLOOKUP($G1187,$K$11:$Z$28,V$1,0),IF(LEFT($J1187,1)="E",AF1187/VLOOKUP($J1187,$K$11:$Z$28,V$1,0),AF1187/V$6)),"")</f>
        <v>616.42222222222222</v>
      </c>
      <c r="X1187" s="101">
        <f>IFERROR(IF(LEFT($G1187,4)="xppm",AH1187/VLOOKUP($G1187,$K$11:$Z$28,X$1,0),IF(LEFT($J1187,1)="E",AH1187/VLOOKUP($J1187,$K$11:$Z$28,X$1,0),AH1187/X$6)),"")</f>
        <v>900.11250000000007</v>
      </c>
      <c r="Z1187" s="101">
        <f>IFERROR(IF(LEFT($G1187,4)="xppm",AJ1187/VLOOKUP($G1187,$K$11:$Z$28,Z$1,0),IF(LEFT($J1187,1)="E",AJ1187/VLOOKUP($J1187,$K$11:$Z$28,Z$1,0),AJ1187/Z$6)),"")</f>
        <v>1142.9833333333333</v>
      </c>
      <c r="AA1187" s="108"/>
      <c r="AB1187" s="99">
        <f>IFERROR(IF(LEFT($G1187,4)="xppm",AL1187/VLOOKUP($G1187,$K$11:$Z$28,AB$1,0),IF(LEFT($J1187,1)="E",AL1187/VLOOKUP($J1187,$K$11:$AB$28,AB$1,0),AL1187/AB$6)),"")</f>
        <v>0</v>
      </c>
      <c r="AC1187" s="110"/>
      <c r="AD1187" s="14">
        <v>1960.14</v>
      </c>
      <c r="AE1187" s="14"/>
      <c r="AF1187" s="14">
        <v>5547.8</v>
      </c>
      <c r="AG1187" s="14"/>
      <c r="AH1187" s="14">
        <v>10801.35</v>
      </c>
      <c r="AI1187" s="14"/>
      <c r="AJ1187" s="14">
        <v>13715.8</v>
      </c>
      <c r="AK1187" s="65"/>
      <c r="AL1187" s="14">
        <v>0</v>
      </c>
      <c r="AM1187" s="65"/>
      <c r="AN1187" s="25">
        <v>275.91000000000003</v>
      </c>
      <c r="AO1187" s="25">
        <v>599.89</v>
      </c>
      <c r="AP1187" s="25">
        <v>1183.3900000000001</v>
      </c>
      <c r="AQ1187" s="25">
        <v>457.89</v>
      </c>
      <c r="AR1187" s="25">
        <v>1623.73</v>
      </c>
      <c r="AS1187" s="25">
        <v>192.32</v>
      </c>
      <c r="AT1187" s="25">
        <v>161.13999999999999</v>
      </c>
      <c r="AU1187" s="25">
        <v>739.73</v>
      </c>
      <c r="AV1187" s="25">
        <v>412.85</v>
      </c>
      <c r="AW1187" s="25">
        <v>333.04</v>
      </c>
      <c r="AX1187" s="25">
        <v>1010.89</v>
      </c>
      <c r="AY1187" s="25">
        <v>616.21</v>
      </c>
      <c r="AZ1187" s="108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  <c r="BS1187" s="10"/>
      <c r="BT1187" s="10"/>
      <c r="BU1187" s="10"/>
      <c r="BV1187" s="10"/>
      <c r="BW1187" s="10"/>
      <c r="BX1187" s="10"/>
      <c r="BY1187" s="10"/>
      <c r="BZ1187" s="10"/>
      <c r="CA1187" s="10"/>
      <c r="CB1187" s="10"/>
      <c r="CC1187" s="10"/>
      <c r="CD1187" s="10"/>
      <c r="CE1187" s="10"/>
      <c r="CF1187" s="10"/>
      <c r="CG1187" s="10"/>
      <c r="CH1187" s="10"/>
      <c r="CI1187" s="10"/>
      <c r="CJ1187" s="10"/>
      <c r="CK1187" s="10"/>
      <c r="CL1187" s="10"/>
      <c r="CM1187" s="10"/>
      <c r="CN1187" s="10"/>
      <c r="CO1187" s="10"/>
      <c r="CP1187" s="10"/>
      <c r="CQ1187" s="10"/>
      <c r="CR1187" s="10"/>
      <c r="CS1187" s="10"/>
      <c r="CT1187" s="10"/>
      <c r="CU1187" s="10"/>
      <c r="CV1187" s="10"/>
      <c r="CW1187" s="10"/>
      <c r="CX1187" s="10"/>
      <c r="CY1187" s="10"/>
      <c r="CZ1187" s="10"/>
      <c r="DA1187" s="10"/>
      <c r="DB1187" s="10"/>
      <c r="DC1187" s="10"/>
      <c r="DD1187" s="10"/>
      <c r="DE1187" s="10"/>
      <c r="DF1187" s="10"/>
      <c r="DG1187" s="10"/>
      <c r="DH1187" s="10"/>
      <c r="DI1187" s="10"/>
      <c r="DJ1187" s="10"/>
      <c r="DK1187" s="10"/>
      <c r="DL1187" s="10"/>
      <c r="DM1187" s="10"/>
      <c r="DN1187" s="10"/>
      <c r="DO1187" s="10"/>
      <c r="DP1187" s="10"/>
      <c r="DQ1187" s="10"/>
      <c r="DR1187" s="10"/>
      <c r="DS1187" s="10"/>
    </row>
    <row r="1188" spans="1:123" s="101" customFormat="1" ht="10.95" customHeight="1" x14ac:dyDescent="0.25">
      <c r="A1188" s="75" t="s">
        <v>348</v>
      </c>
      <c r="B1188" s="95" t="str">
        <f t="shared" si="328"/>
        <v>Bud02 2020,3006,'543200',319.81</v>
      </c>
      <c r="C1188" s="96">
        <f t="shared" si="329"/>
        <v>2020</v>
      </c>
      <c r="D1188" s="96">
        <v>3006</v>
      </c>
      <c r="E1188" s="97">
        <f>IF(LEFT(H1188,1) = "x",H1188,F1188)</f>
        <v>543200</v>
      </c>
      <c r="F1188" s="90">
        <v>543200</v>
      </c>
      <c r="G1188" s="98">
        <f>IF(""="",1,SUBSTITUTE(SUBSTITUTE("","xxp","xpp"),"xppm13","xppm08"))</f>
        <v>1</v>
      </c>
      <c r="H1188" s="98">
        <f>IF(""="",1,"")</f>
        <v>1</v>
      </c>
      <c r="I1188" s="98">
        <f>IF(""="",1,IF(LEFT("",1)&lt;&gt;"E","",1))</f>
        <v>1</v>
      </c>
      <c r="J1188" s="98">
        <f>IF(""="",1,IF(LEFT("",1)="E","",1))</f>
        <v>1</v>
      </c>
      <c r="K1188" s="99" t="s">
        <v>375</v>
      </c>
      <c r="L1188" s="91">
        <v>3006</v>
      </c>
      <c r="M1188" s="100" t="str">
        <f>IF(LEFT($G1188,4)="xppm","*","")</f>
        <v/>
      </c>
      <c r="N1188" s="101" t="str">
        <f>UPPER(TRIM("          CONCIERGE - RESIDENT EXPENSES"))</f>
        <v>CONCIERGE - RESIDENT EXPENSES</v>
      </c>
      <c r="P1188" s="102" t="s">
        <v>376</v>
      </c>
      <c r="R1188" s="109">
        <f>IFERROR(IF(1*AB1188&gt;0,AB1188,V1188),V1188)</f>
        <v>319.81</v>
      </c>
      <c r="S1188" s="108"/>
      <c r="T1188" s="101">
        <f>IFERROR(IF(LEFT($G1188,4)="xppm",AD1188/VLOOKUP($G1188,$K$11:$Z$28,T$1,0),IF(LEFT($J1188,1)="E",AD1188/VLOOKUP($J1188,$K$11:$Z$28,T$1,0),AD1188/T$6)),"")</f>
        <v>308.51333333333332</v>
      </c>
      <c r="V1188" s="101">
        <f>IFERROR(IF(LEFT($G1188,4)="xppm",AF1188/VLOOKUP($G1188,$K$11:$Z$28,V$1,0),IF(LEFT($J1188,1)="E",AF1188/VLOOKUP($J1188,$K$11:$Z$28,V$1,0),AF1188/V$6)),"")</f>
        <v>319.81</v>
      </c>
      <c r="X1188" s="101">
        <f>IFERROR(IF(LEFT($G1188,4)="xppm",AH1188/VLOOKUP($G1188,$K$11:$Z$28,X$1,0),IF(LEFT($J1188,1)="E",AH1188/VLOOKUP($J1188,$K$11:$Z$28,X$1,0),AH1188/X$6)),"")</f>
        <v>501.14249999999998</v>
      </c>
      <c r="Z1188" s="101">
        <f>IFERROR(IF(LEFT($G1188,4)="xppm",AJ1188/VLOOKUP($G1188,$K$11:$Z$28,Z$1,0),IF(LEFT($J1188,1)="E",AJ1188/VLOOKUP($J1188,$K$11:$Z$28,Z$1,0),AJ1188/Z$6)),"")</f>
        <v>821</v>
      </c>
      <c r="AA1188" s="108"/>
      <c r="AB1188" s="99">
        <f>IFERROR(IF(LEFT($G1188,4)="xppm",AL1188/VLOOKUP($G1188,$K$11:$Z$28,AB$1,0),IF(LEFT($J1188,1)="E",AL1188/VLOOKUP($J1188,$K$11:$AB$28,AB$1,0),AL1188/AB$6)),"")</f>
        <v>0</v>
      </c>
      <c r="AC1188" s="110"/>
      <c r="AD1188" s="14">
        <v>925.54</v>
      </c>
      <c r="AE1188" s="14"/>
      <c r="AF1188" s="14">
        <v>2878.29</v>
      </c>
      <c r="AG1188" s="14"/>
      <c r="AH1188" s="14">
        <v>6013.71</v>
      </c>
      <c r="AI1188" s="14"/>
      <c r="AJ1188" s="14">
        <v>9852</v>
      </c>
      <c r="AK1188" s="65"/>
      <c r="AL1188" s="14">
        <v>0</v>
      </c>
      <c r="AM1188" s="65"/>
      <c r="AN1188" s="25">
        <v>522.28</v>
      </c>
      <c r="AO1188" s="25">
        <v>111.42</v>
      </c>
      <c r="AP1188" s="25">
        <v>302.86</v>
      </c>
      <c r="AQ1188" s="25">
        <v>84.75</v>
      </c>
      <c r="AR1188" s="25">
        <v>254.82</v>
      </c>
      <c r="AS1188" s="25">
        <v>317.81</v>
      </c>
      <c r="AT1188" s="25">
        <v>212.12</v>
      </c>
      <c r="AU1188" s="25">
        <v>600</v>
      </c>
      <c r="AV1188" s="25">
        <v>483.25</v>
      </c>
      <c r="AW1188" s="25">
        <v>552</v>
      </c>
      <c r="AX1188" s="25">
        <v>181.04</v>
      </c>
      <c r="AY1188" s="25">
        <v>192.5</v>
      </c>
      <c r="AZ1188" s="108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  <c r="BS1188" s="10"/>
      <c r="BT1188" s="10"/>
      <c r="BU1188" s="10"/>
      <c r="BV1188" s="10"/>
      <c r="BW1188" s="10"/>
      <c r="BX1188" s="10"/>
      <c r="BY1188" s="10"/>
      <c r="BZ1188" s="10"/>
      <c r="CA1188" s="10"/>
      <c r="CB1188" s="10"/>
      <c r="CC1188" s="10"/>
      <c r="CD1188" s="10"/>
      <c r="CE1188" s="10"/>
      <c r="CF1188" s="10"/>
      <c r="CG1188" s="10"/>
      <c r="CH1188" s="10"/>
      <c r="CI1188" s="10"/>
      <c r="CJ1188" s="10"/>
      <c r="CK1188" s="10"/>
      <c r="CL1188" s="10"/>
      <c r="CM1188" s="10"/>
      <c r="CN1188" s="10"/>
      <c r="CO1188" s="10"/>
      <c r="CP1188" s="10"/>
      <c r="CQ1188" s="10"/>
      <c r="CR1188" s="10"/>
      <c r="CS1188" s="10"/>
      <c r="CT1188" s="10"/>
      <c r="CU1188" s="10"/>
      <c r="CV1188" s="10"/>
      <c r="CW1188" s="10"/>
      <c r="CX1188" s="10"/>
      <c r="CY1188" s="10"/>
      <c r="CZ1188" s="10"/>
      <c r="DA1188" s="10"/>
      <c r="DB1188" s="10"/>
      <c r="DC1188" s="10"/>
      <c r="DD1188" s="10"/>
      <c r="DE1188" s="10"/>
      <c r="DF1188" s="10"/>
      <c r="DG1188" s="10"/>
      <c r="DH1188" s="10"/>
      <c r="DI1188" s="10"/>
      <c r="DJ1188" s="10"/>
      <c r="DK1188" s="10"/>
      <c r="DL1188" s="10"/>
      <c r="DM1188" s="10"/>
      <c r="DN1188" s="10"/>
      <c r="DO1188" s="10"/>
      <c r="DP1188" s="10"/>
      <c r="DQ1188" s="10"/>
      <c r="DR1188" s="10"/>
      <c r="DS1188" s="10"/>
    </row>
    <row r="1189" spans="1:123" s="101" customFormat="1" ht="10.95" customHeight="1" x14ac:dyDescent="0.25">
      <c r="A1189" s="75" t="s">
        <v>348</v>
      </c>
      <c r="B1189" s="95" t="str">
        <f t="shared" si="328"/>
        <v>Bud02 2020,3006,'xga002',0.000986098778759541</v>
      </c>
      <c r="C1189" s="96">
        <f t="shared" si="329"/>
        <v>2020</v>
      </c>
      <c r="D1189" s="96">
        <v>3006</v>
      </c>
      <c r="E1189" s="97" t="str">
        <f>IF(LEFT(H1189,1) = "x",H1189,F1189)</f>
        <v>xga002</v>
      </c>
      <c r="F1189" s="90">
        <v>546000</v>
      </c>
      <c r="G1189" s="98">
        <f>IF(""="",1,SUBSTITUTE(SUBSTITUTE("","xxp","xpp"),"xppm13","xppm08"))</f>
        <v>1</v>
      </c>
      <c r="H1189" s="98" t="str">
        <f>IF("xga002"="",1,"xga002")</f>
        <v>xga002</v>
      </c>
      <c r="I1189" s="98">
        <f>IF("E1z"="",1,IF(LEFT("E1z",1)&lt;&gt;"E","E1z",1))</f>
        <v>1</v>
      </c>
      <c r="J1189" s="98" t="str">
        <f>IF("E1z"="",1,IF(LEFT("E1z",1)="E","E1z",1))</f>
        <v>E1z</v>
      </c>
      <c r="K1189" s="99" t="s">
        <v>377</v>
      </c>
      <c r="L1189" s="91">
        <v>3006</v>
      </c>
      <c r="M1189" s="100" t="str">
        <f>IF(LEFT($G1189,4)="xppm","*","")</f>
        <v/>
      </c>
      <c r="N1189" s="101" t="str">
        <f>UPPER(TRIM("          FINANCIAL CONSULTING FEES"))</f>
        <v>FINANCIAL CONSULTING FEES</v>
      </c>
      <c r="P1189" s="102" t="s">
        <v>356</v>
      </c>
      <c r="R1189" s="109">
        <f>IFERROR(IF(1*AB1189&gt;0,AB1189,V1189),V1189)</f>
        <v>9.8609877875954115E-4</v>
      </c>
      <c r="S1189" s="108"/>
      <c r="T1189" s="101">
        <f>IFERROR(IF(LEFT($G1189,4)="xppm",AD1189/VLOOKUP($G1189,$K$11:$Z$28,T$1,0),IF(LEFT($J1189,1)="E",AD1189/VLOOKUP($J1189,$K$11:$Z$28,T$1,0),AD1189/T$6)),"")</f>
        <v>9.5540766049018893E-4</v>
      </c>
      <c r="V1189" s="101">
        <f>IFERROR(IF(LEFT($G1189,4)="xppm",AF1189/VLOOKUP($G1189,$K$11:$Z$28,V$1,0),IF(LEFT($J1189,1)="E",AF1189/VLOOKUP($J1189,$K$11:$Z$28,V$1,0),AF1189/V$6)),"")</f>
        <v>9.8609877875954115E-4</v>
      </c>
      <c r="X1189" s="101">
        <f>IFERROR(IF(LEFT($G1189,4)="xppm",AH1189/VLOOKUP($G1189,$K$11:$Z$28,X$1,0),IF(LEFT($J1189,1)="E",AH1189/VLOOKUP($J1189,$K$11:$Z$28,X$1,0),AH1189/X$6)),"")</f>
        <v>1.2721392732873184E-3</v>
      </c>
      <c r="Z1189" s="101">
        <f>IFERROR(IF(LEFT($G1189,4)="xppm",AJ1189/VLOOKUP($G1189,$K$11:$Z$28,Z$1,0),IF(LEFT($J1189,1)="E",AJ1189/VLOOKUP($J1189,$K$11:$Z$28,Z$1,0),AJ1189/Z$6)),"")</f>
        <v>1.204103874679888E-3</v>
      </c>
      <c r="AA1189" s="108"/>
      <c r="AB1189" s="99" t="str">
        <f>IFERROR(IF(LEFT($G1189,4)="xppm",AL1189/VLOOKUP($G1189,$K$11:$Z$28,AB$1,0),IF(LEFT($J1189,1)="E",AL1189/VLOOKUP($J1189,$K$11:$AB$28,AB$1,0),AL1189/AB$6)),"")</f>
        <v/>
      </c>
      <c r="AC1189" s="110"/>
      <c r="AD1189" s="14">
        <v>105896.84</v>
      </c>
      <c r="AE1189" s="14"/>
      <c r="AF1189" s="14">
        <v>328719.63</v>
      </c>
      <c r="AG1189" s="14"/>
      <c r="AH1189" s="14">
        <v>461302.08</v>
      </c>
      <c r="AI1189" s="14"/>
      <c r="AJ1189" s="14">
        <v>508001.65055399999</v>
      </c>
      <c r="AK1189" s="65"/>
      <c r="AL1189" s="14">
        <v>0</v>
      </c>
      <c r="AM1189" s="65"/>
      <c r="AN1189" s="25">
        <v>38486.36</v>
      </c>
      <c r="AO1189" s="25">
        <v>36290.89</v>
      </c>
      <c r="AP1189" s="25">
        <v>36886.29</v>
      </c>
      <c r="AQ1189" s="25">
        <v>41657.96</v>
      </c>
      <c r="AR1189" s="25">
        <v>37156.19</v>
      </c>
      <c r="AS1189" s="25">
        <v>36763.79</v>
      </c>
      <c r="AT1189" s="25">
        <v>35438.54</v>
      </c>
      <c r="AU1189" s="25">
        <v>37391.42</v>
      </c>
      <c r="AV1189" s="25">
        <v>34414.89</v>
      </c>
      <c r="AW1189" s="25">
        <v>34369.86</v>
      </c>
      <c r="AX1189" s="25">
        <v>34982.730000000003</v>
      </c>
      <c r="AY1189" s="25">
        <v>36544.25</v>
      </c>
      <c r="AZ1189" s="108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  <c r="BS1189" s="10"/>
      <c r="BT1189" s="10"/>
      <c r="BU1189" s="10"/>
      <c r="BV1189" s="10"/>
      <c r="BW1189" s="10"/>
      <c r="BX1189" s="10"/>
      <c r="BY1189" s="10"/>
      <c r="BZ1189" s="10"/>
      <c r="CA1189" s="10"/>
      <c r="CB1189" s="10"/>
      <c r="CC1189" s="10"/>
      <c r="CD1189" s="10"/>
      <c r="CE1189" s="10"/>
      <c r="CF1189" s="10"/>
      <c r="CG1189" s="10"/>
      <c r="CH1189" s="10"/>
      <c r="CI1189" s="10"/>
      <c r="CJ1189" s="10"/>
      <c r="CK1189" s="10"/>
      <c r="CL1189" s="10"/>
      <c r="CM1189" s="10"/>
      <c r="CN1189" s="10"/>
      <c r="CO1189" s="10"/>
      <c r="CP1189" s="10"/>
      <c r="CQ1189" s="10"/>
      <c r="CR1189" s="10"/>
      <c r="CS1189" s="10"/>
      <c r="CT1189" s="10"/>
      <c r="CU1189" s="10"/>
      <c r="CV1189" s="10"/>
      <c r="CW1189" s="10"/>
      <c r="CX1189" s="10"/>
      <c r="CY1189" s="10"/>
      <c r="CZ1189" s="10"/>
      <c r="DA1189" s="10"/>
      <c r="DB1189" s="10"/>
      <c r="DC1189" s="10"/>
      <c r="DD1189" s="10"/>
      <c r="DE1189" s="10"/>
      <c r="DF1189" s="10"/>
      <c r="DG1189" s="10"/>
      <c r="DH1189" s="10"/>
      <c r="DI1189" s="10"/>
      <c r="DJ1189" s="10"/>
      <c r="DK1189" s="10"/>
      <c r="DL1189" s="10"/>
      <c r="DM1189" s="10"/>
      <c r="DN1189" s="10"/>
      <c r="DO1189" s="10"/>
      <c r="DP1189" s="10"/>
      <c r="DQ1189" s="10"/>
      <c r="DR1189" s="10"/>
      <c r="DS1189" s="10"/>
    </row>
    <row r="1190" spans="1:123" s="101" customFormat="1" ht="10.95" customHeight="1" x14ac:dyDescent="0.25">
      <c r="A1190" s="75" t="s">
        <v>348</v>
      </c>
      <c r="B1190" s="95" t="str">
        <f t="shared" si="328"/>
        <v>Bud02 2020,3006,'505300',7593.95222222222</v>
      </c>
      <c r="C1190" s="96">
        <f t="shared" si="329"/>
        <v>2020</v>
      </c>
      <c r="D1190" s="96">
        <v>3006</v>
      </c>
      <c r="E1190" s="97">
        <f>IF(LEFT(H1190,1) = "x",H1190,F1190)</f>
        <v>505300</v>
      </c>
      <c r="F1190" s="90">
        <v>505300</v>
      </c>
      <c r="G1190" s="98">
        <f>IF(""="",1,SUBSTITUTE(SUBSTITUTE("","xxp","xpp"),"xppm13","xppm08"))</f>
        <v>1</v>
      </c>
      <c r="H1190" s="98">
        <f>IF(""="",1,"")</f>
        <v>1</v>
      </c>
      <c r="I1190" s="98">
        <f>IF(""="",1,IF(LEFT("",1)&lt;&gt;"E","",1))</f>
        <v>1</v>
      </c>
      <c r="J1190" s="98">
        <f>IF(""="",1,IF(LEFT("",1)="E","",1))</f>
        <v>1</v>
      </c>
      <c r="K1190" s="99" t="s">
        <v>378</v>
      </c>
      <c r="L1190" s="91">
        <v>3006</v>
      </c>
      <c r="M1190" s="100" t="str">
        <f>IF(LEFT($G1190,4)="xppm","*","")</f>
        <v/>
      </c>
      <c r="N1190" s="101" t="str">
        <f>UPPER(TRIM("          PROFESSIONAL FEES"))</f>
        <v>PROFESSIONAL FEES</v>
      </c>
      <c r="P1190" s="102" t="s">
        <v>356</v>
      </c>
      <c r="R1190" s="109">
        <f>IFERROR(IF(1*AB1190&gt;0,AB1190,V1190),V1190)</f>
        <v>7593.9522222222231</v>
      </c>
      <c r="S1190" s="108"/>
      <c r="T1190" s="101">
        <f>IFERROR(IF(LEFT($G1190,4)="xppm",AD1190/VLOOKUP($G1190,$K$11:$Z$28,T$1,0),IF(LEFT($J1190,1)="E",AD1190/VLOOKUP($J1190,$K$11:$Z$28,T$1,0),AD1190/T$6)),"")</f>
        <v>10762.69</v>
      </c>
      <c r="V1190" s="101">
        <f>IFERROR(IF(LEFT($G1190,4)="xppm",AF1190/VLOOKUP($G1190,$K$11:$Z$28,V$1,0),IF(LEFT($J1190,1)="E",AF1190/VLOOKUP($J1190,$K$11:$Z$28,V$1,0),AF1190/V$6)),"")</f>
        <v>7593.9522222222231</v>
      </c>
      <c r="X1190" s="101">
        <f>IFERROR(IF(LEFT($G1190,4)="xppm",AH1190/VLOOKUP($G1190,$K$11:$Z$28,X$1,0),IF(LEFT($J1190,1)="E",AH1190/VLOOKUP($J1190,$K$11:$Z$28,X$1,0),AH1190/X$6)),"")</f>
        <v>2756.0041666666671</v>
      </c>
      <c r="Z1190" s="101">
        <f>IFERROR(IF(LEFT($G1190,4)="xppm",AJ1190/VLOOKUP($G1190,$K$11:$Z$28,Z$1,0),IF(LEFT($J1190,1)="E",AJ1190/VLOOKUP($J1190,$K$11:$Z$28,Z$1,0),AJ1190/Z$6)),"")</f>
        <v>6315.0891666666676</v>
      </c>
      <c r="AA1190" s="108"/>
      <c r="AB1190" s="99">
        <f>IFERROR(IF(LEFT($G1190,4)="xppm",AL1190/VLOOKUP($G1190,$K$11:$Z$28,AB$1,0),IF(LEFT($J1190,1)="E",AL1190/VLOOKUP($J1190,$K$11:$AB$28,AB$1,0),AL1190/AB$6)),"")</f>
        <v>0</v>
      </c>
      <c r="AC1190" s="110"/>
      <c r="AD1190" s="14">
        <v>32288.07</v>
      </c>
      <c r="AE1190" s="14"/>
      <c r="AF1190" s="14">
        <v>68345.570000000007</v>
      </c>
      <c r="AG1190" s="14"/>
      <c r="AH1190" s="14">
        <v>33072.050000000003</v>
      </c>
      <c r="AI1190" s="14"/>
      <c r="AJ1190" s="14">
        <v>75781.070000000007</v>
      </c>
      <c r="AK1190" s="65"/>
      <c r="AL1190" s="14">
        <v>0</v>
      </c>
      <c r="AM1190" s="65"/>
      <c r="AN1190" s="25">
        <v>3063.34</v>
      </c>
      <c r="AO1190" s="25">
        <v>3476.61</v>
      </c>
      <c r="AP1190" s="25">
        <v>2865.21</v>
      </c>
      <c r="AQ1190" s="25">
        <v>4236.74</v>
      </c>
      <c r="AR1190" s="25">
        <v>5233.47</v>
      </c>
      <c r="AS1190" s="25">
        <v>4548.97</v>
      </c>
      <c r="AT1190" s="25">
        <v>5985.25</v>
      </c>
      <c r="AU1190" s="25">
        <v>10596.92</v>
      </c>
      <c r="AV1190" s="25">
        <v>5456.15</v>
      </c>
      <c r="AW1190" s="25">
        <v>9027.4500000000007</v>
      </c>
      <c r="AX1190" s="25">
        <v>10364.32</v>
      </c>
      <c r="AY1190" s="25">
        <v>12896.3</v>
      </c>
      <c r="AZ1190" s="108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  <c r="BS1190" s="10"/>
      <c r="BT1190" s="10"/>
      <c r="BU1190" s="10"/>
      <c r="BV1190" s="10"/>
      <c r="BW1190" s="10"/>
      <c r="BX1190" s="10"/>
      <c r="BY1190" s="10"/>
      <c r="BZ1190" s="10"/>
      <c r="CA1190" s="10"/>
      <c r="CB1190" s="10"/>
      <c r="CC1190" s="10"/>
      <c r="CD1190" s="10"/>
      <c r="CE1190" s="10"/>
      <c r="CF1190" s="10"/>
      <c r="CG1190" s="10"/>
      <c r="CH1190" s="10"/>
      <c r="CI1190" s="10"/>
      <c r="CJ1190" s="10"/>
      <c r="CK1190" s="10"/>
      <c r="CL1190" s="10"/>
      <c r="CM1190" s="10"/>
      <c r="CN1190" s="10"/>
      <c r="CO1190" s="10"/>
      <c r="CP1190" s="10"/>
      <c r="CQ1190" s="10"/>
      <c r="CR1190" s="10"/>
      <c r="CS1190" s="10"/>
      <c r="CT1190" s="10"/>
      <c r="CU1190" s="10"/>
      <c r="CV1190" s="10"/>
      <c r="CW1190" s="10"/>
      <c r="CX1190" s="10"/>
      <c r="CY1190" s="10"/>
      <c r="CZ1190" s="10"/>
      <c r="DA1190" s="10"/>
      <c r="DB1190" s="10"/>
      <c r="DC1190" s="10"/>
      <c r="DD1190" s="10"/>
      <c r="DE1190" s="10"/>
      <c r="DF1190" s="10"/>
      <c r="DG1190" s="10"/>
      <c r="DH1190" s="10"/>
      <c r="DI1190" s="10"/>
      <c r="DJ1190" s="10"/>
      <c r="DK1190" s="10"/>
      <c r="DL1190" s="10"/>
      <c r="DM1190" s="10"/>
      <c r="DN1190" s="10"/>
      <c r="DO1190" s="10"/>
      <c r="DP1190" s="10"/>
      <c r="DQ1190" s="10"/>
      <c r="DR1190" s="10"/>
      <c r="DS1190" s="10"/>
    </row>
    <row r="1191" spans="1:123" s="101" customFormat="1" ht="10.95" customHeight="1" x14ac:dyDescent="0.25">
      <c r="A1191" s="75" t="s">
        <v>348</v>
      </c>
      <c r="B1191" s="95" t="str">
        <f t="shared" si="328"/>
        <v>Bud02 2020,3006,'548000',2317.97333333333</v>
      </c>
      <c r="C1191" s="96">
        <f t="shared" si="329"/>
        <v>2020</v>
      </c>
      <c r="D1191" s="96">
        <v>3006</v>
      </c>
      <c r="E1191" s="97">
        <f>IF(LEFT(H1191,1) = "x",H1191,F1191)</f>
        <v>548000</v>
      </c>
      <c r="F1191" s="90">
        <v>548000</v>
      </c>
      <c r="G1191" s="98">
        <f>IF(""="",1,SUBSTITUTE(SUBSTITUTE("","xxp","xpp"),"xppm13","xppm08"))</f>
        <v>1</v>
      </c>
      <c r="H1191" s="98">
        <f>IF(""="",1,"")</f>
        <v>1</v>
      </c>
      <c r="I1191" s="98">
        <f>IF(""="",1,IF(LEFT("",1)&lt;&gt;"E","",1))</f>
        <v>1</v>
      </c>
      <c r="J1191" s="98">
        <f>IF(""="",1,IF(LEFT("",1)="E","",1))</f>
        <v>1</v>
      </c>
      <c r="K1191" s="99" t="s">
        <v>379</v>
      </c>
      <c r="L1191" s="91">
        <v>3006</v>
      </c>
      <c r="M1191" s="100" t="str">
        <f>IF(LEFT($G1191,4)="xppm","*","")</f>
        <v/>
      </c>
      <c r="N1191" s="101" t="str">
        <f>UPPER(TRIM("          CABLE TV/INTERNET"))</f>
        <v>CABLE TV/INTERNET</v>
      </c>
      <c r="P1191" s="102" t="s">
        <v>370</v>
      </c>
      <c r="R1191" s="109">
        <f>IFERROR(IF(1*AB1191&gt;0,AB1191,V1191),V1191)</f>
        <v>2317.9733333333334</v>
      </c>
      <c r="S1191" s="108"/>
      <c r="T1191" s="101">
        <f>IFERROR(IF(LEFT($G1191,4)="xppm",AD1191/VLOOKUP($G1191,$K$11:$Z$28,T$1,0),IF(LEFT($J1191,1)="E",AD1191/VLOOKUP($J1191,$K$11:$Z$28,T$1,0),AD1191/T$6)),"")</f>
        <v>2286.1566666666668</v>
      </c>
      <c r="V1191" s="101">
        <f>IFERROR(IF(LEFT($G1191,4)="xppm",AF1191/VLOOKUP($G1191,$K$11:$Z$28,V$1,0),IF(LEFT($J1191,1)="E",AF1191/VLOOKUP($J1191,$K$11:$Z$28,V$1,0),AF1191/V$6)),"")</f>
        <v>2317.9733333333334</v>
      </c>
      <c r="X1191" s="101">
        <f>IFERROR(IF(LEFT($G1191,4)="xppm",AH1191/VLOOKUP($G1191,$K$11:$Z$28,X$1,0),IF(LEFT($J1191,1)="E",AH1191/VLOOKUP($J1191,$K$11:$Z$28,X$1,0),AH1191/X$6)),"")</f>
        <v>2314.8875000000003</v>
      </c>
      <c r="Z1191" s="101">
        <f>IFERROR(IF(LEFT($G1191,4)="xppm",AJ1191/VLOOKUP($G1191,$K$11:$Z$28,Z$1,0),IF(LEFT($J1191,1)="E",AJ1191/VLOOKUP($J1191,$K$11:$Z$28,Z$1,0),AJ1191/Z$6)),"")</f>
        <v>2400.8866666666668</v>
      </c>
      <c r="AA1191" s="108"/>
      <c r="AB1191" s="99">
        <f>IFERROR(IF(LEFT($G1191,4)="xppm",AL1191/VLOOKUP($G1191,$K$11:$Z$28,AB$1,0),IF(LEFT($J1191,1)="E",AL1191/VLOOKUP($J1191,$K$11:$AB$28,AB$1,0),AL1191/AB$6)),"")</f>
        <v>0</v>
      </c>
      <c r="AC1191" s="110"/>
      <c r="AD1191" s="14">
        <v>6858.47</v>
      </c>
      <c r="AE1191" s="14"/>
      <c r="AF1191" s="14">
        <v>20861.759999999998</v>
      </c>
      <c r="AG1191" s="14"/>
      <c r="AH1191" s="14">
        <v>27778.65</v>
      </c>
      <c r="AI1191" s="14"/>
      <c r="AJ1191" s="14">
        <v>28810.639999999999</v>
      </c>
      <c r="AK1191" s="65"/>
      <c r="AL1191" s="14">
        <v>0</v>
      </c>
      <c r="AM1191" s="65"/>
      <c r="AN1191" s="25">
        <v>2282.77</v>
      </c>
      <c r="AO1191" s="25">
        <v>2341.4299999999998</v>
      </c>
      <c r="AP1191" s="25">
        <v>2447.7199999999998</v>
      </c>
      <c r="AQ1191" s="25">
        <v>2348.31</v>
      </c>
      <c r="AR1191" s="25">
        <v>2326.8000000000002</v>
      </c>
      <c r="AS1191" s="25">
        <v>2355.08</v>
      </c>
      <c r="AT1191" s="25">
        <v>2525.37</v>
      </c>
      <c r="AU1191" s="25">
        <v>2083.06</v>
      </c>
      <c r="AV1191" s="25">
        <v>2364.67</v>
      </c>
      <c r="AW1191" s="25">
        <v>2520.6799999999998</v>
      </c>
      <c r="AX1191" s="25">
        <v>1965.7</v>
      </c>
      <c r="AY1191" s="25">
        <v>2372.09</v>
      </c>
      <c r="AZ1191" s="108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  <c r="BS1191" s="10"/>
      <c r="BT1191" s="10"/>
      <c r="BU1191" s="10"/>
      <c r="BV1191" s="10"/>
      <c r="BW1191" s="10"/>
      <c r="BX1191" s="10"/>
      <c r="BY1191" s="10"/>
      <c r="BZ1191" s="10"/>
      <c r="CA1191" s="10"/>
      <c r="CB1191" s="10"/>
      <c r="CC1191" s="10"/>
      <c r="CD1191" s="10"/>
      <c r="CE1191" s="10"/>
      <c r="CF1191" s="10"/>
      <c r="CG1191" s="10"/>
      <c r="CH1191" s="10"/>
      <c r="CI1191" s="10"/>
      <c r="CJ1191" s="10"/>
      <c r="CK1191" s="10"/>
      <c r="CL1191" s="10"/>
      <c r="CM1191" s="10"/>
      <c r="CN1191" s="10"/>
      <c r="CO1191" s="10"/>
      <c r="CP1191" s="10"/>
      <c r="CQ1191" s="10"/>
      <c r="CR1191" s="10"/>
      <c r="CS1191" s="10"/>
      <c r="CT1191" s="10"/>
      <c r="CU1191" s="10"/>
      <c r="CV1191" s="10"/>
      <c r="CW1191" s="10"/>
      <c r="CX1191" s="10"/>
      <c r="CY1191" s="10"/>
      <c r="CZ1191" s="10"/>
      <c r="DA1191" s="10"/>
      <c r="DB1191" s="10"/>
      <c r="DC1191" s="10"/>
      <c r="DD1191" s="10"/>
      <c r="DE1191" s="10"/>
      <c r="DF1191" s="10"/>
      <c r="DG1191" s="10"/>
      <c r="DH1191" s="10"/>
      <c r="DI1191" s="10"/>
      <c r="DJ1191" s="10"/>
      <c r="DK1191" s="10"/>
      <c r="DL1191" s="10"/>
      <c r="DM1191" s="10"/>
      <c r="DN1191" s="10"/>
      <c r="DO1191" s="10"/>
      <c r="DP1191" s="10"/>
      <c r="DQ1191" s="10"/>
      <c r="DR1191" s="10"/>
      <c r="DS1191" s="10"/>
    </row>
    <row r="1192" spans="1:123" s="101" customFormat="1" ht="10.95" customHeight="1" x14ac:dyDescent="0.25">
      <c r="A1192" s="75" t="s">
        <v>348</v>
      </c>
      <c r="B1192" s="95" t="str">
        <f t="shared" si="328"/>
        <v>Bud02 2020,3006,'549000',8178.2</v>
      </c>
      <c r="C1192" s="96">
        <f t="shared" si="329"/>
        <v>2020</v>
      </c>
      <c r="D1192" s="96">
        <v>3006</v>
      </c>
      <c r="E1192" s="97">
        <f>IF(LEFT(H1192,1) = "x",H1192,F1192)</f>
        <v>549000</v>
      </c>
      <c r="F1192" s="90">
        <v>549000</v>
      </c>
      <c r="G1192" s="98">
        <f>IF(""="",1,SUBSTITUTE(SUBSTITUTE("","xxp","xpp"),"xppm13","xppm08"))</f>
        <v>1</v>
      </c>
      <c r="H1192" s="98">
        <f>IF(""="",1,"")</f>
        <v>1</v>
      </c>
      <c r="I1192" s="98">
        <f>IF(""="",1,IF(LEFT("",1)&lt;&gt;"E","",1))</f>
        <v>1</v>
      </c>
      <c r="J1192" s="98">
        <f>IF(""="",1,IF(LEFT("",1)="E","",1))</f>
        <v>1</v>
      </c>
      <c r="K1192" s="99" t="s">
        <v>380</v>
      </c>
      <c r="L1192" s="91">
        <v>3006</v>
      </c>
      <c r="M1192" s="100" t="str">
        <f>IF(LEFT($G1192,4)="xppm","*","")</f>
        <v/>
      </c>
      <c r="N1192" s="101" t="str">
        <f>UPPER(TRIM("          COMPUTER HARDWARE/SOFTWARE"))</f>
        <v>COMPUTER HARDWARE/SOFTWARE</v>
      </c>
      <c r="P1192" s="102" t="s">
        <v>370</v>
      </c>
      <c r="R1192" s="109">
        <f>IFERROR(IF(1*AB1192&gt;0,AB1192,V1192),V1192)</f>
        <v>8178.2000000000007</v>
      </c>
      <c r="S1192" s="108"/>
      <c r="T1192" s="101">
        <f>IFERROR(IF(LEFT($G1192,4)="xppm",AD1192/VLOOKUP($G1192,$K$11:$Z$28,T$1,0),IF(LEFT($J1192,1)="E",AD1192/VLOOKUP($J1192,$K$11:$Z$28,T$1,0),AD1192/T$6)),"")</f>
        <v>7897.8466666666673</v>
      </c>
      <c r="V1192" s="101">
        <f>IFERROR(IF(LEFT($G1192,4)="xppm",AF1192/VLOOKUP($G1192,$K$11:$Z$28,V$1,0),IF(LEFT($J1192,1)="E",AF1192/VLOOKUP($J1192,$K$11:$Z$28,V$1,0),AF1192/V$6)),"")</f>
        <v>8178.2000000000007</v>
      </c>
      <c r="X1192" s="101">
        <f>IFERROR(IF(LEFT($G1192,4)="xppm",AH1192/VLOOKUP($G1192,$K$11:$Z$28,X$1,0),IF(LEFT($J1192,1)="E",AH1192/VLOOKUP($J1192,$K$11:$Z$28,X$1,0),AH1192/X$6)),"")</f>
        <v>8753.4533333333329</v>
      </c>
      <c r="Z1192" s="101">
        <f>IFERROR(IF(LEFT($G1192,4)="xppm",AJ1192/VLOOKUP($G1192,$K$11:$Z$28,Z$1,0),IF(LEFT($J1192,1)="E",AJ1192/VLOOKUP($J1192,$K$11:$Z$28,Z$1,0),AJ1192/Z$6)),"")</f>
        <v>7732.3716666666669</v>
      </c>
      <c r="AA1192" s="108"/>
      <c r="AB1192" s="99">
        <f>IFERROR(IF(LEFT($G1192,4)="xppm",AL1192/VLOOKUP($G1192,$K$11:$Z$28,AB$1,0),IF(LEFT($J1192,1)="E",AL1192/VLOOKUP($J1192,$K$11:$AB$28,AB$1,0),AL1192/AB$6)),"")</f>
        <v>0</v>
      </c>
      <c r="AC1192" s="110"/>
      <c r="AD1192" s="14">
        <v>23693.54</v>
      </c>
      <c r="AE1192" s="14"/>
      <c r="AF1192" s="14">
        <v>73603.8</v>
      </c>
      <c r="AG1192" s="14"/>
      <c r="AH1192" s="14">
        <v>105041.44</v>
      </c>
      <c r="AI1192" s="14"/>
      <c r="AJ1192" s="14">
        <v>92788.46</v>
      </c>
      <c r="AK1192" s="65"/>
      <c r="AL1192" s="14">
        <v>0</v>
      </c>
      <c r="AM1192" s="65"/>
      <c r="AN1192" s="25">
        <v>9392.74</v>
      </c>
      <c r="AO1192" s="25">
        <v>12941.03</v>
      </c>
      <c r="AP1192" s="25">
        <v>5003.9799999999996</v>
      </c>
      <c r="AQ1192" s="25">
        <v>8679.4</v>
      </c>
      <c r="AR1192" s="25">
        <v>10183.459999999999</v>
      </c>
      <c r="AS1192" s="25">
        <v>9528.16</v>
      </c>
      <c r="AT1192" s="25">
        <v>8437.9699999999993</v>
      </c>
      <c r="AU1192" s="25">
        <v>8205.52</v>
      </c>
      <c r="AV1192" s="25">
        <v>4875.75</v>
      </c>
      <c r="AW1192" s="25">
        <v>7880.28</v>
      </c>
      <c r="AX1192" s="25">
        <v>8412.84</v>
      </c>
      <c r="AY1192" s="25">
        <v>7400.42</v>
      </c>
      <c r="AZ1192" s="108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  <c r="BS1192" s="10"/>
      <c r="BT1192" s="10"/>
      <c r="BU1192" s="10"/>
      <c r="BV1192" s="10"/>
      <c r="BW1192" s="10"/>
      <c r="BX1192" s="10"/>
      <c r="BY1192" s="10"/>
      <c r="BZ1192" s="10"/>
      <c r="CA1192" s="10"/>
      <c r="CB1192" s="10"/>
      <c r="CC1192" s="10"/>
      <c r="CD1192" s="10"/>
      <c r="CE1192" s="10"/>
      <c r="CF1192" s="10"/>
      <c r="CG1192" s="10"/>
      <c r="CH1192" s="10"/>
      <c r="CI1192" s="10"/>
      <c r="CJ1192" s="10"/>
      <c r="CK1192" s="10"/>
      <c r="CL1192" s="10"/>
      <c r="CM1192" s="10"/>
      <c r="CN1192" s="10"/>
      <c r="CO1192" s="10"/>
      <c r="CP1192" s="10"/>
      <c r="CQ1192" s="10"/>
      <c r="CR1192" s="10"/>
      <c r="CS1192" s="10"/>
      <c r="CT1192" s="10"/>
      <c r="CU1192" s="10"/>
      <c r="CV1192" s="10"/>
      <c r="CW1192" s="10"/>
      <c r="CX1192" s="10"/>
      <c r="CY1192" s="10"/>
      <c r="CZ1192" s="10"/>
      <c r="DA1192" s="10"/>
      <c r="DB1192" s="10"/>
      <c r="DC1192" s="10"/>
      <c r="DD1192" s="10"/>
      <c r="DE1192" s="10"/>
      <c r="DF1192" s="10"/>
      <c r="DG1192" s="10"/>
      <c r="DH1192" s="10"/>
      <c r="DI1192" s="10"/>
      <c r="DJ1192" s="10"/>
      <c r="DK1192" s="10"/>
      <c r="DL1192" s="10"/>
      <c r="DM1192" s="10"/>
      <c r="DN1192" s="10"/>
      <c r="DO1192" s="10"/>
      <c r="DP1192" s="10"/>
      <c r="DQ1192" s="10"/>
      <c r="DR1192" s="10"/>
      <c r="DS1192" s="10"/>
    </row>
    <row r="1193" spans="1:123" s="101" customFormat="1" ht="10.95" customHeight="1" x14ac:dyDescent="0.25">
      <c r="A1193" s="75" t="s">
        <v>348</v>
      </c>
      <c r="B1193" s="95" t="str">
        <f t="shared" si="328"/>
        <v>Bud02 2020,3006,'550000',5568.42222222222</v>
      </c>
      <c r="C1193" s="96">
        <f t="shared" si="329"/>
        <v>2020</v>
      </c>
      <c r="D1193" s="96">
        <v>3006</v>
      </c>
      <c r="E1193" s="97">
        <f>IF(LEFT(H1193,1) = "x",H1193,F1193)</f>
        <v>550000</v>
      </c>
      <c r="F1193" s="90">
        <v>550000</v>
      </c>
      <c r="G1193" s="98">
        <f>IF(""="",1,SUBSTITUTE(SUBSTITUTE("","xxp","xpp"),"xppm13","xppm08"))</f>
        <v>1</v>
      </c>
      <c r="H1193" s="98">
        <f>IF(""="",1,"")</f>
        <v>1</v>
      </c>
      <c r="I1193" s="98">
        <f>IF(""="",1,IF(LEFT("",1)&lt;&gt;"E","",1))</f>
        <v>1</v>
      </c>
      <c r="J1193" s="98">
        <f>IF(""="",1,IF(LEFT("",1)="E","",1))</f>
        <v>1</v>
      </c>
      <c r="K1193" s="99" t="s">
        <v>381</v>
      </c>
      <c r="L1193" s="91">
        <v>3006</v>
      </c>
      <c r="M1193" s="100" t="str">
        <f>IF(LEFT($G1193,4)="xppm","*","")</f>
        <v/>
      </c>
      <c r="N1193" s="101" t="str">
        <f>UPPER(TRIM("          EMPLOYEE EXPENSES"))</f>
        <v>EMPLOYEE EXPENSES</v>
      </c>
      <c r="P1193" s="102" t="s">
        <v>382</v>
      </c>
      <c r="R1193" s="109">
        <f>IFERROR(IF(1*AB1193&gt;0,AB1193,V1193),V1193)</f>
        <v>5568.4222222222224</v>
      </c>
      <c r="S1193" s="108"/>
      <c r="T1193" s="101">
        <f>IFERROR(IF(LEFT($G1193,4)="xppm",AD1193/VLOOKUP($G1193,$K$11:$Z$28,T$1,0),IF(LEFT($J1193,1)="E",AD1193/VLOOKUP($J1193,$K$11:$Z$28,T$1,0),AD1193/T$6)),"")</f>
        <v>6277</v>
      </c>
      <c r="V1193" s="101">
        <f>IFERROR(IF(LEFT($G1193,4)="xppm",AF1193/VLOOKUP($G1193,$K$11:$Z$28,V$1,0),IF(LEFT($J1193,1)="E",AF1193/VLOOKUP($J1193,$K$11:$Z$28,V$1,0),AF1193/V$6)),"")</f>
        <v>5568.4222222222224</v>
      </c>
      <c r="X1193" s="101">
        <f>IFERROR(IF(LEFT($G1193,4)="xppm",AH1193/VLOOKUP($G1193,$K$11:$Z$28,X$1,0),IF(LEFT($J1193,1)="E",AH1193/VLOOKUP($J1193,$K$11:$Z$28,X$1,0),AH1193/X$6)),"")</f>
        <v>4114.4883333333337</v>
      </c>
      <c r="Z1193" s="101">
        <f>IFERROR(IF(LEFT($G1193,4)="xppm",AJ1193/VLOOKUP($G1193,$K$11:$Z$28,Z$1,0),IF(LEFT($J1193,1)="E",AJ1193/VLOOKUP($J1193,$K$11:$Z$28,Z$1,0),AJ1193/Z$6)),"")</f>
        <v>4618.7408333333333</v>
      </c>
      <c r="AA1193" s="108"/>
      <c r="AB1193" s="99">
        <f>IFERROR(IF(LEFT($G1193,4)="xppm",AL1193/VLOOKUP($G1193,$K$11:$Z$28,AB$1,0),IF(LEFT($J1193,1)="E",AL1193/VLOOKUP($J1193,$K$11:$AB$28,AB$1,0),AL1193/AB$6)),"")</f>
        <v>0</v>
      </c>
      <c r="AC1193" s="110"/>
      <c r="AD1193" s="14">
        <v>18831</v>
      </c>
      <c r="AE1193" s="14"/>
      <c r="AF1193" s="14">
        <v>50115.8</v>
      </c>
      <c r="AG1193" s="14"/>
      <c r="AH1193" s="14">
        <v>49373.86</v>
      </c>
      <c r="AI1193" s="14"/>
      <c r="AJ1193" s="14">
        <v>55424.89</v>
      </c>
      <c r="AK1193" s="65"/>
      <c r="AL1193" s="14">
        <v>0</v>
      </c>
      <c r="AM1193" s="65"/>
      <c r="AN1193" s="25">
        <v>4526.26</v>
      </c>
      <c r="AO1193" s="25">
        <v>2238.6999999999998</v>
      </c>
      <c r="AP1193" s="25">
        <v>6176.63</v>
      </c>
      <c r="AQ1193" s="25">
        <v>5533.75</v>
      </c>
      <c r="AR1193" s="25">
        <v>5666.86</v>
      </c>
      <c r="AS1193" s="25">
        <v>5342.44</v>
      </c>
      <c r="AT1193" s="25">
        <v>6263.88</v>
      </c>
      <c r="AU1193" s="25">
        <v>3868.04</v>
      </c>
      <c r="AV1193" s="25">
        <v>4609.83</v>
      </c>
      <c r="AW1193" s="25">
        <v>3464.79</v>
      </c>
      <c r="AX1193" s="25">
        <v>8614.33</v>
      </c>
      <c r="AY1193" s="25">
        <v>6751.88</v>
      </c>
      <c r="AZ1193" s="108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  <c r="BS1193" s="10"/>
      <c r="BT1193" s="10"/>
      <c r="BU1193" s="10"/>
      <c r="BV1193" s="10"/>
      <c r="BW1193" s="10"/>
      <c r="BX1193" s="10"/>
      <c r="BY1193" s="10"/>
      <c r="BZ1193" s="10"/>
      <c r="CA1193" s="10"/>
      <c r="CB1193" s="10"/>
      <c r="CC1193" s="10"/>
      <c r="CD1193" s="10"/>
      <c r="CE1193" s="10"/>
      <c r="CF1193" s="10"/>
      <c r="CG1193" s="10"/>
      <c r="CH1193" s="10"/>
      <c r="CI1193" s="10"/>
      <c r="CJ1193" s="10"/>
      <c r="CK1193" s="10"/>
      <c r="CL1193" s="10"/>
      <c r="CM1193" s="10"/>
      <c r="CN1193" s="10"/>
      <c r="CO1193" s="10"/>
      <c r="CP1193" s="10"/>
      <c r="CQ1193" s="10"/>
      <c r="CR1193" s="10"/>
      <c r="CS1193" s="10"/>
      <c r="CT1193" s="10"/>
      <c r="CU1193" s="10"/>
      <c r="CV1193" s="10"/>
      <c r="CW1193" s="10"/>
      <c r="CX1193" s="10"/>
      <c r="CY1193" s="10"/>
      <c r="CZ1193" s="10"/>
      <c r="DA1193" s="10"/>
      <c r="DB1193" s="10"/>
      <c r="DC1193" s="10"/>
      <c r="DD1193" s="10"/>
      <c r="DE1193" s="10"/>
      <c r="DF1193" s="10"/>
      <c r="DG1193" s="10"/>
      <c r="DH1193" s="10"/>
      <c r="DI1193" s="10"/>
      <c r="DJ1193" s="10"/>
      <c r="DK1193" s="10"/>
      <c r="DL1193" s="10"/>
      <c r="DM1193" s="10"/>
      <c r="DN1193" s="10"/>
      <c r="DO1193" s="10"/>
      <c r="DP1193" s="10"/>
      <c r="DQ1193" s="10"/>
      <c r="DR1193" s="10"/>
      <c r="DS1193" s="10"/>
    </row>
    <row r="1194" spans="1:123" s="101" customFormat="1" ht="10.95" customHeight="1" x14ac:dyDescent="0.25">
      <c r="A1194" s="75" t="s">
        <v>348</v>
      </c>
      <c r="B1194" s="95" t="str">
        <f t="shared" si="328"/>
        <v>Bud02 2020,3006,'552000',1896.09333333333</v>
      </c>
      <c r="C1194" s="96">
        <f t="shared" si="329"/>
        <v>2020</v>
      </c>
      <c r="D1194" s="96">
        <v>3006</v>
      </c>
      <c r="E1194" s="97">
        <f>IF(LEFT(H1194,1) = "x",H1194,F1194)</f>
        <v>552000</v>
      </c>
      <c r="F1194" s="90">
        <v>552000</v>
      </c>
      <c r="G1194" s="98">
        <f>IF(""="",1,SUBSTITUTE(SUBSTITUTE("","xxp","xpp"),"xppm13","xppm08"))</f>
        <v>1</v>
      </c>
      <c r="H1194" s="98">
        <f>IF(""="",1,"")</f>
        <v>1</v>
      </c>
      <c r="I1194" s="98">
        <f>IF(""="",1,IF(LEFT("",1)&lt;&gt;"E","",1))</f>
        <v>1</v>
      </c>
      <c r="J1194" s="98">
        <f>IF(""="",1,IF(LEFT("",1)="E","",1))</f>
        <v>1</v>
      </c>
      <c r="K1194" s="99" t="s">
        <v>383</v>
      </c>
      <c r="L1194" s="91">
        <v>3006</v>
      </c>
      <c r="M1194" s="100" t="str">
        <f>IF(LEFT($G1194,4)="xppm","*","")</f>
        <v/>
      </c>
      <c r="N1194" s="101" t="str">
        <f>UPPER(TRIM("          OFFICE EXPENSES"))</f>
        <v>OFFICE EXPENSES</v>
      </c>
      <c r="P1194" s="102" t="s">
        <v>370</v>
      </c>
      <c r="R1194" s="109">
        <f>IFERROR(IF(1*AB1194&gt;0,AB1194,V1194),V1194)</f>
        <v>1896.0933333333332</v>
      </c>
      <c r="S1194" s="108"/>
      <c r="T1194" s="101">
        <f>IFERROR(IF(LEFT($G1194,4)="xppm",AD1194/VLOOKUP($G1194,$K$11:$Z$28,T$1,0),IF(LEFT($J1194,1)="E",AD1194/VLOOKUP($J1194,$K$11:$Z$28,T$1,0),AD1194/T$6)),"")</f>
        <v>1728.3466666666666</v>
      </c>
      <c r="V1194" s="101">
        <f>IFERROR(IF(LEFT($G1194,4)="xppm",AF1194/VLOOKUP($G1194,$K$11:$Z$28,V$1,0),IF(LEFT($J1194,1)="E",AF1194/VLOOKUP($J1194,$K$11:$Z$28,V$1,0),AF1194/V$6)),"")</f>
        <v>1896.0933333333332</v>
      </c>
      <c r="X1194" s="101">
        <f>IFERROR(IF(LEFT($G1194,4)="xppm",AH1194/VLOOKUP($G1194,$K$11:$Z$28,X$1,0),IF(LEFT($J1194,1)="E",AH1194/VLOOKUP($J1194,$K$11:$Z$28,X$1,0),AH1194/X$6)),"")</f>
        <v>2026.7041666666667</v>
      </c>
      <c r="Z1194" s="101">
        <f>IFERROR(IF(LEFT($G1194,4)="xppm",AJ1194/VLOOKUP($G1194,$K$11:$Z$28,Z$1,0),IF(LEFT($J1194,1)="E",AJ1194/VLOOKUP($J1194,$K$11:$Z$28,Z$1,0),AJ1194/Z$6)),"")</f>
        <v>1607.0841666666665</v>
      </c>
      <c r="AA1194" s="108"/>
      <c r="AB1194" s="99">
        <f>IFERROR(IF(LEFT($G1194,4)="xppm",AL1194/VLOOKUP($G1194,$K$11:$Z$28,AB$1,0),IF(LEFT($J1194,1)="E",AL1194/VLOOKUP($J1194,$K$11:$AB$28,AB$1,0),AL1194/AB$6)),"")</f>
        <v>0</v>
      </c>
      <c r="AC1194" s="110"/>
      <c r="AD1194" s="14">
        <v>5185.04</v>
      </c>
      <c r="AE1194" s="14"/>
      <c r="AF1194" s="14">
        <v>17064.84</v>
      </c>
      <c r="AG1194" s="14"/>
      <c r="AH1194" s="14">
        <v>24320.45</v>
      </c>
      <c r="AI1194" s="14"/>
      <c r="AJ1194" s="14">
        <v>19285.009999999998</v>
      </c>
      <c r="AK1194" s="65"/>
      <c r="AL1194" s="14">
        <v>0</v>
      </c>
      <c r="AM1194" s="65"/>
      <c r="AN1194" s="25">
        <v>1926.45</v>
      </c>
      <c r="AO1194" s="25">
        <v>1905.95</v>
      </c>
      <c r="AP1194" s="25">
        <v>2909.73</v>
      </c>
      <c r="AQ1194" s="25">
        <v>1372.82</v>
      </c>
      <c r="AR1194" s="25">
        <v>2566.36</v>
      </c>
      <c r="AS1194" s="25">
        <v>1618.02</v>
      </c>
      <c r="AT1194" s="25">
        <v>2387.09</v>
      </c>
      <c r="AU1194" s="25">
        <v>1756.77</v>
      </c>
      <c r="AV1194" s="25">
        <v>2178.7399999999998</v>
      </c>
      <c r="AW1194" s="25">
        <v>1280.6199999999999</v>
      </c>
      <c r="AX1194" s="25">
        <v>1504.79</v>
      </c>
      <c r="AY1194" s="25">
        <v>2399.63</v>
      </c>
      <c r="AZ1194" s="108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  <c r="BS1194" s="10"/>
      <c r="BT1194" s="10"/>
      <c r="BU1194" s="10"/>
      <c r="BV1194" s="10"/>
      <c r="BW1194" s="10"/>
      <c r="BX1194" s="10"/>
      <c r="BY1194" s="10"/>
      <c r="BZ1194" s="10"/>
      <c r="CA1194" s="10"/>
      <c r="CB1194" s="10"/>
      <c r="CC1194" s="10"/>
      <c r="CD1194" s="10"/>
      <c r="CE1194" s="10"/>
      <c r="CF1194" s="10"/>
      <c r="CG1194" s="10"/>
      <c r="CH1194" s="10"/>
      <c r="CI1194" s="10"/>
      <c r="CJ1194" s="10"/>
      <c r="CK1194" s="10"/>
      <c r="CL1194" s="10"/>
      <c r="CM1194" s="10"/>
      <c r="CN1194" s="10"/>
      <c r="CO1194" s="10"/>
      <c r="CP1194" s="10"/>
      <c r="CQ1194" s="10"/>
      <c r="CR1194" s="10"/>
      <c r="CS1194" s="10"/>
      <c r="CT1194" s="10"/>
      <c r="CU1194" s="10"/>
      <c r="CV1194" s="10"/>
      <c r="CW1194" s="10"/>
      <c r="CX1194" s="10"/>
      <c r="CY1194" s="10"/>
      <c r="CZ1194" s="10"/>
      <c r="DA1194" s="10"/>
      <c r="DB1194" s="10"/>
      <c r="DC1194" s="10"/>
      <c r="DD1194" s="10"/>
      <c r="DE1194" s="10"/>
      <c r="DF1194" s="10"/>
      <c r="DG1194" s="10"/>
      <c r="DH1194" s="10"/>
      <c r="DI1194" s="10"/>
      <c r="DJ1194" s="10"/>
      <c r="DK1194" s="10"/>
      <c r="DL1194" s="10"/>
      <c r="DM1194" s="10"/>
      <c r="DN1194" s="10"/>
      <c r="DO1194" s="10"/>
      <c r="DP1194" s="10"/>
      <c r="DQ1194" s="10"/>
      <c r="DR1194" s="10"/>
      <c r="DS1194" s="10"/>
    </row>
    <row r="1195" spans="1:123" s="101" customFormat="1" ht="10.95" customHeight="1" x14ac:dyDescent="0.25">
      <c r="A1195" s="75" t="s">
        <v>348</v>
      </c>
      <c r="B1195" s="95" t="str">
        <f t="shared" si="328"/>
        <v>Bud02 2020,3006,'553500',1993.07666666667</v>
      </c>
      <c r="C1195" s="96">
        <f t="shared" si="329"/>
        <v>2020</v>
      </c>
      <c r="D1195" s="96">
        <v>3006</v>
      </c>
      <c r="E1195" s="97">
        <f>IF(LEFT(H1195,1) = "x",H1195,F1195)</f>
        <v>553500</v>
      </c>
      <c r="F1195" s="90">
        <v>553500</v>
      </c>
      <c r="G1195" s="98">
        <f>IF(""="",1,SUBSTITUTE(SUBSTITUTE("","xxp","xpp"),"xppm13","xppm08"))</f>
        <v>1</v>
      </c>
      <c r="H1195" s="98">
        <f>IF(""="",1,"")</f>
        <v>1</v>
      </c>
      <c r="I1195" s="98">
        <f>IF(""="",1,IF(LEFT("",1)&lt;&gt;"E","",1))</f>
        <v>1</v>
      </c>
      <c r="J1195" s="98">
        <f>IF(""="",1,IF(LEFT("",1)="E","",1))</f>
        <v>1</v>
      </c>
      <c r="K1195" s="99" t="s">
        <v>384</v>
      </c>
      <c r="L1195" s="91">
        <v>3006</v>
      </c>
      <c r="M1195" s="100" t="str">
        <f>IF(LEFT($G1195,4)="xppm","*","")</f>
        <v/>
      </c>
      <c r="N1195" s="101" t="str">
        <f>UPPER(TRIM("          TELEPHONE/CELL PHONE"))</f>
        <v>TELEPHONE/CELL PHONE</v>
      </c>
      <c r="P1195" s="102" t="s">
        <v>370</v>
      </c>
      <c r="R1195" s="109">
        <f>IFERROR(IF(1*AB1195&gt;0,AB1195,V1195),V1195)</f>
        <v>1993.0766666666666</v>
      </c>
      <c r="S1195" s="108"/>
      <c r="T1195" s="101">
        <f>IFERROR(IF(LEFT($G1195,4)="xppm",AD1195/VLOOKUP($G1195,$K$11:$Z$28,T$1,0),IF(LEFT($J1195,1)="E",AD1195/VLOOKUP($J1195,$K$11:$Z$28,T$1,0),AD1195/T$6)),"")</f>
        <v>1916.4633333333334</v>
      </c>
      <c r="V1195" s="101">
        <f>IFERROR(IF(LEFT($G1195,4)="xppm",AF1195/VLOOKUP($G1195,$K$11:$Z$28,V$1,0),IF(LEFT($J1195,1)="E",AF1195/VLOOKUP($J1195,$K$11:$Z$28,V$1,0),AF1195/V$6)),"")</f>
        <v>1993.0766666666666</v>
      </c>
      <c r="X1195" s="101">
        <f>IFERROR(IF(LEFT($G1195,4)="xppm",AH1195/VLOOKUP($G1195,$K$11:$Z$28,X$1,0),IF(LEFT($J1195,1)="E",AH1195/VLOOKUP($J1195,$K$11:$Z$28,X$1,0),AH1195/X$6)),"")</f>
        <v>1525.9883333333335</v>
      </c>
      <c r="Z1195" s="101">
        <f>IFERROR(IF(LEFT($G1195,4)="xppm",AJ1195/VLOOKUP($G1195,$K$11:$Z$28,Z$1,0),IF(LEFT($J1195,1)="E",AJ1195/VLOOKUP($J1195,$K$11:$Z$28,Z$1,0),AJ1195/Z$6)),"")</f>
        <v>1623.0566666666666</v>
      </c>
      <c r="AA1195" s="108"/>
      <c r="AB1195" s="99">
        <f>IFERROR(IF(LEFT($G1195,4)="xppm",AL1195/VLOOKUP($G1195,$K$11:$Z$28,AB$1,0),IF(LEFT($J1195,1)="E",AL1195/VLOOKUP($J1195,$K$11:$AB$28,AB$1,0),AL1195/AB$6)),"")</f>
        <v>0</v>
      </c>
      <c r="AC1195" s="110"/>
      <c r="AD1195" s="14">
        <v>5749.39</v>
      </c>
      <c r="AE1195" s="14"/>
      <c r="AF1195" s="14">
        <v>17937.689999999999</v>
      </c>
      <c r="AG1195" s="14"/>
      <c r="AH1195" s="14">
        <v>18311.86</v>
      </c>
      <c r="AI1195" s="14"/>
      <c r="AJ1195" s="14">
        <v>19476.68</v>
      </c>
      <c r="AK1195" s="65"/>
      <c r="AL1195" s="14">
        <v>0</v>
      </c>
      <c r="AM1195" s="65"/>
      <c r="AN1195" s="25">
        <v>1525.99</v>
      </c>
      <c r="AO1195" s="25">
        <v>1819.54</v>
      </c>
      <c r="AP1195" s="25">
        <v>1480.69</v>
      </c>
      <c r="AQ1195" s="25">
        <v>2214.4899999999998</v>
      </c>
      <c r="AR1195" s="25">
        <v>2252.36</v>
      </c>
      <c r="AS1195" s="25">
        <v>1797.57</v>
      </c>
      <c r="AT1195" s="25">
        <v>1659.19</v>
      </c>
      <c r="AU1195" s="25">
        <v>1704.33</v>
      </c>
      <c r="AV1195" s="25">
        <v>2560.36</v>
      </c>
      <c r="AW1195" s="25">
        <v>1845.35</v>
      </c>
      <c r="AX1195" s="25">
        <v>1856.5</v>
      </c>
      <c r="AY1195" s="25">
        <v>2047.54</v>
      </c>
      <c r="AZ1195" s="108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  <c r="BS1195" s="10"/>
      <c r="BT1195" s="10"/>
      <c r="BU1195" s="10"/>
      <c r="BV1195" s="10"/>
      <c r="BW1195" s="10"/>
      <c r="BX1195" s="10"/>
      <c r="BY1195" s="10"/>
      <c r="BZ1195" s="10"/>
      <c r="CA1195" s="10"/>
      <c r="CB1195" s="10"/>
      <c r="CC1195" s="10"/>
      <c r="CD1195" s="10"/>
      <c r="CE1195" s="10"/>
      <c r="CF1195" s="10"/>
      <c r="CG1195" s="10"/>
      <c r="CH1195" s="10"/>
      <c r="CI1195" s="10"/>
      <c r="CJ1195" s="10"/>
      <c r="CK1195" s="10"/>
      <c r="CL1195" s="10"/>
      <c r="CM1195" s="10"/>
      <c r="CN1195" s="10"/>
      <c r="CO1195" s="10"/>
      <c r="CP1195" s="10"/>
      <c r="CQ1195" s="10"/>
      <c r="CR1195" s="10"/>
      <c r="CS1195" s="10"/>
      <c r="CT1195" s="10"/>
      <c r="CU1195" s="10"/>
      <c r="CV1195" s="10"/>
      <c r="CW1195" s="10"/>
      <c r="CX1195" s="10"/>
      <c r="CY1195" s="10"/>
      <c r="CZ1195" s="10"/>
      <c r="DA1195" s="10"/>
      <c r="DB1195" s="10"/>
      <c r="DC1195" s="10"/>
      <c r="DD1195" s="10"/>
      <c r="DE1195" s="10"/>
      <c r="DF1195" s="10"/>
      <c r="DG1195" s="10"/>
      <c r="DH1195" s="10"/>
      <c r="DI1195" s="10"/>
      <c r="DJ1195" s="10"/>
      <c r="DK1195" s="10"/>
      <c r="DL1195" s="10"/>
      <c r="DM1195" s="10"/>
      <c r="DN1195" s="10"/>
      <c r="DO1195" s="10"/>
      <c r="DP1195" s="10"/>
      <c r="DQ1195" s="10"/>
      <c r="DR1195" s="10"/>
      <c r="DS1195" s="10"/>
    </row>
    <row r="1196" spans="1:123" s="101" customFormat="1" ht="10.95" customHeight="1" x14ac:dyDescent="0.25">
      <c r="A1196" s="75" t="s">
        <v>348</v>
      </c>
      <c r="B1196" s="95" t="str">
        <f t="shared" si="328"/>
        <v>Bud02 2020,3006,'555000',320.212222222222</v>
      </c>
      <c r="C1196" s="96">
        <f t="shared" si="329"/>
        <v>2020</v>
      </c>
      <c r="D1196" s="96">
        <v>3006</v>
      </c>
      <c r="E1196" s="97">
        <f>IF(LEFT(H1196,1) = "x",H1196,F1196)</f>
        <v>555000</v>
      </c>
      <c r="F1196" s="90">
        <v>555000</v>
      </c>
      <c r="G1196" s="98">
        <f>IF(""="",1,SUBSTITUTE(SUBSTITUTE("","xxp","xpp"),"xppm13","xppm08"))</f>
        <v>1</v>
      </c>
      <c r="H1196" s="98">
        <f>IF(""="",1,"")</f>
        <v>1</v>
      </c>
      <c r="I1196" s="98">
        <f>IF(""="",1,IF(LEFT("",1)&lt;&gt;"E","",1))</f>
        <v>1</v>
      </c>
      <c r="J1196" s="98">
        <f>IF(""="",1,IF(LEFT("",1)="E","",1))</f>
        <v>1</v>
      </c>
      <c r="K1196" s="99" t="s">
        <v>385</v>
      </c>
      <c r="L1196" s="91">
        <v>3006</v>
      </c>
      <c r="M1196" s="100" t="str">
        <f>IF(LEFT($G1196,4)="xppm","*","")</f>
        <v/>
      </c>
      <c r="N1196" s="101" t="str">
        <f>UPPER(TRIM("          DONATIONS"))</f>
        <v>DONATIONS</v>
      </c>
      <c r="P1196" s="102" t="s">
        <v>386</v>
      </c>
      <c r="R1196" s="109">
        <f>IFERROR(IF(1*AB1196&gt;0,AB1196,V1196),V1196)</f>
        <v>320.21222222222218</v>
      </c>
      <c r="S1196" s="108"/>
      <c r="T1196" s="101">
        <f>IFERROR(IF(LEFT($G1196,4)="xppm",AD1196/VLOOKUP($G1196,$K$11:$Z$28,T$1,0),IF(LEFT($J1196,1)="E",AD1196/VLOOKUP($J1196,$K$11:$Z$28,T$1,0),AD1196/T$6)),"")</f>
        <v>302.86</v>
      </c>
      <c r="V1196" s="101">
        <f>IFERROR(IF(LEFT($G1196,4)="xppm",AF1196/VLOOKUP($G1196,$K$11:$Z$28,V$1,0),IF(LEFT($J1196,1)="E",AF1196/VLOOKUP($J1196,$K$11:$Z$28,V$1,0),AF1196/V$6)),"")</f>
        <v>320.21222222222218</v>
      </c>
      <c r="X1196" s="101">
        <f>IFERROR(IF(LEFT($G1196,4)="xppm",AH1196/VLOOKUP($G1196,$K$11:$Z$28,X$1,0),IF(LEFT($J1196,1)="E",AH1196/VLOOKUP($J1196,$K$11:$Z$28,X$1,0),AH1196/X$6)),"")</f>
        <v>211.24583333333331</v>
      </c>
      <c r="Z1196" s="101">
        <f>IFERROR(IF(LEFT($G1196,4)="xppm",AJ1196/VLOOKUP($G1196,$K$11:$Z$28,Z$1,0),IF(LEFT($J1196,1)="E",AJ1196/VLOOKUP($J1196,$K$11:$Z$28,Z$1,0),AJ1196/Z$6)),"")</f>
        <v>242.80277799999999</v>
      </c>
      <c r="AA1196" s="108"/>
      <c r="AB1196" s="99">
        <f>IFERROR(IF(LEFT($G1196,4)="xppm",AL1196/VLOOKUP($G1196,$K$11:$Z$28,AB$1,0),IF(LEFT($J1196,1)="E",AL1196/VLOOKUP($J1196,$K$11:$AB$28,AB$1,0),AL1196/AB$6)),"")</f>
        <v>0</v>
      </c>
      <c r="AC1196" s="110"/>
      <c r="AD1196" s="14">
        <v>908.58</v>
      </c>
      <c r="AE1196" s="14"/>
      <c r="AF1196" s="14">
        <v>2881.91</v>
      </c>
      <c r="AG1196" s="14"/>
      <c r="AH1196" s="14">
        <v>2534.9499999999998</v>
      </c>
      <c r="AI1196" s="14"/>
      <c r="AJ1196" s="14">
        <v>2913.6333359999999</v>
      </c>
      <c r="AK1196" s="65"/>
      <c r="AL1196" s="14">
        <v>0</v>
      </c>
      <c r="AM1196" s="65"/>
      <c r="AN1196" s="25">
        <v>0</v>
      </c>
      <c r="AO1196" s="25">
        <v>382.14</v>
      </c>
      <c r="AP1196" s="25">
        <v>179.2</v>
      </c>
      <c r="AQ1196" s="25">
        <v>0</v>
      </c>
      <c r="AR1196" s="25">
        <v>373.33</v>
      </c>
      <c r="AS1196" s="25">
        <v>600</v>
      </c>
      <c r="AT1196" s="25">
        <v>1000</v>
      </c>
      <c r="AU1196" s="25">
        <v>0</v>
      </c>
      <c r="AV1196" s="25">
        <v>0</v>
      </c>
      <c r="AW1196" s="25">
        <v>581.30999999999995</v>
      </c>
      <c r="AX1196" s="25">
        <v>327.27</v>
      </c>
      <c r="AY1196" s="25">
        <v>0</v>
      </c>
      <c r="AZ1196" s="108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  <c r="BS1196" s="10"/>
      <c r="BT1196" s="10"/>
      <c r="BU1196" s="10"/>
      <c r="BV1196" s="10"/>
      <c r="BW1196" s="10"/>
      <c r="BX1196" s="10"/>
      <c r="BY1196" s="10"/>
      <c r="BZ1196" s="10"/>
      <c r="CA1196" s="10"/>
      <c r="CB1196" s="10"/>
      <c r="CC1196" s="10"/>
      <c r="CD1196" s="10"/>
      <c r="CE1196" s="10"/>
      <c r="CF1196" s="10"/>
      <c r="CG1196" s="10"/>
      <c r="CH1196" s="10"/>
      <c r="CI1196" s="10"/>
      <c r="CJ1196" s="10"/>
      <c r="CK1196" s="10"/>
      <c r="CL1196" s="10"/>
      <c r="CM1196" s="10"/>
      <c r="CN1196" s="10"/>
      <c r="CO1196" s="10"/>
      <c r="CP1196" s="10"/>
      <c r="CQ1196" s="10"/>
      <c r="CR1196" s="10"/>
      <c r="CS1196" s="10"/>
      <c r="CT1196" s="10"/>
      <c r="CU1196" s="10"/>
      <c r="CV1196" s="10"/>
      <c r="CW1196" s="10"/>
      <c r="CX1196" s="10"/>
      <c r="CY1196" s="10"/>
      <c r="CZ1196" s="10"/>
      <c r="DA1196" s="10"/>
      <c r="DB1196" s="10"/>
      <c r="DC1196" s="10"/>
      <c r="DD1196" s="10"/>
      <c r="DE1196" s="10"/>
      <c r="DF1196" s="10"/>
      <c r="DG1196" s="10"/>
      <c r="DH1196" s="10"/>
      <c r="DI1196" s="10"/>
      <c r="DJ1196" s="10"/>
      <c r="DK1196" s="10"/>
      <c r="DL1196" s="10"/>
      <c r="DM1196" s="10"/>
      <c r="DN1196" s="10"/>
      <c r="DO1196" s="10"/>
      <c r="DP1196" s="10"/>
      <c r="DQ1196" s="10"/>
      <c r="DR1196" s="10"/>
      <c r="DS1196" s="10"/>
    </row>
    <row r="1197" spans="1:123" s="101" customFormat="1" ht="10.95" customHeight="1" x14ac:dyDescent="0.25">
      <c r="A1197" s="75" t="s">
        <v>348</v>
      </c>
      <c r="B1197" s="95" t="str">
        <f t="shared" si="328"/>
        <v>Bud02 2020,3006,'xga001',0.000591659273255359</v>
      </c>
      <c r="C1197" s="96">
        <f t="shared" si="329"/>
        <v>2020</v>
      </c>
      <c r="D1197" s="96">
        <v>3006</v>
      </c>
      <c r="E1197" s="97" t="str">
        <f>IF(LEFT(H1197,1) = "x",H1197,F1197)</f>
        <v>xga001</v>
      </c>
      <c r="F1197" s="90">
        <v>555500</v>
      </c>
      <c r="G1197" s="98">
        <f>IF(""="",1,SUBSTITUTE(SUBSTITUTE("","xxp","xpp"),"xppm13","xppm08"))</f>
        <v>1</v>
      </c>
      <c r="H1197" s="98" t="str">
        <f>IF("xga001"="",1,"xga001")</f>
        <v>xga001</v>
      </c>
      <c r="I1197" s="98">
        <f>IF("E1z"="",1,IF(LEFT("E1z",1)&lt;&gt;"E","E1z",1))</f>
        <v>1</v>
      </c>
      <c r="J1197" s="98" t="str">
        <f>IF("E1z"="",1,IF(LEFT("E1z",1)="E","E1z",1))</f>
        <v>E1z</v>
      </c>
      <c r="K1197" s="99" t="s">
        <v>387</v>
      </c>
      <c r="L1197" s="91">
        <v>3006</v>
      </c>
      <c r="M1197" s="100" t="str">
        <f>IF(LEFT($G1197,4)="xppm","*","")</f>
        <v/>
      </c>
      <c r="N1197" s="101" t="str">
        <f>UPPER(TRIM("          BAD DEBT"))</f>
        <v>BAD DEBT</v>
      </c>
      <c r="P1197" s="102" t="s">
        <v>388</v>
      </c>
      <c r="R1197" s="109">
        <f>IFERROR(IF(1*AB1197&gt;0,AB1197,V1197),V1197)</f>
        <v>5.9165927325535901E-4</v>
      </c>
      <c r="S1197" s="108"/>
      <c r="T1197" s="101">
        <f>IFERROR(IF(LEFT($G1197,4)="xppm",AD1197/VLOOKUP($G1197,$K$11:$Z$28,T$1,0),IF(LEFT($J1197,1)="E",AD1197/VLOOKUP($J1197,$K$11:$Z$28,T$1,0),AD1197/T$6)),"")</f>
        <v>5.7324465042647428E-4</v>
      </c>
      <c r="V1197" s="101">
        <f>IFERROR(IF(LEFT($G1197,4)="xppm",AF1197/VLOOKUP($G1197,$K$11:$Z$28,V$1,0),IF(LEFT($J1197,1)="E",AF1197/VLOOKUP($J1197,$K$11:$Z$28,V$1,0),AF1197/V$6)),"")</f>
        <v>5.9165927325535901E-4</v>
      </c>
      <c r="X1197" s="101">
        <f>IFERROR(IF(LEFT($G1197,4)="xppm",AH1197/VLOOKUP($G1197,$K$11:$Z$28,X$1,0),IF(LEFT($J1197,1)="E",AH1197/VLOOKUP($J1197,$K$11:$Z$28,X$1,0),AH1197/X$6)),"")</f>
        <v>4.1900052454089243E-4</v>
      </c>
      <c r="Z1197" s="101">
        <f>IFERROR(IF(LEFT($G1197,4)="xppm",AJ1197/VLOOKUP($G1197,$K$11:$Z$28,Z$1,0),IF(LEFT($J1197,1)="E",AJ1197/VLOOKUP($J1197,$K$11:$Z$28,Z$1,0),AJ1197/Z$6)),"")</f>
        <v>7.2246232480935508E-4</v>
      </c>
      <c r="AA1197" s="108"/>
      <c r="AB1197" s="99" t="str">
        <f>IFERROR(IF(LEFT($G1197,4)="xppm",AL1197/VLOOKUP($G1197,$K$11:$Z$28,AB$1,0),IF(LEFT($J1197,1)="E",AL1197/VLOOKUP($J1197,$K$11:$AB$28,AB$1,0),AL1197/AB$6)),"")</f>
        <v/>
      </c>
      <c r="AC1197" s="110"/>
      <c r="AD1197" s="14">
        <v>63538.11</v>
      </c>
      <c r="AE1197" s="14"/>
      <c r="AF1197" s="14">
        <v>197231.78</v>
      </c>
      <c r="AG1197" s="14"/>
      <c r="AH1197" s="14">
        <v>151937.62</v>
      </c>
      <c r="AI1197" s="14"/>
      <c r="AJ1197" s="14">
        <v>304800.99033300002</v>
      </c>
      <c r="AK1197" s="65"/>
      <c r="AL1197" s="14">
        <v>0</v>
      </c>
      <c r="AM1197" s="65"/>
      <c r="AN1197" s="25">
        <v>11545.91</v>
      </c>
      <c r="AO1197" s="25">
        <v>10887.27</v>
      </c>
      <c r="AP1197" s="25">
        <v>70065.89</v>
      </c>
      <c r="AQ1197" s="25">
        <v>24994.77</v>
      </c>
      <c r="AR1197" s="25">
        <v>22293.72</v>
      </c>
      <c r="AS1197" s="25">
        <v>22058.27</v>
      </c>
      <c r="AT1197" s="25">
        <v>21263.13</v>
      </c>
      <c r="AU1197" s="25">
        <v>22434.85</v>
      </c>
      <c r="AV1197" s="25">
        <v>20648.93</v>
      </c>
      <c r="AW1197" s="25">
        <v>20621.919999999998</v>
      </c>
      <c r="AX1197" s="25">
        <v>20989.64</v>
      </c>
      <c r="AY1197" s="25">
        <v>21926.55</v>
      </c>
      <c r="AZ1197" s="108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  <c r="BS1197" s="10"/>
      <c r="BT1197" s="10"/>
      <c r="BU1197" s="10"/>
      <c r="BV1197" s="10"/>
      <c r="BW1197" s="10"/>
      <c r="BX1197" s="10"/>
      <c r="BY1197" s="10"/>
      <c r="BZ1197" s="10"/>
      <c r="CA1197" s="10"/>
      <c r="CB1197" s="10"/>
      <c r="CC1197" s="10"/>
      <c r="CD1197" s="10"/>
      <c r="CE1197" s="10"/>
      <c r="CF1197" s="10"/>
      <c r="CG1197" s="10"/>
      <c r="CH1197" s="10"/>
      <c r="CI1197" s="10"/>
      <c r="CJ1197" s="10"/>
      <c r="CK1197" s="10"/>
      <c r="CL1197" s="10"/>
      <c r="CM1197" s="10"/>
      <c r="CN1197" s="10"/>
      <c r="CO1197" s="10"/>
      <c r="CP1197" s="10"/>
      <c r="CQ1197" s="10"/>
      <c r="CR1197" s="10"/>
      <c r="CS1197" s="10"/>
      <c r="CT1197" s="10"/>
      <c r="CU1197" s="10"/>
      <c r="CV1197" s="10"/>
      <c r="CW1197" s="10"/>
      <c r="CX1197" s="10"/>
      <c r="CY1197" s="10"/>
      <c r="CZ1197" s="10"/>
      <c r="DA1197" s="10"/>
      <c r="DB1197" s="10"/>
      <c r="DC1197" s="10"/>
      <c r="DD1197" s="10"/>
      <c r="DE1197" s="10"/>
      <c r="DF1197" s="10"/>
      <c r="DG1197" s="10"/>
      <c r="DH1197" s="10"/>
      <c r="DI1197" s="10"/>
      <c r="DJ1197" s="10"/>
      <c r="DK1197" s="10"/>
      <c r="DL1197" s="10"/>
      <c r="DM1197" s="10"/>
      <c r="DN1197" s="10"/>
      <c r="DO1197" s="10"/>
      <c r="DP1197" s="10"/>
      <c r="DQ1197" s="10"/>
      <c r="DR1197" s="10"/>
      <c r="DS1197" s="10"/>
    </row>
    <row r="1198" spans="1:123" s="101" customFormat="1" ht="10.95" customHeight="1" x14ac:dyDescent="0.25">
      <c r="A1198" s="75" t="s">
        <v>348</v>
      </c>
      <c r="B1198" s="95" t="str">
        <f t="shared" si="328"/>
        <v>Bud02 2020,3006,'556000',26273.33</v>
      </c>
      <c r="C1198" s="96">
        <f t="shared" si="329"/>
        <v>2020</v>
      </c>
      <c r="D1198" s="96">
        <v>3006</v>
      </c>
      <c r="E1198" s="97">
        <f>IF(LEFT(H1198,1) = "x",H1198,F1198)</f>
        <v>556000</v>
      </c>
      <c r="F1198" s="90">
        <v>556000</v>
      </c>
      <c r="G1198" s="98">
        <f>IF(""="",1,SUBSTITUTE(SUBSTITUTE("","xxp","xpp"),"xppm13","xppm08"))</f>
        <v>1</v>
      </c>
      <c r="H1198" s="98">
        <f>IF(""="",1,"")</f>
        <v>1</v>
      </c>
      <c r="I1198" s="98">
        <f>IF(""="",1,IF(LEFT("",1)&lt;&gt;"E","",1))</f>
        <v>1</v>
      </c>
      <c r="J1198" s="98">
        <f>IF(""="",1,IF(LEFT("",1)="E","",1))</f>
        <v>1</v>
      </c>
      <c r="K1198" s="99" t="s">
        <v>389</v>
      </c>
      <c r="L1198" s="91">
        <v>3006</v>
      </c>
      <c r="M1198" s="100" t="str">
        <f>IF(LEFT($G1198,4)="xppm","*","")</f>
        <v/>
      </c>
      <c r="N1198" s="101" t="str">
        <f>UPPER(TRIM("          MEDICAID BED TAX"))</f>
        <v>MEDICAID BED TAX</v>
      </c>
      <c r="P1198" s="102" t="s">
        <v>356</v>
      </c>
      <c r="R1198" s="109">
        <f>IFERROR(IF(1*AB1198&gt;0,AB1198,V1198),V1198)</f>
        <v>26273.33</v>
      </c>
      <c r="S1198" s="108"/>
      <c r="T1198" s="101">
        <f>IFERROR(IF(LEFT($G1198,4)="xppm",AD1198/VLOOKUP($G1198,$K$11:$Z$28,T$1,0),IF(LEFT($J1198,1)="E",AD1198/VLOOKUP($J1198,$K$11:$Z$28,T$1,0),AD1198/T$6)),"")</f>
        <v>26273.33</v>
      </c>
      <c r="V1198" s="101">
        <f>IFERROR(IF(LEFT($G1198,4)="xppm",AF1198/VLOOKUP($G1198,$K$11:$Z$28,V$1,0),IF(LEFT($J1198,1)="E",AF1198/VLOOKUP($J1198,$K$11:$Z$28,V$1,0),AF1198/V$6)),"")</f>
        <v>26273.33</v>
      </c>
      <c r="X1198" s="101">
        <f>IFERROR(IF(LEFT($G1198,4)="xppm",AH1198/VLOOKUP($G1198,$K$11:$Z$28,X$1,0),IF(LEFT($J1198,1)="E",AH1198/VLOOKUP($J1198,$K$11:$Z$28,X$1,0),AH1198/X$6)),"")</f>
        <v>26273.33</v>
      </c>
      <c r="Z1198" s="101">
        <f>IFERROR(IF(LEFT($G1198,4)="xppm",AJ1198/VLOOKUP($G1198,$K$11:$Z$28,Z$1,0),IF(LEFT($J1198,1)="E",AJ1198/VLOOKUP($J1198,$K$11:$Z$28,Z$1,0),AJ1198/Z$6)),"")</f>
        <v>26273.33</v>
      </c>
      <c r="AA1198" s="108"/>
      <c r="AB1198" s="99">
        <f>IFERROR(IF(LEFT($G1198,4)="xppm",AL1198/VLOOKUP($G1198,$K$11:$Z$28,AB$1,0),IF(LEFT($J1198,1)="E",AL1198/VLOOKUP($J1198,$K$11:$AB$28,AB$1,0),AL1198/AB$6)),"")</f>
        <v>0</v>
      </c>
      <c r="AC1198" s="110"/>
      <c r="AD1198" s="14">
        <v>78819.990000000005</v>
      </c>
      <c r="AE1198" s="14"/>
      <c r="AF1198" s="14">
        <v>236459.97</v>
      </c>
      <c r="AG1198" s="14"/>
      <c r="AH1198" s="14">
        <v>315279.96000000002</v>
      </c>
      <c r="AI1198" s="14"/>
      <c r="AJ1198" s="14">
        <v>315279.96000000002</v>
      </c>
      <c r="AK1198" s="65"/>
      <c r="AL1198" s="14">
        <v>0</v>
      </c>
      <c r="AM1198" s="65"/>
      <c r="AN1198" s="25">
        <v>26273.33</v>
      </c>
      <c r="AO1198" s="25">
        <v>26273.33</v>
      </c>
      <c r="AP1198" s="25">
        <v>26273.33</v>
      </c>
      <c r="AQ1198" s="25">
        <v>26273.33</v>
      </c>
      <c r="AR1198" s="25">
        <v>26273.33</v>
      </c>
      <c r="AS1198" s="25">
        <v>26273.33</v>
      </c>
      <c r="AT1198" s="25">
        <v>26273.33</v>
      </c>
      <c r="AU1198" s="25">
        <v>26273.33</v>
      </c>
      <c r="AV1198" s="25">
        <v>26273.33</v>
      </c>
      <c r="AW1198" s="25">
        <v>26273.33</v>
      </c>
      <c r="AX1198" s="25">
        <v>26273.33</v>
      </c>
      <c r="AY1198" s="25">
        <v>26273.33</v>
      </c>
      <c r="AZ1198" s="108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  <c r="BS1198" s="10"/>
      <c r="BT1198" s="10"/>
      <c r="BU1198" s="10"/>
      <c r="BV1198" s="10"/>
      <c r="BW1198" s="10"/>
      <c r="BX1198" s="10"/>
      <c r="BY1198" s="10"/>
      <c r="BZ1198" s="10"/>
      <c r="CA1198" s="10"/>
      <c r="CB1198" s="10"/>
      <c r="CC1198" s="10"/>
      <c r="CD1198" s="10"/>
      <c r="CE1198" s="10"/>
      <c r="CF1198" s="10"/>
      <c r="CG1198" s="10"/>
      <c r="CH1198" s="10"/>
      <c r="CI1198" s="10"/>
      <c r="CJ1198" s="10"/>
      <c r="CK1198" s="10"/>
      <c r="CL1198" s="10"/>
      <c r="CM1198" s="10"/>
      <c r="CN1198" s="10"/>
      <c r="CO1198" s="10"/>
      <c r="CP1198" s="10"/>
      <c r="CQ1198" s="10"/>
      <c r="CR1198" s="10"/>
      <c r="CS1198" s="10"/>
      <c r="CT1198" s="10"/>
      <c r="CU1198" s="10"/>
      <c r="CV1198" s="10"/>
      <c r="CW1198" s="10"/>
      <c r="CX1198" s="10"/>
      <c r="CY1198" s="10"/>
      <c r="CZ1198" s="10"/>
      <c r="DA1198" s="10"/>
      <c r="DB1198" s="10"/>
      <c r="DC1198" s="10"/>
      <c r="DD1198" s="10"/>
      <c r="DE1198" s="10"/>
      <c r="DF1198" s="10"/>
      <c r="DG1198" s="10"/>
      <c r="DH1198" s="10"/>
      <c r="DI1198" s="10"/>
      <c r="DJ1198" s="10"/>
      <c r="DK1198" s="10"/>
      <c r="DL1198" s="10"/>
      <c r="DM1198" s="10"/>
      <c r="DN1198" s="10"/>
      <c r="DO1198" s="10"/>
      <c r="DP1198" s="10"/>
      <c r="DQ1198" s="10"/>
      <c r="DR1198" s="10"/>
      <c r="DS1198" s="10"/>
    </row>
    <row r="1199" spans="1:123" ht="4.05" customHeight="1" x14ac:dyDescent="0.25">
      <c r="A1199" s="75" t="s">
        <v>348</v>
      </c>
      <c r="E1199" s="111"/>
      <c r="F1199" s="112"/>
      <c r="T1199" s="25"/>
      <c r="U1199" s="25"/>
      <c r="V1199" s="25"/>
      <c r="W1199" s="25"/>
      <c r="X1199" s="25"/>
      <c r="Y1199" s="25"/>
      <c r="Z1199" s="25"/>
      <c r="AA1199" s="25"/>
      <c r="AB1199" s="14"/>
      <c r="AC1199" s="14"/>
    </row>
    <row r="1200" spans="1:123" s="86" customFormat="1" ht="15" customHeight="1" x14ac:dyDescent="0.25">
      <c r="A1200" s="75" t="s">
        <v>348</v>
      </c>
      <c r="B1200" s="80"/>
      <c r="C1200" s="80"/>
      <c r="D1200" s="80"/>
      <c r="E1200" s="81"/>
      <c r="F1200" s="82"/>
      <c r="G1200" s="81"/>
      <c r="H1200" s="81"/>
      <c r="I1200" s="81"/>
      <c r="J1200" s="81"/>
      <c r="K1200" s="81"/>
      <c r="L1200" s="83">
        <f>L1201</f>
        <v>3006</v>
      </c>
      <c r="M1200" s="84" t="s">
        <v>390</v>
      </c>
      <c r="N1200" s="84"/>
      <c r="O1200" s="84"/>
      <c r="P1200" s="84"/>
      <c r="Q1200" s="84"/>
      <c r="R1200" s="84"/>
      <c r="S1200" s="84"/>
      <c r="T1200" s="84"/>
      <c r="U1200" s="84"/>
      <c r="V1200" s="84"/>
      <c r="W1200" s="84"/>
      <c r="X1200" s="84"/>
      <c r="Y1200" s="84"/>
      <c r="Z1200" s="84"/>
      <c r="AA1200" s="84"/>
      <c r="AB1200" s="81"/>
      <c r="AC1200" s="81"/>
      <c r="AD1200" s="14"/>
      <c r="AE1200" s="14"/>
      <c r="AF1200" s="14"/>
      <c r="AG1200" s="14"/>
      <c r="AH1200" s="14"/>
      <c r="AI1200" s="14"/>
      <c r="AJ1200" s="14"/>
      <c r="AK1200" s="14"/>
      <c r="AL1200" s="14"/>
      <c r="AM1200" s="14"/>
      <c r="AN1200" s="85"/>
      <c r="AO1200" s="85"/>
      <c r="AP1200" s="85"/>
      <c r="AQ1200" s="85"/>
      <c r="AR1200" s="85"/>
      <c r="AS1200" s="85"/>
      <c r="AT1200" s="85"/>
      <c r="AU1200" s="85"/>
      <c r="AV1200" s="85"/>
      <c r="AW1200" s="85"/>
      <c r="AX1200" s="85"/>
      <c r="AY1200" s="85"/>
      <c r="AZ1200" s="84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  <c r="BS1200" s="10"/>
      <c r="BT1200" s="10"/>
      <c r="BU1200" s="10"/>
      <c r="BV1200" s="10"/>
      <c r="BW1200" s="10"/>
      <c r="BX1200" s="10"/>
      <c r="BY1200" s="10"/>
      <c r="BZ1200" s="10"/>
      <c r="CA1200" s="10"/>
      <c r="CB1200" s="10"/>
      <c r="CC1200" s="10"/>
      <c r="CD1200" s="10"/>
      <c r="CE1200" s="10"/>
      <c r="CF1200" s="10"/>
      <c r="CG1200" s="10"/>
      <c r="CH1200" s="10"/>
      <c r="CI1200" s="10"/>
      <c r="CJ1200" s="10"/>
      <c r="CK1200" s="10"/>
      <c r="CL1200" s="10"/>
      <c r="CM1200" s="10"/>
      <c r="CN1200" s="10"/>
      <c r="CO1200" s="10"/>
      <c r="CP1200" s="10"/>
      <c r="CQ1200" s="10"/>
      <c r="CR1200" s="10"/>
      <c r="CS1200" s="10"/>
      <c r="CT1200" s="10"/>
      <c r="CU1200" s="10"/>
      <c r="CV1200" s="10"/>
      <c r="CW1200" s="10"/>
      <c r="CX1200" s="10"/>
      <c r="CY1200" s="10"/>
      <c r="CZ1200" s="10"/>
      <c r="DA1200" s="10"/>
      <c r="DB1200" s="10"/>
      <c r="DC1200" s="10"/>
      <c r="DD1200" s="10"/>
      <c r="DE1200" s="10"/>
      <c r="DF1200" s="10"/>
      <c r="DG1200" s="10"/>
      <c r="DH1200" s="10"/>
      <c r="DI1200" s="10"/>
      <c r="DJ1200" s="10"/>
      <c r="DK1200" s="10"/>
      <c r="DL1200" s="10"/>
      <c r="DM1200" s="10"/>
      <c r="DN1200" s="10"/>
      <c r="DO1200" s="10"/>
      <c r="DP1200" s="10"/>
      <c r="DQ1200" s="10"/>
      <c r="DR1200" s="10"/>
      <c r="DS1200" s="10"/>
    </row>
    <row r="1201" spans="1:123" s="101" customFormat="1" ht="10.95" customHeight="1" x14ac:dyDescent="0.25">
      <c r="A1201" s="75" t="s">
        <v>348</v>
      </c>
      <c r="B1201" s="95" t="str">
        <f t="shared" ref="B1201:B1203" si="330">IF(E1201&gt;0,"Bud02 " &amp; C1201 &amp;","&amp;D1201&amp;",'"&amp;E1201&amp;"',"&amp;1*R1201)</f>
        <v>Bud02 2020,3006,'557500',4562.58333333333</v>
      </c>
      <c r="C1201" s="96">
        <f t="shared" ref="C1201:C1203" si="331">$E$5</f>
        <v>2020</v>
      </c>
      <c r="D1201" s="96">
        <v>3006</v>
      </c>
      <c r="E1201" s="97">
        <f>IF(LEFT(H1201,1) = "x",H1201,F1201)</f>
        <v>557500</v>
      </c>
      <c r="F1201" s="90">
        <v>557500</v>
      </c>
      <c r="G1201" s="98">
        <f>IF(""="",1,SUBSTITUTE(SUBSTITUTE("","xxp","xpp"),"xppm13","xppm08"))</f>
        <v>1</v>
      </c>
      <c r="H1201" s="98">
        <f>IF(""="",1,"")</f>
        <v>1</v>
      </c>
      <c r="I1201" s="98">
        <f>IF(""="",1,IF(LEFT("",1)&lt;&gt;"E","",1))</f>
        <v>1</v>
      </c>
      <c r="J1201" s="98">
        <f>IF(""="",1,IF(LEFT("",1)="E","",1))</f>
        <v>1</v>
      </c>
      <c r="K1201" s="99" t="s">
        <v>391</v>
      </c>
      <c r="L1201" s="91">
        <v>3006</v>
      </c>
      <c r="M1201" s="100" t="str">
        <f>IF(LEFT($G1201,4)="xppm","*","")</f>
        <v/>
      </c>
      <c r="N1201" s="101" t="str">
        <f>UPPER(TRIM("          REAL ESTATE TAXES"))</f>
        <v>REAL ESTATE TAXES</v>
      </c>
      <c r="P1201" s="102" t="s">
        <v>356</v>
      </c>
      <c r="R1201" s="109">
        <f>IFERROR(IF(1*AB1201&gt;0,AB1201,V1201),V1201)</f>
        <v>4562.583333333333</v>
      </c>
      <c r="S1201" s="108"/>
      <c r="T1201" s="101">
        <f>IFERROR(IF(LEFT($G1201,4)="xppm",AD1201/VLOOKUP($G1201,$K$11:$Z$28,T$1,0),IF(LEFT($J1201,1)="E",AD1201/VLOOKUP($J1201,$K$11:$Z$28,T$1,0),AD1201/T$6)),"")</f>
        <v>4544.37</v>
      </c>
      <c r="V1201" s="101">
        <f>IFERROR(IF(LEFT($G1201,4)="xppm",AF1201/VLOOKUP($G1201,$K$11:$Z$28,V$1,0),IF(LEFT($J1201,1)="E",AF1201/VLOOKUP($J1201,$K$11:$Z$28,V$1,0),AF1201/V$6)),"")</f>
        <v>4562.583333333333</v>
      </c>
      <c r="X1201" s="101">
        <f>IFERROR(IF(LEFT($G1201,4)="xppm",AH1201/VLOOKUP($G1201,$K$11:$Z$28,X$1,0),IF(LEFT($J1201,1)="E",AH1201/VLOOKUP($J1201,$K$11:$Z$28,X$1,0),AH1201/X$6)),"")</f>
        <v>4349.5458333333336</v>
      </c>
      <c r="Z1201" s="101">
        <f>IFERROR(IF(LEFT($G1201,4)="xppm",AJ1201/VLOOKUP($G1201,$K$11:$Z$28,Z$1,0),IF(LEFT($J1201,1)="E",AJ1201/VLOOKUP($J1201,$K$11:$Z$28,Z$1,0),AJ1201/Z$6)),"")</f>
        <v>4354.9000000000005</v>
      </c>
      <c r="AA1201" s="108"/>
      <c r="AB1201" s="99">
        <f>IFERROR(IF(LEFT($G1201,4)="xppm",AL1201/VLOOKUP($G1201,$K$11:$Z$28,AB$1,0),IF(LEFT($J1201,1)="E",AL1201/VLOOKUP($J1201,$K$11:$AB$28,AB$1,0),AL1201/AB$6)),"")</f>
        <v>0</v>
      </c>
      <c r="AC1201" s="110"/>
      <c r="AD1201" s="14">
        <v>13633.11</v>
      </c>
      <c r="AE1201" s="14"/>
      <c r="AF1201" s="14">
        <v>41063.25</v>
      </c>
      <c r="AG1201" s="14"/>
      <c r="AH1201" s="14">
        <v>52194.55</v>
      </c>
      <c r="AI1201" s="14"/>
      <c r="AJ1201" s="14">
        <v>52258.8</v>
      </c>
      <c r="AK1201" s="65"/>
      <c r="AL1201" s="14">
        <v>0</v>
      </c>
      <c r="AM1201" s="65"/>
      <c r="AN1201" s="25">
        <v>4354.8999999999996</v>
      </c>
      <c r="AO1201" s="25">
        <v>4354.8999999999996</v>
      </c>
      <c r="AP1201" s="25">
        <v>4354.8999999999996</v>
      </c>
      <c r="AQ1201" s="25">
        <v>4599.01</v>
      </c>
      <c r="AR1201" s="25">
        <v>4599.01</v>
      </c>
      <c r="AS1201" s="25">
        <v>4599.01</v>
      </c>
      <c r="AT1201" s="25">
        <v>4544.37</v>
      </c>
      <c r="AU1201" s="25">
        <v>4544.37</v>
      </c>
      <c r="AV1201" s="25">
        <v>4544.37</v>
      </c>
      <c r="AW1201" s="25">
        <v>4544.37</v>
      </c>
      <c r="AX1201" s="25">
        <v>4544.37</v>
      </c>
      <c r="AY1201" s="25">
        <v>4544.37</v>
      </c>
      <c r="AZ1201" s="108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  <c r="BS1201" s="10"/>
      <c r="BT1201" s="10"/>
      <c r="BU1201" s="10"/>
      <c r="BV1201" s="10"/>
      <c r="BW1201" s="10"/>
      <c r="BX1201" s="10"/>
      <c r="BY1201" s="10"/>
      <c r="BZ1201" s="10"/>
      <c r="CA1201" s="10"/>
      <c r="CB1201" s="10"/>
      <c r="CC1201" s="10"/>
      <c r="CD1201" s="10"/>
      <c r="CE1201" s="10"/>
      <c r="CF1201" s="10"/>
      <c r="CG1201" s="10"/>
      <c r="CH1201" s="10"/>
      <c r="CI1201" s="10"/>
      <c r="CJ1201" s="10"/>
      <c r="CK1201" s="10"/>
      <c r="CL1201" s="10"/>
      <c r="CM1201" s="10"/>
      <c r="CN1201" s="10"/>
      <c r="CO1201" s="10"/>
      <c r="CP1201" s="10"/>
      <c r="CQ1201" s="10"/>
      <c r="CR1201" s="10"/>
      <c r="CS1201" s="10"/>
      <c r="CT1201" s="10"/>
      <c r="CU1201" s="10"/>
      <c r="CV1201" s="10"/>
      <c r="CW1201" s="10"/>
      <c r="CX1201" s="10"/>
      <c r="CY1201" s="10"/>
      <c r="CZ1201" s="10"/>
      <c r="DA1201" s="10"/>
      <c r="DB1201" s="10"/>
      <c r="DC1201" s="10"/>
      <c r="DD1201" s="10"/>
      <c r="DE1201" s="10"/>
      <c r="DF1201" s="10"/>
      <c r="DG1201" s="10"/>
      <c r="DH1201" s="10"/>
      <c r="DI1201" s="10"/>
      <c r="DJ1201" s="10"/>
      <c r="DK1201" s="10"/>
      <c r="DL1201" s="10"/>
      <c r="DM1201" s="10"/>
      <c r="DN1201" s="10"/>
      <c r="DO1201" s="10"/>
      <c r="DP1201" s="10"/>
      <c r="DQ1201" s="10"/>
      <c r="DR1201" s="10"/>
      <c r="DS1201" s="10"/>
    </row>
    <row r="1202" spans="1:123" s="101" customFormat="1" ht="10.95" customHeight="1" x14ac:dyDescent="0.25">
      <c r="A1202" s="75" t="s">
        <v>348</v>
      </c>
      <c r="B1202" s="95" t="str">
        <f t="shared" si="330"/>
        <v>Bud02 2020,3006,'558000',6717.78</v>
      </c>
      <c r="C1202" s="96">
        <f t="shared" si="331"/>
        <v>2020</v>
      </c>
      <c r="D1202" s="96">
        <v>3006</v>
      </c>
      <c r="E1202" s="97">
        <f>IF(LEFT(H1202,1) = "x",H1202,F1202)</f>
        <v>558000</v>
      </c>
      <c r="F1202" s="90">
        <v>558000</v>
      </c>
      <c r="G1202" s="98">
        <f>IF(""="",1,SUBSTITUTE(SUBSTITUTE("","xxp","xpp"),"xppm13","xppm08"))</f>
        <v>1</v>
      </c>
      <c r="H1202" s="98">
        <f>IF(""="",1,"")</f>
        <v>1</v>
      </c>
      <c r="I1202" s="98">
        <f>IF(""="",1,IF(LEFT("",1)&lt;&gt;"E","",1))</f>
        <v>1</v>
      </c>
      <c r="J1202" s="98">
        <f>IF(""="",1,IF(LEFT("",1)="E","",1))</f>
        <v>1</v>
      </c>
      <c r="K1202" s="99" t="s">
        <v>392</v>
      </c>
      <c r="L1202" s="91">
        <v>3006</v>
      </c>
      <c r="M1202" s="100" t="str">
        <f>IF(LEFT($G1202,4)="xppm","*","")</f>
        <v/>
      </c>
      <c r="N1202" s="101" t="str">
        <f>UPPER(TRIM("          INSURANCE - GENERAL LIABILITY"))</f>
        <v>INSURANCE - GENERAL LIABILITY</v>
      </c>
      <c r="P1202" s="102" t="s">
        <v>359</v>
      </c>
      <c r="R1202" s="109">
        <f>IFERROR(IF(1*AB1202&gt;0,AB1202,V1202),V1202)</f>
        <v>6717.78</v>
      </c>
      <c r="S1202" s="108"/>
      <c r="T1202" s="101">
        <f>IFERROR(IF(LEFT($G1202,4)="xppm",AD1202/VLOOKUP($G1202,$K$11:$Z$28,T$1,0),IF(LEFT($J1202,1)="E",AD1202/VLOOKUP($J1202,$K$11:$Z$28,T$1,0),AD1202/T$6)),"")</f>
        <v>6717.78</v>
      </c>
      <c r="V1202" s="101">
        <f>IFERROR(IF(LEFT($G1202,4)="xppm",AF1202/VLOOKUP($G1202,$K$11:$Z$28,V$1,0),IF(LEFT($J1202,1)="E",AF1202/VLOOKUP($J1202,$K$11:$Z$28,V$1,0),AF1202/V$6)),"")</f>
        <v>6717.78</v>
      </c>
      <c r="X1202" s="101">
        <f>IFERROR(IF(LEFT($G1202,4)="xppm",AH1202/VLOOKUP($G1202,$K$11:$Z$28,X$1,0),IF(LEFT($J1202,1)="E",AH1202/VLOOKUP($J1202,$K$11:$Z$28,X$1,0),AH1202/X$6)),"")</f>
        <v>6719.6416666666664</v>
      </c>
      <c r="Z1202" s="101">
        <f>IFERROR(IF(LEFT($G1202,4)="xppm",AJ1202/VLOOKUP($G1202,$K$11:$Z$28,Z$1,0),IF(LEFT($J1202,1)="E",AJ1202/VLOOKUP($J1202,$K$11:$Z$28,Z$1,0),AJ1202/Z$6)),"")</f>
        <v>6717.78</v>
      </c>
      <c r="AA1202" s="108"/>
      <c r="AB1202" s="99">
        <f>IFERROR(IF(LEFT($G1202,4)="xppm",AL1202/VLOOKUP($G1202,$K$11:$Z$28,AB$1,0),IF(LEFT($J1202,1)="E",AL1202/VLOOKUP($J1202,$K$11:$AB$28,AB$1,0),AL1202/AB$6)),"")</f>
        <v>0</v>
      </c>
      <c r="AC1202" s="110"/>
      <c r="AD1202" s="14">
        <v>20153.34</v>
      </c>
      <c r="AE1202" s="14"/>
      <c r="AF1202" s="14">
        <v>60460.02</v>
      </c>
      <c r="AG1202" s="14"/>
      <c r="AH1202" s="14">
        <v>80635.7</v>
      </c>
      <c r="AI1202" s="14"/>
      <c r="AJ1202" s="14">
        <v>80613.36</v>
      </c>
      <c r="AK1202" s="65"/>
      <c r="AL1202" s="14">
        <v>0</v>
      </c>
      <c r="AM1202" s="65"/>
      <c r="AN1202" s="25">
        <v>6753.91</v>
      </c>
      <c r="AO1202" s="25">
        <v>6763.17</v>
      </c>
      <c r="AP1202" s="25">
        <v>6708.53</v>
      </c>
      <c r="AQ1202" s="25">
        <v>6727.03</v>
      </c>
      <c r="AR1202" s="25">
        <v>6708.53</v>
      </c>
      <c r="AS1202" s="25">
        <v>6717.78</v>
      </c>
      <c r="AT1202" s="25">
        <v>6717.78</v>
      </c>
      <c r="AU1202" s="25">
        <v>6717.78</v>
      </c>
      <c r="AV1202" s="25">
        <v>6717.78</v>
      </c>
      <c r="AW1202" s="25">
        <v>6717.78</v>
      </c>
      <c r="AX1202" s="25">
        <v>6717.78</v>
      </c>
      <c r="AY1202" s="25">
        <v>6717.78</v>
      </c>
      <c r="AZ1202" s="108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  <c r="BS1202" s="10"/>
      <c r="BT1202" s="10"/>
      <c r="BU1202" s="10"/>
      <c r="BV1202" s="10"/>
      <c r="BW1202" s="10"/>
      <c r="BX1202" s="10"/>
      <c r="BY1202" s="10"/>
      <c r="BZ1202" s="10"/>
      <c r="CA1202" s="10"/>
      <c r="CB1202" s="10"/>
      <c r="CC1202" s="10"/>
      <c r="CD1202" s="10"/>
      <c r="CE1202" s="10"/>
      <c r="CF1202" s="10"/>
      <c r="CG1202" s="10"/>
      <c r="CH1202" s="10"/>
      <c r="CI1202" s="10"/>
      <c r="CJ1202" s="10"/>
      <c r="CK1202" s="10"/>
      <c r="CL1202" s="10"/>
      <c r="CM1202" s="10"/>
      <c r="CN1202" s="10"/>
      <c r="CO1202" s="10"/>
      <c r="CP1202" s="10"/>
      <c r="CQ1202" s="10"/>
      <c r="CR1202" s="10"/>
      <c r="CS1202" s="10"/>
      <c r="CT1202" s="10"/>
      <c r="CU1202" s="10"/>
      <c r="CV1202" s="10"/>
      <c r="CW1202" s="10"/>
      <c r="CX1202" s="10"/>
      <c r="CY1202" s="10"/>
      <c r="CZ1202" s="10"/>
      <c r="DA1202" s="10"/>
      <c r="DB1202" s="10"/>
      <c r="DC1202" s="10"/>
      <c r="DD1202" s="10"/>
      <c r="DE1202" s="10"/>
      <c r="DF1202" s="10"/>
      <c r="DG1202" s="10"/>
      <c r="DH1202" s="10"/>
      <c r="DI1202" s="10"/>
      <c r="DJ1202" s="10"/>
      <c r="DK1202" s="10"/>
      <c r="DL1202" s="10"/>
      <c r="DM1202" s="10"/>
      <c r="DN1202" s="10"/>
      <c r="DO1202" s="10"/>
      <c r="DP1202" s="10"/>
      <c r="DQ1202" s="10"/>
      <c r="DR1202" s="10"/>
      <c r="DS1202" s="10"/>
    </row>
    <row r="1203" spans="1:123" s="101" customFormat="1" ht="10.95" customHeight="1" x14ac:dyDescent="0.25">
      <c r="A1203" s="75" t="s">
        <v>348</v>
      </c>
      <c r="B1203" s="95" t="str">
        <f t="shared" si="330"/>
        <v>Bud02 2020,3006,'558200',3796.59333333333</v>
      </c>
      <c r="C1203" s="96">
        <f t="shared" si="331"/>
        <v>2020</v>
      </c>
      <c r="D1203" s="96">
        <v>3006</v>
      </c>
      <c r="E1203" s="97">
        <f>IF(LEFT(H1203,1) = "x",H1203,F1203)</f>
        <v>558200</v>
      </c>
      <c r="F1203" s="90">
        <v>558200</v>
      </c>
      <c r="G1203" s="98">
        <f>IF(""="",1,SUBSTITUTE(SUBSTITUTE("","xxp","xpp"),"xppm13","xppm08"))</f>
        <v>1</v>
      </c>
      <c r="H1203" s="98">
        <f>IF(""="",1,"")</f>
        <v>1</v>
      </c>
      <c r="I1203" s="98">
        <f>IF(""="",1,IF(LEFT("",1)&lt;&gt;"E","",1))</f>
        <v>1</v>
      </c>
      <c r="J1203" s="98">
        <f>IF(""="",1,IF(LEFT("",1)="E","",1))</f>
        <v>1</v>
      </c>
      <c r="K1203" s="99" t="s">
        <v>393</v>
      </c>
      <c r="L1203" s="91">
        <v>3006</v>
      </c>
      <c r="M1203" s="100" t="str">
        <f>IF(LEFT($G1203,4)="xppm","*","")</f>
        <v/>
      </c>
      <c r="N1203" s="101" t="str">
        <f>UPPER(TRIM("          INSURANCE - PROPERTY/FLOOD"))</f>
        <v>INSURANCE - PROPERTY/FLOOD</v>
      </c>
      <c r="P1203" s="102" t="s">
        <v>359</v>
      </c>
      <c r="R1203" s="109">
        <f>IFERROR(IF(1*AB1203&gt;0,AB1203,V1203),V1203)</f>
        <v>3796.5933333333328</v>
      </c>
      <c r="S1203" s="108"/>
      <c r="T1203" s="101">
        <f>IFERROR(IF(LEFT($G1203,4)="xppm",AD1203/VLOOKUP($G1203,$K$11:$Z$28,T$1,0),IF(LEFT($J1203,1)="E",AD1203/VLOOKUP($J1203,$K$11:$Z$28,T$1,0),AD1203/T$6)),"")</f>
        <v>2135.7599999999998</v>
      </c>
      <c r="V1203" s="101">
        <f>IFERROR(IF(LEFT($G1203,4)="xppm",AF1203/VLOOKUP($G1203,$K$11:$Z$28,V$1,0),IF(LEFT($J1203,1)="E",AF1203/VLOOKUP($J1203,$K$11:$Z$28,V$1,0),AF1203/V$6)),"")</f>
        <v>3796.5933333333328</v>
      </c>
      <c r="X1203" s="101">
        <f>IFERROR(IF(LEFT($G1203,4)="xppm",AH1203/VLOOKUP($G1203,$K$11:$Z$28,X$1,0),IF(LEFT($J1203,1)="E",AH1203/VLOOKUP($J1203,$K$11:$Z$28,X$1,0),AH1203/X$6)),"")</f>
        <v>2329.7166666666667</v>
      </c>
      <c r="Z1203" s="101">
        <f>IFERROR(IF(LEFT($G1203,4)="xppm",AJ1203/VLOOKUP($G1203,$K$11:$Z$28,Z$1,0),IF(LEFT($J1203,1)="E",AJ1203/VLOOKUP($J1203,$K$11:$Z$28,Z$1,0),AJ1203/Z$6)),"")</f>
        <v>3381.3850000000002</v>
      </c>
      <c r="AA1203" s="108"/>
      <c r="AB1203" s="99">
        <f>IFERROR(IF(LEFT($G1203,4)="xppm",AL1203/VLOOKUP($G1203,$K$11:$Z$28,AB$1,0),IF(LEFT($J1203,1)="E",AL1203/VLOOKUP($J1203,$K$11:$AB$28,AB$1,0),AL1203/AB$6)),"")</f>
        <v>0</v>
      </c>
      <c r="AC1203" s="110"/>
      <c r="AD1203" s="14">
        <v>6407.28</v>
      </c>
      <c r="AE1203" s="14"/>
      <c r="AF1203" s="14">
        <v>34169.339999999997</v>
      </c>
      <c r="AG1203" s="14"/>
      <c r="AH1203" s="14">
        <v>27956.6</v>
      </c>
      <c r="AI1203" s="14"/>
      <c r="AJ1203" s="14">
        <v>40576.620000000003</v>
      </c>
      <c r="AK1203" s="65"/>
      <c r="AL1203" s="14">
        <v>0</v>
      </c>
      <c r="AM1203" s="65"/>
      <c r="AN1203" s="25">
        <v>2461.3200000000002</v>
      </c>
      <c r="AO1203" s="25">
        <v>2527.59</v>
      </c>
      <c r="AP1203" s="25">
        <v>815.81</v>
      </c>
      <c r="AQ1203" s="25">
        <v>8087.87</v>
      </c>
      <c r="AR1203" s="25">
        <v>6148.65</v>
      </c>
      <c r="AS1203" s="25">
        <v>7118.26</v>
      </c>
      <c r="AT1203" s="25">
        <v>2135.7600000000002</v>
      </c>
      <c r="AU1203" s="25">
        <v>2135.7600000000002</v>
      </c>
      <c r="AV1203" s="25">
        <v>2135.7600000000002</v>
      </c>
      <c r="AW1203" s="25">
        <v>2135.7600000000002</v>
      </c>
      <c r="AX1203" s="25">
        <v>2135.7600000000002</v>
      </c>
      <c r="AY1203" s="25">
        <v>2135.7600000000002</v>
      </c>
      <c r="AZ1203" s="108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  <c r="BS1203" s="10"/>
      <c r="BT1203" s="10"/>
      <c r="BU1203" s="10"/>
      <c r="BV1203" s="10"/>
      <c r="BW1203" s="10"/>
      <c r="BX1203" s="10"/>
      <c r="BY1203" s="10"/>
      <c r="BZ1203" s="10"/>
      <c r="CA1203" s="10"/>
      <c r="CB1203" s="10"/>
      <c r="CC1203" s="10"/>
      <c r="CD1203" s="10"/>
      <c r="CE1203" s="10"/>
      <c r="CF1203" s="10"/>
      <c r="CG1203" s="10"/>
      <c r="CH1203" s="10"/>
      <c r="CI1203" s="10"/>
      <c r="CJ1203" s="10"/>
      <c r="CK1203" s="10"/>
      <c r="CL1203" s="10"/>
      <c r="CM1203" s="10"/>
      <c r="CN1203" s="10"/>
      <c r="CO1203" s="10"/>
      <c r="CP1203" s="10"/>
      <c r="CQ1203" s="10"/>
      <c r="CR1203" s="10"/>
      <c r="CS1203" s="10"/>
      <c r="CT1203" s="10"/>
      <c r="CU1203" s="10"/>
      <c r="CV1203" s="10"/>
      <c r="CW1203" s="10"/>
      <c r="CX1203" s="10"/>
      <c r="CY1203" s="10"/>
      <c r="CZ1203" s="10"/>
      <c r="DA1203" s="10"/>
      <c r="DB1203" s="10"/>
      <c r="DC1203" s="10"/>
      <c r="DD1203" s="10"/>
      <c r="DE1203" s="10"/>
      <c r="DF1203" s="10"/>
      <c r="DG1203" s="10"/>
      <c r="DH1203" s="10"/>
      <c r="DI1203" s="10"/>
      <c r="DJ1203" s="10"/>
      <c r="DK1203" s="10"/>
      <c r="DL1203" s="10"/>
      <c r="DM1203" s="10"/>
      <c r="DN1203" s="10"/>
      <c r="DO1203" s="10"/>
      <c r="DP1203" s="10"/>
      <c r="DQ1203" s="10"/>
      <c r="DR1203" s="10"/>
      <c r="DS1203" s="10"/>
    </row>
    <row r="1204" spans="1:123" ht="4.05" customHeight="1" x14ac:dyDescent="0.25">
      <c r="A1204" s="75" t="s">
        <v>348</v>
      </c>
      <c r="E1204" s="111"/>
      <c r="F1204" s="112"/>
      <c r="T1204" s="25"/>
      <c r="U1204" s="25"/>
      <c r="V1204" s="25"/>
      <c r="W1204" s="25"/>
      <c r="X1204" s="25"/>
      <c r="Y1204" s="25"/>
      <c r="Z1204" s="25"/>
      <c r="AA1204" s="25"/>
      <c r="AB1204" s="14"/>
      <c r="AC1204" s="14"/>
    </row>
    <row r="1205" spans="1:123" s="86" customFormat="1" ht="15" customHeight="1" x14ac:dyDescent="0.25">
      <c r="A1205" s="75" t="s">
        <v>348</v>
      </c>
      <c r="B1205" s="80"/>
      <c r="C1205" s="80"/>
      <c r="D1205" s="80"/>
      <c r="E1205" s="81"/>
      <c r="F1205" s="82"/>
      <c r="G1205" s="81"/>
      <c r="H1205" s="81"/>
      <c r="I1205" s="81"/>
      <c r="J1205" s="81"/>
      <c r="K1205" s="81"/>
      <c r="L1205" s="83">
        <f>L1206</f>
        <v>3006</v>
      </c>
      <c r="M1205" s="84" t="s">
        <v>394</v>
      </c>
      <c r="N1205" s="84"/>
      <c r="O1205" s="84"/>
      <c r="P1205" s="84"/>
      <c r="Q1205" s="84"/>
      <c r="R1205" s="84"/>
      <c r="S1205" s="84"/>
      <c r="T1205" s="84"/>
      <c r="U1205" s="84"/>
      <c r="V1205" s="84"/>
      <c r="W1205" s="84"/>
      <c r="X1205" s="84"/>
      <c r="Y1205" s="84"/>
      <c r="Z1205" s="84"/>
      <c r="AA1205" s="84"/>
      <c r="AB1205" s="81"/>
      <c r="AC1205" s="81"/>
      <c r="AD1205" s="14"/>
      <c r="AE1205" s="14"/>
      <c r="AF1205" s="14"/>
      <c r="AG1205" s="14"/>
      <c r="AH1205" s="14"/>
      <c r="AI1205" s="14"/>
      <c r="AJ1205" s="14"/>
      <c r="AK1205" s="14"/>
      <c r="AL1205" s="14"/>
      <c r="AM1205" s="14"/>
      <c r="AN1205" s="85"/>
      <c r="AO1205" s="85"/>
      <c r="AP1205" s="85"/>
      <c r="AQ1205" s="85"/>
      <c r="AR1205" s="85"/>
      <c r="AS1205" s="85"/>
      <c r="AT1205" s="85"/>
      <c r="AU1205" s="85"/>
      <c r="AV1205" s="85"/>
      <c r="AW1205" s="85"/>
      <c r="AX1205" s="85"/>
      <c r="AY1205" s="85"/>
      <c r="AZ1205" s="84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  <c r="BS1205" s="10"/>
      <c r="BT1205" s="10"/>
      <c r="BU1205" s="10"/>
      <c r="BV1205" s="10"/>
      <c r="BW1205" s="10"/>
      <c r="BX1205" s="10"/>
      <c r="BY1205" s="10"/>
      <c r="BZ1205" s="10"/>
      <c r="CA1205" s="10"/>
      <c r="CB1205" s="10"/>
      <c r="CC1205" s="10"/>
      <c r="CD1205" s="10"/>
      <c r="CE1205" s="10"/>
      <c r="CF1205" s="10"/>
      <c r="CG1205" s="10"/>
      <c r="CH1205" s="10"/>
      <c r="CI1205" s="10"/>
      <c r="CJ1205" s="10"/>
      <c r="CK1205" s="10"/>
      <c r="CL1205" s="10"/>
      <c r="CM1205" s="10"/>
      <c r="CN1205" s="10"/>
      <c r="CO1205" s="10"/>
      <c r="CP1205" s="10"/>
      <c r="CQ1205" s="10"/>
      <c r="CR1205" s="10"/>
      <c r="CS1205" s="10"/>
      <c r="CT1205" s="10"/>
      <c r="CU1205" s="10"/>
      <c r="CV1205" s="10"/>
      <c r="CW1205" s="10"/>
      <c r="CX1205" s="10"/>
      <c r="CY1205" s="10"/>
      <c r="CZ1205" s="10"/>
      <c r="DA1205" s="10"/>
      <c r="DB1205" s="10"/>
      <c r="DC1205" s="10"/>
      <c r="DD1205" s="10"/>
      <c r="DE1205" s="10"/>
      <c r="DF1205" s="10"/>
      <c r="DG1205" s="10"/>
      <c r="DH1205" s="10"/>
      <c r="DI1205" s="10"/>
      <c r="DJ1205" s="10"/>
      <c r="DK1205" s="10"/>
      <c r="DL1205" s="10"/>
      <c r="DM1205" s="10"/>
      <c r="DN1205" s="10"/>
      <c r="DO1205" s="10"/>
      <c r="DP1205" s="10"/>
      <c r="DQ1205" s="10"/>
      <c r="DR1205" s="10"/>
      <c r="DS1205" s="10"/>
    </row>
    <row r="1206" spans="1:123" s="101" customFormat="1" ht="10.95" customHeight="1" x14ac:dyDescent="0.25">
      <c r="A1206" s="75" t="s">
        <v>348</v>
      </c>
      <c r="B1206" s="95" t="str">
        <f t="shared" ref="B1206:B1208" si="332">IF(E1206&gt;0,"Bud02 " &amp; C1206 &amp;","&amp;D1206&amp;",'"&amp;E1206&amp;"',"&amp;1*R1206)</f>
        <v>Bud02 2020,3006,'560000',1880.98222222222</v>
      </c>
      <c r="C1206" s="96">
        <f t="shared" ref="C1206:C1209" si="333">$E$5</f>
        <v>2020</v>
      </c>
      <c r="D1206" s="96">
        <v>3006</v>
      </c>
      <c r="E1206" s="97">
        <f>IF(LEFT(H1206,1) = "x",H1206,F1206)</f>
        <v>560000</v>
      </c>
      <c r="F1206" s="90">
        <v>560000</v>
      </c>
      <c r="G1206" s="98">
        <f>IF(""="",1,SUBSTITUTE(SUBSTITUTE("","xxp","xpp"),"xppm13","xppm08"))</f>
        <v>1</v>
      </c>
      <c r="H1206" s="98">
        <f>IF(""="",1,"")</f>
        <v>1</v>
      </c>
      <c r="I1206" s="98">
        <f>IF(""="",1,IF(LEFT("",1)&lt;&gt;"E","",1))</f>
        <v>1</v>
      </c>
      <c r="J1206" s="98">
        <f>IF(""="",1,IF(LEFT("",1)="E","",1))</f>
        <v>1</v>
      </c>
      <c r="K1206" s="99" t="s">
        <v>395</v>
      </c>
      <c r="L1206" s="91">
        <v>3006</v>
      </c>
      <c r="M1206" s="100" t="str">
        <f>IF(LEFT($G1206,4)="xppm","*","")</f>
        <v/>
      </c>
      <c r="N1206" s="101" t="str">
        <f>UPPER(TRIM("          INTEREST EXPENSE"))</f>
        <v>INTEREST EXPENSE</v>
      </c>
      <c r="P1206" s="102" t="s">
        <v>356</v>
      </c>
      <c r="R1206" s="109">
        <f>IFERROR(IF(1*AB1206&gt;0,AB1206,V1206),V1206)</f>
        <v>1880.9822222222222</v>
      </c>
      <c r="S1206" s="108"/>
      <c r="T1206" s="101">
        <f>IFERROR(IF(LEFT($G1206,4)="xppm",AD1206/VLOOKUP($G1206,$K$11:$Z$28,T$1,0),IF(LEFT($J1206,1)="E",AD1206/VLOOKUP($J1206,$K$11:$Z$28,T$1,0),AD1206/T$6)),"")</f>
        <v>1752.3066666666666</v>
      </c>
      <c r="V1206" s="101">
        <f>IFERROR(IF(LEFT($G1206,4)="xppm",AF1206/VLOOKUP($G1206,$K$11:$Z$28,V$1,0),IF(LEFT($J1206,1)="E",AF1206/VLOOKUP($J1206,$K$11:$Z$28,V$1,0),AF1206/V$6)),"")</f>
        <v>1880.9822222222222</v>
      </c>
      <c r="X1206" s="101">
        <f>IFERROR(IF(LEFT($G1206,4)="xppm",AH1206/VLOOKUP($G1206,$K$11:$Z$28,X$1,0),IF(LEFT($J1206,1)="E",AH1206/VLOOKUP($J1206,$K$11:$Z$28,X$1,0),AH1206/X$6)),"")</f>
        <v>3322.2608333333333</v>
      </c>
      <c r="Z1206" s="101">
        <f>IFERROR(IF(LEFT($G1206,4)="xppm",AJ1206/VLOOKUP($G1206,$K$11:$Z$28,Z$1,0),IF(LEFT($J1206,1)="E",AJ1206/VLOOKUP($J1206,$K$11:$Z$28,Z$1,0),AJ1206/Z$6)),"")</f>
        <v>2840.66</v>
      </c>
      <c r="AA1206" s="108"/>
      <c r="AB1206" s="99">
        <f>IFERROR(IF(LEFT($G1206,4)="xppm",AL1206/VLOOKUP($G1206,$K$11:$Z$28,AB$1,0),IF(LEFT($J1206,1)="E",AL1206/VLOOKUP($J1206,$K$11:$AB$28,AB$1,0),AL1206/AB$6)),"")</f>
        <v>0</v>
      </c>
      <c r="AC1206" s="110"/>
      <c r="AD1206" s="14">
        <v>5256.92</v>
      </c>
      <c r="AE1206" s="14"/>
      <c r="AF1206" s="14">
        <v>16928.84</v>
      </c>
      <c r="AG1206" s="14"/>
      <c r="AH1206" s="14">
        <v>39867.129999999997</v>
      </c>
      <c r="AI1206" s="14"/>
      <c r="AJ1206" s="14">
        <v>34087.919999999998</v>
      </c>
      <c r="AK1206" s="65"/>
      <c r="AL1206" s="14">
        <v>0</v>
      </c>
      <c r="AM1206" s="65"/>
      <c r="AN1206" s="25">
        <v>2774.39</v>
      </c>
      <c r="AO1206" s="25">
        <v>2275.8200000000002</v>
      </c>
      <c r="AP1206" s="25">
        <v>3285.9</v>
      </c>
      <c r="AQ1206" s="25">
        <v>1824.71</v>
      </c>
      <c r="AR1206" s="25">
        <v>1682.83</v>
      </c>
      <c r="AS1206" s="25">
        <v>1857.44</v>
      </c>
      <c r="AT1206" s="25">
        <v>1918.24</v>
      </c>
      <c r="AU1206" s="25">
        <v>2642.6</v>
      </c>
      <c r="AV1206" s="25">
        <v>1746.1</v>
      </c>
      <c r="AW1206" s="25">
        <v>1855.18</v>
      </c>
      <c r="AX1206" s="25">
        <v>1881.08</v>
      </c>
      <c r="AY1206" s="25">
        <v>1520.66</v>
      </c>
      <c r="AZ1206" s="108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  <c r="BS1206" s="10"/>
      <c r="BT1206" s="10"/>
      <c r="BU1206" s="10"/>
      <c r="BV1206" s="10"/>
      <c r="BW1206" s="10"/>
      <c r="BX1206" s="10"/>
      <c r="BY1206" s="10"/>
      <c r="BZ1206" s="10"/>
      <c r="CA1206" s="10"/>
      <c r="CB1206" s="10"/>
      <c r="CC1206" s="10"/>
      <c r="CD1206" s="10"/>
      <c r="CE1206" s="10"/>
      <c r="CF1206" s="10"/>
      <c r="CG1206" s="10"/>
      <c r="CH1206" s="10"/>
      <c r="CI1206" s="10"/>
      <c r="CJ1206" s="10"/>
      <c r="CK1206" s="10"/>
      <c r="CL1206" s="10"/>
      <c r="CM1206" s="10"/>
      <c r="CN1206" s="10"/>
      <c r="CO1206" s="10"/>
      <c r="CP1206" s="10"/>
      <c r="CQ1206" s="10"/>
      <c r="CR1206" s="10"/>
      <c r="CS1206" s="10"/>
      <c r="CT1206" s="10"/>
      <c r="CU1206" s="10"/>
      <c r="CV1206" s="10"/>
      <c r="CW1206" s="10"/>
      <c r="CX1206" s="10"/>
      <c r="CY1206" s="10"/>
      <c r="CZ1206" s="10"/>
      <c r="DA1206" s="10"/>
      <c r="DB1206" s="10"/>
      <c r="DC1206" s="10"/>
      <c r="DD1206" s="10"/>
      <c r="DE1206" s="10"/>
      <c r="DF1206" s="10"/>
      <c r="DG1206" s="10"/>
      <c r="DH1206" s="10"/>
      <c r="DI1206" s="10"/>
      <c r="DJ1206" s="10"/>
      <c r="DK1206" s="10"/>
      <c r="DL1206" s="10"/>
      <c r="DM1206" s="10"/>
      <c r="DN1206" s="10"/>
      <c r="DO1206" s="10"/>
      <c r="DP1206" s="10"/>
      <c r="DQ1206" s="10"/>
      <c r="DR1206" s="10"/>
      <c r="DS1206" s="10"/>
    </row>
    <row r="1207" spans="1:123" s="101" customFormat="1" ht="10.95" customHeight="1" x14ac:dyDescent="0.25">
      <c r="A1207" s="75" t="s">
        <v>348</v>
      </c>
      <c r="B1207" s="95" t="str">
        <f t="shared" si="332"/>
        <v>Bud02 2020,3006,'560500',54548.7844444444</v>
      </c>
      <c r="C1207" s="96">
        <f t="shared" si="333"/>
        <v>2020</v>
      </c>
      <c r="D1207" s="96">
        <v>3006</v>
      </c>
      <c r="E1207" s="97">
        <f>IF(LEFT(H1207,1) = "x",H1207,F1207)</f>
        <v>560500</v>
      </c>
      <c r="F1207" s="90">
        <v>560500</v>
      </c>
      <c r="G1207" s="98">
        <f>IF(""="",1,SUBSTITUTE(SUBSTITUTE("","xxp","xpp"),"xppm13","xppm08"))</f>
        <v>1</v>
      </c>
      <c r="H1207" s="98">
        <f>IF(""="",1,"")</f>
        <v>1</v>
      </c>
      <c r="I1207" s="98">
        <f>IF(""="",1,IF(LEFT("",1)&lt;&gt;"E","",1))</f>
        <v>1</v>
      </c>
      <c r="J1207" s="98">
        <f>IF(""="",1,IF(LEFT("",1)="E","",1))</f>
        <v>1</v>
      </c>
      <c r="K1207" s="99" t="s">
        <v>396</v>
      </c>
      <c r="L1207" s="91">
        <v>3006</v>
      </c>
      <c r="M1207" s="100" t="str">
        <f>IF(LEFT($G1207,4)="xppm","*","")</f>
        <v/>
      </c>
      <c r="N1207" s="101" t="str">
        <f>UPPER(TRIM("          RENT EXPENSE"))</f>
        <v>RENT EXPENSE</v>
      </c>
      <c r="P1207" s="102" t="s">
        <v>356</v>
      </c>
      <c r="R1207" s="109">
        <f>IFERROR(IF(1*AB1207&gt;0,AB1207,V1207),V1207)</f>
        <v>54548.784444444442</v>
      </c>
      <c r="S1207" s="108"/>
      <c r="T1207" s="101">
        <f>IFERROR(IF(LEFT($G1207,4)="xppm",AD1207/VLOOKUP($G1207,$K$11:$Z$28,T$1,0),IF(LEFT($J1207,1)="E",AD1207/VLOOKUP($J1207,$K$11:$Z$28,T$1,0),AD1207/T$6)),"")</f>
        <v>37543.513333333329</v>
      </c>
      <c r="V1207" s="101">
        <f>IFERROR(IF(LEFT($G1207,4)="xppm",AF1207/VLOOKUP($G1207,$K$11:$Z$28,V$1,0),IF(LEFT($J1207,1)="E",AF1207/VLOOKUP($J1207,$K$11:$Z$28,V$1,0),AF1207/V$6)),"")</f>
        <v>54548.784444444442</v>
      </c>
      <c r="X1207" s="101">
        <f>IFERROR(IF(LEFT($G1207,4)="xppm",AH1207/VLOOKUP($G1207,$K$11:$Z$28,X$1,0),IF(LEFT($J1207,1)="E",AH1207/VLOOKUP($J1207,$K$11:$Z$28,X$1,0),AH1207/X$6)),"")</f>
        <v>44286.07</v>
      </c>
      <c r="Z1207" s="101">
        <f>IFERROR(IF(LEFT($G1207,4)="xppm",AJ1207/VLOOKUP($G1207,$K$11:$Z$28,Z$1,0),IF(LEFT($J1207,1)="E",AJ1207/VLOOKUP($J1207,$K$11:$Z$28,Z$1,0),AJ1207/Z$6)),"")</f>
        <v>64552.608333333337</v>
      </c>
      <c r="AA1207" s="108"/>
      <c r="AB1207" s="99">
        <f>IFERROR(IF(LEFT($G1207,4)="xppm",AL1207/VLOOKUP($G1207,$K$11:$Z$28,AB$1,0),IF(LEFT($J1207,1)="E",AL1207/VLOOKUP($J1207,$K$11:$AB$28,AB$1,0),AL1207/AB$6)),"")</f>
        <v>0</v>
      </c>
      <c r="AC1207" s="110"/>
      <c r="AD1207" s="14">
        <v>112630.54</v>
      </c>
      <c r="AE1207" s="14"/>
      <c r="AF1207" s="14">
        <v>490939.06</v>
      </c>
      <c r="AG1207" s="14"/>
      <c r="AH1207" s="14">
        <v>531432.84</v>
      </c>
      <c r="AI1207" s="14"/>
      <c r="AJ1207" s="14">
        <v>774631.3</v>
      </c>
      <c r="AK1207" s="65"/>
      <c r="AL1207" s="14">
        <v>0</v>
      </c>
      <c r="AM1207" s="65"/>
      <c r="AN1207" s="25">
        <v>40533</v>
      </c>
      <c r="AO1207" s="25">
        <v>63051.42</v>
      </c>
      <c r="AP1207" s="25">
        <v>63051.42</v>
      </c>
      <c r="AQ1207" s="25">
        <v>63051.42</v>
      </c>
      <c r="AR1207" s="25">
        <v>63051.42</v>
      </c>
      <c r="AS1207" s="25">
        <v>63051.42</v>
      </c>
      <c r="AT1207" s="25">
        <v>63051.42</v>
      </c>
      <c r="AU1207" s="25">
        <v>63051.42</v>
      </c>
      <c r="AV1207" s="25">
        <v>63051.42</v>
      </c>
      <c r="AW1207" s="25">
        <v>23656.42</v>
      </c>
      <c r="AX1207" s="25">
        <v>36755.86</v>
      </c>
      <c r="AY1207" s="25">
        <v>52218.26</v>
      </c>
      <c r="AZ1207" s="108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  <c r="BS1207" s="10"/>
      <c r="BT1207" s="10"/>
      <c r="BU1207" s="10"/>
      <c r="BV1207" s="10"/>
      <c r="BW1207" s="10"/>
      <c r="BX1207" s="10"/>
      <c r="BY1207" s="10"/>
      <c r="BZ1207" s="10"/>
      <c r="CA1207" s="10"/>
      <c r="CB1207" s="10"/>
      <c r="CC1207" s="10"/>
      <c r="CD1207" s="10"/>
      <c r="CE1207" s="10"/>
      <c r="CF1207" s="10"/>
      <c r="CG1207" s="10"/>
      <c r="CH1207" s="10"/>
      <c r="CI1207" s="10"/>
      <c r="CJ1207" s="10"/>
      <c r="CK1207" s="10"/>
      <c r="CL1207" s="10"/>
      <c r="CM1207" s="10"/>
      <c r="CN1207" s="10"/>
      <c r="CO1207" s="10"/>
      <c r="CP1207" s="10"/>
      <c r="CQ1207" s="10"/>
      <c r="CR1207" s="10"/>
      <c r="CS1207" s="10"/>
      <c r="CT1207" s="10"/>
      <c r="CU1207" s="10"/>
      <c r="CV1207" s="10"/>
      <c r="CW1207" s="10"/>
      <c r="CX1207" s="10"/>
      <c r="CY1207" s="10"/>
      <c r="CZ1207" s="10"/>
      <c r="DA1207" s="10"/>
      <c r="DB1207" s="10"/>
      <c r="DC1207" s="10"/>
      <c r="DD1207" s="10"/>
      <c r="DE1207" s="10"/>
      <c r="DF1207" s="10"/>
      <c r="DG1207" s="10"/>
      <c r="DH1207" s="10"/>
      <c r="DI1207" s="10"/>
      <c r="DJ1207" s="10"/>
      <c r="DK1207" s="10"/>
      <c r="DL1207" s="10"/>
      <c r="DM1207" s="10"/>
      <c r="DN1207" s="10"/>
      <c r="DO1207" s="10"/>
      <c r="DP1207" s="10"/>
      <c r="DQ1207" s="10"/>
      <c r="DR1207" s="10"/>
      <c r="DS1207" s="10"/>
    </row>
    <row r="1208" spans="1:123" s="101" customFormat="1" ht="10.95" customHeight="1" x14ac:dyDescent="0.25">
      <c r="A1208" s="75" t="s">
        <v>348</v>
      </c>
      <c r="B1208" s="95" t="b">
        <f t="shared" si="332"/>
        <v>0</v>
      </c>
      <c r="C1208" s="96">
        <f t="shared" si="333"/>
        <v>2020</v>
      </c>
      <c r="D1208" s="96">
        <v>3006</v>
      </c>
      <c r="E1208" s="97">
        <f>IF(LEFT(H1208,1) = "x",H1208,F1208)</f>
        <v>0</v>
      </c>
      <c r="F1208" s="90"/>
      <c r="G1208" s="98">
        <f>IF(""="",1,SUBSTITUTE(SUBSTITUTE("","xxp","xpp"),"xppm13","xppm08"))</f>
        <v>1</v>
      </c>
      <c r="H1208" s="98">
        <f>IF(""="",1,"")</f>
        <v>1</v>
      </c>
      <c r="I1208" s="98">
        <f>IF(""="",1,IF(LEFT("",1)&lt;&gt;"E","",1))</f>
        <v>1</v>
      </c>
      <c r="J1208" s="98">
        <f>IF(""="",1,IF(LEFT("",1)="E","",1))</f>
        <v>1</v>
      </c>
      <c r="K1208" s="99" t="s">
        <v>397</v>
      </c>
      <c r="L1208" s="91">
        <v>3006</v>
      </c>
      <c r="M1208" s="100" t="str">
        <f>IF(LEFT($G1208,4)="xppm","*","")</f>
        <v/>
      </c>
      <c r="N1208" s="101" t="str">
        <f>UPPER(TRIM("          NON-RECURRING MISC. EXPENSE"))</f>
        <v>NON-RECURRING MISC. EXPENSE</v>
      </c>
      <c r="P1208" s="102" t="s">
        <v>356</v>
      </c>
      <c r="R1208" s="109">
        <f>IFERROR(IF(1*AB1208&gt;0,AB1208,V1208),V1208)</f>
        <v>0</v>
      </c>
      <c r="S1208" s="108"/>
      <c r="T1208" s="101">
        <f>IFERROR(IF(LEFT($G1208,4)="xppm",AD1208/VLOOKUP($G1208,$K$11:$Z$28,T$1,0),IF(LEFT($J1208,1)="E",AD1208/VLOOKUP($J1208,$K$11:$Z$28,T$1,0),AD1208/T$6)),"")</f>
        <v>0</v>
      </c>
      <c r="V1208" s="101">
        <f>IFERROR(IF(LEFT($G1208,4)="xppm",AF1208/VLOOKUP($G1208,$K$11:$Z$28,V$1,0),IF(LEFT($J1208,1)="E",AF1208/VLOOKUP($J1208,$K$11:$Z$28,V$1,0),AF1208/V$6)),"")</f>
        <v>0</v>
      </c>
      <c r="X1208" s="101">
        <f>IFERROR(IF(LEFT($G1208,4)="xppm",AH1208/VLOOKUP($G1208,$K$11:$Z$28,X$1,0),IF(LEFT($J1208,1)="E",AH1208/VLOOKUP($J1208,$K$11:$Z$28,X$1,0),AH1208/X$6)),"")</f>
        <v>0</v>
      </c>
      <c r="Z1208" s="101">
        <f>IFERROR(IF(LEFT($G1208,4)="xppm",AJ1208/VLOOKUP($G1208,$K$11:$Z$28,Z$1,0),IF(LEFT($J1208,1)="E",AJ1208/VLOOKUP($J1208,$K$11:$Z$28,Z$1,0),AJ1208/Z$6)),"")</f>
        <v>0</v>
      </c>
      <c r="AA1208" s="108"/>
      <c r="AB1208" s="99">
        <f>IFERROR(IF(LEFT($G1208,4)="xppm",AL1208/VLOOKUP($G1208,$K$11:$Z$28,AB$1,0),IF(LEFT($J1208,1)="E",AL1208/VLOOKUP($J1208,$K$11:$AB$28,AB$1,0),AL1208/AB$6)),"")</f>
        <v>0</v>
      </c>
      <c r="AC1208" s="110"/>
      <c r="AD1208" s="14"/>
      <c r="AE1208" s="14"/>
      <c r="AF1208" s="14"/>
      <c r="AG1208" s="14"/>
      <c r="AH1208" s="14"/>
      <c r="AI1208" s="14"/>
      <c r="AJ1208" s="14"/>
      <c r="AK1208" s="65"/>
      <c r="AL1208" s="14"/>
      <c r="AM1208" s="65"/>
      <c r="AN1208" s="25"/>
      <c r="AO1208" s="25"/>
      <c r="AP1208" s="25"/>
      <c r="AQ1208" s="25"/>
      <c r="AR1208" s="25"/>
      <c r="AS1208" s="25"/>
      <c r="AT1208" s="25"/>
      <c r="AU1208" s="25"/>
      <c r="AV1208" s="25"/>
      <c r="AW1208" s="25"/>
      <c r="AX1208" s="25"/>
      <c r="AY1208" s="25"/>
      <c r="AZ1208" s="108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  <c r="BS1208" s="10"/>
      <c r="BT1208" s="10"/>
      <c r="BU1208" s="10"/>
      <c r="BV1208" s="10"/>
      <c r="BW1208" s="10"/>
      <c r="BX1208" s="10"/>
      <c r="BY1208" s="10"/>
      <c r="BZ1208" s="10"/>
      <c r="CA1208" s="10"/>
      <c r="CB1208" s="10"/>
      <c r="CC1208" s="10"/>
      <c r="CD1208" s="10"/>
      <c r="CE1208" s="10"/>
      <c r="CF1208" s="10"/>
      <c r="CG1208" s="10"/>
      <c r="CH1208" s="10"/>
      <c r="CI1208" s="10"/>
      <c r="CJ1208" s="10"/>
      <c r="CK1208" s="10"/>
      <c r="CL1208" s="10"/>
      <c r="CM1208" s="10"/>
      <c r="CN1208" s="10"/>
      <c r="CO1208" s="10"/>
      <c r="CP1208" s="10"/>
      <c r="CQ1208" s="10"/>
      <c r="CR1208" s="10"/>
      <c r="CS1208" s="10"/>
      <c r="CT1208" s="10"/>
      <c r="CU1208" s="10"/>
      <c r="CV1208" s="10"/>
      <c r="CW1208" s="10"/>
      <c r="CX1208" s="10"/>
      <c r="CY1208" s="10"/>
      <c r="CZ1208" s="10"/>
      <c r="DA1208" s="10"/>
      <c r="DB1208" s="10"/>
      <c r="DC1208" s="10"/>
      <c r="DD1208" s="10"/>
      <c r="DE1208" s="10"/>
      <c r="DF1208" s="10"/>
      <c r="DG1208" s="10"/>
      <c r="DH1208" s="10"/>
      <c r="DI1208" s="10"/>
      <c r="DJ1208" s="10"/>
      <c r="DK1208" s="10"/>
      <c r="DL1208" s="10"/>
      <c r="DM1208" s="10"/>
      <c r="DN1208" s="10"/>
      <c r="DO1208" s="10"/>
      <c r="DP1208" s="10"/>
      <c r="DQ1208" s="10"/>
      <c r="DR1208" s="10"/>
      <c r="DS1208" s="10"/>
    </row>
    <row r="1209" spans="1:123" ht="4.05" customHeight="1" x14ac:dyDescent="0.25">
      <c r="A1209" s="75" t="s">
        <v>348</v>
      </c>
      <c r="E1209" s="111"/>
      <c r="F1209" s="112"/>
      <c r="T1209" s="25"/>
      <c r="U1209" s="25"/>
      <c r="V1209" s="25"/>
      <c r="W1209" s="25"/>
      <c r="X1209" s="25"/>
      <c r="Y1209" s="25"/>
      <c r="Z1209" s="25"/>
      <c r="AA1209" s="25"/>
      <c r="AB1209" s="14"/>
      <c r="AC1209" s="14"/>
    </row>
    <row r="1210" spans="1:123" s="5" customFormat="1" x14ac:dyDescent="0.25">
      <c r="A1210" s="75" t="s">
        <v>348</v>
      </c>
      <c r="E1210" s="6"/>
      <c r="G1210" s="8"/>
      <c r="H1210" s="8"/>
      <c r="I1210" s="8"/>
      <c r="J1210" s="8"/>
      <c r="K1210" s="6"/>
      <c r="L1210" s="76"/>
      <c r="M1210" s="76"/>
      <c r="N1210" s="10"/>
      <c r="O1210" s="10"/>
      <c r="P1210" s="7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6"/>
      <c r="AC1210" s="6"/>
      <c r="AD1210" s="14"/>
      <c r="AE1210" s="14"/>
      <c r="AF1210" s="14"/>
      <c r="AG1210" s="14"/>
      <c r="AH1210" s="14"/>
      <c r="AI1210" s="14"/>
      <c r="AJ1210" s="14"/>
      <c r="AK1210" s="14"/>
      <c r="AL1210" s="14"/>
      <c r="AM1210" s="14"/>
      <c r="AN1210" s="25"/>
      <c r="AO1210" s="25"/>
      <c r="AP1210" s="25"/>
      <c r="AQ1210" s="25"/>
      <c r="AR1210" s="25"/>
      <c r="AS1210" s="25"/>
      <c r="AT1210" s="25"/>
      <c r="AU1210" s="25"/>
      <c r="AV1210" s="25"/>
      <c r="AW1210" s="25"/>
      <c r="AX1210" s="25"/>
      <c r="AY1210" s="25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  <c r="BS1210" s="10"/>
      <c r="BT1210" s="10"/>
      <c r="BU1210" s="10"/>
      <c r="BV1210" s="10"/>
      <c r="BW1210" s="10"/>
      <c r="BX1210" s="10"/>
      <c r="BY1210" s="10"/>
      <c r="BZ1210" s="10"/>
      <c r="CA1210" s="10"/>
      <c r="CB1210" s="10"/>
      <c r="CC1210" s="10"/>
      <c r="CD1210" s="10"/>
      <c r="CE1210" s="10"/>
      <c r="CF1210" s="10"/>
      <c r="CG1210" s="10"/>
      <c r="CH1210" s="10"/>
      <c r="CI1210" s="10"/>
      <c r="CJ1210" s="10"/>
      <c r="CK1210" s="10"/>
      <c r="CL1210" s="10"/>
      <c r="CM1210" s="10"/>
      <c r="CN1210" s="10"/>
      <c r="CO1210" s="10"/>
      <c r="CP1210" s="10"/>
      <c r="CQ1210" s="10"/>
      <c r="CR1210" s="10"/>
      <c r="CS1210" s="10"/>
      <c r="CT1210" s="10"/>
      <c r="CU1210" s="10"/>
      <c r="CV1210" s="10"/>
      <c r="CW1210" s="10"/>
      <c r="CX1210" s="10"/>
      <c r="CY1210" s="10"/>
      <c r="CZ1210" s="10"/>
      <c r="DA1210" s="10"/>
      <c r="DB1210" s="10"/>
      <c r="DC1210" s="10"/>
      <c r="DD1210" s="10"/>
      <c r="DE1210" s="10"/>
      <c r="DF1210" s="10"/>
      <c r="DG1210" s="10"/>
      <c r="DH1210" s="10"/>
      <c r="DI1210" s="10"/>
      <c r="DJ1210" s="10"/>
      <c r="DK1210" s="10"/>
      <c r="DL1210" s="10"/>
      <c r="DM1210" s="10"/>
      <c r="DN1210" s="10"/>
      <c r="DO1210" s="10"/>
      <c r="DP1210" s="10"/>
      <c r="DQ1210" s="10"/>
      <c r="DR1210" s="10"/>
      <c r="DS1210" s="10"/>
    </row>
    <row r="1211" spans="1:123" ht="22.8" customHeight="1" x14ac:dyDescent="0.35">
      <c r="A1211" s="75" t="s">
        <v>348</v>
      </c>
      <c r="K1211" s="6">
        <v>3007</v>
      </c>
      <c r="L1211" s="77">
        <v>3007</v>
      </c>
      <c r="M1211" s="77"/>
      <c r="N1211" s="78" t="s">
        <v>418</v>
      </c>
      <c r="O1211" s="79"/>
      <c r="S1211" s="58"/>
      <c r="AA1211" s="58"/>
      <c r="AC1211" s="72"/>
      <c r="AK1211" s="65"/>
      <c r="AM1211" s="65"/>
      <c r="AZ1211" s="58"/>
    </row>
    <row r="1212" spans="1:123" x14ac:dyDescent="0.25">
      <c r="A1212" s="75" t="s">
        <v>348</v>
      </c>
    </row>
    <row r="1213" spans="1:123" s="86" customFormat="1" ht="15" customHeight="1" x14ac:dyDescent="0.25">
      <c r="A1213" s="75" t="s">
        <v>348</v>
      </c>
      <c r="B1213" s="80"/>
      <c r="C1213" s="80"/>
      <c r="D1213" s="80"/>
      <c r="E1213" s="81"/>
      <c r="F1213" s="82"/>
      <c r="G1213" s="81"/>
      <c r="H1213" s="81"/>
      <c r="I1213" s="81"/>
      <c r="J1213" s="81"/>
      <c r="K1213" s="81"/>
      <c r="L1213" s="83">
        <f>L1214</f>
        <v>3007</v>
      </c>
      <c r="M1213" s="84" t="s">
        <v>350</v>
      </c>
      <c r="N1213" s="84"/>
      <c r="O1213" s="84"/>
      <c r="P1213" s="84"/>
      <c r="Q1213" s="84"/>
      <c r="R1213" s="84"/>
      <c r="S1213" s="84"/>
      <c r="T1213" s="84"/>
      <c r="U1213" s="84"/>
      <c r="V1213" s="84"/>
      <c r="W1213" s="84"/>
      <c r="X1213" s="84"/>
      <c r="Y1213" s="84"/>
      <c r="Z1213" s="84"/>
      <c r="AA1213" s="84"/>
      <c r="AB1213" s="81"/>
      <c r="AC1213" s="81"/>
      <c r="AD1213" s="14"/>
      <c r="AE1213" s="14"/>
      <c r="AF1213" s="14"/>
      <c r="AG1213" s="14"/>
      <c r="AH1213" s="14"/>
      <c r="AI1213" s="14"/>
      <c r="AJ1213" s="14"/>
      <c r="AK1213" s="14"/>
      <c r="AL1213" s="14"/>
      <c r="AM1213" s="14"/>
      <c r="AN1213" s="85"/>
      <c r="AO1213" s="85"/>
      <c r="AP1213" s="85"/>
      <c r="AQ1213" s="85"/>
      <c r="AR1213" s="85"/>
      <c r="AS1213" s="85"/>
      <c r="AT1213" s="85"/>
      <c r="AU1213" s="85"/>
      <c r="AV1213" s="85"/>
      <c r="AW1213" s="85"/>
      <c r="AX1213" s="85"/>
      <c r="AY1213" s="85"/>
      <c r="AZ1213" s="84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  <c r="BS1213" s="10"/>
      <c r="BT1213" s="10"/>
      <c r="BU1213" s="10"/>
      <c r="BV1213" s="10"/>
      <c r="BW1213" s="10"/>
      <c r="BX1213" s="10"/>
      <c r="BY1213" s="10"/>
      <c r="BZ1213" s="10"/>
      <c r="CA1213" s="10"/>
      <c r="CB1213" s="10"/>
      <c r="CC1213" s="10"/>
      <c r="CD1213" s="10"/>
      <c r="CE1213" s="10"/>
      <c r="CF1213" s="10"/>
      <c r="CG1213" s="10"/>
      <c r="CH1213" s="10"/>
      <c r="CI1213" s="10"/>
      <c r="CJ1213" s="10"/>
      <c r="CK1213" s="10"/>
      <c r="CL1213" s="10"/>
      <c r="CM1213" s="10"/>
      <c r="CN1213" s="10"/>
      <c r="CO1213" s="10"/>
      <c r="CP1213" s="10"/>
      <c r="CQ1213" s="10"/>
      <c r="CR1213" s="10"/>
      <c r="CS1213" s="10"/>
      <c r="CT1213" s="10"/>
      <c r="CU1213" s="10"/>
      <c r="CV1213" s="10"/>
      <c r="CW1213" s="10"/>
      <c r="CX1213" s="10"/>
      <c r="CY1213" s="10"/>
      <c r="CZ1213" s="10"/>
      <c r="DA1213" s="10"/>
      <c r="DB1213" s="10"/>
      <c r="DC1213" s="10"/>
      <c r="DD1213" s="10"/>
      <c r="DE1213" s="10"/>
      <c r="DF1213" s="10"/>
      <c r="DG1213" s="10"/>
      <c r="DH1213" s="10"/>
      <c r="DI1213" s="10"/>
      <c r="DJ1213" s="10"/>
      <c r="DK1213" s="10"/>
      <c r="DL1213" s="10"/>
      <c r="DM1213" s="10"/>
      <c r="DN1213" s="10"/>
      <c r="DO1213" s="10"/>
      <c r="DP1213" s="10"/>
      <c r="DQ1213" s="10"/>
      <c r="DR1213" s="10"/>
      <c r="DS1213" s="10"/>
    </row>
    <row r="1214" spans="1:123" s="25" customFormat="1" ht="10.95" customHeight="1" x14ac:dyDescent="0.25">
      <c r="A1214" s="87" t="s">
        <v>348</v>
      </c>
      <c r="B1214" s="88"/>
      <c r="C1214" s="88"/>
      <c r="D1214" s="88"/>
      <c r="E1214" s="89"/>
      <c r="F1214" s="90"/>
      <c r="G1214" s="13"/>
      <c r="H1214" s="13"/>
      <c r="I1214" s="13"/>
      <c r="J1214" s="13"/>
      <c r="K1214" s="14" t="s">
        <v>295</v>
      </c>
      <c r="L1214" s="91">
        <v>3007</v>
      </c>
      <c r="M1214" s="92"/>
      <c r="N1214" s="25" t="str">
        <f>TRIM("    TOTAL DAYS")</f>
        <v>TOTAL DAYS</v>
      </c>
      <c r="P1214" s="70"/>
      <c r="Q1214" s="10"/>
      <c r="R1214" s="85"/>
      <c r="S1214" s="93"/>
      <c r="T1214" s="25">
        <f>AD1214/T$6</f>
        <v>1196.6666666666667</v>
      </c>
      <c r="V1214" s="25">
        <f>AF1214/V$6</f>
        <v>1223.1111111111111</v>
      </c>
      <c r="X1214" s="25">
        <f>AH1214/X$6</f>
        <v>1199</v>
      </c>
      <c r="Z1214" s="25">
        <f>AJ1214/Z$6</f>
        <v>1265.0833333333333</v>
      </c>
      <c r="AA1214" s="93"/>
      <c r="AB1214" s="14">
        <f>AL1214/AB$6</f>
        <v>0</v>
      </c>
      <c r="AC1214" s="65"/>
      <c r="AD1214" s="14">
        <v>3590</v>
      </c>
      <c r="AE1214" s="14"/>
      <c r="AF1214" s="14">
        <v>11008</v>
      </c>
      <c r="AG1214" s="14"/>
      <c r="AH1214" s="14">
        <v>14388</v>
      </c>
      <c r="AI1214" s="14"/>
      <c r="AJ1214" s="14">
        <v>15181</v>
      </c>
      <c r="AK1214" s="65"/>
      <c r="AL1214" s="14">
        <v>0</v>
      </c>
      <c r="AM1214" s="65"/>
      <c r="AN1214" s="25">
        <v>1194</v>
      </c>
      <c r="AO1214" s="25">
        <v>1162</v>
      </c>
      <c r="AP1214" s="25">
        <v>1184</v>
      </c>
      <c r="AQ1214" s="25">
        <v>1287</v>
      </c>
      <c r="AR1214" s="25">
        <v>1219</v>
      </c>
      <c r="AS1214" s="25">
        <v>1244</v>
      </c>
      <c r="AT1214" s="25">
        <v>1146</v>
      </c>
      <c r="AU1214" s="25">
        <v>1268</v>
      </c>
      <c r="AV1214" s="25">
        <v>1254</v>
      </c>
      <c r="AW1214" s="25">
        <v>1198</v>
      </c>
      <c r="AX1214" s="25">
        <v>1208</v>
      </c>
      <c r="AY1214" s="25">
        <v>1184</v>
      </c>
      <c r="AZ1214" s="93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  <c r="BS1214" s="10"/>
      <c r="BT1214" s="10"/>
      <c r="BU1214" s="10"/>
      <c r="BV1214" s="10"/>
      <c r="BW1214" s="10"/>
      <c r="BX1214" s="10"/>
      <c r="BY1214" s="10"/>
      <c r="BZ1214" s="10"/>
      <c r="CA1214" s="10"/>
      <c r="CB1214" s="10"/>
      <c r="CC1214" s="10"/>
      <c r="CD1214" s="10"/>
      <c r="CE1214" s="10"/>
      <c r="CF1214" s="10"/>
      <c r="CG1214" s="10"/>
      <c r="CH1214" s="10"/>
      <c r="CI1214" s="10"/>
      <c r="CJ1214" s="10"/>
      <c r="CK1214" s="10"/>
      <c r="CL1214" s="10"/>
      <c r="CM1214" s="10"/>
      <c r="CN1214" s="10"/>
      <c r="CO1214" s="10"/>
      <c r="CP1214" s="10"/>
      <c r="CQ1214" s="10"/>
      <c r="CR1214" s="10"/>
      <c r="CS1214" s="10"/>
      <c r="CT1214" s="10"/>
      <c r="CU1214" s="10"/>
      <c r="CV1214" s="10"/>
      <c r="CW1214" s="10"/>
      <c r="CX1214" s="10"/>
      <c r="CY1214" s="10"/>
      <c r="CZ1214" s="10"/>
      <c r="DA1214" s="10"/>
      <c r="DB1214" s="10"/>
      <c r="DC1214" s="10"/>
      <c r="DD1214" s="10"/>
      <c r="DE1214" s="10"/>
      <c r="DF1214" s="10"/>
      <c r="DG1214" s="10"/>
      <c r="DH1214" s="10"/>
      <c r="DI1214" s="10"/>
      <c r="DJ1214" s="10"/>
      <c r="DK1214" s="10"/>
      <c r="DL1214" s="10"/>
      <c r="DM1214" s="10"/>
      <c r="DN1214" s="10"/>
      <c r="DO1214" s="10"/>
      <c r="DP1214" s="10"/>
      <c r="DQ1214" s="10"/>
      <c r="DR1214" s="10"/>
      <c r="DS1214" s="10"/>
    </row>
    <row r="1215" spans="1:123" s="25" customFormat="1" ht="10.95" customHeight="1" x14ac:dyDescent="0.25">
      <c r="A1215" s="87" t="s">
        <v>348</v>
      </c>
      <c r="B1215" s="88"/>
      <c r="C1215" s="88"/>
      <c r="D1215" s="88"/>
      <c r="E1215" s="89"/>
      <c r="F1215" s="90"/>
      <c r="G1215" s="13"/>
      <c r="H1215" s="13"/>
      <c r="I1215" s="13"/>
      <c r="J1215" s="13"/>
      <c r="K1215" s="14" t="s">
        <v>299</v>
      </c>
      <c r="L1215" s="91">
        <v>3007</v>
      </c>
      <c r="M1215" s="92"/>
      <c r="N1215" s="25" t="str">
        <f>TRIM("      TOTAL ANCILLARIES")</f>
        <v>TOTAL ANCILLARIES</v>
      </c>
      <c r="P1215" s="70"/>
      <c r="Q1215" s="10"/>
      <c r="R1215" s="85"/>
      <c r="S1215" s="93"/>
      <c r="T1215" s="25">
        <f>AD1215/T$6</f>
        <v>10368.266666666666</v>
      </c>
      <c r="V1215" s="25">
        <f>AF1215/V$6</f>
        <v>11060.147777777778</v>
      </c>
      <c r="X1215" s="25">
        <f>AH1215/X$6</f>
        <v>17389.319166666664</v>
      </c>
      <c r="Z1215" s="25">
        <f>AJ1215/Z$6</f>
        <v>11744.593154</v>
      </c>
      <c r="AA1215" s="93"/>
      <c r="AB1215" s="14">
        <f>AL1215/AB$6</f>
        <v>0</v>
      </c>
      <c r="AC1215" s="65"/>
      <c r="AD1215" s="14">
        <v>31104.799999999999</v>
      </c>
      <c r="AE1215" s="14"/>
      <c r="AF1215" s="14">
        <v>99541.33</v>
      </c>
      <c r="AG1215" s="14"/>
      <c r="AH1215" s="14">
        <v>208671.83</v>
      </c>
      <c r="AI1215" s="14"/>
      <c r="AJ1215" s="14">
        <v>140935.11784799999</v>
      </c>
      <c r="AK1215" s="65"/>
      <c r="AL1215" s="14">
        <v>0</v>
      </c>
      <c r="AM1215" s="65"/>
      <c r="AN1215" s="25">
        <v>21614.63</v>
      </c>
      <c r="AO1215" s="25">
        <v>20609.75</v>
      </c>
      <c r="AP1215" s="25">
        <v>18278.990000000002</v>
      </c>
      <c r="AQ1215" s="25">
        <v>16012.91</v>
      </c>
      <c r="AR1215" s="25">
        <v>12951.92</v>
      </c>
      <c r="AS1215" s="25">
        <v>12497</v>
      </c>
      <c r="AT1215" s="25">
        <v>10007.75</v>
      </c>
      <c r="AU1215" s="25">
        <v>7147.39</v>
      </c>
      <c r="AV1215" s="25">
        <v>9819.56</v>
      </c>
      <c r="AW1215" s="25">
        <v>12703.87</v>
      </c>
      <c r="AX1215" s="25">
        <v>12303.19</v>
      </c>
      <c r="AY1215" s="25">
        <v>6097.74</v>
      </c>
      <c r="AZ1215" s="93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  <c r="BS1215" s="10"/>
      <c r="BT1215" s="10"/>
      <c r="BU1215" s="10"/>
      <c r="BV1215" s="10"/>
      <c r="BW1215" s="10"/>
      <c r="BX1215" s="10"/>
      <c r="BY1215" s="10"/>
      <c r="BZ1215" s="10"/>
      <c r="CA1215" s="10"/>
      <c r="CB1215" s="10"/>
      <c r="CC1215" s="10"/>
      <c r="CD1215" s="10"/>
      <c r="CE1215" s="10"/>
      <c r="CF1215" s="10"/>
      <c r="CG1215" s="10"/>
      <c r="CH1215" s="10"/>
      <c r="CI1215" s="10"/>
      <c r="CJ1215" s="10"/>
      <c r="CK1215" s="10"/>
      <c r="CL1215" s="10"/>
      <c r="CM1215" s="10"/>
      <c r="CN1215" s="10"/>
      <c r="CO1215" s="10"/>
      <c r="CP1215" s="10"/>
      <c r="CQ1215" s="10"/>
      <c r="CR1215" s="10"/>
      <c r="CS1215" s="10"/>
      <c r="CT1215" s="10"/>
      <c r="CU1215" s="10"/>
      <c r="CV1215" s="10"/>
      <c r="CW1215" s="10"/>
      <c r="CX1215" s="10"/>
      <c r="CY1215" s="10"/>
      <c r="CZ1215" s="10"/>
      <c r="DA1215" s="10"/>
      <c r="DB1215" s="10"/>
      <c r="DC1215" s="10"/>
      <c r="DD1215" s="10"/>
      <c r="DE1215" s="10"/>
      <c r="DF1215" s="10"/>
      <c r="DG1215" s="10"/>
      <c r="DH1215" s="10"/>
      <c r="DI1215" s="10"/>
      <c r="DJ1215" s="10"/>
      <c r="DK1215" s="10"/>
      <c r="DL1215" s="10"/>
      <c r="DM1215" s="10"/>
      <c r="DN1215" s="10"/>
      <c r="DO1215" s="10"/>
      <c r="DP1215" s="10"/>
      <c r="DQ1215" s="10"/>
      <c r="DR1215" s="10"/>
      <c r="DS1215" s="10"/>
    </row>
    <row r="1216" spans="1:123" s="25" customFormat="1" ht="10.95" customHeight="1" x14ac:dyDescent="0.25">
      <c r="A1216" s="87" t="s">
        <v>348</v>
      </c>
      <c r="B1216" s="88"/>
      <c r="C1216" s="88"/>
      <c r="D1216" s="88"/>
      <c r="E1216" s="89"/>
      <c r="F1216" s="90"/>
      <c r="G1216" s="13"/>
      <c r="H1216" s="13"/>
      <c r="I1216" s="13"/>
      <c r="J1216" s="13"/>
      <c r="K1216" s="14" t="s">
        <v>301</v>
      </c>
      <c r="L1216" s="91">
        <v>3007</v>
      </c>
      <c r="M1216" s="92"/>
      <c r="N1216" s="25" t="str">
        <f>TRIM("TOTAL REVENUE")</f>
        <v>TOTAL REVENUE</v>
      </c>
      <c r="P1216" s="70"/>
      <c r="Q1216" s="10"/>
      <c r="R1216" s="85"/>
      <c r="S1216" s="93"/>
      <c r="T1216" s="25">
        <f>AD1216/T$6</f>
        <v>354240.74666666664</v>
      </c>
      <c r="V1216" s="25">
        <f>AF1216/V$6</f>
        <v>365550.28333333333</v>
      </c>
      <c r="X1216" s="25">
        <f>AH1216/X$6</f>
        <v>355565.12166666664</v>
      </c>
      <c r="Z1216" s="25">
        <f>AJ1216/Z$6</f>
        <v>401174.59684466664</v>
      </c>
      <c r="AA1216" s="93"/>
      <c r="AB1216" s="14">
        <f>AL1216/AB$6</f>
        <v>0</v>
      </c>
      <c r="AC1216" s="65"/>
      <c r="AD1216" s="14">
        <v>1062722.24</v>
      </c>
      <c r="AE1216" s="14"/>
      <c r="AF1216" s="14">
        <v>3289952.55</v>
      </c>
      <c r="AG1216" s="14"/>
      <c r="AH1216" s="14">
        <v>4266781.46</v>
      </c>
      <c r="AI1216" s="14"/>
      <c r="AJ1216" s="14">
        <v>4814095.1621359996</v>
      </c>
      <c r="AK1216" s="65"/>
      <c r="AL1216" s="14">
        <v>0</v>
      </c>
      <c r="AM1216" s="65"/>
      <c r="AN1216" s="25">
        <v>347125.43</v>
      </c>
      <c r="AO1216" s="25">
        <v>345355.64</v>
      </c>
      <c r="AP1216" s="25">
        <v>328258.37</v>
      </c>
      <c r="AQ1216" s="25">
        <v>385888.42</v>
      </c>
      <c r="AR1216" s="25">
        <v>379328.14</v>
      </c>
      <c r="AS1216" s="25">
        <v>385960.96000000002</v>
      </c>
      <c r="AT1216" s="25">
        <v>332047.25</v>
      </c>
      <c r="AU1216" s="25">
        <v>385184.19</v>
      </c>
      <c r="AV1216" s="25">
        <v>358821.35</v>
      </c>
      <c r="AW1216" s="25">
        <v>344628.12</v>
      </c>
      <c r="AX1216" s="25">
        <v>370928.46</v>
      </c>
      <c r="AY1216" s="25">
        <v>347165.66</v>
      </c>
      <c r="AZ1216" s="93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  <c r="BS1216" s="10"/>
      <c r="BT1216" s="10"/>
      <c r="BU1216" s="10"/>
      <c r="BV1216" s="10"/>
      <c r="BW1216" s="10"/>
      <c r="BX1216" s="10"/>
      <c r="BY1216" s="10"/>
      <c r="BZ1216" s="10"/>
      <c r="CA1216" s="10"/>
      <c r="CB1216" s="10"/>
      <c r="CC1216" s="10"/>
      <c r="CD1216" s="10"/>
      <c r="CE1216" s="10"/>
      <c r="CF1216" s="10"/>
      <c r="CG1216" s="10"/>
      <c r="CH1216" s="10"/>
      <c r="CI1216" s="10"/>
      <c r="CJ1216" s="10"/>
      <c r="CK1216" s="10"/>
      <c r="CL1216" s="10"/>
      <c r="CM1216" s="10"/>
      <c r="CN1216" s="10"/>
      <c r="CO1216" s="10"/>
      <c r="CP1216" s="10"/>
      <c r="CQ1216" s="10"/>
      <c r="CR1216" s="10"/>
      <c r="CS1216" s="10"/>
      <c r="CT1216" s="10"/>
      <c r="CU1216" s="10"/>
      <c r="CV1216" s="10"/>
      <c r="CW1216" s="10"/>
      <c r="CX1216" s="10"/>
      <c r="CY1216" s="10"/>
      <c r="CZ1216" s="10"/>
      <c r="DA1216" s="10"/>
      <c r="DB1216" s="10"/>
      <c r="DC1216" s="10"/>
      <c r="DD1216" s="10"/>
      <c r="DE1216" s="10"/>
      <c r="DF1216" s="10"/>
      <c r="DG1216" s="10"/>
      <c r="DH1216" s="10"/>
      <c r="DI1216" s="10"/>
      <c r="DJ1216" s="10"/>
      <c r="DK1216" s="10"/>
      <c r="DL1216" s="10"/>
      <c r="DM1216" s="10"/>
      <c r="DN1216" s="10"/>
      <c r="DO1216" s="10"/>
      <c r="DP1216" s="10"/>
      <c r="DQ1216" s="10"/>
      <c r="DR1216" s="10"/>
      <c r="DS1216" s="10"/>
    </row>
    <row r="1217" spans="1:123" s="25" customFormat="1" ht="10.95" customHeight="1" x14ac:dyDescent="0.25">
      <c r="A1217" s="87" t="s">
        <v>348</v>
      </c>
      <c r="B1217" s="88"/>
      <c r="C1217" s="88"/>
      <c r="D1217" s="88"/>
      <c r="E1217" s="89"/>
      <c r="F1217" s="90"/>
      <c r="G1217" s="13"/>
      <c r="H1217" s="13"/>
      <c r="I1217" s="13"/>
      <c r="J1217" s="13"/>
      <c r="K1217" s="14" t="s">
        <v>303</v>
      </c>
      <c r="L1217" s="91">
        <v>3007</v>
      </c>
      <c r="M1217" s="92"/>
      <c r="N1217" s="25" t="str">
        <f>TRIM("      TOTAL EMPLOYEE WAGES")</f>
        <v>TOTAL EMPLOYEE WAGES</v>
      </c>
      <c r="P1217" s="70"/>
      <c r="Q1217" s="10"/>
      <c r="R1217" s="85"/>
      <c r="S1217" s="93"/>
      <c r="T1217" s="25">
        <f>AD1217/T$6</f>
        <v>183670.02666666664</v>
      </c>
      <c r="V1217" s="25">
        <f>AF1217/V$6</f>
        <v>180410.89111111112</v>
      </c>
      <c r="X1217" s="25">
        <f>AH1217/X$6</f>
        <v>179636.10833333331</v>
      </c>
      <c r="Z1217" s="25">
        <f>AJ1217/Z$6</f>
        <v>179438.82016191666</v>
      </c>
      <c r="AA1217" s="93"/>
      <c r="AB1217" s="14">
        <f>AL1217/AB$6</f>
        <v>0</v>
      </c>
      <c r="AC1217" s="65"/>
      <c r="AD1217" s="14">
        <v>551010.07999999996</v>
      </c>
      <c r="AE1217" s="14"/>
      <c r="AF1217" s="14">
        <v>1623698.02</v>
      </c>
      <c r="AG1217" s="14"/>
      <c r="AH1217" s="14">
        <v>2155633.2999999998</v>
      </c>
      <c r="AI1217" s="14"/>
      <c r="AJ1217" s="14">
        <v>2153265.841943</v>
      </c>
      <c r="AK1217" s="65"/>
      <c r="AL1217" s="14">
        <v>0</v>
      </c>
      <c r="AM1217" s="65"/>
      <c r="AN1217" s="25">
        <v>191107.39</v>
      </c>
      <c r="AO1217" s="25">
        <v>186295.06</v>
      </c>
      <c r="AP1217" s="25">
        <v>164280.47</v>
      </c>
      <c r="AQ1217" s="25">
        <v>182166.5</v>
      </c>
      <c r="AR1217" s="25">
        <v>168883.58</v>
      </c>
      <c r="AS1217" s="25">
        <v>179308.78</v>
      </c>
      <c r="AT1217" s="25">
        <v>176235.4</v>
      </c>
      <c r="AU1217" s="25">
        <v>178762.14</v>
      </c>
      <c r="AV1217" s="25">
        <v>187331.54</v>
      </c>
      <c r="AW1217" s="25">
        <v>177304.16</v>
      </c>
      <c r="AX1217" s="25">
        <v>188548.45</v>
      </c>
      <c r="AY1217" s="25">
        <v>185157.47</v>
      </c>
      <c r="AZ1217" s="93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  <c r="BS1217" s="10"/>
      <c r="BT1217" s="10"/>
      <c r="BU1217" s="10"/>
      <c r="BV1217" s="10"/>
      <c r="BW1217" s="10"/>
      <c r="BX1217" s="10"/>
      <c r="BY1217" s="10"/>
      <c r="BZ1217" s="10"/>
      <c r="CA1217" s="10"/>
      <c r="CB1217" s="10"/>
      <c r="CC1217" s="10"/>
      <c r="CD1217" s="10"/>
      <c r="CE1217" s="10"/>
      <c r="CF1217" s="10"/>
      <c r="CG1217" s="10"/>
      <c r="CH1217" s="10"/>
      <c r="CI1217" s="10"/>
      <c r="CJ1217" s="10"/>
      <c r="CK1217" s="10"/>
      <c r="CL1217" s="10"/>
      <c r="CM1217" s="10"/>
      <c r="CN1217" s="10"/>
      <c r="CO1217" s="10"/>
      <c r="CP1217" s="10"/>
      <c r="CQ1217" s="10"/>
      <c r="CR1217" s="10"/>
      <c r="CS1217" s="10"/>
      <c r="CT1217" s="10"/>
      <c r="CU1217" s="10"/>
      <c r="CV1217" s="10"/>
      <c r="CW1217" s="10"/>
      <c r="CX1217" s="10"/>
      <c r="CY1217" s="10"/>
      <c r="CZ1217" s="10"/>
      <c r="DA1217" s="10"/>
      <c r="DB1217" s="10"/>
      <c r="DC1217" s="10"/>
      <c r="DD1217" s="10"/>
      <c r="DE1217" s="10"/>
      <c r="DF1217" s="10"/>
      <c r="DG1217" s="10"/>
      <c r="DH1217" s="10"/>
      <c r="DI1217" s="10"/>
      <c r="DJ1217" s="10"/>
      <c r="DK1217" s="10"/>
      <c r="DL1217" s="10"/>
      <c r="DM1217" s="10"/>
      <c r="DN1217" s="10"/>
      <c r="DO1217" s="10"/>
      <c r="DP1217" s="10"/>
      <c r="DQ1217" s="10"/>
      <c r="DR1217" s="10"/>
      <c r="DS1217" s="10"/>
    </row>
    <row r="1218" spans="1:123" s="25" customFormat="1" ht="10.95" customHeight="1" x14ac:dyDescent="0.25">
      <c r="A1218" s="87" t="s">
        <v>348</v>
      </c>
      <c r="B1218" s="88"/>
      <c r="C1218" s="88"/>
      <c r="D1218" s="88"/>
      <c r="E1218" s="89"/>
      <c r="F1218" s="90"/>
      <c r="G1218" s="13"/>
      <c r="H1218" s="13"/>
      <c r="I1218" s="13"/>
      <c r="J1218" s="13"/>
      <c r="K1218" s="14" t="s">
        <v>305</v>
      </c>
      <c r="L1218" s="91">
        <v>3007</v>
      </c>
      <c r="M1218" s="92"/>
      <c r="N1218" s="25" t="str">
        <f>TRIM("TOTAL COMPENSATION")</f>
        <v>TOTAL COMPENSATION</v>
      </c>
      <c r="P1218" s="70"/>
      <c r="Q1218" s="10"/>
      <c r="R1218" s="85"/>
      <c r="S1218" s="93"/>
      <c r="T1218" s="25">
        <f>AD1218/T$6</f>
        <v>202827.67666666667</v>
      </c>
      <c r="V1218" s="25">
        <f>AF1218/V$6</f>
        <v>199567.48111111112</v>
      </c>
      <c r="X1218" s="25">
        <f>AH1218/X$6</f>
        <v>197242.54333333333</v>
      </c>
      <c r="Z1218" s="25">
        <f>AJ1218/Z$6</f>
        <v>197946.82016191666</v>
      </c>
      <c r="AA1218" s="93"/>
      <c r="AB1218" s="14">
        <f>AL1218/AB$6</f>
        <v>0</v>
      </c>
      <c r="AC1218" s="65"/>
      <c r="AD1218" s="14">
        <v>608483.03</v>
      </c>
      <c r="AE1218" s="14"/>
      <c r="AF1218" s="14">
        <v>1796107.33</v>
      </c>
      <c r="AG1218" s="14"/>
      <c r="AH1218" s="14">
        <v>2366910.52</v>
      </c>
      <c r="AI1218" s="14"/>
      <c r="AJ1218" s="14">
        <v>2375361.841943</v>
      </c>
      <c r="AK1218" s="65"/>
      <c r="AL1218" s="14">
        <v>0</v>
      </c>
      <c r="AM1218" s="65"/>
      <c r="AN1218" s="25">
        <v>209616.17</v>
      </c>
      <c r="AO1218" s="25">
        <v>204803.84</v>
      </c>
      <c r="AP1218" s="25">
        <v>182789.25</v>
      </c>
      <c r="AQ1218" s="25">
        <v>201323.09</v>
      </c>
      <c r="AR1218" s="25">
        <v>188040.17</v>
      </c>
      <c r="AS1218" s="25">
        <v>198465.37</v>
      </c>
      <c r="AT1218" s="25">
        <v>195391.99</v>
      </c>
      <c r="AU1218" s="25">
        <v>197917.14</v>
      </c>
      <c r="AV1218" s="25">
        <v>206486.54</v>
      </c>
      <c r="AW1218" s="25">
        <v>196463.93</v>
      </c>
      <c r="AX1218" s="25">
        <v>207705.04</v>
      </c>
      <c r="AY1218" s="25">
        <v>204314.06</v>
      </c>
      <c r="AZ1218" s="93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  <c r="BS1218" s="10"/>
      <c r="BT1218" s="10"/>
      <c r="BU1218" s="10"/>
      <c r="BV1218" s="10"/>
      <c r="BW1218" s="10"/>
      <c r="BX1218" s="10"/>
      <c r="BY1218" s="10"/>
      <c r="BZ1218" s="10"/>
      <c r="CA1218" s="10"/>
      <c r="CB1218" s="10"/>
      <c r="CC1218" s="10"/>
      <c r="CD1218" s="10"/>
      <c r="CE1218" s="10"/>
      <c r="CF1218" s="10"/>
      <c r="CG1218" s="10"/>
      <c r="CH1218" s="10"/>
      <c r="CI1218" s="10"/>
      <c r="CJ1218" s="10"/>
      <c r="CK1218" s="10"/>
      <c r="CL1218" s="10"/>
      <c r="CM1218" s="10"/>
      <c r="CN1218" s="10"/>
      <c r="CO1218" s="10"/>
      <c r="CP1218" s="10"/>
      <c r="CQ1218" s="10"/>
      <c r="CR1218" s="10"/>
      <c r="CS1218" s="10"/>
      <c r="CT1218" s="10"/>
      <c r="CU1218" s="10"/>
      <c r="CV1218" s="10"/>
      <c r="CW1218" s="10"/>
      <c r="CX1218" s="10"/>
      <c r="CY1218" s="10"/>
      <c r="CZ1218" s="10"/>
      <c r="DA1218" s="10"/>
      <c r="DB1218" s="10"/>
      <c r="DC1218" s="10"/>
      <c r="DD1218" s="10"/>
      <c r="DE1218" s="10"/>
      <c r="DF1218" s="10"/>
      <c r="DG1218" s="10"/>
      <c r="DH1218" s="10"/>
      <c r="DI1218" s="10"/>
      <c r="DJ1218" s="10"/>
      <c r="DK1218" s="10"/>
      <c r="DL1218" s="10"/>
      <c r="DM1218" s="10"/>
      <c r="DN1218" s="10"/>
      <c r="DO1218" s="10"/>
      <c r="DP1218" s="10"/>
      <c r="DQ1218" s="10"/>
      <c r="DR1218" s="10"/>
      <c r="DS1218" s="10"/>
    </row>
    <row r="1219" spans="1:123" x14ac:dyDescent="0.25">
      <c r="A1219" s="75" t="s">
        <v>348</v>
      </c>
      <c r="L1219" s="94"/>
    </row>
    <row r="1220" spans="1:123" s="86" customFormat="1" ht="15" customHeight="1" x14ac:dyDescent="0.25">
      <c r="A1220" s="75" t="s">
        <v>348</v>
      </c>
      <c r="B1220" s="80"/>
      <c r="C1220" s="80"/>
      <c r="D1220" s="80"/>
      <c r="E1220" s="81"/>
      <c r="F1220" s="82"/>
      <c r="G1220" s="81"/>
      <c r="H1220" s="81"/>
      <c r="I1220" s="81"/>
      <c r="J1220" s="81"/>
      <c r="K1220" s="81"/>
      <c r="L1220" s="83">
        <f>L1221</f>
        <v>3007</v>
      </c>
      <c r="M1220" s="84" t="s">
        <v>351</v>
      </c>
      <c r="N1220" s="84"/>
      <c r="O1220" s="84"/>
      <c r="P1220" s="84"/>
      <c r="Q1220" s="84"/>
      <c r="R1220" s="84"/>
      <c r="S1220" s="84"/>
      <c r="T1220" s="84"/>
      <c r="U1220" s="84"/>
      <c r="V1220" s="84"/>
      <c r="W1220" s="84"/>
      <c r="X1220" s="84"/>
      <c r="Y1220" s="84"/>
      <c r="Z1220" s="84"/>
      <c r="AA1220" s="84"/>
      <c r="AB1220" s="81"/>
      <c r="AC1220" s="81"/>
      <c r="AD1220" s="14"/>
      <c r="AE1220" s="14"/>
      <c r="AF1220" s="14"/>
      <c r="AG1220" s="14"/>
      <c r="AH1220" s="14"/>
      <c r="AI1220" s="14"/>
      <c r="AJ1220" s="14"/>
      <c r="AK1220" s="14"/>
      <c r="AL1220" s="14"/>
      <c r="AM1220" s="14"/>
      <c r="AN1220" s="85"/>
      <c r="AO1220" s="85"/>
      <c r="AP1220" s="85"/>
      <c r="AQ1220" s="85"/>
      <c r="AR1220" s="85"/>
      <c r="AS1220" s="85"/>
      <c r="AT1220" s="85"/>
      <c r="AU1220" s="85"/>
      <c r="AV1220" s="85"/>
      <c r="AW1220" s="85"/>
      <c r="AX1220" s="85"/>
      <c r="AY1220" s="85"/>
      <c r="AZ1220" s="84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  <c r="BS1220" s="10"/>
      <c r="BT1220" s="10"/>
      <c r="BU1220" s="10"/>
      <c r="BV1220" s="10"/>
      <c r="BW1220" s="10"/>
      <c r="BX1220" s="10"/>
      <c r="BY1220" s="10"/>
      <c r="BZ1220" s="10"/>
      <c r="CA1220" s="10"/>
      <c r="CB1220" s="10"/>
      <c r="CC1220" s="10"/>
      <c r="CD1220" s="10"/>
      <c r="CE1220" s="10"/>
      <c r="CF1220" s="10"/>
      <c r="CG1220" s="10"/>
      <c r="CH1220" s="10"/>
      <c r="CI1220" s="10"/>
      <c r="CJ1220" s="10"/>
      <c r="CK1220" s="10"/>
      <c r="CL1220" s="10"/>
      <c r="CM1220" s="10"/>
      <c r="CN1220" s="10"/>
      <c r="CO1220" s="10"/>
      <c r="CP1220" s="10"/>
      <c r="CQ1220" s="10"/>
      <c r="CR1220" s="10"/>
      <c r="CS1220" s="10"/>
      <c r="CT1220" s="10"/>
      <c r="CU1220" s="10"/>
      <c r="CV1220" s="10"/>
      <c r="CW1220" s="10"/>
      <c r="CX1220" s="10"/>
      <c r="CY1220" s="10"/>
      <c r="CZ1220" s="10"/>
      <c r="DA1220" s="10"/>
      <c r="DB1220" s="10"/>
      <c r="DC1220" s="10"/>
      <c r="DD1220" s="10"/>
      <c r="DE1220" s="10"/>
      <c r="DF1220" s="10"/>
      <c r="DG1220" s="10"/>
      <c r="DH1220" s="10"/>
      <c r="DI1220" s="10"/>
      <c r="DJ1220" s="10"/>
      <c r="DK1220" s="10"/>
      <c r="DL1220" s="10"/>
      <c r="DM1220" s="10"/>
      <c r="DN1220" s="10"/>
      <c r="DO1220" s="10"/>
      <c r="DP1220" s="10"/>
      <c r="DQ1220" s="10"/>
      <c r="DR1220" s="10"/>
      <c r="DS1220" s="10"/>
    </row>
    <row r="1221" spans="1:123" s="101" customFormat="1" ht="10.95" customHeight="1" x14ac:dyDescent="0.25">
      <c r="A1221" s="75" t="s">
        <v>348</v>
      </c>
      <c r="B1221" s="95" t="str">
        <f t="shared" ref="B1221" si="334">IF(E1221&gt;0,"Bud02 " &amp; C1221 &amp;","&amp;D1221&amp;",'"&amp;E1221&amp;"',"&amp;1*R1221)</f>
        <v>Bud02 2020,3007,'xpr003',0.125711</v>
      </c>
      <c r="C1221" s="96">
        <f t="shared" ref="C1221" si="335">$E$5</f>
        <v>2020</v>
      </c>
      <c r="D1221" s="96">
        <v>3007</v>
      </c>
      <c r="E1221" s="97" t="str">
        <f>K1221</f>
        <v>xpr003</v>
      </c>
      <c r="F1221" s="90"/>
      <c r="G1221" s="98">
        <f>IF(""="",1,SUBSTITUTE(SUBSTITUTE("","xxp","xpp"),"xppm13","xppm08"))</f>
        <v>1</v>
      </c>
      <c r="H1221" s="98">
        <f>IF(""="",1,"")</f>
        <v>1</v>
      </c>
      <c r="I1221" s="98">
        <f>IF(""="",1,IF(LEFT("",1)&lt;&gt;"E","",1))</f>
        <v>1</v>
      </c>
      <c r="J1221" s="98">
        <f>IF(""="",1,IF(LEFT("",1)="E","",1))</f>
        <v>1</v>
      </c>
      <c r="K1221" s="99" t="s">
        <v>352</v>
      </c>
      <c r="L1221" s="91">
        <v>3007</v>
      </c>
      <c r="M1221" s="100" t="str">
        <f>IF(LEFT($G1221,4)="xppm","*","")</f>
        <v/>
      </c>
      <c r="N1221" s="101" t="str">
        <f>UPPER(TRIM("        NON_PRODUCTIVE RATE (NON-EXEMPT)"))</f>
        <v>NON_PRODUCTIVE RATE (NON-EXEMPT)</v>
      </c>
      <c r="P1221" s="102"/>
      <c r="R1221" s="103">
        <f>IFERROR(IF(1*AB1221&gt;0,AB1221,Z1221),Z1221)</f>
        <v>0.12571099999999999</v>
      </c>
      <c r="S1221" s="104"/>
      <c r="T1221" s="105">
        <f>IFERROR(IF(LEFT($G1221,4)="xppm",AD1221/VLOOKUP($G1221,$K$11:$Z$28,T$1,0),IF(LEFT($J1221,1)="E",AD1221/VLOOKUP($J1221,$K$11:$Z$28,T$1,0),AD1221/T$6)),"")</f>
        <v>0</v>
      </c>
      <c r="U1221" s="105"/>
      <c r="V1221" s="105">
        <f>IFERROR(IF(LEFT($G1221,4)="xppm",AF1221/VLOOKUP($G1221,$K$11:$Z$28,V$1,0),IF(LEFT($J1221,1)="E",AF1221/VLOOKUP($J1221,$K$11:$Z$28,V$1,0),AF1221/V$6)),"")</f>
        <v>0</v>
      </c>
      <c r="W1221" s="105"/>
      <c r="X1221" s="105">
        <f>IFERROR(IF(LEFT($G1221,4)="xppm",AH1221/VLOOKUP($G1221,$K$11:$Z$28,X$1,0),IF(LEFT($J1221,1)="E",AH1221/VLOOKUP($J1221,$K$11:$Z$28,X$1,0),AH1221/X$6)),"")</f>
        <v>0</v>
      </c>
      <c r="Y1221" s="105"/>
      <c r="Z1221" s="105">
        <f>IFERROR(IF(LEFT($G1221,4)="xppm",AJ1221/VLOOKUP($G1221,$K$11:$Z$28,Z$1,0),IF(LEFT($J1221,1)="E",AJ1221/VLOOKUP($J1221,$K$11:$Z$28,Z$1,0),AJ1221/Z$6)),"")</f>
        <v>0.12571099999999999</v>
      </c>
      <c r="AA1221" s="104"/>
      <c r="AB1221" s="106">
        <f>IFERROR(IF(LEFT($G1221,4)="xppm",AL1221/VLOOKUP($G1221,$K$11:$Z$28,AB$1,0),IF(LEFT($J1221,1)="E",AL1221/VLOOKUP($J1221,$K$11:$AB$28,AB$1,0),AL1221/AB$6)),"")</f>
        <v>0</v>
      </c>
      <c r="AC1221" s="107"/>
      <c r="AD1221" s="106"/>
      <c r="AE1221" s="106"/>
      <c r="AF1221" s="106"/>
      <c r="AG1221" s="106"/>
      <c r="AH1221" s="106"/>
      <c r="AI1221" s="106"/>
      <c r="AJ1221" s="106">
        <v>1.508532</v>
      </c>
      <c r="AK1221" s="107"/>
      <c r="AL1221" s="106">
        <v>0</v>
      </c>
      <c r="AM1221" s="107"/>
      <c r="AN1221" s="105"/>
      <c r="AO1221" s="105"/>
      <c r="AP1221" s="105"/>
      <c r="AQ1221" s="105"/>
      <c r="AR1221" s="105"/>
      <c r="AS1221" s="105"/>
      <c r="AT1221" s="105"/>
      <c r="AU1221" s="105"/>
      <c r="AV1221" s="105"/>
      <c r="AW1221" s="105"/>
      <c r="AX1221" s="105"/>
      <c r="AY1221" s="105"/>
      <c r="AZ1221" s="108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  <c r="BS1221" s="10"/>
      <c r="BT1221" s="10"/>
      <c r="BU1221" s="10"/>
      <c r="BV1221" s="10"/>
      <c r="BW1221" s="10"/>
      <c r="BX1221" s="10"/>
      <c r="BY1221" s="10"/>
      <c r="BZ1221" s="10"/>
      <c r="CA1221" s="10"/>
      <c r="CB1221" s="10"/>
      <c r="CC1221" s="10"/>
      <c r="CD1221" s="10"/>
      <c r="CE1221" s="10"/>
      <c r="CF1221" s="10"/>
      <c r="CG1221" s="10"/>
      <c r="CH1221" s="10"/>
      <c r="CI1221" s="10"/>
      <c r="CJ1221" s="10"/>
      <c r="CK1221" s="10"/>
      <c r="CL1221" s="10"/>
      <c r="CM1221" s="10"/>
      <c r="CN1221" s="10"/>
      <c r="CO1221" s="10"/>
      <c r="CP1221" s="10"/>
      <c r="CQ1221" s="10"/>
      <c r="CR1221" s="10"/>
      <c r="CS1221" s="10"/>
      <c r="CT1221" s="10"/>
      <c r="CU1221" s="10"/>
      <c r="CV1221" s="10"/>
      <c r="CW1221" s="10"/>
      <c r="CX1221" s="10"/>
      <c r="CY1221" s="10"/>
      <c r="CZ1221" s="10"/>
      <c r="DA1221" s="10"/>
      <c r="DB1221" s="10"/>
      <c r="DC1221" s="10"/>
      <c r="DD1221" s="10"/>
      <c r="DE1221" s="10"/>
      <c r="DF1221" s="10"/>
      <c r="DG1221" s="10"/>
      <c r="DH1221" s="10"/>
      <c r="DI1221" s="10"/>
      <c r="DJ1221" s="10"/>
      <c r="DK1221" s="10"/>
      <c r="DL1221" s="10"/>
      <c r="DM1221" s="10"/>
      <c r="DN1221" s="10"/>
      <c r="DO1221" s="10"/>
      <c r="DP1221" s="10"/>
      <c r="DQ1221" s="10"/>
      <c r="DR1221" s="10"/>
      <c r="DS1221" s="10"/>
    </row>
    <row r="1222" spans="1:123" s="101" customFormat="1" ht="10.95" customHeight="1" x14ac:dyDescent="0.25">
      <c r="A1222" s="75" t="s">
        <v>348</v>
      </c>
      <c r="B1222" s="95" t="str">
        <f>IF(E1222&gt;0,"Bud02 " &amp; C1222 &amp;","&amp;D1222&amp;",'"&amp;E1222&amp;"',"&amp;1*R1222)</f>
        <v>Bud02 2020,3007,'xpr007',0</v>
      </c>
      <c r="C1222" s="96">
        <f>$E$5</f>
        <v>2020</v>
      </c>
      <c r="D1222" s="96">
        <v>3007</v>
      </c>
      <c r="E1222" s="97" t="str">
        <f>K1222</f>
        <v>xpr007</v>
      </c>
      <c r="F1222" s="90"/>
      <c r="G1222" s="98">
        <f>IF(""="",1,SUBSTITUTE(SUBSTITUTE("","xxp","xpp"),"xppm13","xppm08"))</f>
        <v>1</v>
      </c>
      <c r="H1222" s="98">
        <f>IF(""="",1,"")</f>
        <v>1</v>
      </c>
      <c r="I1222" s="98">
        <f>IF(""="",1,IF(LEFT("",1)&lt;&gt;"E","",1))</f>
        <v>1</v>
      </c>
      <c r="J1222" s="98">
        <f>IF(""="",1,IF(LEFT("",1)="E","",1))</f>
        <v>1</v>
      </c>
      <c r="K1222" s="99" t="s">
        <v>353</v>
      </c>
      <c r="L1222" s="91">
        <v>3007</v>
      </c>
      <c r="M1222" s="100" t="str">
        <f>IF(LEFT($G1222,4)="xppm","*","")</f>
        <v/>
      </c>
      <c r="N1222" s="101" t="str">
        <f>UPPER(TRIM("        NON_PRODUCTIVE RATE (EXEMPT)"))</f>
        <v>NON_PRODUCTIVE RATE (EXEMPT)</v>
      </c>
      <c r="P1222" s="102"/>
      <c r="R1222" s="103">
        <f>IFERROR(IF(1*AB1222&gt;0,AB1222,Z1222),Z1222)</f>
        <v>0</v>
      </c>
      <c r="S1222" s="104"/>
      <c r="T1222" s="105">
        <f>IFERROR(IF(LEFT($G1222,4)="xppm",AD1222/VLOOKUP($G1222,$K$11:$Z$28,T$1,0),IF(LEFT($J1222,1)="E",AD1222/VLOOKUP($J1222,$K$11:$Z$28,T$1,0),AD1222/T$6)),"")</f>
        <v>0</v>
      </c>
      <c r="U1222" s="105"/>
      <c r="V1222" s="105">
        <f>IFERROR(IF(LEFT($G1222,4)="xppm",AF1222/VLOOKUP($G1222,$K$11:$Z$28,V$1,0),IF(LEFT($J1222,1)="E",AF1222/VLOOKUP($J1222,$K$11:$Z$28,V$1,0),AF1222/V$6)),"")</f>
        <v>0</v>
      </c>
      <c r="W1222" s="105"/>
      <c r="X1222" s="105">
        <f>IFERROR(IF(LEFT($G1222,4)="xppm",AH1222/VLOOKUP($G1222,$K$11:$Z$28,X$1,0),IF(LEFT($J1222,1)="E",AH1222/VLOOKUP($J1222,$K$11:$Z$28,X$1,0),AH1222/X$6)),"")</f>
        <v>0</v>
      </c>
      <c r="Y1222" s="105"/>
      <c r="Z1222" s="105">
        <f>IFERROR(IF(LEFT($G1222,4)="xppm",AJ1222/VLOOKUP($G1222,$K$11:$Z$28,Z$1,0),IF(LEFT($J1222,1)="E",AJ1222/VLOOKUP($J1222,$K$11:$Z$28,Z$1,0),AJ1222/Z$6)),"")</f>
        <v>0</v>
      </c>
      <c r="AA1222" s="104"/>
      <c r="AB1222" s="106">
        <f>IFERROR(IF(LEFT($G1222,4)="xppm",AL1222/VLOOKUP($G1222,$K$11:$Z$28,AB$1,0),IF(LEFT($J1222,1)="E",AL1222/VLOOKUP($J1222,$K$11:$AB$28,AB$1,0),AL1222/AB$6)),"")</f>
        <v>0</v>
      </c>
      <c r="AC1222" s="107"/>
      <c r="AD1222" s="106"/>
      <c r="AE1222" s="106"/>
      <c r="AF1222" s="106"/>
      <c r="AG1222" s="106"/>
      <c r="AH1222" s="106"/>
      <c r="AI1222" s="106"/>
      <c r="AJ1222" s="106">
        <v>0</v>
      </c>
      <c r="AK1222" s="107"/>
      <c r="AL1222" s="106">
        <v>0</v>
      </c>
      <c r="AM1222" s="107"/>
      <c r="AN1222" s="105"/>
      <c r="AO1222" s="105"/>
      <c r="AP1222" s="105"/>
      <c r="AQ1222" s="105"/>
      <c r="AR1222" s="105"/>
      <c r="AS1222" s="105"/>
      <c r="AT1222" s="105"/>
      <c r="AU1222" s="105"/>
      <c r="AV1222" s="105"/>
      <c r="AW1222" s="105"/>
      <c r="AX1222" s="105"/>
      <c r="AY1222" s="105"/>
      <c r="AZ1222" s="108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  <c r="BS1222" s="10"/>
      <c r="BT1222" s="10"/>
      <c r="BU1222" s="10"/>
      <c r="BV1222" s="10"/>
      <c r="BW1222" s="10"/>
      <c r="BX1222" s="10"/>
      <c r="BY1222" s="10"/>
      <c r="BZ1222" s="10"/>
      <c r="CA1222" s="10"/>
      <c r="CB1222" s="10"/>
      <c r="CC1222" s="10"/>
      <c r="CD1222" s="10"/>
      <c r="CE1222" s="10"/>
      <c r="CF1222" s="10"/>
      <c r="CG1222" s="10"/>
      <c r="CH1222" s="10"/>
      <c r="CI1222" s="10"/>
      <c r="CJ1222" s="10"/>
      <c r="CK1222" s="10"/>
      <c r="CL1222" s="10"/>
      <c r="CM1222" s="10"/>
      <c r="CN1222" s="10"/>
      <c r="CO1222" s="10"/>
      <c r="CP1222" s="10"/>
      <c r="CQ1222" s="10"/>
      <c r="CR1222" s="10"/>
      <c r="CS1222" s="10"/>
      <c r="CT1222" s="10"/>
      <c r="CU1222" s="10"/>
      <c r="CV1222" s="10"/>
      <c r="CW1222" s="10"/>
      <c r="CX1222" s="10"/>
      <c r="CY1222" s="10"/>
      <c r="CZ1222" s="10"/>
      <c r="DA1222" s="10"/>
      <c r="DB1222" s="10"/>
      <c r="DC1222" s="10"/>
      <c r="DD1222" s="10"/>
      <c r="DE1222" s="10"/>
      <c r="DF1222" s="10"/>
      <c r="DG1222" s="10"/>
      <c r="DH1222" s="10"/>
      <c r="DI1222" s="10"/>
      <c r="DJ1222" s="10"/>
      <c r="DK1222" s="10"/>
      <c r="DL1222" s="10"/>
      <c r="DM1222" s="10"/>
      <c r="DN1222" s="10"/>
      <c r="DO1222" s="10"/>
      <c r="DP1222" s="10"/>
      <c r="DQ1222" s="10"/>
      <c r="DR1222" s="10"/>
      <c r="DS1222" s="10"/>
    </row>
    <row r="1223" spans="1:123" x14ac:dyDescent="0.25">
      <c r="A1223" s="75" t="s">
        <v>348</v>
      </c>
      <c r="L1223" s="94"/>
    </row>
    <row r="1224" spans="1:123" s="86" customFormat="1" ht="15" customHeight="1" x14ac:dyDescent="0.25">
      <c r="A1224" s="75" t="s">
        <v>348</v>
      </c>
      <c r="B1224" s="80"/>
      <c r="C1224" s="80"/>
      <c r="D1224" s="80"/>
      <c r="E1224" s="81"/>
      <c r="F1224" s="82"/>
      <c r="G1224" s="81"/>
      <c r="H1224" s="81"/>
      <c r="I1224" s="81"/>
      <c r="J1224" s="81"/>
      <c r="K1224" s="81"/>
      <c r="L1224" s="83">
        <f>L1225</f>
        <v>3007</v>
      </c>
      <c r="M1224" s="84" t="s">
        <v>354</v>
      </c>
      <c r="N1224" s="84"/>
      <c r="O1224" s="84"/>
      <c r="P1224" s="84"/>
      <c r="Q1224" s="84"/>
      <c r="R1224" s="84"/>
      <c r="S1224" s="84"/>
      <c r="T1224" s="84"/>
      <c r="U1224" s="84"/>
      <c r="V1224" s="84"/>
      <c r="W1224" s="84"/>
      <c r="X1224" s="84"/>
      <c r="Y1224" s="84"/>
      <c r="Z1224" s="84"/>
      <c r="AA1224" s="84"/>
      <c r="AB1224" s="81"/>
      <c r="AC1224" s="81"/>
      <c r="AD1224" s="14"/>
      <c r="AE1224" s="14"/>
      <c r="AF1224" s="14"/>
      <c r="AG1224" s="14"/>
      <c r="AH1224" s="14"/>
      <c r="AI1224" s="14"/>
      <c r="AJ1224" s="14"/>
      <c r="AK1224" s="14"/>
      <c r="AL1224" s="14"/>
      <c r="AM1224" s="14"/>
      <c r="AN1224" s="85"/>
      <c r="AO1224" s="85"/>
      <c r="AP1224" s="85"/>
      <c r="AQ1224" s="85"/>
      <c r="AR1224" s="85"/>
      <c r="AS1224" s="85"/>
      <c r="AT1224" s="85"/>
      <c r="AU1224" s="85"/>
      <c r="AV1224" s="85"/>
      <c r="AW1224" s="85"/>
      <c r="AX1224" s="85"/>
      <c r="AY1224" s="85"/>
      <c r="AZ1224" s="84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  <c r="BS1224" s="10"/>
      <c r="BT1224" s="10"/>
      <c r="BU1224" s="10"/>
      <c r="BV1224" s="10"/>
      <c r="BW1224" s="10"/>
      <c r="BX1224" s="10"/>
      <c r="BY1224" s="10"/>
      <c r="BZ1224" s="10"/>
      <c r="CA1224" s="10"/>
      <c r="CB1224" s="10"/>
      <c r="CC1224" s="10"/>
      <c r="CD1224" s="10"/>
      <c r="CE1224" s="10"/>
      <c r="CF1224" s="10"/>
      <c r="CG1224" s="10"/>
      <c r="CH1224" s="10"/>
      <c r="CI1224" s="10"/>
      <c r="CJ1224" s="10"/>
      <c r="CK1224" s="10"/>
      <c r="CL1224" s="10"/>
      <c r="CM1224" s="10"/>
      <c r="CN1224" s="10"/>
      <c r="CO1224" s="10"/>
      <c r="CP1224" s="10"/>
      <c r="CQ1224" s="10"/>
      <c r="CR1224" s="10"/>
      <c r="CS1224" s="10"/>
      <c r="CT1224" s="10"/>
      <c r="CU1224" s="10"/>
      <c r="CV1224" s="10"/>
      <c r="CW1224" s="10"/>
      <c r="CX1224" s="10"/>
      <c r="CY1224" s="10"/>
      <c r="CZ1224" s="10"/>
      <c r="DA1224" s="10"/>
      <c r="DB1224" s="10"/>
      <c r="DC1224" s="10"/>
      <c r="DD1224" s="10"/>
      <c r="DE1224" s="10"/>
      <c r="DF1224" s="10"/>
      <c r="DG1224" s="10"/>
      <c r="DH1224" s="10"/>
      <c r="DI1224" s="10"/>
      <c r="DJ1224" s="10"/>
      <c r="DK1224" s="10"/>
      <c r="DL1224" s="10"/>
      <c r="DM1224" s="10"/>
      <c r="DN1224" s="10"/>
      <c r="DO1224" s="10"/>
      <c r="DP1224" s="10"/>
      <c r="DQ1224" s="10"/>
      <c r="DR1224" s="10"/>
      <c r="DS1224" s="10"/>
    </row>
    <row r="1225" spans="1:123" s="101" customFormat="1" ht="10.95" customHeight="1" x14ac:dyDescent="0.25">
      <c r="A1225" s="75" t="s">
        <v>348</v>
      </c>
      <c r="B1225" s="95" t="str">
        <f t="shared" ref="B1225:B1228" si="336">IF(E1225&gt;0,"Bud02 " &amp; C1225 &amp;","&amp;D1225&amp;",'"&amp;E1225&amp;"',"&amp;1*R1225)</f>
        <v>Bud02 2020,3007,'xpr005',0.000838158803381455</v>
      </c>
      <c r="C1225" s="96">
        <f t="shared" ref="C1225:C1228" si="337">$E$5</f>
        <v>2020</v>
      </c>
      <c r="D1225" s="96">
        <v>3007</v>
      </c>
      <c r="E1225" s="97" t="str">
        <f>IF(LEFT(H1225,1) = "x",H1225,F1225)</f>
        <v>xpr005</v>
      </c>
      <c r="F1225" s="90">
        <v>500000</v>
      </c>
      <c r="G1225" s="98">
        <f>IF(""="",1,SUBSTITUTE(SUBSTITUTE("","xxp","xpp"),"xppm13","xppm08"))</f>
        <v>1</v>
      </c>
      <c r="H1225" s="98" t="str">
        <f>IF("xpr005"="",1,"xpr005")</f>
        <v>xpr005</v>
      </c>
      <c r="I1225" s="98">
        <f>IF("Ew57z"="",1,IF(LEFT("Ew57z",1)&lt;&gt;"E","Ew57z",1))</f>
        <v>1</v>
      </c>
      <c r="J1225" s="98" t="str">
        <f>IF("Ew57z"="",1,IF(LEFT("Ew57z",1)="E","Ew57z",1))</f>
        <v>Ew57z</v>
      </c>
      <c r="K1225" s="99" t="s">
        <v>355</v>
      </c>
      <c r="L1225" s="91">
        <v>3007</v>
      </c>
      <c r="M1225" s="100" t="str">
        <f>IF(LEFT($G1225,4)="xppm","*","")</f>
        <v/>
      </c>
      <c r="N1225" s="101" t="str">
        <f>UPPER(TRIM("          PAYROLL TAXES"))</f>
        <v>PAYROLL TAXES</v>
      </c>
      <c r="P1225" s="102" t="s">
        <v>356</v>
      </c>
      <c r="R1225" s="109">
        <f>IFERROR(IF(1*AB1225&gt;0,AB1225,V1225),V1225)</f>
        <v>8.3815880338145477E-4</v>
      </c>
      <c r="S1225" s="108"/>
      <c r="T1225" s="101">
        <f>IFERROR(IF(LEFT($G1225,4)="xppm",AD1225/VLOOKUP($G1225,$K$11:$Z$28,T$1,0),IF(LEFT($J1225,1)="E",AD1225/VLOOKUP($J1225,$K$11:$Z$28,T$1,0),AD1225/T$6)),"")</f>
        <v>7.9014499568848067E-4</v>
      </c>
      <c r="V1225" s="101">
        <f>IFERROR(IF(LEFT($G1225,4)="xppm",AF1225/VLOOKUP($G1225,$K$11:$Z$28,V$1,0),IF(LEFT($J1225,1)="E",AF1225/VLOOKUP($J1225,$K$11:$Z$28,V$1,0),AF1225/V$6)),"")</f>
        <v>8.3815880338145477E-4</v>
      </c>
      <c r="X1225" s="101">
        <f>IFERROR(IF(LEFT($G1225,4)="xppm",AH1225/VLOOKUP($G1225,$K$11:$Z$28,X$1,0),IF(LEFT($J1225,1)="E",AH1225/VLOOKUP($J1225,$K$11:$Z$28,X$1,0),AH1225/X$6)),"")</f>
        <v>1.0512794845407522E-3</v>
      </c>
      <c r="Z1225" s="101">
        <f>IFERROR(IF(LEFT($G1225,4)="xppm",AJ1225/VLOOKUP($G1225,$K$11:$Z$28,Z$1,0),IF(LEFT($J1225,1)="E",AJ1225/VLOOKUP($J1225,$K$11:$Z$28,Z$1,0),AJ1225/Z$6)),"")</f>
        <v>1.0200320262134649E-3</v>
      </c>
      <c r="AA1225" s="108"/>
      <c r="AB1225" s="99" t="str">
        <f>IFERROR(IF(LEFT($G1225,4)="xppm",AL1225/VLOOKUP($G1225,$K$11:$Z$28,AB$1,0),IF(LEFT($J1225,1)="E",AL1225/VLOOKUP($J1225,$K$11:$AB$28,AB$1,0),AL1225/AB$6)),"")</f>
        <v/>
      </c>
      <c r="AC1225" s="110"/>
      <c r="AD1225" s="14">
        <v>38249.26</v>
      </c>
      <c r="AE1225" s="14"/>
      <c r="AF1225" s="14">
        <v>119749.93</v>
      </c>
      <c r="AG1225" s="14"/>
      <c r="AH1225" s="14">
        <v>161796.24</v>
      </c>
      <c r="AI1225" s="14"/>
      <c r="AJ1225" s="14">
        <v>184669.34172500001</v>
      </c>
      <c r="AK1225" s="65"/>
      <c r="AL1225" s="14">
        <v>0</v>
      </c>
      <c r="AM1225" s="65"/>
      <c r="AN1225" s="25">
        <v>12453.27</v>
      </c>
      <c r="AO1225" s="25">
        <v>11668.11</v>
      </c>
      <c r="AP1225" s="25">
        <v>12994.2</v>
      </c>
      <c r="AQ1225" s="25">
        <v>13413.2</v>
      </c>
      <c r="AR1225" s="25">
        <v>12433.43</v>
      </c>
      <c r="AS1225" s="25">
        <v>13594.39</v>
      </c>
      <c r="AT1225" s="25">
        <v>13870.25</v>
      </c>
      <c r="AU1225" s="25">
        <v>13484.26</v>
      </c>
      <c r="AV1225" s="25">
        <v>14705.14</v>
      </c>
      <c r="AW1225" s="25">
        <v>12782.12</v>
      </c>
      <c r="AX1225" s="25">
        <v>12992.3</v>
      </c>
      <c r="AY1225" s="25">
        <v>12474.84</v>
      </c>
      <c r="AZ1225" s="108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  <c r="BS1225" s="10"/>
      <c r="BT1225" s="10"/>
      <c r="BU1225" s="10"/>
      <c r="BV1225" s="10"/>
      <c r="BW1225" s="10"/>
      <c r="BX1225" s="10"/>
      <c r="BY1225" s="10"/>
      <c r="BZ1225" s="10"/>
      <c r="CA1225" s="10"/>
      <c r="CB1225" s="10"/>
      <c r="CC1225" s="10"/>
      <c r="CD1225" s="10"/>
      <c r="CE1225" s="10"/>
      <c r="CF1225" s="10"/>
      <c r="CG1225" s="10"/>
      <c r="CH1225" s="10"/>
      <c r="CI1225" s="10"/>
      <c r="CJ1225" s="10"/>
      <c r="CK1225" s="10"/>
      <c r="CL1225" s="10"/>
      <c r="CM1225" s="10"/>
      <c r="CN1225" s="10"/>
      <c r="CO1225" s="10"/>
      <c r="CP1225" s="10"/>
      <c r="CQ1225" s="10"/>
      <c r="CR1225" s="10"/>
      <c r="CS1225" s="10"/>
      <c r="CT1225" s="10"/>
      <c r="CU1225" s="10"/>
      <c r="CV1225" s="10"/>
      <c r="CW1225" s="10"/>
      <c r="CX1225" s="10"/>
      <c r="CY1225" s="10"/>
      <c r="CZ1225" s="10"/>
      <c r="DA1225" s="10"/>
      <c r="DB1225" s="10"/>
      <c r="DC1225" s="10"/>
      <c r="DD1225" s="10"/>
      <c r="DE1225" s="10"/>
      <c r="DF1225" s="10"/>
      <c r="DG1225" s="10"/>
      <c r="DH1225" s="10"/>
      <c r="DI1225" s="10"/>
      <c r="DJ1225" s="10"/>
      <c r="DK1225" s="10"/>
      <c r="DL1225" s="10"/>
      <c r="DM1225" s="10"/>
      <c r="DN1225" s="10"/>
      <c r="DO1225" s="10"/>
      <c r="DP1225" s="10"/>
      <c r="DQ1225" s="10"/>
      <c r="DR1225" s="10"/>
      <c r="DS1225" s="10"/>
    </row>
    <row r="1226" spans="1:123" s="101" customFormat="1" ht="10.95" customHeight="1" x14ac:dyDescent="0.25">
      <c r="A1226" s="75" t="s">
        <v>348</v>
      </c>
      <c r="B1226" s="95" t="str">
        <f t="shared" si="336"/>
        <v>Bud02 2020,3007,'xpr002',0.000906554561580579</v>
      </c>
      <c r="C1226" s="96">
        <f t="shared" si="337"/>
        <v>2020</v>
      </c>
      <c r="D1226" s="96">
        <v>3007</v>
      </c>
      <c r="E1226" s="97" t="str">
        <f>IF(LEFT(H1226,1) = "x",H1226,F1226)</f>
        <v>xpr002</v>
      </c>
      <c r="F1226" s="90">
        <v>501100</v>
      </c>
      <c r="G1226" s="98">
        <f>IF(""="",1,SUBSTITUTE(SUBSTITUTE("","xxp","xpp"),"xppm13","xppm08"))</f>
        <v>1</v>
      </c>
      <c r="H1226" s="98" t="str">
        <f>IF("xpr002"="",1,"xpr002")</f>
        <v>xpr002</v>
      </c>
      <c r="I1226" s="98">
        <f>IF("Ewz"="",1,IF(LEFT("Ewz",1)&lt;&gt;"E","Ewz",1))</f>
        <v>1</v>
      </c>
      <c r="J1226" s="98" t="str">
        <f>IF("Ewz"="",1,IF(LEFT("Ewz",1)="E","Ewz",1))</f>
        <v>Ewz</v>
      </c>
      <c r="K1226" s="99" t="s">
        <v>357</v>
      </c>
      <c r="L1226" s="91">
        <v>3007</v>
      </c>
      <c r="M1226" s="100" t="str">
        <f>IF(LEFT($G1226,4)="xppm","*","")</f>
        <v/>
      </c>
      <c r="N1226" s="101" t="str">
        <f>UPPER(TRIM("          HEALTH INSURANCE"))</f>
        <v>HEALTH INSURANCE</v>
      </c>
      <c r="P1226" s="102" t="s">
        <v>356</v>
      </c>
      <c r="R1226" s="109">
        <f>IFERROR(IF(1*AB1226&gt;0,AB1226,V1226),V1226)</f>
        <v>9.0655456158057908E-4</v>
      </c>
      <c r="S1226" s="108"/>
      <c r="T1226" s="101">
        <f>IFERROR(IF(LEFT($G1226,4)="xppm",AD1226/VLOOKUP($G1226,$K$11:$Z$28,T$1,0),IF(LEFT($J1226,1)="E",AD1226/VLOOKUP($J1226,$K$11:$Z$28,T$1,0),AD1226/T$6)),"")</f>
        <v>8.6001086264619647E-4</v>
      </c>
      <c r="V1226" s="101">
        <f>IFERROR(IF(LEFT($G1226,4)="xppm",AF1226/VLOOKUP($G1226,$K$11:$Z$28,V$1,0),IF(LEFT($J1226,1)="E",AF1226/VLOOKUP($J1226,$K$11:$Z$28,V$1,0),AF1226/V$6)),"")</f>
        <v>9.0655456158057908E-4</v>
      </c>
      <c r="X1226" s="101">
        <f>IFERROR(IF(LEFT($G1226,4)="xppm",AH1226/VLOOKUP($G1226,$K$11:$Z$28,X$1,0),IF(LEFT($J1226,1)="E",AH1226/VLOOKUP($J1226,$K$11:$Z$28,X$1,0),AH1226/X$6)),"")</f>
        <v>1.2175855143298604E-3</v>
      </c>
      <c r="Z1226" s="101">
        <f>IFERROR(IF(LEFT($G1226,4)="xppm",AJ1226/VLOOKUP($G1226,$K$11:$Z$28,Z$1,0),IF(LEFT($J1226,1)="E",AJ1226/VLOOKUP($J1226,$K$11:$Z$28,Z$1,0),AJ1226/Z$6)),"")</f>
        <v>1.0693376248372421E-3</v>
      </c>
      <c r="AA1226" s="108"/>
      <c r="AB1226" s="99" t="str">
        <f>IFERROR(IF(LEFT($G1226,4)="xppm",AL1226/VLOOKUP($G1226,$K$11:$Z$28,AB$1,0),IF(LEFT($J1226,1)="E",AL1226/VLOOKUP($J1226,$K$11:$AB$28,AB$1,0),AL1226/AB$6)),"")</f>
        <v/>
      </c>
      <c r="AC1226" s="110"/>
      <c r="AD1226" s="14">
        <v>42716.99</v>
      </c>
      <c r="AE1226" s="14"/>
      <c r="AF1226" s="14">
        <v>132570.56</v>
      </c>
      <c r="AG1226" s="14"/>
      <c r="AH1226" s="14">
        <v>190324.43</v>
      </c>
      <c r="AI1226" s="14"/>
      <c r="AJ1226" s="14">
        <v>199500</v>
      </c>
      <c r="AK1226" s="65"/>
      <c r="AL1226" s="14">
        <v>0</v>
      </c>
      <c r="AM1226" s="65"/>
      <c r="AN1226" s="25">
        <v>14913.93</v>
      </c>
      <c r="AO1226" s="25">
        <v>14986.62</v>
      </c>
      <c r="AP1226" s="25">
        <v>16021.21</v>
      </c>
      <c r="AQ1226" s="25">
        <v>13225.49</v>
      </c>
      <c r="AR1226" s="25">
        <v>22053.98</v>
      </c>
      <c r="AS1226" s="25">
        <v>13694.77</v>
      </c>
      <c r="AT1226" s="25">
        <v>17512.740000000002</v>
      </c>
      <c r="AU1226" s="25">
        <v>10673.69</v>
      </c>
      <c r="AV1226" s="25">
        <v>12692.9</v>
      </c>
      <c r="AW1226" s="25">
        <v>15415.42</v>
      </c>
      <c r="AX1226" s="25">
        <v>14476.43</v>
      </c>
      <c r="AY1226" s="25">
        <v>12825.14</v>
      </c>
      <c r="AZ1226" s="108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  <c r="BS1226" s="10"/>
      <c r="BT1226" s="10"/>
      <c r="BU1226" s="10"/>
      <c r="BV1226" s="10"/>
      <c r="BW1226" s="10"/>
      <c r="BX1226" s="10"/>
      <c r="BY1226" s="10"/>
      <c r="BZ1226" s="10"/>
      <c r="CA1226" s="10"/>
      <c r="CB1226" s="10"/>
      <c r="CC1226" s="10"/>
      <c r="CD1226" s="10"/>
      <c r="CE1226" s="10"/>
      <c r="CF1226" s="10"/>
      <c r="CG1226" s="10"/>
      <c r="CH1226" s="10"/>
      <c r="CI1226" s="10"/>
      <c r="CJ1226" s="10"/>
      <c r="CK1226" s="10"/>
      <c r="CL1226" s="10"/>
      <c r="CM1226" s="10"/>
      <c r="CN1226" s="10"/>
      <c r="CO1226" s="10"/>
      <c r="CP1226" s="10"/>
      <c r="CQ1226" s="10"/>
      <c r="CR1226" s="10"/>
      <c r="CS1226" s="10"/>
      <c r="CT1226" s="10"/>
      <c r="CU1226" s="10"/>
      <c r="CV1226" s="10"/>
      <c r="CW1226" s="10"/>
      <c r="CX1226" s="10"/>
      <c r="CY1226" s="10"/>
      <c r="CZ1226" s="10"/>
      <c r="DA1226" s="10"/>
      <c r="DB1226" s="10"/>
      <c r="DC1226" s="10"/>
      <c r="DD1226" s="10"/>
      <c r="DE1226" s="10"/>
      <c r="DF1226" s="10"/>
      <c r="DG1226" s="10"/>
      <c r="DH1226" s="10"/>
      <c r="DI1226" s="10"/>
      <c r="DJ1226" s="10"/>
      <c r="DK1226" s="10"/>
      <c r="DL1226" s="10"/>
      <c r="DM1226" s="10"/>
      <c r="DN1226" s="10"/>
      <c r="DO1226" s="10"/>
      <c r="DP1226" s="10"/>
      <c r="DQ1226" s="10"/>
      <c r="DR1226" s="10"/>
      <c r="DS1226" s="10"/>
    </row>
    <row r="1227" spans="1:123" s="101" customFormat="1" ht="10.95" customHeight="1" x14ac:dyDescent="0.25">
      <c r="A1227" s="75" t="s">
        <v>348</v>
      </c>
      <c r="B1227" s="95" t="str">
        <f t="shared" si="336"/>
        <v>Bud02 2020,3007,'xpr006',0.00020917442640016</v>
      </c>
      <c r="C1227" s="96">
        <f t="shared" si="337"/>
        <v>2020</v>
      </c>
      <c r="D1227" s="96">
        <v>3007</v>
      </c>
      <c r="E1227" s="97" t="str">
        <f>IF(LEFT(H1227,1) = "x",H1227,F1227)</f>
        <v>xpr006</v>
      </c>
      <c r="F1227" s="90">
        <v>503000</v>
      </c>
      <c r="G1227" s="98">
        <f>IF(""="",1,SUBSTITUTE(SUBSTITUTE("","xxp","xpp"),"xppm13","xppm08"))</f>
        <v>1</v>
      </c>
      <c r="H1227" s="98" t="str">
        <f>IF("xpr006"="",1,"xpr006")</f>
        <v>xpr006</v>
      </c>
      <c r="I1227" s="98">
        <f>IF("Ewz"="",1,IF(LEFT("Ewz",1)&lt;&gt;"E","Ewz",1))</f>
        <v>1</v>
      </c>
      <c r="J1227" s="98" t="str">
        <f>IF("Ewz"="",1,IF(LEFT("Ewz",1)="E","Ewz",1))</f>
        <v>Ewz</v>
      </c>
      <c r="K1227" s="99" t="s">
        <v>358</v>
      </c>
      <c r="L1227" s="91">
        <v>3007</v>
      </c>
      <c r="M1227" s="100" t="str">
        <f>IF(LEFT($G1227,4)="xppm","*","")</f>
        <v/>
      </c>
      <c r="N1227" s="101" t="str">
        <f>UPPER(TRIM("          WORKMANS COMP INSURANCE"))</f>
        <v>WORKMANS COMP INSURANCE</v>
      </c>
      <c r="P1227" s="102" t="s">
        <v>359</v>
      </c>
      <c r="R1227" s="109">
        <f>IFERROR(IF(1*AB1227&gt;0,AB1227,V1227),V1227)</f>
        <v>2.0917442640015955E-4</v>
      </c>
      <c r="S1227" s="108"/>
      <c r="T1227" s="101">
        <f>IFERROR(IF(LEFT($G1227,4)="xppm",AD1227/VLOOKUP($G1227,$K$11:$Z$28,T$1,0),IF(LEFT($J1227,1)="E",AD1227/VLOOKUP($J1227,$K$11:$Z$28,T$1,0),AD1227/T$6)),"")</f>
        <v>2.0527864342165218E-4</v>
      </c>
      <c r="V1227" s="101">
        <f>IFERROR(IF(LEFT($G1227,4)="xppm",AF1227/VLOOKUP($G1227,$K$11:$Z$28,V$1,0),IF(LEFT($J1227,1)="E",AF1227/VLOOKUP($J1227,$K$11:$Z$28,V$1,0),AF1227/V$6)),"")</f>
        <v>2.0917442640015955E-4</v>
      </c>
      <c r="X1227" s="101">
        <f>IFERROR(IF(LEFT($G1227,4)="xppm",AH1227/VLOOKUP($G1227,$K$11:$Z$28,X$1,0),IF(LEFT($J1227,1)="E",AH1227/VLOOKUP($J1227,$K$11:$Z$28,X$1,0),AH1227/X$6)),"")</f>
        <v>1.6401759260873715E-4</v>
      </c>
      <c r="Z1227" s="101">
        <f>IFERROR(IF(LEFT($G1227,4)="xppm",AJ1227/VLOOKUP($G1227,$K$11:$Z$28,Z$1,0),IF(LEFT($J1227,1)="E",AJ1227/VLOOKUP($J1227,$K$11:$Z$28,Z$1,0),AJ1227/Z$6)),"")</f>
        <v>2.1862728341785179E-4</v>
      </c>
      <c r="AA1227" s="108"/>
      <c r="AB1227" s="99" t="str">
        <f>IFERROR(IF(LEFT($G1227,4)="xppm",AL1227/VLOOKUP($G1227,$K$11:$Z$28,AB$1,0),IF(LEFT($J1227,1)="E",AL1227/VLOOKUP($J1227,$K$11:$AB$28,AB$1,0),AL1227/AB$6)),"")</f>
        <v/>
      </c>
      <c r="AC1227" s="110"/>
      <c r="AD1227" s="14">
        <v>10196.25</v>
      </c>
      <c r="AE1227" s="14"/>
      <c r="AF1227" s="14">
        <v>30588.75</v>
      </c>
      <c r="AG1227" s="14"/>
      <c r="AH1227" s="14">
        <v>25638.080000000002</v>
      </c>
      <c r="AI1227" s="14"/>
      <c r="AJ1227" s="14">
        <v>40788</v>
      </c>
      <c r="AK1227" s="65"/>
      <c r="AL1227" s="14">
        <v>0</v>
      </c>
      <c r="AM1227" s="65"/>
      <c r="AN1227" s="25">
        <v>56.62</v>
      </c>
      <c r="AO1227" s="25">
        <v>56.62</v>
      </c>
      <c r="AP1227" s="25">
        <v>3555</v>
      </c>
      <c r="AQ1227" s="25">
        <v>3398.75</v>
      </c>
      <c r="AR1227" s="25">
        <v>3398.75</v>
      </c>
      <c r="AS1227" s="25">
        <v>3398.75</v>
      </c>
      <c r="AT1227" s="25">
        <v>3398.75</v>
      </c>
      <c r="AU1227" s="25">
        <v>3398.75</v>
      </c>
      <c r="AV1227" s="25">
        <v>3398.75</v>
      </c>
      <c r="AW1227" s="25">
        <v>3398.75</v>
      </c>
      <c r="AX1227" s="25">
        <v>3398.75</v>
      </c>
      <c r="AY1227" s="25">
        <v>3398.75</v>
      </c>
      <c r="AZ1227" s="108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  <c r="BS1227" s="10"/>
      <c r="BT1227" s="10"/>
      <c r="BU1227" s="10"/>
      <c r="BV1227" s="10"/>
      <c r="BW1227" s="10"/>
      <c r="BX1227" s="10"/>
      <c r="BY1227" s="10"/>
      <c r="BZ1227" s="10"/>
      <c r="CA1227" s="10"/>
      <c r="CB1227" s="10"/>
      <c r="CC1227" s="10"/>
      <c r="CD1227" s="10"/>
      <c r="CE1227" s="10"/>
      <c r="CF1227" s="10"/>
      <c r="CG1227" s="10"/>
      <c r="CH1227" s="10"/>
      <c r="CI1227" s="10"/>
      <c r="CJ1227" s="10"/>
      <c r="CK1227" s="10"/>
      <c r="CL1227" s="10"/>
      <c r="CM1227" s="10"/>
      <c r="CN1227" s="10"/>
      <c r="CO1227" s="10"/>
      <c r="CP1227" s="10"/>
      <c r="CQ1227" s="10"/>
      <c r="CR1227" s="10"/>
      <c r="CS1227" s="10"/>
      <c r="CT1227" s="10"/>
      <c r="CU1227" s="10"/>
      <c r="CV1227" s="10"/>
      <c r="CW1227" s="10"/>
      <c r="CX1227" s="10"/>
      <c r="CY1227" s="10"/>
      <c r="CZ1227" s="10"/>
      <c r="DA1227" s="10"/>
      <c r="DB1227" s="10"/>
      <c r="DC1227" s="10"/>
      <c r="DD1227" s="10"/>
      <c r="DE1227" s="10"/>
      <c r="DF1227" s="10"/>
      <c r="DG1227" s="10"/>
      <c r="DH1227" s="10"/>
      <c r="DI1227" s="10"/>
      <c r="DJ1227" s="10"/>
      <c r="DK1227" s="10"/>
      <c r="DL1227" s="10"/>
      <c r="DM1227" s="10"/>
      <c r="DN1227" s="10"/>
      <c r="DO1227" s="10"/>
      <c r="DP1227" s="10"/>
      <c r="DQ1227" s="10"/>
      <c r="DR1227" s="10"/>
      <c r="DS1227" s="10"/>
    </row>
    <row r="1228" spans="1:123" s="101" customFormat="1" ht="10.95" customHeight="1" x14ac:dyDescent="0.25">
      <c r="A1228" s="75" t="s">
        <v>348</v>
      </c>
      <c r="B1228" s="95" t="str">
        <f t="shared" si="336"/>
        <v>Bud02 2020,3007,'xpr004',6.08654072270242E-05</v>
      </c>
      <c r="C1228" s="96">
        <f t="shared" si="337"/>
        <v>2020</v>
      </c>
      <c r="D1228" s="96">
        <v>3007</v>
      </c>
      <c r="E1228" s="97" t="str">
        <f>IF(LEFT(H1228,1) = "x",H1228,F1228)</f>
        <v>xpr004</v>
      </c>
      <c r="F1228" s="90">
        <v>501500</v>
      </c>
      <c r="G1228" s="98">
        <f>IF(""="",1,SUBSTITUTE(SUBSTITUTE("","xxp","xpp"),"xppm13","xppm08"))</f>
        <v>1</v>
      </c>
      <c r="H1228" s="98" t="str">
        <f>IF("xpr004"="",1,"xpr004")</f>
        <v>xpr004</v>
      </c>
      <c r="I1228" s="98">
        <f>IF("Ewz"="",1,IF(LEFT("Ewz",1)&lt;&gt;"E","Ewz",1))</f>
        <v>1</v>
      </c>
      <c r="J1228" s="98" t="str">
        <f>IF("Ewz"="",1,IF(LEFT("Ewz",1)="E","Ewz",1))</f>
        <v>Ewz</v>
      </c>
      <c r="K1228" s="99" t="s">
        <v>360</v>
      </c>
      <c r="L1228" s="91">
        <v>3007</v>
      </c>
      <c r="M1228" s="100" t="str">
        <f>IF(LEFT($G1228,4)="xppm","*","")</f>
        <v/>
      </c>
      <c r="N1228" s="101" t="str">
        <f>UPPER(TRIM("          OTHER"))</f>
        <v>OTHER</v>
      </c>
      <c r="P1228" s="102" t="s">
        <v>356</v>
      </c>
      <c r="R1228" s="109">
        <f>IFERROR(IF(1*AB1228&gt;0,AB1228,V1228),V1228)</f>
        <v>6.0865407227024197E-5</v>
      </c>
      <c r="S1228" s="108"/>
      <c r="T1228" s="101">
        <f>IFERROR(IF(LEFT($G1228,4)="xppm",AD1228/VLOOKUP($G1228,$K$11:$Z$28,T$1,0),IF(LEFT($J1228,1)="E",AD1228/VLOOKUP($J1228,$K$11:$Z$28,T$1,0),AD1228/T$6)),"")</f>
        <v>3.3755992945031906E-5</v>
      </c>
      <c r="V1228" s="101">
        <f>IFERROR(IF(LEFT($G1228,4)="xppm",AF1228/VLOOKUP($G1228,$K$11:$Z$28,V$1,0),IF(LEFT($J1228,1)="E",AF1228/VLOOKUP($J1228,$K$11:$Z$28,V$1,0),AF1228/V$6)),"")</f>
        <v>6.0865407227024197E-5</v>
      </c>
      <c r="X1228" s="101">
        <f>IFERROR(IF(LEFT($G1228,4)="xppm",AH1228/VLOOKUP($G1228,$K$11:$Z$28,X$1,0),IF(LEFT($J1228,1)="E",AH1228/VLOOKUP($J1228,$K$11:$Z$28,X$1,0),AH1228/X$6)),"")</f>
        <v>9.0942538900319467E-5</v>
      </c>
      <c r="Z1228" s="101">
        <f>IFERROR(IF(LEFT($G1228,4)="xppm",AJ1228/VLOOKUP($G1228,$K$11:$Z$28,Z$1,0),IF(LEFT($J1228,1)="E",AJ1228/VLOOKUP($J1228,$K$11:$Z$28,Z$1,0),AJ1228/Z$6)),"")</f>
        <v>3.3704235513667055E-5</v>
      </c>
      <c r="AA1228" s="108"/>
      <c r="AB1228" s="99" t="str">
        <f>IFERROR(IF(LEFT($G1228,4)="xppm",AL1228/VLOOKUP($G1228,$K$11:$Z$28,AB$1,0),IF(LEFT($J1228,1)="E",AL1228/VLOOKUP($J1228,$K$11:$AB$28,AB$1,0),AL1228/AB$6)),"")</f>
        <v/>
      </c>
      <c r="AC1228" s="110"/>
      <c r="AD1228" s="14">
        <v>1676.67</v>
      </c>
      <c r="AE1228" s="14"/>
      <c r="AF1228" s="14">
        <v>8900.69</v>
      </c>
      <c r="AG1228" s="14"/>
      <c r="AH1228" s="14">
        <v>14215.5</v>
      </c>
      <c r="AI1228" s="14"/>
      <c r="AJ1228" s="14">
        <v>6288</v>
      </c>
      <c r="AK1228" s="65"/>
      <c r="AL1228" s="14">
        <v>0</v>
      </c>
      <c r="AM1228" s="65"/>
      <c r="AN1228" s="25">
        <v>976.37</v>
      </c>
      <c r="AO1228" s="25">
        <v>954.55</v>
      </c>
      <c r="AP1228" s="25">
        <v>1345.88</v>
      </c>
      <c r="AQ1228" s="25">
        <v>1335.71</v>
      </c>
      <c r="AR1228" s="25">
        <v>1701.17</v>
      </c>
      <c r="AS1228" s="25">
        <v>1025.9100000000001</v>
      </c>
      <c r="AT1228" s="25">
        <v>1328.66</v>
      </c>
      <c r="AU1228" s="25">
        <v>1326.25</v>
      </c>
      <c r="AV1228" s="25">
        <v>506.32</v>
      </c>
      <c r="AW1228" s="25">
        <v>586.35</v>
      </c>
      <c r="AX1228" s="25">
        <v>579.02</v>
      </c>
      <c r="AY1228" s="25">
        <v>511.3</v>
      </c>
      <c r="AZ1228" s="108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  <c r="BS1228" s="10"/>
      <c r="BT1228" s="10"/>
      <c r="BU1228" s="10"/>
      <c r="BV1228" s="10"/>
      <c r="BW1228" s="10"/>
      <c r="BX1228" s="10"/>
      <c r="BY1228" s="10"/>
      <c r="BZ1228" s="10"/>
      <c r="CA1228" s="10"/>
      <c r="CB1228" s="10"/>
      <c r="CC1228" s="10"/>
      <c r="CD1228" s="10"/>
      <c r="CE1228" s="10"/>
      <c r="CF1228" s="10"/>
      <c r="CG1228" s="10"/>
      <c r="CH1228" s="10"/>
      <c r="CI1228" s="10"/>
      <c r="CJ1228" s="10"/>
      <c r="CK1228" s="10"/>
      <c r="CL1228" s="10"/>
      <c r="CM1228" s="10"/>
      <c r="CN1228" s="10"/>
      <c r="CO1228" s="10"/>
      <c r="CP1228" s="10"/>
      <c r="CQ1228" s="10"/>
      <c r="CR1228" s="10"/>
      <c r="CS1228" s="10"/>
      <c r="CT1228" s="10"/>
      <c r="CU1228" s="10"/>
      <c r="CV1228" s="10"/>
      <c r="CW1228" s="10"/>
      <c r="CX1228" s="10"/>
      <c r="CY1228" s="10"/>
      <c r="CZ1228" s="10"/>
      <c r="DA1228" s="10"/>
      <c r="DB1228" s="10"/>
      <c r="DC1228" s="10"/>
      <c r="DD1228" s="10"/>
      <c r="DE1228" s="10"/>
      <c r="DF1228" s="10"/>
      <c r="DG1228" s="10"/>
      <c r="DH1228" s="10"/>
      <c r="DI1228" s="10"/>
      <c r="DJ1228" s="10"/>
      <c r="DK1228" s="10"/>
      <c r="DL1228" s="10"/>
      <c r="DM1228" s="10"/>
      <c r="DN1228" s="10"/>
      <c r="DO1228" s="10"/>
      <c r="DP1228" s="10"/>
      <c r="DQ1228" s="10"/>
      <c r="DR1228" s="10"/>
      <c r="DS1228" s="10"/>
    </row>
    <row r="1229" spans="1:123" ht="4.05" customHeight="1" x14ac:dyDescent="0.25">
      <c r="A1229" s="75" t="s">
        <v>348</v>
      </c>
      <c r="E1229" s="111"/>
      <c r="F1229" s="112"/>
      <c r="T1229" s="25"/>
      <c r="U1229" s="25"/>
      <c r="V1229" s="25"/>
      <c r="W1229" s="25"/>
      <c r="X1229" s="25"/>
      <c r="Y1229" s="25"/>
      <c r="Z1229" s="25"/>
      <c r="AA1229" s="25"/>
      <c r="AB1229" s="14"/>
      <c r="AC1229" s="14"/>
    </row>
    <row r="1230" spans="1:123" s="86" customFormat="1" ht="15" customHeight="1" x14ac:dyDescent="0.25">
      <c r="A1230" s="75" t="s">
        <v>348</v>
      </c>
      <c r="B1230" s="80"/>
      <c r="C1230" s="80"/>
      <c r="D1230" s="80"/>
      <c r="E1230" s="81"/>
      <c r="F1230" s="82"/>
      <c r="G1230" s="81"/>
      <c r="H1230" s="81"/>
      <c r="I1230" s="81"/>
      <c r="J1230" s="81"/>
      <c r="K1230" s="81"/>
      <c r="L1230" s="83">
        <f>L1231</f>
        <v>3007</v>
      </c>
      <c r="M1230" s="84" t="s">
        <v>361</v>
      </c>
      <c r="N1230" s="84"/>
      <c r="O1230" s="84"/>
      <c r="P1230" s="84"/>
      <c r="Q1230" s="84"/>
      <c r="R1230" s="84"/>
      <c r="S1230" s="84"/>
      <c r="T1230" s="84"/>
      <c r="U1230" s="84"/>
      <c r="V1230" s="84"/>
      <c r="W1230" s="84"/>
      <c r="X1230" s="84"/>
      <c r="Y1230" s="84"/>
      <c r="Z1230" s="84"/>
      <c r="AA1230" s="84"/>
      <c r="AB1230" s="81"/>
      <c r="AC1230" s="81"/>
      <c r="AD1230" s="14"/>
      <c r="AE1230" s="14"/>
      <c r="AF1230" s="14"/>
      <c r="AG1230" s="14"/>
      <c r="AH1230" s="14"/>
      <c r="AI1230" s="14"/>
      <c r="AJ1230" s="14"/>
      <c r="AK1230" s="14"/>
      <c r="AL1230" s="14"/>
      <c r="AM1230" s="14"/>
      <c r="AN1230" s="85"/>
      <c r="AO1230" s="85"/>
      <c r="AP1230" s="85"/>
      <c r="AQ1230" s="85"/>
      <c r="AR1230" s="85"/>
      <c r="AS1230" s="85"/>
      <c r="AT1230" s="85"/>
      <c r="AU1230" s="85"/>
      <c r="AV1230" s="85"/>
      <c r="AW1230" s="85"/>
      <c r="AX1230" s="85"/>
      <c r="AY1230" s="85"/>
      <c r="AZ1230" s="84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  <c r="BS1230" s="10"/>
      <c r="BT1230" s="10"/>
      <c r="BU1230" s="10"/>
      <c r="BV1230" s="10"/>
      <c r="BW1230" s="10"/>
      <c r="BX1230" s="10"/>
      <c r="BY1230" s="10"/>
      <c r="BZ1230" s="10"/>
      <c r="CA1230" s="10"/>
      <c r="CB1230" s="10"/>
      <c r="CC1230" s="10"/>
      <c r="CD1230" s="10"/>
      <c r="CE1230" s="10"/>
      <c r="CF1230" s="10"/>
      <c r="CG1230" s="10"/>
      <c r="CH1230" s="10"/>
      <c r="CI1230" s="10"/>
      <c r="CJ1230" s="10"/>
      <c r="CK1230" s="10"/>
      <c r="CL1230" s="10"/>
      <c r="CM1230" s="10"/>
      <c r="CN1230" s="10"/>
      <c r="CO1230" s="10"/>
      <c r="CP1230" s="10"/>
      <c r="CQ1230" s="10"/>
      <c r="CR1230" s="10"/>
      <c r="CS1230" s="10"/>
      <c r="CT1230" s="10"/>
      <c r="CU1230" s="10"/>
      <c r="CV1230" s="10"/>
      <c r="CW1230" s="10"/>
      <c r="CX1230" s="10"/>
      <c r="CY1230" s="10"/>
      <c r="CZ1230" s="10"/>
      <c r="DA1230" s="10"/>
      <c r="DB1230" s="10"/>
      <c r="DC1230" s="10"/>
      <c r="DD1230" s="10"/>
      <c r="DE1230" s="10"/>
      <c r="DF1230" s="10"/>
      <c r="DG1230" s="10"/>
      <c r="DH1230" s="10"/>
      <c r="DI1230" s="10"/>
      <c r="DJ1230" s="10"/>
      <c r="DK1230" s="10"/>
      <c r="DL1230" s="10"/>
      <c r="DM1230" s="10"/>
      <c r="DN1230" s="10"/>
      <c r="DO1230" s="10"/>
      <c r="DP1230" s="10"/>
      <c r="DQ1230" s="10"/>
      <c r="DR1230" s="10"/>
      <c r="DS1230" s="10"/>
    </row>
    <row r="1231" spans="1:123" s="101" customFormat="1" ht="10.95" customHeight="1" x14ac:dyDescent="0.25">
      <c r="A1231" s="75" t="s">
        <v>348</v>
      </c>
      <c r="B1231" s="95" t="str">
        <f t="shared" ref="B1231" si="338">IF(E1231&gt;0,"Bud02 " &amp; C1231 &amp;","&amp;D1231&amp;",'"&amp;E1231&amp;"',"&amp;1*R1231)</f>
        <v>Bud02 2020,3007,'xhnm06',0.00366002166431336</v>
      </c>
      <c r="C1231" s="96">
        <f t="shared" ref="C1231" si="339">$E$5</f>
        <v>2020</v>
      </c>
      <c r="D1231" s="96">
        <v>3007</v>
      </c>
      <c r="E1231" s="97" t="str">
        <f>IF(LEFT(H1231,1) = "x",H1231,F1231)</f>
        <v>xhnm06</v>
      </c>
      <c r="F1231" s="90">
        <v>506500</v>
      </c>
      <c r="G1231" s="98">
        <f>IF(""="",1,SUBSTITUTE(SUBSTITUTE("","xxp","xpp"),"xppm13","xppm08"))</f>
        <v>1</v>
      </c>
      <c r="H1231" s="98" t="str">
        <f>IF("xhnm06"="",1,"xhnm06")</f>
        <v>xhnm06</v>
      </c>
      <c r="I1231" s="98">
        <f>IF("E120z"="",1,IF(LEFT("E120z",1)&lt;&gt;"E","E120z",1))</f>
        <v>1</v>
      </c>
      <c r="J1231" s="98" t="str">
        <f>IF("E120z"="",1,IF(LEFT("E120z",1)="E","E120z",1))</f>
        <v>E120z</v>
      </c>
      <c r="K1231" s="99" t="s">
        <v>362</v>
      </c>
      <c r="L1231" s="91">
        <v>3007</v>
      </c>
      <c r="M1231" s="100" t="str">
        <f>IF(LEFT($G1231,4)="xppm","*","")</f>
        <v/>
      </c>
      <c r="N1231" s="101" t="str">
        <f>UPPER(TRIM("          HOUSE THERAPY - MEDICARE B"))</f>
        <v>HOUSE THERAPY - MEDICARE B</v>
      </c>
      <c r="P1231" s="102" t="s">
        <v>356</v>
      </c>
      <c r="R1231" s="109">
        <f>IFERROR(IF(1*AB1231&gt;0,AB1231,V1231),V1231)</f>
        <v>3.6600216643133641E-3</v>
      </c>
      <c r="S1231" s="108"/>
      <c r="T1231" s="101">
        <f>IFERROR(IF(LEFT($G1231,4)="xppm",AD1231/VLOOKUP($G1231,$K$11:$Z$28,T$1,0),IF(LEFT($J1231,1)="E",AD1231/VLOOKUP($J1231,$K$11:$Z$28,T$1,0),AD1231/T$6)),"")</f>
        <v>2.9494195275563098E-3</v>
      </c>
      <c r="V1231" s="101">
        <f>IFERROR(IF(LEFT($G1231,4)="xppm",AF1231/VLOOKUP($G1231,$K$11:$Z$28,V$1,0),IF(LEFT($J1231,1)="E",AF1231/VLOOKUP($J1231,$K$11:$Z$28,V$1,0),AF1231/V$6)),"")</f>
        <v>3.6600216643133641E-3</v>
      </c>
      <c r="X1231" s="101">
        <f>IFERROR(IF(LEFT($G1231,4)="xppm",AH1231/VLOOKUP($G1231,$K$11:$Z$28,X$1,0),IF(LEFT($J1231,1)="E",AH1231/VLOOKUP($J1231,$K$11:$Z$28,X$1,0),AH1231/X$6)),"")</f>
        <v>5.6347253112350977E-3</v>
      </c>
      <c r="Z1231" s="101">
        <f>IFERROR(IF(LEFT($G1231,4)="xppm",AJ1231/VLOOKUP($G1231,$K$11:$Z$28,Z$1,0),IF(LEFT($J1231,1)="E",AJ1231/VLOOKUP($J1231,$K$11:$Z$28,Z$1,0),AJ1231/Z$6)),"")</f>
        <v>1.077359857038299E-2</v>
      </c>
      <c r="AA1231" s="108"/>
      <c r="AB1231" s="99" t="str">
        <f>IFERROR(IF(LEFT($G1231,4)="xppm",AL1231/VLOOKUP($G1231,$K$11:$Z$28,AB$1,0),IF(LEFT($J1231,1)="E",AL1231/VLOOKUP($J1231,$K$11:$AB$28,AB$1,0),AL1231/AB$6)),"")</f>
        <v/>
      </c>
      <c r="AC1231" s="110"/>
      <c r="AD1231" s="14">
        <v>10669.38</v>
      </c>
      <c r="AE1231" s="14"/>
      <c r="AF1231" s="14">
        <v>37876.25</v>
      </c>
      <c r="AG1231" s="14"/>
      <c r="AH1231" s="14">
        <v>57616.63</v>
      </c>
      <c r="AI1231" s="14"/>
      <c r="AJ1231" s="14">
        <v>108137.260968</v>
      </c>
      <c r="AK1231" s="65"/>
      <c r="AL1231" s="14">
        <v>0</v>
      </c>
      <c r="AM1231" s="65"/>
      <c r="AN1231" s="25">
        <v>3046.59</v>
      </c>
      <c r="AO1231" s="25">
        <v>4837.42</v>
      </c>
      <c r="AP1231" s="25">
        <v>4864.99</v>
      </c>
      <c r="AQ1231" s="25">
        <v>4560.54</v>
      </c>
      <c r="AR1231" s="25">
        <v>6694.04</v>
      </c>
      <c r="AS1231" s="25">
        <v>7177.24</v>
      </c>
      <c r="AT1231" s="25">
        <v>2685.1</v>
      </c>
      <c r="AU1231" s="25">
        <v>2197.2800000000002</v>
      </c>
      <c r="AV1231" s="25">
        <v>3892.67</v>
      </c>
      <c r="AW1231" s="25">
        <v>3763.22</v>
      </c>
      <c r="AX1231" s="25">
        <v>4992.4799999999996</v>
      </c>
      <c r="AY1231" s="25">
        <v>1913.68</v>
      </c>
      <c r="AZ1231" s="108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  <c r="BS1231" s="10"/>
      <c r="BT1231" s="10"/>
      <c r="BU1231" s="10"/>
      <c r="BV1231" s="10"/>
      <c r="BW1231" s="10"/>
      <c r="BX1231" s="10"/>
      <c r="BY1231" s="10"/>
      <c r="BZ1231" s="10"/>
      <c r="CA1231" s="10"/>
      <c r="CB1231" s="10"/>
      <c r="CC1231" s="10"/>
      <c r="CD1231" s="10"/>
      <c r="CE1231" s="10"/>
      <c r="CF1231" s="10"/>
      <c r="CG1231" s="10"/>
      <c r="CH1231" s="10"/>
      <c r="CI1231" s="10"/>
      <c r="CJ1231" s="10"/>
      <c r="CK1231" s="10"/>
      <c r="CL1231" s="10"/>
      <c r="CM1231" s="10"/>
      <c r="CN1231" s="10"/>
      <c r="CO1231" s="10"/>
      <c r="CP1231" s="10"/>
      <c r="CQ1231" s="10"/>
      <c r="CR1231" s="10"/>
      <c r="CS1231" s="10"/>
      <c r="CT1231" s="10"/>
      <c r="CU1231" s="10"/>
      <c r="CV1231" s="10"/>
      <c r="CW1231" s="10"/>
      <c r="CX1231" s="10"/>
      <c r="CY1231" s="10"/>
      <c r="CZ1231" s="10"/>
      <c r="DA1231" s="10"/>
      <c r="DB1231" s="10"/>
      <c r="DC1231" s="10"/>
      <c r="DD1231" s="10"/>
      <c r="DE1231" s="10"/>
      <c r="DF1231" s="10"/>
      <c r="DG1231" s="10"/>
      <c r="DH1231" s="10"/>
      <c r="DI1231" s="10"/>
      <c r="DJ1231" s="10"/>
      <c r="DK1231" s="10"/>
      <c r="DL1231" s="10"/>
      <c r="DM1231" s="10"/>
      <c r="DN1231" s="10"/>
      <c r="DO1231" s="10"/>
      <c r="DP1231" s="10"/>
      <c r="DQ1231" s="10"/>
      <c r="DR1231" s="10"/>
      <c r="DS1231" s="10"/>
    </row>
    <row r="1232" spans="1:123" s="101" customFormat="1" ht="10.95" customHeight="1" x14ac:dyDescent="0.25">
      <c r="A1232" s="75" t="s">
        <v>348</v>
      </c>
      <c r="B1232" s="95" t="str">
        <f>IF(E1232&gt;0,"Bud02 " &amp; C1232 &amp;","&amp;D1232&amp;",'"&amp;E1232&amp;"',"&amp;1*R1232)</f>
        <v>Bud02 2020,3007,'508100',123.751111111111</v>
      </c>
      <c r="C1232" s="96">
        <f>$E$5</f>
        <v>2020</v>
      </c>
      <c r="D1232" s="96">
        <v>3007</v>
      </c>
      <c r="E1232" s="97">
        <f>IF(LEFT(H1232,1) = "x",H1232,F1232)</f>
        <v>508100</v>
      </c>
      <c r="F1232" s="90">
        <v>508100</v>
      </c>
      <c r="G1232" s="98">
        <f>IF(""="",1,SUBSTITUTE(SUBSTITUTE("","xxp","xpp"),"xppm13","xppm08"))</f>
        <v>1</v>
      </c>
      <c r="H1232" s="98">
        <f>IF(""="",1,"")</f>
        <v>1</v>
      </c>
      <c r="I1232" s="98">
        <f>IF(""="",1,IF(LEFT("",1)&lt;&gt;"E","",1))</f>
        <v>1</v>
      </c>
      <c r="J1232" s="98">
        <f>IF(""="",1,IF(LEFT("",1)="E","",1))</f>
        <v>1</v>
      </c>
      <c r="K1232" s="99" t="s">
        <v>363</v>
      </c>
      <c r="L1232" s="91">
        <v>3007</v>
      </c>
      <c r="M1232" s="100" t="str">
        <f>IF(LEFT($G1232,4)="xppm","*","")</f>
        <v/>
      </c>
      <c r="N1232" s="101" t="str">
        <f>UPPER(TRIM("          HOUSE THERAPY - REHAB SUPPLIES"))</f>
        <v>HOUSE THERAPY - REHAB SUPPLIES</v>
      </c>
      <c r="P1232" s="102" t="s">
        <v>356</v>
      </c>
      <c r="R1232" s="109">
        <f>IFERROR(IF(1*AB1232&gt;0,AB1232,V1232),V1232)</f>
        <v>123.75111111111111</v>
      </c>
      <c r="S1232" s="108"/>
      <c r="T1232" s="101">
        <f>IFERROR(IF(LEFT($G1232,4)="xppm",AD1232/VLOOKUP($G1232,$K$11:$Z$28,T$1,0),IF(LEFT($J1232,1)="E",AD1232/VLOOKUP($J1232,$K$11:$Z$28,T$1,0),AD1232/T$6)),"")</f>
        <v>114.09666666666668</v>
      </c>
      <c r="V1232" s="101">
        <f>IFERROR(IF(LEFT($G1232,4)="xppm",AF1232/VLOOKUP($G1232,$K$11:$Z$28,V$1,0),IF(LEFT($J1232,1)="E",AF1232/VLOOKUP($J1232,$K$11:$Z$28,V$1,0),AF1232/V$6)),"")</f>
        <v>123.75111111111111</v>
      </c>
      <c r="X1232" s="101">
        <f>IFERROR(IF(LEFT($G1232,4)="xppm",AH1232/VLOOKUP($G1232,$K$11:$Z$28,X$1,0),IF(LEFT($J1232,1)="E",AH1232/VLOOKUP($J1232,$K$11:$Z$28,X$1,0),AH1232/X$6)),"")</f>
        <v>84.107500000000002</v>
      </c>
      <c r="Z1232" s="101">
        <f>IFERROR(IF(LEFT($G1232,4)="xppm",AJ1232/VLOOKUP($G1232,$K$11:$Z$28,Z$1,0),IF(LEFT($J1232,1)="E",AJ1232/VLOOKUP($J1232,$K$11:$Z$28,Z$1,0),AJ1232/Z$6)),"")</f>
        <v>0</v>
      </c>
      <c r="AA1232" s="108"/>
      <c r="AB1232" s="99">
        <f>IFERROR(IF(LEFT($G1232,4)="xppm",AL1232/VLOOKUP($G1232,$K$11:$Z$28,AB$1,0),IF(LEFT($J1232,1)="E",AL1232/VLOOKUP($J1232,$K$11:$AB$28,AB$1,0),AL1232/AB$6)),"")</f>
        <v>0</v>
      </c>
      <c r="AC1232" s="110"/>
      <c r="AD1232" s="14">
        <v>342.29</v>
      </c>
      <c r="AE1232" s="14"/>
      <c r="AF1232" s="14">
        <v>1113.76</v>
      </c>
      <c r="AG1232" s="14"/>
      <c r="AH1232" s="14">
        <v>1009.29</v>
      </c>
      <c r="AI1232" s="14"/>
      <c r="AJ1232" s="14"/>
      <c r="AK1232" s="65"/>
      <c r="AL1232" s="14"/>
      <c r="AM1232" s="65"/>
      <c r="AN1232" s="25">
        <v>111.03</v>
      </c>
      <c r="AO1232" s="25">
        <v>0</v>
      </c>
      <c r="AP1232" s="25">
        <v>0</v>
      </c>
      <c r="AQ1232" s="25">
        <v>0</v>
      </c>
      <c r="AR1232" s="25">
        <v>37.799999999999997</v>
      </c>
      <c r="AS1232" s="25">
        <v>0</v>
      </c>
      <c r="AT1232" s="25">
        <v>599.23</v>
      </c>
      <c r="AU1232" s="25">
        <v>134.44</v>
      </c>
      <c r="AV1232" s="25">
        <v>0</v>
      </c>
      <c r="AW1232" s="25">
        <v>134.44</v>
      </c>
      <c r="AX1232" s="25">
        <v>38.85</v>
      </c>
      <c r="AY1232" s="25">
        <v>169</v>
      </c>
      <c r="AZ1232" s="108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  <c r="BS1232" s="10"/>
      <c r="BT1232" s="10"/>
      <c r="BU1232" s="10"/>
      <c r="BV1232" s="10"/>
      <c r="BW1232" s="10"/>
      <c r="BX1232" s="10"/>
      <c r="BY1232" s="10"/>
      <c r="BZ1232" s="10"/>
      <c r="CA1232" s="10"/>
      <c r="CB1232" s="10"/>
      <c r="CC1232" s="10"/>
      <c r="CD1232" s="10"/>
      <c r="CE1232" s="10"/>
      <c r="CF1232" s="10"/>
      <c r="CG1232" s="10"/>
      <c r="CH1232" s="10"/>
      <c r="CI1232" s="10"/>
      <c r="CJ1232" s="10"/>
      <c r="CK1232" s="10"/>
      <c r="CL1232" s="10"/>
      <c r="CM1232" s="10"/>
      <c r="CN1232" s="10"/>
      <c r="CO1232" s="10"/>
      <c r="CP1232" s="10"/>
      <c r="CQ1232" s="10"/>
      <c r="CR1232" s="10"/>
      <c r="CS1232" s="10"/>
      <c r="CT1232" s="10"/>
      <c r="CU1232" s="10"/>
      <c r="CV1232" s="10"/>
      <c r="CW1232" s="10"/>
      <c r="CX1232" s="10"/>
      <c r="CY1232" s="10"/>
      <c r="CZ1232" s="10"/>
      <c r="DA1232" s="10"/>
      <c r="DB1232" s="10"/>
      <c r="DC1232" s="10"/>
      <c r="DD1232" s="10"/>
      <c r="DE1232" s="10"/>
      <c r="DF1232" s="10"/>
      <c r="DG1232" s="10"/>
      <c r="DH1232" s="10"/>
      <c r="DI1232" s="10"/>
      <c r="DJ1232" s="10"/>
      <c r="DK1232" s="10"/>
      <c r="DL1232" s="10"/>
      <c r="DM1232" s="10"/>
      <c r="DN1232" s="10"/>
      <c r="DO1232" s="10"/>
      <c r="DP1232" s="10"/>
      <c r="DQ1232" s="10"/>
      <c r="DR1232" s="10"/>
      <c r="DS1232" s="10"/>
    </row>
    <row r="1233" spans="1:123" ht="4.05" customHeight="1" x14ac:dyDescent="0.25">
      <c r="A1233" s="75" t="s">
        <v>348</v>
      </c>
      <c r="E1233" s="111"/>
      <c r="F1233" s="112"/>
      <c r="T1233" s="25"/>
      <c r="U1233" s="25"/>
      <c r="V1233" s="25"/>
      <c r="W1233" s="25"/>
      <c r="X1233" s="25"/>
      <c r="Y1233" s="25"/>
      <c r="Z1233" s="25"/>
      <c r="AA1233" s="25"/>
      <c r="AB1233" s="14"/>
      <c r="AC1233" s="14"/>
    </row>
    <row r="1234" spans="1:123" s="86" customFormat="1" ht="15" customHeight="1" x14ac:dyDescent="0.25">
      <c r="A1234" s="75" t="s">
        <v>348</v>
      </c>
      <c r="B1234" s="80"/>
      <c r="C1234" s="80"/>
      <c r="D1234" s="80"/>
      <c r="E1234" s="81"/>
      <c r="F1234" s="82"/>
      <c r="G1234" s="81"/>
      <c r="H1234" s="81"/>
      <c r="I1234" s="81"/>
      <c r="J1234" s="81"/>
      <c r="K1234" s="81"/>
      <c r="L1234" s="83">
        <f>L1235</f>
        <v>3007</v>
      </c>
      <c r="M1234" s="84" t="s">
        <v>364</v>
      </c>
      <c r="N1234" s="84"/>
      <c r="O1234" s="84"/>
      <c r="P1234" s="84"/>
      <c r="Q1234" s="84"/>
      <c r="R1234" s="84"/>
      <c r="S1234" s="84"/>
      <c r="T1234" s="84"/>
      <c r="U1234" s="84"/>
      <c r="V1234" s="84"/>
      <c r="W1234" s="84"/>
      <c r="X1234" s="84"/>
      <c r="Y1234" s="84"/>
      <c r="Z1234" s="84"/>
      <c r="AA1234" s="84"/>
      <c r="AB1234" s="81"/>
      <c r="AC1234" s="81"/>
      <c r="AD1234" s="14"/>
      <c r="AE1234" s="14"/>
      <c r="AF1234" s="14"/>
      <c r="AG1234" s="14"/>
      <c r="AH1234" s="14"/>
      <c r="AI1234" s="14"/>
      <c r="AJ1234" s="14"/>
      <c r="AK1234" s="14"/>
      <c r="AL1234" s="14"/>
      <c r="AM1234" s="14"/>
      <c r="AN1234" s="85"/>
      <c r="AO1234" s="85"/>
      <c r="AP1234" s="85"/>
      <c r="AQ1234" s="85"/>
      <c r="AR1234" s="85"/>
      <c r="AS1234" s="85"/>
      <c r="AT1234" s="85"/>
      <c r="AU1234" s="85"/>
      <c r="AV1234" s="85"/>
      <c r="AW1234" s="85"/>
      <c r="AX1234" s="85"/>
      <c r="AY1234" s="85"/>
      <c r="AZ1234" s="84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  <c r="BS1234" s="10"/>
      <c r="BT1234" s="10"/>
      <c r="BU1234" s="10"/>
      <c r="BV1234" s="10"/>
      <c r="BW1234" s="10"/>
      <c r="BX1234" s="10"/>
      <c r="BY1234" s="10"/>
      <c r="BZ1234" s="10"/>
      <c r="CA1234" s="10"/>
      <c r="CB1234" s="10"/>
      <c r="CC1234" s="10"/>
      <c r="CD1234" s="10"/>
      <c r="CE1234" s="10"/>
      <c r="CF1234" s="10"/>
      <c r="CG1234" s="10"/>
      <c r="CH1234" s="10"/>
      <c r="CI1234" s="10"/>
      <c r="CJ1234" s="10"/>
      <c r="CK1234" s="10"/>
      <c r="CL1234" s="10"/>
      <c r="CM1234" s="10"/>
      <c r="CN1234" s="10"/>
      <c r="CO1234" s="10"/>
      <c r="CP1234" s="10"/>
      <c r="CQ1234" s="10"/>
      <c r="CR1234" s="10"/>
      <c r="CS1234" s="10"/>
      <c r="CT1234" s="10"/>
      <c r="CU1234" s="10"/>
      <c r="CV1234" s="10"/>
      <c r="CW1234" s="10"/>
      <c r="CX1234" s="10"/>
      <c r="CY1234" s="10"/>
      <c r="CZ1234" s="10"/>
      <c r="DA1234" s="10"/>
      <c r="DB1234" s="10"/>
      <c r="DC1234" s="10"/>
      <c r="DD1234" s="10"/>
      <c r="DE1234" s="10"/>
      <c r="DF1234" s="10"/>
      <c r="DG1234" s="10"/>
      <c r="DH1234" s="10"/>
      <c r="DI1234" s="10"/>
      <c r="DJ1234" s="10"/>
      <c r="DK1234" s="10"/>
      <c r="DL1234" s="10"/>
      <c r="DM1234" s="10"/>
      <c r="DN1234" s="10"/>
      <c r="DO1234" s="10"/>
      <c r="DP1234" s="10"/>
      <c r="DQ1234" s="10"/>
      <c r="DR1234" s="10"/>
      <c r="DS1234" s="10"/>
    </row>
    <row r="1235" spans="1:123" s="101" customFormat="1" ht="10.95" customHeight="1" x14ac:dyDescent="0.25">
      <c r="A1235" s="75" t="s">
        <v>348</v>
      </c>
      <c r="B1235" s="95" t="str">
        <f t="shared" ref="B1235" si="340">IF(E1235&gt;0,"Bud02 " &amp; C1235 &amp;","&amp;D1235&amp;",'"&amp;E1235&amp;"',"&amp;1*R1235)</f>
        <v>Bud02 2020,3007,'xdit02',0</v>
      </c>
      <c r="C1235" s="96">
        <f t="shared" ref="C1235" si="341">$E$5</f>
        <v>2020</v>
      </c>
      <c r="D1235" s="96">
        <v>3007</v>
      </c>
      <c r="E1235" s="97" t="str">
        <f>IF(LEFT(H1235,1) = "x",H1235,F1235)</f>
        <v>xdit02</v>
      </c>
      <c r="F1235" s="90">
        <v>530400</v>
      </c>
      <c r="G1235" s="98" t="str">
        <f>IF("xppm02"="",1,SUBSTITUTE(SUBSTITUTE("xppm02","xxp","xpp"),"xppm13","xppm08"))</f>
        <v>xppm02</v>
      </c>
      <c r="H1235" s="98" t="str">
        <f>IF("xdit02"="",1,"xdit02")</f>
        <v>xdit02</v>
      </c>
      <c r="I1235" s="98">
        <f>IF(""="",1,IF(LEFT("",1)&lt;&gt;"E","",1))</f>
        <v>1</v>
      </c>
      <c r="J1235" s="98">
        <f>IF(""="",1,IF(LEFT("",1)="E","",1))</f>
        <v>1</v>
      </c>
      <c r="K1235" s="99" t="s">
        <v>365</v>
      </c>
      <c r="L1235" s="91">
        <v>3007</v>
      </c>
      <c r="M1235" s="100" t="str">
        <f>IF(LEFT($G1235,4)="xppm","*","")</f>
        <v>*</v>
      </c>
      <c r="N1235" s="101" t="str">
        <f>UPPER(TRIM("          DIETARY CONTRACT SERVICES"))</f>
        <v>DIETARY CONTRACT SERVICES</v>
      </c>
      <c r="P1235" s="102" t="s">
        <v>366</v>
      </c>
      <c r="R1235" s="109">
        <f>IFERROR(IF(1*AB1235&gt;0,AB1235,V1235),V1235)</f>
        <v>0</v>
      </c>
      <c r="S1235" s="108"/>
      <c r="T1235" s="101">
        <f>IFERROR(IF(LEFT($G1235,4)="xppm",AD1235/VLOOKUP($G1235,$K$11:$Z$28,T$1,0),IF(LEFT($J1235,1)="E",AD1235/VLOOKUP($J1235,$K$11:$Z$28,T$1,0),AD1235/T$6)),"")</f>
        <v>0</v>
      </c>
      <c r="V1235" s="101">
        <f>IFERROR(IF(LEFT($G1235,4)="xppm",AF1235/VLOOKUP($G1235,$K$11:$Z$28,V$1,0),IF(LEFT($J1235,1)="E",AF1235/VLOOKUP($J1235,$K$11:$Z$28,V$1,0),AF1235/V$6)),"")</f>
        <v>0</v>
      </c>
      <c r="X1235" s="101">
        <f>IFERROR(IF(LEFT($G1235,4)="xppm",AH1235/VLOOKUP($G1235,$K$11:$Z$28,X$1,0),IF(LEFT($J1235,1)="E",AH1235/VLOOKUP($J1235,$K$11:$Z$28,X$1,0),AH1235/X$6)),"")</f>
        <v>0.11734496425596572</v>
      </c>
      <c r="Z1235" s="101">
        <f>IFERROR(IF(LEFT($G1235,4)="xppm",AJ1235/VLOOKUP($G1235,$K$11:$Z$28,Z$1,0),IF(LEFT($J1235,1)="E",AJ1235/VLOOKUP($J1235,$K$11:$Z$28,Z$1,0),AJ1235/Z$6)),"")</f>
        <v>0</v>
      </c>
      <c r="AA1235" s="108"/>
      <c r="AB1235" s="99" t="str">
        <f>IFERROR(IF(LEFT($G1235,4)="xppm",AL1235/VLOOKUP($G1235,$K$11:$Z$28,AB$1,0),IF(LEFT($J1235,1)="E",AL1235/VLOOKUP($J1235,$K$11:$AB$28,AB$1,0),AL1235/AB$6)),"")</f>
        <v/>
      </c>
      <c r="AC1235" s="110"/>
      <c r="AD1235" s="14">
        <v>0</v>
      </c>
      <c r="AE1235" s="14"/>
      <c r="AF1235" s="14">
        <v>0</v>
      </c>
      <c r="AG1235" s="14"/>
      <c r="AH1235" s="14">
        <v>141018.01999999999</v>
      </c>
      <c r="AI1235" s="14"/>
      <c r="AJ1235" s="14">
        <v>0</v>
      </c>
      <c r="AK1235" s="65"/>
      <c r="AL1235" s="14">
        <v>0</v>
      </c>
      <c r="AM1235" s="65"/>
      <c r="AN1235" s="25">
        <v>0</v>
      </c>
      <c r="AO1235" s="25">
        <v>0</v>
      </c>
      <c r="AP1235" s="25">
        <v>0</v>
      </c>
      <c r="AQ1235" s="25">
        <v>0</v>
      </c>
      <c r="AR1235" s="25">
        <v>0</v>
      </c>
      <c r="AS1235" s="25">
        <v>0</v>
      </c>
      <c r="AT1235" s="25">
        <v>0</v>
      </c>
      <c r="AU1235" s="25">
        <v>0</v>
      </c>
      <c r="AV1235" s="25">
        <v>0</v>
      </c>
      <c r="AW1235" s="25">
        <v>0</v>
      </c>
      <c r="AX1235" s="25">
        <v>0</v>
      </c>
      <c r="AY1235" s="25">
        <v>0</v>
      </c>
      <c r="AZ1235" s="108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  <c r="BS1235" s="10"/>
      <c r="BT1235" s="10"/>
      <c r="BU1235" s="10"/>
      <c r="BV1235" s="10"/>
      <c r="BW1235" s="10"/>
      <c r="BX1235" s="10"/>
      <c r="BY1235" s="10"/>
      <c r="BZ1235" s="10"/>
      <c r="CA1235" s="10"/>
      <c r="CB1235" s="10"/>
      <c r="CC1235" s="10"/>
      <c r="CD1235" s="10"/>
      <c r="CE1235" s="10"/>
      <c r="CF1235" s="10"/>
      <c r="CG1235" s="10"/>
      <c r="CH1235" s="10"/>
      <c r="CI1235" s="10"/>
      <c r="CJ1235" s="10"/>
      <c r="CK1235" s="10"/>
      <c r="CL1235" s="10"/>
      <c r="CM1235" s="10"/>
      <c r="CN1235" s="10"/>
      <c r="CO1235" s="10"/>
      <c r="CP1235" s="10"/>
      <c r="CQ1235" s="10"/>
      <c r="CR1235" s="10"/>
      <c r="CS1235" s="10"/>
      <c r="CT1235" s="10"/>
      <c r="CU1235" s="10"/>
      <c r="CV1235" s="10"/>
      <c r="CW1235" s="10"/>
      <c r="CX1235" s="10"/>
      <c r="CY1235" s="10"/>
      <c r="CZ1235" s="10"/>
      <c r="DA1235" s="10"/>
      <c r="DB1235" s="10"/>
      <c r="DC1235" s="10"/>
      <c r="DD1235" s="10"/>
      <c r="DE1235" s="10"/>
      <c r="DF1235" s="10"/>
      <c r="DG1235" s="10"/>
      <c r="DH1235" s="10"/>
      <c r="DI1235" s="10"/>
      <c r="DJ1235" s="10"/>
      <c r="DK1235" s="10"/>
      <c r="DL1235" s="10"/>
      <c r="DM1235" s="10"/>
      <c r="DN1235" s="10"/>
      <c r="DO1235" s="10"/>
      <c r="DP1235" s="10"/>
      <c r="DQ1235" s="10"/>
      <c r="DR1235" s="10"/>
      <c r="DS1235" s="10"/>
    </row>
    <row r="1236" spans="1:123" ht="4.05" customHeight="1" x14ac:dyDescent="0.25">
      <c r="A1236" s="75" t="s">
        <v>348</v>
      </c>
      <c r="E1236" s="111"/>
      <c r="F1236" s="112"/>
      <c r="T1236" s="25"/>
      <c r="U1236" s="25"/>
      <c r="V1236" s="25"/>
      <c r="W1236" s="25"/>
      <c r="X1236" s="25"/>
      <c r="Y1236" s="25"/>
      <c r="Z1236" s="25"/>
      <c r="AA1236" s="25"/>
      <c r="AB1236" s="14"/>
      <c r="AC1236" s="14"/>
    </row>
    <row r="1237" spans="1:123" s="86" customFormat="1" ht="15" customHeight="1" x14ac:dyDescent="0.25">
      <c r="A1237" s="75" t="s">
        <v>348</v>
      </c>
      <c r="B1237" s="80"/>
      <c r="C1237" s="80"/>
      <c r="D1237" s="80"/>
      <c r="E1237" s="81"/>
      <c r="F1237" s="82"/>
      <c r="G1237" s="81"/>
      <c r="H1237" s="81"/>
      <c r="I1237" s="81"/>
      <c r="J1237" s="81"/>
      <c r="K1237" s="81"/>
      <c r="L1237" s="83">
        <f>L1238</f>
        <v>3007</v>
      </c>
      <c r="M1237" s="84" t="s">
        <v>367</v>
      </c>
      <c r="N1237" s="84"/>
      <c r="O1237" s="84"/>
      <c r="P1237" s="84"/>
      <c r="Q1237" s="84"/>
      <c r="R1237" s="84"/>
      <c r="S1237" s="84"/>
      <c r="T1237" s="84"/>
      <c r="U1237" s="84"/>
      <c r="V1237" s="84"/>
      <c r="W1237" s="84"/>
      <c r="X1237" s="84"/>
      <c r="Y1237" s="84"/>
      <c r="Z1237" s="84"/>
      <c r="AA1237" s="84"/>
      <c r="AB1237" s="81"/>
      <c r="AC1237" s="81"/>
      <c r="AD1237" s="14"/>
      <c r="AE1237" s="14"/>
      <c r="AF1237" s="14"/>
      <c r="AG1237" s="14"/>
      <c r="AH1237" s="14"/>
      <c r="AI1237" s="14"/>
      <c r="AJ1237" s="14"/>
      <c r="AK1237" s="14"/>
      <c r="AL1237" s="14"/>
      <c r="AM1237" s="14"/>
      <c r="AN1237" s="85"/>
      <c r="AO1237" s="85"/>
      <c r="AP1237" s="85"/>
      <c r="AQ1237" s="85"/>
      <c r="AR1237" s="85"/>
      <c r="AS1237" s="85"/>
      <c r="AT1237" s="85"/>
      <c r="AU1237" s="85"/>
      <c r="AV1237" s="85"/>
      <c r="AW1237" s="85"/>
      <c r="AX1237" s="85"/>
      <c r="AY1237" s="85"/>
      <c r="AZ1237" s="84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  <c r="BS1237" s="10"/>
      <c r="BT1237" s="10"/>
      <c r="BU1237" s="10"/>
      <c r="BV1237" s="10"/>
      <c r="BW1237" s="10"/>
      <c r="BX1237" s="10"/>
      <c r="BY1237" s="10"/>
      <c r="BZ1237" s="10"/>
      <c r="CA1237" s="10"/>
      <c r="CB1237" s="10"/>
      <c r="CC1237" s="10"/>
      <c r="CD1237" s="10"/>
      <c r="CE1237" s="10"/>
      <c r="CF1237" s="10"/>
      <c r="CG1237" s="10"/>
      <c r="CH1237" s="10"/>
      <c r="CI1237" s="10"/>
      <c r="CJ1237" s="10"/>
      <c r="CK1237" s="10"/>
      <c r="CL1237" s="10"/>
      <c r="CM1237" s="10"/>
      <c r="CN1237" s="10"/>
      <c r="CO1237" s="10"/>
      <c r="CP1237" s="10"/>
      <c r="CQ1237" s="10"/>
      <c r="CR1237" s="10"/>
      <c r="CS1237" s="10"/>
      <c r="CT1237" s="10"/>
      <c r="CU1237" s="10"/>
      <c r="CV1237" s="10"/>
      <c r="CW1237" s="10"/>
      <c r="CX1237" s="10"/>
      <c r="CY1237" s="10"/>
      <c r="CZ1237" s="10"/>
      <c r="DA1237" s="10"/>
      <c r="DB1237" s="10"/>
      <c r="DC1237" s="10"/>
      <c r="DD1237" s="10"/>
      <c r="DE1237" s="10"/>
      <c r="DF1237" s="10"/>
      <c r="DG1237" s="10"/>
      <c r="DH1237" s="10"/>
      <c r="DI1237" s="10"/>
      <c r="DJ1237" s="10"/>
      <c r="DK1237" s="10"/>
      <c r="DL1237" s="10"/>
      <c r="DM1237" s="10"/>
      <c r="DN1237" s="10"/>
      <c r="DO1237" s="10"/>
      <c r="DP1237" s="10"/>
      <c r="DQ1237" s="10"/>
      <c r="DR1237" s="10"/>
      <c r="DS1237" s="10"/>
    </row>
    <row r="1238" spans="1:123" s="101" customFormat="1" ht="10.95" customHeight="1" x14ac:dyDescent="0.25">
      <c r="A1238" s="75" t="s">
        <v>348</v>
      </c>
      <c r="B1238" s="95" t="str">
        <f t="shared" ref="B1238:B1240" si="342">IF(E1238&gt;0,"Bud02 " &amp; C1238 &amp;","&amp;D1238&amp;",'"&amp;E1238&amp;"',"&amp;1*R1238)</f>
        <v>Bud02 2020,3007,'533000',8300.28777777778</v>
      </c>
      <c r="C1238" s="96">
        <f t="shared" ref="C1238:C1240" si="343">$E$5</f>
        <v>2020</v>
      </c>
      <c r="D1238" s="96">
        <v>3007</v>
      </c>
      <c r="E1238" s="97">
        <f>IF(LEFT(H1238,1) = "x",H1238,F1238)</f>
        <v>533000</v>
      </c>
      <c r="F1238" s="90">
        <v>533000</v>
      </c>
      <c r="G1238" s="98">
        <f>IF(""="",1,SUBSTITUTE(SUBSTITUTE("","xxp","xpp"),"xppm13","xppm08"))</f>
        <v>1</v>
      </c>
      <c r="H1238" s="98">
        <f>IF(""="",1,"")</f>
        <v>1</v>
      </c>
      <c r="I1238" s="98">
        <f>IF(""="",1,IF(LEFT("",1)&lt;&gt;"E","",1))</f>
        <v>1</v>
      </c>
      <c r="J1238" s="98">
        <f>IF(""="",1,IF(LEFT("",1)="E","",1))</f>
        <v>1</v>
      </c>
      <c r="K1238" s="99" t="s">
        <v>368</v>
      </c>
      <c r="L1238" s="91">
        <v>3007</v>
      </c>
      <c r="M1238" s="100" t="str">
        <f>IF(LEFT($G1238,4)="xppm","*","")</f>
        <v/>
      </c>
      <c r="N1238" s="101" t="str">
        <f>UPPER(TRIM("          UTILITIES"))</f>
        <v>UTILITIES</v>
      </c>
      <c r="P1238" s="102" t="s">
        <v>356</v>
      </c>
      <c r="R1238" s="109">
        <f>IFERROR(IF(1*AB1238&gt;0,AB1238,V1238),V1238)</f>
        <v>8300.2877777777776</v>
      </c>
      <c r="S1238" s="108"/>
      <c r="T1238" s="101">
        <f>IFERROR(IF(LEFT($G1238,4)="xppm",AD1238/VLOOKUP($G1238,$K$11:$Z$28,T$1,0),IF(LEFT($J1238,1)="E",AD1238/VLOOKUP($J1238,$K$11:$Z$28,T$1,0),AD1238/T$6)),"")</f>
        <v>8308.23</v>
      </c>
      <c r="V1238" s="101">
        <f>IFERROR(IF(LEFT($G1238,4)="xppm",AF1238/VLOOKUP($G1238,$K$11:$Z$28,V$1,0),IF(LEFT($J1238,1)="E",AF1238/VLOOKUP($J1238,$K$11:$Z$28,V$1,0),AF1238/V$6)),"")</f>
        <v>8300.2877777777776</v>
      </c>
      <c r="X1238" s="101">
        <f>IFERROR(IF(LEFT($G1238,4)="xppm",AH1238/VLOOKUP($G1238,$K$11:$Z$28,X$1,0),IF(LEFT($J1238,1)="E",AH1238/VLOOKUP($J1238,$K$11:$Z$28,X$1,0),AH1238/X$6)),"")</f>
        <v>8178.1808333333329</v>
      </c>
      <c r="Z1238" s="101">
        <f>IFERROR(IF(LEFT($G1238,4)="xppm",AJ1238/VLOOKUP($G1238,$K$11:$Z$28,Z$1,0),IF(LEFT($J1238,1)="E",AJ1238/VLOOKUP($J1238,$K$11:$Z$28,Z$1,0),AJ1238/Z$6)),"")</f>
        <v>8696</v>
      </c>
      <c r="AA1238" s="108"/>
      <c r="AB1238" s="99">
        <f>IFERROR(IF(LEFT($G1238,4)="xppm",AL1238/VLOOKUP($G1238,$K$11:$Z$28,AB$1,0),IF(LEFT($J1238,1)="E",AL1238/VLOOKUP($J1238,$K$11:$AB$28,AB$1,0),AL1238/AB$6)),"")</f>
        <v>0</v>
      </c>
      <c r="AC1238" s="110"/>
      <c r="AD1238" s="14">
        <v>24924.69</v>
      </c>
      <c r="AE1238" s="14"/>
      <c r="AF1238" s="14">
        <v>74702.59</v>
      </c>
      <c r="AG1238" s="14"/>
      <c r="AH1238" s="14">
        <v>98138.17</v>
      </c>
      <c r="AI1238" s="14"/>
      <c r="AJ1238" s="14">
        <v>104352</v>
      </c>
      <c r="AK1238" s="65"/>
      <c r="AL1238" s="14">
        <v>0</v>
      </c>
      <c r="AM1238" s="65"/>
      <c r="AN1238" s="25">
        <v>5893.41</v>
      </c>
      <c r="AO1238" s="25">
        <v>7463.19</v>
      </c>
      <c r="AP1238" s="25">
        <v>9348.31</v>
      </c>
      <c r="AQ1238" s="25">
        <v>9494.33</v>
      </c>
      <c r="AR1238" s="25">
        <v>9818.64</v>
      </c>
      <c r="AS1238" s="25">
        <v>9072.59</v>
      </c>
      <c r="AT1238" s="25">
        <v>8687.34</v>
      </c>
      <c r="AU1238" s="25">
        <v>7718.6</v>
      </c>
      <c r="AV1238" s="25">
        <v>4986.3999999999996</v>
      </c>
      <c r="AW1238" s="25">
        <v>9315.35</v>
      </c>
      <c r="AX1238" s="25">
        <v>7967.55</v>
      </c>
      <c r="AY1238" s="25">
        <v>7641.79</v>
      </c>
      <c r="AZ1238" s="108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  <c r="BS1238" s="10"/>
      <c r="BT1238" s="10"/>
      <c r="BU1238" s="10"/>
      <c r="BV1238" s="10"/>
      <c r="BW1238" s="10"/>
      <c r="BX1238" s="10"/>
      <c r="BY1238" s="10"/>
      <c r="BZ1238" s="10"/>
      <c r="CA1238" s="10"/>
      <c r="CB1238" s="10"/>
      <c r="CC1238" s="10"/>
      <c r="CD1238" s="10"/>
      <c r="CE1238" s="10"/>
      <c r="CF1238" s="10"/>
      <c r="CG1238" s="10"/>
      <c r="CH1238" s="10"/>
      <c r="CI1238" s="10"/>
      <c r="CJ1238" s="10"/>
      <c r="CK1238" s="10"/>
      <c r="CL1238" s="10"/>
      <c r="CM1238" s="10"/>
      <c r="CN1238" s="10"/>
      <c r="CO1238" s="10"/>
      <c r="CP1238" s="10"/>
      <c r="CQ1238" s="10"/>
      <c r="CR1238" s="10"/>
      <c r="CS1238" s="10"/>
      <c r="CT1238" s="10"/>
      <c r="CU1238" s="10"/>
      <c r="CV1238" s="10"/>
      <c r="CW1238" s="10"/>
      <c r="CX1238" s="10"/>
      <c r="CY1238" s="10"/>
      <c r="CZ1238" s="10"/>
      <c r="DA1238" s="10"/>
      <c r="DB1238" s="10"/>
      <c r="DC1238" s="10"/>
      <c r="DD1238" s="10"/>
      <c r="DE1238" s="10"/>
      <c r="DF1238" s="10"/>
      <c r="DG1238" s="10"/>
      <c r="DH1238" s="10"/>
      <c r="DI1238" s="10"/>
      <c r="DJ1238" s="10"/>
      <c r="DK1238" s="10"/>
      <c r="DL1238" s="10"/>
      <c r="DM1238" s="10"/>
      <c r="DN1238" s="10"/>
      <c r="DO1238" s="10"/>
      <c r="DP1238" s="10"/>
      <c r="DQ1238" s="10"/>
      <c r="DR1238" s="10"/>
      <c r="DS1238" s="10"/>
    </row>
    <row r="1239" spans="1:123" s="101" customFormat="1" ht="10.95" customHeight="1" x14ac:dyDescent="0.25">
      <c r="A1239" s="75" t="s">
        <v>348</v>
      </c>
      <c r="B1239" s="95" t="str">
        <f t="shared" si="342"/>
        <v>Bud02 2020,3007,'536000',1908.38444444444</v>
      </c>
      <c r="C1239" s="96">
        <f t="shared" si="343"/>
        <v>2020</v>
      </c>
      <c r="D1239" s="96">
        <v>3007</v>
      </c>
      <c r="E1239" s="97">
        <f>IF(LEFT(H1239,1) = "x",H1239,F1239)</f>
        <v>536000</v>
      </c>
      <c r="F1239" s="90">
        <v>536000</v>
      </c>
      <c r="G1239" s="98">
        <f>IF(""="",1,SUBSTITUTE(SUBSTITUTE("","xxp","xpp"),"xppm13","xppm08"))</f>
        <v>1</v>
      </c>
      <c r="H1239" s="98">
        <f>IF(""="",1,"")</f>
        <v>1</v>
      </c>
      <c r="I1239" s="98">
        <f>IF(""="",1,IF(LEFT("",1)&lt;&gt;"E","",1))</f>
        <v>1</v>
      </c>
      <c r="J1239" s="98">
        <f>IF(""="",1,IF(LEFT("",1)="E","",1))</f>
        <v>1</v>
      </c>
      <c r="K1239" s="99" t="s">
        <v>369</v>
      </c>
      <c r="L1239" s="91">
        <v>3007</v>
      </c>
      <c r="M1239" s="100" t="str">
        <f>IF(LEFT($G1239,4)="xppm","*","")</f>
        <v/>
      </c>
      <c r="N1239" s="101" t="str">
        <f>UPPER(TRIM("          REPAIRS &amp; MAINTENANCE/SUPPLIES"))</f>
        <v>REPAIRS &amp; MAINTENANCE/SUPPLIES</v>
      </c>
      <c r="P1239" s="102" t="s">
        <v>370</v>
      </c>
      <c r="R1239" s="109">
        <f>IFERROR(IF(1*AB1239&gt;0,AB1239,V1239),V1239)</f>
        <v>1908.3844444444444</v>
      </c>
      <c r="S1239" s="108"/>
      <c r="T1239" s="101">
        <f>IFERROR(IF(LEFT($G1239,4)="xppm",AD1239/VLOOKUP($G1239,$K$11:$Z$28,T$1,0),IF(LEFT($J1239,1)="E",AD1239/VLOOKUP($J1239,$K$11:$Z$28,T$1,0),AD1239/T$6)),"")</f>
        <v>2257.4</v>
      </c>
      <c r="V1239" s="101">
        <f>IFERROR(IF(LEFT($G1239,4)="xppm",AF1239/VLOOKUP($G1239,$K$11:$Z$28,V$1,0),IF(LEFT($J1239,1)="E",AF1239/VLOOKUP($J1239,$K$11:$Z$28,V$1,0),AF1239/V$6)),"")</f>
        <v>1908.3844444444444</v>
      </c>
      <c r="X1239" s="101">
        <f>IFERROR(IF(LEFT($G1239,4)="xppm",AH1239/VLOOKUP($G1239,$K$11:$Z$28,X$1,0),IF(LEFT($J1239,1)="E",AH1239/VLOOKUP($J1239,$K$11:$Z$28,X$1,0),AH1239/X$6)),"")</f>
        <v>2547.9225000000001</v>
      </c>
      <c r="Z1239" s="101">
        <f>IFERROR(IF(LEFT($G1239,4)="xppm",AJ1239/VLOOKUP($G1239,$K$11:$Z$28,Z$1,0),IF(LEFT($J1239,1)="E",AJ1239/VLOOKUP($J1239,$K$11:$Z$28,Z$1,0),AJ1239/Z$6)),"")</f>
        <v>2140.0700000000002</v>
      </c>
      <c r="AA1239" s="108"/>
      <c r="AB1239" s="99">
        <f>IFERROR(IF(LEFT($G1239,4)="xppm",AL1239/VLOOKUP($G1239,$K$11:$Z$28,AB$1,0),IF(LEFT($J1239,1)="E",AL1239/VLOOKUP($J1239,$K$11:$AB$28,AB$1,0),AL1239/AB$6)),"")</f>
        <v>0</v>
      </c>
      <c r="AC1239" s="110"/>
      <c r="AD1239" s="14">
        <v>6772.2</v>
      </c>
      <c r="AE1239" s="14"/>
      <c r="AF1239" s="14">
        <v>17175.46</v>
      </c>
      <c r="AG1239" s="14"/>
      <c r="AH1239" s="14">
        <v>30575.07</v>
      </c>
      <c r="AI1239" s="14"/>
      <c r="AJ1239" s="14">
        <v>25680.84</v>
      </c>
      <c r="AK1239" s="65"/>
      <c r="AL1239" s="14">
        <v>0</v>
      </c>
      <c r="AM1239" s="65"/>
      <c r="AN1239" s="25">
        <v>3896.11</v>
      </c>
      <c r="AO1239" s="25">
        <v>546.69000000000005</v>
      </c>
      <c r="AP1239" s="25">
        <v>4717.8</v>
      </c>
      <c r="AQ1239" s="25">
        <v>1073.01</v>
      </c>
      <c r="AR1239" s="25">
        <v>2942.83</v>
      </c>
      <c r="AS1239" s="25">
        <v>1055.42</v>
      </c>
      <c r="AT1239" s="25">
        <v>1625.58</v>
      </c>
      <c r="AU1239" s="25">
        <v>1259.8</v>
      </c>
      <c r="AV1239" s="25">
        <v>2446.62</v>
      </c>
      <c r="AW1239" s="25">
        <v>3076.01</v>
      </c>
      <c r="AX1239" s="25">
        <v>1878.98</v>
      </c>
      <c r="AY1239" s="25">
        <v>1817.21</v>
      </c>
      <c r="AZ1239" s="108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  <c r="BS1239" s="10"/>
      <c r="BT1239" s="10"/>
      <c r="BU1239" s="10"/>
      <c r="BV1239" s="10"/>
      <c r="BW1239" s="10"/>
      <c r="BX1239" s="10"/>
      <c r="BY1239" s="10"/>
      <c r="BZ1239" s="10"/>
      <c r="CA1239" s="10"/>
      <c r="CB1239" s="10"/>
      <c r="CC1239" s="10"/>
      <c r="CD1239" s="10"/>
      <c r="CE1239" s="10"/>
      <c r="CF1239" s="10"/>
      <c r="CG1239" s="10"/>
      <c r="CH1239" s="10"/>
      <c r="CI1239" s="10"/>
      <c r="CJ1239" s="10"/>
      <c r="CK1239" s="10"/>
      <c r="CL1239" s="10"/>
      <c r="CM1239" s="10"/>
      <c r="CN1239" s="10"/>
      <c r="CO1239" s="10"/>
      <c r="CP1239" s="10"/>
      <c r="CQ1239" s="10"/>
      <c r="CR1239" s="10"/>
      <c r="CS1239" s="10"/>
      <c r="CT1239" s="10"/>
      <c r="CU1239" s="10"/>
      <c r="CV1239" s="10"/>
      <c r="CW1239" s="10"/>
      <c r="CX1239" s="10"/>
      <c r="CY1239" s="10"/>
      <c r="CZ1239" s="10"/>
      <c r="DA1239" s="10"/>
      <c r="DB1239" s="10"/>
      <c r="DC1239" s="10"/>
      <c r="DD1239" s="10"/>
      <c r="DE1239" s="10"/>
      <c r="DF1239" s="10"/>
      <c r="DG1239" s="10"/>
      <c r="DH1239" s="10"/>
      <c r="DI1239" s="10"/>
      <c r="DJ1239" s="10"/>
      <c r="DK1239" s="10"/>
      <c r="DL1239" s="10"/>
      <c r="DM1239" s="10"/>
      <c r="DN1239" s="10"/>
      <c r="DO1239" s="10"/>
      <c r="DP1239" s="10"/>
      <c r="DQ1239" s="10"/>
      <c r="DR1239" s="10"/>
      <c r="DS1239" s="10"/>
    </row>
    <row r="1240" spans="1:123" s="101" customFormat="1" ht="10.95" customHeight="1" x14ac:dyDescent="0.25">
      <c r="A1240" s="75" t="s">
        <v>348</v>
      </c>
      <c r="B1240" s="95" t="str">
        <f t="shared" si="342"/>
        <v>Bud02 2020,3007,'534000',1278.94555555556</v>
      </c>
      <c r="C1240" s="96">
        <f t="shared" si="343"/>
        <v>2020</v>
      </c>
      <c r="D1240" s="96">
        <v>3007</v>
      </c>
      <c r="E1240" s="97">
        <f>IF(LEFT(H1240,1) = "x",H1240,F1240)</f>
        <v>534000</v>
      </c>
      <c r="F1240" s="90">
        <v>534000</v>
      </c>
      <c r="G1240" s="98">
        <f>IF(""="",1,SUBSTITUTE(SUBSTITUTE("","xxp","xpp"),"xppm13","xppm08"))</f>
        <v>1</v>
      </c>
      <c r="H1240" s="98">
        <f>IF(""="",1,"")</f>
        <v>1</v>
      </c>
      <c r="I1240" s="98">
        <f>IF(""="",1,IF(LEFT("",1)&lt;&gt;"E","",1))</f>
        <v>1</v>
      </c>
      <c r="J1240" s="98">
        <f>IF(""="",1,IF(LEFT("",1)="E","",1))</f>
        <v>1</v>
      </c>
      <c r="K1240" s="99" t="s">
        <v>371</v>
      </c>
      <c r="L1240" s="91">
        <v>3007</v>
      </c>
      <c r="M1240" s="100" t="str">
        <f>IF(LEFT($G1240,4)="xppm","*","")</f>
        <v/>
      </c>
      <c r="N1240" s="101" t="str">
        <f>UPPER(TRIM("          CONTRACT SERVICES"))</f>
        <v>CONTRACT SERVICES</v>
      </c>
      <c r="P1240" s="102" t="s">
        <v>370</v>
      </c>
      <c r="R1240" s="109">
        <f>IFERROR(IF(1*AB1240&gt;0,AB1240,V1240),V1240)</f>
        <v>1278.9455555555555</v>
      </c>
      <c r="S1240" s="108"/>
      <c r="T1240" s="101">
        <f>IFERROR(IF(LEFT($G1240,4)="xppm",AD1240/VLOOKUP($G1240,$K$11:$Z$28,T$1,0),IF(LEFT($J1240,1)="E",AD1240/VLOOKUP($J1240,$K$11:$Z$28,T$1,0),AD1240/T$6)),"")</f>
        <v>1148.4766666666667</v>
      </c>
      <c r="V1240" s="101">
        <f>IFERROR(IF(LEFT($G1240,4)="xppm",AF1240/VLOOKUP($G1240,$K$11:$Z$28,V$1,0),IF(LEFT($J1240,1)="E",AF1240/VLOOKUP($J1240,$K$11:$Z$28,V$1,0),AF1240/V$6)),"")</f>
        <v>1278.9455555555555</v>
      </c>
      <c r="X1240" s="101">
        <f>IFERROR(IF(LEFT($G1240,4)="xppm",AH1240/VLOOKUP($G1240,$K$11:$Z$28,X$1,0),IF(LEFT($J1240,1)="E",AH1240/VLOOKUP($J1240,$K$11:$Z$28,X$1,0),AH1240/X$6)),"")</f>
        <v>1488.8091666666667</v>
      </c>
      <c r="Z1240" s="101">
        <f>IFERROR(IF(LEFT($G1240,4)="xppm",AJ1240/VLOOKUP($G1240,$K$11:$Z$28,Z$1,0),IF(LEFT($J1240,1)="E",AJ1240/VLOOKUP($J1240,$K$11:$Z$28,Z$1,0),AJ1240/Z$6)),"")</f>
        <v>1675</v>
      </c>
      <c r="AA1240" s="108"/>
      <c r="AB1240" s="99">
        <f>IFERROR(IF(LEFT($G1240,4)="xppm",AL1240/VLOOKUP($G1240,$K$11:$Z$28,AB$1,0),IF(LEFT($J1240,1)="E",AL1240/VLOOKUP($J1240,$K$11:$AB$28,AB$1,0),AL1240/AB$6)),"")</f>
        <v>0</v>
      </c>
      <c r="AC1240" s="110"/>
      <c r="AD1240" s="14">
        <v>3445.43</v>
      </c>
      <c r="AE1240" s="14"/>
      <c r="AF1240" s="14">
        <v>11510.51</v>
      </c>
      <c r="AG1240" s="14"/>
      <c r="AH1240" s="14">
        <v>17865.71</v>
      </c>
      <c r="AI1240" s="14"/>
      <c r="AJ1240" s="14">
        <v>20100</v>
      </c>
      <c r="AK1240" s="65"/>
      <c r="AL1240" s="14">
        <v>0</v>
      </c>
      <c r="AM1240" s="65"/>
      <c r="AN1240" s="25">
        <v>2729.61</v>
      </c>
      <c r="AO1240" s="25">
        <v>154.61000000000001</v>
      </c>
      <c r="AP1240" s="25">
        <v>1266.49</v>
      </c>
      <c r="AQ1240" s="25">
        <v>682.67</v>
      </c>
      <c r="AR1240" s="25">
        <v>2900.27</v>
      </c>
      <c r="AS1240" s="25">
        <v>1329.95</v>
      </c>
      <c r="AT1240" s="25">
        <v>674.3</v>
      </c>
      <c r="AU1240" s="25">
        <v>1148.71</v>
      </c>
      <c r="AV1240" s="25">
        <v>1329.18</v>
      </c>
      <c r="AW1240" s="25">
        <v>924.2</v>
      </c>
      <c r="AX1240" s="25">
        <v>1617.09</v>
      </c>
      <c r="AY1240" s="25">
        <v>904.14</v>
      </c>
      <c r="AZ1240" s="108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  <c r="BS1240" s="10"/>
      <c r="BT1240" s="10"/>
      <c r="BU1240" s="10"/>
      <c r="BV1240" s="10"/>
      <c r="BW1240" s="10"/>
      <c r="BX1240" s="10"/>
      <c r="BY1240" s="10"/>
      <c r="BZ1240" s="10"/>
      <c r="CA1240" s="10"/>
      <c r="CB1240" s="10"/>
      <c r="CC1240" s="10"/>
      <c r="CD1240" s="10"/>
      <c r="CE1240" s="10"/>
      <c r="CF1240" s="10"/>
      <c r="CG1240" s="10"/>
      <c r="CH1240" s="10"/>
      <c r="CI1240" s="10"/>
      <c r="CJ1240" s="10"/>
      <c r="CK1240" s="10"/>
      <c r="CL1240" s="10"/>
      <c r="CM1240" s="10"/>
      <c r="CN1240" s="10"/>
      <c r="CO1240" s="10"/>
      <c r="CP1240" s="10"/>
      <c r="CQ1240" s="10"/>
      <c r="CR1240" s="10"/>
      <c r="CS1240" s="10"/>
      <c r="CT1240" s="10"/>
      <c r="CU1240" s="10"/>
      <c r="CV1240" s="10"/>
      <c r="CW1240" s="10"/>
      <c r="CX1240" s="10"/>
      <c r="CY1240" s="10"/>
      <c r="CZ1240" s="10"/>
      <c r="DA1240" s="10"/>
      <c r="DB1240" s="10"/>
      <c r="DC1240" s="10"/>
      <c r="DD1240" s="10"/>
      <c r="DE1240" s="10"/>
      <c r="DF1240" s="10"/>
      <c r="DG1240" s="10"/>
      <c r="DH1240" s="10"/>
      <c r="DI1240" s="10"/>
      <c r="DJ1240" s="10"/>
      <c r="DK1240" s="10"/>
      <c r="DL1240" s="10"/>
      <c r="DM1240" s="10"/>
      <c r="DN1240" s="10"/>
      <c r="DO1240" s="10"/>
      <c r="DP1240" s="10"/>
      <c r="DQ1240" s="10"/>
      <c r="DR1240" s="10"/>
      <c r="DS1240" s="10"/>
    </row>
    <row r="1241" spans="1:123" ht="4.05" customHeight="1" x14ac:dyDescent="0.25">
      <c r="A1241" s="75" t="s">
        <v>348</v>
      </c>
      <c r="E1241" s="111"/>
      <c r="F1241" s="112"/>
      <c r="T1241" s="25"/>
      <c r="U1241" s="25"/>
      <c r="V1241" s="25"/>
      <c r="W1241" s="25"/>
      <c r="X1241" s="25"/>
      <c r="Y1241" s="25"/>
      <c r="Z1241" s="25"/>
      <c r="AA1241" s="25"/>
      <c r="AB1241" s="14"/>
      <c r="AC1241" s="14"/>
    </row>
    <row r="1242" spans="1:123" s="86" customFormat="1" ht="15" customHeight="1" x14ac:dyDescent="0.25">
      <c r="A1242" s="75" t="s">
        <v>348</v>
      </c>
      <c r="B1242" s="80"/>
      <c r="C1242" s="80"/>
      <c r="D1242" s="80"/>
      <c r="E1242" s="81"/>
      <c r="F1242" s="82"/>
      <c r="G1242" s="81"/>
      <c r="H1242" s="81"/>
      <c r="I1242" s="81"/>
      <c r="J1242" s="81"/>
      <c r="K1242" s="81"/>
      <c r="L1242" s="83">
        <f>L1243</f>
        <v>3007</v>
      </c>
      <c r="M1242" s="84" t="s">
        <v>372</v>
      </c>
      <c r="N1242" s="84"/>
      <c r="O1242" s="84"/>
      <c r="P1242" s="84"/>
      <c r="Q1242" s="84"/>
      <c r="R1242" s="84"/>
      <c r="S1242" s="84"/>
      <c r="T1242" s="84"/>
      <c r="U1242" s="84"/>
      <c r="V1242" s="84"/>
      <c r="W1242" s="84"/>
      <c r="X1242" s="84"/>
      <c r="Y1242" s="84"/>
      <c r="Z1242" s="84"/>
      <c r="AA1242" s="84"/>
      <c r="AB1242" s="81"/>
      <c r="AC1242" s="81"/>
      <c r="AD1242" s="14"/>
      <c r="AE1242" s="14"/>
      <c r="AF1242" s="14"/>
      <c r="AG1242" s="14"/>
      <c r="AH1242" s="14"/>
      <c r="AI1242" s="14"/>
      <c r="AJ1242" s="14"/>
      <c r="AK1242" s="14"/>
      <c r="AL1242" s="14"/>
      <c r="AM1242" s="14"/>
      <c r="AN1242" s="85"/>
      <c r="AO1242" s="85"/>
      <c r="AP1242" s="85"/>
      <c r="AQ1242" s="85"/>
      <c r="AR1242" s="85"/>
      <c r="AS1242" s="85"/>
      <c r="AT1242" s="85"/>
      <c r="AU1242" s="85"/>
      <c r="AV1242" s="85"/>
      <c r="AW1242" s="85"/>
      <c r="AX1242" s="85"/>
      <c r="AY1242" s="85"/>
      <c r="AZ1242" s="84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  <c r="BS1242" s="10"/>
      <c r="BT1242" s="10"/>
      <c r="BU1242" s="10"/>
      <c r="BV1242" s="10"/>
      <c r="BW1242" s="10"/>
      <c r="BX1242" s="10"/>
      <c r="BY1242" s="10"/>
      <c r="BZ1242" s="10"/>
      <c r="CA1242" s="10"/>
      <c r="CB1242" s="10"/>
      <c r="CC1242" s="10"/>
      <c r="CD1242" s="10"/>
      <c r="CE1242" s="10"/>
      <c r="CF1242" s="10"/>
      <c r="CG1242" s="10"/>
      <c r="CH1242" s="10"/>
      <c r="CI1242" s="10"/>
      <c r="CJ1242" s="10"/>
      <c r="CK1242" s="10"/>
      <c r="CL1242" s="10"/>
      <c r="CM1242" s="10"/>
      <c r="CN1242" s="10"/>
      <c r="CO1242" s="10"/>
      <c r="CP1242" s="10"/>
      <c r="CQ1242" s="10"/>
      <c r="CR1242" s="10"/>
      <c r="CS1242" s="10"/>
      <c r="CT1242" s="10"/>
      <c r="CU1242" s="10"/>
      <c r="CV1242" s="10"/>
      <c r="CW1242" s="10"/>
      <c r="CX1242" s="10"/>
      <c r="CY1242" s="10"/>
      <c r="CZ1242" s="10"/>
      <c r="DA1242" s="10"/>
      <c r="DB1242" s="10"/>
      <c r="DC1242" s="10"/>
      <c r="DD1242" s="10"/>
      <c r="DE1242" s="10"/>
      <c r="DF1242" s="10"/>
      <c r="DG1242" s="10"/>
      <c r="DH1242" s="10"/>
      <c r="DI1242" s="10"/>
      <c r="DJ1242" s="10"/>
      <c r="DK1242" s="10"/>
      <c r="DL1242" s="10"/>
      <c r="DM1242" s="10"/>
      <c r="DN1242" s="10"/>
      <c r="DO1242" s="10"/>
      <c r="DP1242" s="10"/>
      <c r="DQ1242" s="10"/>
      <c r="DR1242" s="10"/>
      <c r="DS1242" s="10"/>
    </row>
    <row r="1243" spans="1:123" s="101" customFormat="1" ht="10.95" customHeight="1" x14ac:dyDescent="0.25">
      <c r="A1243" s="75" t="s">
        <v>348</v>
      </c>
      <c r="B1243" s="95" t="str">
        <f t="shared" ref="B1243:B1254" si="344">IF(E1243&gt;0,"Bud02 " &amp; C1243 &amp;","&amp;D1243&amp;",'"&amp;E1243&amp;"',"&amp;1*R1243)</f>
        <v>Bud02 2020,3007,'542500',653.734444444444</v>
      </c>
      <c r="C1243" s="96">
        <f t="shared" ref="C1243:C1254" si="345">$E$5</f>
        <v>2020</v>
      </c>
      <c r="D1243" s="96">
        <v>3007</v>
      </c>
      <c r="E1243" s="97">
        <f>IF(LEFT(H1243,1) = "x",H1243,F1243)</f>
        <v>542500</v>
      </c>
      <c r="F1243" s="90">
        <v>542500</v>
      </c>
      <c r="G1243" s="98">
        <f>IF(""="",1,SUBSTITUTE(SUBSTITUTE("","xxp","xpp"),"xppm13","xppm08"))</f>
        <v>1</v>
      </c>
      <c r="H1243" s="98">
        <f>IF(""="",1,"")</f>
        <v>1</v>
      </c>
      <c r="I1243" s="98">
        <f>IF(""="",1,IF(LEFT("",1)&lt;&gt;"E","",1))</f>
        <v>1</v>
      </c>
      <c r="J1243" s="98">
        <f>IF(""="",1,IF(LEFT("",1)="E","",1))</f>
        <v>1</v>
      </c>
      <c r="K1243" s="99" t="s">
        <v>373</v>
      </c>
      <c r="L1243" s="91">
        <v>3007</v>
      </c>
      <c r="M1243" s="100" t="str">
        <f>IF(LEFT($G1243,4)="xppm","*","")</f>
        <v/>
      </c>
      <c r="N1243" s="101" t="str">
        <f>UPPER(TRIM("          MARKETING - ADVERTISING &amp; PROMOTION"))</f>
        <v>MARKETING - ADVERTISING &amp; PROMOTION</v>
      </c>
      <c r="P1243" s="102" t="s">
        <v>374</v>
      </c>
      <c r="R1243" s="109">
        <f>IFERROR(IF(1*AB1243&gt;0,AB1243,V1243),V1243)</f>
        <v>653.73444444444442</v>
      </c>
      <c r="S1243" s="108"/>
      <c r="T1243" s="101">
        <f>IFERROR(IF(LEFT($G1243,4)="xppm",AD1243/VLOOKUP($G1243,$K$11:$Z$28,T$1,0),IF(LEFT($J1243,1)="E",AD1243/VLOOKUP($J1243,$K$11:$Z$28,T$1,0),AD1243/T$6)),"")</f>
        <v>568.85666666666668</v>
      </c>
      <c r="V1243" s="101">
        <f>IFERROR(IF(LEFT($G1243,4)="xppm",AF1243/VLOOKUP($G1243,$K$11:$Z$28,V$1,0),IF(LEFT($J1243,1)="E",AF1243/VLOOKUP($J1243,$K$11:$Z$28,V$1,0),AF1243/V$6)),"")</f>
        <v>653.73444444444442</v>
      </c>
      <c r="X1243" s="101">
        <f>IFERROR(IF(LEFT($G1243,4)="xppm",AH1243/VLOOKUP($G1243,$K$11:$Z$28,X$1,0),IF(LEFT($J1243,1)="E",AH1243/VLOOKUP($J1243,$K$11:$Z$28,X$1,0),AH1243/X$6)),"")</f>
        <v>516.92583333333334</v>
      </c>
      <c r="Z1243" s="101">
        <f>IFERROR(IF(LEFT($G1243,4)="xppm",AJ1243/VLOOKUP($G1243,$K$11:$Z$28,Z$1,0),IF(LEFT($J1243,1)="E",AJ1243/VLOOKUP($J1243,$K$11:$Z$28,Z$1,0),AJ1243/Z$6)),"")</f>
        <v>573.2833333333333</v>
      </c>
      <c r="AA1243" s="108"/>
      <c r="AB1243" s="99">
        <f>IFERROR(IF(LEFT($G1243,4)="xppm",AL1243/VLOOKUP($G1243,$K$11:$Z$28,AB$1,0),IF(LEFT($J1243,1)="E",AL1243/VLOOKUP($J1243,$K$11:$AB$28,AB$1,0),AL1243/AB$6)),"")</f>
        <v>0</v>
      </c>
      <c r="AC1243" s="110"/>
      <c r="AD1243" s="14">
        <v>1706.57</v>
      </c>
      <c r="AE1243" s="14"/>
      <c r="AF1243" s="14">
        <v>5883.61</v>
      </c>
      <c r="AG1243" s="14"/>
      <c r="AH1243" s="14">
        <v>6203.11</v>
      </c>
      <c r="AI1243" s="14"/>
      <c r="AJ1243" s="14">
        <v>6879.4</v>
      </c>
      <c r="AK1243" s="65"/>
      <c r="AL1243" s="14">
        <v>0</v>
      </c>
      <c r="AM1243" s="65"/>
      <c r="AN1243" s="25">
        <v>398.65</v>
      </c>
      <c r="AO1243" s="25">
        <v>392.6</v>
      </c>
      <c r="AP1243" s="25">
        <v>194.57</v>
      </c>
      <c r="AQ1243" s="25">
        <v>418.34</v>
      </c>
      <c r="AR1243" s="25">
        <v>1342.45</v>
      </c>
      <c r="AS1243" s="25">
        <v>204.3</v>
      </c>
      <c r="AT1243" s="25">
        <v>372.96</v>
      </c>
      <c r="AU1243" s="25">
        <v>1120.01</v>
      </c>
      <c r="AV1243" s="25">
        <v>718.98</v>
      </c>
      <c r="AW1243" s="25">
        <v>476.1</v>
      </c>
      <c r="AX1243" s="25">
        <v>973.7</v>
      </c>
      <c r="AY1243" s="25">
        <v>256.77</v>
      </c>
      <c r="AZ1243" s="108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  <c r="BS1243" s="10"/>
      <c r="BT1243" s="10"/>
      <c r="BU1243" s="10"/>
      <c r="BV1243" s="10"/>
      <c r="BW1243" s="10"/>
      <c r="BX1243" s="10"/>
      <c r="BY1243" s="10"/>
      <c r="BZ1243" s="10"/>
      <c r="CA1243" s="10"/>
      <c r="CB1243" s="10"/>
      <c r="CC1243" s="10"/>
      <c r="CD1243" s="10"/>
      <c r="CE1243" s="10"/>
      <c r="CF1243" s="10"/>
      <c r="CG1243" s="10"/>
      <c r="CH1243" s="10"/>
      <c r="CI1243" s="10"/>
      <c r="CJ1243" s="10"/>
      <c r="CK1243" s="10"/>
      <c r="CL1243" s="10"/>
      <c r="CM1243" s="10"/>
      <c r="CN1243" s="10"/>
      <c r="CO1243" s="10"/>
      <c r="CP1243" s="10"/>
      <c r="CQ1243" s="10"/>
      <c r="CR1243" s="10"/>
      <c r="CS1243" s="10"/>
      <c r="CT1243" s="10"/>
      <c r="CU1243" s="10"/>
      <c r="CV1243" s="10"/>
      <c r="CW1243" s="10"/>
      <c r="CX1243" s="10"/>
      <c r="CY1243" s="10"/>
      <c r="CZ1243" s="10"/>
      <c r="DA1243" s="10"/>
      <c r="DB1243" s="10"/>
      <c r="DC1243" s="10"/>
      <c r="DD1243" s="10"/>
      <c r="DE1243" s="10"/>
      <c r="DF1243" s="10"/>
      <c r="DG1243" s="10"/>
      <c r="DH1243" s="10"/>
      <c r="DI1243" s="10"/>
      <c r="DJ1243" s="10"/>
      <c r="DK1243" s="10"/>
      <c r="DL1243" s="10"/>
      <c r="DM1243" s="10"/>
      <c r="DN1243" s="10"/>
      <c r="DO1243" s="10"/>
      <c r="DP1243" s="10"/>
      <c r="DQ1243" s="10"/>
      <c r="DR1243" s="10"/>
      <c r="DS1243" s="10"/>
    </row>
    <row r="1244" spans="1:123" s="101" customFormat="1" ht="10.95" customHeight="1" x14ac:dyDescent="0.25">
      <c r="A1244" s="75" t="s">
        <v>348</v>
      </c>
      <c r="B1244" s="95" t="str">
        <f t="shared" si="344"/>
        <v>Bud02 2020,3007,'543200',368.227777777778</v>
      </c>
      <c r="C1244" s="96">
        <f t="shared" si="345"/>
        <v>2020</v>
      </c>
      <c r="D1244" s="96">
        <v>3007</v>
      </c>
      <c r="E1244" s="97">
        <f>IF(LEFT(H1244,1) = "x",H1244,F1244)</f>
        <v>543200</v>
      </c>
      <c r="F1244" s="90">
        <v>543200</v>
      </c>
      <c r="G1244" s="98">
        <f>IF(""="",1,SUBSTITUTE(SUBSTITUTE("","xxp","xpp"),"xppm13","xppm08"))</f>
        <v>1</v>
      </c>
      <c r="H1244" s="98">
        <f>IF(""="",1,"")</f>
        <v>1</v>
      </c>
      <c r="I1244" s="98">
        <f>IF(""="",1,IF(LEFT("",1)&lt;&gt;"E","",1))</f>
        <v>1</v>
      </c>
      <c r="J1244" s="98">
        <f>IF(""="",1,IF(LEFT("",1)="E","",1))</f>
        <v>1</v>
      </c>
      <c r="K1244" s="99" t="s">
        <v>375</v>
      </c>
      <c r="L1244" s="91">
        <v>3007</v>
      </c>
      <c r="M1244" s="100" t="str">
        <f>IF(LEFT($G1244,4)="xppm","*","")</f>
        <v/>
      </c>
      <c r="N1244" s="101" t="str">
        <f>UPPER(TRIM("          CONCIERGE - RESIDENT EXPENSES"))</f>
        <v>CONCIERGE - RESIDENT EXPENSES</v>
      </c>
      <c r="P1244" s="102" t="s">
        <v>376</v>
      </c>
      <c r="R1244" s="109">
        <f>IFERROR(IF(1*AB1244&gt;0,AB1244,V1244),V1244)</f>
        <v>368.22777777777782</v>
      </c>
      <c r="S1244" s="108"/>
      <c r="T1244" s="101">
        <f>IFERROR(IF(LEFT($G1244,4)="xppm",AD1244/VLOOKUP($G1244,$K$11:$Z$28,T$1,0),IF(LEFT($J1244,1)="E",AD1244/VLOOKUP($J1244,$K$11:$Z$28,T$1,0),AD1244/T$6)),"")</f>
        <v>329.41333333333336</v>
      </c>
      <c r="V1244" s="101">
        <f>IFERROR(IF(LEFT($G1244,4)="xppm",AF1244/VLOOKUP($G1244,$K$11:$Z$28,V$1,0),IF(LEFT($J1244,1)="E",AF1244/VLOOKUP($J1244,$K$11:$Z$28,V$1,0),AF1244/V$6)),"")</f>
        <v>368.22777777777782</v>
      </c>
      <c r="X1244" s="101">
        <f>IFERROR(IF(LEFT($G1244,4)="xppm",AH1244/VLOOKUP($G1244,$K$11:$Z$28,X$1,0),IF(LEFT($J1244,1)="E",AH1244/VLOOKUP($J1244,$K$11:$Z$28,X$1,0),AH1244/X$6)),"")</f>
        <v>519.36166666666668</v>
      </c>
      <c r="Z1244" s="101">
        <f>IFERROR(IF(LEFT($G1244,4)="xppm",AJ1244/VLOOKUP($G1244,$K$11:$Z$28,Z$1,0),IF(LEFT($J1244,1)="E",AJ1244/VLOOKUP($J1244,$K$11:$Z$28,Z$1,0),AJ1244/Z$6)),"")</f>
        <v>696</v>
      </c>
      <c r="AA1244" s="108"/>
      <c r="AB1244" s="99">
        <f>IFERROR(IF(LEFT($G1244,4)="xppm",AL1244/VLOOKUP($G1244,$K$11:$Z$28,AB$1,0),IF(LEFT($J1244,1)="E",AL1244/VLOOKUP($J1244,$K$11:$AB$28,AB$1,0),AL1244/AB$6)),"")</f>
        <v>0</v>
      </c>
      <c r="AC1244" s="110"/>
      <c r="AD1244" s="14">
        <v>988.24</v>
      </c>
      <c r="AE1244" s="14"/>
      <c r="AF1244" s="14">
        <v>3314.05</v>
      </c>
      <c r="AG1244" s="14"/>
      <c r="AH1244" s="14">
        <v>6232.34</v>
      </c>
      <c r="AI1244" s="14"/>
      <c r="AJ1244" s="14">
        <v>8352</v>
      </c>
      <c r="AK1244" s="65"/>
      <c r="AL1244" s="14">
        <v>0</v>
      </c>
      <c r="AM1244" s="65"/>
      <c r="AN1244" s="25">
        <v>249.05</v>
      </c>
      <c r="AO1244" s="25">
        <v>253.67</v>
      </c>
      <c r="AP1244" s="25">
        <v>161.37</v>
      </c>
      <c r="AQ1244" s="25">
        <v>44.74</v>
      </c>
      <c r="AR1244" s="25">
        <v>654.36</v>
      </c>
      <c r="AS1244" s="25">
        <v>484.4</v>
      </c>
      <c r="AT1244" s="25">
        <v>769.34</v>
      </c>
      <c r="AU1244" s="25">
        <v>232.03</v>
      </c>
      <c r="AV1244" s="25">
        <v>140.94</v>
      </c>
      <c r="AW1244" s="25">
        <v>168.22</v>
      </c>
      <c r="AX1244" s="25">
        <v>766.79</v>
      </c>
      <c r="AY1244" s="25">
        <v>53.23</v>
      </c>
      <c r="AZ1244" s="108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  <c r="BS1244" s="10"/>
      <c r="BT1244" s="10"/>
      <c r="BU1244" s="10"/>
      <c r="BV1244" s="10"/>
      <c r="BW1244" s="10"/>
      <c r="BX1244" s="10"/>
      <c r="BY1244" s="10"/>
      <c r="BZ1244" s="10"/>
      <c r="CA1244" s="10"/>
      <c r="CB1244" s="10"/>
      <c r="CC1244" s="10"/>
      <c r="CD1244" s="10"/>
      <c r="CE1244" s="10"/>
      <c r="CF1244" s="10"/>
      <c r="CG1244" s="10"/>
      <c r="CH1244" s="10"/>
      <c r="CI1244" s="10"/>
      <c r="CJ1244" s="10"/>
      <c r="CK1244" s="10"/>
      <c r="CL1244" s="10"/>
      <c r="CM1244" s="10"/>
      <c r="CN1244" s="10"/>
      <c r="CO1244" s="10"/>
      <c r="CP1244" s="10"/>
      <c r="CQ1244" s="10"/>
      <c r="CR1244" s="10"/>
      <c r="CS1244" s="10"/>
      <c r="CT1244" s="10"/>
      <c r="CU1244" s="10"/>
      <c r="CV1244" s="10"/>
      <c r="CW1244" s="10"/>
      <c r="CX1244" s="10"/>
      <c r="CY1244" s="10"/>
      <c r="CZ1244" s="10"/>
      <c r="DA1244" s="10"/>
      <c r="DB1244" s="10"/>
      <c r="DC1244" s="10"/>
      <c r="DD1244" s="10"/>
      <c r="DE1244" s="10"/>
      <c r="DF1244" s="10"/>
      <c r="DG1244" s="10"/>
      <c r="DH1244" s="10"/>
      <c r="DI1244" s="10"/>
      <c r="DJ1244" s="10"/>
      <c r="DK1244" s="10"/>
      <c r="DL1244" s="10"/>
      <c r="DM1244" s="10"/>
      <c r="DN1244" s="10"/>
      <c r="DO1244" s="10"/>
      <c r="DP1244" s="10"/>
      <c r="DQ1244" s="10"/>
      <c r="DR1244" s="10"/>
      <c r="DS1244" s="10"/>
    </row>
    <row r="1245" spans="1:123" s="101" customFormat="1" ht="10.95" customHeight="1" x14ac:dyDescent="0.25">
      <c r="A1245" s="75" t="s">
        <v>348</v>
      </c>
      <c r="B1245" s="95" t="str">
        <f t="shared" si="344"/>
        <v>Bud02 2020,3007,'xga002',0.000493461459260551</v>
      </c>
      <c r="C1245" s="96">
        <f t="shared" si="345"/>
        <v>2020</v>
      </c>
      <c r="D1245" s="96">
        <v>3007</v>
      </c>
      <c r="E1245" s="97" t="str">
        <f>IF(LEFT(H1245,1) = "x",H1245,F1245)</f>
        <v>xga002</v>
      </c>
      <c r="F1245" s="90">
        <v>546000</v>
      </c>
      <c r="G1245" s="98">
        <f>IF(""="",1,SUBSTITUTE(SUBSTITUTE("","xxp","xpp"),"xppm13","xppm08"))</f>
        <v>1</v>
      </c>
      <c r="H1245" s="98" t="str">
        <f>IF("xga002"="",1,"xga002")</f>
        <v>xga002</v>
      </c>
      <c r="I1245" s="98">
        <f>IF("E1z"="",1,IF(LEFT("E1z",1)&lt;&gt;"E","E1z",1))</f>
        <v>1</v>
      </c>
      <c r="J1245" s="98" t="str">
        <f>IF("E1z"="",1,IF(LEFT("E1z",1)="E","E1z",1))</f>
        <v>E1z</v>
      </c>
      <c r="K1245" s="99" t="s">
        <v>377</v>
      </c>
      <c r="L1245" s="91">
        <v>3007</v>
      </c>
      <c r="M1245" s="100" t="str">
        <f>IF(LEFT($G1245,4)="xppm","*","")</f>
        <v/>
      </c>
      <c r="N1245" s="101" t="str">
        <f>UPPER(TRIM("          FINANCIAL CONSULTING FEES"))</f>
        <v>FINANCIAL CONSULTING FEES</v>
      </c>
      <c r="P1245" s="102" t="s">
        <v>356</v>
      </c>
      <c r="R1245" s="109">
        <f>IFERROR(IF(1*AB1245&gt;0,AB1245,V1245),V1245)</f>
        <v>4.9346145926055108E-4</v>
      </c>
      <c r="S1245" s="108"/>
      <c r="T1245" s="101">
        <f>IFERROR(IF(LEFT($G1245,4)="xppm",AD1245/VLOOKUP($G1245,$K$11:$Z$28,T$1,0),IF(LEFT($J1245,1)="E",AD1245/VLOOKUP($J1245,$K$11:$Z$28,T$1,0),AD1245/T$6)),"")</f>
        <v>4.7939718071520675E-4</v>
      </c>
      <c r="V1245" s="101">
        <f>IFERROR(IF(LEFT($G1245,4)="xppm",AF1245/VLOOKUP($G1245,$K$11:$Z$28,V$1,0),IF(LEFT($J1245,1)="E",AF1245/VLOOKUP($J1245,$K$11:$Z$28,V$1,0),AF1245/V$6)),"")</f>
        <v>4.9346145926055108E-4</v>
      </c>
      <c r="X1245" s="101">
        <f>IFERROR(IF(LEFT($G1245,4)="xppm",AH1245/VLOOKUP($G1245,$K$11:$Z$28,X$1,0),IF(LEFT($J1245,1)="E",AH1245/VLOOKUP($J1245,$K$11:$Z$28,X$1,0),AH1245/X$6)),"")</f>
        <v>5.8832946814168022E-4</v>
      </c>
      <c r="Z1245" s="101">
        <f>IFERROR(IF(LEFT($G1245,4)="xppm",AJ1245/VLOOKUP($G1245,$K$11:$Z$28,Z$1,0),IF(LEFT($J1245,1)="E",AJ1245/VLOOKUP($J1245,$K$11:$Z$28,Z$1,0),AJ1245/Z$6)),"")</f>
        <v>5.7053659486273466E-4</v>
      </c>
      <c r="AA1245" s="108"/>
      <c r="AB1245" s="99" t="str">
        <f>IFERROR(IF(LEFT($G1245,4)="xppm",AL1245/VLOOKUP($G1245,$K$11:$Z$28,AB$1,0),IF(LEFT($J1245,1)="E",AL1245/VLOOKUP($J1245,$K$11:$AB$28,AB$1,0),AL1245/AB$6)),"")</f>
        <v/>
      </c>
      <c r="AC1245" s="110"/>
      <c r="AD1245" s="14">
        <v>53136.11</v>
      </c>
      <c r="AE1245" s="14"/>
      <c r="AF1245" s="14">
        <v>164497.18</v>
      </c>
      <c r="AG1245" s="14"/>
      <c r="AH1245" s="14">
        <v>213339.54</v>
      </c>
      <c r="AI1245" s="14"/>
      <c r="AJ1245" s="14">
        <v>240704.75810800001</v>
      </c>
      <c r="AK1245" s="65"/>
      <c r="AL1245" s="14">
        <v>0</v>
      </c>
      <c r="AM1245" s="65"/>
      <c r="AN1245" s="25">
        <v>17356.27</v>
      </c>
      <c r="AO1245" s="25">
        <v>17267.78</v>
      </c>
      <c r="AP1245" s="25">
        <v>16413.37</v>
      </c>
      <c r="AQ1245" s="25">
        <v>19293.97</v>
      </c>
      <c r="AR1245" s="25">
        <v>18966.41</v>
      </c>
      <c r="AS1245" s="25">
        <v>19298.05</v>
      </c>
      <c r="AT1245" s="25">
        <v>16602.36</v>
      </c>
      <c r="AU1245" s="25">
        <v>19259.21</v>
      </c>
      <c r="AV1245" s="25">
        <v>17941.07</v>
      </c>
      <c r="AW1245" s="25">
        <v>17231.41</v>
      </c>
      <c r="AX1245" s="25">
        <v>18546.419999999998</v>
      </c>
      <c r="AY1245" s="25">
        <v>17358.28</v>
      </c>
      <c r="AZ1245" s="108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  <c r="BS1245" s="10"/>
      <c r="BT1245" s="10"/>
      <c r="BU1245" s="10"/>
      <c r="BV1245" s="10"/>
      <c r="BW1245" s="10"/>
      <c r="BX1245" s="10"/>
      <c r="BY1245" s="10"/>
      <c r="BZ1245" s="10"/>
      <c r="CA1245" s="10"/>
      <c r="CB1245" s="10"/>
      <c r="CC1245" s="10"/>
      <c r="CD1245" s="10"/>
      <c r="CE1245" s="10"/>
      <c r="CF1245" s="10"/>
      <c r="CG1245" s="10"/>
      <c r="CH1245" s="10"/>
      <c r="CI1245" s="10"/>
      <c r="CJ1245" s="10"/>
      <c r="CK1245" s="10"/>
      <c r="CL1245" s="10"/>
      <c r="CM1245" s="10"/>
      <c r="CN1245" s="10"/>
      <c r="CO1245" s="10"/>
      <c r="CP1245" s="10"/>
      <c r="CQ1245" s="10"/>
      <c r="CR1245" s="10"/>
      <c r="CS1245" s="10"/>
      <c r="CT1245" s="10"/>
      <c r="CU1245" s="10"/>
      <c r="CV1245" s="10"/>
      <c r="CW1245" s="10"/>
      <c r="CX1245" s="10"/>
      <c r="CY1245" s="10"/>
      <c r="CZ1245" s="10"/>
      <c r="DA1245" s="10"/>
      <c r="DB1245" s="10"/>
      <c r="DC1245" s="10"/>
      <c r="DD1245" s="10"/>
      <c r="DE1245" s="10"/>
      <c r="DF1245" s="10"/>
      <c r="DG1245" s="10"/>
      <c r="DH1245" s="10"/>
      <c r="DI1245" s="10"/>
      <c r="DJ1245" s="10"/>
      <c r="DK1245" s="10"/>
      <c r="DL1245" s="10"/>
      <c r="DM1245" s="10"/>
      <c r="DN1245" s="10"/>
      <c r="DO1245" s="10"/>
      <c r="DP1245" s="10"/>
      <c r="DQ1245" s="10"/>
      <c r="DR1245" s="10"/>
      <c r="DS1245" s="10"/>
    </row>
    <row r="1246" spans="1:123" s="101" customFormat="1" ht="10.95" customHeight="1" x14ac:dyDescent="0.25">
      <c r="A1246" s="75" t="s">
        <v>348</v>
      </c>
      <c r="B1246" s="95" t="str">
        <f t="shared" si="344"/>
        <v>Bud02 2020,3007,'505300',6894.91888888889</v>
      </c>
      <c r="C1246" s="96">
        <f t="shared" si="345"/>
        <v>2020</v>
      </c>
      <c r="D1246" s="96">
        <v>3007</v>
      </c>
      <c r="E1246" s="97">
        <f>IF(LEFT(H1246,1) = "x",H1246,F1246)</f>
        <v>505300</v>
      </c>
      <c r="F1246" s="90">
        <v>505300</v>
      </c>
      <c r="G1246" s="98">
        <f>IF(""="",1,SUBSTITUTE(SUBSTITUTE("","xxp","xpp"),"xppm13","xppm08"))</f>
        <v>1</v>
      </c>
      <c r="H1246" s="98">
        <f>IF(""="",1,"")</f>
        <v>1</v>
      </c>
      <c r="I1246" s="98">
        <f>IF(""="",1,IF(LEFT("",1)&lt;&gt;"E","",1))</f>
        <v>1</v>
      </c>
      <c r="J1246" s="98">
        <f>IF(""="",1,IF(LEFT("",1)="E","",1))</f>
        <v>1</v>
      </c>
      <c r="K1246" s="99" t="s">
        <v>378</v>
      </c>
      <c r="L1246" s="91">
        <v>3007</v>
      </c>
      <c r="M1246" s="100" t="str">
        <f>IF(LEFT($G1246,4)="xppm","*","")</f>
        <v/>
      </c>
      <c r="N1246" s="101" t="str">
        <f>UPPER(TRIM("          PROFESSIONAL FEES"))</f>
        <v>PROFESSIONAL FEES</v>
      </c>
      <c r="P1246" s="102" t="s">
        <v>356</v>
      </c>
      <c r="R1246" s="109">
        <f>IFERROR(IF(1*AB1246&gt;0,AB1246,V1246),V1246)</f>
        <v>6894.9188888888884</v>
      </c>
      <c r="S1246" s="108"/>
      <c r="T1246" s="101">
        <f>IFERROR(IF(LEFT($G1246,4)="xppm",AD1246/VLOOKUP($G1246,$K$11:$Z$28,T$1,0),IF(LEFT($J1246,1)="E",AD1246/VLOOKUP($J1246,$K$11:$Z$28,T$1,0),AD1246/T$6)),"")</f>
        <v>10209.629999999999</v>
      </c>
      <c r="V1246" s="101">
        <f>IFERROR(IF(LEFT($G1246,4)="xppm",AF1246/VLOOKUP($G1246,$K$11:$Z$28,V$1,0),IF(LEFT($J1246,1)="E",AF1246/VLOOKUP($J1246,$K$11:$Z$28,V$1,0),AF1246/V$6)),"")</f>
        <v>6894.9188888888884</v>
      </c>
      <c r="X1246" s="101">
        <f>IFERROR(IF(LEFT($G1246,4)="xppm",AH1246/VLOOKUP($G1246,$K$11:$Z$28,X$1,0),IF(LEFT($J1246,1)="E",AH1246/VLOOKUP($J1246,$K$11:$Z$28,X$1,0),AH1246/X$6)),"")</f>
        <v>2164.0291666666667</v>
      </c>
      <c r="Z1246" s="101">
        <f>IFERROR(IF(LEFT($G1246,4)="xppm",AJ1246/VLOOKUP($G1246,$K$11:$Z$28,Z$1,0),IF(LEFT($J1246,1)="E",AJ1246/VLOOKUP($J1246,$K$11:$Z$28,Z$1,0),AJ1246/Z$6)),"")</f>
        <v>4545.6791666666668</v>
      </c>
      <c r="AA1246" s="108"/>
      <c r="AB1246" s="99">
        <f>IFERROR(IF(LEFT($G1246,4)="xppm",AL1246/VLOOKUP($G1246,$K$11:$Z$28,AB$1,0),IF(LEFT($J1246,1)="E",AL1246/VLOOKUP($J1246,$K$11:$AB$28,AB$1,0),AL1246/AB$6)),"")</f>
        <v>0</v>
      </c>
      <c r="AC1246" s="110"/>
      <c r="AD1246" s="14">
        <v>30628.89</v>
      </c>
      <c r="AE1246" s="14"/>
      <c r="AF1246" s="14">
        <v>62054.27</v>
      </c>
      <c r="AG1246" s="14"/>
      <c r="AH1246" s="14">
        <v>25968.35</v>
      </c>
      <c r="AI1246" s="14"/>
      <c r="AJ1246" s="14">
        <v>54548.15</v>
      </c>
      <c r="AK1246" s="65"/>
      <c r="AL1246" s="14">
        <v>0</v>
      </c>
      <c r="AM1246" s="65"/>
      <c r="AN1246" s="25">
        <v>2169.5100000000002</v>
      </c>
      <c r="AO1246" s="25">
        <v>2342.4899999999998</v>
      </c>
      <c r="AP1246" s="25">
        <v>1958.98</v>
      </c>
      <c r="AQ1246" s="25">
        <v>3001.39</v>
      </c>
      <c r="AR1246" s="25">
        <v>4666.88</v>
      </c>
      <c r="AS1246" s="25">
        <v>7426.32</v>
      </c>
      <c r="AT1246" s="25">
        <v>4488.91</v>
      </c>
      <c r="AU1246" s="25">
        <v>7728.06</v>
      </c>
      <c r="AV1246" s="25">
        <v>4113.82</v>
      </c>
      <c r="AW1246" s="25">
        <v>6137.39</v>
      </c>
      <c r="AX1246" s="25">
        <v>6531.03</v>
      </c>
      <c r="AY1246" s="25">
        <v>17960.47</v>
      </c>
      <c r="AZ1246" s="108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  <c r="BS1246" s="10"/>
      <c r="BT1246" s="10"/>
      <c r="BU1246" s="10"/>
      <c r="BV1246" s="10"/>
      <c r="BW1246" s="10"/>
      <c r="BX1246" s="10"/>
      <c r="BY1246" s="10"/>
      <c r="BZ1246" s="10"/>
      <c r="CA1246" s="10"/>
      <c r="CB1246" s="10"/>
      <c r="CC1246" s="10"/>
      <c r="CD1246" s="10"/>
      <c r="CE1246" s="10"/>
      <c r="CF1246" s="10"/>
      <c r="CG1246" s="10"/>
      <c r="CH1246" s="10"/>
      <c r="CI1246" s="10"/>
      <c r="CJ1246" s="10"/>
      <c r="CK1246" s="10"/>
      <c r="CL1246" s="10"/>
      <c r="CM1246" s="10"/>
      <c r="CN1246" s="10"/>
      <c r="CO1246" s="10"/>
      <c r="CP1246" s="10"/>
      <c r="CQ1246" s="10"/>
      <c r="CR1246" s="10"/>
      <c r="CS1246" s="10"/>
      <c r="CT1246" s="10"/>
      <c r="CU1246" s="10"/>
      <c r="CV1246" s="10"/>
      <c r="CW1246" s="10"/>
      <c r="CX1246" s="10"/>
      <c r="CY1246" s="10"/>
      <c r="CZ1246" s="10"/>
      <c r="DA1246" s="10"/>
      <c r="DB1246" s="10"/>
      <c r="DC1246" s="10"/>
      <c r="DD1246" s="10"/>
      <c r="DE1246" s="10"/>
      <c r="DF1246" s="10"/>
      <c r="DG1246" s="10"/>
      <c r="DH1246" s="10"/>
      <c r="DI1246" s="10"/>
      <c r="DJ1246" s="10"/>
      <c r="DK1246" s="10"/>
      <c r="DL1246" s="10"/>
      <c r="DM1246" s="10"/>
      <c r="DN1246" s="10"/>
      <c r="DO1246" s="10"/>
      <c r="DP1246" s="10"/>
      <c r="DQ1246" s="10"/>
      <c r="DR1246" s="10"/>
      <c r="DS1246" s="10"/>
    </row>
    <row r="1247" spans="1:123" s="101" customFormat="1" ht="10.95" customHeight="1" x14ac:dyDescent="0.25">
      <c r="A1247" s="75" t="s">
        <v>348</v>
      </c>
      <c r="B1247" s="95" t="str">
        <f t="shared" si="344"/>
        <v>Bud02 2020,3007,'548000',1926.56222222222</v>
      </c>
      <c r="C1247" s="96">
        <f t="shared" si="345"/>
        <v>2020</v>
      </c>
      <c r="D1247" s="96">
        <v>3007</v>
      </c>
      <c r="E1247" s="97">
        <f>IF(LEFT(H1247,1) = "x",H1247,F1247)</f>
        <v>548000</v>
      </c>
      <c r="F1247" s="90">
        <v>548000</v>
      </c>
      <c r="G1247" s="98">
        <f>IF(""="",1,SUBSTITUTE(SUBSTITUTE("","xxp","xpp"),"xppm13","xppm08"))</f>
        <v>1</v>
      </c>
      <c r="H1247" s="98">
        <f>IF(""="",1,"")</f>
        <v>1</v>
      </c>
      <c r="I1247" s="98">
        <f>IF(""="",1,IF(LEFT("",1)&lt;&gt;"E","",1))</f>
        <v>1</v>
      </c>
      <c r="J1247" s="98">
        <f>IF(""="",1,IF(LEFT("",1)="E","",1))</f>
        <v>1</v>
      </c>
      <c r="K1247" s="99" t="s">
        <v>379</v>
      </c>
      <c r="L1247" s="91">
        <v>3007</v>
      </c>
      <c r="M1247" s="100" t="str">
        <f>IF(LEFT($G1247,4)="xppm","*","")</f>
        <v/>
      </c>
      <c r="N1247" s="101" t="str">
        <f>UPPER(TRIM("          CABLE TV/INTERNET"))</f>
        <v>CABLE TV/INTERNET</v>
      </c>
      <c r="P1247" s="102" t="s">
        <v>370</v>
      </c>
      <c r="R1247" s="109">
        <f>IFERROR(IF(1*AB1247&gt;0,AB1247,V1247),V1247)</f>
        <v>1926.5622222222223</v>
      </c>
      <c r="S1247" s="108"/>
      <c r="T1247" s="101">
        <f>IFERROR(IF(LEFT($G1247,4)="xppm",AD1247/VLOOKUP($G1247,$K$11:$Z$28,T$1,0),IF(LEFT($J1247,1)="E",AD1247/VLOOKUP($J1247,$K$11:$Z$28,T$1,0),AD1247/T$6)),"")</f>
        <v>1981.8133333333333</v>
      </c>
      <c r="V1247" s="101">
        <f>IFERROR(IF(LEFT($G1247,4)="xppm",AF1247/VLOOKUP($G1247,$K$11:$Z$28,V$1,0),IF(LEFT($J1247,1)="E",AF1247/VLOOKUP($J1247,$K$11:$Z$28,V$1,0),AF1247/V$6)),"")</f>
        <v>1926.5622222222223</v>
      </c>
      <c r="X1247" s="101">
        <f>IFERROR(IF(LEFT($G1247,4)="xppm",AH1247/VLOOKUP($G1247,$K$11:$Z$28,X$1,0),IF(LEFT($J1247,1)="E",AH1247/VLOOKUP($J1247,$K$11:$Z$28,X$1,0),AH1247/X$6)),"")</f>
        <v>1787.4808333333333</v>
      </c>
      <c r="Z1247" s="101">
        <f>IFERROR(IF(LEFT($G1247,4)="xppm",AJ1247/VLOOKUP($G1247,$K$11:$Z$28,Z$1,0),IF(LEFT($J1247,1)="E",AJ1247/VLOOKUP($J1247,$K$11:$Z$28,Z$1,0),AJ1247/Z$6)),"")</f>
        <v>1900.6066666666666</v>
      </c>
      <c r="AA1247" s="108"/>
      <c r="AB1247" s="99">
        <f>IFERROR(IF(LEFT($G1247,4)="xppm",AL1247/VLOOKUP($G1247,$K$11:$Z$28,AB$1,0),IF(LEFT($J1247,1)="E",AL1247/VLOOKUP($J1247,$K$11:$AB$28,AB$1,0),AL1247/AB$6)),"")</f>
        <v>0</v>
      </c>
      <c r="AC1247" s="110"/>
      <c r="AD1247" s="14">
        <v>5945.44</v>
      </c>
      <c r="AE1247" s="14"/>
      <c r="AF1247" s="14">
        <v>17339.060000000001</v>
      </c>
      <c r="AG1247" s="14"/>
      <c r="AH1247" s="14">
        <v>21449.77</v>
      </c>
      <c r="AI1247" s="14"/>
      <c r="AJ1247" s="14">
        <v>22807.279999999999</v>
      </c>
      <c r="AK1247" s="65"/>
      <c r="AL1247" s="14">
        <v>0</v>
      </c>
      <c r="AM1247" s="65"/>
      <c r="AN1247" s="25">
        <v>1734.22</v>
      </c>
      <c r="AO1247" s="25">
        <v>1763.83</v>
      </c>
      <c r="AP1247" s="25">
        <v>1769.15</v>
      </c>
      <c r="AQ1247" s="25">
        <v>1824.37</v>
      </c>
      <c r="AR1247" s="25">
        <v>1845.3</v>
      </c>
      <c r="AS1247" s="25">
        <v>1845.3</v>
      </c>
      <c r="AT1247" s="25">
        <v>1837.61</v>
      </c>
      <c r="AU1247" s="25">
        <v>2203.87</v>
      </c>
      <c r="AV1247" s="25">
        <v>1837.17</v>
      </c>
      <c r="AW1247" s="25">
        <v>1817.41</v>
      </c>
      <c r="AX1247" s="25">
        <v>2139.9299999999998</v>
      </c>
      <c r="AY1247" s="25">
        <v>1988.1</v>
      </c>
      <c r="AZ1247" s="108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  <c r="BS1247" s="10"/>
      <c r="BT1247" s="10"/>
      <c r="BU1247" s="10"/>
      <c r="BV1247" s="10"/>
      <c r="BW1247" s="10"/>
      <c r="BX1247" s="10"/>
      <c r="BY1247" s="10"/>
      <c r="BZ1247" s="10"/>
      <c r="CA1247" s="10"/>
      <c r="CB1247" s="10"/>
      <c r="CC1247" s="10"/>
      <c r="CD1247" s="10"/>
      <c r="CE1247" s="10"/>
      <c r="CF1247" s="10"/>
      <c r="CG1247" s="10"/>
      <c r="CH1247" s="10"/>
      <c r="CI1247" s="10"/>
      <c r="CJ1247" s="10"/>
      <c r="CK1247" s="10"/>
      <c r="CL1247" s="10"/>
      <c r="CM1247" s="10"/>
      <c r="CN1247" s="10"/>
      <c r="CO1247" s="10"/>
      <c r="CP1247" s="10"/>
      <c r="CQ1247" s="10"/>
      <c r="CR1247" s="10"/>
      <c r="CS1247" s="10"/>
      <c r="CT1247" s="10"/>
      <c r="CU1247" s="10"/>
      <c r="CV1247" s="10"/>
      <c r="CW1247" s="10"/>
      <c r="CX1247" s="10"/>
      <c r="CY1247" s="10"/>
      <c r="CZ1247" s="10"/>
      <c r="DA1247" s="10"/>
      <c r="DB1247" s="10"/>
      <c r="DC1247" s="10"/>
      <c r="DD1247" s="10"/>
      <c r="DE1247" s="10"/>
      <c r="DF1247" s="10"/>
      <c r="DG1247" s="10"/>
      <c r="DH1247" s="10"/>
      <c r="DI1247" s="10"/>
      <c r="DJ1247" s="10"/>
      <c r="DK1247" s="10"/>
      <c r="DL1247" s="10"/>
      <c r="DM1247" s="10"/>
      <c r="DN1247" s="10"/>
      <c r="DO1247" s="10"/>
      <c r="DP1247" s="10"/>
      <c r="DQ1247" s="10"/>
      <c r="DR1247" s="10"/>
      <c r="DS1247" s="10"/>
    </row>
    <row r="1248" spans="1:123" s="101" customFormat="1" ht="10.95" customHeight="1" x14ac:dyDescent="0.25">
      <c r="A1248" s="75" t="s">
        <v>348</v>
      </c>
      <c r="B1248" s="95" t="str">
        <f t="shared" si="344"/>
        <v>Bud02 2020,3007,'549000',7192.99555555556</v>
      </c>
      <c r="C1248" s="96">
        <f t="shared" si="345"/>
        <v>2020</v>
      </c>
      <c r="D1248" s="96">
        <v>3007</v>
      </c>
      <c r="E1248" s="97">
        <f>IF(LEFT(H1248,1) = "x",H1248,F1248)</f>
        <v>549000</v>
      </c>
      <c r="F1248" s="90">
        <v>549000</v>
      </c>
      <c r="G1248" s="98">
        <f>IF(""="",1,SUBSTITUTE(SUBSTITUTE("","xxp","xpp"),"xppm13","xppm08"))</f>
        <v>1</v>
      </c>
      <c r="H1248" s="98">
        <f>IF(""="",1,"")</f>
        <v>1</v>
      </c>
      <c r="I1248" s="98">
        <f>IF(""="",1,IF(LEFT("",1)&lt;&gt;"E","",1))</f>
        <v>1</v>
      </c>
      <c r="J1248" s="98">
        <f>IF(""="",1,IF(LEFT("",1)="E","",1))</f>
        <v>1</v>
      </c>
      <c r="K1248" s="99" t="s">
        <v>380</v>
      </c>
      <c r="L1248" s="91">
        <v>3007</v>
      </c>
      <c r="M1248" s="100" t="str">
        <f>IF(LEFT($G1248,4)="xppm","*","")</f>
        <v/>
      </c>
      <c r="N1248" s="101" t="str">
        <f>UPPER(TRIM("          COMPUTER HARDWARE/SOFTWARE"))</f>
        <v>COMPUTER HARDWARE/SOFTWARE</v>
      </c>
      <c r="P1248" s="102" t="s">
        <v>370</v>
      </c>
      <c r="R1248" s="109">
        <f>IFERROR(IF(1*AB1248&gt;0,AB1248,V1248),V1248)</f>
        <v>7192.9955555555553</v>
      </c>
      <c r="S1248" s="108"/>
      <c r="T1248" s="101">
        <f>IFERROR(IF(LEFT($G1248,4)="xppm",AD1248/VLOOKUP($G1248,$K$11:$Z$28,T$1,0),IF(LEFT($J1248,1)="E",AD1248/VLOOKUP($J1248,$K$11:$Z$28,T$1,0),AD1248/T$6)),"")</f>
        <v>6638.7533333333331</v>
      </c>
      <c r="V1248" s="101">
        <f>IFERROR(IF(LEFT($G1248,4)="xppm",AF1248/VLOOKUP($G1248,$K$11:$Z$28,V$1,0),IF(LEFT($J1248,1)="E",AF1248/VLOOKUP($J1248,$K$11:$Z$28,V$1,0),AF1248/V$6)),"")</f>
        <v>7192.9955555555553</v>
      </c>
      <c r="X1248" s="101">
        <f>IFERROR(IF(LEFT($G1248,4)="xppm",AH1248/VLOOKUP($G1248,$K$11:$Z$28,X$1,0),IF(LEFT($J1248,1)="E",AH1248/VLOOKUP($J1248,$K$11:$Z$28,X$1,0),AH1248/X$6)),"")</f>
        <v>6650.1916666666666</v>
      </c>
      <c r="Z1248" s="101">
        <f>IFERROR(IF(LEFT($G1248,4)="xppm",AJ1248/VLOOKUP($G1248,$K$11:$Z$28,Z$1,0),IF(LEFT($J1248,1)="E",AJ1248/VLOOKUP($J1248,$K$11:$Z$28,Z$1,0),AJ1248/Z$6)),"")</f>
        <v>6176.3433333333332</v>
      </c>
      <c r="AA1248" s="108"/>
      <c r="AB1248" s="99">
        <f>IFERROR(IF(LEFT($G1248,4)="xppm",AL1248/VLOOKUP($G1248,$K$11:$Z$28,AB$1,0),IF(LEFT($J1248,1)="E",AL1248/VLOOKUP($J1248,$K$11:$AB$28,AB$1,0),AL1248/AB$6)),"")</f>
        <v>0</v>
      </c>
      <c r="AC1248" s="110"/>
      <c r="AD1248" s="14">
        <v>19916.259999999998</v>
      </c>
      <c r="AE1248" s="14"/>
      <c r="AF1248" s="14">
        <v>64736.959999999999</v>
      </c>
      <c r="AG1248" s="14"/>
      <c r="AH1248" s="14">
        <v>79802.3</v>
      </c>
      <c r="AI1248" s="14"/>
      <c r="AJ1248" s="14">
        <v>74116.12</v>
      </c>
      <c r="AK1248" s="65"/>
      <c r="AL1248" s="14">
        <v>0</v>
      </c>
      <c r="AM1248" s="65"/>
      <c r="AN1248" s="25">
        <v>7473.25</v>
      </c>
      <c r="AO1248" s="25">
        <v>10218.82</v>
      </c>
      <c r="AP1248" s="25">
        <v>4597.63</v>
      </c>
      <c r="AQ1248" s="25">
        <v>6946.44</v>
      </c>
      <c r="AR1248" s="25">
        <v>10868.87</v>
      </c>
      <c r="AS1248" s="25">
        <v>7726.67</v>
      </c>
      <c r="AT1248" s="25">
        <v>7135.23</v>
      </c>
      <c r="AU1248" s="25">
        <v>7066.5</v>
      </c>
      <c r="AV1248" s="25">
        <v>5076.99</v>
      </c>
      <c r="AW1248" s="25">
        <v>6600.71</v>
      </c>
      <c r="AX1248" s="25">
        <v>7105.56</v>
      </c>
      <c r="AY1248" s="25">
        <v>6209.99</v>
      </c>
      <c r="AZ1248" s="108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  <c r="BS1248" s="10"/>
      <c r="BT1248" s="10"/>
      <c r="BU1248" s="10"/>
      <c r="BV1248" s="10"/>
      <c r="BW1248" s="10"/>
      <c r="BX1248" s="10"/>
      <c r="BY1248" s="10"/>
      <c r="BZ1248" s="10"/>
      <c r="CA1248" s="10"/>
      <c r="CB1248" s="10"/>
      <c r="CC1248" s="10"/>
      <c r="CD1248" s="10"/>
      <c r="CE1248" s="10"/>
      <c r="CF1248" s="10"/>
      <c r="CG1248" s="10"/>
      <c r="CH1248" s="10"/>
      <c r="CI1248" s="10"/>
      <c r="CJ1248" s="10"/>
      <c r="CK1248" s="10"/>
      <c r="CL1248" s="10"/>
      <c r="CM1248" s="10"/>
      <c r="CN1248" s="10"/>
      <c r="CO1248" s="10"/>
      <c r="CP1248" s="10"/>
      <c r="CQ1248" s="10"/>
      <c r="CR1248" s="10"/>
      <c r="CS1248" s="10"/>
      <c r="CT1248" s="10"/>
      <c r="CU1248" s="10"/>
      <c r="CV1248" s="10"/>
      <c r="CW1248" s="10"/>
      <c r="CX1248" s="10"/>
      <c r="CY1248" s="10"/>
      <c r="CZ1248" s="10"/>
      <c r="DA1248" s="10"/>
      <c r="DB1248" s="10"/>
      <c r="DC1248" s="10"/>
      <c r="DD1248" s="10"/>
      <c r="DE1248" s="10"/>
      <c r="DF1248" s="10"/>
      <c r="DG1248" s="10"/>
      <c r="DH1248" s="10"/>
      <c r="DI1248" s="10"/>
      <c r="DJ1248" s="10"/>
      <c r="DK1248" s="10"/>
      <c r="DL1248" s="10"/>
      <c r="DM1248" s="10"/>
      <c r="DN1248" s="10"/>
      <c r="DO1248" s="10"/>
      <c r="DP1248" s="10"/>
      <c r="DQ1248" s="10"/>
      <c r="DR1248" s="10"/>
      <c r="DS1248" s="10"/>
    </row>
    <row r="1249" spans="1:123" s="101" customFormat="1" ht="10.95" customHeight="1" x14ac:dyDescent="0.25">
      <c r="A1249" s="75" t="s">
        <v>348</v>
      </c>
      <c r="B1249" s="95" t="str">
        <f t="shared" si="344"/>
        <v>Bud02 2020,3007,'550000',3217.41444444444</v>
      </c>
      <c r="C1249" s="96">
        <f t="shared" si="345"/>
        <v>2020</v>
      </c>
      <c r="D1249" s="96">
        <v>3007</v>
      </c>
      <c r="E1249" s="97">
        <f>IF(LEFT(H1249,1) = "x",H1249,F1249)</f>
        <v>550000</v>
      </c>
      <c r="F1249" s="90">
        <v>550000</v>
      </c>
      <c r="G1249" s="98">
        <f>IF(""="",1,SUBSTITUTE(SUBSTITUTE("","xxp","xpp"),"xppm13","xppm08"))</f>
        <v>1</v>
      </c>
      <c r="H1249" s="98">
        <f>IF(""="",1,"")</f>
        <v>1</v>
      </c>
      <c r="I1249" s="98">
        <f>IF(""="",1,IF(LEFT("",1)&lt;&gt;"E","",1))</f>
        <v>1</v>
      </c>
      <c r="J1249" s="98">
        <f>IF(""="",1,IF(LEFT("",1)="E","",1))</f>
        <v>1</v>
      </c>
      <c r="K1249" s="99" t="s">
        <v>381</v>
      </c>
      <c r="L1249" s="91">
        <v>3007</v>
      </c>
      <c r="M1249" s="100" t="str">
        <f>IF(LEFT($G1249,4)="xppm","*","")</f>
        <v/>
      </c>
      <c r="N1249" s="101" t="str">
        <f>UPPER(TRIM("          EMPLOYEE EXPENSES"))</f>
        <v>EMPLOYEE EXPENSES</v>
      </c>
      <c r="P1249" s="102" t="s">
        <v>382</v>
      </c>
      <c r="R1249" s="109">
        <f>IFERROR(IF(1*AB1249&gt;0,AB1249,V1249),V1249)</f>
        <v>3217.4144444444446</v>
      </c>
      <c r="S1249" s="108"/>
      <c r="T1249" s="101">
        <f>IFERROR(IF(LEFT($G1249,4)="xppm",AD1249/VLOOKUP($G1249,$K$11:$Z$28,T$1,0),IF(LEFT($J1249,1)="E",AD1249/VLOOKUP($J1249,$K$11:$Z$28,T$1,0),AD1249/T$6)),"")</f>
        <v>3742.61</v>
      </c>
      <c r="V1249" s="101">
        <f>IFERROR(IF(LEFT($G1249,4)="xppm",AF1249/VLOOKUP($G1249,$K$11:$Z$28,V$1,0),IF(LEFT($J1249,1)="E",AF1249/VLOOKUP($J1249,$K$11:$Z$28,V$1,0),AF1249/V$6)),"")</f>
        <v>3217.4144444444446</v>
      </c>
      <c r="X1249" s="101">
        <f>IFERROR(IF(LEFT($G1249,4)="xppm",AH1249/VLOOKUP($G1249,$K$11:$Z$28,X$1,0),IF(LEFT($J1249,1)="E",AH1249/VLOOKUP($J1249,$K$11:$Z$28,X$1,0),AH1249/X$6)),"")</f>
        <v>2813.1158333333333</v>
      </c>
      <c r="Z1249" s="101">
        <f>IFERROR(IF(LEFT($G1249,4)="xppm",AJ1249/VLOOKUP($G1249,$K$11:$Z$28,Z$1,0),IF(LEFT($J1249,1)="E",AJ1249/VLOOKUP($J1249,$K$11:$Z$28,Z$1,0),AJ1249/Z$6)),"")</f>
        <v>3332.3366666666666</v>
      </c>
      <c r="AA1249" s="108"/>
      <c r="AB1249" s="99">
        <f>IFERROR(IF(LEFT($G1249,4)="xppm",AL1249/VLOOKUP($G1249,$K$11:$Z$28,AB$1,0),IF(LEFT($J1249,1)="E",AL1249/VLOOKUP($J1249,$K$11:$AB$28,AB$1,0),AL1249/AB$6)),"")</f>
        <v>0</v>
      </c>
      <c r="AC1249" s="110"/>
      <c r="AD1249" s="14">
        <v>11227.83</v>
      </c>
      <c r="AE1249" s="14"/>
      <c r="AF1249" s="14">
        <v>28956.73</v>
      </c>
      <c r="AG1249" s="14"/>
      <c r="AH1249" s="14">
        <v>33757.39</v>
      </c>
      <c r="AI1249" s="14"/>
      <c r="AJ1249" s="14">
        <v>39988.04</v>
      </c>
      <c r="AK1249" s="65"/>
      <c r="AL1249" s="14">
        <v>0</v>
      </c>
      <c r="AM1249" s="65"/>
      <c r="AN1249" s="25">
        <v>3021.56</v>
      </c>
      <c r="AO1249" s="25">
        <v>1817.28</v>
      </c>
      <c r="AP1249" s="25">
        <v>3487.22</v>
      </c>
      <c r="AQ1249" s="25">
        <v>2288.79</v>
      </c>
      <c r="AR1249" s="25">
        <v>3062.73</v>
      </c>
      <c r="AS1249" s="25">
        <v>2220.9299999999998</v>
      </c>
      <c r="AT1249" s="25">
        <v>3760.29</v>
      </c>
      <c r="AU1249" s="25">
        <v>4195.57</v>
      </c>
      <c r="AV1249" s="25">
        <v>2200.59</v>
      </c>
      <c r="AW1249" s="25">
        <v>3254.49</v>
      </c>
      <c r="AX1249" s="25">
        <v>4311.1000000000004</v>
      </c>
      <c r="AY1249" s="25">
        <v>3662.24</v>
      </c>
      <c r="AZ1249" s="108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  <c r="BS1249" s="10"/>
      <c r="BT1249" s="10"/>
      <c r="BU1249" s="10"/>
      <c r="BV1249" s="10"/>
      <c r="BW1249" s="10"/>
      <c r="BX1249" s="10"/>
      <c r="BY1249" s="10"/>
      <c r="BZ1249" s="10"/>
      <c r="CA1249" s="10"/>
      <c r="CB1249" s="10"/>
      <c r="CC1249" s="10"/>
      <c r="CD1249" s="10"/>
      <c r="CE1249" s="10"/>
      <c r="CF1249" s="10"/>
      <c r="CG1249" s="10"/>
      <c r="CH1249" s="10"/>
      <c r="CI1249" s="10"/>
      <c r="CJ1249" s="10"/>
      <c r="CK1249" s="10"/>
      <c r="CL1249" s="10"/>
      <c r="CM1249" s="10"/>
      <c r="CN1249" s="10"/>
      <c r="CO1249" s="10"/>
      <c r="CP1249" s="10"/>
      <c r="CQ1249" s="10"/>
      <c r="CR1249" s="10"/>
      <c r="CS1249" s="10"/>
      <c r="CT1249" s="10"/>
      <c r="CU1249" s="10"/>
      <c r="CV1249" s="10"/>
      <c r="CW1249" s="10"/>
      <c r="CX1249" s="10"/>
      <c r="CY1249" s="10"/>
      <c r="CZ1249" s="10"/>
      <c r="DA1249" s="10"/>
      <c r="DB1249" s="10"/>
      <c r="DC1249" s="10"/>
      <c r="DD1249" s="10"/>
      <c r="DE1249" s="10"/>
      <c r="DF1249" s="10"/>
      <c r="DG1249" s="10"/>
      <c r="DH1249" s="10"/>
      <c r="DI1249" s="10"/>
      <c r="DJ1249" s="10"/>
      <c r="DK1249" s="10"/>
      <c r="DL1249" s="10"/>
      <c r="DM1249" s="10"/>
      <c r="DN1249" s="10"/>
      <c r="DO1249" s="10"/>
      <c r="DP1249" s="10"/>
      <c r="DQ1249" s="10"/>
      <c r="DR1249" s="10"/>
      <c r="DS1249" s="10"/>
    </row>
    <row r="1250" spans="1:123" s="101" customFormat="1" ht="10.95" customHeight="1" x14ac:dyDescent="0.25">
      <c r="A1250" s="75" t="s">
        <v>348</v>
      </c>
      <c r="B1250" s="95" t="str">
        <f t="shared" si="344"/>
        <v>Bud02 2020,3007,'552000',1417.38777777778</v>
      </c>
      <c r="C1250" s="96">
        <f t="shared" si="345"/>
        <v>2020</v>
      </c>
      <c r="D1250" s="96">
        <v>3007</v>
      </c>
      <c r="E1250" s="97">
        <f>IF(LEFT(H1250,1) = "x",H1250,F1250)</f>
        <v>552000</v>
      </c>
      <c r="F1250" s="90">
        <v>552000</v>
      </c>
      <c r="G1250" s="98">
        <f>IF(""="",1,SUBSTITUTE(SUBSTITUTE("","xxp","xpp"),"xppm13","xppm08"))</f>
        <v>1</v>
      </c>
      <c r="H1250" s="98">
        <f>IF(""="",1,"")</f>
        <v>1</v>
      </c>
      <c r="I1250" s="98">
        <f>IF(""="",1,IF(LEFT("",1)&lt;&gt;"E","",1))</f>
        <v>1</v>
      </c>
      <c r="J1250" s="98">
        <f>IF(""="",1,IF(LEFT("",1)="E","",1))</f>
        <v>1</v>
      </c>
      <c r="K1250" s="99" t="s">
        <v>383</v>
      </c>
      <c r="L1250" s="91">
        <v>3007</v>
      </c>
      <c r="M1250" s="100" t="str">
        <f>IF(LEFT($G1250,4)="xppm","*","")</f>
        <v/>
      </c>
      <c r="N1250" s="101" t="str">
        <f>UPPER(TRIM("          OFFICE EXPENSES"))</f>
        <v>OFFICE EXPENSES</v>
      </c>
      <c r="P1250" s="102" t="s">
        <v>370</v>
      </c>
      <c r="R1250" s="109">
        <f>IFERROR(IF(1*AB1250&gt;0,AB1250,V1250),V1250)</f>
        <v>1417.3877777777777</v>
      </c>
      <c r="S1250" s="108"/>
      <c r="T1250" s="101">
        <f>IFERROR(IF(LEFT($G1250,4)="xppm",AD1250/VLOOKUP($G1250,$K$11:$Z$28,T$1,0),IF(LEFT($J1250,1)="E",AD1250/VLOOKUP($J1250,$K$11:$Z$28,T$1,0),AD1250/T$6)),"")</f>
        <v>1645.3999999999999</v>
      </c>
      <c r="V1250" s="101">
        <f>IFERROR(IF(LEFT($G1250,4)="xppm",AF1250/VLOOKUP($G1250,$K$11:$Z$28,V$1,0),IF(LEFT($J1250,1)="E",AF1250/VLOOKUP($J1250,$K$11:$Z$28,V$1,0),AF1250/V$6)),"")</f>
        <v>1417.3877777777777</v>
      </c>
      <c r="X1250" s="101">
        <f>IFERROR(IF(LEFT($G1250,4)="xppm",AH1250/VLOOKUP($G1250,$K$11:$Z$28,X$1,0),IF(LEFT($J1250,1)="E",AH1250/VLOOKUP($J1250,$K$11:$Z$28,X$1,0),AH1250/X$6)),"")</f>
        <v>1487.0316666666668</v>
      </c>
      <c r="Z1250" s="101">
        <f>IFERROR(IF(LEFT($G1250,4)="xppm",AJ1250/VLOOKUP($G1250,$K$11:$Z$28,Z$1,0),IF(LEFT($J1250,1)="E",AJ1250/VLOOKUP($J1250,$K$11:$Z$28,Z$1,0),AJ1250/Z$6)),"")</f>
        <v>1228.4375</v>
      </c>
      <c r="AA1250" s="108"/>
      <c r="AB1250" s="99">
        <f>IFERROR(IF(LEFT($G1250,4)="xppm",AL1250/VLOOKUP($G1250,$K$11:$Z$28,AB$1,0),IF(LEFT($J1250,1)="E",AL1250/VLOOKUP($J1250,$K$11:$AB$28,AB$1,0),AL1250/AB$6)),"")</f>
        <v>0</v>
      </c>
      <c r="AC1250" s="110"/>
      <c r="AD1250" s="14">
        <v>4936.2</v>
      </c>
      <c r="AE1250" s="14"/>
      <c r="AF1250" s="14">
        <v>12756.49</v>
      </c>
      <c r="AG1250" s="14"/>
      <c r="AH1250" s="14">
        <v>17844.38</v>
      </c>
      <c r="AI1250" s="14"/>
      <c r="AJ1250" s="14">
        <v>14741.25</v>
      </c>
      <c r="AK1250" s="65"/>
      <c r="AL1250" s="14">
        <v>0</v>
      </c>
      <c r="AM1250" s="65"/>
      <c r="AN1250" s="25">
        <v>1275.21</v>
      </c>
      <c r="AO1250" s="25">
        <v>1242.06</v>
      </c>
      <c r="AP1250" s="25">
        <v>2017.1</v>
      </c>
      <c r="AQ1250" s="25">
        <v>567.09</v>
      </c>
      <c r="AR1250" s="25">
        <v>1978.94</v>
      </c>
      <c r="AS1250" s="25">
        <v>1963.25</v>
      </c>
      <c r="AT1250" s="25">
        <v>861.63</v>
      </c>
      <c r="AU1250" s="25">
        <v>1747.4</v>
      </c>
      <c r="AV1250" s="25">
        <v>701.98</v>
      </c>
      <c r="AW1250" s="25">
        <v>841.78</v>
      </c>
      <c r="AX1250" s="25">
        <v>1007.51</v>
      </c>
      <c r="AY1250" s="25">
        <v>3086.91</v>
      </c>
      <c r="AZ1250" s="108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  <c r="BS1250" s="10"/>
      <c r="BT1250" s="10"/>
      <c r="BU1250" s="10"/>
      <c r="BV1250" s="10"/>
      <c r="BW1250" s="10"/>
      <c r="BX1250" s="10"/>
      <c r="BY1250" s="10"/>
      <c r="BZ1250" s="10"/>
      <c r="CA1250" s="10"/>
      <c r="CB1250" s="10"/>
      <c r="CC1250" s="10"/>
      <c r="CD1250" s="10"/>
      <c r="CE1250" s="10"/>
      <c r="CF1250" s="10"/>
      <c r="CG1250" s="10"/>
      <c r="CH1250" s="10"/>
      <c r="CI1250" s="10"/>
      <c r="CJ1250" s="10"/>
      <c r="CK1250" s="10"/>
      <c r="CL1250" s="10"/>
      <c r="CM1250" s="10"/>
      <c r="CN1250" s="10"/>
      <c r="CO1250" s="10"/>
      <c r="CP1250" s="10"/>
      <c r="CQ1250" s="10"/>
      <c r="CR1250" s="10"/>
      <c r="CS1250" s="10"/>
      <c r="CT1250" s="10"/>
      <c r="CU1250" s="10"/>
      <c r="CV1250" s="10"/>
      <c r="CW1250" s="10"/>
      <c r="CX1250" s="10"/>
      <c r="CY1250" s="10"/>
      <c r="CZ1250" s="10"/>
      <c r="DA1250" s="10"/>
      <c r="DB1250" s="10"/>
      <c r="DC1250" s="10"/>
      <c r="DD1250" s="10"/>
      <c r="DE1250" s="10"/>
      <c r="DF1250" s="10"/>
      <c r="DG1250" s="10"/>
      <c r="DH1250" s="10"/>
      <c r="DI1250" s="10"/>
      <c r="DJ1250" s="10"/>
      <c r="DK1250" s="10"/>
      <c r="DL1250" s="10"/>
      <c r="DM1250" s="10"/>
      <c r="DN1250" s="10"/>
      <c r="DO1250" s="10"/>
      <c r="DP1250" s="10"/>
      <c r="DQ1250" s="10"/>
      <c r="DR1250" s="10"/>
      <c r="DS1250" s="10"/>
    </row>
    <row r="1251" spans="1:123" s="101" customFormat="1" ht="10.95" customHeight="1" x14ac:dyDescent="0.25">
      <c r="A1251" s="75" t="s">
        <v>348</v>
      </c>
      <c r="B1251" s="95" t="str">
        <f t="shared" si="344"/>
        <v>Bud02 2020,3007,'553500',1414.67</v>
      </c>
      <c r="C1251" s="96">
        <f t="shared" si="345"/>
        <v>2020</v>
      </c>
      <c r="D1251" s="96">
        <v>3007</v>
      </c>
      <c r="E1251" s="97">
        <f>IF(LEFT(H1251,1) = "x",H1251,F1251)</f>
        <v>553500</v>
      </c>
      <c r="F1251" s="90">
        <v>553500</v>
      </c>
      <c r="G1251" s="98">
        <f>IF(""="",1,SUBSTITUTE(SUBSTITUTE("","xxp","xpp"),"xppm13","xppm08"))</f>
        <v>1</v>
      </c>
      <c r="H1251" s="98">
        <f>IF(""="",1,"")</f>
        <v>1</v>
      </c>
      <c r="I1251" s="98">
        <f>IF(""="",1,IF(LEFT("",1)&lt;&gt;"E","",1))</f>
        <v>1</v>
      </c>
      <c r="J1251" s="98">
        <f>IF(""="",1,IF(LEFT("",1)="E","",1))</f>
        <v>1</v>
      </c>
      <c r="K1251" s="99" t="s">
        <v>384</v>
      </c>
      <c r="L1251" s="91">
        <v>3007</v>
      </c>
      <c r="M1251" s="100" t="str">
        <f>IF(LEFT($G1251,4)="xppm","*","")</f>
        <v/>
      </c>
      <c r="N1251" s="101" t="str">
        <f>UPPER(TRIM("          TELEPHONE/CELL PHONE"))</f>
        <v>TELEPHONE/CELL PHONE</v>
      </c>
      <c r="P1251" s="102" t="s">
        <v>370</v>
      </c>
      <c r="R1251" s="109">
        <f>IFERROR(IF(1*AB1251&gt;0,AB1251,V1251),V1251)</f>
        <v>1414.67</v>
      </c>
      <c r="S1251" s="108"/>
      <c r="T1251" s="101">
        <f>IFERROR(IF(LEFT($G1251,4)="xppm",AD1251/VLOOKUP($G1251,$K$11:$Z$28,T$1,0),IF(LEFT($J1251,1)="E",AD1251/VLOOKUP($J1251,$K$11:$Z$28,T$1,0),AD1251/T$6)),"")</f>
        <v>1435.49</v>
      </c>
      <c r="V1251" s="101">
        <f>IFERROR(IF(LEFT($G1251,4)="xppm",AF1251/VLOOKUP($G1251,$K$11:$Z$28,V$1,0),IF(LEFT($J1251,1)="E",AF1251/VLOOKUP($J1251,$K$11:$Z$28,V$1,0),AF1251/V$6)),"")</f>
        <v>1414.67</v>
      </c>
      <c r="X1251" s="101">
        <f>IFERROR(IF(LEFT($G1251,4)="xppm",AH1251/VLOOKUP($G1251,$K$11:$Z$28,X$1,0),IF(LEFT($J1251,1)="E",AH1251/VLOOKUP($J1251,$K$11:$Z$28,X$1,0),AH1251/X$6)),"")</f>
        <v>1480.1466666666665</v>
      </c>
      <c r="Z1251" s="101">
        <f>IFERROR(IF(LEFT($G1251,4)="xppm",AJ1251/VLOOKUP($G1251,$K$11:$Z$28,Z$1,0),IF(LEFT($J1251,1)="E",AJ1251/VLOOKUP($J1251,$K$11:$Z$28,Z$1,0),AJ1251/Z$6)),"")</f>
        <v>1521.9266666666665</v>
      </c>
      <c r="AA1251" s="108"/>
      <c r="AB1251" s="99">
        <f>IFERROR(IF(LEFT($G1251,4)="xppm",AL1251/VLOOKUP($G1251,$K$11:$Z$28,AB$1,0),IF(LEFT($J1251,1)="E",AL1251/VLOOKUP($J1251,$K$11:$AB$28,AB$1,0),AL1251/AB$6)),"")</f>
        <v>0</v>
      </c>
      <c r="AC1251" s="110"/>
      <c r="AD1251" s="14">
        <v>4306.47</v>
      </c>
      <c r="AE1251" s="14"/>
      <c r="AF1251" s="14">
        <v>12732.03</v>
      </c>
      <c r="AG1251" s="14"/>
      <c r="AH1251" s="14">
        <v>17761.759999999998</v>
      </c>
      <c r="AI1251" s="14"/>
      <c r="AJ1251" s="14">
        <v>18263.12</v>
      </c>
      <c r="AK1251" s="65"/>
      <c r="AL1251" s="14">
        <v>0</v>
      </c>
      <c r="AM1251" s="65"/>
      <c r="AN1251" s="25">
        <v>1265.04</v>
      </c>
      <c r="AO1251" s="25">
        <v>1555.09</v>
      </c>
      <c r="AP1251" s="25">
        <v>1284.23</v>
      </c>
      <c r="AQ1251" s="25">
        <v>1233.97</v>
      </c>
      <c r="AR1251" s="25">
        <v>1540.4</v>
      </c>
      <c r="AS1251" s="25">
        <v>1358.54</v>
      </c>
      <c r="AT1251" s="25">
        <v>1357</v>
      </c>
      <c r="AU1251" s="25">
        <v>1549.31</v>
      </c>
      <c r="AV1251" s="25">
        <v>1386.34</v>
      </c>
      <c r="AW1251" s="25">
        <v>1399.47</v>
      </c>
      <c r="AX1251" s="25">
        <v>1582.94</v>
      </c>
      <c r="AY1251" s="25">
        <v>1324.06</v>
      </c>
      <c r="AZ1251" s="108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  <c r="BS1251" s="10"/>
      <c r="BT1251" s="10"/>
      <c r="BU1251" s="10"/>
      <c r="BV1251" s="10"/>
      <c r="BW1251" s="10"/>
      <c r="BX1251" s="10"/>
      <c r="BY1251" s="10"/>
      <c r="BZ1251" s="10"/>
      <c r="CA1251" s="10"/>
      <c r="CB1251" s="10"/>
      <c r="CC1251" s="10"/>
      <c r="CD1251" s="10"/>
      <c r="CE1251" s="10"/>
      <c r="CF1251" s="10"/>
      <c r="CG1251" s="10"/>
      <c r="CH1251" s="10"/>
      <c r="CI1251" s="10"/>
      <c r="CJ1251" s="10"/>
      <c r="CK1251" s="10"/>
      <c r="CL1251" s="10"/>
      <c r="CM1251" s="10"/>
      <c r="CN1251" s="10"/>
      <c r="CO1251" s="10"/>
      <c r="CP1251" s="10"/>
      <c r="CQ1251" s="10"/>
      <c r="CR1251" s="10"/>
      <c r="CS1251" s="10"/>
      <c r="CT1251" s="10"/>
      <c r="CU1251" s="10"/>
      <c r="CV1251" s="10"/>
      <c r="CW1251" s="10"/>
      <c r="CX1251" s="10"/>
      <c r="CY1251" s="10"/>
      <c r="CZ1251" s="10"/>
      <c r="DA1251" s="10"/>
      <c r="DB1251" s="10"/>
      <c r="DC1251" s="10"/>
      <c r="DD1251" s="10"/>
      <c r="DE1251" s="10"/>
      <c r="DF1251" s="10"/>
      <c r="DG1251" s="10"/>
      <c r="DH1251" s="10"/>
      <c r="DI1251" s="10"/>
      <c r="DJ1251" s="10"/>
      <c r="DK1251" s="10"/>
      <c r="DL1251" s="10"/>
      <c r="DM1251" s="10"/>
      <c r="DN1251" s="10"/>
      <c r="DO1251" s="10"/>
      <c r="DP1251" s="10"/>
      <c r="DQ1251" s="10"/>
      <c r="DR1251" s="10"/>
      <c r="DS1251" s="10"/>
    </row>
    <row r="1252" spans="1:123" s="101" customFormat="1" ht="10.95" customHeight="1" x14ac:dyDescent="0.25">
      <c r="A1252" s="75" t="s">
        <v>348</v>
      </c>
      <c r="B1252" s="95" t="str">
        <f t="shared" si="344"/>
        <v>Bud02 2020,3007,'555000',181.58</v>
      </c>
      <c r="C1252" s="96">
        <f t="shared" si="345"/>
        <v>2020</v>
      </c>
      <c r="D1252" s="96">
        <v>3007</v>
      </c>
      <c r="E1252" s="97">
        <f>IF(LEFT(H1252,1) = "x",H1252,F1252)</f>
        <v>555000</v>
      </c>
      <c r="F1252" s="90">
        <v>555000</v>
      </c>
      <c r="G1252" s="98">
        <f>IF(""="",1,SUBSTITUTE(SUBSTITUTE("","xxp","xpp"),"xppm13","xppm08"))</f>
        <v>1</v>
      </c>
      <c r="H1252" s="98">
        <f>IF(""="",1,"")</f>
        <v>1</v>
      </c>
      <c r="I1252" s="98">
        <f>IF(""="",1,IF(LEFT("",1)&lt;&gt;"E","",1))</f>
        <v>1</v>
      </c>
      <c r="J1252" s="98">
        <f>IF(""="",1,IF(LEFT("",1)="E","",1))</f>
        <v>1</v>
      </c>
      <c r="K1252" s="99" t="s">
        <v>385</v>
      </c>
      <c r="L1252" s="91">
        <v>3007</v>
      </c>
      <c r="M1252" s="100" t="str">
        <f>IF(LEFT($G1252,4)="xppm","*","")</f>
        <v/>
      </c>
      <c r="N1252" s="101" t="str">
        <f>UPPER(TRIM("          DONATIONS"))</f>
        <v>DONATIONS</v>
      </c>
      <c r="P1252" s="102" t="s">
        <v>386</v>
      </c>
      <c r="R1252" s="109">
        <f>IFERROR(IF(1*AB1252&gt;0,AB1252,V1252),V1252)</f>
        <v>181.58</v>
      </c>
      <c r="S1252" s="108"/>
      <c r="T1252" s="101">
        <f>IFERROR(IF(LEFT($G1252,4)="xppm",AD1252/VLOOKUP($G1252,$K$11:$Z$28,T$1,0),IF(LEFT($J1252,1)="E",AD1252/VLOOKUP($J1252,$K$11:$Z$28,T$1,0),AD1252/T$6)),"")</f>
        <v>266.95999999999998</v>
      </c>
      <c r="V1252" s="101">
        <f>IFERROR(IF(LEFT($G1252,4)="xppm",AF1252/VLOOKUP($G1252,$K$11:$Z$28,V$1,0),IF(LEFT($J1252,1)="E",AF1252/VLOOKUP($J1252,$K$11:$Z$28,V$1,0),AF1252/V$6)),"")</f>
        <v>181.58</v>
      </c>
      <c r="X1252" s="101">
        <f>IFERROR(IF(LEFT($G1252,4)="xppm",AH1252/VLOOKUP($G1252,$K$11:$Z$28,X$1,0),IF(LEFT($J1252,1)="E",AH1252/VLOOKUP($J1252,$K$11:$Z$28,X$1,0),AH1252/X$6)),"")</f>
        <v>186.93666666666664</v>
      </c>
      <c r="Z1252" s="101">
        <f>IFERROR(IF(LEFT($G1252,4)="xppm",AJ1252/VLOOKUP($G1252,$K$11:$Z$28,Z$1,0),IF(LEFT($J1252,1)="E",AJ1252/VLOOKUP($J1252,$K$11:$Z$28,Z$1,0),AJ1252/Z$6)),"")</f>
        <v>212.90888866666668</v>
      </c>
      <c r="AA1252" s="108"/>
      <c r="AB1252" s="99">
        <f>IFERROR(IF(LEFT($G1252,4)="xppm",AL1252/VLOOKUP($G1252,$K$11:$Z$28,AB$1,0),IF(LEFT($J1252,1)="E",AL1252/VLOOKUP($J1252,$K$11:$AB$28,AB$1,0),AL1252/AB$6)),"")</f>
        <v>0</v>
      </c>
      <c r="AC1252" s="110"/>
      <c r="AD1252" s="14">
        <v>800.88</v>
      </c>
      <c r="AE1252" s="14"/>
      <c r="AF1252" s="14">
        <v>1634.22</v>
      </c>
      <c r="AG1252" s="14"/>
      <c r="AH1252" s="14">
        <v>2243.2399999999998</v>
      </c>
      <c r="AI1252" s="14"/>
      <c r="AJ1252" s="14">
        <v>2554.9066640000001</v>
      </c>
      <c r="AK1252" s="65"/>
      <c r="AL1252" s="14">
        <v>0</v>
      </c>
      <c r="AM1252" s="65"/>
      <c r="AN1252" s="25">
        <v>0</v>
      </c>
      <c r="AO1252" s="25">
        <v>382.14</v>
      </c>
      <c r="AP1252" s="25">
        <v>112</v>
      </c>
      <c r="AQ1252" s="25">
        <v>0</v>
      </c>
      <c r="AR1252" s="25">
        <v>233.34</v>
      </c>
      <c r="AS1252" s="25">
        <v>600</v>
      </c>
      <c r="AT1252" s="25">
        <v>0</v>
      </c>
      <c r="AU1252" s="25">
        <v>0</v>
      </c>
      <c r="AV1252" s="25">
        <v>0</v>
      </c>
      <c r="AW1252" s="25">
        <v>473.61</v>
      </c>
      <c r="AX1252" s="25">
        <v>327.27</v>
      </c>
      <c r="AY1252" s="25">
        <v>0</v>
      </c>
      <c r="AZ1252" s="108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  <c r="BS1252" s="10"/>
      <c r="BT1252" s="10"/>
      <c r="BU1252" s="10"/>
      <c r="BV1252" s="10"/>
      <c r="BW1252" s="10"/>
      <c r="BX1252" s="10"/>
      <c r="BY1252" s="10"/>
      <c r="BZ1252" s="10"/>
      <c r="CA1252" s="10"/>
      <c r="CB1252" s="10"/>
      <c r="CC1252" s="10"/>
      <c r="CD1252" s="10"/>
      <c r="CE1252" s="10"/>
      <c r="CF1252" s="10"/>
      <c r="CG1252" s="10"/>
      <c r="CH1252" s="10"/>
      <c r="CI1252" s="10"/>
      <c r="CJ1252" s="10"/>
      <c r="CK1252" s="10"/>
      <c r="CL1252" s="10"/>
      <c r="CM1252" s="10"/>
      <c r="CN1252" s="10"/>
      <c r="CO1252" s="10"/>
      <c r="CP1252" s="10"/>
      <c r="CQ1252" s="10"/>
      <c r="CR1252" s="10"/>
      <c r="CS1252" s="10"/>
      <c r="CT1252" s="10"/>
      <c r="CU1252" s="10"/>
      <c r="CV1252" s="10"/>
      <c r="CW1252" s="10"/>
      <c r="CX1252" s="10"/>
      <c r="CY1252" s="10"/>
      <c r="CZ1252" s="10"/>
      <c r="DA1252" s="10"/>
      <c r="DB1252" s="10"/>
      <c r="DC1252" s="10"/>
      <c r="DD1252" s="10"/>
      <c r="DE1252" s="10"/>
      <c r="DF1252" s="10"/>
      <c r="DG1252" s="10"/>
      <c r="DH1252" s="10"/>
      <c r="DI1252" s="10"/>
      <c r="DJ1252" s="10"/>
      <c r="DK1252" s="10"/>
      <c r="DL1252" s="10"/>
      <c r="DM1252" s="10"/>
      <c r="DN1252" s="10"/>
      <c r="DO1252" s="10"/>
      <c r="DP1252" s="10"/>
      <c r="DQ1252" s="10"/>
      <c r="DR1252" s="10"/>
      <c r="DS1252" s="10"/>
    </row>
    <row r="1253" spans="1:123" s="101" customFormat="1" ht="10.95" customHeight="1" x14ac:dyDescent="0.25">
      <c r="A1253" s="75" t="s">
        <v>348</v>
      </c>
      <c r="B1253" s="95" t="str">
        <f t="shared" si="344"/>
        <v>Bud02 2020,3007,'xga001',0.000296076851557794</v>
      </c>
      <c r="C1253" s="96">
        <f t="shared" si="345"/>
        <v>2020</v>
      </c>
      <c r="D1253" s="96">
        <v>3007</v>
      </c>
      <c r="E1253" s="97" t="str">
        <f>IF(LEFT(H1253,1) = "x",H1253,F1253)</f>
        <v>xga001</v>
      </c>
      <c r="F1253" s="90">
        <v>555500</v>
      </c>
      <c r="G1253" s="98">
        <f>IF(""="",1,SUBSTITUTE(SUBSTITUTE("","xxp","xpp"),"xppm13","xppm08"))</f>
        <v>1</v>
      </c>
      <c r="H1253" s="98" t="str">
        <f>IF("xga001"="",1,"xga001")</f>
        <v>xga001</v>
      </c>
      <c r="I1253" s="98">
        <f>IF("E1z"="",1,IF(LEFT("E1z",1)&lt;&gt;"E","E1z",1))</f>
        <v>1</v>
      </c>
      <c r="J1253" s="98" t="str">
        <f>IF("E1z"="",1,IF(LEFT("E1z",1)="E","E1z",1))</f>
        <v>E1z</v>
      </c>
      <c r="K1253" s="99" t="s">
        <v>387</v>
      </c>
      <c r="L1253" s="91">
        <v>3007</v>
      </c>
      <c r="M1253" s="100" t="str">
        <f>IF(LEFT($G1253,4)="xppm","*","")</f>
        <v/>
      </c>
      <c r="N1253" s="101" t="str">
        <f>UPPER(TRIM("          BAD DEBT"))</f>
        <v>BAD DEBT</v>
      </c>
      <c r="P1253" s="102" t="s">
        <v>388</v>
      </c>
      <c r="R1253" s="109">
        <f>IFERROR(IF(1*AB1253&gt;0,AB1253,V1253),V1253)</f>
        <v>2.9607685155779356E-4</v>
      </c>
      <c r="S1253" s="108"/>
      <c r="T1253" s="101">
        <f>IFERROR(IF(LEFT($G1253,4)="xppm",AD1253/VLOOKUP($G1253,$K$11:$Z$28,T$1,0),IF(LEFT($J1253,1)="E",AD1253/VLOOKUP($J1253,$K$11:$Z$28,T$1,0),AD1253/T$6)),"")</f>
        <v>2.8763825429676312E-4</v>
      </c>
      <c r="V1253" s="101">
        <f>IFERROR(IF(LEFT($G1253,4)="xppm",AF1253/VLOOKUP($G1253,$K$11:$Z$28,V$1,0),IF(LEFT($J1253,1)="E",AF1253/VLOOKUP($J1253,$K$11:$Z$28,V$1,0),AF1253/V$6)),"")</f>
        <v>2.9607685155779356E-4</v>
      </c>
      <c r="X1253" s="101">
        <f>IFERROR(IF(LEFT($G1253,4)="xppm",AH1253/VLOOKUP($G1253,$K$11:$Z$28,X$1,0),IF(LEFT($J1253,1)="E",AH1253/VLOOKUP($J1253,$K$11:$Z$28,X$1,0),AH1253/X$6)),"")</f>
        <v>1.4313245169313819E-4</v>
      </c>
      <c r="Z1253" s="101">
        <f>IFERROR(IF(LEFT($G1253,4)="xppm",AJ1253/VLOOKUP($G1253,$K$11:$Z$28,Z$1,0),IF(LEFT($J1253,1)="E",AJ1253/VLOOKUP($J1253,$K$11:$Z$28,Z$1,0),AJ1253/Z$6)),"")</f>
        <v>3.4232195691811487E-4</v>
      </c>
      <c r="AA1253" s="108"/>
      <c r="AB1253" s="99" t="str">
        <f>IFERROR(IF(LEFT($G1253,4)="xppm",AL1253/VLOOKUP($G1253,$K$11:$Z$28,AB$1,0),IF(LEFT($J1253,1)="E",AL1253/VLOOKUP($J1253,$K$11:$AB$28,AB$1,0),AL1253/AB$6)),"")</f>
        <v/>
      </c>
      <c r="AC1253" s="110"/>
      <c r="AD1253" s="14">
        <v>31881.66</v>
      </c>
      <c r="AE1253" s="14"/>
      <c r="AF1253" s="14">
        <v>98698.3</v>
      </c>
      <c r="AG1253" s="14"/>
      <c r="AH1253" s="14">
        <v>51902.57</v>
      </c>
      <c r="AI1253" s="14"/>
      <c r="AJ1253" s="14">
        <v>144422.854865</v>
      </c>
      <c r="AK1253" s="65"/>
      <c r="AL1253" s="14">
        <v>0</v>
      </c>
      <c r="AM1253" s="65"/>
      <c r="AN1253" s="25">
        <v>5206.88</v>
      </c>
      <c r="AO1253" s="25">
        <v>5180.33</v>
      </c>
      <c r="AP1253" s="25">
        <v>13924.01</v>
      </c>
      <c r="AQ1253" s="25">
        <v>11576.38</v>
      </c>
      <c r="AR1253" s="25">
        <v>11379.84</v>
      </c>
      <c r="AS1253" s="25">
        <v>11578.83</v>
      </c>
      <c r="AT1253" s="25">
        <v>9961.42</v>
      </c>
      <c r="AU1253" s="25">
        <v>11555.53</v>
      </c>
      <c r="AV1253" s="25">
        <v>10764.64</v>
      </c>
      <c r="AW1253" s="25">
        <v>10338.84</v>
      </c>
      <c r="AX1253" s="25">
        <v>11127.85</v>
      </c>
      <c r="AY1253" s="25">
        <v>10414.969999999999</v>
      </c>
      <c r="AZ1253" s="108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  <c r="BS1253" s="10"/>
      <c r="BT1253" s="10"/>
      <c r="BU1253" s="10"/>
      <c r="BV1253" s="10"/>
      <c r="BW1253" s="10"/>
      <c r="BX1253" s="10"/>
      <c r="BY1253" s="10"/>
      <c r="BZ1253" s="10"/>
      <c r="CA1253" s="10"/>
      <c r="CB1253" s="10"/>
      <c r="CC1253" s="10"/>
      <c r="CD1253" s="10"/>
      <c r="CE1253" s="10"/>
      <c r="CF1253" s="10"/>
      <c r="CG1253" s="10"/>
      <c r="CH1253" s="10"/>
      <c r="CI1253" s="10"/>
      <c r="CJ1253" s="10"/>
      <c r="CK1253" s="10"/>
      <c r="CL1253" s="10"/>
      <c r="CM1253" s="10"/>
      <c r="CN1253" s="10"/>
      <c r="CO1253" s="10"/>
      <c r="CP1253" s="10"/>
      <c r="CQ1253" s="10"/>
      <c r="CR1253" s="10"/>
      <c r="CS1253" s="10"/>
      <c r="CT1253" s="10"/>
      <c r="CU1253" s="10"/>
      <c r="CV1253" s="10"/>
      <c r="CW1253" s="10"/>
      <c r="CX1253" s="10"/>
      <c r="CY1253" s="10"/>
      <c r="CZ1253" s="10"/>
      <c r="DA1253" s="10"/>
      <c r="DB1253" s="10"/>
      <c r="DC1253" s="10"/>
      <c r="DD1253" s="10"/>
      <c r="DE1253" s="10"/>
      <c r="DF1253" s="10"/>
      <c r="DG1253" s="10"/>
      <c r="DH1253" s="10"/>
      <c r="DI1253" s="10"/>
      <c r="DJ1253" s="10"/>
      <c r="DK1253" s="10"/>
      <c r="DL1253" s="10"/>
      <c r="DM1253" s="10"/>
      <c r="DN1253" s="10"/>
      <c r="DO1253" s="10"/>
      <c r="DP1253" s="10"/>
      <c r="DQ1253" s="10"/>
      <c r="DR1253" s="10"/>
      <c r="DS1253" s="10"/>
    </row>
    <row r="1254" spans="1:123" s="101" customFormat="1" ht="10.95" customHeight="1" x14ac:dyDescent="0.25">
      <c r="A1254" s="75" t="s">
        <v>348</v>
      </c>
      <c r="B1254" s="95" t="str">
        <f t="shared" si="344"/>
        <v>Bud02 2020,3007,'556000',16420.83</v>
      </c>
      <c r="C1254" s="96">
        <f t="shared" si="345"/>
        <v>2020</v>
      </c>
      <c r="D1254" s="96">
        <v>3007</v>
      </c>
      <c r="E1254" s="97">
        <f>IF(LEFT(H1254,1) = "x",H1254,F1254)</f>
        <v>556000</v>
      </c>
      <c r="F1254" s="90">
        <v>556000</v>
      </c>
      <c r="G1254" s="98">
        <f>IF(""="",1,SUBSTITUTE(SUBSTITUTE("","xxp","xpp"),"xppm13","xppm08"))</f>
        <v>1</v>
      </c>
      <c r="H1254" s="98">
        <f>IF(""="",1,"")</f>
        <v>1</v>
      </c>
      <c r="I1254" s="98">
        <f>IF(""="",1,IF(LEFT("",1)&lt;&gt;"E","",1))</f>
        <v>1</v>
      </c>
      <c r="J1254" s="98">
        <f>IF(""="",1,IF(LEFT("",1)="E","",1))</f>
        <v>1</v>
      </c>
      <c r="K1254" s="99" t="s">
        <v>389</v>
      </c>
      <c r="L1254" s="91">
        <v>3007</v>
      </c>
      <c r="M1254" s="100" t="str">
        <f>IF(LEFT($G1254,4)="xppm","*","")</f>
        <v/>
      </c>
      <c r="N1254" s="101" t="str">
        <f>UPPER(TRIM("          MEDICAID BED TAX"))</f>
        <v>MEDICAID BED TAX</v>
      </c>
      <c r="P1254" s="102" t="s">
        <v>356</v>
      </c>
      <c r="R1254" s="109">
        <f>IFERROR(IF(1*AB1254&gt;0,AB1254,V1254),V1254)</f>
        <v>16420.830000000002</v>
      </c>
      <c r="S1254" s="108"/>
      <c r="T1254" s="101">
        <f>IFERROR(IF(LEFT($G1254,4)="xppm",AD1254/VLOOKUP($G1254,$K$11:$Z$28,T$1,0),IF(LEFT($J1254,1)="E",AD1254/VLOOKUP($J1254,$K$11:$Z$28,T$1,0),AD1254/T$6)),"")</f>
        <v>16420.829999999998</v>
      </c>
      <c r="V1254" s="101">
        <f>IFERROR(IF(LEFT($G1254,4)="xppm",AF1254/VLOOKUP($G1254,$K$11:$Z$28,V$1,0),IF(LEFT($J1254,1)="E",AF1254/VLOOKUP($J1254,$K$11:$Z$28,V$1,0),AF1254/V$6)),"")</f>
        <v>16420.830000000002</v>
      </c>
      <c r="X1254" s="101">
        <f>IFERROR(IF(LEFT($G1254,4)="xppm",AH1254/VLOOKUP($G1254,$K$11:$Z$28,X$1,0),IF(LEFT($J1254,1)="E",AH1254/VLOOKUP($J1254,$K$11:$Z$28,X$1,0),AH1254/X$6)),"")</f>
        <v>16420.829999999998</v>
      </c>
      <c r="Z1254" s="101">
        <f>IFERROR(IF(LEFT($G1254,4)="xppm",AJ1254/VLOOKUP($G1254,$K$11:$Z$28,Z$1,0),IF(LEFT($J1254,1)="E",AJ1254/VLOOKUP($J1254,$K$11:$Z$28,Z$1,0),AJ1254/Z$6)),"")</f>
        <v>16420.829999999998</v>
      </c>
      <c r="AA1254" s="108"/>
      <c r="AB1254" s="99">
        <f>IFERROR(IF(LEFT($G1254,4)="xppm",AL1254/VLOOKUP($G1254,$K$11:$Z$28,AB$1,0),IF(LEFT($J1254,1)="E",AL1254/VLOOKUP($J1254,$K$11:$AB$28,AB$1,0),AL1254/AB$6)),"")</f>
        <v>0</v>
      </c>
      <c r="AC1254" s="110"/>
      <c r="AD1254" s="14">
        <v>49262.49</v>
      </c>
      <c r="AE1254" s="14"/>
      <c r="AF1254" s="14">
        <v>147787.47</v>
      </c>
      <c r="AG1254" s="14"/>
      <c r="AH1254" s="14">
        <v>197049.96</v>
      </c>
      <c r="AI1254" s="14"/>
      <c r="AJ1254" s="14">
        <v>197049.96</v>
      </c>
      <c r="AK1254" s="65"/>
      <c r="AL1254" s="14">
        <v>0</v>
      </c>
      <c r="AM1254" s="65"/>
      <c r="AN1254" s="25">
        <v>16420.830000000002</v>
      </c>
      <c r="AO1254" s="25">
        <v>16420.830000000002</v>
      </c>
      <c r="AP1254" s="25">
        <v>16420.830000000002</v>
      </c>
      <c r="AQ1254" s="25">
        <v>16420.830000000002</v>
      </c>
      <c r="AR1254" s="25">
        <v>16420.830000000002</v>
      </c>
      <c r="AS1254" s="25">
        <v>16420.830000000002</v>
      </c>
      <c r="AT1254" s="25">
        <v>16420.830000000002</v>
      </c>
      <c r="AU1254" s="25">
        <v>16420.830000000002</v>
      </c>
      <c r="AV1254" s="25">
        <v>16420.830000000002</v>
      </c>
      <c r="AW1254" s="25">
        <v>16420.830000000002</v>
      </c>
      <c r="AX1254" s="25">
        <v>16420.830000000002</v>
      </c>
      <c r="AY1254" s="25">
        <v>16420.830000000002</v>
      </c>
      <c r="AZ1254" s="108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  <c r="BS1254" s="10"/>
      <c r="BT1254" s="10"/>
      <c r="BU1254" s="10"/>
      <c r="BV1254" s="10"/>
      <c r="BW1254" s="10"/>
      <c r="BX1254" s="10"/>
      <c r="BY1254" s="10"/>
      <c r="BZ1254" s="10"/>
      <c r="CA1254" s="10"/>
      <c r="CB1254" s="10"/>
      <c r="CC1254" s="10"/>
      <c r="CD1254" s="10"/>
      <c r="CE1254" s="10"/>
      <c r="CF1254" s="10"/>
      <c r="CG1254" s="10"/>
      <c r="CH1254" s="10"/>
      <c r="CI1254" s="10"/>
      <c r="CJ1254" s="10"/>
      <c r="CK1254" s="10"/>
      <c r="CL1254" s="10"/>
      <c r="CM1254" s="10"/>
      <c r="CN1254" s="10"/>
      <c r="CO1254" s="10"/>
      <c r="CP1254" s="10"/>
      <c r="CQ1254" s="10"/>
      <c r="CR1254" s="10"/>
      <c r="CS1254" s="10"/>
      <c r="CT1254" s="10"/>
      <c r="CU1254" s="10"/>
      <c r="CV1254" s="10"/>
      <c r="CW1254" s="10"/>
      <c r="CX1254" s="10"/>
      <c r="CY1254" s="10"/>
      <c r="CZ1254" s="10"/>
      <c r="DA1254" s="10"/>
      <c r="DB1254" s="10"/>
      <c r="DC1254" s="10"/>
      <c r="DD1254" s="10"/>
      <c r="DE1254" s="10"/>
      <c r="DF1254" s="10"/>
      <c r="DG1254" s="10"/>
      <c r="DH1254" s="10"/>
      <c r="DI1254" s="10"/>
      <c r="DJ1254" s="10"/>
      <c r="DK1254" s="10"/>
      <c r="DL1254" s="10"/>
      <c r="DM1254" s="10"/>
      <c r="DN1254" s="10"/>
      <c r="DO1254" s="10"/>
      <c r="DP1254" s="10"/>
      <c r="DQ1254" s="10"/>
      <c r="DR1254" s="10"/>
      <c r="DS1254" s="10"/>
    </row>
    <row r="1255" spans="1:123" ht="4.05" customHeight="1" x14ac:dyDescent="0.25">
      <c r="A1255" s="75" t="s">
        <v>348</v>
      </c>
      <c r="E1255" s="111"/>
      <c r="F1255" s="112"/>
      <c r="T1255" s="25"/>
      <c r="U1255" s="25"/>
      <c r="V1255" s="25"/>
      <c r="W1255" s="25"/>
      <c r="X1255" s="25"/>
      <c r="Y1255" s="25"/>
      <c r="Z1255" s="25"/>
      <c r="AA1255" s="25"/>
      <c r="AB1255" s="14"/>
      <c r="AC1255" s="14"/>
    </row>
    <row r="1256" spans="1:123" s="86" customFormat="1" ht="15" customHeight="1" x14ac:dyDescent="0.25">
      <c r="A1256" s="75" t="s">
        <v>348</v>
      </c>
      <c r="B1256" s="80"/>
      <c r="C1256" s="80"/>
      <c r="D1256" s="80"/>
      <c r="E1256" s="81"/>
      <c r="F1256" s="82"/>
      <c r="G1256" s="81"/>
      <c r="H1256" s="81"/>
      <c r="I1256" s="81"/>
      <c r="J1256" s="81"/>
      <c r="K1256" s="81"/>
      <c r="L1256" s="83">
        <f>L1257</f>
        <v>3007</v>
      </c>
      <c r="M1256" s="84" t="s">
        <v>390</v>
      </c>
      <c r="N1256" s="84"/>
      <c r="O1256" s="84"/>
      <c r="P1256" s="84"/>
      <c r="Q1256" s="84"/>
      <c r="R1256" s="84"/>
      <c r="S1256" s="84"/>
      <c r="T1256" s="84"/>
      <c r="U1256" s="84"/>
      <c r="V1256" s="84"/>
      <c r="W1256" s="84"/>
      <c r="X1256" s="84"/>
      <c r="Y1256" s="84"/>
      <c r="Z1256" s="84"/>
      <c r="AA1256" s="84"/>
      <c r="AB1256" s="81"/>
      <c r="AC1256" s="81"/>
      <c r="AD1256" s="14"/>
      <c r="AE1256" s="14"/>
      <c r="AF1256" s="14"/>
      <c r="AG1256" s="14"/>
      <c r="AH1256" s="14"/>
      <c r="AI1256" s="14"/>
      <c r="AJ1256" s="14"/>
      <c r="AK1256" s="14"/>
      <c r="AL1256" s="14"/>
      <c r="AM1256" s="14"/>
      <c r="AN1256" s="85"/>
      <c r="AO1256" s="85"/>
      <c r="AP1256" s="85"/>
      <c r="AQ1256" s="85"/>
      <c r="AR1256" s="85"/>
      <c r="AS1256" s="85"/>
      <c r="AT1256" s="85"/>
      <c r="AU1256" s="85"/>
      <c r="AV1256" s="85"/>
      <c r="AW1256" s="85"/>
      <c r="AX1256" s="85"/>
      <c r="AY1256" s="85"/>
      <c r="AZ1256" s="84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  <c r="BS1256" s="10"/>
      <c r="BT1256" s="10"/>
      <c r="BU1256" s="10"/>
      <c r="BV1256" s="10"/>
      <c r="BW1256" s="10"/>
      <c r="BX1256" s="10"/>
      <c r="BY1256" s="10"/>
      <c r="BZ1256" s="10"/>
      <c r="CA1256" s="10"/>
      <c r="CB1256" s="10"/>
      <c r="CC1256" s="10"/>
      <c r="CD1256" s="10"/>
      <c r="CE1256" s="10"/>
      <c r="CF1256" s="10"/>
      <c r="CG1256" s="10"/>
      <c r="CH1256" s="10"/>
      <c r="CI1256" s="10"/>
      <c r="CJ1256" s="10"/>
      <c r="CK1256" s="10"/>
      <c r="CL1256" s="10"/>
      <c r="CM1256" s="10"/>
      <c r="CN1256" s="10"/>
      <c r="CO1256" s="10"/>
      <c r="CP1256" s="10"/>
      <c r="CQ1256" s="10"/>
      <c r="CR1256" s="10"/>
      <c r="CS1256" s="10"/>
      <c r="CT1256" s="10"/>
      <c r="CU1256" s="10"/>
      <c r="CV1256" s="10"/>
      <c r="CW1256" s="10"/>
      <c r="CX1256" s="10"/>
      <c r="CY1256" s="10"/>
      <c r="CZ1256" s="10"/>
      <c r="DA1256" s="10"/>
      <c r="DB1256" s="10"/>
      <c r="DC1256" s="10"/>
      <c r="DD1256" s="10"/>
      <c r="DE1256" s="10"/>
      <c r="DF1256" s="10"/>
      <c r="DG1256" s="10"/>
      <c r="DH1256" s="10"/>
      <c r="DI1256" s="10"/>
      <c r="DJ1256" s="10"/>
      <c r="DK1256" s="10"/>
      <c r="DL1256" s="10"/>
      <c r="DM1256" s="10"/>
      <c r="DN1256" s="10"/>
      <c r="DO1256" s="10"/>
      <c r="DP1256" s="10"/>
      <c r="DQ1256" s="10"/>
      <c r="DR1256" s="10"/>
      <c r="DS1256" s="10"/>
    </row>
    <row r="1257" spans="1:123" s="101" customFormat="1" ht="10.95" customHeight="1" x14ac:dyDescent="0.25">
      <c r="A1257" s="75" t="s">
        <v>348</v>
      </c>
      <c r="B1257" s="95" t="str">
        <f t="shared" ref="B1257:B1259" si="346">IF(E1257&gt;0,"Bud02 " &amp; C1257 &amp;","&amp;D1257&amp;",'"&amp;E1257&amp;"',"&amp;1*R1257)</f>
        <v>Bud02 2020,3007,'557500',2618.39333333333</v>
      </c>
      <c r="C1257" s="96">
        <f t="shared" ref="C1257:C1259" si="347">$E$5</f>
        <v>2020</v>
      </c>
      <c r="D1257" s="96">
        <v>3007</v>
      </c>
      <c r="E1257" s="97">
        <f>IF(LEFT(H1257,1) = "x",H1257,F1257)</f>
        <v>557500</v>
      </c>
      <c r="F1257" s="90">
        <v>557500</v>
      </c>
      <c r="G1257" s="98">
        <f>IF(""="",1,SUBSTITUTE(SUBSTITUTE("","xxp","xpp"),"xppm13","xppm08"))</f>
        <v>1</v>
      </c>
      <c r="H1257" s="98">
        <f>IF(""="",1,"")</f>
        <v>1</v>
      </c>
      <c r="I1257" s="98">
        <f>IF(""="",1,IF(LEFT("",1)&lt;&gt;"E","",1))</f>
        <v>1</v>
      </c>
      <c r="J1257" s="98">
        <f>IF(""="",1,IF(LEFT("",1)="E","",1))</f>
        <v>1</v>
      </c>
      <c r="K1257" s="99" t="s">
        <v>391</v>
      </c>
      <c r="L1257" s="91">
        <v>3007</v>
      </c>
      <c r="M1257" s="100" t="str">
        <f>IF(LEFT($G1257,4)="xppm","*","")</f>
        <v/>
      </c>
      <c r="N1257" s="101" t="str">
        <f>UPPER(TRIM("          REAL ESTATE TAXES"))</f>
        <v>REAL ESTATE TAXES</v>
      </c>
      <c r="P1257" s="102" t="s">
        <v>356</v>
      </c>
      <c r="R1257" s="109">
        <f>IFERROR(IF(1*AB1257&gt;0,AB1257,V1257),V1257)</f>
        <v>2618.3933333333334</v>
      </c>
      <c r="S1257" s="108"/>
      <c r="T1257" s="101">
        <f>IFERROR(IF(LEFT($G1257,4)="xppm",AD1257/VLOOKUP($G1257,$K$11:$Z$28,T$1,0),IF(LEFT($J1257,1)="E",AD1257/VLOOKUP($J1257,$K$11:$Z$28,T$1,0),AD1257/T$6)),"")</f>
        <v>2595.96</v>
      </c>
      <c r="V1257" s="101">
        <f>IFERROR(IF(LEFT($G1257,4)="xppm",AF1257/VLOOKUP($G1257,$K$11:$Z$28,V$1,0),IF(LEFT($J1257,1)="E",AF1257/VLOOKUP($J1257,$K$11:$Z$28,V$1,0),AF1257/V$6)),"")</f>
        <v>2618.3933333333334</v>
      </c>
      <c r="X1257" s="101">
        <f>IFERROR(IF(LEFT($G1257,4)="xppm",AH1257/VLOOKUP($G1257,$K$11:$Z$28,X$1,0),IF(LEFT($J1257,1)="E",AH1257/VLOOKUP($J1257,$K$11:$Z$28,X$1,0),AH1257/X$6)),"")</f>
        <v>2485.2758333333336</v>
      </c>
      <c r="Z1257" s="101">
        <f>IFERROR(IF(LEFT($G1257,4)="xppm",AJ1257/VLOOKUP($G1257,$K$11:$Z$28,Z$1,0),IF(LEFT($J1257,1)="E",AJ1257/VLOOKUP($J1257,$K$11:$Z$28,Z$1,0),AJ1257/Z$6)),"")</f>
        <v>2490.63</v>
      </c>
      <c r="AA1257" s="108"/>
      <c r="AB1257" s="99">
        <f>IFERROR(IF(LEFT($G1257,4)="xppm",AL1257/VLOOKUP($G1257,$K$11:$Z$28,AB$1,0),IF(LEFT($J1257,1)="E",AL1257/VLOOKUP($J1257,$K$11:$AB$28,AB$1,0),AL1257/AB$6)),"")</f>
        <v>0</v>
      </c>
      <c r="AC1257" s="110"/>
      <c r="AD1257" s="14">
        <v>7787.88</v>
      </c>
      <c r="AE1257" s="14"/>
      <c r="AF1257" s="14">
        <v>23565.54</v>
      </c>
      <c r="AG1257" s="14"/>
      <c r="AH1257" s="14">
        <v>29823.31</v>
      </c>
      <c r="AI1257" s="14"/>
      <c r="AJ1257" s="14">
        <v>29887.56</v>
      </c>
      <c r="AK1257" s="65"/>
      <c r="AL1257" s="14">
        <v>0</v>
      </c>
      <c r="AM1257" s="65"/>
      <c r="AN1257" s="25">
        <v>2490.63</v>
      </c>
      <c r="AO1257" s="25">
        <v>2490.63</v>
      </c>
      <c r="AP1257" s="25">
        <v>2490.63</v>
      </c>
      <c r="AQ1257" s="25">
        <v>2663.26</v>
      </c>
      <c r="AR1257" s="25">
        <v>2663.26</v>
      </c>
      <c r="AS1257" s="25">
        <v>2663.26</v>
      </c>
      <c r="AT1257" s="25">
        <v>2595.96</v>
      </c>
      <c r="AU1257" s="25">
        <v>2595.96</v>
      </c>
      <c r="AV1257" s="25">
        <v>2595.96</v>
      </c>
      <c r="AW1257" s="25">
        <v>2595.96</v>
      </c>
      <c r="AX1257" s="25">
        <v>2595.96</v>
      </c>
      <c r="AY1257" s="25">
        <v>2595.96</v>
      </c>
      <c r="AZ1257" s="108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  <c r="BS1257" s="10"/>
      <c r="BT1257" s="10"/>
      <c r="BU1257" s="10"/>
      <c r="BV1257" s="10"/>
      <c r="BW1257" s="10"/>
      <c r="BX1257" s="10"/>
      <c r="BY1257" s="10"/>
      <c r="BZ1257" s="10"/>
      <c r="CA1257" s="10"/>
      <c r="CB1257" s="10"/>
      <c r="CC1257" s="10"/>
      <c r="CD1257" s="10"/>
      <c r="CE1257" s="10"/>
      <c r="CF1257" s="10"/>
      <c r="CG1257" s="10"/>
      <c r="CH1257" s="10"/>
      <c r="CI1257" s="10"/>
      <c r="CJ1257" s="10"/>
      <c r="CK1257" s="10"/>
      <c r="CL1257" s="10"/>
      <c r="CM1257" s="10"/>
      <c r="CN1257" s="10"/>
      <c r="CO1257" s="10"/>
      <c r="CP1257" s="10"/>
      <c r="CQ1257" s="10"/>
      <c r="CR1257" s="10"/>
      <c r="CS1257" s="10"/>
      <c r="CT1257" s="10"/>
      <c r="CU1257" s="10"/>
      <c r="CV1257" s="10"/>
      <c r="CW1257" s="10"/>
      <c r="CX1257" s="10"/>
      <c r="CY1257" s="10"/>
      <c r="CZ1257" s="10"/>
      <c r="DA1257" s="10"/>
      <c r="DB1257" s="10"/>
      <c r="DC1257" s="10"/>
      <c r="DD1257" s="10"/>
      <c r="DE1257" s="10"/>
      <c r="DF1257" s="10"/>
      <c r="DG1257" s="10"/>
      <c r="DH1257" s="10"/>
      <c r="DI1257" s="10"/>
      <c r="DJ1257" s="10"/>
      <c r="DK1257" s="10"/>
      <c r="DL1257" s="10"/>
      <c r="DM1257" s="10"/>
      <c r="DN1257" s="10"/>
      <c r="DO1257" s="10"/>
      <c r="DP1257" s="10"/>
      <c r="DQ1257" s="10"/>
      <c r="DR1257" s="10"/>
      <c r="DS1257" s="10"/>
    </row>
    <row r="1258" spans="1:123" s="101" customFormat="1" ht="10.95" customHeight="1" x14ac:dyDescent="0.25">
      <c r="A1258" s="75" t="s">
        <v>348</v>
      </c>
      <c r="B1258" s="95" t="str">
        <f t="shared" si="346"/>
        <v>Bud02 2020,3007,'558000',4198.47</v>
      </c>
      <c r="C1258" s="96">
        <f t="shared" si="347"/>
        <v>2020</v>
      </c>
      <c r="D1258" s="96">
        <v>3007</v>
      </c>
      <c r="E1258" s="97">
        <f>IF(LEFT(H1258,1) = "x",H1258,F1258)</f>
        <v>558000</v>
      </c>
      <c r="F1258" s="90">
        <v>558000</v>
      </c>
      <c r="G1258" s="98">
        <f>IF(""="",1,SUBSTITUTE(SUBSTITUTE("","xxp","xpp"),"xppm13","xppm08"))</f>
        <v>1</v>
      </c>
      <c r="H1258" s="98">
        <f>IF(""="",1,"")</f>
        <v>1</v>
      </c>
      <c r="I1258" s="98">
        <f>IF(""="",1,IF(LEFT("",1)&lt;&gt;"E","",1))</f>
        <v>1</v>
      </c>
      <c r="J1258" s="98">
        <f>IF(""="",1,IF(LEFT("",1)="E","",1))</f>
        <v>1</v>
      </c>
      <c r="K1258" s="99" t="s">
        <v>392</v>
      </c>
      <c r="L1258" s="91">
        <v>3007</v>
      </c>
      <c r="M1258" s="100" t="str">
        <f>IF(LEFT($G1258,4)="xppm","*","")</f>
        <v/>
      </c>
      <c r="N1258" s="101" t="str">
        <f>UPPER(TRIM("          INSURANCE - GENERAL LIABILITY"))</f>
        <v>INSURANCE - GENERAL LIABILITY</v>
      </c>
      <c r="P1258" s="102" t="s">
        <v>359</v>
      </c>
      <c r="R1258" s="109">
        <f>IFERROR(IF(1*AB1258&gt;0,AB1258,V1258),V1258)</f>
        <v>4198.47</v>
      </c>
      <c r="S1258" s="108"/>
      <c r="T1258" s="101">
        <f>IFERROR(IF(LEFT($G1258,4)="xppm",AD1258/VLOOKUP($G1258,$K$11:$Z$28,T$1,0),IF(LEFT($J1258,1)="E",AD1258/VLOOKUP($J1258,$K$11:$Z$28,T$1,0),AD1258/T$6)),"")</f>
        <v>4198.47</v>
      </c>
      <c r="V1258" s="101">
        <f>IFERROR(IF(LEFT($G1258,4)="xppm",AF1258/VLOOKUP($G1258,$K$11:$Z$28,V$1,0),IF(LEFT($J1258,1)="E",AF1258/VLOOKUP($J1258,$K$11:$Z$28,V$1,0),AF1258/V$6)),"")</f>
        <v>4198.47</v>
      </c>
      <c r="X1258" s="101">
        <f>IFERROR(IF(LEFT($G1258,4)="xppm",AH1258/VLOOKUP($G1258,$K$11:$Z$28,X$1,0),IF(LEFT($J1258,1)="E",AH1258/VLOOKUP($J1258,$K$11:$Z$28,X$1,0),AH1258/X$6)),"")</f>
        <v>4210.8591666666662</v>
      </c>
      <c r="Z1258" s="101">
        <f>IFERROR(IF(LEFT($G1258,4)="xppm",AJ1258/VLOOKUP($G1258,$K$11:$Z$28,Z$1,0),IF(LEFT($J1258,1)="E",AJ1258/VLOOKUP($J1258,$K$11:$Z$28,Z$1,0),AJ1258/Z$6)),"")</f>
        <v>4198.47</v>
      </c>
      <c r="AA1258" s="108"/>
      <c r="AB1258" s="99">
        <f>IFERROR(IF(LEFT($G1258,4)="xppm",AL1258/VLOOKUP($G1258,$K$11:$Z$28,AB$1,0),IF(LEFT($J1258,1)="E",AL1258/VLOOKUP($J1258,$K$11:$AB$28,AB$1,0),AL1258/AB$6)),"")</f>
        <v>0</v>
      </c>
      <c r="AC1258" s="110"/>
      <c r="AD1258" s="14">
        <v>12595.41</v>
      </c>
      <c r="AE1258" s="14"/>
      <c r="AF1258" s="14">
        <v>37786.230000000003</v>
      </c>
      <c r="AG1258" s="14"/>
      <c r="AH1258" s="14">
        <v>50530.31</v>
      </c>
      <c r="AI1258" s="14"/>
      <c r="AJ1258" s="14">
        <v>50381.64</v>
      </c>
      <c r="AK1258" s="65"/>
      <c r="AL1258" s="14">
        <v>0</v>
      </c>
      <c r="AM1258" s="65"/>
      <c r="AN1258" s="25">
        <v>4234.71</v>
      </c>
      <c r="AO1258" s="25">
        <v>4129.04</v>
      </c>
      <c r="AP1258" s="25">
        <v>4189.22</v>
      </c>
      <c r="AQ1258" s="25">
        <v>4207.72</v>
      </c>
      <c r="AR1258" s="25">
        <v>4189.22</v>
      </c>
      <c r="AS1258" s="25">
        <v>4198.47</v>
      </c>
      <c r="AT1258" s="25">
        <v>4198.47</v>
      </c>
      <c r="AU1258" s="25">
        <v>4198.47</v>
      </c>
      <c r="AV1258" s="25">
        <v>4198.47</v>
      </c>
      <c r="AW1258" s="25">
        <v>4198.47</v>
      </c>
      <c r="AX1258" s="25">
        <v>4198.47</v>
      </c>
      <c r="AY1258" s="25">
        <v>4198.47</v>
      </c>
      <c r="AZ1258" s="108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  <c r="BS1258" s="10"/>
      <c r="BT1258" s="10"/>
      <c r="BU1258" s="10"/>
      <c r="BV1258" s="10"/>
      <c r="BW1258" s="10"/>
      <c r="BX1258" s="10"/>
      <c r="BY1258" s="10"/>
      <c r="BZ1258" s="10"/>
      <c r="CA1258" s="10"/>
      <c r="CB1258" s="10"/>
      <c r="CC1258" s="10"/>
      <c r="CD1258" s="10"/>
      <c r="CE1258" s="10"/>
      <c r="CF1258" s="10"/>
      <c r="CG1258" s="10"/>
      <c r="CH1258" s="10"/>
      <c r="CI1258" s="10"/>
      <c r="CJ1258" s="10"/>
      <c r="CK1258" s="10"/>
      <c r="CL1258" s="10"/>
      <c r="CM1258" s="10"/>
      <c r="CN1258" s="10"/>
      <c r="CO1258" s="10"/>
      <c r="CP1258" s="10"/>
      <c r="CQ1258" s="10"/>
      <c r="CR1258" s="10"/>
      <c r="CS1258" s="10"/>
      <c r="CT1258" s="10"/>
      <c r="CU1258" s="10"/>
      <c r="CV1258" s="10"/>
      <c r="CW1258" s="10"/>
      <c r="CX1258" s="10"/>
      <c r="CY1258" s="10"/>
      <c r="CZ1258" s="10"/>
      <c r="DA1258" s="10"/>
      <c r="DB1258" s="10"/>
      <c r="DC1258" s="10"/>
      <c r="DD1258" s="10"/>
      <c r="DE1258" s="10"/>
      <c r="DF1258" s="10"/>
      <c r="DG1258" s="10"/>
      <c r="DH1258" s="10"/>
      <c r="DI1258" s="10"/>
      <c r="DJ1258" s="10"/>
      <c r="DK1258" s="10"/>
      <c r="DL1258" s="10"/>
      <c r="DM1258" s="10"/>
      <c r="DN1258" s="10"/>
      <c r="DO1258" s="10"/>
      <c r="DP1258" s="10"/>
      <c r="DQ1258" s="10"/>
      <c r="DR1258" s="10"/>
      <c r="DS1258" s="10"/>
    </row>
    <row r="1259" spans="1:123" s="101" customFormat="1" ht="10.95" customHeight="1" x14ac:dyDescent="0.25">
      <c r="A1259" s="75" t="s">
        <v>348</v>
      </c>
      <c r="B1259" s="95" t="str">
        <f t="shared" si="346"/>
        <v>Bud02 2020,3007,'558200',2679.69666666667</v>
      </c>
      <c r="C1259" s="96">
        <f t="shared" si="347"/>
        <v>2020</v>
      </c>
      <c r="D1259" s="96">
        <v>3007</v>
      </c>
      <c r="E1259" s="97">
        <f>IF(LEFT(H1259,1) = "x",H1259,F1259)</f>
        <v>558200</v>
      </c>
      <c r="F1259" s="90">
        <v>558200</v>
      </c>
      <c r="G1259" s="98">
        <f>IF(""="",1,SUBSTITUTE(SUBSTITUTE("","xxp","xpp"),"xppm13","xppm08"))</f>
        <v>1</v>
      </c>
      <c r="H1259" s="98">
        <f>IF(""="",1,"")</f>
        <v>1</v>
      </c>
      <c r="I1259" s="98">
        <f>IF(""="",1,IF(LEFT("",1)&lt;&gt;"E","",1))</f>
        <v>1</v>
      </c>
      <c r="J1259" s="98">
        <f>IF(""="",1,IF(LEFT("",1)="E","",1))</f>
        <v>1</v>
      </c>
      <c r="K1259" s="99" t="s">
        <v>393</v>
      </c>
      <c r="L1259" s="91">
        <v>3007</v>
      </c>
      <c r="M1259" s="100" t="str">
        <f>IF(LEFT($G1259,4)="xppm","*","")</f>
        <v/>
      </c>
      <c r="N1259" s="101" t="str">
        <f>UPPER(TRIM("          INSURANCE - PROPERTY/FLOOD"))</f>
        <v>INSURANCE - PROPERTY/FLOOD</v>
      </c>
      <c r="P1259" s="102" t="s">
        <v>359</v>
      </c>
      <c r="R1259" s="109">
        <f>IFERROR(IF(1*AB1259&gt;0,AB1259,V1259),V1259)</f>
        <v>2679.6966666666667</v>
      </c>
      <c r="S1259" s="108"/>
      <c r="T1259" s="101">
        <f>IFERROR(IF(LEFT($G1259,4)="xppm",AD1259/VLOOKUP($G1259,$K$11:$Z$28,T$1,0),IF(LEFT($J1259,1)="E",AD1259/VLOOKUP($J1259,$K$11:$Z$28,T$1,0),AD1259/T$6)),"")</f>
        <v>1454.01</v>
      </c>
      <c r="V1259" s="101">
        <f>IFERROR(IF(LEFT($G1259,4)="xppm",AF1259/VLOOKUP($G1259,$K$11:$Z$28,V$1,0),IF(LEFT($J1259,1)="E",AF1259/VLOOKUP($J1259,$K$11:$Z$28,V$1,0),AF1259/V$6)),"")</f>
        <v>2679.6966666666667</v>
      </c>
      <c r="X1259" s="101">
        <f>IFERROR(IF(LEFT($G1259,4)="xppm",AH1259/VLOOKUP($G1259,$K$11:$Z$28,X$1,0),IF(LEFT($J1259,1)="E",AH1259/VLOOKUP($J1259,$K$11:$Z$28,X$1,0),AH1259/X$6)),"")</f>
        <v>1671.125</v>
      </c>
      <c r="Z1259" s="101">
        <f>IFERROR(IF(LEFT($G1259,4)="xppm",AJ1259/VLOOKUP($G1259,$K$11:$Z$28,Z$1,0),IF(LEFT($J1259,1)="E",AJ1259/VLOOKUP($J1259,$K$11:$Z$28,Z$1,0),AJ1259/Z$6)),"")</f>
        <v>2373.2750000000001</v>
      </c>
      <c r="AA1259" s="108"/>
      <c r="AB1259" s="99">
        <f>IFERROR(IF(LEFT($G1259,4)="xppm",AL1259/VLOOKUP($G1259,$K$11:$Z$28,AB$1,0),IF(LEFT($J1259,1)="E",AL1259/VLOOKUP($J1259,$K$11:$AB$28,AB$1,0),AL1259/AB$6)),"")</f>
        <v>0</v>
      </c>
      <c r="AC1259" s="110"/>
      <c r="AD1259" s="14">
        <v>4362.03</v>
      </c>
      <c r="AE1259" s="14"/>
      <c r="AF1259" s="14">
        <v>24117.27</v>
      </c>
      <c r="AG1259" s="14"/>
      <c r="AH1259" s="14">
        <v>20053.5</v>
      </c>
      <c r="AI1259" s="14"/>
      <c r="AJ1259" s="14">
        <v>28479.3</v>
      </c>
      <c r="AK1259" s="65"/>
      <c r="AL1259" s="14">
        <v>0</v>
      </c>
      <c r="AM1259" s="65"/>
      <c r="AN1259" s="25">
        <v>1777.83</v>
      </c>
      <c r="AO1259" s="25">
        <v>1798.2</v>
      </c>
      <c r="AP1259" s="25">
        <v>477.04</v>
      </c>
      <c r="AQ1259" s="25">
        <v>5791.65</v>
      </c>
      <c r="AR1259" s="25">
        <v>4470.49</v>
      </c>
      <c r="AS1259" s="25">
        <v>5131.07</v>
      </c>
      <c r="AT1259" s="25">
        <v>1454.01</v>
      </c>
      <c r="AU1259" s="25">
        <v>1454.01</v>
      </c>
      <c r="AV1259" s="25">
        <v>1454.01</v>
      </c>
      <c r="AW1259" s="25">
        <v>1454.01</v>
      </c>
      <c r="AX1259" s="25">
        <v>1454.01</v>
      </c>
      <c r="AY1259" s="25">
        <v>1454.01</v>
      </c>
      <c r="AZ1259" s="108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  <c r="BS1259" s="10"/>
      <c r="BT1259" s="10"/>
      <c r="BU1259" s="10"/>
      <c r="BV1259" s="10"/>
      <c r="BW1259" s="10"/>
      <c r="BX1259" s="10"/>
      <c r="BY1259" s="10"/>
      <c r="BZ1259" s="10"/>
      <c r="CA1259" s="10"/>
      <c r="CB1259" s="10"/>
      <c r="CC1259" s="10"/>
      <c r="CD1259" s="10"/>
      <c r="CE1259" s="10"/>
      <c r="CF1259" s="10"/>
      <c r="CG1259" s="10"/>
      <c r="CH1259" s="10"/>
      <c r="CI1259" s="10"/>
      <c r="CJ1259" s="10"/>
      <c r="CK1259" s="10"/>
      <c r="CL1259" s="10"/>
      <c r="CM1259" s="10"/>
      <c r="CN1259" s="10"/>
      <c r="CO1259" s="10"/>
      <c r="CP1259" s="10"/>
      <c r="CQ1259" s="10"/>
      <c r="CR1259" s="10"/>
      <c r="CS1259" s="10"/>
      <c r="CT1259" s="10"/>
      <c r="CU1259" s="10"/>
      <c r="CV1259" s="10"/>
      <c r="CW1259" s="10"/>
      <c r="CX1259" s="10"/>
      <c r="CY1259" s="10"/>
      <c r="CZ1259" s="10"/>
      <c r="DA1259" s="10"/>
      <c r="DB1259" s="10"/>
      <c r="DC1259" s="10"/>
      <c r="DD1259" s="10"/>
      <c r="DE1259" s="10"/>
      <c r="DF1259" s="10"/>
      <c r="DG1259" s="10"/>
      <c r="DH1259" s="10"/>
      <c r="DI1259" s="10"/>
      <c r="DJ1259" s="10"/>
      <c r="DK1259" s="10"/>
      <c r="DL1259" s="10"/>
      <c r="DM1259" s="10"/>
      <c r="DN1259" s="10"/>
      <c r="DO1259" s="10"/>
      <c r="DP1259" s="10"/>
      <c r="DQ1259" s="10"/>
      <c r="DR1259" s="10"/>
      <c r="DS1259" s="10"/>
    </row>
    <row r="1260" spans="1:123" ht="4.05" customHeight="1" x14ac:dyDescent="0.25">
      <c r="A1260" s="75" t="s">
        <v>348</v>
      </c>
      <c r="E1260" s="111"/>
      <c r="F1260" s="112"/>
      <c r="T1260" s="25"/>
      <c r="U1260" s="25"/>
      <c r="V1260" s="25"/>
      <c r="W1260" s="25"/>
      <c r="X1260" s="25"/>
      <c r="Y1260" s="25"/>
      <c r="Z1260" s="25"/>
      <c r="AA1260" s="25"/>
      <c r="AB1260" s="14"/>
      <c r="AC1260" s="14"/>
    </row>
    <row r="1261" spans="1:123" s="86" customFormat="1" ht="15" customHeight="1" x14ac:dyDescent="0.25">
      <c r="A1261" s="75" t="s">
        <v>348</v>
      </c>
      <c r="B1261" s="80"/>
      <c r="C1261" s="80"/>
      <c r="D1261" s="80"/>
      <c r="E1261" s="81"/>
      <c r="F1261" s="82"/>
      <c r="G1261" s="81"/>
      <c r="H1261" s="81"/>
      <c r="I1261" s="81"/>
      <c r="J1261" s="81"/>
      <c r="K1261" s="81"/>
      <c r="L1261" s="83">
        <f>L1262</f>
        <v>3007</v>
      </c>
      <c r="M1261" s="84" t="s">
        <v>394</v>
      </c>
      <c r="N1261" s="84"/>
      <c r="O1261" s="84"/>
      <c r="P1261" s="84"/>
      <c r="Q1261" s="84"/>
      <c r="R1261" s="84"/>
      <c r="S1261" s="84"/>
      <c r="T1261" s="84"/>
      <c r="U1261" s="84"/>
      <c r="V1261" s="84"/>
      <c r="W1261" s="84"/>
      <c r="X1261" s="84"/>
      <c r="Y1261" s="84"/>
      <c r="Z1261" s="84"/>
      <c r="AA1261" s="84"/>
      <c r="AB1261" s="81"/>
      <c r="AC1261" s="81"/>
      <c r="AD1261" s="14"/>
      <c r="AE1261" s="14"/>
      <c r="AF1261" s="14"/>
      <c r="AG1261" s="14"/>
      <c r="AH1261" s="14"/>
      <c r="AI1261" s="14"/>
      <c r="AJ1261" s="14"/>
      <c r="AK1261" s="14"/>
      <c r="AL1261" s="14"/>
      <c r="AM1261" s="14"/>
      <c r="AN1261" s="85"/>
      <c r="AO1261" s="85"/>
      <c r="AP1261" s="85"/>
      <c r="AQ1261" s="85"/>
      <c r="AR1261" s="85"/>
      <c r="AS1261" s="85"/>
      <c r="AT1261" s="85"/>
      <c r="AU1261" s="85"/>
      <c r="AV1261" s="85"/>
      <c r="AW1261" s="85"/>
      <c r="AX1261" s="85"/>
      <c r="AY1261" s="85"/>
      <c r="AZ1261" s="84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  <c r="BS1261" s="10"/>
      <c r="BT1261" s="10"/>
      <c r="BU1261" s="10"/>
      <c r="BV1261" s="10"/>
      <c r="BW1261" s="10"/>
      <c r="BX1261" s="10"/>
      <c r="BY1261" s="10"/>
      <c r="BZ1261" s="10"/>
      <c r="CA1261" s="10"/>
      <c r="CB1261" s="10"/>
      <c r="CC1261" s="10"/>
      <c r="CD1261" s="10"/>
      <c r="CE1261" s="10"/>
      <c r="CF1261" s="10"/>
      <c r="CG1261" s="10"/>
      <c r="CH1261" s="10"/>
      <c r="CI1261" s="10"/>
      <c r="CJ1261" s="10"/>
      <c r="CK1261" s="10"/>
      <c r="CL1261" s="10"/>
      <c r="CM1261" s="10"/>
      <c r="CN1261" s="10"/>
      <c r="CO1261" s="10"/>
      <c r="CP1261" s="10"/>
      <c r="CQ1261" s="10"/>
      <c r="CR1261" s="10"/>
      <c r="CS1261" s="10"/>
      <c r="CT1261" s="10"/>
      <c r="CU1261" s="10"/>
      <c r="CV1261" s="10"/>
      <c r="CW1261" s="10"/>
      <c r="CX1261" s="10"/>
      <c r="CY1261" s="10"/>
      <c r="CZ1261" s="10"/>
      <c r="DA1261" s="10"/>
      <c r="DB1261" s="10"/>
      <c r="DC1261" s="10"/>
      <c r="DD1261" s="10"/>
      <c r="DE1261" s="10"/>
      <c r="DF1261" s="10"/>
      <c r="DG1261" s="10"/>
      <c r="DH1261" s="10"/>
      <c r="DI1261" s="10"/>
      <c r="DJ1261" s="10"/>
      <c r="DK1261" s="10"/>
      <c r="DL1261" s="10"/>
      <c r="DM1261" s="10"/>
      <c r="DN1261" s="10"/>
      <c r="DO1261" s="10"/>
      <c r="DP1261" s="10"/>
      <c r="DQ1261" s="10"/>
      <c r="DR1261" s="10"/>
      <c r="DS1261" s="10"/>
    </row>
    <row r="1262" spans="1:123" s="101" customFormat="1" ht="10.95" customHeight="1" x14ac:dyDescent="0.25">
      <c r="A1262" s="75" t="s">
        <v>348</v>
      </c>
      <c r="B1262" s="95" t="str">
        <f t="shared" ref="B1262:B1264" si="348">IF(E1262&gt;0,"Bud02 " &amp; C1262 &amp;","&amp;D1262&amp;",'"&amp;E1262&amp;"',"&amp;1*R1262)</f>
        <v>Bud02 2020,3007,'560000',1348.46444444444</v>
      </c>
      <c r="C1262" s="96">
        <f t="shared" ref="C1262:C1265" si="349">$E$5</f>
        <v>2020</v>
      </c>
      <c r="D1262" s="96">
        <v>3007</v>
      </c>
      <c r="E1262" s="97">
        <f>IF(LEFT(H1262,1) = "x",H1262,F1262)</f>
        <v>560000</v>
      </c>
      <c r="F1262" s="90">
        <v>560000</v>
      </c>
      <c r="G1262" s="98">
        <f>IF(""="",1,SUBSTITUTE(SUBSTITUTE("","xxp","xpp"),"xppm13","xppm08"))</f>
        <v>1</v>
      </c>
      <c r="H1262" s="98">
        <f>IF(""="",1,"")</f>
        <v>1</v>
      </c>
      <c r="I1262" s="98">
        <f>IF(""="",1,IF(LEFT("",1)&lt;&gt;"E","",1))</f>
        <v>1</v>
      </c>
      <c r="J1262" s="98">
        <f>IF(""="",1,IF(LEFT("",1)="E","",1))</f>
        <v>1</v>
      </c>
      <c r="K1262" s="99" t="s">
        <v>395</v>
      </c>
      <c r="L1262" s="91">
        <v>3007</v>
      </c>
      <c r="M1262" s="100" t="str">
        <f>IF(LEFT($G1262,4)="xppm","*","")</f>
        <v/>
      </c>
      <c r="N1262" s="101" t="str">
        <f>UPPER(TRIM("          INTEREST EXPENSE"))</f>
        <v>INTEREST EXPENSE</v>
      </c>
      <c r="P1262" s="102" t="s">
        <v>356</v>
      </c>
      <c r="R1262" s="109">
        <f>IFERROR(IF(1*AB1262&gt;0,AB1262,V1262),V1262)</f>
        <v>1348.4644444444446</v>
      </c>
      <c r="S1262" s="108"/>
      <c r="T1262" s="101">
        <f>IFERROR(IF(LEFT($G1262,4)="xppm",AD1262/VLOOKUP($G1262,$K$11:$Z$28,T$1,0),IF(LEFT($J1262,1)="E",AD1262/VLOOKUP($J1262,$K$11:$Z$28,T$1,0),AD1262/T$6)),"")</f>
        <v>1424.2533333333333</v>
      </c>
      <c r="V1262" s="101">
        <f>IFERROR(IF(LEFT($G1262,4)="xppm",AF1262/VLOOKUP($G1262,$K$11:$Z$28,V$1,0),IF(LEFT($J1262,1)="E",AF1262/VLOOKUP($J1262,$K$11:$Z$28,V$1,0),AF1262/V$6)),"")</f>
        <v>1348.4644444444446</v>
      </c>
      <c r="X1262" s="101">
        <f>IFERROR(IF(LEFT($G1262,4)="xppm",AH1262/VLOOKUP($G1262,$K$11:$Z$28,X$1,0),IF(LEFT($J1262,1)="E",AH1262/VLOOKUP($J1262,$K$11:$Z$28,X$1,0),AH1262/X$6)),"")</f>
        <v>2198.1658333333335</v>
      </c>
      <c r="Z1262" s="101">
        <f>IFERROR(IF(LEFT($G1262,4)="xppm",AJ1262/VLOOKUP($G1262,$K$11:$Z$28,Z$1,0),IF(LEFT($J1262,1)="E",AJ1262/VLOOKUP($J1262,$K$11:$Z$28,Z$1,0),AJ1262/Z$6)),"")</f>
        <v>1931.403333</v>
      </c>
      <c r="AA1262" s="108"/>
      <c r="AB1262" s="99">
        <f>IFERROR(IF(LEFT($G1262,4)="xppm",AL1262/VLOOKUP($G1262,$K$11:$Z$28,AB$1,0),IF(LEFT($J1262,1)="E",AL1262/VLOOKUP($J1262,$K$11:$AB$28,AB$1,0),AL1262/AB$6)),"")</f>
        <v>0</v>
      </c>
      <c r="AC1262" s="110"/>
      <c r="AD1262" s="14">
        <v>4272.76</v>
      </c>
      <c r="AE1262" s="14"/>
      <c r="AF1262" s="14">
        <v>12136.18</v>
      </c>
      <c r="AG1262" s="14"/>
      <c r="AH1262" s="14">
        <v>26377.99</v>
      </c>
      <c r="AI1262" s="14"/>
      <c r="AJ1262" s="14">
        <v>23176.839995999999</v>
      </c>
      <c r="AK1262" s="65"/>
      <c r="AL1262" s="14">
        <v>0</v>
      </c>
      <c r="AM1262" s="65"/>
      <c r="AN1262" s="25">
        <v>1791.24</v>
      </c>
      <c r="AO1262" s="25">
        <v>1547.11</v>
      </c>
      <c r="AP1262" s="25">
        <v>1827.52</v>
      </c>
      <c r="AQ1262" s="25">
        <v>1145.19</v>
      </c>
      <c r="AR1262" s="25">
        <v>1066.7</v>
      </c>
      <c r="AS1262" s="25">
        <v>1177.3900000000001</v>
      </c>
      <c r="AT1262" s="25">
        <v>1215.99</v>
      </c>
      <c r="AU1262" s="25">
        <v>1839.13</v>
      </c>
      <c r="AV1262" s="25">
        <v>1419.02</v>
      </c>
      <c r="AW1262" s="25">
        <v>1507.85</v>
      </c>
      <c r="AX1262" s="25">
        <v>1528.93</v>
      </c>
      <c r="AY1262" s="25">
        <v>1235.98</v>
      </c>
      <c r="AZ1262" s="108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  <c r="BS1262" s="10"/>
      <c r="BT1262" s="10"/>
      <c r="BU1262" s="10"/>
      <c r="BV1262" s="10"/>
      <c r="BW1262" s="10"/>
      <c r="BX1262" s="10"/>
      <c r="BY1262" s="10"/>
      <c r="BZ1262" s="10"/>
      <c r="CA1262" s="10"/>
      <c r="CB1262" s="10"/>
      <c r="CC1262" s="10"/>
      <c r="CD1262" s="10"/>
      <c r="CE1262" s="10"/>
      <c r="CF1262" s="10"/>
      <c r="CG1262" s="10"/>
      <c r="CH1262" s="10"/>
      <c r="CI1262" s="10"/>
      <c r="CJ1262" s="10"/>
      <c r="CK1262" s="10"/>
      <c r="CL1262" s="10"/>
      <c r="CM1262" s="10"/>
      <c r="CN1262" s="10"/>
      <c r="CO1262" s="10"/>
      <c r="CP1262" s="10"/>
      <c r="CQ1262" s="10"/>
      <c r="CR1262" s="10"/>
      <c r="CS1262" s="10"/>
      <c r="CT1262" s="10"/>
      <c r="CU1262" s="10"/>
      <c r="CV1262" s="10"/>
      <c r="CW1262" s="10"/>
      <c r="CX1262" s="10"/>
      <c r="CY1262" s="10"/>
      <c r="CZ1262" s="10"/>
      <c r="DA1262" s="10"/>
      <c r="DB1262" s="10"/>
      <c r="DC1262" s="10"/>
      <c r="DD1262" s="10"/>
      <c r="DE1262" s="10"/>
      <c r="DF1262" s="10"/>
      <c r="DG1262" s="10"/>
      <c r="DH1262" s="10"/>
      <c r="DI1262" s="10"/>
      <c r="DJ1262" s="10"/>
      <c r="DK1262" s="10"/>
      <c r="DL1262" s="10"/>
      <c r="DM1262" s="10"/>
      <c r="DN1262" s="10"/>
      <c r="DO1262" s="10"/>
      <c r="DP1262" s="10"/>
      <c r="DQ1262" s="10"/>
      <c r="DR1262" s="10"/>
      <c r="DS1262" s="10"/>
    </row>
    <row r="1263" spans="1:123" s="101" customFormat="1" ht="10.95" customHeight="1" x14ac:dyDescent="0.25">
      <c r="A1263" s="75" t="s">
        <v>348</v>
      </c>
      <c r="B1263" s="95" t="str">
        <f t="shared" si="348"/>
        <v>Bud02 2020,3007,'560500',40633.9044444444</v>
      </c>
      <c r="C1263" s="96">
        <f t="shared" si="349"/>
        <v>2020</v>
      </c>
      <c r="D1263" s="96">
        <v>3007</v>
      </c>
      <c r="E1263" s="97">
        <f>IF(LEFT(H1263,1) = "x",H1263,F1263)</f>
        <v>560500</v>
      </c>
      <c r="F1263" s="90">
        <v>560500</v>
      </c>
      <c r="G1263" s="98">
        <f>IF(""="",1,SUBSTITUTE(SUBSTITUTE("","xxp","xpp"),"xppm13","xppm08"))</f>
        <v>1</v>
      </c>
      <c r="H1263" s="98">
        <f>IF(""="",1,"")</f>
        <v>1</v>
      </c>
      <c r="I1263" s="98">
        <f>IF(""="",1,IF(LEFT("",1)&lt;&gt;"E","",1))</f>
        <v>1</v>
      </c>
      <c r="J1263" s="98">
        <f>IF(""="",1,IF(LEFT("",1)="E","",1))</f>
        <v>1</v>
      </c>
      <c r="K1263" s="99" t="s">
        <v>396</v>
      </c>
      <c r="L1263" s="91">
        <v>3007</v>
      </c>
      <c r="M1263" s="100" t="str">
        <f>IF(LEFT($G1263,4)="xppm","*","")</f>
        <v/>
      </c>
      <c r="N1263" s="101" t="str">
        <f>UPPER(TRIM("          RENT EXPENSE"))</f>
        <v>RENT EXPENSE</v>
      </c>
      <c r="P1263" s="102" t="s">
        <v>356</v>
      </c>
      <c r="R1263" s="109">
        <f>IFERROR(IF(1*AB1263&gt;0,AB1263,V1263),V1263)</f>
        <v>40633.904444444444</v>
      </c>
      <c r="S1263" s="108"/>
      <c r="T1263" s="101">
        <f>IFERROR(IF(LEFT($G1263,4)="xppm",AD1263/VLOOKUP($G1263,$K$11:$Z$28,T$1,0),IF(LEFT($J1263,1)="E",AD1263/VLOOKUP($J1263,$K$11:$Z$28,T$1,0),AD1263/T$6)),"")</f>
        <v>28828.873333333333</v>
      </c>
      <c r="V1263" s="101">
        <f>IFERROR(IF(LEFT($G1263,4)="xppm",AF1263/VLOOKUP($G1263,$K$11:$Z$28,V$1,0),IF(LEFT($J1263,1)="E",AF1263/VLOOKUP($J1263,$K$11:$Z$28,V$1,0),AF1263/V$6)),"")</f>
        <v>40633.904444444444</v>
      </c>
      <c r="X1263" s="101">
        <f>IFERROR(IF(LEFT($G1263,4)="xppm",AH1263/VLOOKUP($G1263,$K$11:$Z$28,X$1,0),IF(LEFT($J1263,1)="E",AH1263/VLOOKUP($J1263,$K$11:$Z$28,X$1,0),AH1263/X$6)),"")</f>
        <v>32686.278333333335</v>
      </c>
      <c r="Z1263" s="101">
        <f>IFERROR(IF(LEFT($G1263,4)="xppm",AJ1263/VLOOKUP($G1263,$K$11:$Z$28,Z$1,0),IF(LEFT($J1263,1)="E",AJ1263/VLOOKUP($J1263,$K$11:$Z$28,Z$1,0),AJ1263/Z$6)),"")</f>
        <v>47644.441666666673</v>
      </c>
      <c r="AA1263" s="108"/>
      <c r="AB1263" s="99">
        <f>IFERROR(IF(LEFT($G1263,4)="xppm",AL1263/VLOOKUP($G1263,$K$11:$Z$28,AB$1,0),IF(LEFT($J1263,1)="E",AL1263/VLOOKUP($J1263,$K$11:$AB$28,AB$1,0),AL1263/AB$6)),"")</f>
        <v>0</v>
      </c>
      <c r="AC1263" s="110"/>
      <c r="AD1263" s="14">
        <v>86486.62</v>
      </c>
      <c r="AE1263" s="14"/>
      <c r="AF1263" s="14">
        <v>365705.14</v>
      </c>
      <c r="AG1263" s="14"/>
      <c r="AH1263" s="14">
        <v>392235.34</v>
      </c>
      <c r="AI1263" s="14"/>
      <c r="AJ1263" s="14">
        <v>571733.30000000005</v>
      </c>
      <c r="AK1263" s="65"/>
      <c r="AL1263" s="14">
        <v>0</v>
      </c>
      <c r="AM1263" s="65"/>
      <c r="AN1263" s="25">
        <v>29916.25</v>
      </c>
      <c r="AO1263" s="25">
        <v>46536.42</v>
      </c>
      <c r="AP1263" s="25">
        <v>46536.42</v>
      </c>
      <c r="AQ1263" s="25">
        <v>46536.42</v>
      </c>
      <c r="AR1263" s="25">
        <v>46536.42</v>
      </c>
      <c r="AS1263" s="25">
        <v>46536.42</v>
      </c>
      <c r="AT1263" s="25">
        <v>46536.42</v>
      </c>
      <c r="AU1263" s="25">
        <v>46536.42</v>
      </c>
      <c r="AV1263" s="25">
        <v>46536.42</v>
      </c>
      <c r="AW1263" s="25">
        <v>18825.61</v>
      </c>
      <c r="AX1263" s="25">
        <v>28565.49</v>
      </c>
      <c r="AY1263" s="25">
        <v>39095.519999999997</v>
      </c>
      <c r="AZ1263" s="108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  <c r="BS1263" s="10"/>
      <c r="BT1263" s="10"/>
      <c r="BU1263" s="10"/>
      <c r="BV1263" s="10"/>
      <c r="BW1263" s="10"/>
      <c r="BX1263" s="10"/>
      <c r="BY1263" s="10"/>
      <c r="BZ1263" s="10"/>
      <c r="CA1263" s="10"/>
      <c r="CB1263" s="10"/>
      <c r="CC1263" s="10"/>
      <c r="CD1263" s="10"/>
      <c r="CE1263" s="10"/>
      <c r="CF1263" s="10"/>
      <c r="CG1263" s="10"/>
      <c r="CH1263" s="10"/>
      <c r="CI1263" s="10"/>
      <c r="CJ1263" s="10"/>
      <c r="CK1263" s="10"/>
      <c r="CL1263" s="10"/>
      <c r="CM1263" s="10"/>
      <c r="CN1263" s="10"/>
      <c r="CO1263" s="10"/>
      <c r="CP1263" s="10"/>
      <c r="CQ1263" s="10"/>
      <c r="CR1263" s="10"/>
      <c r="CS1263" s="10"/>
      <c r="CT1263" s="10"/>
      <c r="CU1263" s="10"/>
      <c r="CV1263" s="10"/>
      <c r="CW1263" s="10"/>
      <c r="CX1263" s="10"/>
      <c r="CY1263" s="10"/>
      <c r="CZ1263" s="10"/>
      <c r="DA1263" s="10"/>
      <c r="DB1263" s="10"/>
      <c r="DC1263" s="10"/>
      <c r="DD1263" s="10"/>
      <c r="DE1263" s="10"/>
      <c r="DF1263" s="10"/>
      <c r="DG1263" s="10"/>
      <c r="DH1263" s="10"/>
      <c r="DI1263" s="10"/>
      <c r="DJ1263" s="10"/>
      <c r="DK1263" s="10"/>
      <c r="DL1263" s="10"/>
      <c r="DM1263" s="10"/>
      <c r="DN1263" s="10"/>
      <c r="DO1263" s="10"/>
      <c r="DP1263" s="10"/>
      <c r="DQ1263" s="10"/>
      <c r="DR1263" s="10"/>
      <c r="DS1263" s="10"/>
    </row>
    <row r="1264" spans="1:123" s="101" customFormat="1" ht="10.95" customHeight="1" x14ac:dyDescent="0.25">
      <c r="A1264" s="75" t="s">
        <v>348</v>
      </c>
      <c r="B1264" s="95" t="b">
        <f t="shared" si="348"/>
        <v>0</v>
      </c>
      <c r="C1264" s="96">
        <f t="shared" si="349"/>
        <v>2020</v>
      </c>
      <c r="D1264" s="96">
        <v>3007</v>
      </c>
      <c r="E1264" s="97">
        <f>IF(LEFT(H1264,1) = "x",H1264,F1264)</f>
        <v>0</v>
      </c>
      <c r="F1264" s="90"/>
      <c r="G1264" s="98">
        <f>IF(""="",1,SUBSTITUTE(SUBSTITUTE("","xxp","xpp"),"xppm13","xppm08"))</f>
        <v>1</v>
      </c>
      <c r="H1264" s="98">
        <f>IF(""="",1,"")</f>
        <v>1</v>
      </c>
      <c r="I1264" s="98">
        <f>IF(""="",1,IF(LEFT("",1)&lt;&gt;"E","",1))</f>
        <v>1</v>
      </c>
      <c r="J1264" s="98">
        <f>IF(""="",1,IF(LEFT("",1)="E","",1))</f>
        <v>1</v>
      </c>
      <c r="K1264" s="99" t="s">
        <v>397</v>
      </c>
      <c r="L1264" s="91">
        <v>3007</v>
      </c>
      <c r="M1264" s="100" t="str">
        <f>IF(LEFT($G1264,4)="xppm","*","")</f>
        <v/>
      </c>
      <c r="N1264" s="101" t="str">
        <f>UPPER(TRIM("          NON-RECURRING MISC. EXPENSE"))</f>
        <v>NON-RECURRING MISC. EXPENSE</v>
      </c>
      <c r="P1264" s="102" t="s">
        <v>356</v>
      </c>
      <c r="R1264" s="109">
        <f>IFERROR(IF(1*AB1264&gt;0,AB1264,V1264),V1264)</f>
        <v>0</v>
      </c>
      <c r="S1264" s="108"/>
      <c r="T1264" s="101">
        <f>IFERROR(IF(LEFT($G1264,4)="xppm",AD1264/VLOOKUP($G1264,$K$11:$Z$28,T$1,0),IF(LEFT($J1264,1)="E",AD1264/VLOOKUP($J1264,$K$11:$Z$28,T$1,0),AD1264/T$6)),"")</f>
        <v>0</v>
      </c>
      <c r="V1264" s="101">
        <f>IFERROR(IF(LEFT($G1264,4)="xppm",AF1264/VLOOKUP($G1264,$K$11:$Z$28,V$1,0),IF(LEFT($J1264,1)="E",AF1264/VLOOKUP($J1264,$K$11:$Z$28,V$1,0),AF1264/V$6)),"")</f>
        <v>0</v>
      </c>
      <c r="X1264" s="101">
        <f>IFERROR(IF(LEFT($G1264,4)="xppm",AH1264/VLOOKUP($G1264,$K$11:$Z$28,X$1,0),IF(LEFT($J1264,1)="E",AH1264/VLOOKUP($J1264,$K$11:$Z$28,X$1,0),AH1264/X$6)),"")</f>
        <v>0</v>
      </c>
      <c r="Z1264" s="101">
        <f>IFERROR(IF(LEFT($G1264,4)="xppm",AJ1264/VLOOKUP($G1264,$K$11:$Z$28,Z$1,0),IF(LEFT($J1264,1)="E",AJ1264/VLOOKUP($J1264,$K$11:$Z$28,Z$1,0),AJ1264/Z$6)),"")</f>
        <v>0</v>
      </c>
      <c r="AA1264" s="108"/>
      <c r="AB1264" s="99">
        <f>IFERROR(IF(LEFT($G1264,4)="xppm",AL1264/VLOOKUP($G1264,$K$11:$Z$28,AB$1,0),IF(LEFT($J1264,1)="E",AL1264/VLOOKUP($J1264,$K$11:$AB$28,AB$1,0),AL1264/AB$6)),"")</f>
        <v>0</v>
      </c>
      <c r="AC1264" s="110"/>
      <c r="AD1264" s="14"/>
      <c r="AE1264" s="14"/>
      <c r="AF1264" s="14"/>
      <c r="AG1264" s="14"/>
      <c r="AH1264" s="14"/>
      <c r="AI1264" s="14"/>
      <c r="AJ1264" s="14"/>
      <c r="AK1264" s="65"/>
      <c r="AL1264" s="14"/>
      <c r="AM1264" s="65"/>
      <c r="AN1264" s="25"/>
      <c r="AO1264" s="25"/>
      <c r="AP1264" s="25"/>
      <c r="AQ1264" s="25"/>
      <c r="AR1264" s="25"/>
      <c r="AS1264" s="25"/>
      <c r="AT1264" s="25"/>
      <c r="AU1264" s="25"/>
      <c r="AV1264" s="25"/>
      <c r="AW1264" s="25"/>
      <c r="AX1264" s="25"/>
      <c r="AY1264" s="25"/>
      <c r="AZ1264" s="108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  <c r="BS1264" s="10"/>
      <c r="BT1264" s="10"/>
      <c r="BU1264" s="10"/>
      <c r="BV1264" s="10"/>
      <c r="BW1264" s="10"/>
      <c r="BX1264" s="10"/>
      <c r="BY1264" s="10"/>
      <c r="BZ1264" s="10"/>
      <c r="CA1264" s="10"/>
      <c r="CB1264" s="10"/>
      <c r="CC1264" s="10"/>
      <c r="CD1264" s="10"/>
      <c r="CE1264" s="10"/>
      <c r="CF1264" s="10"/>
      <c r="CG1264" s="10"/>
      <c r="CH1264" s="10"/>
      <c r="CI1264" s="10"/>
      <c r="CJ1264" s="10"/>
      <c r="CK1264" s="10"/>
      <c r="CL1264" s="10"/>
      <c r="CM1264" s="10"/>
      <c r="CN1264" s="10"/>
      <c r="CO1264" s="10"/>
      <c r="CP1264" s="10"/>
      <c r="CQ1264" s="10"/>
      <c r="CR1264" s="10"/>
      <c r="CS1264" s="10"/>
      <c r="CT1264" s="10"/>
      <c r="CU1264" s="10"/>
      <c r="CV1264" s="10"/>
      <c r="CW1264" s="10"/>
      <c r="CX1264" s="10"/>
      <c r="CY1264" s="10"/>
      <c r="CZ1264" s="10"/>
      <c r="DA1264" s="10"/>
      <c r="DB1264" s="10"/>
      <c r="DC1264" s="10"/>
      <c r="DD1264" s="10"/>
      <c r="DE1264" s="10"/>
      <c r="DF1264" s="10"/>
      <c r="DG1264" s="10"/>
      <c r="DH1264" s="10"/>
      <c r="DI1264" s="10"/>
      <c r="DJ1264" s="10"/>
      <c r="DK1264" s="10"/>
      <c r="DL1264" s="10"/>
      <c r="DM1264" s="10"/>
      <c r="DN1264" s="10"/>
      <c r="DO1264" s="10"/>
      <c r="DP1264" s="10"/>
      <c r="DQ1264" s="10"/>
      <c r="DR1264" s="10"/>
      <c r="DS1264" s="10"/>
    </row>
    <row r="1265" spans="1:123" ht="4.05" customHeight="1" x14ac:dyDescent="0.25">
      <c r="A1265" s="75" t="s">
        <v>348</v>
      </c>
      <c r="E1265" s="111"/>
      <c r="F1265" s="112"/>
      <c r="T1265" s="25"/>
      <c r="U1265" s="25"/>
      <c r="V1265" s="25"/>
      <c r="W1265" s="25"/>
      <c r="X1265" s="25"/>
      <c r="Y1265" s="25"/>
      <c r="Z1265" s="25"/>
      <c r="AA1265" s="25"/>
      <c r="AB1265" s="14"/>
      <c r="AC1265" s="14"/>
    </row>
    <row r="1266" spans="1:123" s="5" customFormat="1" x14ac:dyDescent="0.25">
      <c r="A1266" s="75" t="s">
        <v>348</v>
      </c>
      <c r="E1266" s="6"/>
      <c r="G1266" s="8"/>
      <c r="H1266" s="8"/>
      <c r="I1266" s="8"/>
      <c r="J1266" s="8"/>
      <c r="K1266" s="6"/>
      <c r="L1266" s="76"/>
      <c r="M1266" s="76"/>
      <c r="N1266" s="10"/>
      <c r="O1266" s="10"/>
      <c r="P1266" s="7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6"/>
      <c r="AC1266" s="6"/>
      <c r="AD1266" s="14"/>
      <c r="AE1266" s="14"/>
      <c r="AF1266" s="14"/>
      <c r="AG1266" s="14"/>
      <c r="AH1266" s="14"/>
      <c r="AI1266" s="14"/>
      <c r="AJ1266" s="14"/>
      <c r="AK1266" s="14"/>
      <c r="AL1266" s="14"/>
      <c r="AM1266" s="14"/>
      <c r="AN1266" s="25"/>
      <c r="AO1266" s="25"/>
      <c r="AP1266" s="25"/>
      <c r="AQ1266" s="25"/>
      <c r="AR1266" s="25"/>
      <c r="AS1266" s="25"/>
      <c r="AT1266" s="25"/>
      <c r="AU1266" s="25"/>
      <c r="AV1266" s="25"/>
      <c r="AW1266" s="25"/>
      <c r="AX1266" s="25"/>
      <c r="AY1266" s="25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  <c r="BS1266" s="10"/>
      <c r="BT1266" s="10"/>
      <c r="BU1266" s="10"/>
      <c r="BV1266" s="10"/>
      <c r="BW1266" s="10"/>
      <c r="BX1266" s="10"/>
      <c r="BY1266" s="10"/>
      <c r="BZ1266" s="10"/>
      <c r="CA1266" s="10"/>
      <c r="CB1266" s="10"/>
      <c r="CC1266" s="10"/>
      <c r="CD1266" s="10"/>
      <c r="CE1266" s="10"/>
      <c r="CF1266" s="10"/>
      <c r="CG1266" s="10"/>
      <c r="CH1266" s="10"/>
      <c r="CI1266" s="10"/>
      <c r="CJ1266" s="10"/>
      <c r="CK1266" s="10"/>
      <c r="CL1266" s="10"/>
      <c r="CM1266" s="10"/>
      <c r="CN1266" s="10"/>
      <c r="CO1266" s="10"/>
      <c r="CP1266" s="10"/>
      <c r="CQ1266" s="10"/>
      <c r="CR1266" s="10"/>
      <c r="CS1266" s="10"/>
      <c r="CT1266" s="10"/>
      <c r="CU1266" s="10"/>
      <c r="CV1266" s="10"/>
      <c r="CW1266" s="10"/>
      <c r="CX1266" s="10"/>
      <c r="CY1266" s="10"/>
      <c r="CZ1266" s="10"/>
      <c r="DA1266" s="10"/>
      <c r="DB1266" s="10"/>
      <c r="DC1266" s="10"/>
      <c r="DD1266" s="10"/>
      <c r="DE1266" s="10"/>
      <c r="DF1266" s="10"/>
      <c r="DG1266" s="10"/>
      <c r="DH1266" s="10"/>
      <c r="DI1266" s="10"/>
      <c r="DJ1266" s="10"/>
      <c r="DK1266" s="10"/>
      <c r="DL1266" s="10"/>
      <c r="DM1266" s="10"/>
      <c r="DN1266" s="10"/>
      <c r="DO1266" s="10"/>
      <c r="DP1266" s="10"/>
      <c r="DQ1266" s="10"/>
      <c r="DR1266" s="10"/>
      <c r="DS1266" s="10"/>
    </row>
    <row r="1267" spans="1:123" ht="22.8" customHeight="1" x14ac:dyDescent="0.35">
      <c r="A1267" s="75" t="s">
        <v>348</v>
      </c>
      <c r="K1267" s="6">
        <v>3008</v>
      </c>
      <c r="L1267" s="77">
        <v>3008</v>
      </c>
      <c r="M1267" s="77"/>
      <c r="N1267" s="78" t="s">
        <v>419</v>
      </c>
      <c r="O1267" s="79"/>
      <c r="S1267" s="58"/>
      <c r="AA1267" s="58"/>
      <c r="AC1267" s="72"/>
      <c r="AK1267" s="65"/>
      <c r="AM1267" s="65"/>
      <c r="AZ1267" s="58"/>
    </row>
    <row r="1268" spans="1:123" x14ac:dyDescent="0.25">
      <c r="A1268" s="75" t="s">
        <v>348</v>
      </c>
    </row>
    <row r="1269" spans="1:123" s="86" customFormat="1" ht="15" customHeight="1" x14ac:dyDescent="0.25">
      <c r="A1269" s="75" t="s">
        <v>348</v>
      </c>
      <c r="B1269" s="80"/>
      <c r="C1269" s="80"/>
      <c r="D1269" s="80"/>
      <c r="E1269" s="81"/>
      <c r="F1269" s="82"/>
      <c r="G1269" s="81"/>
      <c r="H1269" s="81"/>
      <c r="I1269" s="81"/>
      <c r="J1269" s="81"/>
      <c r="K1269" s="81"/>
      <c r="L1269" s="83">
        <f>L1270</f>
        <v>3008</v>
      </c>
      <c r="M1269" s="84" t="s">
        <v>350</v>
      </c>
      <c r="N1269" s="84"/>
      <c r="O1269" s="84"/>
      <c r="P1269" s="84"/>
      <c r="Q1269" s="84"/>
      <c r="R1269" s="84"/>
      <c r="S1269" s="84"/>
      <c r="T1269" s="84"/>
      <c r="U1269" s="84"/>
      <c r="V1269" s="84"/>
      <c r="W1269" s="84"/>
      <c r="X1269" s="84"/>
      <c r="Y1269" s="84"/>
      <c r="Z1269" s="84"/>
      <c r="AA1269" s="84"/>
      <c r="AB1269" s="81"/>
      <c r="AC1269" s="81"/>
      <c r="AD1269" s="14"/>
      <c r="AE1269" s="14"/>
      <c r="AF1269" s="14"/>
      <c r="AG1269" s="14"/>
      <c r="AH1269" s="14"/>
      <c r="AI1269" s="14"/>
      <c r="AJ1269" s="14"/>
      <c r="AK1269" s="14"/>
      <c r="AL1269" s="14"/>
      <c r="AM1269" s="14"/>
      <c r="AN1269" s="85"/>
      <c r="AO1269" s="85"/>
      <c r="AP1269" s="85"/>
      <c r="AQ1269" s="85"/>
      <c r="AR1269" s="85"/>
      <c r="AS1269" s="85"/>
      <c r="AT1269" s="85"/>
      <c r="AU1269" s="85"/>
      <c r="AV1269" s="85"/>
      <c r="AW1269" s="85"/>
      <c r="AX1269" s="85"/>
      <c r="AY1269" s="85"/>
      <c r="AZ1269" s="84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  <c r="BS1269" s="10"/>
      <c r="BT1269" s="10"/>
      <c r="BU1269" s="10"/>
      <c r="BV1269" s="10"/>
      <c r="BW1269" s="10"/>
      <c r="BX1269" s="10"/>
      <c r="BY1269" s="10"/>
      <c r="BZ1269" s="10"/>
      <c r="CA1269" s="10"/>
      <c r="CB1269" s="10"/>
      <c r="CC1269" s="10"/>
      <c r="CD1269" s="10"/>
      <c r="CE1269" s="10"/>
      <c r="CF1269" s="10"/>
      <c r="CG1269" s="10"/>
      <c r="CH1269" s="10"/>
      <c r="CI1269" s="10"/>
      <c r="CJ1269" s="10"/>
      <c r="CK1269" s="10"/>
      <c r="CL1269" s="10"/>
      <c r="CM1269" s="10"/>
      <c r="CN1269" s="10"/>
      <c r="CO1269" s="10"/>
      <c r="CP1269" s="10"/>
      <c r="CQ1269" s="10"/>
      <c r="CR1269" s="10"/>
      <c r="CS1269" s="10"/>
      <c r="CT1269" s="10"/>
      <c r="CU1269" s="10"/>
      <c r="CV1269" s="10"/>
      <c r="CW1269" s="10"/>
      <c r="CX1269" s="10"/>
      <c r="CY1269" s="10"/>
      <c r="CZ1269" s="10"/>
      <c r="DA1269" s="10"/>
      <c r="DB1269" s="10"/>
      <c r="DC1269" s="10"/>
      <c r="DD1269" s="10"/>
      <c r="DE1269" s="10"/>
      <c r="DF1269" s="10"/>
      <c r="DG1269" s="10"/>
      <c r="DH1269" s="10"/>
      <c r="DI1269" s="10"/>
      <c r="DJ1269" s="10"/>
      <c r="DK1269" s="10"/>
      <c r="DL1269" s="10"/>
      <c r="DM1269" s="10"/>
      <c r="DN1269" s="10"/>
      <c r="DO1269" s="10"/>
      <c r="DP1269" s="10"/>
      <c r="DQ1269" s="10"/>
      <c r="DR1269" s="10"/>
      <c r="DS1269" s="10"/>
    </row>
    <row r="1270" spans="1:123" s="25" customFormat="1" ht="10.95" customHeight="1" x14ac:dyDescent="0.25">
      <c r="A1270" s="87" t="s">
        <v>348</v>
      </c>
      <c r="B1270" s="88"/>
      <c r="C1270" s="88"/>
      <c r="D1270" s="88"/>
      <c r="E1270" s="89"/>
      <c r="F1270" s="90"/>
      <c r="G1270" s="13"/>
      <c r="H1270" s="13"/>
      <c r="I1270" s="13"/>
      <c r="J1270" s="13"/>
      <c r="K1270" s="14" t="s">
        <v>295</v>
      </c>
      <c r="L1270" s="91">
        <v>3008</v>
      </c>
      <c r="M1270" s="92"/>
      <c r="N1270" s="25" t="str">
        <f>TRIM("    TOTAL DAYS")</f>
        <v>TOTAL DAYS</v>
      </c>
      <c r="P1270" s="70"/>
      <c r="Q1270" s="10"/>
      <c r="R1270" s="85"/>
      <c r="S1270" s="93"/>
      <c r="T1270" s="25">
        <f>AD1270/T$6</f>
        <v>3268.6666666666665</v>
      </c>
      <c r="V1270" s="25">
        <f>AF1270/V$6</f>
        <v>3200.2222222222222</v>
      </c>
      <c r="X1270" s="25">
        <f>AH1270/X$6</f>
        <v>3093.0833333333335</v>
      </c>
      <c r="Z1270" s="25">
        <f>AJ1270/Z$6</f>
        <v>3130.5</v>
      </c>
      <c r="AA1270" s="93"/>
      <c r="AB1270" s="14">
        <f>AL1270/AB$6</f>
        <v>0</v>
      </c>
      <c r="AC1270" s="65"/>
      <c r="AD1270" s="14">
        <v>9806</v>
      </c>
      <c r="AE1270" s="14"/>
      <c r="AF1270" s="14">
        <v>28802</v>
      </c>
      <c r="AG1270" s="14"/>
      <c r="AH1270" s="14">
        <v>37117</v>
      </c>
      <c r="AI1270" s="14"/>
      <c r="AJ1270" s="14">
        <v>37566</v>
      </c>
      <c r="AK1270" s="65"/>
      <c r="AL1270" s="14">
        <v>0</v>
      </c>
      <c r="AM1270" s="65"/>
      <c r="AN1270" s="25">
        <v>3242</v>
      </c>
      <c r="AO1270" s="25">
        <v>3139</v>
      </c>
      <c r="AP1270" s="25">
        <v>3308</v>
      </c>
      <c r="AQ1270" s="25">
        <v>3311</v>
      </c>
      <c r="AR1270" s="25">
        <v>2944</v>
      </c>
      <c r="AS1270" s="25">
        <v>3249</v>
      </c>
      <c r="AT1270" s="25">
        <v>3165</v>
      </c>
      <c r="AU1270" s="25">
        <v>3164</v>
      </c>
      <c r="AV1270" s="25">
        <v>3163</v>
      </c>
      <c r="AW1270" s="25">
        <v>3238</v>
      </c>
      <c r="AX1270" s="25">
        <v>3392</v>
      </c>
      <c r="AY1270" s="25">
        <v>3176</v>
      </c>
      <c r="AZ1270" s="93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  <c r="BS1270" s="10"/>
      <c r="BT1270" s="10"/>
      <c r="BU1270" s="10"/>
      <c r="BV1270" s="10"/>
      <c r="BW1270" s="10"/>
      <c r="BX1270" s="10"/>
      <c r="BY1270" s="10"/>
      <c r="BZ1270" s="10"/>
      <c r="CA1270" s="10"/>
      <c r="CB1270" s="10"/>
      <c r="CC1270" s="10"/>
      <c r="CD1270" s="10"/>
      <c r="CE1270" s="10"/>
      <c r="CF1270" s="10"/>
      <c r="CG1270" s="10"/>
      <c r="CH1270" s="10"/>
      <c r="CI1270" s="10"/>
      <c r="CJ1270" s="10"/>
      <c r="CK1270" s="10"/>
      <c r="CL1270" s="10"/>
      <c r="CM1270" s="10"/>
      <c r="CN1270" s="10"/>
      <c r="CO1270" s="10"/>
      <c r="CP1270" s="10"/>
      <c r="CQ1270" s="10"/>
      <c r="CR1270" s="10"/>
      <c r="CS1270" s="10"/>
      <c r="CT1270" s="10"/>
      <c r="CU1270" s="10"/>
      <c r="CV1270" s="10"/>
      <c r="CW1270" s="10"/>
      <c r="CX1270" s="10"/>
      <c r="CY1270" s="10"/>
      <c r="CZ1270" s="10"/>
      <c r="DA1270" s="10"/>
      <c r="DB1270" s="10"/>
      <c r="DC1270" s="10"/>
      <c r="DD1270" s="10"/>
      <c r="DE1270" s="10"/>
      <c r="DF1270" s="10"/>
      <c r="DG1270" s="10"/>
      <c r="DH1270" s="10"/>
      <c r="DI1270" s="10"/>
      <c r="DJ1270" s="10"/>
      <c r="DK1270" s="10"/>
      <c r="DL1270" s="10"/>
      <c r="DM1270" s="10"/>
      <c r="DN1270" s="10"/>
      <c r="DO1270" s="10"/>
      <c r="DP1270" s="10"/>
      <c r="DQ1270" s="10"/>
      <c r="DR1270" s="10"/>
      <c r="DS1270" s="10"/>
    </row>
    <row r="1271" spans="1:123" s="25" customFormat="1" ht="10.95" customHeight="1" x14ac:dyDescent="0.25">
      <c r="A1271" s="87" t="s">
        <v>348</v>
      </c>
      <c r="B1271" s="88"/>
      <c r="C1271" s="88"/>
      <c r="D1271" s="88"/>
      <c r="E1271" s="89"/>
      <c r="F1271" s="90"/>
      <c r="G1271" s="13"/>
      <c r="H1271" s="13"/>
      <c r="I1271" s="13"/>
      <c r="J1271" s="13"/>
      <c r="K1271" s="14" t="s">
        <v>299</v>
      </c>
      <c r="L1271" s="91">
        <v>3008</v>
      </c>
      <c r="M1271" s="92"/>
      <c r="N1271" s="25" t="str">
        <f>TRIM("      TOTAL ANCILLARIES")</f>
        <v>TOTAL ANCILLARIES</v>
      </c>
      <c r="P1271" s="70"/>
      <c r="Q1271" s="10"/>
      <c r="R1271" s="85"/>
      <c r="S1271" s="93"/>
      <c r="T1271" s="25">
        <f>AD1271/T$6</f>
        <v>42194.156666666669</v>
      </c>
      <c r="V1271" s="25">
        <f>AF1271/V$6</f>
        <v>46410.963333333333</v>
      </c>
      <c r="X1271" s="25">
        <f>AH1271/X$6</f>
        <v>36242.285833333335</v>
      </c>
      <c r="Z1271" s="25">
        <f>AJ1271/Z$6</f>
        <v>22985.942322999999</v>
      </c>
      <c r="AA1271" s="93"/>
      <c r="AB1271" s="14">
        <f>AL1271/AB$6</f>
        <v>0</v>
      </c>
      <c r="AC1271" s="65"/>
      <c r="AD1271" s="14">
        <v>126582.47</v>
      </c>
      <c r="AE1271" s="14"/>
      <c r="AF1271" s="14">
        <v>417698.67</v>
      </c>
      <c r="AG1271" s="14"/>
      <c r="AH1271" s="14">
        <v>434907.43</v>
      </c>
      <c r="AI1271" s="14"/>
      <c r="AJ1271" s="14">
        <v>275831.30787600001</v>
      </c>
      <c r="AK1271" s="65"/>
      <c r="AL1271" s="14">
        <v>0</v>
      </c>
      <c r="AM1271" s="65"/>
      <c r="AN1271" s="25">
        <v>43110</v>
      </c>
      <c r="AO1271" s="25">
        <v>47376.25</v>
      </c>
      <c r="AP1271" s="25">
        <v>41879.339999999997</v>
      </c>
      <c r="AQ1271" s="25">
        <v>54888.07</v>
      </c>
      <c r="AR1271" s="25">
        <v>45788.03</v>
      </c>
      <c r="AS1271" s="25">
        <v>49740.17</v>
      </c>
      <c r="AT1271" s="25">
        <v>52449.45</v>
      </c>
      <c r="AU1271" s="25">
        <v>49175.85</v>
      </c>
      <c r="AV1271" s="25">
        <v>39074.629999999997</v>
      </c>
      <c r="AW1271" s="25">
        <v>51322.43</v>
      </c>
      <c r="AX1271" s="25">
        <v>46229.62</v>
      </c>
      <c r="AY1271" s="25">
        <v>29030.42</v>
      </c>
      <c r="AZ1271" s="93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  <c r="BS1271" s="10"/>
      <c r="BT1271" s="10"/>
      <c r="BU1271" s="10"/>
      <c r="BV1271" s="10"/>
      <c r="BW1271" s="10"/>
      <c r="BX1271" s="10"/>
      <c r="BY1271" s="10"/>
      <c r="BZ1271" s="10"/>
      <c r="CA1271" s="10"/>
      <c r="CB1271" s="10"/>
      <c r="CC1271" s="10"/>
      <c r="CD1271" s="10"/>
      <c r="CE1271" s="10"/>
      <c r="CF1271" s="10"/>
      <c r="CG1271" s="10"/>
      <c r="CH1271" s="10"/>
      <c r="CI1271" s="10"/>
      <c r="CJ1271" s="10"/>
      <c r="CK1271" s="10"/>
      <c r="CL1271" s="10"/>
      <c r="CM1271" s="10"/>
      <c r="CN1271" s="10"/>
      <c r="CO1271" s="10"/>
      <c r="CP1271" s="10"/>
      <c r="CQ1271" s="10"/>
      <c r="CR1271" s="10"/>
      <c r="CS1271" s="10"/>
      <c r="CT1271" s="10"/>
      <c r="CU1271" s="10"/>
      <c r="CV1271" s="10"/>
      <c r="CW1271" s="10"/>
      <c r="CX1271" s="10"/>
      <c r="CY1271" s="10"/>
      <c r="CZ1271" s="10"/>
      <c r="DA1271" s="10"/>
      <c r="DB1271" s="10"/>
      <c r="DC1271" s="10"/>
      <c r="DD1271" s="10"/>
      <c r="DE1271" s="10"/>
      <c r="DF1271" s="10"/>
      <c r="DG1271" s="10"/>
      <c r="DH1271" s="10"/>
      <c r="DI1271" s="10"/>
      <c r="DJ1271" s="10"/>
      <c r="DK1271" s="10"/>
      <c r="DL1271" s="10"/>
      <c r="DM1271" s="10"/>
      <c r="DN1271" s="10"/>
      <c r="DO1271" s="10"/>
      <c r="DP1271" s="10"/>
      <c r="DQ1271" s="10"/>
      <c r="DR1271" s="10"/>
      <c r="DS1271" s="10"/>
    </row>
    <row r="1272" spans="1:123" s="25" customFormat="1" ht="10.95" customHeight="1" x14ac:dyDescent="0.25">
      <c r="A1272" s="87" t="s">
        <v>348</v>
      </c>
      <c r="B1272" s="88"/>
      <c r="C1272" s="88"/>
      <c r="D1272" s="88"/>
      <c r="E1272" s="89"/>
      <c r="F1272" s="90"/>
      <c r="G1272" s="13"/>
      <c r="H1272" s="13"/>
      <c r="I1272" s="13"/>
      <c r="J1272" s="13"/>
      <c r="K1272" s="14" t="s">
        <v>301</v>
      </c>
      <c r="L1272" s="91">
        <v>3008</v>
      </c>
      <c r="M1272" s="92"/>
      <c r="N1272" s="25" t="str">
        <f>TRIM("TOTAL REVENUE")</f>
        <v>TOTAL REVENUE</v>
      </c>
      <c r="P1272" s="70"/>
      <c r="Q1272" s="10"/>
      <c r="R1272" s="85"/>
      <c r="S1272" s="93"/>
      <c r="T1272" s="25">
        <f>AD1272/T$6</f>
        <v>872314.19666666666</v>
      </c>
      <c r="V1272" s="25">
        <f>AF1272/V$6</f>
        <v>874150.60666666669</v>
      </c>
      <c r="X1272" s="25">
        <f>AH1272/X$6</f>
        <v>774244.36083333334</v>
      </c>
      <c r="Z1272" s="25">
        <f>AJ1272/Z$6</f>
        <v>853189.38940466661</v>
      </c>
      <c r="AA1272" s="93"/>
      <c r="AB1272" s="14">
        <f>AL1272/AB$6</f>
        <v>0</v>
      </c>
      <c r="AC1272" s="65"/>
      <c r="AD1272" s="14">
        <v>2616942.59</v>
      </c>
      <c r="AE1272" s="14"/>
      <c r="AF1272" s="14">
        <v>7867355.46</v>
      </c>
      <c r="AG1272" s="14"/>
      <c r="AH1272" s="14">
        <v>9290932.3300000001</v>
      </c>
      <c r="AI1272" s="14"/>
      <c r="AJ1272" s="14">
        <v>10238272.672855999</v>
      </c>
      <c r="AK1272" s="65"/>
      <c r="AL1272" s="14">
        <v>0</v>
      </c>
      <c r="AM1272" s="65"/>
      <c r="AN1272" s="25">
        <v>871325.85</v>
      </c>
      <c r="AO1272" s="25">
        <v>788508.67</v>
      </c>
      <c r="AP1272" s="25">
        <v>818961.82</v>
      </c>
      <c r="AQ1272" s="25">
        <v>893216.76</v>
      </c>
      <c r="AR1272" s="25">
        <v>814508.88</v>
      </c>
      <c r="AS1272" s="25">
        <v>888843.71</v>
      </c>
      <c r="AT1272" s="25">
        <v>874129.11</v>
      </c>
      <c r="AU1272" s="25">
        <v>911238.33</v>
      </c>
      <c r="AV1272" s="25">
        <v>868476.08</v>
      </c>
      <c r="AW1272" s="25">
        <v>860616.02</v>
      </c>
      <c r="AX1272" s="25">
        <v>904980.81</v>
      </c>
      <c r="AY1272" s="25">
        <v>851345.76</v>
      </c>
      <c r="AZ1272" s="93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  <c r="BS1272" s="10"/>
      <c r="BT1272" s="10"/>
      <c r="BU1272" s="10"/>
      <c r="BV1272" s="10"/>
      <c r="BW1272" s="10"/>
      <c r="BX1272" s="10"/>
      <c r="BY1272" s="10"/>
      <c r="BZ1272" s="10"/>
      <c r="CA1272" s="10"/>
      <c r="CB1272" s="10"/>
      <c r="CC1272" s="10"/>
      <c r="CD1272" s="10"/>
      <c r="CE1272" s="10"/>
      <c r="CF1272" s="10"/>
      <c r="CG1272" s="10"/>
      <c r="CH1272" s="10"/>
      <c r="CI1272" s="10"/>
      <c r="CJ1272" s="10"/>
      <c r="CK1272" s="10"/>
      <c r="CL1272" s="10"/>
      <c r="CM1272" s="10"/>
      <c r="CN1272" s="10"/>
      <c r="CO1272" s="10"/>
      <c r="CP1272" s="10"/>
      <c r="CQ1272" s="10"/>
      <c r="CR1272" s="10"/>
      <c r="CS1272" s="10"/>
      <c r="CT1272" s="10"/>
      <c r="CU1272" s="10"/>
      <c r="CV1272" s="10"/>
      <c r="CW1272" s="10"/>
      <c r="CX1272" s="10"/>
      <c r="CY1272" s="10"/>
      <c r="CZ1272" s="10"/>
      <c r="DA1272" s="10"/>
      <c r="DB1272" s="10"/>
      <c r="DC1272" s="10"/>
      <c r="DD1272" s="10"/>
      <c r="DE1272" s="10"/>
      <c r="DF1272" s="10"/>
      <c r="DG1272" s="10"/>
      <c r="DH1272" s="10"/>
      <c r="DI1272" s="10"/>
      <c r="DJ1272" s="10"/>
      <c r="DK1272" s="10"/>
      <c r="DL1272" s="10"/>
      <c r="DM1272" s="10"/>
      <c r="DN1272" s="10"/>
      <c r="DO1272" s="10"/>
      <c r="DP1272" s="10"/>
      <c r="DQ1272" s="10"/>
      <c r="DR1272" s="10"/>
      <c r="DS1272" s="10"/>
    </row>
    <row r="1273" spans="1:123" s="25" customFormat="1" ht="10.95" customHeight="1" x14ac:dyDescent="0.25">
      <c r="A1273" s="87" t="s">
        <v>348</v>
      </c>
      <c r="B1273" s="88"/>
      <c r="C1273" s="88"/>
      <c r="D1273" s="88"/>
      <c r="E1273" s="89"/>
      <c r="F1273" s="90"/>
      <c r="G1273" s="13"/>
      <c r="H1273" s="13"/>
      <c r="I1273" s="13"/>
      <c r="J1273" s="13"/>
      <c r="K1273" s="14" t="s">
        <v>303</v>
      </c>
      <c r="L1273" s="91">
        <v>3008</v>
      </c>
      <c r="M1273" s="92"/>
      <c r="N1273" s="25" t="str">
        <f>TRIM("      TOTAL EMPLOYEE WAGES")</f>
        <v>TOTAL EMPLOYEE WAGES</v>
      </c>
      <c r="P1273" s="70"/>
      <c r="Q1273" s="10"/>
      <c r="R1273" s="85"/>
      <c r="S1273" s="93"/>
      <c r="T1273" s="25">
        <f>AD1273/T$6</f>
        <v>395796.67</v>
      </c>
      <c r="V1273" s="25">
        <f>AF1273/V$6</f>
        <v>392481.68333333335</v>
      </c>
      <c r="X1273" s="25">
        <f>AH1273/X$6</f>
        <v>370383.03333333338</v>
      </c>
      <c r="Z1273" s="25">
        <f>AJ1273/Z$6</f>
        <v>396276.37948933337</v>
      </c>
      <c r="AA1273" s="93"/>
      <c r="AB1273" s="14">
        <f>AL1273/AB$6</f>
        <v>0</v>
      </c>
      <c r="AC1273" s="65"/>
      <c r="AD1273" s="14">
        <v>1187390.01</v>
      </c>
      <c r="AE1273" s="14"/>
      <c r="AF1273" s="14">
        <v>3532335.15</v>
      </c>
      <c r="AG1273" s="14"/>
      <c r="AH1273" s="14">
        <v>4444596.4000000004</v>
      </c>
      <c r="AI1273" s="14"/>
      <c r="AJ1273" s="14">
        <v>4755316.5538720004</v>
      </c>
      <c r="AK1273" s="65"/>
      <c r="AL1273" s="14">
        <v>0</v>
      </c>
      <c r="AM1273" s="65"/>
      <c r="AN1273" s="25">
        <v>394970.55</v>
      </c>
      <c r="AO1273" s="25">
        <v>402534.67</v>
      </c>
      <c r="AP1273" s="25">
        <v>402004.5</v>
      </c>
      <c r="AQ1273" s="25">
        <v>403365.78</v>
      </c>
      <c r="AR1273" s="25">
        <v>374465.12</v>
      </c>
      <c r="AS1273" s="25">
        <v>398813.86</v>
      </c>
      <c r="AT1273" s="25">
        <v>393608.09</v>
      </c>
      <c r="AU1273" s="25">
        <v>397217.42</v>
      </c>
      <c r="AV1273" s="25">
        <v>377474.87</v>
      </c>
      <c r="AW1273" s="25">
        <v>383815.2</v>
      </c>
      <c r="AX1273" s="25">
        <v>396682.13</v>
      </c>
      <c r="AY1273" s="25">
        <v>406892.68</v>
      </c>
      <c r="AZ1273" s="93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  <c r="BS1273" s="10"/>
      <c r="BT1273" s="10"/>
      <c r="BU1273" s="10"/>
      <c r="BV1273" s="10"/>
      <c r="BW1273" s="10"/>
      <c r="BX1273" s="10"/>
      <c r="BY1273" s="10"/>
      <c r="BZ1273" s="10"/>
      <c r="CA1273" s="10"/>
      <c r="CB1273" s="10"/>
      <c r="CC1273" s="10"/>
      <c r="CD1273" s="10"/>
      <c r="CE1273" s="10"/>
      <c r="CF1273" s="10"/>
      <c r="CG1273" s="10"/>
      <c r="CH1273" s="10"/>
      <c r="CI1273" s="10"/>
      <c r="CJ1273" s="10"/>
      <c r="CK1273" s="10"/>
      <c r="CL1273" s="10"/>
      <c r="CM1273" s="10"/>
      <c r="CN1273" s="10"/>
      <c r="CO1273" s="10"/>
      <c r="CP1273" s="10"/>
      <c r="CQ1273" s="10"/>
      <c r="CR1273" s="10"/>
      <c r="CS1273" s="10"/>
      <c r="CT1273" s="10"/>
      <c r="CU1273" s="10"/>
      <c r="CV1273" s="10"/>
      <c r="CW1273" s="10"/>
      <c r="CX1273" s="10"/>
      <c r="CY1273" s="10"/>
      <c r="CZ1273" s="10"/>
      <c r="DA1273" s="10"/>
      <c r="DB1273" s="10"/>
      <c r="DC1273" s="10"/>
      <c r="DD1273" s="10"/>
      <c r="DE1273" s="10"/>
      <c r="DF1273" s="10"/>
      <c r="DG1273" s="10"/>
      <c r="DH1273" s="10"/>
      <c r="DI1273" s="10"/>
      <c r="DJ1273" s="10"/>
      <c r="DK1273" s="10"/>
      <c r="DL1273" s="10"/>
      <c r="DM1273" s="10"/>
      <c r="DN1273" s="10"/>
      <c r="DO1273" s="10"/>
      <c r="DP1273" s="10"/>
      <c r="DQ1273" s="10"/>
      <c r="DR1273" s="10"/>
      <c r="DS1273" s="10"/>
    </row>
    <row r="1274" spans="1:123" s="25" customFormat="1" ht="10.95" customHeight="1" x14ac:dyDescent="0.25">
      <c r="A1274" s="87" t="s">
        <v>348</v>
      </c>
      <c r="B1274" s="88"/>
      <c r="C1274" s="88"/>
      <c r="D1274" s="88"/>
      <c r="E1274" s="89"/>
      <c r="F1274" s="90"/>
      <c r="G1274" s="13"/>
      <c r="H1274" s="13"/>
      <c r="I1274" s="13"/>
      <c r="J1274" s="13"/>
      <c r="K1274" s="14" t="s">
        <v>305</v>
      </c>
      <c r="L1274" s="91">
        <v>3008</v>
      </c>
      <c r="M1274" s="92"/>
      <c r="N1274" s="25" t="str">
        <f>TRIM("TOTAL COMPENSATION")</f>
        <v>TOTAL COMPENSATION</v>
      </c>
      <c r="P1274" s="70"/>
      <c r="Q1274" s="10"/>
      <c r="R1274" s="85"/>
      <c r="S1274" s="93"/>
      <c r="T1274" s="25">
        <f>AD1274/T$6</f>
        <v>427881.68</v>
      </c>
      <c r="V1274" s="25">
        <f>AF1274/V$6</f>
        <v>424566.69333333336</v>
      </c>
      <c r="X1274" s="25">
        <f>AH1274/X$6</f>
        <v>400971.1333333333</v>
      </c>
      <c r="Z1274" s="25">
        <f>AJ1274/Z$6</f>
        <v>427896.37948933337</v>
      </c>
      <c r="AA1274" s="93"/>
      <c r="AB1274" s="14">
        <f>AL1274/AB$6</f>
        <v>0</v>
      </c>
      <c r="AC1274" s="65"/>
      <c r="AD1274" s="14">
        <v>1283645.04</v>
      </c>
      <c r="AE1274" s="14"/>
      <c r="AF1274" s="14">
        <v>3821100.24</v>
      </c>
      <c r="AG1274" s="14"/>
      <c r="AH1274" s="14">
        <v>4811653.5999999996</v>
      </c>
      <c r="AI1274" s="14"/>
      <c r="AJ1274" s="14">
        <v>5134756.5538720004</v>
      </c>
      <c r="AK1274" s="65"/>
      <c r="AL1274" s="14">
        <v>0</v>
      </c>
      <c r="AM1274" s="65"/>
      <c r="AN1274" s="25">
        <v>425970.55</v>
      </c>
      <c r="AO1274" s="25">
        <v>433534.67</v>
      </c>
      <c r="AP1274" s="25">
        <v>433004.5</v>
      </c>
      <c r="AQ1274" s="25">
        <v>435450.79</v>
      </c>
      <c r="AR1274" s="25">
        <v>406550.13</v>
      </c>
      <c r="AS1274" s="25">
        <v>430898.87</v>
      </c>
      <c r="AT1274" s="25">
        <v>425693.1</v>
      </c>
      <c r="AU1274" s="25">
        <v>429117.42</v>
      </c>
      <c r="AV1274" s="25">
        <v>409744.89</v>
      </c>
      <c r="AW1274" s="25">
        <v>415900.21</v>
      </c>
      <c r="AX1274" s="25">
        <v>428767.14</v>
      </c>
      <c r="AY1274" s="25">
        <v>438977.69</v>
      </c>
      <c r="AZ1274" s="93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  <c r="BS1274" s="10"/>
      <c r="BT1274" s="10"/>
      <c r="BU1274" s="10"/>
      <c r="BV1274" s="10"/>
      <c r="BW1274" s="10"/>
      <c r="BX1274" s="10"/>
      <c r="BY1274" s="10"/>
      <c r="BZ1274" s="10"/>
      <c r="CA1274" s="10"/>
      <c r="CB1274" s="10"/>
      <c r="CC1274" s="10"/>
      <c r="CD1274" s="10"/>
      <c r="CE1274" s="10"/>
      <c r="CF1274" s="10"/>
      <c r="CG1274" s="10"/>
      <c r="CH1274" s="10"/>
      <c r="CI1274" s="10"/>
      <c r="CJ1274" s="10"/>
      <c r="CK1274" s="10"/>
      <c r="CL1274" s="10"/>
      <c r="CM1274" s="10"/>
      <c r="CN1274" s="10"/>
      <c r="CO1274" s="10"/>
      <c r="CP1274" s="10"/>
      <c r="CQ1274" s="10"/>
      <c r="CR1274" s="10"/>
      <c r="CS1274" s="10"/>
      <c r="CT1274" s="10"/>
      <c r="CU1274" s="10"/>
      <c r="CV1274" s="10"/>
      <c r="CW1274" s="10"/>
      <c r="CX1274" s="10"/>
      <c r="CY1274" s="10"/>
      <c r="CZ1274" s="10"/>
      <c r="DA1274" s="10"/>
      <c r="DB1274" s="10"/>
      <c r="DC1274" s="10"/>
      <c r="DD1274" s="10"/>
      <c r="DE1274" s="10"/>
      <c r="DF1274" s="10"/>
      <c r="DG1274" s="10"/>
      <c r="DH1274" s="10"/>
      <c r="DI1274" s="10"/>
      <c r="DJ1274" s="10"/>
      <c r="DK1274" s="10"/>
      <c r="DL1274" s="10"/>
      <c r="DM1274" s="10"/>
      <c r="DN1274" s="10"/>
      <c r="DO1274" s="10"/>
      <c r="DP1274" s="10"/>
      <c r="DQ1274" s="10"/>
      <c r="DR1274" s="10"/>
      <c r="DS1274" s="10"/>
    </row>
    <row r="1275" spans="1:123" x14ac:dyDescent="0.25">
      <c r="A1275" s="75" t="s">
        <v>348</v>
      </c>
      <c r="L1275" s="94"/>
    </row>
    <row r="1276" spans="1:123" s="86" customFormat="1" ht="15" customHeight="1" x14ac:dyDescent="0.25">
      <c r="A1276" s="75" t="s">
        <v>348</v>
      </c>
      <c r="B1276" s="80"/>
      <c r="C1276" s="80"/>
      <c r="D1276" s="80"/>
      <c r="E1276" s="81"/>
      <c r="F1276" s="82"/>
      <c r="G1276" s="81"/>
      <c r="H1276" s="81"/>
      <c r="I1276" s="81"/>
      <c r="J1276" s="81"/>
      <c r="K1276" s="81"/>
      <c r="L1276" s="83">
        <f>L1277</f>
        <v>3008</v>
      </c>
      <c r="M1276" s="84" t="s">
        <v>351</v>
      </c>
      <c r="N1276" s="84"/>
      <c r="O1276" s="84"/>
      <c r="P1276" s="84"/>
      <c r="Q1276" s="84"/>
      <c r="R1276" s="84"/>
      <c r="S1276" s="84"/>
      <c r="T1276" s="84"/>
      <c r="U1276" s="84"/>
      <c r="V1276" s="84"/>
      <c r="W1276" s="84"/>
      <c r="X1276" s="84"/>
      <c r="Y1276" s="84"/>
      <c r="Z1276" s="84"/>
      <c r="AA1276" s="84"/>
      <c r="AB1276" s="81"/>
      <c r="AC1276" s="81"/>
      <c r="AD1276" s="14"/>
      <c r="AE1276" s="14"/>
      <c r="AF1276" s="14"/>
      <c r="AG1276" s="14"/>
      <c r="AH1276" s="14"/>
      <c r="AI1276" s="14"/>
      <c r="AJ1276" s="14"/>
      <c r="AK1276" s="14"/>
      <c r="AL1276" s="14"/>
      <c r="AM1276" s="14"/>
      <c r="AN1276" s="85"/>
      <c r="AO1276" s="85"/>
      <c r="AP1276" s="85"/>
      <c r="AQ1276" s="85"/>
      <c r="AR1276" s="85"/>
      <c r="AS1276" s="85"/>
      <c r="AT1276" s="85"/>
      <c r="AU1276" s="85"/>
      <c r="AV1276" s="85"/>
      <c r="AW1276" s="85"/>
      <c r="AX1276" s="85"/>
      <c r="AY1276" s="85"/>
      <c r="AZ1276" s="84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  <c r="BS1276" s="10"/>
      <c r="BT1276" s="10"/>
      <c r="BU1276" s="10"/>
      <c r="BV1276" s="10"/>
      <c r="BW1276" s="10"/>
      <c r="BX1276" s="10"/>
      <c r="BY1276" s="10"/>
      <c r="BZ1276" s="10"/>
      <c r="CA1276" s="10"/>
      <c r="CB1276" s="10"/>
      <c r="CC1276" s="10"/>
      <c r="CD1276" s="10"/>
      <c r="CE1276" s="10"/>
      <c r="CF1276" s="10"/>
      <c r="CG1276" s="10"/>
      <c r="CH1276" s="10"/>
      <c r="CI1276" s="10"/>
      <c r="CJ1276" s="10"/>
      <c r="CK1276" s="10"/>
      <c r="CL1276" s="10"/>
      <c r="CM1276" s="10"/>
      <c r="CN1276" s="10"/>
      <c r="CO1276" s="10"/>
      <c r="CP1276" s="10"/>
      <c r="CQ1276" s="10"/>
      <c r="CR1276" s="10"/>
      <c r="CS1276" s="10"/>
      <c r="CT1276" s="10"/>
      <c r="CU1276" s="10"/>
      <c r="CV1276" s="10"/>
      <c r="CW1276" s="10"/>
      <c r="CX1276" s="10"/>
      <c r="CY1276" s="10"/>
      <c r="CZ1276" s="10"/>
      <c r="DA1276" s="10"/>
      <c r="DB1276" s="10"/>
      <c r="DC1276" s="10"/>
      <c r="DD1276" s="10"/>
      <c r="DE1276" s="10"/>
      <c r="DF1276" s="10"/>
      <c r="DG1276" s="10"/>
      <c r="DH1276" s="10"/>
      <c r="DI1276" s="10"/>
      <c r="DJ1276" s="10"/>
      <c r="DK1276" s="10"/>
      <c r="DL1276" s="10"/>
      <c r="DM1276" s="10"/>
      <c r="DN1276" s="10"/>
      <c r="DO1276" s="10"/>
      <c r="DP1276" s="10"/>
      <c r="DQ1276" s="10"/>
      <c r="DR1276" s="10"/>
      <c r="DS1276" s="10"/>
    </row>
    <row r="1277" spans="1:123" s="101" customFormat="1" ht="10.95" customHeight="1" x14ac:dyDescent="0.25">
      <c r="A1277" s="75" t="s">
        <v>348</v>
      </c>
      <c r="B1277" s="95" t="str">
        <f t="shared" ref="B1277" si="350">IF(E1277&gt;0,"Bud02 " &amp; C1277 &amp;","&amp;D1277&amp;",'"&amp;E1277&amp;"',"&amp;1*R1277)</f>
        <v>Bud02 2020,3008,'xpr003',0.083855</v>
      </c>
      <c r="C1277" s="96">
        <f t="shared" ref="C1277" si="351">$E$5</f>
        <v>2020</v>
      </c>
      <c r="D1277" s="96">
        <v>3008</v>
      </c>
      <c r="E1277" s="97" t="str">
        <f>K1277</f>
        <v>xpr003</v>
      </c>
      <c r="F1277" s="90"/>
      <c r="G1277" s="98">
        <f>IF(""="",1,SUBSTITUTE(SUBSTITUTE("","xxp","xpp"),"xppm13","xppm08"))</f>
        <v>1</v>
      </c>
      <c r="H1277" s="98">
        <f>IF(""="",1,"")</f>
        <v>1</v>
      </c>
      <c r="I1277" s="98">
        <f>IF(""="",1,IF(LEFT("",1)&lt;&gt;"E","",1))</f>
        <v>1</v>
      </c>
      <c r="J1277" s="98">
        <f>IF(""="",1,IF(LEFT("",1)="E","",1))</f>
        <v>1</v>
      </c>
      <c r="K1277" s="99" t="s">
        <v>352</v>
      </c>
      <c r="L1277" s="91">
        <v>3008</v>
      </c>
      <c r="M1277" s="100" t="str">
        <f>IF(LEFT($G1277,4)="xppm","*","")</f>
        <v/>
      </c>
      <c r="N1277" s="101" t="str">
        <f>UPPER(TRIM("        NON_PRODUCTIVE RATE (NON-EXEMPT)"))</f>
        <v>NON_PRODUCTIVE RATE (NON-EXEMPT)</v>
      </c>
      <c r="P1277" s="102"/>
      <c r="R1277" s="103">
        <f>IFERROR(IF(1*AB1277&gt;0,AB1277,Z1277),Z1277)</f>
        <v>8.3854999999999999E-2</v>
      </c>
      <c r="S1277" s="104"/>
      <c r="T1277" s="105">
        <f>IFERROR(IF(LEFT($G1277,4)="xppm",AD1277/VLOOKUP($G1277,$K$11:$Z$28,T$1,0),IF(LEFT($J1277,1)="E",AD1277/VLOOKUP($J1277,$K$11:$Z$28,T$1,0),AD1277/T$6)),"")</f>
        <v>0</v>
      </c>
      <c r="U1277" s="105"/>
      <c r="V1277" s="105">
        <f>IFERROR(IF(LEFT($G1277,4)="xppm",AF1277/VLOOKUP($G1277,$K$11:$Z$28,V$1,0),IF(LEFT($J1277,1)="E",AF1277/VLOOKUP($J1277,$K$11:$Z$28,V$1,0),AF1277/V$6)),"")</f>
        <v>0</v>
      </c>
      <c r="W1277" s="105"/>
      <c r="X1277" s="105">
        <f>IFERROR(IF(LEFT($G1277,4)="xppm",AH1277/VLOOKUP($G1277,$K$11:$Z$28,X$1,0),IF(LEFT($J1277,1)="E",AH1277/VLOOKUP($J1277,$K$11:$Z$28,X$1,0),AH1277/X$6)),"")</f>
        <v>0</v>
      </c>
      <c r="Y1277" s="105"/>
      <c r="Z1277" s="105">
        <f>IFERROR(IF(LEFT($G1277,4)="xppm",AJ1277/VLOOKUP($G1277,$K$11:$Z$28,Z$1,0),IF(LEFT($J1277,1)="E",AJ1277/VLOOKUP($J1277,$K$11:$Z$28,Z$1,0),AJ1277/Z$6)),"")</f>
        <v>8.3854999999999999E-2</v>
      </c>
      <c r="AA1277" s="104"/>
      <c r="AB1277" s="106">
        <f>IFERROR(IF(LEFT($G1277,4)="xppm",AL1277/VLOOKUP($G1277,$K$11:$Z$28,AB$1,0),IF(LEFT($J1277,1)="E",AL1277/VLOOKUP($J1277,$K$11:$AB$28,AB$1,0),AL1277/AB$6)),"")</f>
        <v>0</v>
      </c>
      <c r="AC1277" s="107"/>
      <c r="AD1277" s="106"/>
      <c r="AE1277" s="106"/>
      <c r="AF1277" s="106"/>
      <c r="AG1277" s="106"/>
      <c r="AH1277" s="106"/>
      <c r="AI1277" s="106"/>
      <c r="AJ1277" s="106">
        <v>1.0062599999999999</v>
      </c>
      <c r="AK1277" s="107"/>
      <c r="AL1277" s="106">
        <v>0</v>
      </c>
      <c r="AM1277" s="107"/>
      <c r="AN1277" s="105"/>
      <c r="AO1277" s="105"/>
      <c r="AP1277" s="105"/>
      <c r="AQ1277" s="105"/>
      <c r="AR1277" s="105"/>
      <c r="AS1277" s="105"/>
      <c r="AT1277" s="105"/>
      <c r="AU1277" s="105"/>
      <c r="AV1277" s="105"/>
      <c r="AW1277" s="105"/>
      <c r="AX1277" s="105"/>
      <c r="AY1277" s="105"/>
      <c r="AZ1277" s="108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  <c r="BS1277" s="10"/>
      <c r="BT1277" s="10"/>
      <c r="BU1277" s="10"/>
      <c r="BV1277" s="10"/>
      <c r="BW1277" s="10"/>
      <c r="BX1277" s="10"/>
      <c r="BY1277" s="10"/>
      <c r="BZ1277" s="10"/>
      <c r="CA1277" s="10"/>
      <c r="CB1277" s="10"/>
      <c r="CC1277" s="10"/>
      <c r="CD1277" s="10"/>
      <c r="CE1277" s="10"/>
      <c r="CF1277" s="10"/>
      <c r="CG1277" s="10"/>
      <c r="CH1277" s="10"/>
      <c r="CI1277" s="10"/>
      <c r="CJ1277" s="10"/>
      <c r="CK1277" s="10"/>
      <c r="CL1277" s="10"/>
      <c r="CM1277" s="10"/>
      <c r="CN1277" s="10"/>
      <c r="CO1277" s="10"/>
      <c r="CP1277" s="10"/>
      <c r="CQ1277" s="10"/>
      <c r="CR1277" s="10"/>
      <c r="CS1277" s="10"/>
      <c r="CT1277" s="10"/>
      <c r="CU1277" s="10"/>
      <c r="CV1277" s="10"/>
      <c r="CW1277" s="10"/>
      <c r="CX1277" s="10"/>
      <c r="CY1277" s="10"/>
      <c r="CZ1277" s="10"/>
      <c r="DA1277" s="10"/>
      <c r="DB1277" s="10"/>
      <c r="DC1277" s="10"/>
      <c r="DD1277" s="10"/>
      <c r="DE1277" s="10"/>
      <c r="DF1277" s="10"/>
      <c r="DG1277" s="10"/>
      <c r="DH1277" s="10"/>
      <c r="DI1277" s="10"/>
      <c r="DJ1277" s="10"/>
      <c r="DK1277" s="10"/>
      <c r="DL1277" s="10"/>
      <c r="DM1277" s="10"/>
      <c r="DN1277" s="10"/>
      <c r="DO1277" s="10"/>
      <c r="DP1277" s="10"/>
      <c r="DQ1277" s="10"/>
      <c r="DR1277" s="10"/>
      <c r="DS1277" s="10"/>
    </row>
    <row r="1278" spans="1:123" s="101" customFormat="1" ht="10.95" customHeight="1" x14ac:dyDescent="0.25">
      <c r="A1278" s="75" t="s">
        <v>348</v>
      </c>
      <c r="B1278" s="95" t="str">
        <f>IF(E1278&gt;0,"Bud02 " &amp; C1278 &amp;","&amp;D1278&amp;",'"&amp;E1278&amp;"',"&amp;1*R1278)</f>
        <v>Bud02 2020,3008,'xpr007',0</v>
      </c>
      <c r="C1278" s="96">
        <f>$E$5</f>
        <v>2020</v>
      </c>
      <c r="D1278" s="96">
        <v>3008</v>
      </c>
      <c r="E1278" s="97" t="str">
        <f>K1278</f>
        <v>xpr007</v>
      </c>
      <c r="F1278" s="90"/>
      <c r="G1278" s="98">
        <f>IF(""="",1,SUBSTITUTE(SUBSTITUTE("","xxp","xpp"),"xppm13","xppm08"))</f>
        <v>1</v>
      </c>
      <c r="H1278" s="98">
        <f>IF(""="",1,"")</f>
        <v>1</v>
      </c>
      <c r="I1278" s="98">
        <f>IF(""="",1,IF(LEFT("",1)&lt;&gt;"E","",1))</f>
        <v>1</v>
      </c>
      <c r="J1278" s="98">
        <f>IF(""="",1,IF(LEFT("",1)="E","",1))</f>
        <v>1</v>
      </c>
      <c r="K1278" s="99" t="s">
        <v>353</v>
      </c>
      <c r="L1278" s="91">
        <v>3008</v>
      </c>
      <c r="M1278" s="100" t="str">
        <f>IF(LEFT($G1278,4)="xppm","*","")</f>
        <v/>
      </c>
      <c r="N1278" s="101" t="str">
        <f>UPPER(TRIM("        NON_PRODUCTIVE RATE (EXEMPT)"))</f>
        <v>NON_PRODUCTIVE RATE (EXEMPT)</v>
      </c>
      <c r="P1278" s="102"/>
      <c r="R1278" s="103">
        <f>IFERROR(IF(1*AB1278&gt;0,AB1278,Z1278),Z1278)</f>
        <v>0</v>
      </c>
      <c r="S1278" s="104"/>
      <c r="T1278" s="105">
        <f>IFERROR(IF(LEFT($G1278,4)="xppm",AD1278/VLOOKUP($G1278,$K$11:$Z$28,T$1,0),IF(LEFT($J1278,1)="E",AD1278/VLOOKUP($J1278,$K$11:$Z$28,T$1,0),AD1278/T$6)),"")</f>
        <v>0</v>
      </c>
      <c r="U1278" s="105"/>
      <c r="V1278" s="105">
        <f>IFERROR(IF(LEFT($G1278,4)="xppm",AF1278/VLOOKUP($G1278,$K$11:$Z$28,V$1,0),IF(LEFT($J1278,1)="E",AF1278/VLOOKUP($J1278,$K$11:$Z$28,V$1,0),AF1278/V$6)),"")</f>
        <v>0</v>
      </c>
      <c r="W1278" s="105"/>
      <c r="X1278" s="105">
        <f>IFERROR(IF(LEFT($G1278,4)="xppm",AH1278/VLOOKUP($G1278,$K$11:$Z$28,X$1,0),IF(LEFT($J1278,1)="E",AH1278/VLOOKUP($J1278,$K$11:$Z$28,X$1,0),AH1278/X$6)),"")</f>
        <v>0</v>
      </c>
      <c r="Y1278" s="105"/>
      <c r="Z1278" s="105">
        <f>IFERROR(IF(LEFT($G1278,4)="xppm",AJ1278/VLOOKUP($G1278,$K$11:$Z$28,Z$1,0),IF(LEFT($J1278,1)="E",AJ1278/VLOOKUP($J1278,$K$11:$Z$28,Z$1,0),AJ1278/Z$6)),"")</f>
        <v>0</v>
      </c>
      <c r="AA1278" s="104"/>
      <c r="AB1278" s="106">
        <f>IFERROR(IF(LEFT($G1278,4)="xppm",AL1278/VLOOKUP($G1278,$K$11:$Z$28,AB$1,0),IF(LEFT($J1278,1)="E",AL1278/VLOOKUP($J1278,$K$11:$AB$28,AB$1,0),AL1278/AB$6)),"")</f>
        <v>0</v>
      </c>
      <c r="AC1278" s="107"/>
      <c r="AD1278" s="106"/>
      <c r="AE1278" s="106"/>
      <c r="AF1278" s="106"/>
      <c r="AG1278" s="106"/>
      <c r="AH1278" s="106"/>
      <c r="AI1278" s="106"/>
      <c r="AJ1278" s="106">
        <v>0</v>
      </c>
      <c r="AK1278" s="107"/>
      <c r="AL1278" s="106">
        <v>0</v>
      </c>
      <c r="AM1278" s="107"/>
      <c r="AN1278" s="105"/>
      <c r="AO1278" s="105"/>
      <c r="AP1278" s="105"/>
      <c r="AQ1278" s="105"/>
      <c r="AR1278" s="105"/>
      <c r="AS1278" s="105"/>
      <c r="AT1278" s="105"/>
      <c r="AU1278" s="105"/>
      <c r="AV1278" s="105"/>
      <c r="AW1278" s="105"/>
      <c r="AX1278" s="105"/>
      <c r="AY1278" s="105"/>
      <c r="AZ1278" s="108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  <c r="BS1278" s="10"/>
      <c r="BT1278" s="10"/>
      <c r="BU1278" s="10"/>
      <c r="BV1278" s="10"/>
      <c r="BW1278" s="10"/>
      <c r="BX1278" s="10"/>
      <c r="BY1278" s="10"/>
      <c r="BZ1278" s="10"/>
      <c r="CA1278" s="10"/>
      <c r="CB1278" s="10"/>
      <c r="CC1278" s="10"/>
      <c r="CD1278" s="10"/>
      <c r="CE1278" s="10"/>
      <c r="CF1278" s="10"/>
      <c r="CG1278" s="10"/>
      <c r="CH1278" s="10"/>
      <c r="CI1278" s="10"/>
      <c r="CJ1278" s="10"/>
      <c r="CK1278" s="10"/>
      <c r="CL1278" s="10"/>
      <c r="CM1278" s="10"/>
      <c r="CN1278" s="10"/>
      <c r="CO1278" s="10"/>
      <c r="CP1278" s="10"/>
      <c r="CQ1278" s="10"/>
      <c r="CR1278" s="10"/>
      <c r="CS1278" s="10"/>
      <c r="CT1278" s="10"/>
      <c r="CU1278" s="10"/>
      <c r="CV1278" s="10"/>
      <c r="CW1278" s="10"/>
      <c r="CX1278" s="10"/>
      <c r="CY1278" s="10"/>
      <c r="CZ1278" s="10"/>
      <c r="DA1278" s="10"/>
      <c r="DB1278" s="10"/>
      <c r="DC1278" s="10"/>
      <c r="DD1278" s="10"/>
      <c r="DE1278" s="10"/>
      <c r="DF1278" s="10"/>
      <c r="DG1278" s="10"/>
      <c r="DH1278" s="10"/>
      <c r="DI1278" s="10"/>
      <c r="DJ1278" s="10"/>
      <c r="DK1278" s="10"/>
      <c r="DL1278" s="10"/>
      <c r="DM1278" s="10"/>
      <c r="DN1278" s="10"/>
      <c r="DO1278" s="10"/>
      <c r="DP1278" s="10"/>
      <c r="DQ1278" s="10"/>
      <c r="DR1278" s="10"/>
      <c r="DS1278" s="10"/>
    </row>
    <row r="1279" spans="1:123" x14ac:dyDescent="0.25">
      <c r="A1279" s="75" t="s">
        <v>348</v>
      </c>
      <c r="L1279" s="94"/>
    </row>
    <row r="1280" spans="1:123" s="86" customFormat="1" ht="15" customHeight="1" x14ac:dyDescent="0.25">
      <c r="A1280" s="75" t="s">
        <v>348</v>
      </c>
      <c r="B1280" s="80"/>
      <c r="C1280" s="80"/>
      <c r="D1280" s="80"/>
      <c r="E1280" s="81"/>
      <c r="F1280" s="82"/>
      <c r="G1280" s="81"/>
      <c r="H1280" s="81"/>
      <c r="I1280" s="81"/>
      <c r="J1280" s="81"/>
      <c r="K1280" s="81"/>
      <c r="L1280" s="83">
        <f>L1281</f>
        <v>3008</v>
      </c>
      <c r="M1280" s="84" t="s">
        <v>354</v>
      </c>
      <c r="N1280" s="84"/>
      <c r="O1280" s="84"/>
      <c r="P1280" s="84"/>
      <c r="Q1280" s="84"/>
      <c r="R1280" s="84"/>
      <c r="S1280" s="84"/>
      <c r="T1280" s="84"/>
      <c r="U1280" s="84"/>
      <c r="V1280" s="84"/>
      <c r="W1280" s="84"/>
      <c r="X1280" s="84"/>
      <c r="Y1280" s="84"/>
      <c r="Z1280" s="84"/>
      <c r="AA1280" s="84"/>
      <c r="AB1280" s="81"/>
      <c r="AC1280" s="81"/>
      <c r="AD1280" s="14"/>
      <c r="AE1280" s="14"/>
      <c r="AF1280" s="14"/>
      <c r="AG1280" s="14"/>
      <c r="AH1280" s="14"/>
      <c r="AI1280" s="14"/>
      <c r="AJ1280" s="14"/>
      <c r="AK1280" s="14"/>
      <c r="AL1280" s="14"/>
      <c r="AM1280" s="14"/>
      <c r="AN1280" s="85"/>
      <c r="AO1280" s="85"/>
      <c r="AP1280" s="85"/>
      <c r="AQ1280" s="85"/>
      <c r="AR1280" s="85"/>
      <c r="AS1280" s="85"/>
      <c r="AT1280" s="85"/>
      <c r="AU1280" s="85"/>
      <c r="AV1280" s="85"/>
      <c r="AW1280" s="85"/>
      <c r="AX1280" s="85"/>
      <c r="AY1280" s="85"/>
      <c r="AZ1280" s="84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  <c r="BS1280" s="10"/>
      <c r="BT1280" s="10"/>
      <c r="BU1280" s="10"/>
      <c r="BV1280" s="10"/>
      <c r="BW1280" s="10"/>
      <c r="BX1280" s="10"/>
      <c r="BY1280" s="10"/>
      <c r="BZ1280" s="10"/>
      <c r="CA1280" s="10"/>
      <c r="CB1280" s="10"/>
      <c r="CC1280" s="10"/>
      <c r="CD1280" s="10"/>
      <c r="CE1280" s="10"/>
      <c r="CF1280" s="10"/>
      <c r="CG1280" s="10"/>
      <c r="CH1280" s="10"/>
      <c r="CI1280" s="10"/>
      <c r="CJ1280" s="10"/>
      <c r="CK1280" s="10"/>
      <c r="CL1280" s="10"/>
      <c r="CM1280" s="10"/>
      <c r="CN1280" s="10"/>
      <c r="CO1280" s="10"/>
      <c r="CP1280" s="10"/>
      <c r="CQ1280" s="10"/>
      <c r="CR1280" s="10"/>
      <c r="CS1280" s="10"/>
      <c r="CT1280" s="10"/>
      <c r="CU1280" s="10"/>
      <c r="CV1280" s="10"/>
      <c r="CW1280" s="10"/>
      <c r="CX1280" s="10"/>
      <c r="CY1280" s="10"/>
      <c r="CZ1280" s="10"/>
      <c r="DA1280" s="10"/>
      <c r="DB1280" s="10"/>
      <c r="DC1280" s="10"/>
      <c r="DD1280" s="10"/>
      <c r="DE1280" s="10"/>
      <c r="DF1280" s="10"/>
      <c r="DG1280" s="10"/>
      <c r="DH1280" s="10"/>
      <c r="DI1280" s="10"/>
      <c r="DJ1280" s="10"/>
      <c r="DK1280" s="10"/>
      <c r="DL1280" s="10"/>
      <c r="DM1280" s="10"/>
      <c r="DN1280" s="10"/>
      <c r="DO1280" s="10"/>
      <c r="DP1280" s="10"/>
      <c r="DQ1280" s="10"/>
      <c r="DR1280" s="10"/>
      <c r="DS1280" s="10"/>
    </row>
    <row r="1281" spans="1:123" s="101" customFormat="1" ht="10.95" customHeight="1" x14ac:dyDescent="0.25">
      <c r="A1281" s="75" t="s">
        <v>348</v>
      </c>
      <c r="B1281" s="95" t="str">
        <f t="shared" ref="B1281:B1284" si="352">IF(E1281&gt;0,"Bud02 " &amp; C1281 &amp;","&amp;D1281&amp;",'"&amp;E1281&amp;"',"&amp;1*R1281)</f>
        <v>Bud02 2020,3008,'xpr005',0.002032764951575</v>
      </c>
      <c r="C1281" s="96">
        <f t="shared" ref="C1281:C1284" si="353">$E$5</f>
        <v>2020</v>
      </c>
      <c r="D1281" s="96">
        <v>3008</v>
      </c>
      <c r="E1281" s="97" t="str">
        <f>IF(LEFT(H1281,1) = "x",H1281,F1281)</f>
        <v>xpr005</v>
      </c>
      <c r="F1281" s="90">
        <v>500000</v>
      </c>
      <c r="G1281" s="98">
        <f>IF(""="",1,SUBSTITUTE(SUBSTITUTE("","xxp","xpp"),"xppm13","xppm08"))</f>
        <v>1</v>
      </c>
      <c r="H1281" s="98" t="str">
        <f>IF("xpr005"="",1,"xpr005")</f>
        <v>xpr005</v>
      </c>
      <c r="I1281" s="98">
        <f>IF("Ew57z"="",1,IF(LEFT("Ew57z",1)&lt;&gt;"E","Ew57z",1))</f>
        <v>1</v>
      </c>
      <c r="J1281" s="98" t="str">
        <f>IF("Ew57z"="",1,IF(LEFT("Ew57z",1)="E","Ew57z",1))</f>
        <v>Ew57z</v>
      </c>
      <c r="K1281" s="99" t="s">
        <v>355</v>
      </c>
      <c r="L1281" s="91">
        <v>3008</v>
      </c>
      <c r="M1281" s="100" t="str">
        <f>IF(LEFT($G1281,4)="xppm","*","")</f>
        <v/>
      </c>
      <c r="N1281" s="101" t="str">
        <f>UPPER(TRIM("          PAYROLL TAXES"))</f>
        <v>PAYROLL TAXES</v>
      </c>
      <c r="P1281" s="102" t="s">
        <v>356</v>
      </c>
      <c r="R1281" s="109">
        <f>IFERROR(IF(1*AB1281&gt;0,AB1281,V1281),V1281)</f>
        <v>2.0327649515750014E-3</v>
      </c>
      <c r="S1281" s="108"/>
      <c r="T1281" s="101">
        <f>IFERROR(IF(LEFT($G1281,4)="xppm",AD1281/VLOOKUP($G1281,$K$11:$Z$28,T$1,0),IF(LEFT($J1281,1)="E",AD1281/VLOOKUP($J1281,$K$11:$Z$28,T$1,0),AD1281/T$6)),"")</f>
        <v>1.9257201788539142E-3</v>
      </c>
      <c r="V1281" s="101">
        <f>IFERROR(IF(LEFT($G1281,4)="xppm",AF1281/VLOOKUP($G1281,$K$11:$Z$28,V$1,0),IF(LEFT($J1281,1)="E",AF1281/VLOOKUP($J1281,$K$11:$Z$28,V$1,0),AF1281/V$6)),"")</f>
        <v>2.0327649515750014E-3</v>
      </c>
      <c r="X1281" s="101">
        <f>IFERROR(IF(LEFT($G1281,4)="xppm",AH1281/VLOOKUP($G1281,$K$11:$Z$28,X$1,0),IF(LEFT($J1281,1)="E",AH1281/VLOOKUP($J1281,$K$11:$Z$28,X$1,0),AH1281/X$6)),"")</f>
        <v>2.4139692235164633E-3</v>
      </c>
      <c r="Z1281" s="101">
        <f>IFERROR(IF(LEFT($G1281,4)="xppm",AJ1281/VLOOKUP($G1281,$K$11:$Z$28,Z$1,0),IF(LEFT($J1281,1)="E",AJ1281/VLOOKUP($J1281,$K$11:$Z$28,Z$1,0),AJ1281/Z$6)),"")</f>
        <v>2.2459436365057481E-3</v>
      </c>
      <c r="AA1281" s="108"/>
      <c r="AB1281" s="99" t="str">
        <f>IFERROR(IF(LEFT($G1281,4)="xppm",AL1281/VLOOKUP($G1281,$K$11:$Z$28,AB$1,0),IF(LEFT($J1281,1)="E",AL1281/VLOOKUP($J1281,$K$11:$AB$28,AB$1,0),AL1281/AB$6)),"")</f>
        <v/>
      </c>
      <c r="AC1281" s="110"/>
      <c r="AD1281" s="14">
        <v>93220.07</v>
      </c>
      <c r="AE1281" s="14"/>
      <c r="AF1281" s="14">
        <v>290426.42</v>
      </c>
      <c r="AG1281" s="14"/>
      <c r="AH1281" s="14">
        <v>371519.8</v>
      </c>
      <c r="AI1281" s="14"/>
      <c r="AJ1281" s="14">
        <v>406611.67713000003</v>
      </c>
      <c r="AK1281" s="65"/>
      <c r="AL1281" s="14">
        <v>0</v>
      </c>
      <c r="AM1281" s="65"/>
      <c r="AN1281" s="25">
        <v>30797.99</v>
      </c>
      <c r="AO1281" s="25">
        <v>30842.82</v>
      </c>
      <c r="AP1281" s="25">
        <v>35750.589999999997</v>
      </c>
      <c r="AQ1281" s="25">
        <v>34663.11</v>
      </c>
      <c r="AR1281" s="25">
        <v>32192.25</v>
      </c>
      <c r="AS1281" s="25">
        <v>33736.879999999997</v>
      </c>
      <c r="AT1281" s="25">
        <v>33293.51</v>
      </c>
      <c r="AU1281" s="25">
        <v>32429.61</v>
      </c>
      <c r="AV1281" s="25">
        <v>30890.99</v>
      </c>
      <c r="AW1281" s="25">
        <v>30693.64</v>
      </c>
      <c r="AX1281" s="25">
        <v>31598.94</v>
      </c>
      <c r="AY1281" s="25">
        <v>30927.49</v>
      </c>
      <c r="AZ1281" s="108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  <c r="BS1281" s="10"/>
      <c r="BT1281" s="10"/>
      <c r="BU1281" s="10"/>
      <c r="BV1281" s="10"/>
      <c r="BW1281" s="10"/>
      <c r="BX1281" s="10"/>
      <c r="BY1281" s="10"/>
      <c r="BZ1281" s="10"/>
      <c r="CA1281" s="10"/>
      <c r="CB1281" s="10"/>
      <c r="CC1281" s="10"/>
      <c r="CD1281" s="10"/>
      <c r="CE1281" s="10"/>
      <c r="CF1281" s="10"/>
      <c r="CG1281" s="10"/>
      <c r="CH1281" s="10"/>
      <c r="CI1281" s="10"/>
      <c r="CJ1281" s="10"/>
      <c r="CK1281" s="10"/>
      <c r="CL1281" s="10"/>
      <c r="CM1281" s="10"/>
      <c r="CN1281" s="10"/>
      <c r="CO1281" s="10"/>
      <c r="CP1281" s="10"/>
      <c r="CQ1281" s="10"/>
      <c r="CR1281" s="10"/>
      <c r="CS1281" s="10"/>
      <c r="CT1281" s="10"/>
      <c r="CU1281" s="10"/>
      <c r="CV1281" s="10"/>
      <c r="CW1281" s="10"/>
      <c r="CX1281" s="10"/>
      <c r="CY1281" s="10"/>
      <c r="CZ1281" s="10"/>
      <c r="DA1281" s="10"/>
      <c r="DB1281" s="10"/>
      <c r="DC1281" s="10"/>
      <c r="DD1281" s="10"/>
      <c r="DE1281" s="10"/>
      <c r="DF1281" s="10"/>
      <c r="DG1281" s="10"/>
      <c r="DH1281" s="10"/>
      <c r="DI1281" s="10"/>
      <c r="DJ1281" s="10"/>
      <c r="DK1281" s="10"/>
      <c r="DL1281" s="10"/>
      <c r="DM1281" s="10"/>
      <c r="DN1281" s="10"/>
      <c r="DO1281" s="10"/>
      <c r="DP1281" s="10"/>
      <c r="DQ1281" s="10"/>
      <c r="DR1281" s="10"/>
      <c r="DS1281" s="10"/>
    </row>
    <row r="1282" spans="1:123" s="101" customFormat="1" ht="10.95" customHeight="1" x14ac:dyDescent="0.25">
      <c r="A1282" s="75" t="s">
        <v>348</v>
      </c>
      <c r="B1282" s="95" t="str">
        <f t="shared" si="352"/>
        <v>Bud02 2020,3008,'xpr002',0.0018923073426633</v>
      </c>
      <c r="C1282" s="96">
        <f t="shared" si="353"/>
        <v>2020</v>
      </c>
      <c r="D1282" s="96">
        <v>3008</v>
      </c>
      <c r="E1282" s="97" t="str">
        <f>IF(LEFT(H1282,1) = "x",H1282,F1282)</f>
        <v>xpr002</v>
      </c>
      <c r="F1282" s="90">
        <v>501100</v>
      </c>
      <c r="G1282" s="98">
        <f>IF(""="",1,SUBSTITUTE(SUBSTITUTE("","xxp","xpp"),"xppm13","xppm08"))</f>
        <v>1</v>
      </c>
      <c r="H1282" s="98" t="str">
        <f>IF("xpr002"="",1,"xpr002")</f>
        <v>xpr002</v>
      </c>
      <c r="I1282" s="98">
        <f>IF("Ewz"="",1,IF(LEFT("Ewz",1)&lt;&gt;"E","Ewz",1))</f>
        <v>1</v>
      </c>
      <c r="J1282" s="98" t="str">
        <f>IF("Ewz"="",1,IF(LEFT("Ewz",1)="E","Ewz",1))</f>
        <v>Ewz</v>
      </c>
      <c r="K1282" s="99" t="s">
        <v>357</v>
      </c>
      <c r="L1282" s="91">
        <v>3008</v>
      </c>
      <c r="M1282" s="100" t="str">
        <f>IF(LEFT($G1282,4)="xppm","*","")</f>
        <v/>
      </c>
      <c r="N1282" s="101" t="str">
        <f>UPPER(TRIM("          HEALTH INSURANCE"))</f>
        <v>HEALTH INSURANCE</v>
      </c>
      <c r="P1282" s="102" t="s">
        <v>356</v>
      </c>
      <c r="R1282" s="109">
        <f>IFERROR(IF(1*AB1282&gt;0,AB1282,V1282),V1282)</f>
        <v>1.8923073426632981E-3</v>
      </c>
      <c r="S1282" s="108"/>
      <c r="T1282" s="101">
        <f>IFERROR(IF(LEFT($G1282,4)="xppm",AD1282/VLOOKUP($G1282,$K$11:$Z$28,T$1,0),IF(LEFT($J1282,1)="E",AD1282/VLOOKUP($J1282,$K$11:$Z$28,T$1,0),AD1282/T$6)),"")</f>
        <v>1.7350254625706622E-3</v>
      </c>
      <c r="V1282" s="101">
        <f>IFERROR(IF(LEFT($G1282,4)="xppm",AF1282/VLOOKUP($G1282,$K$11:$Z$28,V$1,0),IF(LEFT($J1282,1)="E",AF1282/VLOOKUP($J1282,$K$11:$Z$28,V$1,0),AF1282/V$6)),"")</f>
        <v>1.8923073426632981E-3</v>
      </c>
      <c r="X1282" s="101">
        <f>IFERROR(IF(LEFT($G1282,4)="xppm",AH1282/VLOOKUP($G1282,$K$11:$Z$28,X$1,0),IF(LEFT($J1282,1)="E",AH1282/VLOOKUP($J1282,$K$11:$Z$28,X$1,0),AH1282/X$6)),"")</f>
        <v>2.3325673346482824E-3</v>
      </c>
      <c r="Z1282" s="101">
        <f>IFERROR(IF(LEFT($G1282,4)="xppm",AJ1282/VLOOKUP($G1282,$K$11:$Z$28,Z$1,0),IF(LEFT($J1282,1)="E",AJ1282/VLOOKUP($J1282,$K$11:$Z$28,Z$1,0),AJ1282/Z$6)),"")</f>
        <v>2.2085922420473011E-3</v>
      </c>
      <c r="AA1282" s="108"/>
      <c r="AB1282" s="99" t="str">
        <f>IFERROR(IF(LEFT($G1282,4)="xppm",AL1282/VLOOKUP($G1282,$K$11:$Z$28,AB$1,0),IF(LEFT($J1282,1)="E",AL1282/VLOOKUP($J1282,$K$11:$AB$28,AB$1,0),AL1282/AB$6)),"")</f>
        <v/>
      </c>
      <c r="AC1282" s="110"/>
      <c r="AD1282" s="14">
        <v>86179.22</v>
      </c>
      <c r="AE1282" s="14"/>
      <c r="AF1282" s="14">
        <v>276722.71999999997</v>
      </c>
      <c r="AG1282" s="14"/>
      <c r="AH1282" s="14">
        <v>364610.57</v>
      </c>
      <c r="AI1282" s="14"/>
      <c r="AJ1282" s="14">
        <v>412044</v>
      </c>
      <c r="AK1282" s="65"/>
      <c r="AL1282" s="14">
        <v>0</v>
      </c>
      <c r="AM1282" s="65"/>
      <c r="AN1282" s="25">
        <v>30809.34</v>
      </c>
      <c r="AO1282" s="25">
        <v>32072.05</v>
      </c>
      <c r="AP1282" s="25">
        <v>32370.14</v>
      </c>
      <c r="AQ1282" s="25">
        <v>31318.91</v>
      </c>
      <c r="AR1282" s="25">
        <v>38304.800000000003</v>
      </c>
      <c r="AS1282" s="25">
        <v>31262.69</v>
      </c>
      <c r="AT1282" s="25">
        <v>34271.93</v>
      </c>
      <c r="AU1282" s="25">
        <v>32947.279999999999</v>
      </c>
      <c r="AV1282" s="25">
        <v>22437.89</v>
      </c>
      <c r="AW1282" s="25">
        <v>28612.799999999999</v>
      </c>
      <c r="AX1282" s="25">
        <v>30265.11</v>
      </c>
      <c r="AY1282" s="25">
        <v>27301.31</v>
      </c>
      <c r="AZ1282" s="108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  <c r="BS1282" s="10"/>
      <c r="BT1282" s="10"/>
      <c r="BU1282" s="10"/>
      <c r="BV1282" s="10"/>
      <c r="BW1282" s="10"/>
      <c r="BX1282" s="10"/>
      <c r="BY1282" s="10"/>
      <c r="BZ1282" s="10"/>
      <c r="CA1282" s="10"/>
      <c r="CB1282" s="10"/>
      <c r="CC1282" s="10"/>
      <c r="CD1282" s="10"/>
      <c r="CE1282" s="10"/>
      <c r="CF1282" s="10"/>
      <c r="CG1282" s="10"/>
      <c r="CH1282" s="10"/>
      <c r="CI1282" s="10"/>
      <c r="CJ1282" s="10"/>
      <c r="CK1282" s="10"/>
      <c r="CL1282" s="10"/>
      <c r="CM1282" s="10"/>
      <c r="CN1282" s="10"/>
      <c r="CO1282" s="10"/>
      <c r="CP1282" s="10"/>
      <c r="CQ1282" s="10"/>
      <c r="CR1282" s="10"/>
      <c r="CS1282" s="10"/>
      <c r="CT1282" s="10"/>
      <c r="CU1282" s="10"/>
      <c r="CV1282" s="10"/>
      <c r="CW1282" s="10"/>
      <c r="CX1282" s="10"/>
      <c r="CY1282" s="10"/>
      <c r="CZ1282" s="10"/>
      <c r="DA1282" s="10"/>
      <c r="DB1282" s="10"/>
      <c r="DC1282" s="10"/>
      <c r="DD1282" s="10"/>
      <c r="DE1282" s="10"/>
      <c r="DF1282" s="10"/>
      <c r="DG1282" s="10"/>
      <c r="DH1282" s="10"/>
      <c r="DI1282" s="10"/>
      <c r="DJ1282" s="10"/>
      <c r="DK1282" s="10"/>
      <c r="DL1282" s="10"/>
      <c r="DM1282" s="10"/>
      <c r="DN1282" s="10"/>
      <c r="DO1282" s="10"/>
      <c r="DP1282" s="10"/>
      <c r="DQ1282" s="10"/>
      <c r="DR1282" s="10"/>
      <c r="DS1282" s="10"/>
    </row>
    <row r="1283" spans="1:123" s="101" customFormat="1" ht="10.95" customHeight="1" x14ac:dyDescent="0.25">
      <c r="A1283" s="75" t="s">
        <v>348</v>
      </c>
      <c r="B1283" s="95" t="str">
        <f t="shared" si="352"/>
        <v>Bud02 2020,3008,'xpr006',0.000467471771374438</v>
      </c>
      <c r="C1283" s="96">
        <f t="shared" si="353"/>
        <v>2020</v>
      </c>
      <c r="D1283" s="96">
        <v>3008</v>
      </c>
      <c r="E1283" s="97" t="str">
        <f>IF(LEFT(H1283,1) = "x",H1283,F1283)</f>
        <v>xpr006</v>
      </c>
      <c r="F1283" s="90">
        <v>503000</v>
      </c>
      <c r="G1283" s="98">
        <f>IF(""="",1,SUBSTITUTE(SUBSTITUTE("","xxp","xpp"),"xppm13","xppm08"))</f>
        <v>1</v>
      </c>
      <c r="H1283" s="98" t="str">
        <f>IF("xpr006"="",1,"xpr006")</f>
        <v>xpr006</v>
      </c>
      <c r="I1283" s="98">
        <f>IF("Ewz"="",1,IF(LEFT("Ewz",1)&lt;&gt;"E","Ewz",1))</f>
        <v>1</v>
      </c>
      <c r="J1283" s="98" t="str">
        <f>IF("Ewz"="",1,IF(LEFT("Ewz",1)="E","Ewz",1))</f>
        <v>Ewz</v>
      </c>
      <c r="K1283" s="99" t="s">
        <v>358</v>
      </c>
      <c r="L1283" s="91">
        <v>3008</v>
      </c>
      <c r="M1283" s="100" t="str">
        <f>IF(LEFT($G1283,4)="xppm","*","")</f>
        <v/>
      </c>
      <c r="N1283" s="101" t="str">
        <f>UPPER(TRIM("          WORKMANS COMP INSURANCE"))</f>
        <v>WORKMANS COMP INSURANCE</v>
      </c>
      <c r="P1283" s="102" t="s">
        <v>359</v>
      </c>
      <c r="R1283" s="109">
        <f>IFERROR(IF(1*AB1283&gt;0,AB1283,V1283),V1283)</f>
        <v>4.6747177137443786E-4</v>
      </c>
      <c r="S1283" s="108"/>
      <c r="T1283" s="101">
        <f>IFERROR(IF(LEFT($G1283,4)="xppm",AD1283/VLOOKUP($G1283,$K$11:$Z$28,T$1,0),IF(LEFT($J1283,1)="E",AD1283/VLOOKUP($J1283,$K$11:$Z$28,T$1,0),AD1283/T$6)),"")</f>
        <v>4.5876477548866684E-4</v>
      </c>
      <c r="V1283" s="101">
        <f>IFERROR(IF(LEFT($G1283,4)="xppm",AF1283/VLOOKUP($G1283,$K$11:$Z$28,V$1,0),IF(LEFT($J1283,1)="E",AF1283/VLOOKUP($J1283,$K$11:$Z$28,V$1,0),AF1283/V$6)),"")</f>
        <v>4.6747177137443786E-4</v>
      </c>
      <c r="X1283" s="101">
        <f>IFERROR(IF(LEFT($G1283,4)="xppm",AH1283/VLOOKUP($G1283,$K$11:$Z$28,X$1,0),IF(LEFT($J1283,1)="E",AH1283/VLOOKUP($J1283,$K$11:$Z$28,X$1,0),AH1283/X$6)),"")</f>
        <v>3.3531282742686643E-4</v>
      </c>
      <c r="Z1283" s="101">
        <f>IFERROR(IF(LEFT($G1283,4)="xppm",AJ1283/VLOOKUP($G1283,$K$11:$Z$28,Z$1,0),IF(LEFT($J1283,1)="E",AJ1283/VLOOKUP($J1283,$K$11:$Z$28,Z$1,0),AJ1283/Z$6)),"")</f>
        <v>4.8858277282789119E-4</v>
      </c>
      <c r="AA1283" s="108"/>
      <c r="AB1283" s="99" t="str">
        <f>IFERROR(IF(LEFT($G1283,4)="xppm",AL1283/VLOOKUP($G1283,$K$11:$Z$28,AB$1,0),IF(LEFT($J1283,1)="E",AL1283/VLOOKUP($J1283,$K$11:$AB$28,AB$1,0),AL1283/AB$6)),"")</f>
        <v/>
      </c>
      <c r="AC1283" s="110"/>
      <c r="AD1283" s="14">
        <v>22786.98</v>
      </c>
      <c r="AE1283" s="14"/>
      <c r="AF1283" s="14">
        <v>68361.02</v>
      </c>
      <c r="AG1283" s="14"/>
      <c r="AH1283" s="14">
        <v>52413.75</v>
      </c>
      <c r="AI1283" s="14"/>
      <c r="AJ1283" s="14">
        <v>91152</v>
      </c>
      <c r="AK1283" s="65"/>
      <c r="AL1283" s="14">
        <v>0</v>
      </c>
      <c r="AM1283" s="65"/>
      <c r="AN1283" s="25">
        <v>113.95</v>
      </c>
      <c r="AO1283" s="25">
        <v>113.93</v>
      </c>
      <c r="AP1283" s="25">
        <v>7973</v>
      </c>
      <c r="AQ1283" s="25">
        <v>7595.74</v>
      </c>
      <c r="AR1283" s="25">
        <v>7595.66</v>
      </c>
      <c r="AS1283" s="25">
        <v>7595.66</v>
      </c>
      <c r="AT1283" s="25">
        <v>7595.66</v>
      </c>
      <c r="AU1283" s="25">
        <v>7595.66</v>
      </c>
      <c r="AV1283" s="25">
        <v>7595.66</v>
      </c>
      <c r="AW1283" s="25">
        <v>7595.66</v>
      </c>
      <c r="AX1283" s="25">
        <v>7595.66</v>
      </c>
      <c r="AY1283" s="25">
        <v>7595.66</v>
      </c>
      <c r="AZ1283" s="108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  <c r="BS1283" s="10"/>
      <c r="BT1283" s="10"/>
      <c r="BU1283" s="10"/>
      <c r="BV1283" s="10"/>
      <c r="BW1283" s="10"/>
      <c r="BX1283" s="10"/>
      <c r="BY1283" s="10"/>
      <c r="BZ1283" s="10"/>
      <c r="CA1283" s="10"/>
      <c r="CB1283" s="10"/>
      <c r="CC1283" s="10"/>
      <c r="CD1283" s="10"/>
      <c r="CE1283" s="10"/>
      <c r="CF1283" s="10"/>
      <c r="CG1283" s="10"/>
      <c r="CH1283" s="10"/>
      <c r="CI1283" s="10"/>
      <c r="CJ1283" s="10"/>
      <c r="CK1283" s="10"/>
      <c r="CL1283" s="10"/>
      <c r="CM1283" s="10"/>
      <c r="CN1283" s="10"/>
      <c r="CO1283" s="10"/>
      <c r="CP1283" s="10"/>
      <c r="CQ1283" s="10"/>
      <c r="CR1283" s="10"/>
      <c r="CS1283" s="10"/>
      <c r="CT1283" s="10"/>
      <c r="CU1283" s="10"/>
      <c r="CV1283" s="10"/>
      <c r="CW1283" s="10"/>
      <c r="CX1283" s="10"/>
      <c r="CY1283" s="10"/>
      <c r="CZ1283" s="10"/>
      <c r="DA1283" s="10"/>
      <c r="DB1283" s="10"/>
      <c r="DC1283" s="10"/>
      <c r="DD1283" s="10"/>
      <c r="DE1283" s="10"/>
      <c r="DF1283" s="10"/>
      <c r="DG1283" s="10"/>
      <c r="DH1283" s="10"/>
      <c r="DI1283" s="10"/>
      <c r="DJ1283" s="10"/>
      <c r="DK1283" s="10"/>
      <c r="DL1283" s="10"/>
      <c r="DM1283" s="10"/>
      <c r="DN1283" s="10"/>
      <c r="DO1283" s="10"/>
      <c r="DP1283" s="10"/>
      <c r="DQ1283" s="10"/>
      <c r="DR1283" s="10"/>
      <c r="DS1283" s="10"/>
    </row>
    <row r="1284" spans="1:123" s="101" customFormat="1" ht="10.95" customHeight="1" x14ac:dyDescent="0.25">
      <c r="A1284" s="75" t="s">
        <v>348</v>
      </c>
      <c r="B1284" s="95" t="str">
        <f t="shared" si="352"/>
        <v>Bud02 2020,3008,'xpr004',0.00010612633899051</v>
      </c>
      <c r="C1284" s="96">
        <f t="shared" si="353"/>
        <v>2020</v>
      </c>
      <c r="D1284" s="96">
        <v>3008</v>
      </c>
      <c r="E1284" s="97" t="str">
        <f>IF(LEFT(H1284,1) = "x",H1284,F1284)</f>
        <v>xpr004</v>
      </c>
      <c r="F1284" s="90">
        <v>501500</v>
      </c>
      <c r="G1284" s="98">
        <f>IF(""="",1,SUBSTITUTE(SUBSTITUTE("","xxp","xpp"),"xppm13","xppm08"))</f>
        <v>1</v>
      </c>
      <c r="H1284" s="98" t="str">
        <f>IF("xpr004"="",1,"xpr004")</f>
        <v>xpr004</v>
      </c>
      <c r="I1284" s="98">
        <f>IF("Ewz"="",1,IF(LEFT("Ewz",1)&lt;&gt;"E","Ewz",1))</f>
        <v>1</v>
      </c>
      <c r="J1284" s="98" t="str">
        <f>IF("Ewz"="",1,IF(LEFT("Ewz",1)="E","Ewz",1))</f>
        <v>Ewz</v>
      </c>
      <c r="K1284" s="99" t="s">
        <v>360</v>
      </c>
      <c r="L1284" s="91">
        <v>3008</v>
      </c>
      <c r="M1284" s="100" t="str">
        <f>IF(LEFT($G1284,4)="xppm","*","")</f>
        <v/>
      </c>
      <c r="N1284" s="101" t="str">
        <f>UPPER(TRIM("          OTHER"))</f>
        <v>OTHER</v>
      </c>
      <c r="P1284" s="102" t="s">
        <v>356</v>
      </c>
      <c r="R1284" s="109">
        <f>IFERROR(IF(1*AB1284&gt;0,AB1284,V1284),V1284)</f>
        <v>1.061263389905098E-4</v>
      </c>
      <c r="S1284" s="108"/>
      <c r="T1284" s="101">
        <f>IFERROR(IF(LEFT($G1284,4)="xppm",AD1284/VLOOKUP($G1284,$K$11:$Z$28,T$1,0),IF(LEFT($J1284,1)="E",AD1284/VLOOKUP($J1284,$K$11:$Z$28,T$1,0),AD1284/T$6)),"")</f>
        <v>7.5779100696804811E-5</v>
      </c>
      <c r="V1284" s="101">
        <f>IFERROR(IF(LEFT($G1284,4)="xppm",AF1284/VLOOKUP($G1284,$K$11:$Z$28,V$1,0),IF(LEFT($J1284,1)="E",AF1284/VLOOKUP($J1284,$K$11:$Z$28,V$1,0),AF1284/V$6)),"")</f>
        <v>1.061263389905098E-4</v>
      </c>
      <c r="X1284" s="101">
        <f>IFERROR(IF(LEFT($G1284,4)="xppm",AH1284/VLOOKUP($G1284,$K$11:$Z$28,X$1,0),IF(LEFT($J1284,1)="E",AH1284/VLOOKUP($J1284,$K$11:$Z$28,X$1,0),AH1284/X$6)),"")</f>
        <v>1.4151056972478863E-4</v>
      </c>
      <c r="Z1284" s="101">
        <f>IFERROR(IF(LEFT($G1284,4)="xppm",AJ1284/VLOOKUP($G1284,$K$11:$Z$28,Z$1,0),IF(LEFT($J1284,1)="E",AJ1284/VLOOKUP($J1284,$K$11:$Z$28,Z$1,0),AJ1284/Z$6)),"")</f>
        <v>7.4998356123923268E-5</v>
      </c>
      <c r="AA1284" s="108"/>
      <c r="AB1284" s="99" t="str">
        <f>IFERROR(IF(LEFT($G1284,4)="xppm",AL1284/VLOOKUP($G1284,$K$11:$Z$28,AB$1,0),IF(LEFT($J1284,1)="E",AL1284/VLOOKUP($J1284,$K$11:$AB$28,AB$1,0),AL1284/AB$6)),"")</f>
        <v/>
      </c>
      <c r="AC1284" s="110"/>
      <c r="AD1284" s="14">
        <v>3763.97</v>
      </c>
      <c r="AE1284" s="14"/>
      <c r="AF1284" s="14">
        <v>15519.45</v>
      </c>
      <c r="AG1284" s="14"/>
      <c r="AH1284" s="14">
        <v>22119.94</v>
      </c>
      <c r="AI1284" s="14"/>
      <c r="AJ1284" s="14">
        <v>13992</v>
      </c>
      <c r="AK1284" s="65"/>
      <c r="AL1284" s="14">
        <v>0</v>
      </c>
      <c r="AM1284" s="65"/>
      <c r="AN1284" s="25">
        <v>1514.53</v>
      </c>
      <c r="AO1284" s="25">
        <v>1479.62</v>
      </c>
      <c r="AP1284" s="25">
        <v>2114.4699999999998</v>
      </c>
      <c r="AQ1284" s="25">
        <v>2085.06</v>
      </c>
      <c r="AR1284" s="25">
        <v>2669.79</v>
      </c>
      <c r="AS1284" s="25">
        <v>1589.36</v>
      </c>
      <c r="AT1284" s="25">
        <v>2073.79</v>
      </c>
      <c r="AU1284" s="25">
        <v>2071.89</v>
      </c>
      <c r="AV1284" s="25">
        <v>1265.5899999999999</v>
      </c>
      <c r="AW1284" s="25">
        <v>1324.83</v>
      </c>
      <c r="AX1284" s="25">
        <v>1221.5899999999999</v>
      </c>
      <c r="AY1284" s="25">
        <v>1217.55</v>
      </c>
      <c r="AZ1284" s="108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  <c r="BS1284" s="10"/>
      <c r="BT1284" s="10"/>
      <c r="BU1284" s="10"/>
      <c r="BV1284" s="10"/>
      <c r="BW1284" s="10"/>
      <c r="BX1284" s="10"/>
      <c r="BY1284" s="10"/>
      <c r="BZ1284" s="10"/>
      <c r="CA1284" s="10"/>
      <c r="CB1284" s="10"/>
      <c r="CC1284" s="10"/>
      <c r="CD1284" s="10"/>
      <c r="CE1284" s="10"/>
      <c r="CF1284" s="10"/>
      <c r="CG1284" s="10"/>
      <c r="CH1284" s="10"/>
      <c r="CI1284" s="10"/>
      <c r="CJ1284" s="10"/>
      <c r="CK1284" s="10"/>
      <c r="CL1284" s="10"/>
      <c r="CM1284" s="10"/>
      <c r="CN1284" s="10"/>
      <c r="CO1284" s="10"/>
      <c r="CP1284" s="10"/>
      <c r="CQ1284" s="10"/>
      <c r="CR1284" s="10"/>
      <c r="CS1284" s="10"/>
      <c r="CT1284" s="10"/>
      <c r="CU1284" s="10"/>
      <c r="CV1284" s="10"/>
      <c r="CW1284" s="10"/>
      <c r="CX1284" s="10"/>
      <c r="CY1284" s="10"/>
      <c r="CZ1284" s="10"/>
      <c r="DA1284" s="10"/>
      <c r="DB1284" s="10"/>
      <c r="DC1284" s="10"/>
      <c r="DD1284" s="10"/>
      <c r="DE1284" s="10"/>
      <c r="DF1284" s="10"/>
      <c r="DG1284" s="10"/>
      <c r="DH1284" s="10"/>
      <c r="DI1284" s="10"/>
      <c r="DJ1284" s="10"/>
      <c r="DK1284" s="10"/>
      <c r="DL1284" s="10"/>
      <c r="DM1284" s="10"/>
      <c r="DN1284" s="10"/>
      <c r="DO1284" s="10"/>
      <c r="DP1284" s="10"/>
      <c r="DQ1284" s="10"/>
      <c r="DR1284" s="10"/>
      <c r="DS1284" s="10"/>
    </row>
    <row r="1285" spans="1:123" ht="4.05" customHeight="1" x14ac:dyDescent="0.25">
      <c r="A1285" s="75" t="s">
        <v>348</v>
      </c>
      <c r="E1285" s="111"/>
      <c r="F1285" s="112"/>
      <c r="T1285" s="25"/>
      <c r="U1285" s="25"/>
      <c r="V1285" s="25"/>
      <c r="W1285" s="25"/>
      <c r="X1285" s="25"/>
      <c r="Y1285" s="25"/>
      <c r="Z1285" s="25"/>
      <c r="AA1285" s="25"/>
      <c r="AB1285" s="14"/>
      <c r="AC1285" s="14"/>
    </row>
    <row r="1286" spans="1:123" s="86" customFormat="1" ht="15" customHeight="1" x14ac:dyDescent="0.25">
      <c r="A1286" s="75" t="s">
        <v>348</v>
      </c>
      <c r="B1286" s="80"/>
      <c r="C1286" s="80"/>
      <c r="D1286" s="80"/>
      <c r="E1286" s="81"/>
      <c r="F1286" s="82"/>
      <c r="G1286" s="81"/>
      <c r="H1286" s="81"/>
      <c r="I1286" s="81"/>
      <c r="J1286" s="81"/>
      <c r="K1286" s="81"/>
      <c r="L1286" s="83">
        <f>L1287</f>
        <v>3008</v>
      </c>
      <c r="M1286" s="84" t="s">
        <v>361</v>
      </c>
      <c r="N1286" s="84"/>
      <c r="O1286" s="84"/>
      <c r="P1286" s="84"/>
      <c r="Q1286" s="84"/>
      <c r="R1286" s="84"/>
      <c r="S1286" s="84"/>
      <c r="T1286" s="84"/>
      <c r="U1286" s="84"/>
      <c r="V1286" s="84"/>
      <c r="W1286" s="84"/>
      <c r="X1286" s="84"/>
      <c r="Y1286" s="84"/>
      <c r="Z1286" s="84"/>
      <c r="AA1286" s="84"/>
      <c r="AB1286" s="81"/>
      <c r="AC1286" s="81"/>
      <c r="AD1286" s="14"/>
      <c r="AE1286" s="14"/>
      <c r="AF1286" s="14"/>
      <c r="AG1286" s="14"/>
      <c r="AH1286" s="14"/>
      <c r="AI1286" s="14"/>
      <c r="AJ1286" s="14"/>
      <c r="AK1286" s="14"/>
      <c r="AL1286" s="14"/>
      <c r="AM1286" s="14"/>
      <c r="AN1286" s="85"/>
      <c r="AO1286" s="85"/>
      <c r="AP1286" s="85"/>
      <c r="AQ1286" s="85"/>
      <c r="AR1286" s="85"/>
      <c r="AS1286" s="85"/>
      <c r="AT1286" s="85"/>
      <c r="AU1286" s="85"/>
      <c r="AV1286" s="85"/>
      <c r="AW1286" s="85"/>
      <c r="AX1286" s="85"/>
      <c r="AY1286" s="85"/>
      <c r="AZ1286" s="84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  <c r="BS1286" s="10"/>
      <c r="BT1286" s="10"/>
      <c r="BU1286" s="10"/>
      <c r="BV1286" s="10"/>
      <c r="BW1286" s="10"/>
      <c r="BX1286" s="10"/>
      <c r="BY1286" s="10"/>
      <c r="BZ1286" s="10"/>
      <c r="CA1286" s="10"/>
      <c r="CB1286" s="10"/>
      <c r="CC1286" s="10"/>
      <c r="CD1286" s="10"/>
      <c r="CE1286" s="10"/>
      <c r="CF1286" s="10"/>
      <c r="CG1286" s="10"/>
      <c r="CH1286" s="10"/>
      <c r="CI1286" s="10"/>
      <c r="CJ1286" s="10"/>
      <c r="CK1286" s="10"/>
      <c r="CL1286" s="10"/>
      <c r="CM1286" s="10"/>
      <c r="CN1286" s="10"/>
      <c r="CO1286" s="10"/>
      <c r="CP1286" s="10"/>
      <c r="CQ1286" s="10"/>
      <c r="CR1286" s="10"/>
      <c r="CS1286" s="10"/>
      <c r="CT1286" s="10"/>
      <c r="CU1286" s="10"/>
      <c r="CV1286" s="10"/>
      <c r="CW1286" s="10"/>
      <c r="CX1286" s="10"/>
      <c r="CY1286" s="10"/>
      <c r="CZ1286" s="10"/>
      <c r="DA1286" s="10"/>
      <c r="DB1286" s="10"/>
      <c r="DC1286" s="10"/>
      <c r="DD1286" s="10"/>
      <c r="DE1286" s="10"/>
      <c r="DF1286" s="10"/>
      <c r="DG1286" s="10"/>
      <c r="DH1286" s="10"/>
      <c r="DI1286" s="10"/>
      <c r="DJ1286" s="10"/>
      <c r="DK1286" s="10"/>
      <c r="DL1286" s="10"/>
      <c r="DM1286" s="10"/>
      <c r="DN1286" s="10"/>
      <c r="DO1286" s="10"/>
      <c r="DP1286" s="10"/>
      <c r="DQ1286" s="10"/>
      <c r="DR1286" s="10"/>
      <c r="DS1286" s="10"/>
    </row>
    <row r="1287" spans="1:123" s="101" customFormat="1" ht="10.95" customHeight="1" x14ac:dyDescent="0.25">
      <c r="A1287" s="75" t="s">
        <v>348</v>
      </c>
      <c r="B1287" s="95" t="str">
        <f t="shared" ref="B1287" si="354">IF(E1287&gt;0,"Bud02 " &amp; C1287 &amp;","&amp;D1287&amp;",'"&amp;E1287&amp;"',"&amp;1*R1287)</f>
        <v>Bud02 2020,3008,'xhnm06',0.00797752869757749</v>
      </c>
      <c r="C1287" s="96">
        <f t="shared" ref="C1287" si="355">$E$5</f>
        <v>2020</v>
      </c>
      <c r="D1287" s="96">
        <v>3008</v>
      </c>
      <c r="E1287" s="97" t="str">
        <f>IF(LEFT(H1287,1) = "x",H1287,F1287)</f>
        <v>xhnm06</v>
      </c>
      <c r="F1287" s="90">
        <v>506500</v>
      </c>
      <c r="G1287" s="98">
        <f>IF(""="",1,SUBSTITUTE(SUBSTITUTE("","xxp","xpp"),"xppm13","xppm08"))</f>
        <v>1</v>
      </c>
      <c r="H1287" s="98" t="str">
        <f>IF("xhnm06"="",1,"xhnm06")</f>
        <v>xhnm06</v>
      </c>
      <c r="I1287" s="98">
        <f>IF("E120z"="",1,IF(LEFT("E120z",1)&lt;&gt;"E","E120z",1))</f>
        <v>1</v>
      </c>
      <c r="J1287" s="98" t="str">
        <f>IF("E120z"="",1,IF(LEFT("E120z",1)="E","E120z",1))</f>
        <v>E120z</v>
      </c>
      <c r="K1287" s="99" t="s">
        <v>362</v>
      </c>
      <c r="L1287" s="91">
        <v>3008</v>
      </c>
      <c r="M1287" s="100" t="str">
        <f>IF(LEFT($G1287,4)="xppm","*","")</f>
        <v/>
      </c>
      <c r="N1287" s="101" t="str">
        <f>UPPER(TRIM("          HOUSE THERAPY - MEDICARE B"))</f>
        <v>HOUSE THERAPY - MEDICARE B</v>
      </c>
      <c r="P1287" s="102" t="s">
        <v>356</v>
      </c>
      <c r="R1287" s="109">
        <f>IFERROR(IF(1*AB1287&gt;0,AB1287,V1287),V1287)</f>
        <v>7.9775286975774899E-3</v>
      </c>
      <c r="S1287" s="108"/>
      <c r="T1287" s="101">
        <f>IFERROR(IF(LEFT($G1287,4)="xppm",AD1287/VLOOKUP($G1287,$K$11:$Z$28,T$1,0),IF(LEFT($J1287,1)="E",AD1287/VLOOKUP($J1287,$K$11:$Z$28,T$1,0),AD1287/T$6)),"")</f>
        <v>6.3637023241994127E-3</v>
      </c>
      <c r="V1287" s="101">
        <f>IFERROR(IF(LEFT($G1287,4)="xppm",AF1287/VLOOKUP($G1287,$K$11:$Z$28,V$1,0),IF(LEFT($J1287,1)="E",AF1287/VLOOKUP($J1287,$K$11:$Z$28,V$1,0),AF1287/V$6)),"")</f>
        <v>7.9775286975774899E-3</v>
      </c>
      <c r="X1287" s="101">
        <f>IFERROR(IF(LEFT($G1287,4)="xppm",AH1287/VLOOKUP($G1287,$K$11:$Z$28,X$1,0),IF(LEFT($J1287,1)="E",AH1287/VLOOKUP($J1287,$K$11:$Z$28,X$1,0),AH1287/X$6)),"")</f>
        <v>9.9071042229346793E-3</v>
      </c>
      <c r="Z1287" s="101">
        <f>IFERROR(IF(LEFT($G1287,4)="xppm",AJ1287/VLOOKUP($G1287,$K$11:$Z$28,Z$1,0),IF(LEFT($J1287,1)="E",AJ1287/VLOOKUP($J1287,$K$11:$Z$28,Z$1,0),AJ1287/Z$6)),"")</f>
        <v>2.1085559294053303E-2</v>
      </c>
      <c r="AA1287" s="108"/>
      <c r="AB1287" s="99" t="str">
        <f>IFERROR(IF(LEFT($G1287,4)="xppm",AL1287/VLOOKUP($G1287,$K$11:$Z$28,AB$1,0),IF(LEFT($J1287,1)="E",AL1287/VLOOKUP($J1287,$K$11:$AB$28,AB$1,0),AL1287/AB$6)),"")</f>
        <v/>
      </c>
      <c r="AC1287" s="110"/>
      <c r="AD1287" s="14">
        <v>23020.38</v>
      </c>
      <c r="AE1287" s="14"/>
      <c r="AF1287" s="14">
        <v>82556.58</v>
      </c>
      <c r="AG1287" s="14"/>
      <c r="AH1287" s="14">
        <v>101302.89</v>
      </c>
      <c r="AI1287" s="14"/>
      <c r="AJ1287" s="14">
        <v>211640.94922800001</v>
      </c>
      <c r="AK1287" s="65"/>
      <c r="AL1287" s="14">
        <v>0</v>
      </c>
      <c r="AM1287" s="65"/>
      <c r="AN1287" s="25">
        <v>5268.96</v>
      </c>
      <c r="AO1287" s="25">
        <v>7651.88</v>
      </c>
      <c r="AP1287" s="25">
        <v>8820.48</v>
      </c>
      <c r="AQ1287" s="25">
        <v>5573.12</v>
      </c>
      <c r="AR1287" s="25">
        <v>9072.93</v>
      </c>
      <c r="AS1287" s="25">
        <v>10437.64</v>
      </c>
      <c r="AT1287" s="25">
        <v>11138.14</v>
      </c>
      <c r="AU1287" s="25">
        <v>12860.08</v>
      </c>
      <c r="AV1287" s="25">
        <v>10454.290000000001</v>
      </c>
      <c r="AW1287" s="25">
        <v>11886.27</v>
      </c>
      <c r="AX1287" s="25">
        <v>6386.33</v>
      </c>
      <c r="AY1287" s="25">
        <v>4747.78</v>
      </c>
      <c r="AZ1287" s="108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  <c r="BS1287" s="10"/>
      <c r="BT1287" s="10"/>
      <c r="BU1287" s="10"/>
      <c r="BV1287" s="10"/>
      <c r="BW1287" s="10"/>
      <c r="BX1287" s="10"/>
      <c r="BY1287" s="10"/>
      <c r="BZ1287" s="10"/>
      <c r="CA1287" s="10"/>
      <c r="CB1287" s="10"/>
      <c r="CC1287" s="10"/>
      <c r="CD1287" s="10"/>
      <c r="CE1287" s="10"/>
      <c r="CF1287" s="10"/>
      <c r="CG1287" s="10"/>
      <c r="CH1287" s="10"/>
      <c r="CI1287" s="10"/>
      <c r="CJ1287" s="10"/>
      <c r="CK1287" s="10"/>
      <c r="CL1287" s="10"/>
      <c r="CM1287" s="10"/>
      <c r="CN1287" s="10"/>
      <c r="CO1287" s="10"/>
      <c r="CP1287" s="10"/>
      <c r="CQ1287" s="10"/>
      <c r="CR1287" s="10"/>
      <c r="CS1287" s="10"/>
      <c r="CT1287" s="10"/>
      <c r="CU1287" s="10"/>
      <c r="CV1287" s="10"/>
      <c r="CW1287" s="10"/>
      <c r="CX1287" s="10"/>
      <c r="CY1287" s="10"/>
      <c r="CZ1287" s="10"/>
      <c r="DA1287" s="10"/>
      <c r="DB1287" s="10"/>
      <c r="DC1287" s="10"/>
      <c r="DD1287" s="10"/>
      <c r="DE1287" s="10"/>
      <c r="DF1287" s="10"/>
      <c r="DG1287" s="10"/>
      <c r="DH1287" s="10"/>
      <c r="DI1287" s="10"/>
      <c r="DJ1287" s="10"/>
      <c r="DK1287" s="10"/>
      <c r="DL1287" s="10"/>
      <c r="DM1287" s="10"/>
      <c r="DN1287" s="10"/>
      <c r="DO1287" s="10"/>
      <c r="DP1287" s="10"/>
      <c r="DQ1287" s="10"/>
      <c r="DR1287" s="10"/>
      <c r="DS1287" s="10"/>
    </row>
    <row r="1288" spans="1:123" s="101" customFormat="1" ht="10.95" customHeight="1" x14ac:dyDescent="0.25">
      <c r="A1288" s="75" t="s">
        <v>348</v>
      </c>
      <c r="B1288" s="95" t="str">
        <f>IF(E1288&gt;0,"Bud02 " &amp; C1288 &amp;","&amp;D1288&amp;",'"&amp;E1288&amp;"',"&amp;1*R1288)</f>
        <v>Bud02 2020,3008,'508100',325.982222222222</v>
      </c>
      <c r="C1288" s="96">
        <f>$E$5</f>
        <v>2020</v>
      </c>
      <c r="D1288" s="96">
        <v>3008</v>
      </c>
      <c r="E1288" s="97">
        <f>IF(LEFT(H1288,1) = "x",H1288,F1288)</f>
        <v>508100</v>
      </c>
      <c r="F1288" s="90">
        <v>508100</v>
      </c>
      <c r="G1288" s="98">
        <f>IF(""="",1,SUBSTITUTE(SUBSTITUTE("","xxp","xpp"),"xppm13","xppm08"))</f>
        <v>1</v>
      </c>
      <c r="H1288" s="98">
        <f>IF(""="",1,"")</f>
        <v>1</v>
      </c>
      <c r="I1288" s="98">
        <f>IF(""="",1,IF(LEFT("",1)&lt;&gt;"E","",1))</f>
        <v>1</v>
      </c>
      <c r="J1288" s="98">
        <f>IF(""="",1,IF(LEFT("",1)="E","",1))</f>
        <v>1</v>
      </c>
      <c r="K1288" s="99" t="s">
        <v>363</v>
      </c>
      <c r="L1288" s="91">
        <v>3008</v>
      </c>
      <c r="M1288" s="100" t="str">
        <f>IF(LEFT($G1288,4)="xppm","*","")</f>
        <v/>
      </c>
      <c r="N1288" s="101" t="str">
        <f>UPPER(TRIM("          HOUSE THERAPY - REHAB SUPPLIES"))</f>
        <v>HOUSE THERAPY - REHAB SUPPLIES</v>
      </c>
      <c r="P1288" s="102" t="s">
        <v>356</v>
      </c>
      <c r="R1288" s="109">
        <f>IFERROR(IF(1*AB1288&gt;0,AB1288,V1288),V1288)</f>
        <v>325.98222222222222</v>
      </c>
      <c r="S1288" s="108"/>
      <c r="T1288" s="101">
        <f>IFERROR(IF(LEFT($G1288,4)="xppm",AD1288/VLOOKUP($G1288,$K$11:$Z$28,T$1,0),IF(LEFT($J1288,1)="E",AD1288/VLOOKUP($J1288,$K$11:$Z$28,T$1,0),AD1288/T$6)),"")</f>
        <v>522.22</v>
      </c>
      <c r="V1288" s="101">
        <f>IFERROR(IF(LEFT($G1288,4)="xppm",AF1288/VLOOKUP($G1288,$K$11:$Z$28,V$1,0),IF(LEFT($J1288,1)="E",AF1288/VLOOKUP($J1288,$K$11:$Z$28,V$1,0),AF1288/V$6)),"")</f>
        <v>325.98222222222222</v>
      </c>
      <c r="X1288" s="101">
        <f>IFERROR(IF(LEFT($G1288,4)="xppm",AH1288/VLOOKUP($G1288,$K$11:$Z$28,X$1,0),IF(LEFT($J1288,1)="E",AH1288/VLOOKUP($J1288,$K$11:$Z$28,X$1,0),AH1288/X$6)),"")</f>
        <v>157.53583333333333</v>
      </c>
      <c r="Z1288" s="101">
        <f>IFERROR(IF(LEFT($G1288,4)="xppm",AJ1288/VLOOKUP($G1288,$K$11:$Z$28,Z$1,0),IF(LEFT($J1288,1)="E",AJ1288/VLOOKUP($J1288,$K$11:$Z$28,Z$1,0),AJ1288/Z$6)),"")</f>
        <v>0</v>
      </c>
      <c r="AA1288" s="108"/>
      <c r="AB1288" s="99">
        <f>IFERROR(IF(LEFT($G1288,4)="xppm",AL1288/VLOOKUP($G1288,$K$11:$Z$28,AB$1,0),IF(LEFT($J1288,1)="E",AL1288/VLOOKUP($J1288,$K$11:$AB$28,AB$1,0),AL1288/AB$6)),"")</f>
        <v>0</v>
      </c>
      <c r="AC1288" s="110"/>
      <c r="AD1288" s="14">
        <v>1566.66</v>
      </c>
      <c r="AE1288" s="14"/>
      <c r="AF1288" s="14">
        <v>2933.84</v>
      </c>
      <c r="AG1288" s="14"/>
      <c r="AH1288" s="14">
        <v>1890.43</v>
      </c>
      <c r="AI1288" s="14"/>
      <c r="AJ1288" s="14"/>
      <c r="AK1288" s="65"/>
      <c r="AL1288" s="14"/>
      <c r="AM1288" s="65"/>
      <c r="AN1288" s="25">
        <v>372.94</v>
      </c>
      <c r="AO1288" s="25">
        <v>440.84</v>
      </c>
      <c r="AP1288" s="25">
        <v>114.05</v>
      </c>
      <c r="AQ1288" s="25">
        <v>0</v>
      </c>
      <c r="AR1288" s="25">
        <v>348.32</v>
      </c>
      <c r="AS1288" s="25">
        <v>103.18</v>
      </c>
      <c r="AT1288" s="25">
        <v>349.41</v>
      </c>
      <c r="AU1288" s="25">
        <v>371.22</v>
      </c>
      <c r="AV1288" s="25">
        <v>195.05</v>
      </c>
      <c r="AW1288" s="25">
        <v>956.9</v>
      </c>
      <c r="AX1288" s="25">
        <v>487.53</v>
      </c>
      <c r="AY1288" s="25">
        <v>122.23</v>
      </c>
      <c r="AZ1288" s="108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  <c r="BS1288" s="10"/>
      <c r="BT1288" s="10"/>
      <c r="BU1288" s="10"/>
      <c r="BV1288" s="10"/>
      <c r="BW1288" s="10"/>
      <c r="BX1288" s="10"/>
      <c r="BY1288" s="10"/>
      <c r="BZ1288" s="10"/>
      <c r="CA1288" s="10"/>
      <c r="CB1288" s="10"/>
      <c r="CC1288" s="10"/>
      <c r="CD1288" s="10"/>
      <c r="CE1288" s="10"/>
      <c r="CF1288" s="10"/>
      <c r="CG1288" s="10"/>
      <c r="CH1288" s="10"/>
      <c r="CI1288" s="10"/>
      <c r="CJ1288" s="10"/>
      <c r="CK1288" s="10"/>
      <c r="CL1288" s="10"/>
      <c r="CM1288" s="10"/>
      <c r="CN1288" s="10"/>
      <c r="CO1288" s="10"/>
      <c r="CP1288" s="10"/>
      <c r="CQ1288" s="10"/>
      <c r="CR1288" s="10"/>
      <c r="CS1288" s="10"/>
      <c r="CT1288" s="10"/>
      <c r="CU1288" s="10"/>
      <c r="CV1288" s="10"/>
      <c r="CW1288" s="10"/>
      <c r="CX1288" s="10"/>
      <c r="CY1288" s="10"/>
      <c r="CZ1288" s="10"/>
      <c r="DA1288" s="10"/>
      <c r="DB1288" s="10"/>
      <c r="DC1288" s="10"/>
      <c r="DD1288" s="10"/>
      <c r="DE1288" s="10"/>
      <c r="DF1288" s="10"/>
      <c r="DG1288" s="10"/>
      <c r="DH1288" s="10"/>
      <c r="DI1288" s="10"/>
      <c r="DJ1288" s="10"/>
      <c r="DK1288" s="10"/>
      <c r="DL1288" s="10"/>
      <c r="DM1288" s="10"/>
      <c r="DN1288" s="10"/>
      <c r="DO1288" s="10"/>
      <c r="DP1288" s="10"/>
      <c r="DQ1288" s="10"/>
      <c r="DR1288" s="10"/>
      <c r="DS1288" s="10"/>
    </row>
    <row r="1289" spans="1:123" ht="4.05" customHeight="1" x14ac:dyDescent="0.25">
      <c r="A1289" s="75" t="s">
        <v>348</v>
      </c>
      <c r="E1289" s="111"/>
      <c r="F1289" s="112"/>
      <c r="T1289" s="25"/>
      <c r="U1289" s="25"/>
      <c r="V1289" s="25"/>
      <c r="W1289" s="25"/>
      <c r="X1289" s="25"/>
      <c r="Y1289" s="25"/>
      <c r="Z1289" s="25"/>
      <c r="AA1289" s="25"/>
      <c r="AB1289" s="14"/>
      <c r="AC1289" s="14"/>
    </row>
    <row r="1290" spans="1:123" s="86" customFormat="1" ht="15" customHeight="1" x14ac:dyDescent="0.25">
      <c r="A1290" s="75" t="s">
        <v>348</v>
      </c>
      <c r="B1290" s="80"/>
      <c r="C1290" s="80"/>
      <c r="D1290" s="80"/>
      <c r="E1290" s="81"/>
      <c r="F1290" s="82"/>
      <c r="G1290" s="81"/>
      <c r="H1290" s="81"/>
      <c r="I1290" s="81"/>
      <c r="J1290" s="81"/>
      <c r="K1290" s="81"/>
      <c r="L1290" s="83">
        <f>L1291</f>
        <v>3008</v>
      </c>
      <c r="M1290" s="84" t="s">
        <v>364</v>
      </c>
      <c r="N1290" s="84"/>
      <c r="O1290" s="84"/>
      <c r="P1290" s="84"/>
      <c r="Q1290" s="84"/>
      <c r="R1290" s="84"/>
      <c r="S1290" s="84"/>
      <c r="T1290" s="84"/>
      <c r="U1290" s="84"/>
      <c r="V1290" s="84"/>
      <c r="W1290" s="84"/>
      <c r="X1290" s="84"/>
      <c r="Y1290" s="84"/>
      <c r="Z1290" s="84"/>
      <c r="AA1290" s="84"/>
      <c r="AB1290" s="81"/>
      <c r="AC1290" s="81"/>
      <c r="AD1290" s="14"/>
      <c r="AE1290" s="14"/>
      <c r="AF1290" s="14"/>
      <c r="AG1290" s="14"/>
      <c r="AH1290" s="14"/>
      <c r="AI1290" s="14"/>
      <c r="AJ1290" s="14"/>
      <c r="AK1290" s="14"/>
      <c r="AL1290" s="14"/>
      <c r="AM1290" s="14"/>
      <c r="AN1290" s="85"/>
      <c r="AO1290" s="85"/>
      <c r="AP1290" s="85"/>
      <c r="AQ1290" s="85"/>
      <c r="AR1290" s="85"/>
      <c r="AS1290" s="85"/>
      <c r="AT1290" s="85"/>
      <c r="AU1290" s="85"/>
      <c r="AV1290" s="85"/>
      <c r="AW1290" s="85"/>
      <c r="AX1290" s="85"/>
      <c r="AY1290" s="85"/>
      <c r="AZ1290" s="84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  <c r="BS1290" s="10"/>
      <c r="BT1290" s="10"/>
      <c r="BU1290" s="10"/>
      <c r="BV1290" s="10"/>
      <c r="BW1290" s="10"/>
      <c r="BX1290" s="10"/>
      <c r="BY1290" s="10"/>
      <c r="BZ1290" s="10"/>
      <c r="CA1290" s="10"/>
      <c r="CB1290" s="10"/>
      <c r="CC1290" s="10"/>
      <c r="CD1290" s="10"/>
      <c r="CE1290" s="10"/>
      <c r="CF1290" s="10"/>
      <c r="CG1290" s="10"/>
      <c r="CH1290" s="10"/>
      <c r="CI1290" s="10"/>
      <c r="CJ1290" s="10"/>
      <c r="CK1290" s="10"/>
      <c r="CL1290" s="10"/>
      <c r="CM1290" s="10"/>
      <c r="CN1290" s="10"/>
      <c r="CO1290" s="10"/>
      <c r="CP1290" s="10"/>
      <c r="CQ1290" s="10"/>
      <c r="CR1290" s="10"/>
      <c r="CS1290" s="10"/>
      <c r="CT1290" s="10"/>
      <c r="CU1290" s="10"/>
      <c r="CV1290" s="10"/>
      <c r="CW1290" s="10"/>
      <c r="CX1290" s="10"/>
      <c r="CY1290" s="10"/>
      <c r="CZ1290" s="10"/>
      <c r="DA1290" s="10"/>
      <c r="DB1290" s="10"/>
      <c r="DC1290" s="10"/>
      <c r="DD1290" s="10"/>
      <c r="DE1290" s="10"/>
      <c r="DF1290" s="10"/>
      <c r="DG1290" s="10"/>
      <c r="DH1290" s="10"/>
      <c r="DI1290" s="10"/>
      <c r="DJ1290" s="10"/>
      <c r="DK1290" s="10"/>
      <c r="DL1290" s="10"/>
      <c r="DM1290" s="10"/>
      <c r="DN1290" s="10"/>
      <c r="DO1290" s="10"/>
      <c r="DP1290" s="10"/>
      <c r="DQ1290" s="10"/>
      <c r="DR1290" s="10"/>
      <c r="DS1290" s="10"/>
    </row>
    <row r="1291" spans="1:123" s="101" customFormat="1" ht="10.95" customHeight="1" x14ac:dyDescent="0.25">
      <c r="A1291" s="75" t="s">
        <v>348</v>
      </c>
      <c r="B1291" s="95" t="str">
        <f t="shared" ref="B1291" si="356">IF(E1291&gt;0,"Bud02 " &amp; C1291 &amp;","&amp;D1291&amp;",'"&amp;E1291&amp;"',"&amp;1*R1291)</f>
        <v>Bud02 2020,3008,'xdit02',0</v>
      </c>
      <c r="C1291" s="96">
        <f t="shared" ref="C1291" si="357">$E$5</f>
        <v>2020</v>
      </c>
      <c r="D1291" s="96">
        <v>3008</v>
      </c>
      <c r="E1291" s="97" t="str">
        <f>IF(LEFT(H1291,1) = "x",H1291,F1291)</f>
        <v>xdit02</v>
      </c>
      <c r="F1291" s="90">
        <v>530400</v>
      </c>
      <c r="G1291" s="98" t="str">
        <f>IF("xppm02"="",1,SUBSTITUTE(SUBSTITUTE("xppm02","xxp","xpp"),"xppm13","xppm08"))</f>
        <v>xppm02</v>
      </c>
      <c r="H1291" s="98" t="str">
        <f>IF("xdit02"="",1,"xdit02")</f>
        <v>xdit02</v>
      </c>
      <c r="I1291" s="98">
        <f>IF(""="",1,IF(LEFT("",1)&lt;&gt;"E","",1))</f>
        <v>1</v>
      </c>
      <c r="J1291" s="98">
        <f>IF(""="",1,IF(LEFT("",1)="E","",1))</f>
        <v>1</v>
      </c>
      <c r="K1291" s="99" t="s">
        <v>365</v>
      </c>
      <c r="L1291" s="91">
        <v>3008</v>
      </c>
      <c r="M1291" s="100" t="str">
        <f>IF(LEFT($G1291,4)="xppm","*","")</f>
        <v>*</v>
      </c>
      <c r="N1291" s="101" t="str">
        <f>UPPER(TRIM("          DIETARY CONTRACT SERVICES"))</f>
        <v>DIETARY CONTRACT SERVICES</v>
      </c>
      <c r="P1291" s="102" t="s">
        <v>366</v>
      </c>
      <c r="R1291" s="109">
        <f>IFERROR(IF(1*AB1291&gt;0,AB1291,V1291),V1291)</f>
        <v>0</v>
      </c>
      <c r="S1291" s="108"/>
      <c r="T1291" s="101">
        <f>IFERROR(IF(LEFT($G1291,4)="xppm",AD1291/VLOOKUP($G1291,$K$11:$Z$28,T$1,0),IF(LEFT($J1291,1)="E",AD1291/VLOOKUP($J1291,$K$11:$Z$28,T$1,0),AD1291/T$6)),"")</f>
        <v>0</v>
      </c>
      <c r="V1291" s="101">
        <f>IFERROR(IF(LEFT($G1291,4)="xppm",AF1291/VLOOKUP($G1291,$K$11:$Z$28,V$1,0),IF(LEFT($J1291,1)="E",AF1291/VLOOKUP($J1291,$K$11:$Z$28,V$1,0),AF1291/V$6)),"")</f>
        <v>0</v>
      </c>
      <c r="X1291" s="101">
        <f>IFERROR(IF(LEFT($G1291,4)="xppm",AH1291/VLOOKUP($G1291,$K$11:$Z$28,X$1,0),IF(LEFT($J1291,1)="E",AH1291/VLOOKUP($J1291,$K$11:$Z$28,X$1,0),AH1291/X$6)),"")</f>
        <v>0.20830557217498974</v>
      </c>
      <c r="Z1291" s="101">
        <f>IFERROR(IF(LEFT($G1291,4)="xppm",AJ1291/VLOOKUP($G1291,$K$11:$Z$28,Z$1,0),IF(LEFT($J1291,1)="E",AJ1291/VLOOKUP($J1291,$K$11:$Z$28,Z$1,0),AJ1291/Z$6)),"")</f>
        <v>0</v>
      </c>
      <c r="AA1291" s="108"/>
      <c r="AB1291" s="99" t="str">
        <f>IFERROR(IF(LEFT($G1291,4)="xppm",AL1291/VLOOKUP($G1291,$K$11:$Z$28,AB$1,0),IF(LEFT($J1291,1)="E",AL1291/VLOOKUP($J1291,$K$11:$AB$28,AB$1,0),AL1291/AB$6)),"")</f>
        <v/>
      </c>
      <c r="AC1291" s="110"/>
      <c r="AD1291" s="14">
        <v>0</v>
      </c>
      <c r="AE1291" s="14"/>
      <c r="AF1291" s="14">
        <v>0</v>
      </c>
      <c r="AG1291" s="14"/>
      <c r="AH1291" s="14">
        <v>250328.93</v>
      </c>
      <c r="AI1291" s="14"/>
      <c r="AJ1291" s="14">
        <v>0</v>
      </c>
      <c r="AK1291" s="65"/>
      <c r="AL1291" s="14">
        <v>0</v>
      </c>
      <c r="AM1291" s="65"/>
      <c r="AN1291" s="25">
        <v>0</v>
      </c>
      <c r="AO1291" s="25">
        <v>0</v>
      </c>
      <c r="AP1291" s="25">
        <v>0</v>
      </c>
      <c r="AQ1291" s="25">
        <v>0</v>
      </c>
      <c r="AR1291" s="25">
        <v>0</v>
      </c>
      <c r="AS1291" s="25">
        <v>0</v>
      </c>
      <c r="AT1291" s="25">
        <v>0</v>
      </c>
      <c r="AU1291" s="25">
        <v>0</v>
      </c>
      <c r="AV1291" s="25">
        <v>0</v>
      </c>
      <c r="AW1291" s="25">
        <v>0</v>
      </c>
      <c r="AX1291" s="25">
        <v>0</v>
      </c>
      <c r="AY1291" s="25">
        <v>0</v>
      </c>
      <c r="AZ1291" s="108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  <c r="BS1291" s="10"/>
      <c r="BT1291" s="10"/>
      <c r="BU1291" s="10"/>
      <c r="BV1291" s="10"/>
      <c r="BW1291" s="10"/>
      <c r="BX1291" s="10"/>
      <c r="BY1291" s="10"/>
      <c r="BZ1291" s="10"/>
      <c r="CA1291" s="10"/>
      <c r="CB1291" s="10"/>
      <c r="CC1291" s="10"/>
      <c r="CD1291" s="10"/>
      <c r="CE1291" s="10"/>
      <c r="CF1291" s="10"/>
      <c r="CG1291" s="10"/>
      <c r="CH1291" s="10"/>
      <c r="CI1291" s="10"/>
      <c r="CJ1291" s="10"/>
      <c r="CK1291" s="10"/>
      <c r="CL1291" s="10"/>
      <c r="CM1291" s="10"/>
      <c r="CN1291" s="10"/>
      <c r="CO1291" s="10"/>
      <c r="CP1291" s="10"/>
      <c r="CQ1291" s="10"/>
      <c r="CR1291" s="10"/>
      <c r="CS1291" s="10"/>
      <c r="CT1291" s="10"/>
      <c r="CU1291" s="10"/>
      <c r="CV1291" s="10"/>
      <c r="CW1291" s="10"/>
      <c r="CX1291" s="10"/>
      <c r="CY1291" s="10"/>
      <c r="CZ1291" s="10"/>
      <c r="DA1291" s="10"/>
      <c r="DB1291" s="10"/>
      <c r="DC1291" s="10"/>
      <c r="DD1291" s="10"/>
      <c r="DE1291" s="10"/>
      <c r="DF1291" s="10"/>
      <c r="DG1291" s="10"/>
      <c r="DH1291" s="10"/>
      <c r="DI1291" s="10"/>
      <c r="DJ1291" s="10"/>
      <c r="DK1291" s="10"/>
      <c r="DL1291" s="10"/>
      <c r="DM1291" s="10"/>
      <c r="DN1291" s="10"/>
      <c r="DO1291" s="10"/>
      <c r="DP1291" s="10"/>
      <c r="DQ1291" s="10"/>
      <c r="DR1291" s="10"/>
      <c r="DS1291" s="10"/>
    </row>
    <row r="1292" spans="1:123" ht="4.05" customHeight="1" x14ac:dyDescent="0.25">
      <c r="A1292" s="75" t="s">
        <v>348</v>
      </c>
      <c r="E1292" s="111"/>
      <c r="F1292" s="112"/>
      <c r="T1292" s="25"/>
      <c r="U1292" s="25"/>
      <c r="V1292" s="25"/>
      <c r="W1292" s="25"/>
      <c r="X1292" s="25"/>
      <c r="Y1292" s="25"/>
      <c r="Z1292" s="25"/>
      <c r="AA1292" s="25"/>
      <c r="AB1292" s="14"/>
      <c r="AC1292" s="14"/>
    </row>
    <row r="1293" spans="1:123" s="86" customFormat="1" ht="15" customHeight="1" x14ac:dyDescent="0.25">
      <c r="A1293" s="75" t="s">
        <v>348</v>
      </c>
      <c r="B1293" s="80"/>
      <c r="C1293" s="80"/>
      <c r="D1293" s="80"/>
      <c r="E1293" s="81"/>
      <c r="F1293" s="82"/>
      <c r="G1293" s="81"/>
      <c r="H1293" s="81"/>
      <c r="I1293" s="81"/>
      <c r="J1293" s="81"/>
      <c r="K1293" s="81"/>
      <c r="L1293" s="83">
        <f>L1294</f>
        <v>3008</v>
      </c>
      <c r="M1293" s="84" t="s">
        <v>367</v>
      </c>
      <c r="N1293" s="84"/>
      <c r="O1293" s="84"/>
      <c r="P1293" s="84"/>
      <c r="Q1293" s="84"/>
      <c r="R1293" s="84"/>
      <c r="S1293" s="84"/>
      <c r="T1293" s="84"/>
      <c r="U1293" s="84"/>
      <c r="V1293" s="84"/>
      <c r="W1293" s="84"/>
      <c r="X1293" s="84"/>
      <c r="Y1293" s="84"/>
      <c r="Z1293" s="84"/>
      <c r="AA1293" s="84"/>
      <c r="AB1293" s="81"/>
      <c r="AC1293" s="81"/>
      <c r="AD1293" s="14"/>
      <c r="AE1293" s="14"/>
      <c r="AF1293" s="14"/>
      <c r="AG1293" s="14"/>
      <c r="AH1293" s="14"/>
      <c r="AI1293" s="14"/>
      <c r="AJ1293" s="14"/>
      <c r="AK1293" s="14"/>
      <c r="AL1293" s="14"/>
      <c r="AM1293" s="14"/>
      <c r="AN1293" s="85"/>
      <c r="AO1293" s="85"/>
      <c r="AP1293" s="85"/>
      <c r="AQ1293" s="85"/>
      <c r="AR1293" s="85"/>
      <c r="AS1293" s="85"/>
      <c r="AT1293" s="85"/>
      <c r="AU1293" s="85"/>
      <c r="AV1293" s="85"/>
      <c r="AW1293" s="85"/>
      <c r="AX1293" s="85"/>
      <c r="AY1293" s="85"/>
      <c r="AZ1293" s="84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  <c r="BS1293" s="10"/>
      <c r="BT1293" s="10"/>
      <c r="BU1293" s="10"/>
      <c r="BV1293" s="10"/>
      <c r="BW1293" s="10"/>
      <c r="BX1293" s="10"/>
      <c r="BY1293" s="10"/>
      <c r="BZ1293" s="10"/>
      <c r="CA1293" s="10"/>
      <c r="CB1293" s="10"/>
      <c r="CC1293" s="10"/>
      <c r="CD1293" s="10"/>
      <c r="CE1293" s="10"/>
      <c r="CF1293" s="10"/>
      <c r="CG1293" s="10"/>
      <c r="CH1293" s="10"/>
      <c r="CI1293" s="10"/>
      <c r="CJ1293" s="10"/>
      <c r="CK1293" s="10"/>
      <c r="CL1293" s="10"/>
      <c r="CM1293" s="10"/>
      <c r="CN1293" s="10"/>
      <c r="CO1293" s="10"/>
      <c r="CP1293" s="10"/>
      <c r="CQ1293" s="10"/>
      <c r="CR1293" s="10"/>
      <c r="CS1293" s="10"/>
      <c r="CT1293" s="10"/>
      <c r="CU1293" s="10"/>
      <c r="CV1293" s="10"/>
      <c r="CW1293" s="10"/>
      <c r="CX1293" s="10"/>
      <c r="CY1293" s="10"/>
      <c r="CZ1293" s="10"/>
      <c r="DA1293" s="10"/>
      <c r="DB1293" s="10"/>
      <c r="DC1293" s="10"/>
      <c r="DD1293" s="10"/>
      <c r="DE1293" s="10"/>
      <c r="DF1293" s="10"/>
      <c r="DG1293" s="10"/>
      <c r="DH1293" s="10"/>
      <c r="DI1293" s="10"/>
      <c r="DJ1293" s="10"/>
      <c r="DK1293" s="10"/>
      <c r="DL1293" s="10"/>
      <c r="DM1293" s="10"/>
      <c r="DN1293" s="10"/>
      <c r="DO1293" s="10"/>
      <c r="DP1293" s="10"/>
      <c r="DQ1293" s="10"/>
      <c r="DR1293" s="10"/>
      <c r="DS1293" s="10"/>
    </row>
    <row r="1294" spans="1:123" s="101" customFormat="1" ht="10.95" customHeight="1" x14ac:dyDescent="0.25">
      <c r="A1294" s="75" t="s">
        <v>348</v>
      </c>
      <c r="B1294" s="95" t="str">
        <f t="shared" ref="B1294:B1296" si="358">IF(E1294&gt;0,"Bud02 " &amp; C1294 &amp;","&amp;D1294&amp;",'"&amp;E1294&amp;"',"&amp;1*R1294)</f>
        <v>Bud02 2020,3008,'533000',11282.6888888889</v>
      </c>
      <c r="C1294" s="96">
        <f t="shared" ref="C1294:C1296" si="359">$E$5</f>
        <v>2020</v>
      </c>
      <c r="D1294" s="96">
        <v>3008</v>
      </c>
      <c r="E1294" s="97">
        <f>IF(LEFT(H1294,1) = "x",H1294,F1294)</f>
        <v>533000</v>
      </c>
      <c r="F1294" s="90">
        <v>533000</v>
      </c>
      <c r="G1294" s="98">
        <f>IF(""="",1,SUBSTITUTE(SUBSTITUTE("","xxp","xpp"),"xppm13","xppm08"))</f>
        <v>1</v>
      </c>
      <c r="H1294" s="98">
        <f>IF(""="",1,"")</f>
        <v>1</v>
      </c>
      <c r="I1294" s="98">
        <f>IF(""="",1,IF(LEFT("",1)&lt;&gt;"E","",1))</f>
        <v>1</v>
      </c>
      <c r="J1294" s="98">
        <f>IF(""="",1,IF(LEFT("",1)="E","",1))</f>
        <v>1</v>
      </c>
      <c r="K1294" s="99" t="s">
        <v>368</v>
      </c>
      <c r="L1294" s="91">
        <v>3008</v>
      </c>
      <c r="M1294" s="100" t="str">
        <f>IF(LEFT($G1294,4)="xppm","*","")</f>
        <v/>
      </c>
      <c r="N1294" s="101" t="str">
        <f>UPPER(TRIM("          UTILITIES"))</f>
        <v>UTILITIES</v>
      </c>
      <c r="P1294" s="102" t="s">
        <v>356</v>
      </c>
      <c r="R1294" s="109">
        <f>IFERROR(IF(1*AB1294&gt;0,AB1294,V1294),V1294)</f>
        <v>11282.688888888888</v>
      </c>
      <c r="S1294" s="108"/>
      <c r="T1294" s="101">
        <f>IFERROR(IF(LEFT($G1294,4)="xppm",AD1294/VLOOKUP($G1294,$K$11:$Z$28,T$1,0),IF(LEFT($J1294,1)="E",AD1294/VLOOKUP($J1294,$K$11:$Z$28,T$1,0),AD1294/T$6)),"")</f>
        <v>11655.133333333333</v>
      </c>
      <c r="V1294" s="101">
        <f>IFERROR(IF(LEFT($G1294,4)="xppm",AF1294/VLOOKUP($G1294,$K$11:$Z$28,V$1,0),IF(LEFT($J1294,1)="E",AF1294/VLOOKUP($J1294,$K$11:$Z$28,V$1,0),AF1294/V$6)),"")</f>
        <v>11282.688888888888</v>
      </c>
      <c r="X1294" s="101">
        <f>IFERROR(IF(LEFT($G1294,4)="xppm",AH1294/VLOOKUP($G1294,$K$11:$Z$28,X$1,0),IF(LEFT($J1294,1)="E",AH1294/VLOOKUP($J1294,$K$11:$Z$28,X$1,0),AH1294/X$6)),"")</f>
        <v>11204.419166666667</v>
      </c>
      <c r="Z1294" s="101">
        <f>IFERROR(IF(LEFT($G1294,4)="xppm",AJ1294/VLOOKUP($G1294,$K$11:$Z$28,Z$1,0),IF(LEFT($J1294,1)="E",AJ1294/VLOOKUP($J1294,$K$11:$Z$28,Z$1,0),AJ1294/Z$6)),"")</f>
        <v>11849</v>
      </c>
      <c r="AA1294" s="108"/>
      <c r="AB1294" s="99">
        <f>IFERROR(IF(LEFT($G1294,4)="xppm",AL1294/VLOOKUP($G1294,$K$11:$Z$28,AB$1,0),IF(LEFT($J1294,1)="E",AL1294/VLOOKUP($J1294,$K$11:$AB$28,AB$1,0),AL1294/AB$6)),"")</f>
        <v>0</v>
      </c>
      <c r="AC1294" s="110"/>
      <c r="AD1294" s="14">
        <v>34965.4</v>
      </c>
      <c r="AE1294" s="14"/>
      <c r="AF1294" s="14">
        <v>101544.2</v>
      </c>
      <c r="AG1294" s="14"/>
      <c r="AH1294" s="14">
        <v>134453.03</v>
      </c>
      <c r="AI1294" s="14"/>
      <c r="AJ1294" s="14">
        <v>142188</v>
      </c>
      <c r="AK1294" s="65"/>
      <c r="AL1294" s="14">
        <v>0</v>
      </c>
      <c r="AM1294" s="65"/>
      <c r="AN1294" s="25">
        <v>10064.969999999999</v>
      </c>
      <c r="AO1294" s="25">
        <v>10863.45</v>
      </c>
      <c r="AP1294" s="25">
        <v>10366.39</v>
      </c>
      <c r="AQ1294" s="25">
        <v>13046.38</v>
      </c>
      <c r="AR1294" s="25">
        <v>12367.46</v>
      </c>
      <c r="AS1294" s="25">
        <v>10505.41</v>
      </c>
      <c r="AT1294" s="25">
        <v>11146.49</v>
      </c>
      <c r="AU1294" s="25">
        <v>11123.83</v>
      </c>
      <c r="AV1294" s="25">
        <v>8389.23</v>
      </c>
      <c r="AW1294" s="25">
        <v>11295.87</v>
      </c>
      <c r="AX1294" s="25">
        <v>13574.63</v>
      </c>
      <c r="AY1294" s="25">
        <v>10094.9</v>
      </c>
      <c r="AZ1294" s="108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  <c r="BS1294" s="10"/>
      <c r="BT1294" s="10"/>
      <c r="BU1294" s="10"/>
      <c r="BV1294" s="10"/>
      <c r="BW1294" s="10"/>
      <c r="BX1294" s="10"/>
      <c r="BY1294" s="10"/>
      <c r="BZ1294" s="10"/>
      <c r="CA1294" s="10"/>
      <c r="CB1294" s="10"/>
      <c r="CC1294" s="10"/>
      <c r="CD1294" s="10"/>
      <c r="CE1294" s="10"/>
      <c r="CF1294" s="10"/>
      <c r="CG1294" s="10"/>
      <c r="CH1294" s="10"/>
      <c r="CI1294" s="10"/>
      <c r="CJ1294" s="10"/>
      <c r="CK1294" s="10"/>
      <c r="CL1294" s="10"/>
      <c r="CM1294" s="10"/>
      <c r="CN1294" s="10"/>
      <c r="CO1294" s="10"/>
      <c r="CP1294" s="10"/>
      <c r="CQ1294" s="10"/>
      <c r="CR1294" s="10"/>
      <c r="CS1294" s="10"/>
      <c r="CT1294" s="10"/>
      <c r="CU1294" s="10"/>
      <c r="CV1294" s="10"/>
      <c r="CW1294" s="10"/>
      <c r="CX1294" s="10"/>
      <c r="CY1294" s="10"/>
      <c r="CZ1294" s="10"/>
      <c r="DA1294" s="10"/>
      <c r="DB1294" s="10"/>
      <c r="DC1294" s="10"/>
      <c r="DD1294" s="10"/>
      <c r="DE1294" s="10"/>
      <c r="DF1294" s="10"/>
      <c r="DG1294" s="10"/>
      <c r="DH1294" s="10"/>
      <c r="DI1294" s="10"/>
      <c r="DJ1294" s="10"/>
      <c r="DK1294" s="10"/>
      <c r="DL1294" s="10"/>
      <c r="DM1294" s="10"/>
      <c r="DN1294" s="10"/>
      <c r="DO1294" s="10"/>
      <c r="DP1294" s="10"/>
      <c r="DQ1294" s="10"/>
      <c r="DR1294" s="10"/>
      <c r="DS1294" s="10"/>
    </row>
    <row r="1295" spans="1:123" s="101" customFormat="1" ht="10.95" customHeight="1" x14ac:dyDescent="0.25">
      <c r="A1295" s="75" t="s">
        <v>348</v>
      </c>
      <c r="B1295" s="95" t="str">
        <f t="shared" si="358"/>
        <v>Bud02 2020,3008,'536000',4209.49</v>
      </c>
      <c r="C1295" s="96">
        <f t="shared" si="359"/>
        <v>2020</v>
      </c>
      <c r="D1295" s="96">
        <v>3008</v>
      </c>
      <c r="E1295" s="97">
        <f>IF(LEFT(H1295,1) = "x",H1295,F1295)</f>
        <v>536000</v>
      </c>
      <c r="F1295" s="90">
        <v>536000</v>
      </c>
      <c r="G1295" s="98">
        <f>IF(""="",1,SUBSTITUTE(SUBSTITUTE("","xxp","xpp"),"xppm13","xppm08"))</f>
        <v>1</v>
      </c>
      <c r="H1295" s="98">
        <f>IF(""="",1,"")</f>
        <v>1</v>
      </c>
      <c r="I1295" s="98">
        <f>IF(""="",1,IF(LEFT("",1)&lt;&gt;"E","",1))</f>
        <v>1</v>
      </c>
      <c r="J1295" s="98">
        <f>IF(""="",1,IF(LEFT("",1)="E","",1))</f>
        <v>1</v>
      </c>
      <c r="K1295" s="99" t="s">
        <v>369</v>
      </c>
      <c r="L1295" s="91">
        <v>3008</v>
      </c>
      <c r="M1295" s="100" t="str">
        <f>IF(LEFT($G1295,4)="xppm","*","")</f>
        <v/>
      </c>
      <c r="N1295" s="101" t="str">
        <f>UPPER(TRIM("          REPAIRS &amp; MAINTENANCE/SUPPLIES"))</f>
        <v>REPAIRS &amp; MAINTENANCE/SUPPLIES</v>
      </c>
      <c r="P1295" s="102" t="s">
        <v>370</v>
      </c>
      <c r="R1295" s="109">
        <f>IFERROR(IF(1*AB1295&gt;0,AB1295,V1295),V1295)</f>
        <v>4209.4900000000007</v>
      </c>
      <c r="S1295" s="108"/>
      <c r="T1295" s="101">
        <f>IFERROR(IF(LEFT($G1295,4)="xppm",AD1295/VLOOKUP($G1295,$K$11:$Z$28,T$1,0),IF(LEFT($J1295,1)="E",AD1295/VLOOKUP($J1295,$K$11:$Z$28,T$1,0),AD1295/T$6)),"")</f>
        <v>5458.07</v>
      </c>
      <c r="V1295" s="101">
        <f>IFERROR(IF(LEFT($G1295,4)="xppm",AF1295/VLOOKUP($G1295,$K$11:$Z$28,V$1,0),IF(LEFT($J1295,1)="E",AF1295/VLOOKUP($J1295,$K$11:$Z$28,V$1,0),AF1295/V$6)),"")</f>
        <v>4209.4900000000007</v>
      </c>
      <c r="X1295" s="101">
        <f>IFERROR(IF(LEFT($G1295,4)="xppm",AH1295/VLOOKUP($G1295,$K$11:$Z$28,X$1,0),IF(LEFT($J1295,1)="E",AH1295/VLOOKUP($J1295,$K$11:$Z$28,X$1,0),AH1295/X$6)),"")</f>
        <v>4107.1908333333331</v>
      </c>
      <c r="Z1295" s="101">
        <f>IFERROR(IF(LEFT($G1295,4)="xppm",AJ1295/VLOOKUP($G1295,$K$11:$Z$28,Z$1,0),IF(LEFT($J1295,1)="E",AJ1295/VLOOKUP($J1295,$K$11:$Z$28,Z$1,0),AJ1295/Z$6)),"")</f>
        <v>3400.1124999999997</v>
      </c>
      <c r="AA1295" s="108"/>
      <c r="AB1295" s="99">
        <f>IFERROR(IF(LEFT($G1295,4)="xppm",AL1295/VLOOKUP($G1295,$K$11:$Z$28,AB$1,0),IF(LEFT($J1295,1)="E",AL1295/VLOOKUP($J1295,$K$11:$AB$28,AB$1,0),AL1295/AB$6)),"")</f>
        <v>0</v>
      </c>
      <c r="AC1295" s="110"/>
      <c r="AD1295" s="14">
        <v>16374.21</v>
      </c>
      <c r="AE1295" s="14"/>
      <c r="AF1295" s="14">
        <v>37885.410000000003</v>
      </c>
      <c r="AG1295" s="14"/>
      <c r="AH1295" s="14">
        <v>49286.29</v>
      </c>
      <c r="AI1295" s="14"/>
      <c r="AJ1295" s="14">
        <v>40801.35</v>
      </c>
      <c r="AK1295" s="65"/>
      <c r="AL1295" s="14">
        <v>0</v>
      </c>
      <c r="AM1295" s="65"/>
      <c r="AN1295" s="25">
        <v>3105.74</v>
      </c>
      <c r="AO1295" s="25">
        <v>1459.46</v>
      </c>
      <c r="AP1295" s="25">
        <v>12006.53</v>
      </c>
      <c r="AQ1295" s="25">
        <v>2280.42</v>
      </c>
      <c r="AR1295" s="25">
        <v>4429.34</v>
      </c>
      <c r="AS1295" s="25">
        <v>2321.3200000000002</v>
      </c>
      <c r="AT1295" s="25">
        <v>4208.91</v>
      </c>
      <c r="AU1295" s="25">
        <v>2729.18</v>
      </c>
      <c r="AV1295" s="25">
        <v>5542.03</v>
      </c>
      <c r="AW1295" s="25">
        <v>10029.219999999999</v>
      </c>
      <c r="AX1295" s="25">
        <v>4405.8</v>
      </c>
      <c r="AY1295" s="25">
        <v>1939.19</v>
      </c>
      <c r="AZ1295" s="108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  <c r="BS1295" s="10"/>
      <c r="BT1295" s="10"/>
      <c r="BU1295" s="10"/>
      <c r="BV1295" s="10"/>
      <c r="BW1295" s="10"/>
      <c r="BX1295" s="10"/>
      <c r="BY1295" s="10"/>
      <c r="BZ1295" s="10"/>
      <c r="CA1295" s="10"/>
      <c r="CB1295" s="10"/>
      <c r="CC1295" s="10"/>
      <c r="CD1295" s="10"/>
      <c r="CE1295" s="10"/>
      <c r="CF1295" s="10"/>
      <c r="CG1295" s="10"/>
      <c r="CH1295" s="10"/>
      <c r="CI1295" s="10"/>
      <c r="CJ1295" s="10"/>
      <c r="CK1295" s="10"/>
      <c r="CL1295" s="10"/>
      <c r="CM1295" s="10"/>
      <c r="CN1295" s="10"/>
      <c r="CO1295" s="10"/>
      <c r="CP1295" s="10"/>
      <c r="CQ1295" s="10"/>
      <c r="CR1295" s="10"/>
      <c r="CS1295" s="10"/>
      <c r="CT1295" s="10"/>
      <c r="CU1295" s="10"/>
      <c r="CV1295" s="10"/>
      <c r="CW1295" s="10"/>
      <c r="CX1295" s="10"/>
      <c r="CY1295" s="10"/>
      <c r="CZ1295" s="10"/>
      <c r="DA1295" s="10"/>
      <c r="DB1295" s="10"/>
      <c r="DC1295" s="10"/>
      <c r="DD1295" s="10"/>
      <c r="DE1295" s="10"/>
      <c r="DF1295" s="10"/>
      <c r="DG1295" s="10"/>
      <c r="DH1295" s="10"/>
      <c r="DI1295" s="10"/>
      <c r="DJ1295" s="10"/>
      <c r="DK1295" s="10"/>
      <c r="DL1295" s="10"/>
      <c r="DM1295" s="10"/>
      <c r="DN1295" s="10"/>
      <c r="DO1295" s="10"/>
      <c r="DP1295" s="10"/>
      <c r="DQ1295" s="10"/>
      <c r="DR1295" s="10"/>
      <c r="DS1295" s="10"/>
    </row>
    <row r="1296" spans="1:123" s="101" customFormat="1" ht="10.95" customHeight="1" x14ac:dyDescent="0.25">
      <c r="A1296" s="75" t="s">
        <v>348</v>
      </c>
      <c r="B1296" s="95" t="str">
        <f t="shared" si="358"/>
        <v>Bud02 2020,3008,'534000',1577.06111111111</v>
      </c>
      <c r="C1296" s="96">
        <f t="shared" si="359"/>
        <v>2020</v>
      </c>
      <c r="D1296" s="96">
        <v>3008</v>
      </c>
      <c r="E1296" s="97">
        <f>IF(LEFT(H1296,1) = "x",H1296,F1296)</f>
        <v>534000</v>
      </c>
      <c r="F1296" s="90">
        <v>534000</v>
      </c>
      <c r="G1296" s="98">
        <f>IF(""="",1,SUBSTITUTE(SUBSTITUTE("","xxp","xpp"),"xppm13","xppm08"))</f>
        <v>1</v>
      </c>
      <c r="H1296" s="98">
        <f>IF(""="",1,"")</f>
        <v>1</v>
      </c>
      <c r="I1296" s="98">
        <f>IF(""="",1,IF(LEFT("",1)&lt;&gt;"E","",1))</f>
        <v>1</v>
      </c>
      <c r="J1296" s="98">
        <f>IF(""="",1,IF(LEFT("",1)="E","",1))</f>
        <v>1</v>
      </c>
      <c r="K1296" s="99" t="s">
        <v>371</v>
      </c>
      <c r="L1296" s="91">
        <v>3008</v>
      </c>
      <c r="M1296" s="100" t="str">
        <f>IF(LEFT($G1296,4)="xppm","*","")</f>
        <v/>
      </c>
      <c r="N1296" s="101" t="str">
        <f>UPPER(TRIM("          CONTRACT SERVICES"))</f>
        <v>CONTRACT SERVICES</v>
      </c>
      <c r="P1296" s="102" t="s">
        <v>370</v>
      </c>
      <c r="R1296" s="109">
        <f>IFERROR(IF(1*AB1296&gt;0,AB1296,V1296),V1296)</f>
        <v>1577.0611111111111</v>
      </c>
      <c r="S1296" s="108"/>
      <c r="T1296" s="101">
        <f>IFERROR(IF(LEFT($G1296,4)="xppm",AD1296/VLOOKUP($G1296,$K$11:$Z$28,T$1,0),IF(LEFT($J1296,1)="E",AD1296/VLOOKUP($J1296,$K$11:$Z$28,T$1,0),AD1296/T$6)),"")</f>
        <v>645.11333333333334</v>
      </c>
      <c r="V1296" s="101">
        <f>IFERROR(IF(LEFT($G1296,4)="xppm",AF1296/VLOOKUP($G1296,$K$11:$Z$28,V$1,0),IF(LEFT($J1296,1)="E",AF1296/VLOOKUP($J1296,$K$11:$Z$28,V$1,0),AF1296/V$6)),"")</f>
        <v>1577.0611111111111</v>
      </c>
      <c r="X1296" s="101">
        <f>IFERROR(IF(LEFT($G1296,4)="xppm",AH1296/VLOOKUP($G1296,$K$11:$Z$28,X$1,0),IF(LEFT($J1296,1)="E",AH1296/VLOOKUP($J1296,$K$11:$Z$28,X$1,0),AH1296/X$6)),"")</f>
        <v>1693.5375000000001</v>
      </c>
      <c r="Z1296" s="101">
        <f>IFERROR(IF(LEFT($G1296,4)="xppm",AJ1296/VLOOKUP($G1296,$K$11:$Z$28,Z$1,0),IF(LEFT($J1296,1)="E",AJ1296/VLOOKUP($J1296,$K$11:$Z$28,Z$1,0),AJ1296/Z$6)),"")</f>
        <v>2620</v>
      </c>
      <c r="AA1296" s="108"/>
      <c r="AB1296" s="99">
        <f>IFERROR(IF(LEFT($G1296,4)="xppm",AL1296/VLOOKUP($G1296,$K$11:$Z$28,AB$1,0),IF(LEFT($J1296,1)="E",AL1296/VLOOKUP($J1296,$K$11:$AB$28,AB$1,0),AL1296/AB$6)),"")</f>
        <v>0</v>
      </c>
      <c r="AC1296" s="110"/>
      <c r="AD1296" s="14">
        <v>1935.34</v>
      </c>
      <c r="AE1296" s="14"/>
      <c r="AF1296" s="14">
        <v>14193.55</v>
      </c>
      <c r="AG1296" s="14"/>
      <c r="AH1296" s="14">
        <v>20322.45</v>
      </c>
      <c r="AI1296" s="14"/>
      <c r="AJ1296" s="14">
        <v>31440</v>
      </c>
      <c r="AK1296" s="65"/>
      <c r="AL1296" s="14">
        <v>0</v>
      </c>
      <c r="AM1296" s="65"/>
      <c r="AN1296" s="25">
        <v>695.65</v>
      </c>
      <c r="AO1296" s="25">
        <v>1763.39</v>
      </c>
      <c r="AP1296" s="25">
        <v>2007.88</v>
      </c>
      <c r="AQ1296" s="25">
        <v>2057.63</v>
      </c>
      <c r="AR1296" s="25">
        <v>5095.01</v>
      </c>
      <c r="AS1296" s="25">
        <v>3148.96</v>
      </c>
      <c r="AT1296" s="25">
        <v>830.86</v>
      </c>
      <c r="AU1296" s="25">
        <v>949.92</v>
      </c>
      <c r="AV1296" s="25">
        <v>175.83</v>
      </c>
      <c r="AW1296" s="25">
        <v>495.93</v>
      </c>
      <c r="AX1296" s="25">
        <v>718.2</v>
      </c>
      <c r="AY1296" s="25">
        <v>721.21</v>
      </c>
      <c r="AZ1296" s="108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  <c r="BS1296" s="10"/>
      <c r="BT1296" s="10"/>
      <c r="BU1296" s="10"/>
      <c r="BV1296" s="10"/>
      <c r="BW1296" s="10"/>
      <c r="BX1296" s="10"/>
      <c r="BY1296" s="10"/>
      <c r="BZ1296" s="10"/>
      <c r="CA1296" s="10"/>
      <c r="CB1296" s="10"/>
      <c r="CC1296" s="10"/>
      <c r="CD1296" s="10"/>
      <c r="CE1296" s="10"/>
      <c r="CF1296" s="10"/>
      <c r="CG1296" s="10"/>
      <c r="CH1296" s="10"/>
      <c r="CI1296" s="10"/>
      <c r="CJ1296" s="10"/>
      <c r="CK1296" s="10"/>
      <c r="CL1296" s="10"/>
      <c r="CM1296" s="10"/>
      <c r="CN1296" s="10"/>
      <c r="CO1296" s="10"/>
      <c r="CP1296" s="10"/>
      <c r="CQ1296" s="10"/>
      <c r="CR1296" s="10"/>
      <c r="CS1296" s="10"/>
      <c r="CT1296" s="10"/>
      <c r="CU1296" s="10"/>
      <c r="CV1296" s="10"/>
      <c r="CW1296" s="10"/>
      <c r="CX1296" s="10"/>
      <c r="CY1296" s="10"/>
      <c r="CZ1296" s="10"/>
      <c r="DA1296" s="10"/>
      <c r="DB1296" s="10"/>
      <c r="DC1296" s="10"/>
      <c r="DD1296" s="10"/>
      <c r="DE1296" s="10"/>
      <c r="DF1296" s="10"/>
      <c r="DG1296" s="10"/>
      <c r="DH1296" s="10"/>
      <c r="DI1296" s="10"/>
      <c r="DJ1296" s="10"/>
      <c r="DK1296" s="10"/>
      <c r="DL1296" s="10"/>
      <c r="DM1296" s="10"/>
      <c r="DN1296" s="10"/>
      <c r="DO1296" s="10"/>
      <c r="DP1296" s="10"/>
      <c r="DQ1296" s="10"/>
      <c r="DR1296" s="10"/>
      <c r="DS1296" s="10"/>
    </row>
    <row r="1297" spans="1:123" ht="4.05" customHeight="1" x14ac:dyDescent="0.25">
      <c r="A1297" s="75" t="s">
        <v>348</v>
      </c>
      <c r="E1297" s="111"/>
      <c r="F1297" s="112"/>
      <c r="T1297" s="25"/>
      <c r="U1297" s="25"/>
      <c r="V1297" s="25"/>
      <c r="W1297" s="25"/>
      <c r="X1297" s="25"/>
      <c r="Y1297" s="25"/>
      <c r="Z1297" s="25"/>
      <c r="AA1297" s="25"/>
      <c r="AB1297" s="14"/>
      <c r="AC1297" s="14"/>
    </row>
    <row r="1298" spans="1:123" s="86" customFormat="1" ht="15" customHeight="1" x14ac:dyDescent="0.25">
      <c r="A1298" s="75" t="s">
        <v>348</v>
      </c>
      <c r="B1298" s="80"/>
      <c r="C1298" s="80"/>
      <c r="D1298" s="80"/>
      <c r="E1298" s="81"/>
      <c r="F1298" s="82"/>
      <c r="G1298" s="81"/>
      <c r="H1298" s="81"/>
      <c r="I1298" s="81"/>
      <c r="J1298" s="81"/>
      <c r="K1298" s="81"/>
      <c r="L1298" s="83">
        <f>L1299</f>
        <v>3008</v>
      </c>
      <c r="M1298" s="84" t="s">
        <v>372</v>
      </c>
      <c r="N1298" s="84"/>
      <c r="O1298" s="84"/>
      <c r="P1298" s="84"/>
      <c r="Q1298" s="84"/>
      <c r="R1298" s="84"/>
      <c r="S1298" s="84"/>
      <c r="T1298" s="84"/>
      <c r="U1298" s="84"/>
      <c r="V1298" s="84"/>
      <c r="W1298" s="84"/>
      <c r="X1298" s="84"/>
      <c r="Y1298" s="84"/>
      <c r="Z1298" s="84"/>
      <c r="AA1298" s="84"/>
      <c r="AB1298" s="81"/>
      <c r="AC1298" s="81"/>
      <c r="AD1298" s="14"/>
      <c r="AE1298" s="14"/>
      <c r="AF1298" s="14"/>
      <c r="AG1298" s="14"/>
      <c r="AH1298" s="14"/>
      <c r="AI1298" s="14"/>
      <c r="AJ1298" s="14"/>
      <c r="AK1298" s="14"/>
      <c r="AL1298" s="14"/>
      <c r="AM1298" s="14"/>
      <c r="AN1298" s="85"/>
      <c r="AO1298" s="85"/>
      <c r="AP1298" s="85"/>
      <c r="AQ1298" s="85"/>
      <c r="AR1298" s="85"/>
      <c r="AS1298" s="85"/>
      <c r="AT1298" s="85"/>
      <c r="AU1298" s="85"/>
      <c r="AV1298" s="85"/>
      <c r="AW1298" s="85"/>
      <c r="AX1298" s="85"/>
      <c r="AY1298" s="85"/>
      <c r="AZ1298" s="84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  <c r="BS1298" s="10"/>
      <c r="BT1298" s="10"/>
      <c r="BU1298" s="10"/>
      <c r="BV1298" s="10"/>
      <c r="BW1298" s="10"/>
      <c r="BX1298" s="10"/>
      <c r="BY1298" s="10"/>
      <c r="BZ1298" s="10"/>
      <c r="CA1298" s="10"/>
      <c r="CB1298" s="10"/>
      <c r="CC1298" s="10"/>
      <c r="CD1298" s="10"/>
      <c r="CE1298" s="10"/>
      <c r="CF1298" s="10"/>
      <c r="CG1298" s="10"/>
      <c r="CH1298" s="10"/>
      <c r="CI1298" s="10"/>
      <c r="CJ1298" s="10"/>
      <c r="CK1298" s="10"/>
      <c r="CL1298" s="10"/>
      <c r="CM1298" s="10"/>
      <c r="CN1298" s="10"/>
      <c r="CO1298" s="10"/>
      <c r="CP1298" s="10"/>
      <c r="CQ1298" s="10"/>
      <c r="CR1298" s="10"/>
      <c r="CS1298" s="10"/>
      <c r="CT1298" s="10"/>
      <c r="CU1298" s="10"/>
      <c r="CV1298" s="10"/>
      <c r="CW1298" s="10"/>
      <c r="CX1298" s="10"/>
      <c r="CY1298" s="10"/>
      <c r="CZ1298" s="10"/>
      <c r="DA1298" s="10"/>
      <c r="DB1298" s="10"/>
      <c r="DC1298" s="10"/>
      <c r="DD1298" s="10"/>
      <c r="DE1298" s="10"/>
      <c r="DF1298" s="10"/>
      <c r="DG1298" s="10"/>
      <c r="DH1298" s="10"/>
      <c r="DI1298" s="10"/>
      <c r="DJ1298" s="10"/>
      <c r="DK1298" s="10"/>
      <c r="DL1298" s="10"/>
      <c r="DM1298" s="10"/>
      <c r="DN1298" s="10"/>
      <c r="DO1298" s="10"/>
      <c r="DP1298" s="10"/>
      <c r="DQ1298" s="10"/>
      <c r="DR1298" s="10"/>
      <c r="DS1298" s="10"/>
    </row>
    <row r="1299" spans="1:123" s="101" customFormat="1" ht="10.95" customHeight="1" x14ac:dyDescent="0.25">
      <c r="A1299" s="75" t="s">
        <v>348</v>
      </c>
      <c r="B1299" s="95" t="str">
        <f t="shared" ref="B1299:B1310" si="360">IF(E1299&gt;0,"Bud02 " &amp; C1299 &amp;","&amp;D1299&amp;",'"&amp;E1299&amp;"',"&amp;1*R1299)</f>
        <v>Bud02 2020,3008,'542500',642.086666666667</v>
      </c>
      <c r="C1299" s="96">
        <f t="shared" ref="C1299:C1310" si="361">$E$5</f>
        <v>2020</v>
      </c>
      <c r="D1299" s="96">
        <v>3008</v>
      </c>
      <c r="E1299" s="97">
        <f>IF(LEFT(H1299,1) = "x",H1299,F1299)</f>
        <v>542500</v>
      </c>
      <c r="F1299" s="90">
        <v>542500</v>
      </c>
      <c r="G1299" s="98">
        <f>IF(""="",1,SUBSTITUTE(SUBSTITUTE("","xxp","xpp"),"xppm13","xppm08"))</f>
        <v>1</v>
      </c>
      <c r="H1299" s="98">
        <f>IF(""="",1,"")</f>
        <v>1</v>
      </c>
      <c r="I1299" s="98">
        <f>IF(""="",1,IF(LEFT("",1)&lt;&gt;"E","",1))</f>
        <v>1</v>
      </c>
      <c r="J1299" s="98">
        <f>IF(""="",1,IF(LEFT("",1)="E","",1))</f>
        <v>1</v>
      </c>
      <c r="K1299" s="99" t="s">
        <v>373</v>
      </c>
      <c r="L1299" s="91">
        <v>3008</v>
      </c>
      <c r="M1299" s="100" t="str">
        <f>IF(LEFT($G1299,4)="xppm","*","")</f>
        <v/>
      </c>
      <c r="N1299" s="101" t="str">
        <f>UPPER(TRIM("          MARKETING - ADVERTISING &amp; PROMOTION"))</f>
        <v>MARKETING - ADVERTISING &amp; PROMOTION</v>
      </c>
      <c r="P1299" s="102" t="s">
        <v>374</v>
      </c>
      <c r="R1299" s="109">
        <f>IFERROR(IF(1*AB1299&gt;0,AB1299,V1299),V1299)</f>
        <v>642.08666666666659</v>
      </c>
      <c r="S1299" s="108"/>
      <c r="T1299" s="101">
        <f>IFERROR(IF(LEFT($G1299,4)="xppm",AD1299/VLOOKUP($G1299,$K$11:$Z$28,T$1,0),IF(LEFT($J1299,1)="E",AD1299/VLOOKUP($J1299,$K$11:$Z$28,T$1,0),AD1299/T$6)),"")</f>
        <v>595.0533333333334</v>
      </c>
      <c r="V1299" s="101">
        <f>IFERROR(IF(LEFT($G1299,4)="xppm",AF1299/VLOOKUP($G1299,$K$11:$Z$28,V$1,0),IF(LEFT($J1299,1)="E",AF1299/VLOOKUP($J1299,$K$11:$Z$28,V$1,0),AF1299/V$6)),"")</f>
        <v>642.08666666666659</v>
      </c>
      <c r="X1299" s="101">
        <f>IFERROR(IF(LEFT($G1299,4)="xppm",AH1299/VLOOKUP($G1299,$K$11:$Z$28,X$1,0),IF(LEFT($J1299,1)="E",AH1299/VLOOKUP($J1299,$K$11:$Z$28,X$1,0),AH1299/X$6)),"")</f>
        <v>893.93166666666673</v>
      </c>
      <c r="Z1299" s="101">
        <f>IFERROR(IF(LEFT($G1299,4)="xppm",AJ1299/VLOOKUP($G1299,$K$11:$Z$28,Z$1,0),IF(LEFT($J1299,1)="E",AJ1299/VLOOKUP($J1299,$K$11:$Z$28,Z$1,0),AJ1299/Z$6)),"")</f>
        <v>944.49860733333333</v>
      </c>
      <c r="AA1299" s="108"/>
      <c r="AB1299" s="99">
        <f>IFERROR(IF(LEFT($G1299,4)="xppm",AL1299/VLOOKUP($G1299,$K$11:$Z$28,AB$1,0),IF(LEFT($J1299,1)="E",AL1299/VLOOKUP($J1299,$K$11:$AB$28,AB$1,0),AL1299/AB$6)),"")</f>
        <v>0</v>
      </c>
      <c r="AC1299" s="110"/>
      <c r="AD1299" s="14">
        <v>1785.16</v>
      </c>
      <c r="AE1299" s="14"/>
      <c r="AF1299" s="14">
        <v>5778.78</v>
      </c>
      <c r="AG1299" s="14"/>
      <c r="AH1299" s="14">
        <v>10727.18</v>
      </c>
      <c r="AI1299" s="14"/>
      <c r="AJ1299" s="14">
        <v>11333.983287999999</v>
      </c>
      <c r="AK1299" s="65"/>
      <c r="AL1299" s="14">
        <v>0</v>
      </c>
      <c r="AM1299" s="65"/>
      <c r="AN1299" s="25">
        <v>1151.1400000000001</v>
      </c>
      <c r="AO1299" s="25">
        <v>346.83</v>
      </c>
      <c r="AP1299" s="25">
        <v>800.14</v>
      </c>
      <c r="AQ1299" s="25">
        <v>964.35</v>
      </c>
      <c r="AR1299" s="25">
        <v>1128.76</v>
      </c>
      <c r="AS1299" s="25">
        <v>372.14</v>
      </c>
      <c r="AT1299" s="25">
        <v>176.5</v>
      </c>
      <c r="AU1299" s="25">
        <v>615.91</v>
      </c>
      <c r="AV1299" s="25">
        <v>735.96</v>
      </c>
      <c r="AW1299" s="25">
        <v>483.04</v>
      </c>
      <c r="AX1299" s="25">
        <v>860.91</v>
      </c>
      <c r="AY1299" s="25">
        <v>441.21</v>
      </c>
      <c r="AZ1299" s="108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  <c r="BS1299" s="10"/>
      <c r="BT1299" s="10"/>
      <c r="BU1299" s="10"/>
      <c r="BV1299" s="10"/>
      <c r="BW1299" s="10"/>
      <c r="BX1299" s="10"/>
      <c r="BY1299" s="10"/>
      <c r="BZ1299" s="10"/>
      <c r="CA1299" s="10"/>
      <c r="CB1299" s="10"/>
      <c r="CC1299" s="10"/>
      <c r="CD1299" s="10"/>
      <c r="CE1299" s="10"/>
      <c r="CF1299" s="10"/>
      <c r="CG1299" s="10"/>
      <c r="CH1299" s="10"/>
      <c r="CI1299" s="10"/>
      <c r="CJ1299" s="10"/>
      <c r="CK1299" s="10"/>
      <c r="CL1299" s="10"/>
      <c r="CM1299" s="10"/>
      <c r="CN1299" s="10"/>
      <c r="CO1299" s="10"/>
      <c r="CP1299" s="10"/>
      <c r="CQ1299" s="10"/>
      <c r="CR1299" s="10"/>
      <c r="CS1299" s="10"/>
      <c r="CT1299" s="10"/>
      <c r="CU1299" s="10"/>
      <c r="CV1299" s="10"/>
      <c r="CW1299" s="10"/>
      <c r="CX1299" s="10"/>
      <c r="CY1299" s="10"/>
      <c r="CZ1299" s="10"/>
      <c r="DA1299" s="10"/>
      <c r="DB1299" s="10"/>
      <c r="DC1299" s="10"/>
      <c r="DD1299" s="10"/>
      <c r="DE1299" s="10"/>
      <c r="DF1299" s="10"/>
      <c r="DG1299" s="10"/>
      <c r="DH1299" s="10"/>
      <c r="DI1299" s="10"/>
      <c r="DJ1299" s="10"/>
      <c r="DK1299" s="10"/>
      <c r="DL1299" s="10"/>
      <c r="DM1299" s="10"/>
      <c r="DN1299" s="10"/>
      <c r="DO1299" s="10"/>
      <c r="DP1299" s="10"/>
      <c r="DQ1299" s="10"/>
      <c r="DR1299" s="10"/>
      <c r="DS1299" s="10"/>
    </row>
    <row r="1300" spans="1:123" s="101" customFormat="1" ht="10.95" customHeight="1" x14ac:dyDescent="0.25">
      <c r="A1300" s="75" t="s">
        <v>348</v>
      </c>
      <c r="B1300" s="95" t="str">
        <f t="shared" si="360"/>
        <v>Bud02 2020,3008,'543200',386.463333333333</v>
      </c>
      <c r="C1300" s="96">
        <f t="shared" si="361"/>
        <v>2020</v>
      </c>
      <c r="D1300" s="96">
        <v>3008</v>
      </c>
      <c r="E1300" s="97">
        <f>IF(LEFT(H1300,1) = "x",H1300,F1300)</f>
        <v>543200</v>
      </c>
      <c r="F1300" s="90">
        <v>543200</v>
      </c>
      <c r="G1300" s="98">
        <f>IF(""="",1,SUBSTITUTE(SUBSTITUTE("","xxp","xpp"),"xppm13","xppm08"))</f>
        <v>1</v>
      </c>
      <c r="H1300" s="98">
        <f>IF(""="",1,"")</f>
        <v>1</v>
      </c>
      <c r="I1300" s="98">
        <f>IF(""="",1,IF(LEFT("",1)&lt;&gt;"E","",1))</f>
        <v>1</v>
      </c>
      <c r="J1300" s="98">
        <f>IF(""="",1,IF(LEFT("",1)="E","",1))</f>
        <v>1</v>
      </c>
      <c r="K1300" s="99" t="s">
        <v>375</v>
      </c>
      <c r="L1300" s="91">
        <v>3008</v>
      </c>
      <c r="M1300" s="100" t="str">
        <f>IF(LEFT($G1300,4)="xppm","*","")</f>
        <v/>
      </c>
      <c r="N1300" s="101" t="str">
        <f>UPPER(TRIM("          CONCIERGE - RESIDENT EXPENSES"))</f>
        <v>CONCIERGE - RESIDENT EXPENSES</v>
      </c>
      <c r="P1300" s="102" t="s">
        <v>376</v>
      </c>
      <c r="R1300" s="109">
        <f>IFERROR(IF(1*AB1300&gt;0,AB1300,V1300),V1300)</f>
        <v>386.46333333333337</v>
      </c>
      <c r="S1300" s="108"/>
      <c r="T1300" s="101">
        <f>IFERROR(IF(LEFT($G1300,4)="xppm",AD1300/VLOOKUP($G1300,$K$11:$Z$28,T$1,0),IF(LEFT($J1300,1)="E",AD1300/VLOOKUP($J1300,$K$11:$Z$28,T$1,0),AD1300/T$6)),"")</f>
        <v>444.90333333333336</v>
      </c>
      <c r="V1300" s="101">
        <f>IFERROR(IF(LEFT($G1300,4)="xppm",AF1300/VLOOKUP($G1300,$K$11:$Z$28,V$1,0),IF(LEFT($J1300,1)="E",AF1300/VLOOKUP($J1300,$K$11:$Z$28,V$1,0),AF1300/V$6)),"")</f>
        <v>386.46333333333337</v>
      </c>
      <c r="X1300" s="101">
        <f>IFERROR(IF(LEFT($G1300,4)="xppm",AH1300/VLOOKUP($G1300,$K$11:$Z$28,X$1,0),IF(LEFT($J1300,1)="E",AH1300/VLOOKUP($J1300,$K$11:$Z$28,X$1,0),AH1300/X$6)),"")</f>
        <v>436.35833333333335</v>
      </c>
      <c r="Z1300" s="101">
        <f>IFERROR(IF(LEFT($G1300,4)="xppm",AJ1300/VLOOKUP($G1300,$K$11:$Z$28,Z$1,0),IF(LEFT($J1300,1)="E",AJ1300/VLOOKUP($J1300,$K$11:$Z$28,Z$1,0),AJ1300/Z$6)),"")</f>
        <v>820.63299199999994</v>
      </c>
      <c r="AA1300" s="108"/>
      <c r="AB1300" s="99">
        <f>IFERROR(IF(LEFT($G1300,4)="xppm",AL1300/VLOOKUP($G1300,$K$11:$Z$28,AB$1,0),IF(LEFT($J1300,1)="E",AL1300/VLOOKUP($J1300,$K$11:$AB$28,AB$1,0),AL1300/AB$6)),"")</f>
        <v>0</v>
      </c>
      <c r="AC1300" s="110"/>
      <c r="AD1300" s="14">
        <v>1334.71</v>
      </c>
      <c r="AE1300" s="14"/>
      <c r="AF1300" s="14">
        <v>3478.17</v>
      </c>
      <c r="AG1300" s="14"/>
      <c r="AH1300" s="14">
        <v>5236.3</v>
      </c>
      <c r="AI1300" s="14"/>
      <c r="AJ1300" s="14">
        <v>9847.5959039999998</v>
      </c>
      <c r="AK1300" s="65"/>
      <c r="AL1300" s="14">
        <v>0</v>
      </c>
      <c r="AM1300" s="65"/>
      <c r="AN1300" s="25">
        <v>536.99</v>
      </c>
      <c r="AO1300" s="25">
        <v>46.38</v>
      </c>
      <c r="AP1300" s="25">
        <v>591.28</v>
      </c>
      <c r="AQ1300" s="25">
        <v>73.5</v>
      </c>
      <c r="AR1300" s="25">
        <v>643.69000000000005</v>
      </c>
      <c r="AS1300" s="25">
        <v>222.9</v>
      </c>
      <c r="AT1300" s="25">
        <v>238.98</v>
      </c>
      <c r="AU1300" s="25">
        <v>292.06</v>
      </c>
      <c r="AV1300" s="25">
        <v>672.33</v>
      </c>
      <c r="AW1300" s="25">
        <v>441.54</v>
      </c>
      <c r="AX1300" s="25">
        <v>396.17</v>
      </c>
      <c r="AY1300" s="25">
        <v>497</v>
      </c>
      <c r="AZ1300" s="108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  <c r="BS1300" s="10"/>
      <c r="BT1300" s="10"/>
      <c r="BU1300" s="10"/>
      <c r="BV1300" s="10"/>
      <c r="BW1300" s="10"/>
      <c r="BX1300" s="10"/>
      <c r="BY1300" s="10"/>
      <c r="BZ1300" s="10"/>
      <c r="CA1300" s="10"/>
      <c r="CB1300" s="10"/>
      <c r="CC1300" s="10"/>
      <c r="CD1300" s="10"/>
      <c r="CE1300" s="10"/>
      <c r="CF1300" s="10"/>
      <c r="CG1300" s="10"/>
      <c r="CH1300" s="10"/>
      <c r="CI1300" s="10"/>
      <c r="CJ1300" s="10"/>
      <c r="CK1300" s="10"/>
      <c r="CL1300" s="10"/>
      <c r="CM1300" s="10"/>
      <c r="CN1300" s="10"/>
      <c r="CO1300" s="10"/>
      <c r="CP1300" s="10"/>
      <c r="CQ1300" s="10"/>
      <c r="CR1300" s="10"/>
      <c r="CS1300" s="10"/>
      <c r="CT1300" s="10"/>
      <c r="CU1300" s="10"/>
      <c r="CV1300" s="10"/>
      <c r="CW1300" s="10"/>
      <c r="CX1300" s="10"/>
      <c r="CY1300" s="10"/>
      <c r="CZ1300" s="10"/>
      <c r="DA1300" s="10"/>
      <c r="DB1300" s="10"/>
      <c r="DC1300" s="10"/>
      <c r="DD1300" s="10"/>
      <c r="DE1300" s="10"/>
      <c r="DF1300" s="10"/>
      <c r="DG1300" s="10"/>
      <c r="DH1300" s="10"/>
      <c r="DI1300" s="10"/>
      <c r="DJ1300" s="10"/>
      <c r="DK1300" s="10"/>
      <c r="DL1300" s="10"/>
      <c r="DM1300" s="10"/>
      <c r="DN1300" s="10"/>
      <c r="DO1300" s="10"/>
      <c r="DP1300" s="10"/>
      <c r="DQ1300" s="10"/>
      <c r="DR1300" s="10"/>
      <c r="DS1300" s="10"/>
    </row>
    <row r="1301" spans="1:123" s="101" customFormat="1" ht="10.95" customHeight="1" x14ac:dyDescent="0.25">
      <c r="A1301" s="75" t="s">
        <v>348</v>
      </c>
      <c r="B1301" s="95" t="str">
        <f t="shared" si="360"/>
        <v>Bud02 2020,3008,'xga002',0.00118003140689028</v>
      </c>
      <c r="C1301" s="96">
        <f t="shared" si="361"/>
        <v>2020</v>
      </c>
      <c r="D1301" s="96">
        <v>3008</v>
      </c>
      <c r="E1301" s="97" t="str">
        <f>IF(LEFT(H1301,1) = "x",H1301,F1301)</f>
        <v>xga002</v>
      </c>
      <c r="F1301" s="90">
        <v>546000</v>
      </c>
      <c r="G1301" s="98">
        <f>IF(""="",1,SUBSTITUTE(SUBSTITUTE("","xxp","xpp"),"xppm13","xppm08"))</f>
        <v>1</v>
      </c>
      <c r="H1301" s="98" t="str">
        <f>IF("xga002"="",1,"xga002")</f>
        <v>xga002</v>
      </c>
      <c r="I1301" s="98">
        <f>IF("E1z"="",1,IF(LEFT("E1z",1)&lt;&gt;"E","E1z",1))</f>
        <v>1</v>
      </c>
      <c r="J1301" s="98" t="str">
        <f>IF("E1z"="",1,IF(LEFT("E1z",1)="E","E1z",1))</f>
        <v>E1z</v>
      </c>
      <c r="K1301" s="99" t="s">
        <v>377</v>
      </c>
      <c r="L1301" s="91">
        <v>3008</v>
      </c>
      <c r="M1301" s="100" t="str">
        <f>IF(LEFT($G1301,4)="xppm","*","")</f>
        <v/>
      </c>
      <c r="N1301" s="101" t="str">
        <f>UPPER(TRIM("          FINANCIAL CONSULTING FEES"))</f>
        <v>FINANCIAL CONSULTING FEES</v>
      </c>
      <c r="P1301" s="102" t="s">
        <v>356</v>
      </c>
      <c r="R1301" s="109">
        <f>IFERROR(IF(1*AB1301&gt;0,AB1301,V1301),V1301)</f>
        <v>1.1800314068902789E-3</v>
      </c>
      <c r="S1301" s="108"/>
      <c r="T1301" s="101">
        <f>IFERROR(IF(LEFT($G1301,4)="xppm",AD1301/VLOOKUP($G1301,$K$11:$Z$28,T$1,0),IF(LEFT($J1301,1)="E",AD1301/VLOOKUP($J1301,$K$11:$Z$28,T$1,0),AD1301/T$6)),"")</f>
        <v>1.1805106777044113E-3</v>
      </c>
      <c r="V1301" s="101">
        <f>IFERROR(IF(LEFT($G1301,4)="xppm",AF1301/VLOOKUP($G1301,$K$11:$Z$28,V$1,0),IF(LEFT($J1301,1)="E",AF1301/VLOOKUP($J1301,$K$11:$Z$28,V$1,0),AF1301/V$6)),"")</f>
        <v>1.1800314068902789E-3</v>
      </c>
      <c r="X1301" s="101">
        <f>IFERROR(IF(LEFT($G1301,4)="xppm",AH1301/VLOOKUP($G1301,$K$11:$Z$28,X$1,0),IF(LEFT($J1301,1)="E",AH1301/VLOOKUP($J1301,$K$11:$Z$28,X$1,0),AH1301/X$6)),"")</f>
        <v>1.2810867871544825E-3</v>
      </c>
      <c r="Z1301" s="101">
        <f>IFERROR(IF(LEFT($G1301,4)="xppm",AJ1301/VLOOKUP($G1301,$K$11:$Z$28,Z$1,0),IF(LEFT($J1301,1)="E",AJ1301/VLOOKUP($J1301,$K$11:$Z$28,Z$1,0),AJ1301/Z$6)),"")</f>
        <v>1.2133763524193092E-3</v>
      </c>
      <c r="AA1301" s="108"/>
      <c r="AB1301" s="99" t="str">
        <f>IFERROR(IF(LEFT($G1301,4)="xppm",AL1301/VLOOKUP($G1301,$K$11:$Z$28,AB$1,0),IF(LEFT($J1301,1)="E",AL1301/VLOOKUP($J1301,$K$11:$AB$28,AB$1,0),AL1301/AB$6)),"")</f>
        <v/>
      </c>
      <c r="AC1301" s="110"/>
      <c r="AD1301" s="14">
        <v>130847.13</v>
      </c>
      <c r="AE1301" s="14"/>
      <c r="AF1301" s="14">
        <v>393367.78</v>
      </c>
      <c r="AG1301" s="14"/>
      <c r="AH1301" s="14">
        <v>464546.62</v>
      </c>
      <c r="AI1301" s="14"/>
      <c r="AJ1301" s="14">
        <v>511913.63364399999</v>
      </c>
      <c r="AK1301" s="65"/>
      <c r="AL1301" s="14">
        <v>0</v>
      </c>
      <c r="AM1301" s="65"/>
      <c r="AN1301" s="25">
        <v>43566.29</v>
      </c>
      <c r="AO1301" s="25">
        <v>39425.43</v>
      </c>
      <c r="AP1301" s="25">
        <v>40948.089999999997</v>
      </c>
      <c r="AQ1301" s="25">
        <v>44660.84</v>
      </c>
      <c r="AR1301" s="25">
        <v>40725.440000000002</v>
      </c>
      <c r="AS1301" s="25">
        <v>44442.19</v>
      </c>
      <c r="AT1301" s="25">
        <v>43706.46</v>
      </c>
      <c r="AU1301" s="25">
        <v>45561.919999999998</v>
      </c>
      <c r="AV1301" s="25">
        <v>43423.8</v>
      </c>
      <c r="AW1301" s="25">
        <v>43030.8</v>
      </c>
      <c r="AX1301" s="25">
        <v>45249.04</v>
      </c>
      <c r="AY1301" s="25">
        <v>42567.29</v>
      </c>
      <c r="AZ1301" s="108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  <c r="BS1301" s="10"/>
      <c r="BT1301" s="10"/>
      <c r="BU1301" s="10"/>
      <c r="BV1301" s="10"/>
      <c r="BW1301" s="10"/>
      <c r="BX1301" s="10"/>
      <c r="BY1301" s="10"/>
      <c r="BZ1301" s="10"/>
      <c r="CA1301" s="10"/>
      <c r="CB1301" s="10"/>
      <c r="CC1301" s="10"/>
      <c r="CD1301" s="10"/>
      <c r="CE1301" s="10"/>
      <c r="CF1301" s="10"/>
      <c r="CG1301" s="10"/>
      <c r="CH1301" s="10"/>
      <c r="CI1301" s="10"/>
      <c r="CJ1301" s="10"/>
      <c r="CK1301" s="10"/>
      <c r="CL1301" s="10"/>
      <c r="CM1301" s="10"/>
      <c r="CN1301" s="10"/>
      <c r="CO1301" s="10"/>
      <c r="CP1301" s="10"/>
      <c r="CQ1301" s="10"/>
      <c r="CR1301" s="10"/>
      <c r="CS1301" s="10"/>
      <c r="CT1301" s="10"/>
      <c r="CU1301" s="10"/>
      <c r="CV1301" s="10"/>
      <c r="CW1301" s="10"/>
      <c r="CX1301" s="10"/>
      <c r="CY1301" s="10"/>
      <c r="CZ1301" s="10"/>
      <c r="DA1301" s="10"/>
      <c r="DB1301" s="10"/>
      <c r="DC1301" s="10"/>
      <c r="DD1301" s="10"/>
      <c r="DE1301" s="10"/>
      <c r="DF1301" s="10"/>
      <c r="DG1301" s="10"/>
      <c r="DH1301" s="10"/>
      <c r="DI1301" s="10"/>
      <c r="DJ1301" s="10"/>
      <c r="DK1301" s="10"/>
      <c r="DL1301" s="10"/>
      <c r="DM1301" s="10"/>
      <c r="DN1301" s="10"/>
      <c r="DO1301" s="10"/>
      <c r="DP1301" s="10"/>
      <c r="DQ1301" s="10"/>
      <c r="DR1301" s="10"/>
      <c r="DS1301" s="10"/>
    </row>
    <row r="1302" spans="1:123" s="101" customFormat="1" ht="10.95" customHeight="1" x14ac:dyDescent="0.25">
      <c r="A1302" s="75" t="s">
        <v>348</v>
      </c>
      <c r="B1302" s="95" t="str">
        <f t="shared" si="360"/>
        <v>Bud02 2020,3008,'505300',8619.63444444445</v>
      </c>
      <c r="C1302" s="96">
        <f t="shared" si="361"/>
        <v>2020</v>
      </c>
      <c r="D1302" s="96">
        <v>3008</v>
      </c>
      <c r="E1302" s="97">
        <f>IF(LEFT(H1302,1) = "x",H1302,F1302)</f>
        <v>505300</v>
      </c>
      <c r="F1302" s="90">
        <v>505300</v>
      </c>
      <c r="G1302" s="98">
        <f>IF(""="",1,SUBSTITUTE(SUBSTITUTE("","xxp","xpp"),"xppm13","xppm08"))</f>
        <v>1</v>
      </c>
      <c r="H1302" s="98">
        <f>IF(""="",1,"")</f>
        <v>1</v>
      </c>
      <c r="I1302" s="98">
        <f>IF(""="",1,IF(LEFT("",1)&lt;&gt;"E","",1))</f>
        <v>1</v>
      </c>
      <c r="J1302" s="98">
        <f>IF(""="",1,IF(LEFT("",1)="E","",1))</f>
        <v>1</v>
      </c>
      <c r="K1302" s="99" t="s">
        <v>378</v>
      </c>
      <c r="L1302" s="91">
        <v>3008</v>
      </c>
      <c r="M1302" s="100" t="str">
        <f>IF(LEFT($G1302,4)="xppm","*","")</f>
        <v/>
      </c>
      <c r="N1302" s="101" t="str">
        <f>UPPER(TRIM("          PROFESSIONAL FEES"))</f>
        <v>PROFESSIONAL FEES</v>
      </c>
      <c r="P1302" s="102" t="s">
        <v>356</v>
      </c>
      <c r="R1302" s="109">
        <f>IFERROR(IF(1*AB1302&gt;0,AB1302,V1302),V1302)</f>
        <v>8619.6344444444458</v>
      </c>
      <c r="S1302" s="108"/>
      <c r="T1302" s="101">
        <f>IFERROR(IF(LEFT($G1302,4)="xppm",AD1302/VLOOKUP($G1302,$K$11:$Z$28,T$1,0),IF(LEFT($J1302,1)="E",AD1302/VLOOKUP($J1302,$K$11:$Z$28,T$1,0),AD1302/T$6)),"")</f>
        <v>12044.696666666665</v>
      </c>
      <c r="V1302" s="101">
        <f>IFERROR(IF(LEFT($G1302,4)="xppm",AF1302/VLOOKUP($G1302,$K$11:$Z$28,V$1,0),IF(LEFT($J1302,1)="E",AF1302/VLOOKUP($J1302,$K$11:$Z$28,V$1,0),AF1302/V$6)),"")</f>
        <v>8619.6344444444458</v>
      </c>
      <c r="X1302" s="101">
        <f>IFERROR(IF(LEFT($G1302,4)="xppm",AH1302/VLOOKUP($G1302,$K$11:$Z$28,X$1,0),IF(LEFT($J1302,1)="E",AH1302/VLOOKUP($J1302,$K$11:$Z$28,X$1,0),AH1302/X$6)),"")</f>
        <v>2766.8408333333332</v>
      </c>
      <c r="Z1302" s="101">
        <f>IFERROR(IF(LEFT($G1302,4)="xppm",AJ1302/VLOOKUP($G1302,$K$11:$Z$28,Z$1,0),IF(LEFT($J1302,1)="E",AJ1302/VLOOKUP($J1302,$K$11:$Z$28,Z$1,0),AJ1302/Z$6)),"")</f>
        <v>6273.0891666666676</v>
      </c>
      <c r="AA1302" s="108"/>
      <c r="AB1302" s="99">
        <f>IFERROR(IF(LEFT($G1302,4)="xppm",AL1302/VLOOKUP($G1302,$K$11:$Z$28,AB$1,0),IF(LEFT($J1302,1)="E",AL1302/VLOOKUP($J1302,$K$11:$AB$28,AB$1,0),AL1302/AB$6)),"")</f>
        <v>0</v>
      </c>
      <c r="AC1302" s="110"/>
      <c r="AD1302" s="14">
        <v>36134.089999999997</v>
      </c>
      <c r="AE1302" s="14"/>
      <c r="AF1302" s="14">
        <v>77576.710000000006</v>
      </c>
      <c r="AG1302" s="14"/>
      <c r="AH1302" s="14">
        <v>33202.089999999997</v>
      </c>
      <c r="AI1302" s="14"/>
      <c r="AJ1302" s="14">
        <v>75277.070000000007</v>
      </c>
      <c r="AK1302" s="65"/>
      <c r="AL1302" s="14">
        <v>0</v>
      </c>
      <c r="AM1302" s="65"/>
      <c r="AN1302" s="25">
        <v>3265.98</v>
      </c>
      <c r="AO1302" s="25">
        <v>3466.24</v>
      </c>
      <c r="AP1302" s="25">
        <v>3469.29</v>
      </c>
      <c r="AQ1302" s="25">
        <v>4369.97</v>
      </c>
      <c r="AR1302" s="25">
        <v>5706.28</v>
      </c>
      <c r="AS1302" s="25">
        <v>8139.61</v>
      </c>
      <c r="AT1302" s="25">
        <v>7173.09</v>
      </c>
      <c r="AU1302" s="25">
        <v>10420.379999999999</v>
      </c>
      <c r="AV1302" s="25">
        <v>5633.29</v>
      </c>
      <c r="AW1302" s="25">
        <v>9398.16</v>
      </c>
      <c r="AX1302" s="25">
        <v>9108.2900000000009</v>
      </c>
      <c r="AY1302" s="25">
        <v>17627.64</v>
      </c>
      <c r="AZ1302" s="108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  <c r="BS1302" s="10"/>
      <c r="BT1302" s="10"/>
      <c r="BU1302" s="10"/>
      <c r="BV1302" s="10"/>
      <c r="BW1302" s="10"/>
      <c r="BX1302" s="10"/>
      <c r="BY1302" s="10"/>
      <c r="BZ1302" s="10"/>
      <c r="CA1302" s="10"/>
      <c r="CB1302" s="10"/>
      <c r="CC1302" s="10"/>
      <c r="CD1302" s="10"/>
      <c r="CE1302" s="10"/>
      <c r="CF1302" s="10"/>
      <c r="CG1302" s="10"/>
      <c r="CH1302" s="10"/>
      <c r="CI1302" s="10"/>
      <c r="CJ1302" s="10"/>
      <c r="CK1302" s="10"/>
      <c r="CL1302" s="10"/>
      <c r="CM1302" s="10"/>
      <c r="CN1302" s="10"/>
      <c r="CO1302" s="10"/>
      <c r="CP1302" s="10"/>
      <c r="CQ1302" s="10"/>
      <c r="CR1302" s="10"/>
      <c r="CS1302" s="10"/>
      <c r="CT1302" s="10"/>
      <c r="CU1302" s="10"/>
      <c r="CV1302" s="10"/>
      <c r="CW1302" s="10"/>
      <c r="CX1302" s="10"/>
      <c r="CY1302" s="10"/>
      <c r="CZ1302" s="10"/>
      <c r="DA1302" s="10"/>
      <c r="DB1302" s="10"/>
      <c r="DC1302" s="10"/>
      <c r="DD1302" s="10"/>
      <c r="DE1302" s="10"/>
      <c r="DF1302" s="10"/>
      <c r="DG1302" s="10"/>
      <c r="DH1302" s="10"/>
      <c r="DI1302" s="10"/>
      <c r="DJ1302" s="10"/>
      <c r="DK1302" s="10"/>
      <c r="DL1302" s="10"/>
      <c r="DM1302" s="10"/>
      <c r="DN1302" s="10"/>
      <c r="DO1302" s="10"/>
      <c r="DP1302" s="10"/>
      <c r="DQ1302" s="10"/>
      <c r="DR1302" s="10"/>
      <c r="DS1302" s="10"/>
    </row>
    <row r="1303" spans="1:123" s="101" customFormat="1" ht="10.95" customHeight="1" x14ac:dyDescent="0.25">
      <c r="A1303" s="75" t="s">
        <v>348</v>
      </c>
      <c r="B1303" s="95" t="str">
        <f t="shared" si="360"/>
        <v>Bud02 2020,3008,'548000',2050.01555555556</v>
      </c>
      <c r="C1303" s="96">
        <f t="shared" si="361"/>
        <v>2020</v>
      </c>
      <c r="D1303" s="96">
        <v>3008</v>
      </c>
      <c r="E1303" s="97">
        <f>IF(LEFT(H1303,1) = "x",H1303,F1303)</f>
        <v>548000</v>
      </c>
      <c r="F1303" s="90">
        <v>548000</v>
      </c>
      <c r="G1303" s="98">
        <f>IF(""="",1,SUBSTITUTE(SUBSTITUTE("","xxp","xpp"),"xppm13","xppm08"))</f>
        <v>1</v>
      </c>
      <c r="H1303" s="98">
        <f>IF(""="",1,"")</f>
        <v>1</v>
      </c>
      <c r="I1303" s="98">
        <f>IF(""="",1,IF(LEFT("",1)&lt;&gt;"E","",1))</f>
        <v>1</v>
      </c>
      <c r="J1303" s="98">
        <f>IF(""="",1,IF(LEFT("",1)="E","",1))</f>
        <v>1</v>
      </c>
      <c r="K1303" s="99" t="s">
        <v>379</v>
      </c>
      <c r="L1303" s="91">
        <v>3008</v>
      </c>
      <c r="M1303" s="100" t="str">
        <f>IF(LEFT($G1303,4)="xppm","*","")</f>
        <v/>
      </c>
      <c r="N1303" s="101" t="str">
        <f>UPPER(TRIM("          CABLE TV/INTERNET"))</f>
        <v>CABLE TV/INTERNET</v>
      </c>
      <c r="P1303" s="102" t="s">
        <v>370</v>
      </c>
      <c r="R1303" s="109">
        <f>IFERROR(IF(1*AB1303&gt;0,AB1303,V1303),V1303)</f>
        <v>2050.0155555555557</v>
      </c>
      <c r="S1303" s="108"/>
      <c r="T1303" s="101">
        <f>IFERROR(IF(LEFT($G1303,4)="xppm",AD1303/VLOOKUP($G1303,$K$11:$Z$28,T$1,0),IF(LEFT($J1303,1)="E",AD1303/VLOOKUP($J1303,$K$11:$Z$28,T$1,0),AD1303/T$6)),"")</f>
        <v>2010.9933333333331</v>
      </c>
      <c r="V1303" s="101">
        <f>IFERROR(IF(LEFT($G1303,4)="xppm",AF1303/VLOOKUP($G1303,$K$11:$Z$28,V$1,0),IF(LEFT($J1303,1)="E",AF1303/VLOOKUP($J1303,$K$11:$Z$28,V$1,0),AF1303/V$6)),"")</f>
        <v>2050.0155555555557</v>
      </c>
      <c r="X1303" s="101">
        <f>IFERROR(IF(LEFT($G1303,4)="xppm",AH1303/VLOOKUP($G1303,$K$11:$Z$28,X$1,0),IF(LEFT($J1303,1)="E",AH1303/VLOOKUP($J1303,$K$11:$Z$28,X$1,0),AH1303/X$6)),"")</f>
        <v>2026.68</v>
      </c>
      <c r="Z1303" s="101">
        <f>IFERROR(IF(LEFT($G1303,4)="xppm",AJ1303/VLOOKUP($G1303,$K$11:$Z$28,Z$1,0),IF(LEFT($J1303,1)="E",AJ1303/VLOOKUP($J1303,$K$11:$Z$28,Z$1,0),AJ1303/Z$6)),"")</f>
        <v>2300.8866666666668</v>
      </c>
      <c r="AA1303" s="108"/>
      <c r="AB1303" s="99">
        <f>IFERROR(IF(LEFT($G1303,4)="xppm",AL1303/VLOOKUP($G1303,$K$11:$Z$28,AB$1,0),IF(LEFT($J1303,1)="E",AL1303/VLOOKUP($J1303,$K$11:$AB$28,AB$1,0),AL1303/AB$6)),"")</f>
        <v>0</v>
      </c>
      <c r="AC1303" s="110"/>
      <c r="AD1303" s="14">
        <v>6032.98</v>
      </c>
      <c r="AE1303" s="14"/>
      <c r="AF1303" s="14">
        <v>18450.14</v>
      </c>
      <c r="AG1303" s="14"/>
      <c r="AH1303" s="14">
        <v>24320.16</v>
      </c>
      <c r="AI1303" s="14"/>
      <c r="AJ1303" s="14">
        <v>27610.639999999999</v>
      </c>
      <c r="AK1303" s="65"/>
      <c r="AL1303" s="14">
        <v>0</v>
      </c>
      <c r="AM1303" s="65"/>
      <c r="AN1303" s="25">
        <v>2051.15</v>
      </c>
      <c r="AO1303" s="25">
        <v>2094.54</v>
      </c>
      <c r="AP1303" s="25">
        <v>2008.83</v>
      </c>
      <c r="AQ1303" s="25">
        <v>2098.83</v>
      </c>
      <c r="AR1303" s="25">
        <v>2026.46</v>
      </c>
      <c r="AS1303" s="25">
        <v>2072.2199999999998</v>
      </c>
      <c r="AT1303" s="25">
        <v>2073.5100000000002</v>
      </c>
      <c r="AU1303" s="25">
        <v>2073.0700000000002</v>
      </c>
      <c r="AV1303" s="25">
        <v>2073.0700000000002</v>
      </c>
      <c r="AW1303" s="25">
        <v>1887.13</v>
      </c>
      <c r="AX1303" s="25">
        <v>2094.83</v>
      </c>
      <c r="AY1303" s="25">
        <v>2051.02</v>
      </c>
      <c r="AZ1303" s="108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  <c r="BS1303" s="10"/>
      <c r="BT1303" s="10"/>
      <c r="BU1303" s="10"/>
      <c r="BV1303" s="10"/>
      <c r="BW1303" s="10"/>
      <c r="BX1303" s="10"/>
      <c r="BY1303" s="10"/>
      <c r="BZ1303" s="10"/>
      <c r="CA1303" s="10"/>
      <c r="CB1303" s="10"/>
      <c r="CC1303" s="10"/>
      <c r="CD1303" s="10"/>
      <c r="CE1303" s="10"/>
      <c r="CF1303" s="10"/>
      <c r="CG1303" s="10"/>
      <c r="CH1303" s="10"/>
      <c r="CI1303" s="10"/>
      <c r="CJ1303" s="10"/>
      <c r="CK1303" s="10"/>
      <c r="CL1303" s="10"/>
      <c r="CM1303" s="10"/>
      <c r="CN1303" s="10"/>
      <c r="CO1303" s="10"/>
      <c r="CP1303" s="10"/>
      <c r="CQ1303" s="10"/>
      <c r="CR1303" s="10"/>
      <c r="CS1303" s="10"/>
      <c r="CT1303" s="10"/>
      <c r="CU1303" s="10"/>
      <c r="CV1303" s="10"/>
      <c r="CW1303" s="10"/>
      <c r="CX1303" s="10"/>
      <c r="CY1303" s="10"/>
      <c r="CZ1303" s="10"/>
      <c r="DA1303" s="10"/>
      <c r="DB1303" s="10"/>
      <c r="DC1303" s="10"/>
      <c r="DD1303" s="10"/>
      <c r="DE1303" s="10"/>
      <c r="DF1303" s="10"/>
      <c r="DG1303" s="10"/>
      <c r="DH1303" s="10"/>
      <c r="DI1303" s="10"/>
      <c r="DJ1303" s="10"/>
      <c r="DK1303" s="10"/>
      <c r="DL1303" s="10"/>
      <c r="DM1303" s="10"/>
      <c r="DN1303" s="10"/>
      <c r="DO1303" s="10"/>
      <c r="DP1303" s="10"/>
      <c r="DQ1303" s="10"/>
      <c r="DR1303" s="10"/>
      <c r="DS1303" s="10"/>
    </row>
    <row r="1304" spans="1:123" s="101" customFormat="1" ht="10.95" customHeight="1" x14ac:dyDescent="0.25">
      <c r="A1304" s="75" t="s">
        <v>348</v>
      </c>
      <c r="B1304" s="95" t="str">
        <f t="shared" si="360"/>
        <v>Bud02 2020,3008,'549000',8227.07333333333</v>
      </c>
      <c r="C1304" s="96">
        <f t="shared" si="361"/>
        <v>2020</v>
      </c>
      <c r="D1304" s="96">
        <v>3008</v>
      </c>
      <c r="E1304" s="97">
        <f>IF(LEFT(H1304,1) = "x",H1304,F1304)</f>
        <v>549000</v>
      </c>
      <c r="F1304" s="90">
        <v>549000</v>
      </c>
      <c r="G1304" s="98">
        <f>IF(""="",1,SUBSTITUTE(SUBSTITUTE("","xxp","xpp"),"xppm13","xppm08"))</f>
        <v>1</v>
      </c>
      <c r="H1304" s="98">
        <f>IF(""="",1,"")</f>
        <v>1</v>
      </c>
      <c r="I1304" s="98">
        <f>IF(""="",1,IF(LEFT("",1)&lt;&gt;"E","",1))</f>
        <v>1</v>
      </c>
      <c r="J1304" s="98">
        <f>IF(""="",1,IF(LEFT("",1)="E","",1))</f>
        <v>1</v>
      </c>
      <c r="K1304" s="99" t="s">
        <v>380</v>
      </c>
      <c r="L1304" s="91">
        <v>3008</v>
      </c>
      <c r="M1304" s="100" t="str">
        <f>IF(LEFT($G1304,4)="xppm","*","")</f>
        <v/>
      </c>
      <c r="N1304" s="101" t="str">
        <f>UPPER(TRIM("          COMPUTER HARDWARE/SOFTWARE"))</f>
        <v>COMPUTER HARDWARE/SOFTWARE</v>
      </c>
      <c r="P1304" s="102" t="s">
        <v>370</v>
      </c>
      <c r="R1304" s="109">
        <f>IFERROR(IF(1*AB1304&gt;0,AB1304,V1304),V1304)</f>
        <v>8227.0733333333337</v>
      </c>
      <c r="S1304" s="108"/>
      <c r="T1304" s="101">
        <f>IFERROR(IF(LEFT($G1304,4)="xppm",AD1304/VLOOKUP($G1304,$K$11:$Z$28,T$1,0),IF(LEFT($J1304,1)="E",AD1304/VLOOKUP($J1304,$K$11:$Z$28,T$1,0),AD1304/T$6)),"")</f>
        <v>7926.6133333333337</v>
      </c>
      <c r="V1304" s="101">
        <f>IFERROR(IF(LEFT($G1304,4)="xppm",AF1304/VLOOKUP($G1304,$K$11:$Z$28,V$1,0),IF(LEFT($J1304,1)="E",AF1304/VLOOKUP($J1304,$K$11:$Z$28,V$1,0),AF1304/V$6)),"")</f>
        <v>8227.0733333333337</v>
      </c>
      <c r="X1304" s="101">
        <f>IFERROR(IF(LEFT($G1304,4)="xppm",AH1304/VLOOKUP($G1304,$K$11:$Z$28,X$1,0),IF(LEFT($J1304,1)="E",AH1304/VLOOKUP($J1304,$K$11:$Z$28,X$1,0),AH1304/X$6)),"")</f>
        <v>8651.6875</v>
      </c>
      <c r="Z1304" s="101">
        <f>IFERROR(IF(LEFT($G1304,4)="xppm",AJ1304/VLOOKUP($G1304,$K$11:$Z$28,Z$1,0),IF(LEFT($J1304,1)="E",AJ1304/VLOOKUP($J1304,$K$11:$Z$28,Z$1,0),AJ1304/Z$6)),"")</f>
        <v>7732.013855666667</v>
      </c>
      <c r="AA1304" s="108"/>
      <c r="AB1304" s="99">
        <f>IFERROR(IF(LEFT($G1304,4)="xppm",AL1304/VLOOKUP($G1304,$K$11:$Z$28,AB$1,0),IF(LEFT($J1304,1)="E",AL1304/VLOOKUP($J1304,$K$11:$AB$28,AB$1,0),AL1304/AB$6)),"")</f>
        <v>0</v>
      </c>
      <c r="AC1304" s="110"/>
      <c r="AD1304" s="14">
        <v>23779.84</v>
      </c>
      <c r="AE1304" s="14"/>
      <c r="AF1304" s="14">
        <v>74043.66</v>
      </c>
      <c r="AG1304" s="14"/>
      <c r="AH1304" s="14">
        <v>103820.25</v>
      </c>
      <c r="AI1304" s="14"/>
      <c r="AJ1304" s="14">
        <v>92784.166268000001</v>
      </c>
      <c r="AK1304" s="65"/>
      <c r="AL1304" s="14">
        <v>0</v>
      </c>
      <c r="AM1304" s="65"/>
      <c r="AN1304" s="25">
        <v>9402.77</v>
      </c>
      <c r="AO1304" s="25">
        <v>12841.35</v>
      </c>
      <c r="AP1304" s="25">
        <v>5094.63</v>
      </c>
      <c r="AQ1304" s="25">
        <v>8596.44</v>
      </c>
      <c r="AR1304" s="25">
        <v>10409.11</v>
      </c>
      <c r="AS1304" s="25">
        <v>9436.69</v>
      </c>
      <c r="AT1304" s="25">
        <v>8437.9699999999993</v>
      </c>
      <c r="AU1304" s="25">
        <v>8152.21</v>
      </c>
      <c r="AV1304" s="25">
        <v>5231.3999999999996</v>
      </c>
      <c r="AW1304" s="25">
        <v>7848.03</v>
      </c>
      <c r="AX1304" s="25">
        <v>8412.84</v>
      </c>
      <c r="AY1304" s="25">
        <v>7518.97</v>
      </c>
      <c r="AZ1304" s="108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  <c r="BS1304" s="10"/>
      <c r="BT1304" s="10"/>
      <c r="BU1304" s="10"/>
      <c r="BV1304" s="10"/>
      <c r="BW1304" s="10"/>
      <c r="BX1304" s="10"/>
      <c r="BY1304" s="10"/>
      <c r="BZ1304" s="10"/>
      <c r="CA1304" s="10"/>
      <c r="CB1304" s="10"/>
      <c r="CC1304" s="10"/>
      <c r="CD1304" s="10"/>
      <c r="CE1304" s="10"/>
      <c r="CF1304" s="10"/>
      <c r="CG1304" s="10"/>
      <c r="CH1304" s="10"/>
      <c r="CI1304" s="10"/>
      <c r="CJ1304" s="10"/>
      <c r="CK1304" s="10"/>
      <c r="CL1304" s="10"/>
      <c r="CM1304" s="10"/>
      <c r="CN1304" s="10"/>
      <c r="CO1304" s="10"/>
      <c r="CP1304" s="10"/>
      <c r="CQ1304" s="10"/>
      <c r="CR1304" s="10"/>
      <c r="CS1304" s="10"/>
      <c r="CT1304" s="10"/>
      <c r="CU1304" s="10"/>
      <c r="CV1304" s="10"/>
      <c r="CW1304" s="10"/>
      <c r="CX1304" s="10"/>
      <c r="CY1304" s="10"/>
      <c r="CZ1304" s="10"/>
      <c r="DA1304" s="10"/>
      <c r="DB1304" s="10"/>
      <c r="DC1304" s="10"/>
      <c r="DD1304" s="10"/>
      <c r="DE1304" s="10"/>
      <c r="DF1304" s="10"/>
      <c r="DG1304" s="10"/>
      <c r="DH1304" s="10"/>
      <c r="DI1304" s="10"/>
      <c r="DJ1304" s="10"/>
      <c r="DK1304" s="10"/>
      <c r="DL1304" s="10"/>
      <c r="DM1304" s="10"/>
      <c r="DN1304" s="10"/>
      <c r="DO1304" s="10"/>
      <c r="DP1304" s="10"/>
      <c r="DQ1304" s="10"/>
      <c r="DR1304" s="10"/>
      <c r="DS1304" s="10"/>
    </row>
    <row r="1305" spans="1:123" s="101" customFormat="1" ht="10.95" customHeight="1" x14ac:dyDescent="0.25">
      <c r="A1305" s="75" t="s">
        <v>348</v>
      </c>
      <c r="B1305" s="95" t="str">
        <f t="shared" si="360"/>
        <v>Bud02 2020,3008,'550000',5913.69333333333</v>
      </c>
      <c r="C1305" s="96">
        <f t="shared" si="361"/>
        <v>2020</v>
      </c>
      <c r="D1305" s="96">
        <v>3008</v>
      </c>
      <c r="E1305" s="97">
        <f>IF(LEFT(H1305,1) = "x",H1305,F1305)</f>
        <v>550000</v>
      </c>
      <c r="F1305" s="90">
        <v>550000</v>
      </c>
      <c r="G1305" s="98">
        <f>IF(""="",1,SUBSTITUTE(SUBSTITUTE("","xxp","xpp"),"xppm13","xppm08"))</f>
        <v>1</v>
      </c>
      <c r="H1305" s="98">
        <f>IF(""="",1,"")</f>
        <v>1</v>
      </c>
      <c r="I1305" s="98">
        <f>IF(""="",1,IF(LEFT("",1)&lt;&gt;"E","",1))</f>
        <v>1</v>
      </c>
      <c r="J1305" s="98">
        <f>IF(""="",1,IF(LEFT("",1)="E","",1))</f>
        <v>1</v>
      </c>
      <c r="K1305" s="99" t="s">
        <v>381</v>
      </c>
      <c r="L1305" s="91">
        <v>3008</v>
      </c>
      <c r="M1305" s="100" t="str">
        <f>IF(LEFT($G1305,4)="xppm","*","")</f>
        <v/>
      </c>
      <c r="N1305" s="101" t="str">
        <f>UPPER(TRIM("          EMPLOYEE EXPENSES"))</f>
        <v>EMPLOYEE EXPENSES</v>
      </c>
      <c r="P1305" s="102" t="s">
        <v>382</v>
      </c>
      <c r="R1305" s="109">
        <f>IFERROR(IF(1*AB1305&gt;0,AB1305,V1305),V1305)</f>
        <v>5913.6933333333327</v>
      </c>
      <c r="S1305" s="108"/>
      <c r="T1305" s="101">
        <f>IFERROR(IF(LEFT($G1305,4)="xppm",AD1305/VLOOKUP($G1305,$K$11:$Z$28,T$1,0),IF(LEFT($J1305,1)="E",AD1305/VLOOKUP($J1305,$K$11:$Z$28,T$1,0),AD1305/T$6)),"")</f>
        <v>6683.3899999999994</v>
      </c>
      <c r="V1305" s="101">
        <f>IFERROR(IF(LEFT($G1305,4)="xppm",AF1305/VLOOKUP($G1305,$K$11:$Z$28,V$1,0),IF(LEFT($J1305,1)="E",AF1305/VLOOKUP($J1305,$K$11:$Z$28,V$1,0),AF1305/V$6)),"")</f>
        <v>5913.6933333333327</v>
      </c>
      <c r="X1305" s="101">
        <f>IFERROR(IF(LEFT($G1305,4)="xppm",AH1305/VLOOKUP($G1305,$K$11:$Z$28,X$1,0),IF(LEFT($J1305,1)="E",AH1305/VLOOKUP($J1305,$K$11:$Z$28,X$1,0),AH1305/X$6)),"")</f>
        <v>4229.6441666666669</v>
      </c>
      <c r="Z1305" s="101">
        <f>IFERROR(IF(LEFT($G1305,4)="xppm",AJ1305/VLOOKUP($G1305,$K$11:$Z$28,Z$1,0),IF(LEFT($J1305,1)="E",AJ1305/VLOOKUP($J1305,$K$11:$Z$28,Z$1,0),AJ1305/Z$6)),"")</f>
        <v>4565.4504310000002</v>
      </c>
      <c r="AA1305" s="108"/>
      <c r="AB1305" s="99">
        <f>IFERROR(IF(LEFT($G1305,4)="xppm",AL1305/VLOOKUP($G1305,$K$11:$Z$28,AB$1,0),IF(LEFT($J1305,1)="E",AL1305/VLOOKUP($J1305,$K$11:$AB$28,AB$1,0),AL1305/AB$6)),"")</f>
        <v>0</v>
      </c>
      <c r="AC1305" s="110"/>
      <c r="AD1305" s="14">
        <v>20050.169999999998</v>
      </c>
      <c r="AE1305" s="14"/>
      <c r="AF1305" s="14">
        <v>53223.24</v>
      </c>
      <c r="AG1305" s="14"/>
      <c r="AH1305" s="14">
        <v>50755.73</v>
      </c>
      <c r="AI1305" s="14"/>
      <c r="AJ1305" s="14">
        <v>54785.405171999999</v>
      </c>
      <c r="AK1305" s="65"/>
      <c r="AL1305" s="14">
        <v>0</v>
      </c>
      <c r="AM1305" s="65"/>
      <c r="AN1305" s="25">
        <v>7319.32</v>
      </c>
      <c r="AO1305" s="25">
        <v>2206.7800000000002</v>
      </c>
      <c r="AP1305" s="25">
        <v>5639.24</v>
      </c>
      <c r="AQ1305" s="25">
        <v>3555.71</v>
      </c>
      <c r="AR1305" s="25">
        <v>6115.02</v>
      </c>
      <c r="AS1305" s="25">
        <v>5428.66</v>
      </c>
      <c r="AT1305" s="25">
        <v>5661.19</v>
      </c>
      <c r="AU1305" s="25">
        <v>8371.27</v>
      </c>
      <c r="AV1305" s="25">
        <v>4041.22</v>
      </c>
      <c r="AW1305" s="25">
        <v>4943.53</v>
      </c>
      <c r="AX1305" s="25">
        <v>9284.93</v>
      </c>
      <c r="AY1305" s="25">
        <v>5821.71</v>
      </c>
      <c r="AZ1305" s="108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  <c r="BS1305" s="10"/>
      <c r="BT1305" s="10"/>
      <c r="BU1305" s="10"/>
      <c r="BV1305" s="10"/>
      <c r="BW1305" s="10"/>
      <c r="BX1305" s="10"/>
      <c r="BY1305" s="10"/>
      <c r="BZ1305" s="10"/>
      <c r="CA1305" s="10"/>
      <c r="CB1305" s="10"/>
      <c r="CC1305" s="10"/>
      <c r="CD1305" s="10"/>
      <c r="CE1305" s="10"/>
      <c r="CF1305" s="10"/>
      <c r="CG1305" s="10"/>
      <c r="CH1305" s="10"/>
      <c r="CI1305" s="10"/>
      <c r="CJ1305" s="10"/>
      <c r="CK1305" s="10"/>
      <c r="CL1305" s="10"/>
      <c r="CM1305" s="10"/>
      <c r="CN1305" s="10"/>
      <c r="CO1305" s="10"/>
      <c r="CP1305" s="10"/>
      <c r="CQ1305" s="10"/>
      <c r="CR1305" s="10"/>
      <c r="CS1305" s="10"/>
      <c r="CT1305" s="10"/>
      <c r="CU1305" s="10"/>
      <c r="CV1305" s="10"/>
      <c r="CW1305" s="10"/>
      <c r="CX1305" s="10"/>
      <c r="CY1305" s="10"/>
      <c r="CZ1305" s="10"/>
      <c r="DA1305" s="10"/>
      <c r="DB1305" s="10"/>
      <c r="DC1305" s="10"/>
      <c r="DD1305" s="10"/>
      <c r="DE1305" s="10"/>
      <c r="DF1305" s="10"/>
      <c r="DG1305" s="10"/>
      <c r="DH1305" s="10"/>
      <c r="DI1305" s="10"/>
      <c r="DJ1305" s="10"/>
      <c r="DK1305" s="10"/>
      <c r="DL1305" s="10"/>
      <c r="DM1305" s="10"/>
      <c r="DN1305" s="10"/>
      <c r="DO1305" s="10"/>
      <c r="DP1305" s="10"/>
      <c r="DQ1305" s="10"/>
      <c r="DR1305" s="10"/>
      <c r="DS1305" s="10"/>
    </row>
    <row r="1306" spans="1:123" s="101" customFormat="1" ht="10.95" customHeight="1" x14ac:dyDescent="0.25">
      <c r="A1306" s="75" t="s">
        <v>348</v>
      </c>
      <c r="B1306" s="95" t="str">
        <f t="shared" si="360"/>
        <v>Bud02 2020,3008,'552000',5378.32555555556</v>
      </c>
      <c r="C1306" s="96">
        <f t="shared" si="361"/>
        <v>2020</v>
      </c>
      <c r="D1306" s="96">
        <v>3008</v>
      </c>
      <c r="E1306" s="97">
        <f>IF(LEFT(H1306,1) = "x",H1306,F1306)</f>
        <v>552000</v>
      </c>
      <c r="F1306" s="90">
        <v>552000</v>
      </c>
      <c r="G1306" s="98">
        <f>IF(""="",1,SUBSTITUTE(SUBSTITUTE("","xxp","xpp"),"xppm13","xppm08"))</f>
        <v>1</v>
      </c>
      <c r="H1306" s="98">
        <f>IF(""="",1,"")</f>
        <v>1</v>
      </c>
      <c r="I1306" s="98">
        <f>IF(""="",1,IF(LEFT("",1)&lt;&gt;"E","",1))</f>
        <v>1</v>
      </c>
      <c r="J1306" s="98">
        <f>IF(""="",1,IF(LEFT("",1)="E","",1))</f>
        <v>1</v>
      </c>
      <c r="K1306" s="99" t="s">
        <v>383</v>
      </c>
      <c r="L1306" s="91">
        <v>3008</v>
      </c>
      <c r="M1306" s="100" t="str">
        <f>IF(LEFT($G1306,4)="xppm","*","")</f>
        <v/>
      </c>
      <c r="N1306" s="101" t="str">
        <f>UPPER(TRIM("          OFFICE EXPENSES"))</f>
        <v>OFFICE EXPENSES</v>
      </c>
      <c r="P1306" s="102" t="s">
        <v>370</v>
      </c>
      <c r="R1306" s="109">
        <f>IFERROR(IF(1*AB1306&gt;0,AB1306,V1306),V1306)</f>
        <v>5378.3255555555552</v>
      </c>
      <c r="S1306" s="108"/>
      <c r="T1306" s="101">
        <f>IFERROR(IF(LEFT($G1306,4)="xppm",AD1306/VLOOKUP($G1306,$K$11:$Z$28,T$1,0),IF(LEFT($J1306,1)="E",AD1306/VLOOKUP($J1306,$K$11:$Z$28,T$1,0),AD1306/T$6)),"")</f>
        <v>5136.0199999999995</v>
      </c>
      <c r="V1306" s="101">
        <f>IFERROR(IF(LEFT($G1306,4)="xppm",AF1306/VLOOKUP($G1306,$K$11:$Z$28,V$1,0),IF(LEFT($J1306,1)="E",AF1306/VLOOKUP($J1306,$K$11:$Z$28,V$1,0),AF1306/V$6)),"")</f>
        <v>5378.3255555555552</v>
      </c>
      <c r="X1306" s="101">
        <f>IFERROR(IF(LEFT($G1306,4)="xppm",AH1306/VLOOKUP($G1306,$K$11:$Z$28,X$1,0),IF(LEFT($J1306,1)="E",AH1306/VLOOKUP($J1306,$K$11:$Z$28,X$1,0),AH1306/X$6)),"")</f>
        <v>5434.8466666666673</v>
      </c>
      <c r="Z1306" s="101">
        <f>IFERROR(IF(LEFT($G1306,4)="xppm",AJ1306/VLOOKUP($G1306,$K$11:$Z$28,Z$1,0),IF(LEFT($J1306,1)="E",AJ1306/VLOOKUP($J1306,$K$11:$Z$28,Z$1,0),AJ1306/Z$6)),"")</f>
        <v>1720.0841666666665</v>
      </c>
      <c r="AA1306" s="108"/>
      <c r="AB1306" s="99">
        <f>IFERROR(IF(LEFT($G1306,4)="xppm",AL1306/VLOOKUP($G1306,$K$11:$Z$28,AB$1,0),IF(LEFT($J1306,1)="E",AL1306/VLOOKUP($J1306,$K$11:$AB$28,AB$1,0),AL1306/AB$6)),"")</f>
        <v>0</v>
      </c>
      <c r="AC1306" s="110"/>
      <c r="AD1306" s="14">
        <v>15408.06</v>
      </c>
      <c r="AE1306" s="14"/>
      <c r="AF1306" s="14">
        <v>48404.93</v>
      </c>
      <c r="AG1306" s="14"/>
      <c r="AH1306" s="14">
        <v>65218.16</v>
      </c>
      <c r="AI1306" s="14"/>
      <c r="AJ1306" s="14">
        <v>20641.009999999998</v>
      </c>
      <c r="AK1306" s="65"/>
      <c r="AL1306" s="14">
        <v>0</v>
      </c>
      <c r="AM1306" s="65"/>
      <c r="AN1306" s="25">
        <v>5682.76</v>
      </c>
      <c r="AO1306" s="25">
        <v>4727.38</v>
      </c>
      <c r="AP1306" s="25">
        <v>6045.63</v>
      </c>
      <c r="AQ1306" s="25">
        <v>4382.2700000000004</v>
      </c>
      <c r="AR1306" s="25">
        <v>6868.81</v>
      </c>
      <c r="AS1306" s="25">
        <v>5365.05</v>
      </c>
      <c r="AT1306" s="25">
        <v>4301.29</v>
      </c>
      <c r="AU1306" s="25">
        <v>7151.59</v>
      </c>
      <c r="AV1306" s="25">
        <v>4927.8599999999997</v>
      </c>
      <c r="AW1306" s="25">
        <v>4566.01</v>
      </c>
      <c r="AX1306" s="25">
        <v>5318.42</v>
      </c>
      <c r="AY1306" s="25">
        <v>5523.63</v>
      </c>
      <c r="AZ1306" s="108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  <c r="BS1306" s="10"/>
      <c r="BT1306" s="10"/>
      <c r="BU1306" s="10"/>
      <c r="BV1306" s="10"/>
      <c r="BW1306" s="10"/>
      <c r="BX1306" s="10"/>
      <c r="BY1306" s="10"/>
      <c r="BZ1306" s="10"/>
      <c r="CA1306" s="10"/>
      <c r="CB1306" s="10"/>
      <c r="CC1306" s="10"/>
      <c r="CD1306" s="10"/>
      <c r="CE1306" s="10"/>
      <c r="CF1306" s="10"/>
      <c r="CG1306" s="10"/>
      <c r="CH1306" s="10"/>
      <c r="CI1306" s="10"/>
      <c r="CJ1306" s="10"/>
      <c r="CK1306" s="10"/>
      <c r="CL1306" s="10"/>
      <c r="CM1306" s="10"/>
      <c r="CN1306" s="10"/>
      <c r="CO1306" s="10"/>
      <c r="CP1306" s="10"/>
      <c r="CQ1306" s="10"/>
      <c r="CR1306" s="10"/>
      <c r="CS1306" s="10"/>
      <c r="CT1306" s="10"/>
      <c r="CU1306" s="10"/>
      <c r="CV1306" s="10"/>
      <c r="CW1306" s="10"/>
      <c r="CX1306" s="10"/>
      <c r="CY1306" s="10"/>
      <c r="CZ1306" s="10"/>
      <c r="DA1306" s="10"/>
      <c r="DB1306" s="10"/>
      <c r="DC1306" s="10"/>
      <c r="DD1306" s="10"/>
      <c r="DE1306" s="10"/>
      <c r="DF1306" s="10"/>
      <c r="DG1306" s="10"/>
      <c r="DH1306" s="10"/>
      <c r="DI1306" s="10"/>
      <c r="DJ1306" s="10"/>
      <c r="DK1306" s="10"/>
      <c r="DL1306" s="10"/>
      <c r="DM1306" s="10"/>
      <c r="DN1306" s="10"/>
      <c r="DO1306" s="10"/>
      <c r="DP1306" s="10"/>
      <c r="DQ1306" s="10"/>
      <c r="DR1306" s="10"/>
      <c r="DS1306" s="10"/>
    </row>
    <row r="1307" spans="1:123" s="101" customFormat="1" ht="10.95" customHeight="1" x14ac:dyDescent="0.25">
      <c r="A1307" s="75" t="s">
        <v>348</v>
      </c>
      <c r="B1307" s="95" t="str">
        <f t="shared" si="360"/>
        <v>Bud02 2020,3008,'553500',1439.21555555556</v>
      </c>
      <c r="C1307" s="96">
        <f t="shared" si="361"/>
        <v>2020</v>
      </c>
      <c r="D1307" s="96">
        <v>3008</v>
      </c>
      <c r="E1307" s="97">
        <f>IF(LEFT(H1307,1) = "x",H1307,F1307)</f>
        <v>553500</v>
      </c>
      <c r="F1307" s="90">
        <v>553500</v>
      </c>
      <c r="G1307" s="98">
        <f>IF(""="",1,SUBSTITUTE(SUBSTITUTE("","xxp","xpp"),"xppm13","xppm08"))</f>
        <v>1</v>
      </c>
      <c r="H1307" s="98">
        <f>IF(""="",1,"")</f>
        <v>1</v>
      </c>
      <c r="I1307" s="98">
        <f>IF(""="",1,IF(LEFT("",1)&lt;&gt;"E","",1))</f>
        <v>1</v>
      </c>
      <c r="J1307" s="98">
        <f>IF(""="",1,IF(LEFT("",1)="E","",1))</f>
        <v>1</v>
      </c>
      <c r="K1307" s="99" t="s">
        <v>384</v>
      </c>
      <c r="L1307" s="91">
        <v>3008</v>
      </c>
      <c r="M1307" s="100" t="str">
        <f>IF(LEFT($G1307,4)="xppm","*","")</f>
        <v/>
      </c>
      <c r="N1307" s="101" t="str">
        <f>UPPER(TRIM("          TELEPHONE/CELL PHONE"))</f>
        <v>TELEPHONE/CELL PHONE</v>
      </c>
      <c r="P1307" s="102" t="s">
        <v>370</v>
      </c>
      <c r="R1307" s="109">
        <f>IFERROR(IF(1*AB1307&gt;0,AB1307,V1307),V1307)</f>
        <v>1439.2155555555555</v>
      </c>
      <c r="S1307" s="108"/>
      <c r="T1307" s="101">
        <f>IFERROR(IF(LEFT($G1307,4)="xppm",AD1307/VLOOKUP($G1307,$K$11:$Z$28,T$1,0),IF(LEFT($J1307,1)="E",AD1307/VLOOKUP($J1307,$K$11:$Z$28,T$1,0),AD1307/T$6)),"")</f>
        <v>1471.1066666666666</v>
      </c>
      <c r="V1307" s="101">
        <f>IFERROR(IF(LEFT($G1307,4)="xppm",AF1307/VLOOKUP($G1307,$K$11:$Z$28,V$1,0),IF(LEFT($J1307,1)="E",AF1307/VLOOKUP($J1307,$K$11:$Z$28,V$1,0),AF1307/V$6)),"")</f>
        <v>1439.2155555555555</v>
      </c>
      <c r="X1307" s="101">
        <f>IFERROR(IF(LEFT($G1307,4)="xppm",AH1307/VLOOKUP($G1307,$K$11:$Z$28,X$1,0),IF(LEFT($J1307,1)="E",AH1307/VLOOKUP($J1307,$K$11:$Z$28,X$1,0),AH1307/X$6)),"")</f>
        <v>1472.0033333333333</v>
      </c>
      <c r="Z1307" s="101">
        <f>IFERROR(IF(LEFT($G1307,4)="xppm",AJ1307/VLOOKUP($G1307,$K$11:$Z$28,Z$1,0),IF(LEFT($J1307,1)="E",AJ1307/VLOOKUP($J1307,$K$11:$Z$28,Z$1,0),AJ1307/Z$6)),"")</f>
        <v>1473.0566666666666</v>
      </c>
      <c r="AA1307" s="108"/>
      <c r="AB1307" s="99">
        <f>IFERROR(IF(LEFT($G1307,4)="xppm",AL1307/VLOOKUP($G1307,$K$11:$Z$28,AB$1,0),IF(LEFT($J1307,1)="E",AL1307/VLOOKUP($J1307,$K$11:$AB$28,AB$1,0),AL1307/AB$6)),"")</f>
        <v>0</v>
      </c>
      <c r="AC1307" s="110"/>
      <c r="AD1307" s="14">
        <v>4413.32</v>
      </c>
      <c r="AE1307" s="14"/>
      <c r="AF1307" s="14">
        <v>12952.94</v>
      </c>
      <c r="AG1307" s="14"/>
      <c r="AH1307" s="14">
        <v>17664.04</v>
      </c>
      <c r="AI1307" s="14"/>
      <c r="AJ1307" s="14">
        <v>17676.68</v>
      </c>
      <c r="AK1307" s="65"/>
      <c r="AL1307" s="14">
        <v>0</v>
      </c>
      <c r="AM1307" s="65"/>
      <c r="AN1307" s="25">
        <v>1464.12</v>
      </c>
      <c r="AO1307" s="25">
        <v>1702.9</v>
      </c>
      <c r="AP1307" s="25">
        <v>1495.37</v>
      </c>
      <c r="AQ1307" s="25">
        <v>1324.83</v>
      </c>
      <c r="AR1307" s="25">
        <v>1586.31</v>
      </c>
      <c r="AS1307" s="25">
        <v>1359.74</v>
      </c>
      <c r="AT1307" s="25">
        <v>1367.4</v>
      </c>
      <c r="AU1307" s="25">
        <v>1556.59</v>
      </c>
      <c r="AV1307" s="25">
        <v>1344.75</v>
      </c>
      <c r="AW1307" s="25">
        <v>1373.91</v>
      </c>
      <c r="AX1307" s="25">
        <v>1411.8</v>
      </c>
      <c r="AY1307" s="25">
        <v>1627.61</v>
      </c>
      <c r="AZ1307" s="108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  <c r="BS1307" s="10"/>
      <c r="BT1307" s="10"/>
      <c r="BU1307" s="10"/>
      <c r="BV1307" s="10"/>
      <c r="BW1307" s="10"/>
      <c r="BX1307" s="10"/>
      <c r="BY1307" s="10"/>
      <c r="BZ1307" s="10"/>
      <c r="CA1307" s="10"/>
      <c r="CB1307" s="10"/>
      <c r="CC1307" s="10"/>
      <c r="CD1307" s="10"/>
      <c r="CE1307" s="10"/>
      <c r="CF1307" s="10"/>
      <c r="CG1307" s="10"/>
      <c r="CH1307" s="10"/>
      <c r="CI1307" s="10"/>
      <c r="CJ1307" s="10"/>
      <c r="CK1307" s="10"/>
      <c r="CL1307" s="10"/>
      <c r="CM1307" s="10"/>
      <c r="CN1307" s="10"/>
      <c r="CO1307" s="10"/>
      <c r="CP1307" s="10"/>
      <c r="CQ1307" s="10"/>
      <c r="CR1307" s="10"/>
      <c r="CS1307" s="10"/>
      <c r="CT1307" s="10"/>
      <c r="CU1307" s="10"/>
      <c r="CV1307" s="10"/>
      <c r="CW1307" s="10"/>
      <c r="CX1307" s="10"/>
      <c r="CY1307" s="10"/>
      <c r="CZ1307" s="10"/>
      <c r="DA1307" s="10"/>
      <c r="DB1307" s="10"/>
      <c r="DC1307" s="10"/>
      <c r="DD1307" s="10"/>
      <c r="DE1307" s="10"/>
      <c r="DF1307" s="10"/>
      <c r="DG1307" s="10"/>
      <c r="DH1307" s="10"/>
      <c r="DI1307" s="10"/>
      <c r="DJ1307" s="10"/>
      <c r="DK1307" s="10"/>
      <c r="DL1307" s="10"/>
      <c r="DM1307" s="10"/>
      <c r="DN1307" s="10"/>
      <c r="DO1307" s="10"/>
      <c r="DP1307" s="10"/>
      <c r="DQ1307" s="10"/>
      <c r="DR1307" s="10"/>
      <c r="DS1307" s="10"/>
    </row>
    <row r="1308" spans="1:123" s="101" customFormat="1" ht="10.95" customHeight="1" x14ac:dyDescent="0.25">
      <c r="A1308" s="75" t="s">
        <v>348</v>
      </c>
      <c r="B1308" s="95" t="str">
        <f t="shared" si="360"/>
        <v>Bud02 2020,3008,'555000',209.101111111111</v>
      </c>
      <c r="C1308" s="96">
        <f t="shared" si="361"/>
        <v>2020</v>
      </c>
      <c r="D1308" s="96">
        <v>3008</v>
      </c>
      <c r="E1308" s="97">
        <f>IF(LEFT(H1308,1) = "x",H1308,F1308)</f>
        <v>555000</v>
      </c>
      <c r="F1308" s="90">
        <v>555000</v>
      </c>
      <c r="G1308" s="98">
        <f>IF(""="",1,SUBSTITUTE(SUBSTITUTE("","xxp","xpp"),"xppm13","xppm08"))</f>
        <v>1</v>
      </c>
      <c r="H1308" s="98">
        <f>IF(""="",1,"")</f>
        <v>1</v>
      </c>
      <c r="I1308" s="98">
        <f>IF(""="",1,IF(LEFT("",1)&lt;&gt;"E","",1))</f>
        <v>1</v>
      </c>
      <c r="J1308" s="98">
        <f>IF(""="",1,IF(LEFT("",1)="E","",1))</f>
        <v>1</v>
      </c>
      <c r="K1308" s="99" t="s">
        <v>385</v>
      </c>
      <c r="L1308" s="91">
        <v>3008</v>
      </c>
      <c r="M1308" s="100" t="str">
        <f>IF(LEFT($G1308,4)="xppm","*","")</f>
        <v/>
      </c>
      <c r="N1308" s="101" t="str">
        <f>UPPER(TRIM("          DONATIONS"))</f>
        <v>DONATIONS</v>
      </c>
      <c r="P1308" s="102" t="s">
        <v>386</v>
      </c>
      <c r="R1308" s="109">
        <f>IFERROR(IF(1*AB1308&gt;0,AB1308,V1308),V1308)</f>
        <v>209.10111111111112</v>
      </c>
      <c r="S1308" s="108"/>
      <c r="T1308" s="101">
        <f>IFERROR(IF(LEFT($G1308,4)="xppm",AD1308/VLOOKUP($G1308,$K$11:$Z$28,T$1,0),IF(LEFT($J1308,1)="E",AD1308/VLOOKUP($J1308,$K$11:$Z$28,T$1,0),AD1308/T$6)),"")</f>
        <v>302.86</v>
      </c>
      <c r="V1308" s="101">
        <f>IFERROR(IF(LEFT($G1308,4)="xppm",AF1308/VLOOKUP($G1308,$K$11:$Z$28,V$1,0),IF(LEFT($J1308,1)="E",AF1308/VLOOKUP($J1308,$K$11:$Z$28,V$1,0),AF1308/V$6)),"")</f>
        <v>209.10111111111112</v>
      </c>
      <c r="X1308" s="101">
        <f>IFERROR(IF(LEFT($G1308,4)="xppm",AH1308/VLOOKUP($G1308,$K$11:$Z$28,X$1,0),IF(LEFT($J1308,1)="E",AH1308/VLOOKUP($J1308,$K$11:$Z$28,X$1,0),AH1308/X$6)),"")</f>
        <v>183.46833333333333</v>
      </c>
      <c r="Z1308" s="101">
        <f>IFERROR(IF(LEFT($G1308,4)="xppm",AJ1308/VLOOKUP($G1308,$K$11:$Z$28,Z$1,0),IF(LEFT($J1308,1)="E",AJ1308/VLOOKUP($J1308,$K$11:$Z$28,Z$1,0),AJ1308/Z$6)),"")</f>
        <v>205.766111</v>
      </c>
      <c r="AA1308" s="108"/>
      <c r="AB1308" s="99">
        <f>IFERROR(IF(LEFT($G1308,4)="xppm",AL1308/VLOOKUP($G1308,$K$11:$Z$28,AB$1,0),IF(LEFT($J1308,1)="E",AL1308/VLOOKUP($J1308,$K$11:$AB$28,AB$1,0),AL1308/AB$6)),"")</f>
        <v>0</v>
      </c>
      <c r="AC1308" s="110"/>
      <c r="AD1308" s="14">
        <v>908.58</v>
      </c>
      <c r="AE1308" s="14"/>
      <c r="AF1308" s="14">
        <v>1881.91</v>
      </c>
      <c r="AG1308" s="14"/>
      <c r="AH1308" s="14">
        <v>2201.62</v>
      </c>
      <c r="AI1308" s="14"/>
      <c r="AJ1308" s="14">
        <v>2469.1933319999998</v>
      </c>
      <c r="AK1308" s="65"/>
      <c r="AL1308" s="14">
        <v>0</v>
      </c>
      <c r="AM1308" s="65"/>
      <c r="AN1308" s="25">
        <v>0</v>
      </c>
      <c r="AO1308" s="25">
        <v>382.14</v>
      </c>
      <c r="AP1308" s="25">
        <v>179.2</v>
      </c>
      <c r="AQ1308" s="25">
        <v>0</v>
      </c>
      <c r="AR1308" s="25">
        <v>373.33</v>
      </c>
      <c r="AS1308" s="25">
        <v>600</v>
      </c>
      <c r="AT1308" s="25">
        <v>0</v>
      </c>
      <c r="AU1308" s="25">
        <v>0</v>
      </c>
      <c r="AV1308" s="25">
        <v>0</v>
      </c>
      <c r="AW1308" s="25">
        <v>581.30999999999995</v>
      </c>
      <c r="AX1308" s="25">
        <v>327.27</v>
      </c>
      <c r="AY1308" s="25">
        <v>0</v>
      </c>
      <c r="AZ1308" s="108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  <c r="BS1308" s="10"/>
      <c r="BT1308" s="10"/>
      <c r="BU1308" s="10"/>
      <c r="BV1308" s="10"/>
      <c r="BW1308" s="10"/>
      <c r="BX1308" s="10"/>
      <c r="BY1308" s="10"/>
      <c r="BZ1308" s="10"/>
      <c r="CA1308" s="10"/>
      <c r="CB1308" s="10"/>
      <c r="CC1308" s="10"/>
      <c r="CD1308" s="10"/>
      <c r="CE1308" s="10"/>
      <c r="CF1308" s="10"/>
      <c r="CG1308" s="10"/>
      <c r="CH1308" s="10"/>
      <c r="CI1308" s="10"/>
      <c r="CJ1308" s="10"/>
      <c r="CK1308" s="10"/>
      <c r="CL1308" s="10"/>
      <c r="CM1308" s="10"/>
      <c r="CN1308" s="10"/>
      <c r="CO1308" s="10"/>
      <c r="CP1308" s="10"/>
      <c r="CQ1308" s="10"/>
      <c r="CR1308" s="10"/>
      <c r="CS1308" s="10"/>
      <c r="CT1308" s="10"/>
      <c r="CU1308" s="10"/>
      <c r="CV1308" s="10"/>
      <c r="CW1308" s="10"/>
      <c r="CX1308" s="10"/>
      <c r="CY1308" s="10"/>
      <c r="CZ1308" s="10"/>
      <c r="DA1308" s="10"/>
      <c r="DB1308" s="10"/>
      <c r="DC1308" s="10"/>
      <c r="DD1308" s="10"/>
      <c r="DE1308" s="10"/>
      <c r="DF1308" s="10"/>
      <c r="DG1308" s="10"/>
      <c r="DH1308" s="10"/>
      <c r="DI1308" s="10"/>
      <c r="DJ1308" s="10"/>
      <c r="DK1308" s="10"/>
      <c r="DL1308" s="10"/>
      <c r="DM1308" s="10"/>
      <c r="DN1308" s="10"/>
      <c r="DO1308" s="10"/>
      <c r="DP1308" s="10"/>
      <c r="DQ1308" s="10"/>
      <c r="DR1308" s="10"/>
      <c r="DS1308" s="10"/>
    </row>
    <row r="1309" spans="1:123" s="101" customFormat="1" ht="10.95" customHeight="1" x14ac:dyDescent="0.25">
      <c r="A1309" s="75" t="s">
        <v>348</v>
      </c>
      <c r="B1309" s="95" t="str">
        <f t="shared" si="360"/>
        <v>Bud02 2020,3008,'xga001',0.000708018790137459</v>
      </c>
      <c r="C1309" s="96">
        <f t="shared" si="361"/>
        <v>2020</v>
      </c>
      <c r="D1309" s="96">
        <v>3008</v>
      </c>
      <c r="E1309" s="97" t="str">
        <f>IF(LEFT(H1309,1) = "x",H1309,F1309)</f>
        <v>xga001</v>
      </c>
      <c r="F1309" s="90">
        <v>555500</v>
      </c>
      <c r="G1309" s="98">
        <f>IF(""="",1,SUBSTITUTE(SUBSTITUTE("","xxp","xpp"),"xppm13","xppm08"))</f>
        <v>1</v>
      </c>
      <c r="H1309" s="98" t="str">
        <f>IF("xga001"="",1,"xga001")</f>
        <v>xga001</v>
      </c>
      <c r="I1309" s="98">
        <f>IF("E1z"="",1,IF(LEFT("E1z",1)&lt;&gt;"E","E1z",1))</f>
        <v>1</v>
      </c>
      <c r="J1309" s="98" t="str">
        <f>IF("E1z"="",1,IF(LEFT("E1z",1)="E","E1z",1))</f>
        <v>E1z</v>
      </c>
      <c r="K1309" s="99" t="s">
        <v>387</v>
      </c>
      <c r="L1309" s="91">
        <v>3008</v>
      </c>
      <c r="M1309" s="100" t="str">
        <f>IF(LEFT($G1309,4)="xppm","*","")</f>
        <v/>
      </c>
      <c r="N1309" s="101" t="str">
        <f>UPPER(TRIM("          BAD DEBT"))</f>
        <v>BAD DEBT</v>
      </c>
      <c r="P1309" s="102" t="s">
        <v>388</v>
      </c>
      <c r="R1309" s="109">
        <f>IFERROR(IF(1*AB1309&gt;0,AB1309,V1309),V1309)</f>
        <v>7.0801879013745875E-4</v>
      </c>
      <c r="S1309" s="108"/>
      <c r="T1309" s="101">
        <f>IFERROR(IF(LEFT($G1309,4)="xppm",AD1309/VLOOKUP($G1309,$K$11:$Z$28,T$1,0),IF(LEFT($J1309,1)="E",AD1309/VLOOKUP($J1309,$K$11:$Z$28,T$1,0),AD1309/T$6)),"")</f>
        <v>7.0830633444616566E-4</v>
      </c>
      <c r="V1309" s="101">
        <f>IFERROR(IF(LEFT($G1309,4)="xppm",AF1309/VLOOKUP($G1309,$K$11:$Z$28,V$1,0),IF(LEFT($J1309,1)="E",AF1309/VLOOKUP($J1309,$K$11:$Z$28,V$1,0),AF1309/V$6)),"")</f>
        <v>7.0801879013745875E-4</v>
      </c>
      <c r="X1309" s="101">
        <f>IFERROR(IF(LEFT($G1309,4)="xppm",AH1309/VLOOKUP($G1309,$K$11:$Z$28,X$1,0),IF(LEFT($J1309,1)="E",AH1309/VLOOKUP($J1309,$K$11:$Z$28,X$1,0),AH1309/X$6)),"")</f>
        <v>3.0909872139124513E-4</v>
      </c>
      <c r="Z1309" s="101">
        <f>IFERROR(IF(LEFT($G1309,4)="xppm",AJ1309/VLOOKUP($G1309,$K$11:$Z$28,Z$1,0),IF(LEFT($J1309,1)="E",AJ1309/VLOOKUP($J1309,$K$11:$Z$28,Z$1,0),AJ1309/Z$6)),"")</f>
        <v>7.2802581145063746E-4</v>
      </c>
      <c r="AA1309" s="108"/>
      <c r="AB1309" s="99" t="str">
        <f>IFERROR(IF(LEFT($G1309,4)="xppm",AL1309/VLOOKUP($G1309,$K$11:$Z$28,AB$1,0),IF(LEFT($J1309,1)="E",AL1309/VLOOKUP($J1309,$K$11:$AB$28,AB$1,0),AL1309/AB$6)),"")</f>
        <v/>
      </c>
      <c r="AC1309" s="110"/>
      <c r="AD1309" s="14">
        <v>78508.27</v>
      </c>
      <c r="AE1309" s="14"/>
      <c r="AF1309" s="14">
        <v>236020.65</v>
      </c>
      <c r="AG1309" s="14"/>
      <c r="AH1309" s="14">
        <v>112085.12</v>
      </c>
      <c r="AI1309" s="14"/>
      <c r="AJ1309" s="14">
        <v>307148.18018600001</v>
      </c>
      <c r="AK1309" s="65"/>
      <c r="AL1309" s="14">
        <v>0</v>
      </c>
      <c r="AM1309" s="65"/>
      <c r="AN1309" s="25">
        <v>13069.89</v>
      </c>
      <c r="AO1309" s="25">
        <v>11827.63</v>
      </c>
      <c r="AP1309" s="25">
        <v>29284.43</v>
      </c>
      <c r="AQ1309" s="25">
        <v>26796.5</v>
      </c>
      <c r="AR1309" s="25">
        <v>24435.27</v>
      </c>
      <c r="AS1309" s="25">
        <v>26665.31</v>
      </c>
      <c r="AT1309" s="25">
        <v>26223.87</v>
      </c>
      <c r="AU1309" s="25">
        <v>27337.15</v>
      </c>
      <c r="AV1309" s="25">
        <v>26054.28</v>
      </c>
      <c r="AW1309" s="25">
        <v>25818.48</v>
      </c>
      <c r="AX1309" s="25">
        <v>27149.42</v>
      </c>
      <c r="AY1309" s="25">
        <v>25540.37</v>
      </c>
      <c r="AZ1309" s="108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  <c r="BS1309" s="10"/>
      <c r="BT1309" s="10"/>
      <c r="BU1309" s="10"/>
      <c r="BV1309" s="10"/>
      <c r="BW1309" s="10"/>
      <c r="BX1309" s="10"/>
      <c r="BY1309" s="10"/>
      <c r="BZ1309" s="10"/>
      <c r="CA1309" s="10"/>
      <c r="CB1309" s="10"/>
      <c r="CC1309" s="10"/>
      <c r="CD1309" s="10"/>
      <c r="CE1309" s="10"/>
      <c r="CF1309" s="10"/>
      <c r="CG1309" s="10"/>
      <c r="CH1309" s="10"/>
      <c r="CI1309" s="10"/>
      <c r="CJ1309" s="10"/>
      <c r="CK1309" s="10"/>
      <c r="CL1309" s="10"/>
      <c r="CM1309" s="10"/>
      <c r="CN1309" s="10"/>
      <c r="CO1309" s="10"/>
      <c r="CP1309" s="10"/>
      <c r="CQ1309" s="10"/>
      <c r="CR1309" s="10"/>
      <c r="CS1309" s="10"/>
      <c r="CT1309" s="10"/>
      <c r="CU1309" s="10"/>
      <c r="CV1309" s="10"/>
      <c r="CW1309" s="10"/>
      <c r="CX1309" s="10"/>
      <c r="CY1309" s="10"/>
      <c r="CZ1309" s="10"/>
      <c r="DA1309" s="10"/>
      <c r="DB1309" s="10"/>
      <c r="DC1309" s="10"/>
      <c r="DD1309" s="10"/>
      <c r="DE1309" s="10"/>
      <c r="DF1309" s="10"/>
      <c r="DG1309" s="10"/>
      <c r="DH1309" s="10"/>
      <c r="DI1309" s="10"/>
      <c r="DJ1309" s="10"/>
      <c r="DK1309" s="10"/>
      <c r="DL1309" s="10"/>
      <c r="DM1309" s="10"/>
      <c r="DN1309" s="10"/>
      <c r="DO1309" s="10"/>
      <c r="DP1309" s="10"/>
      <c r="DQ1309" s="10"/>
      <c r="DR1309" s="10"/>
      <c r="DS1309" s="10"/>
    </row>
    <row r="1310" spans="1:123" s="101" customFormat="1" ht="10.95" customHeight="1" x14ac:dyDescent="0.25">
      <c r="A1310" s="75" t="s">
        <v>348</v>
      </c>
      <c r="B1310" s="95" t="str">
        <f t="shared" si="360"/>
        <v>Bud02 2020,3008,'556000',26273.33</v>
      </c>
      <c r="C1310" s="96">
        <f t="shared" si="361"/>
        <v>2020</v>
      </c>
      <c r="D1310" s="96">
        <v>3008</v>
      </c>
      <c r="E1310" s="97">
        <f>IF(LEFT(H1310,1) = "x",H1310,F1310)</f>
        <v>556000</v>
      </c>
      <c r="F1310" s="90">
        <v>556000</v>
      </c>
      <c r="G1310" s="98">
        <f>IF(""="",1,SUBSTITUTE(SUBSTITUTE("","xxp","xpp"),"xppm13","xppm08"))</f>
        <v>1</v>
      </c>
      <c r="H1310" s="98">
        <f>IF(""="",1,"")</f>
        <v>1</v>
      </c>
      <c r="I1310" s="98">
        <f>IF(""="",1,IF(LEFT("",1)&lt;&gt;"E","",1))</f>
        <v>1</v>
      </c>
      <c r="J1310" s="98">
        <f>IF(""="",1,IF(LEFT("",1)="E","",1))</f>
        <v>1</v>
      </c>
      <c r="K1310" s="99" t="s">
        <v>389</v>
      </c>
      <c r="L1310" s="91">
        <v>3008</v>
      </c>
      <c r="M1310" s="100" t="str">
        <f>IF(LEFT($G1310,4)="xppm","*","")</f>
        <v/>
      </c>
      <c r="N1310" s="101" t="str">
        <f>UPPER(TRIM("          MEDICAID BED TAX"))</f>
        <v>MEDICAID BED TAX</v>
      </c>
      <c r="P1310" s="102" t="s">
        <v>356</v>
      </c>
      <c r="R1310" s="109">
        <f>IFERROR(IF(1*AB1310&gt;0,AB1310,V1310),V1310)</f>
        <v>26273.33</v>
      </c>
      <c r="S1310" s="108"/>
      <c r="T1310" s="101">
        <f>IFERROR(IF(LEFT($G1310,4)="xppm",AD1310/VLOOKUP($G1310,$K$11:$Z$28,T$1,0),IF(LEFT($J1310,1)="E",AD1310/VLOOKUP($J1310,$K$11:$Z$28,T$1,0),AD1310/T$6)),"")</f>
        <v>26273.33</v>
      </c>
      <c r="V1310" s="101">
        <f>IFERROR(IF(LEFT($G1310,4)="xppm",AF1310/VLOOKUP($G1310,$K$11:$Z$28,V$1,0),IF(LEFT($J1310,1)="E",AF1310/VLOOKUP($J1310,$K$11:$Z$28,V$1,0),AF1310/V$6)),"")</f>
        <v>26273.33</v>
      </c>
      <c r="X1310" s="101">
        <f>IFERROR(IF(LEFT($G1310,4)="xppm",AH1310/VLOOKUP($G1310,$K$11:$Z$28,X$1,0),IF(LEFT($J1310,1)="E",AH1310/VLOOKUP($J1310,$K$11:$Z$28,X$1,0),AH1310/X$6)),"")</f>
        <v>26273.33</v>
      </c>
      <c r="Z1310" s="101">
        <f>IFERROR(IF(LEFT($G1310,4)="xppm",AJ1310/VLOOKUP($G1310,$K$11:$Z$28,Z$1,0),IF(LEFT($J1310,1)="E",AJ1310/VLOOKUP($J1310,$K$11:$Z$28,Z$1,0),AJ1310/Z$6)),"")</f>
        <v>26273.33</v>
      </c>
      <c r="AA1310" s="108"/>
      <c r="AB1310" s="99">
        <f>IFERROR(IF(LEFT($G1310,4)="xppm",AL1310/VLOOKUP($G1310,$K$11:$Z$28,AB$1,0),IF(LEFT($J1310,1)="E",AL1310/VLOOKUP($J1310,$K$11:$AB$28,AB$1,0),AL1310/AB$6)),"")</f>
        <v>0</v>
      </c>
      <c r="AC1310" s="110"/>
      <c r="AD1310" s="14">
        <v>78819.990000000005</v>
      </c>
      <c r="AE1310" s="14"/>
      <c r="AF1310" s="14">
        <v>236459.97</v>
      </c>
      <c r="AG1310" s="14"/>
      <c r="AH1310" s="14">
        <v>315279.96000000002</v>
      </c>
      <c r="AI1310" s="14"/>
      <c r="AJ1310" s="14">
        <v>315279.96000000002</v>
      </c>
      <c r="AK1310" s="65"/>
      <c r="AL1310" s="14">
        <v>0</v>
      </c>
      <c r="AM1310" s="65"/>
      <c r="AN1310" s="25">
        <v>26273.33</v>
      </c>
      <c r="AO1310" s="25">
        <v>26273.33</v>
      </c>
      <c r="AP1310" s="25">
        <v>26273.33</v>
      </c>
      <c r="AQ1310" s="25">
        <v>26273.33</v>
      </c>
      <c r="AR1310" s="25">
        <v>26273.33</v>
      </c>
      <c r="AS1310" s="25">
        <v>26273.33</v>
      </c>
      <c r="AT1310" s="25">
        <v>26273.33</v>
      </c>
      <c r="AU1310" s="25">
        <v>26273.33</v>
      </c>
      <c r="AV1310" s="25">
        <v>26273.33</v>
      </c>
      <c r="AW1310" s="25">
        <v>26273.33</v>
      </c>
      <c r="AX1310" s="25">
        <v>26273.33</v>
      </c>
      <c r="AY1310" s="25">
        <v>26273.33</v>
      </c>
      <c r="AZ1310" s="108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  <c r="BS1310" s="10"/>
      <c r="BT1310" s="10"/>
      <c r="BU1310" s="10"/>
      <c r="BV1310" s="10"/>
      <c r="BW1310" s="10"/>
      <c r="BX1310" s="10"/>
      <c r="BY1310" s="10"/>
      <c r="BZ1310" s="10"/>
      <c r="CA1310" s="10"/>
      <c r="CB1310" s="10"/>
      <c r="CC1310" s="10"/>
      <c r="CD1310" s="10"/>
      <c r="CE1310" s="10"/>
      <c r="CF1310" s="10"/>
      <c r="CG1310" s="10"/>
      <c r="CH1310" s="10"/>
      <c r="CI1310" s="10"/>
      <c r="CJ1310" s="10"/>
      <c r="CK1310" s="10"/>
      <c r="CL1310" s="10"/>
      <c r="CM1310" s="10"/>
      <c r="CN1310" s="10"/>
      <c r="CO1310" s="10"/>
      <c r="CP1310" s="10"/>
      <c r="CQ1310" s="10"/>
      <c r="CR1310" s="10"/>
      <c r="CS1310" s="10"/>
      <c r="CT1310" s="10"/>
      <c r="CU1310" s="10"/>
      <c r="CV1310" s="10"/>
      <c r="CW1310" s="10"/>
      <c r="CX1310" s="10"/>
      <c r="CY1310" s="10"/>
      <c r="CZ1310" s="10"/>
      <c r="DA1310" s="10"/>
      <c r="DB1310" s="10"/>
      <c r="DC1310" s="10"/>
      <c r="DD1310" s="10"/>
      <c r="DE1310" s="10"/>
      <c r="DF1310" s="10"/>
      <c r="DG1310" s="10"/>
      <c r="DH1310" s="10"/>
      <c r="DI1310" s="10"/>
      <c r="DJ1310" s="10"/>
      <c r="DK1310" s="10"/>
      <c r="DL1310" s="10"/>
      <c r="DM1310" s="10"/>
      <c r="DN1310" s="10"/>
      <c r="DO1310" s="10"/>
      <c r="DP1310" s="10"/>
      <c r="DQ1310" s="10"/>
      <c r="DR1310" s="10"/>
      <c r="DS1310" s="10"/>
    </row>
    <row r="1311" spans="1:123" ht="4.05" customHeight="1" x14ac:dyDescent="0.25">
      <c r="A1311" s="75" t="s">
        <v>348</v>
      </c>
      <c r="E1311" s="111"/>
      <c r="F1311" s="112"/>
      <c r="T1311" s="25"/>
      <c r="U1311" s="25"/>
      <c r="V1311" s="25"/>
      <c r="W1311" s="25"/>
      <c r="X1311" s="25"/>
      <c r="Y1311" s="25"/>
      <c r="Z1311" s="25"/>
      <c r="AA1311" s="25"/>
      <c r="AB1311" s="14"/>
      <c r="AC1311" s="14"/>
    </row>
    <row r="1312" spans="1:123" s="86" customFormat="1" ht="15" customHeight="1" x14ac:dyDescent="0.25">
      <c r="A1312" s="75" t="s">
        <v>348</v>
      </c>
      <c r="B1312" s="80"/>
      <c r="C1312" s="80"/>
      <c r="D1312" s="80"/>
      <c r="E1312" s="81"/>
      <c r="F1312" s="82"/>
      <c r="G1312" s="81"/>
      <c r="H1312" s="81"/>
      <c r="I1312" s="81"/>
      <c r="J1312" s="81"/>
      <c r="K1312" s="81"/>
      <c r="L1312" s="83">
        <f>L1313</f>
        <v>3008</v>
      </c>
      <c r="M1312" s="84" t="s">
        <v>390</v>
      </c>
      <c r="N1312" s="84"/>
      <c r="O1312" s="84"/>
      <c r="P1312" s="84"/>
      <c r="Q1312" s="84"/>
      <c r="R1312" s="84"/>
      <c r="S1312" s="84"/>
      <c r="T1312" s="84"/>
      <c r="U1312" s="84"/>
      <c r="V1312" s="84"/>
      <c r="W1312" s="84"/>
      <c r="X1312" s="84"/>
      <c r="Y1312" s="84"/>
      <c r="Z1312" s="84"/>
      <c r="AA1312" s="84"/>
      <c r="AB1312" s="81"/>
      <c r="AC1312" s="81"/>
      <c r="AD1312" s="14"/>
      <c r="AE1312" s="14"/>
      <c r="AF1312" s="14"/>
      <c r="AG1312" s="14"/>
      <c r="AH1312" s="14"/>
      <c r="AI1312" s="14"/>
      <c r="AJ1312" s="14"/>
      <c r="AK1312" s="14"/>
      <c r="AL1312" s="14"/>
      <c r="AM1312" s="14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4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  <c r="BS1312" s="10"/>
      <c r="BT1312" s="10"/>
      <c r="BU1312" s="10"/>
      <c r="BV1312" s="10"/>
      <c r="BW1312" s="10"/>
      <c r="BX1312" s="10"/>
      <c r="BY1312" s="10"/>
      <c r="BZ1312" s="10"/>
      <c r="CA1312" s="10"/>
      <c r="CB1312" s="10"/>
      <c r="CC1312" s="10"/>
      <c r="CD1312" s="10"/>
      <c r="CE1312" s="10"/>
      <c r="CF1312" s="10"/>
      <c r="CG1312" s="10"/>
      <c r="CH1312" s="10"/>
      <c r="CI1312" s="10"/>
      <c r="CJ1312" s="10"/>
      <c r="CK1312" s="10"/>
      <c r="CL1312" s="10"/>
      <c r="CM1312" s="10"/>
      <c r="CN1312" s="10"/>
      <c r="CO1312" s="10"/>
      <c r="CP1312" s="10"/>
      <c r="CQ1312" s="10"/>
      <c r="CR1312" s="10"/>
      <c r="CS1312" s="10"/>
      <c r="CT1312" s="10"/>
      <c r="CU1312" s="10"/>
      <c r="CV1312" s="10"/>
      <c r="CW1312" s="10"/>
      <c r="CX1312" s="10"/>
      <c r="CY1312" s="10"/>
      <c r="CZ1312" s="10"/>
      <c r="DA1312" s="10"/>
      <c r="DB1312" s="10"/>
      <c r="DC1312" s="10"/>
      <c r="DD1312" s="10"/>
      <c r="DE1312" s="10"/>
      <c r="DF1312" s="10"/>
      <c r="DG1312" s="10"/>
      <c r="DH1312" s="10"/>
      <c r="DI1312" s="10"/>
      <c r="DJ1312" s="10"/>
      <c r="DK1312" s="10"/>
      <c r="DL1312" s="10"/>
      <c r="DM1312" s="10"/>
      <c r="DN1312" s="10"/>
      <c r="DO1312" s="10"/>
      <c r="DP1312" s="10"/>
      <c r="DQ1312" s="10"/>
      <c r="DR1312" s="10"/>
      <c r="DS1312" s="10"/>
    </row>
    <row r="1313" spans="1:123" s="101" customFormat="1" ht="10.95" customHeight="1" x14ac:dyDescent="0.25">
      <c r="A1313" s="75" t="s">
        <v>348</v>
      </c>
      <c r="B1313" s="95" t="str">
        <f t="shared" ref="B1313:B1315" si="362">IF(E1313&gt;0,"Bud02 " &amp; C1313 &amp;","&amp;D1313&amp;",'"&amp;E1313&amp;"',"&amp;1*R1313)</f>
        <v>Bud02 2020,3008,'557500',2985.78</v>
      </c>
      <c r="C1313" s="96">
        <f t="shared" ref="C1313:C1315" si="363">$E$5</f>
        <v>2020</v>
      </c>
      <c r="D1313" s="96">
        <v>3008</v>
      </c>
      <c r="E1313" s="97">
        <f>IF(LEFT(H1313,1) = "x",H1313,F1313)</f>
        <v>557500</v>
      </c>
      <c r="F1313" s="90">
        <v>557500</v>
      </c>
      <c r="G1313" s="98">
        <f>IF(""="",1,SUBSTITUTE(SUBSTITUTE("","xxp","xpp"),"xppm13","xppm08"))</f>
        <v>1</v>
      </c>
      <c r="H1313" s="98">
        <f>IF(""="",1,"")</f>
        <v>1</v>
      </c>
      <c r="I1313" s="98">
        <f>IF(""="",1,IF(LEFT("",1)&lt;&gt;"E","",1))</f>
        <v>1</v>
      </c>
      <c r="J1313" s="98">
        <f>IF(""="",1,IF(LEFT("",1)="E","",1))</f>
        <v>1</v>
      </c>
      <c r="K1313" s="99" t="s">
        <v>391</v>
      </c>
      <c r="L1313" s="91">
        <v>3008</v>
      </c>
      <c r="M1313" s="100" t="str">
        <f>IF(LEFT($G1313,4)="xppm","*","")</f>
        <v/>
      </c>
      <c r="N1313" s="101" t="str">
        <f>UPPER(TRIM("          REAL ESTATE TAXES"))</f>
        <v>REAL ESTATE TAXES</v>
      </c>
      <c r="P1313" s="102" t="s">
        <v>356</v>
      </c>
      <c r="R1313" s="109">
        <f>IFERROR(IF(1*AB1313&gt;0,AB1313,V1313),V1313)</f>
        <v>2985.78</v>
      </c>
      <c r="S1313" s="108"/>
      <c r="T1313" s="101">
        <f>IFERROR(IF(LEFT($G1313,4)="xppm",AD1313/VLOOKUP($G1313,$K$11:$Z$28,T$1,0),IF(LEFT($J1313,1)="E",AD1313/VLOOKUP($J1313,$K$11:$Z$28,T$1,0),AD1313/T$6)),"")</f>
        <v>2985.78</v>
      </c>
      <c r="V1313" s="101">
        <f>IFERROR(IF(LEFT($G1313,4)="xppm",AF1313/VLOOKUP($G1313,$K$11:$Z$28,V$1,0),IF(LEFT($J1313,1)="E",AF1313/VLOOKUP($J1313,$K$11:$Z$28,V$1,0),AF1313/V$6)),"")</f>
        <v>2985.78</v>
      </c>
      <c r="X1313" s="101">
        <f>IFERROR(IF(LEFT($G1313,4)="xppm",AH1313/VLOOKUP($G1313,$K$11:$Z$28,X$1,0),IF(LEFT($J1313,1)="E",AH1313/VLOOKUP($J1313,$K$11:$Z$28,X$1,0),AH1313/X$6)),"")</f>
        <v>3037.1200000000003</v>
      </c>
      <c r="Z1313" s="101">
        <f>IFERROR(IF(LEFT($G1313,4)="xppm",AJ1313/VLOOKUP($G1313,$K$11:$Z$28,Z$1,0),IF(LEFT($J1313,1)="E",AJ1313/VLOOKUP($J1313,$K$11:$Z$28,Z$1,0),AJ1313/Z$6)),"")</f>
        <v>2916.34</v>
      </c>
      <c r="AA1313" s="108"/>
      <c r="AB1313" s="99">
        <f>IFERROR(IF(LEFT($G1313,4)="xppm",AL1313/VLOOKUP($G1313,$K$11:$Z$28,AB$1,0),IF(LEFT($J1313,1)="E",AL1313/VLOOKUP($J1313,$K$11:$AB$28,AB$1,0),AL1313/AB$6)),"")</f>
        <v>0</v>
      </c>
      <c r="AC1313" s="110"/>
      <c r="AD1313" s="14">
        <v>8957.34</v>
      </c>
      <c r="AE1313" s="14"/>
      <c r="AF1313" s="14">
        <v>26872.02</v>
      </c>
      <c r="AG1313" s="14"/>
      <c r="AH1313" s="14">
        <v>36445.440000000002</v>
      </c>
      <c r="AI1313" s="14"/>
      <c r="AJ1313" s="14">
        <v>34996.080000000002</v>
      </c>
      <c r="AK1313" s="65"/>
      <c r="AL1313" s="14">
        <v>0</v>
      </c>
      <c r="AM1313" s="65"/>
      <c r="AN1313" s="25">
        <v>2916.34</v>
      </c>
      <c r="AO1313" s="25">
        <v>2916.34</v>
      </c>
      <c r="AP1313" s="25">
        <v>2916.34</v>
      </c>
      <c r="AQ1313" s="25">
        <v>2985.78</v>
      </c>
      <c r="AR1313" s="25">
        <v>2985.78</v>
      </c>
      <c r="AS1313" s="25">
        <v>2985.78</v>
      </c>
      <c r="AT1313" s="25">
        <v>2985.78</v>
      </c>
      <c r="AU1313" s="25">
        <v>2985.78</v>
      </c>
      <c r="AV1313" s="25">
        <v>2985.78</v>
      </c>
      <c r="AW1313" s="25">
        <v>2985.78</v>
      </c>
      <c r="AX1313" s="25">
        <v>2985.78</v>
      </c>
      <c r="AY1313" s="25">
        <v>2985.78</v>
      </c>
      <c r="AZ1313" s="108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  <c r="BS1313" s="10"/>
      <c r="BT1313" s="10"/>
      <c r="BU1313" s="10"/>
      <c r="BV1313" s="10"/>
      <c r="BW1313" s="10"/>
      <c r="BX1313" s="10"/>
      <c r="BY1313" s="10"/>
      <c r="BZ1313" s="10"/>
      <c r="CA1313" s="10"/>
      <c r="CB1313" s="10"/>
      <c r="CC1313" s="10"/>
      <c r="CD1313" s="10"/>
      <c r="CE1313" s="10"/>
      <c r="CF1313" s="10"/>
      <c r="CG1313" s="10"/>
      <c r="CH1313" s="10"/>
      <c r="CI1313" s="10"/>
      <c r="CJ1313" s="10"/>
      <c r="CK1313" s="10"/>
      <c r="CL1313" s="10"/>
      <c r="CM1313" s="10"/>
      <c r="CN1313" s="10"/>
      <c r="CO1313" s="10"/>
      <c r="CP1313" s="10"/>
      <c r="CQ1313" s="10"/>
      <c r="CR1313" s="10"/>
      <c r="CS1313" s="10"/>
      <c r="CT1313" s="10"/>
      <c r="CU1313" s="10"/>
      <c r="CV1313" s="10"/>
      <c r="CW1313" s="10"/>
      <c r="CX1313" s="10"/>
      <c r="CY1313" s="10"/>
      <c r="CZ1313" s="10"/>
      <c r="DA1313" s="10"/>
      <c r="DB1313" s="10"/>
      <c r="DC1313" s="10"/>
      <c r="DD1313" s="10"/>
      <c r="DE1313" s="10"/>
      <c r="DF1313" s="10"/>
      <c r="DG1313" s="10"/>
      <c r="DH1313" s="10"/>
      <c r="DI1313" s="10"/>
      <c r="DJ1313" s="10"/>
      <c r="DK1313" s="10"/>
      <c r="DL1313" s="10"/>
      <c r="DM1313" s="10"/>
      <c r="DN1313" s="10"/>
      <c r="DO1313" s="10"/>
      <c r="DP1313" s="10"/>
      <c r="DQ1313" s="10"/>
      <c r="DR1313" s="10"/>
      <c r="DS1313" s="10"/>
    </row>
    <row r="1314" spans="1:123" s="101" customFormat="1" ht="10.95" customHeight="1" x14ac:dyDescent="0.25">
      <c r="A1314" s="75" t="s">
        <v>348</v>
      </c>
      <c r="B1314" s="95" t="str">
        <f t="shared" si="362"/>
        <v>Bud02 2020,3008,'558000',6858.29</v>
      </c>
      <c r="C1314" s="96">
        <f t="shared" si="363"/>
        <v>2020</v>
      </c>
      <c r="D1314" s="96">
        <v>3008</v>
      </c>
      <c r="E1314" s="97">
        <f>IF(LEFT(H1314,1) = "x",H1314,F1314)</f>
        <v>558000</v>
      </c>
      <c r="F1314" s="90">
        <v>558000</v>
      </c>
      <c r="G1314" s="98">
        <f>IF(""="",1,SUBSTITUTE(SUBSTITUTE("","xxp","xpp"),"xppm13","xppm08"))</f>
        <v>1</v>
      </c>
      <c r="H1314" s="98">
        <f>IF(""="",1,"")</f>
        <v>1</v>
      </c>
      <c r="I1314" s="98">
        <f>IF(""="",1,IF(LEFT("",1)&lt;&gt;"E","",1))</f>
        <v>1</v>
      </c>
      <c r="J1314" s="98">
        <f>IF(""="",1,IF(LEFT("",1)="E","",1))</f>
        <v>1</v>
      </c>
      <c r="K1314" s="99" t="s">
        <v>392</v>
      </c>
      <c r="L1314" s="91">
        <v>3008</v>
      </c>
      <c r="M1314" s="100" t="str">
        <f>IF(LEFT($G1314,4)="xppm","*","")</f>
        <v/>
      </c>
      <c r="N1314" s="101" t="str">
        <f>UPPER(TRIM("          INSURANCE - GENERAL LIABILITY"))</f>
        <v>INSURANCE - GENERAL LIABILITY</v>
      </c>
      <c r="P1314" s="102" t="s">
        <v>359</v>
      </c>
      <c r="R1314" s="109">
        <f>IFERROR(IF(1*AB1314&gt;0,AB1314,V1314),V1314)</f>
        <v>6858.29</v>
      </c>
      <c r="S1314" s="108"/>
      <c r="T1314" s="101">
        <f>IFERROR(IF(LEFT($G1314,4)="xppm",AD1314/VLOOKUP($G1314,$K$11:$Z$28,T$1,0),IF(LEFT($J1314,1)="E",AD1314/VLOOKUP($J1314,$K$11:$Z$28,T$1,0),AD1314/T$6)),"")</f>
        <v>6858.29</v>
      </c>
      <c r="V1314" s="101">
        <f>IFERROR(IF(LEFT($G1314,4)="xppm",AF1314/VLOOKUP($G1314,$K$11:$Z$28,V$1,0),IF(LEFT($J1314,1)="E",AF1314/VLOOKUP($J1314,$K$11:$Z$28,V$1,0),AF1314/V$6)),"")</f>
        <v>6858.29</v>
      </c>
      <c r="X1314" s="101">
        <f>IFERROR(IF(LEFT($G1314,4)="xppm",AH1314/VLOOKUP($G1314,$K$11:$Z$28,X$1,0),IF(LEFT($J1314,1)="E",AH1314/VLOOKUP($J1314,$K$11:$Z$28,X$1,0),AH1314/X$6)),"")</f>
        <v>6822.104166666667</v>
      </c>
      <c r="Z1314" s="101">
        <f>IFERROR(IF(LEFT($G1314,4)="xppm",AJ1314/VLOOKUP($G1314,$K$11:$Z$28,Z$1,0),IF(LEFT($J1314,1)="E",AJ1314/VLOOKUP($J1314,$K$11:$Z$28,Z$1,0),AJ1314/Z$6)),"")</f>
        <v>6858.29</v>
      </c>
      <c r="AA1314" s="108"/>
      <c r="AB1314" s="99">
        <f>IFERROR(IF(LEFT($G1314,4)="xppm",AL1314/VLOOKUP($G1314,$K$11:$Z$28,AB$1,0),IF(LEFT($J1314,1)="E",AL1314/VLOOKUP($J1314,$K$11:$AB$28,AB$1,0),AL1314/AB$6)),"")</f>
        <v>0</v>
      </c>
      <c r="AC1314" s="110"/>
      <c r="AD1314" s="14">
        <v>20574.87</v>
      </c>
      <c r="AE1314" s="14"/>
      <c r="AF1314" s="14">
        <v>61724.61</v>
      </c>
      <c r="AG1314" s="14"/>
      <c r="AH1314" s="14">
        <v>81865.25</v>
      </c>
      <c r="AI1314" s="14"/>
      <c r="AJ1314" s="14">
        <v>82299.48</v>
      </c>
      <c r="AK1314" s="65"/>
      <c r="AL1314" s="14">
        <v>0</v>
      </c>
      <c r="AM1314" s="65"/>
      <c r="AN1314" s="25">
        <v>6844.46</v>
      </c>
      <c r="AO1314" s="25">
        <v>7004.92</v>
      </c>
      <c r="AP1314" s="25">
        <v>6858.29</v>
      </c>
      <c r="AQ1314" s="25">
        <v>6858.29</v>
      </c>
      <c r="AR1314" s="25">
        <v>6858.29</v>
      </c>
      <c r="AS1314" s="25">
        <v>6858.29</v>
      </c>
      <c r="AT1314" s="25">
        <v>6858.29</v>
      </c>
      <c r="AU1314" s="25">
        <v>6858.29</v>
      </c>
      <c r="AV1314" s="25">
        <v>6858.29</v>
      </c>
      <c r="AW1314" s="25">
        <v>6858.29</v>
      </c>
      <c r="AX1314" s="25">
        <v>6858.29</v>
      </c>
      <c r="AY1314" s="25">
        <v>6858.29</v>
      </c>
      <c r="AZ1314" s="108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  <c r="BS1314" s="10"/>
      <c r="BT1314" s="10"/>
      <c r="BU1314" s="10"/>
      <c r="BV1314" s="10"/>
      <c r="BW1314" s="10"/>
      <c r="BX1314" s="10"/>
      <c r="BY1314" s="10"/>
      <c r="BZ1314" s="10"/>
      <c r="CA1314" s="10"/>
      <c r="CB1314" s="10"/>
      <c r="CC1314" s="10"/>
      <c r="CD1314" s="10"/>
      <c r="CE1314" s="10"/>
      <c r="CF1314" s="10"/>
      <c r="CG1314" s="10"/>
      <c r="CH1314" s="10"/>
      <c r="CI1314" s="10"/>
      <c r="CJ1314" s="10"/>
      <c r="CK1314" s="10"/>
      <c r="CL1314" s="10"/>
      <c r="CM1314" s="10"/>
      <c r="CN1314" s="10"/>
      <c r="CO1314" s="10"/>
      <c r="CP1314" s="10"/>
      <c r="CQ1314" s="10"/>
      <c r="CR1314" s="10"/>
      <c r="CS1314" s="10"/>
      <c r="CT1314" s="10"/>
      <c r="CU1314" s="10"/>
      <c r="CV1314" s="10"/>
      <c r="CW1314" s="10"/>
      <c r="CX1314" s="10"/>
      <c r="CY1314" s="10"/>
      <c r="CZ1314" s="10"/>
      <c r="DA1314" s="10"/>
      <c r="DB1314" s="10"/>
      <c r="DC1314" s="10"/>
      <c r="DD1314" s="10"/>
      <c r="DE1314" s="10"/>
      <c r="DF1314" s="10"/>
      <c r="DG1314" s="10"/>
      <c r="DH1314" s="10"/>
      <c r="DI1314" s="10"/>
      <c r="DJ1314" s="10"/>
      <c r="DK1314" s="10"/>
      <c r="DL1314" s="10"/>
      <c r="DM1314" s="10"/>
      <c r="DN1314" s="10"/>
      <c r="DO1314" s="10"/>
      <c r="DP1314" s="10"/>
      <c r="DQ1314" s="10"/>
      <c r="DR1314" s="10"/>
      <c r="DS1314" s="10"/>
    </row>
    <row r="1315" spans="1:123" s="101" customFormat="1" ht="10.95" customHeight="1" x14ac:dyDescent="0.25">
      <c r="A1315" s="75" t="s">
        <v>348</v>
      </c>
      <c r="B1315" s="95" t="str">
        <f t="shared" si="362"/>
        <v>Bud02 2020,3008,'558200',899.17</v>
      </c>
      <c r="C1315" s="96">
        <f t="shared" si="363"/>
        <v>2020</v>
      </c>
      <c r="D1315" s="96">
        <v>3008</v>
      </c>
      <c r="E1315" s="97">
        <f>IF(LEFT(H1315,1) = "x",H1315,F1315)</f>
        <v>558200</v>
      </c>
      <c r="F1315" s="90">
        <v>558200</v>
      </c>
      <c r="G1315" s="98">
        <f>IF(""="",1,SUBSTITUTE(SUBSTITUTE("","xxp","xpp"),"xppm13","xppm08"))</f>
        <v>1</v>
      </c>
      <c r="H1315" s="98">
        <f>IF(""="",1,"")</f>
        <v>1</v>
      </c>
      <c r="I1315" s="98">
        <f>IF(""="",1,IF(LEFT("",1)&lt;&gt;"E","",1))</f>
        <v>1</v>
      </c>
      <c r="J1315" s="98">
        <f>IF(""="",1,IF(LEFT("",1)="E","",1))</f>
        <v>1</v>
      </c>
      <c r="K1315" s="99" t="s">
        <v>393</v>
      </c>
      <c r="L1315" s="91">
        <v>3008</v>
      </c>
      <c r="M1315" s="100" t="str">
        <f>IF(LEFT($G1315,4)="xppm","*","")</f>
        <v/>
      </c>
      <c r="N1315" s="101" t="str">
        <f>UPPER(TRIM("          INSURANCE - PROPERTY/FLOOD"))</f>
        <v>INSURANCE - PROPERTY/FLOOD</v>
      </c>
      <c r="P1315" s="102" t="s">
        <v>359</v>
      </c>
      <c r="R1315" s="109">
        <f>IFERROR(IF(1*AB1315&gt;0,AB1315,V1315),V1315)</f>
        <v>899.17</v>
      </c>
      <c r="S1315" s="108"/>
      <c r="T1315" s="101">
        <f>IFERROR(IF(LEFT($G1315,4)="xppm",AD1315/VLOOKUP($G1315,$K$11:$Z$28,T$1,0),IF(LEFT($J1315,1)="E",AD1315/VLOOKUP($J1315,$K$11:$Z$28,T$1,0),AD1315/T$6)),"")</f>
        <v>899.17000000000007</v>
      </c>
      <c r="V1315" s="101">
        <f>IFERROR(IF(LEFT($G1315,4)="xppm",AF1315/VLOOKUP($G1315,$K$11:$Z$28,V$1,0),IF(LEFT($J1315,1)="E",AF1315/VLOOKUP($J1315,$K$11:$Z$28,V$1,0),AF1315/V$6)),"")</f>
        <v>899.17</v>
      </c>
      <c r="X1315" s="101">
        <f>IFERROR(IF(LEFT($G1315,4)="xppm",AH1315/VLOOKUP($G1315,$K$11:$Z$28,X$1,0),IF(LEFT($J1315,1)="E",AH1315/VLOOKUP($J1315,$K$11:$Z$28,X$1,0),AH1315/X$6)),"")</f>
        <v>1464.5174999999999</v>
      </c>
      <c r="Z1315" s="101">
        <f>IFERROR(IF(LEFT($G1315,4)="xppm",AJ1315/VLOOKUP($G1315,$K$11:$Z$28,Z$1,0),IF(LEFT($J1315,1)="E",AJ1315/VLOOKUP($J1315,$K$11:$Z$28,Z$1,0),AJ1315/Z$6)),"")</f>
        <v>899.17000000000007</v>
      </c>
      <c r="AA1315" s="108"/>
      <c r="AB1315" s="99">
        <f>IFERROR(IF(LEFT($G1315,4)="xppm",AL1315/VLOOKUP($G1315,$K$11:$Z$28,AB$1,0),IF(LEFT($J1315,1)="E",AL1315/VLOOKUP($J1315,$K$11:$AB$28,AB$1,0),AL1315/AB$6)),"")</f>
        <v>0</v>
      </c>
      <c r="AC1315" s="110"/>
      <c r="AD1315" s="14">
        <v>2697.51</v>
      </c>
      <c r="AE1315" s="14"/>
      <c r="AF1315" s="14">
        <v>8092.53</v>
      </c>
      <c r="AG1315" s="14"/>
      <c r="AH1315" s="14">
        <v>17574.21</v>
      </c>
      <c r="AI1315" s="14"/>
      <c r="AJ1315" s="14">
        <v>10790.04</v>
      </c>
      <c r="AK1315" s="65"/>
      <c r="AL1315" s="14">
        <v>0</v>
      </c>
      <c r="AM1315" s="65"/>
      <c r="AN1315" s="25">
        <v>1434.17</v>
      </c>
      <c r="AO1315" s="25">
        <v>1616.26</v>
      </c>
      <c r="AP1315" s="25">
        <v>1616.29</v>
      </c>
      <c r="AQ1315" s="25">
        <v>899.17</v>
      </c>
      <c r="AR1315" s="25">
        <v>899.17</v>
      </c>
      <c r="AS1315" s="25">
        <v>899.17</v>
      </c>
      <c r="AT1315" s="25">
        <v>899.17</v>
      </c>
      <c r="AU1315" s="25">
        <v>899.17</v>
      </c>
      <c r="AV1315" s="25">
        <v>899.17</v>
      </c>
      <c r="AW1315" s="25">
        <v>899.17</v>
      </c>
      <c r="AX1315" s="25">
        <v>899.17</v>
      </c>
      <c r="AY1315" s="25">
        <v>899.17</v>
      </c>
      <c r="AZ1315" s="108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  <c r="BS1315" s="10"/>
      <c r="BT1315" s="10"/>
      <c r="BU1315" s="10"/>
      <c r="BV1315" s="10"/>
      <c r="BW1315" s="10"/>
      <c r="BX1315" s="10"/>
      <c r="BY1315" s="10"/>
      <c r="BZ1315" s="10"/>
      <c r="CA1315" s="10"/>
      <c r="CB1315" s="10"/>
      <c r="CC1315" s="10"/>
      <c r="CD1315" s="10"/>
      <c r="CE1315" s="10"/>
      <c r="CF1315" s="10"/>
      <c r="CG1315" s="10"/>
      <c r="CH1315" s="10"/>
      <c r="CI1315" s="10"/>
      <c r="CJ1315" s="10"/>
      <c r="CK1315" s="10"/>
      <c r="CL1315" s="10"/>
      <c r="CM1315" s="10"/>
      <c r="CN1315" s="10"/>
      <c r="CO1315" s="10"/>
      <c r="CP1315" s="10"/>
      <c r="CQ1315" s="10"/>
      <c r="CR1315" s="10"/>
      <c r="CS1315" s="10"/>
      <c r="CT1315" s="10"/>
      <c r="CU1315" s="10"/>
      <c r="CV1315" s="10"/>
      <c r="CW1315" s="10"/>
      <c r="CX1315" s="10"/>
      <c r="CY1315" s="10"/>
      <c r="CZ1315" s="10"/>
      <c r="DA1315" s="10"/>
      <c r="DB1315" s="10"/>
      <c r="DC1315" s="10"/>
      <c r="DD1315" s="10"/>
      <c r="DE1315" s="10"/>
      <c r="DF1315" s="10"/>
      <c r="DG1315" s="10"/>
      <c r="DH1315" s="10"/>
      <c r="DI1315" s="10"/>
      <c r="DJ1315" s="10"/>
      <c r="DK1315" s="10"/>
      <c r="DL1315" s="10"/>
      <c r="DM1315" s="10"/>
      <c r="DN1315" s="10"/>
      <c r="DO1315" s="10"/>
      <c r="DP1315" s="10"/>
      <c r="DQ1315" s="10"/>
      <c r="DR1315" s="10"/>
      <c r="DS1315" s="10"/>
    </row>
    <row r="1316" spans="1:123" ht="4.05" customHeight="1" x14ac:dyDescent="0.25">
      <c r="A1316" s="75" t="s">
        <v>348</v>
      </c>
      <c r="E1316" s="111"/>
      <c r="F1316" s="112"/>
      <c r="T1316" s="25"/>
      <c r="U1316" s="25"/>
      <c r="V1316" s="25"/>
      <c r="W1316" s="25"/>
      <c r="X1316" s="25"/>
      <c r="Y1316" s="25"/>
      <c r="Z1316" s="25"/>
      <c r="AA1316" s="25"/>
      <c r="AB1316" s="14"/>
      <c r="AC1316" s="14"/>
    </row>
    <row r="1317" spans="1:123" s="86" customFormat="1" ht="15" customHeight="1" x14ac:dyDescent="0.25">
      <c r="A1317" s="75" t="s">
        <v>348</v>
      </c>
      <c r="B1317" s="80"/>
      <c r="C1317" s="80"/>
      <c r="D1317" s="80"/>
      <c r="E1317" s="81"/>
      <c r="F1317" s="82"/>
      <c r="G1317" s="81"/>
      <c r="H1317" s="81"/>
      <c r="I1317" s="81"/>
      <c r="J1317" s="81"/>
      <c r="K1317" s="81"/>
      <c r="L1317" s="83">
        <f>L1318</f>
        <v>3008</v>
      </c>
      <c r="M1317" s="84" t="s">
        <v>394</v>
      </c>
      <c r="N1317" s="84"/>
      <c r="O1317" s="84"/>
      <c r="P1317" s="84"/>
      <c r="Q1317" s="84"/>
      <c r="R1317" s="84"/>
      <c r="S1317" s="84"/>
      <c r="T1317" s="84"/>
      <c r="U1317" s="84"/>
      <c r="V1317" s="84"/>
      <c r="W1317" s="84"/>
      <c r="X1317" s="84"/>
      <c r="Y1317" s="84"/>
      <c r="Z1317" s="84"/>
      <c r="AA1317" s="84"/>
      <c r="AB1317" s="81"/>
      <c r="AC1317" s="81"/>
      <c r="AD1317" s="14"/>
      <c r="AE1317" s="14"/>
      <c r="AF1317" s="14"/>
      <c r="AG1317" s="14"/>
      <c r="AH1317" s="14"/>
      <c r="AI1317" s="14"/>
      <c r="AJ1317" s="14"/>
      <c r="AK1317" s="14"/>
      <c r="AL1317" s="14"/>
      <c r="AM1317" s="14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4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  <c r="BS1317" s="10"/>
      <c r="BT1317" s="10"/>
      <c r="BU1317" s="10"/>
      <c r="BV1317" s="10"/>
      <c r="BW1317" s="10"/>
      <c r="BX1317" s="10"/>
      <c r="BY1317" s="10"/>
      <c r="BZ1317" s="10"/>
      <c r="CA1317" s="10"/>
      <c r="CB1317" s="10"/>
      <c r="CC1317" s="10"/>
      <c r="CD1317" s="10"/>
      <c r="CE1317" s="10"/>
      <c r="CF1317" s="10"/>
      <c r="CG1317" s="10"/>
      <c r="CH1317" s="10"/>
      <c r="CI1317" s="10"/>
      <c r="CJ1317" s="10"/>
      <c r="CK1317" s="10"/>
      <c r="CL1317" s="10"/>
      <c r="CM1317" s="10"/>
      <c r="CN1317" s="10"/>
      <c r="CO1317" s="10"/>
      <c r="CP1317" s="10"/>
      <c r="CQ1317" s="10"/>
      <c r="CR1317" s="10"/>
      <c r="CS1317" s="10"/>
      <c r="CT1317" s="10"/>
      <c r="CU1317" s="10"/>
      <c r="CV1317" s="10"/>
      <c r="CW1317" s="10"/>
      <c r="CX1317" s="10"/>
      <c r="CY1317" s="10"/>
      <c r="CZ1317" s="10"/>
      <c r="DA1317" s="10"/>
      <c r="DB1317" s="10"/>
      <c r="DC1317" s="10"/>
      <c r="DD1317" s="10"/>
      <c r="DE1317" s="10"/>
      <c r="DF1317" s="10"/>
      <c r="DG1317" s="10"/>
      <c r="DH1317" s="10"/>
      <c r="DI1317" s="10"/>
      <c r="DJ1317" s="10"/>
      <c r="DK1317" s="10"/>
      <c r="DL1317" s="10"/>
      <c r="DM1317" s="10"/>
      <c r="DN1317" s="10"/>
      <c r="DO1317" s="10"/>
      <c r="DP1317" s="10"/>
      <c r="DQ1317" s="10"/>
      <c r="DR1317" s="10"/>
      <c r="DS1317" s="10"/>
    </row>
    <row r="1318" spans="1:123" s="101" customFormat="1" ht="10.95" customHeight="1" x14ac:dyDescent="0.25">
      <c r="A1318" s="75" t="s">
        <v>348</v>
      </c>
      <c r="B1318" s="95" t="str">
        <f t="shared" ref="B1318:B1320" si="364">IF(E1318&gt;0,"Bud02 " &amp; C1318 &amp;","&amp;D1318&amp;",'"&amp;E1318&amp;"',"&amp;1*R1318)</f>
        <v>Bud02 2020,3008,'560000',2600.49444444444</v>
      </c>
      <c r="C1318" s="96">
        <f t="shared" ref="C1318:C1321" si="365">$E$5</f>
        <v>2020</v>
      </c>
      <c r="D1318" s="96">
        <v>3008</v>
      </c>
      <c r="E1318" s="97">
        <f>IF(LEFT(H1318,1) = "x",H1318,F1318)</f>
        <v>560000</v>
      </c>
      <c r="F1318" s="90">
        <v>560000</v>
      </c>
      <c r="G1318" s="98">
        <f>IF(""="",1,SUBSTITUTE(SUBSTITUTE("","xxp","xpp"),"xppm13","xppm08"))</f>
        <v>1</v>
      </c>
      <c r="H1318" s="98">
        <f>IF(""="",1,"")</f>
        <v>1</v>
      </c>
      <c r="I1318" s="98">
        <f>IF(""="",1,IF(LEFT("",1)&lt;&gt;"E","",1))</f>
        <v>1</v>
      </c>
      <c r="J1318" s="98">
        <f>IF(""="",1,IF(LEFT("",1)="E","",1))</f>
        <v>1</v>
      </c>
      <c r="K1318" s="99" t="s">
        <v>395</v>
      </c>
      <c r="L1318" s="91">
        <v>3008</v>
      </c>
      <c r="M1318" s="100" t="str">
        <f>IF(LEFT($G1318,4)="xppm","*","")</f>
        <v/>
      </c>
      <c r="N1318" s="101" t="str">
        <f>UPPER(TRIM("          INTEREST EXPENSE"))</f>
        <v>INTEREST EXPENSE</v>
      </c>
      <c r="P1318" s="102" t="s">
        <v>356</v>
      </c>
      <c r="R1318" s="109">
        <f>IFERROR(IF(1*AB1318&gt;0,AB1318,V1318),V1318)</f>
        <v>2600.4944444444445</v>
      </c>
      <c r="S1318" s="108"/>
      <c r="T1318" s="101">
        <f>IFERROR(IF(LEFT($G1318,4)="xppm",AD1318/VLOOKUP($G1318,$K$11:$Z$28,T$1,0),IF(LEFT($J1318,1)="E",AD1318/VLOOKUP($J1318,$K$11:$Z$28,T$1,0),AD1318/T$6)),"")</f>
        <v>2260.6566666666668</v>
      </c>
      <c r="V1318" s="101">
        <f>IFERROR(IF(LEFT($G1318,4)="xppm",AF1318/VLOOKUP($G1318,$K$11:$Z$28,V$1,0),IF(LEFT($J1318,1)="E",AF1318/VLOOKUP($J1318,$K$11:$Z$28,V$1,0),AF1318/V$6)),"")</f>
        <v>2600.4944444444445</v>
      </c>
      <c r="X1318" s="101">
        <f>IFERROR(IF(LEFT($G1318,4)="xppm",AH1318/VLOOKUP($G1318,$K$11:$Z$28,X$1,0),IF(LEFT($J1318,1)="E",AH1318/VLOOKUP($J1318,$K$11:$Z$28,X$1,0),AH1318/X$6)),"")</f>
        <v>3906.4341666666664</v>
      </c>
      <c r="Z1318" s="101">
        <f>IFERROR(IF(LEFT($G1318,4)="xppm",AJ1318/VLOOKUP($G1318,$K$11:$Z$28,Z$1,0),IF(LEFT($J1318,1)="E",AJ1318/VLOOKUP($J1318,$K$11:$Z$28,Z$1,0),AJ1318/Z$6)),"")</f>
        <v>3131.0033330000001</v>
      </c>
      <c r="AA1318" s="108"/>
      <c r="AB1318" s="99">
        <f>IFERROR(IF(LEFT($G1318,4)="xppm",AL1318/VLOOKUP($G1318,$K$11:$Z$28,AB$1,0),IF(LEFT($J1318,1)="E",AL1318/VLOOKUP($J1318,$K$11:$AB$28,AB$1,0),AL1318/AB$6)),"")</f>
        <v>0</v>
      </c>
      <c r="AC1318" s="110"/>
      <c r="AD1318" s="14">
        <v>6781.97</v>
      </c>
      <c r="AE1318" s="14"/>
      <c r="AF1318" s="14">
        <v>23404.45</v>
      </c>
      <c r="AG1318" s="14"/>
      <c r="AH1318" s="14">
        <v>46877.21</v>
      </c>
      <c r="AI1318" s="14"/>
      <c r="AJ1318" s="14">
        <v>37572.039996</v>
      </c>
      <c r="AK1318" s="65"/>
      <c r="AL1318" s="14">
        <v>0</v>
      </c>
      <c r="AM1318" s="65"/>
      <c r="AN1318" s="25">
        <v>3516.4</v>
      </c>
      <c r="AO1318" s="25">
        <v>3272.46</v>
      </c>
      <c r="AP1318" s="25">
        <v>4210.63</v>
      </c>
      <c r="AQ1318" s="25">
        <v>2799.61</v>
      </c>
      <c r="AR1318" s="25">
        <v>2601.19</v>
      </c>
      <c r="AS1318" s="25">
        <v>2871.1</v>
      </c>
      <c r="AT1318" s="25">
        <v>2899.17</v>
      </c>
      <c r="AU1318" s="25">
        <v>3034.12</v>
      </c>
      <c r="AV1318" s="25">
        <v>2417.29</v>
      </c>
      <c r="AW1318" s="25">
        <v>2478.7199999999998</v>
      </c>
      <c r="AX1318" s="25">
        <v>2375.5</v>
      </c>
      <c r="AY1318" s="25">
        <v>1927.75</v>
      </c>
      <c r="AZ1318" s="108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  <c r="BS1318" s="10"/>
      <c r="BT1318" s="10"/>
      <c r="BU1318" s="10"/>
      <c r="BV1318" s="10"/>
      <c r="BW1318" s="10"/>
      <c r="BX1318" s="10"/>
      <c r="BY1318" s="10"/>
      <c r="BZ1318" s="10"/>
      <c r="CA1318" s="10"/>
      <c r="CB1318" s="10"/>
      <c r="CC1318" s="10"/>
      <c r="CD1318" s="10"/>
      <c r="CE1318" s="10"/>
      <c r="CF1318" s="10"/>
      <c r="CG1318" s="10"/>
      <c r="CH1318" s="10"/>
      <c r="CI1318" s="10"/>
      <c r="CJ1318" s="10"/>
      <c r="CK1318" s="10"/>
      <c r="CL1318" s="10"/>
      <c r="CM1318" s="10"/>
      <c r="CN1318" s="10"/>
      <c r="CO1318" s="10"/>
      <c r="CP1318" s="10"/>
      <c r="CQ1318" s="10"/>
      <c r="CR1318" s="10"/>
      <c r="CS1318" s="10"/>
      <c r="CT1318" s="10"/>
      <c r="CU1318" s="10"/>
      <c r="CV1318" s="10"/>
      <c r="CW1318" s="10"/>
      <c r="CX1318" s="10"/>
      <c r="CY1318" s="10"/>
      <c r="CZ1318" s="10"/>
      <c r="DA1318" s="10"/>
      <c r="DB1318" s="10"/>
      <c r="DC1318" s="10"/>
      <c r="DD1318" s="10"/>
      <c r="DE1318" s="10"/>
      <c r="DF1318" s="10"/>
      <c r="DG1318" s="10"/>
      <c r="DH1318" s="10"/>
      <c r="DI1318" s="10"/>
      <c r="DJ1318" s="10"/>
      <c r="DK1318" s="10"/>
      <c r="DL1318" s="10"/>
      <c r="DM1318" s="10"/>
      <c r="DN1318" s="10"/>
      <c r="DO1318" s="10"/>
      <c r="DP1318" s="10"/>
      <c r="DQ1318" s="10"/>
      <c r="DR1318" s="10"/>
      <c r="DS1318" s="10"/>
    </row>
    <row r="1319" spans="1:123" s="101" customFormat="1" ht="10.95" customHeight="1" x14ac:dyDescent="0.25">
      <c r="A1319" s="75" t="s">
        <v>348</v>
      </c>
      <c r="B1319" s="95" t="str">
        <f t="shared" si="364"/>
        <v>Bud02 2020,3008,'560500',13017.9055555556</v>
      </c>
      <c r="C1319" s="96">
        <f t="shared" si="365"/>
        <v>2020</v>
      </c>
      <c r="D1319" s="96">
        <v>3008</v>
      </c>
      <c r="E1319" s="97">
        <f>IF(LEFT(H1319,1) = "x",H1319,F1319)</f>
        <v>560500</v>
      </c>
      <c r="F1319" s="90">
        <v>560500</v>
      </c>
      <c r="G1319" s="98">
        <f>IF(""="",1,SUBSTITUTE(SUBSTITUTE("","xxp","xpp"),"xppm13","xppm08"))</f>
        <v>1</v>
      </c>
      <c r="H1319" s="98">
        <f>IF(""="",1,"")</f>
        <v>1</v>
      </c>
      <c r="I1319" s="98">
        <f>IF(""="",1,IF(LEFT("",1)&lt;&gt;"E","",1))</f>
        <v>1</v>
      </c>
      <c r="J1319" s="98">
        <f>IF(""="",1,IF(LEFT("",1)="E","",1))</f>
        <v>1</v>
      </c>
      <c r="K1319" s="99" t="s">
        <v>396</v>
      </c>
      <c r="L1319" s="91">
        <v>3008</v>
      </c>
      <c r="M1319" s="100" t="str">
        <f>IF(LEFT($G1319,4)="xppm","*","")</f>
        <v/>
      </c>
      <c r="N1319" s="101" t="str">
        <f>UPPER(TRIM("          RENT EXPENSE"))</f>
        <v>RENT EXPENSE</v>
      </c>
      <c r="P1319" s="102" t="s">
        <v>356</v>
      </c>
      <c r="R1319" s="109">
        <f>IFERROR(IF(1*AB1319&gt;0,AB1319,V1319),V1319)</f>
        <v>13017.905555555555</v>
      </c>
      <c r="S1319" s="108"/>
      <c r="T1319" s="101">
        <f>IFERROR(IF(LEFT($G1319,4)="xppm",AD1319/VLOOKUP($G1319,$K$11:$Z$28,T$1,0),IF(LEFT($J1319,1)="E",AD1319/VLOOKUP($J1319,$K$11:$Z$28,T$1,0),AD1319/T$6)),"")</f>
        <v>5463.2166666666672</v>
      </c>
      <c r="V1319" s="101">
        <f>IFERROR(IF(LEFT($G1319,4)="xppm",AF1319/VLOOKUP($G1319,$K$11:$Z$28,V$1,0),IF(LEFT($J1319,1)="E",AF1319/VLOOKUP($J1319,$K$11:$Z$28,V$1,0),AF1319/V$6)),"")</f>
        <v>13017.905555555555</v>
      </c>
      <c r="X1319" s="101">
        <f>IFERROR(IF(LEFT($G1319,4)="xppm",AH1319/VLOOKUP($G1319,$K$11:$Z$28,X$1,0),IF(LEFT($J1319,1)="E",AH1319/VLOOKUP($J1319,$K$11:$Z$28,X$1,0),AH1319/X$6)),"")</f>
        <v>17358.441666666666</v>
      </c>
      <c r="Z1319" s="101">
        <f>IFERROR(IF(LEFT($G1319,4)="xppm",AJ1319/VLOOKUP($G1319,$K$11:$Z$28,Z$1,0),IF(LEFT($J1319,1)="E",AJ1319/VLOOKUP($J1319,$K$11:$Z$28,Z$1,0),AJ1319/Z$6)),"")</f>
        <v>17195.122222166665</v>
      </c>
      <c r="AA1319" s="108"/>
      <c r="AB1319" s="99">
        <f>IFERROR(IF(LEFT($G1319,4)="xppm",AL1319/VLOOKUP($G1319,$K$11:$Z$28,AB$1,0),IF(LEFT($J1319,1)="E",AL1319/VLOOKUP($J1319,$K$11:$AB$28,AB$1,0),AL1319/AB$6)),"")</f>
        <v>0</v>
      </c>
      <c r="AC1319" s="110"/>
      <c r="AD1319" s="14">
        <v>16389.650000000001</v>
      </c>
      <c r="AE1319" s="14"/>
      <c r="AF1319" s="14">
        <v>117161.15</v>
      </c>
      <c r="AG1319" s="14"/>
      <c r="AH1319" s="14">
        <v>208301.3</v>
      </c>
      <c r="AI1319" s="14"/>
      <c r="AJ1319" s="14">
        <v>206341.46666599999</v>
      </c>
      <c r="AK1319" s="65"/>
      <c r="AL1319" s="14">
        <v>0</v>
      </c>
      <c r="AM1319" s="65"/>
      <c r="AN1319" s="25">
        <v>17471.080000000002</v>
      </c>
      <c r="AO1319" s="25">
        <v>16795.25</v>
      </c>
      <c r="AP1319" s="25">
        <v>16795.25</v>
      </c>
      <c r="AQ1319" s="25">
        <v>16795.25</v>
      </c>
      <c r="AR1319" s="25">
        <v>16795.25</v>
      </c>
      <c r="AS1319" s="25">
        <v>16795.25</v>
      </c>
      <c r="AT1319" s="25">
        <v>16795.25</v>
      </c>
      <c r="AU1319" s="25">
        <v>16795.25</v>
      </c>
      <c r="AV1319" s="25">
        <v>16795.25</v>
      </c>
      <c r="AW1319" s="25">
        <v>-580.5</v>
      </c>
      <c r="AX1319" s="25">
        <v>5036.9799999999996</v>
      </c>
      <c r="AY1319" s="25">
        <v>11933.17</v>
      </c>
      <c r="AZ1319" s="108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  <c r="BS1319" s="10"/>
      <c r="BT1319" s="10"/>
      <c r="BU1319" s="10"/>
      <c r="BV1319" s="10"/>
      <c r="BW1319" s="10"/>
      <c r="BX1319" s="10"/>
      <c r="BY1319" s="10"/>
      <c r="BZ1319" s="10"/>
      <c r="CA1319" s="10"/>
      <c r="CB1319" s="10"/>
      <c r="CC1319" s="10"/>
      <c r="CD1319" s="10"/>
      <c r="CE1319" s="10"/>
      <c r="CF1319" s="10"/>
      <c r="CG1319" s="10"/>
      <c r="CH1319" s="10"/>
      <c r="CI1319" s="10"/>
      <c r="CJ1319" s="10"/>
      <c r="CK1319" s="10"/>
      <c r="CL1319" s="10"/>
      <c r="CM1319" s="10"/>
      <c r="CN1319" s="10"/>
      <c r="CO1319" s="10"/>
      <c r="CP1319" s="10"/>
      <c r="CQ1319" s="10"/>
      <c r="CR1319" s="10"/>
      <c r="CS1319" s="10"/>
      <c r="CT1319" s="10"/>
      <c r="CU1319" s="10"/>
      <c r="CV1319" s="10"/>
      <c r="CW1319" s="10"/>
      <c r="CX1319" s="10"/>
      <c r="CY1319" s="10"/>
      <c r="CZ1319" s="10"/>
      <c r="DA1319" s="10"/>
      <c r="DB1319" s="10"/>
      <c r="DC1319" s="10"/>
      <c r="DD1319" s="10"/>
      <c r="DE1319" s="10"/>
      <c r="DF1319" s="10"/>
      <c r="DG1319" s="10"/>
      <c r="DH1319" s="10"/>
      <c r="DI1319" s="10"/>
      <c r="DJ1319" s="10"/>
      <c r="DK1319" s="10"/>
      <c r="DL1319" s="10"/>
      <c r="DM1319" s="10"/>
      <c r="DN1319" s="10"/>
      <c r="DO1319" s="10"/>
      <c r="DP1319" s="10"/>
      <c r="DQ1319" s="10"/>
      <c r="DR1319" s="10"/>
      <c r="DS1319" s="10"/>
    </row>
    <row r="1320" spans="1:123" s="101" customFormat="1" ht="10.95" customHeight="1" x14ac:dyDescent="0.25">
      <c r="A1320" s="75" t="s">
        <v>348</v>
      </c>
      <c r="B1320" s="95" t="b">
        <f t="shared" si="364"/>
        <v>0</v>
      </c>
      <c r="C1320" s="96">
        <f t="shared" si="365"/>
        <v>2020</v>
      </c>
      <c r="D1320" s="96">
        <v>3008</v>
      </c>
      <c r="E1320" s="97">
        <f>IF(LEFT(H1320,1) = "x",H1320,F1320)</f>
        <v>0</v>
      </c>
      <c r="F1320" s="90"/>
      <c r="G1320" s="98">
        <f>IF(""="",1,SUBSTITUTE(SUBSTITUTE("","xxp","xpp"),"xppm13","xppm08"))</f>
        <v>1</v>
      </c>
      <c r="H1320" s="98">
        <f>IF(""="",1,"")</f>
        <v>1</v>
      </c>
      <c r="I1320" s="98">
        <f>IF(""="",1,IF(LEFT("",1)&lt;&gt;"E","",1))</f>
        <v>1</v>
      </c>
      <c r="J1320" s="98">
        <f>IF(""="",1,IF(LEFT("",1)="E","",1))</f>
        <v>1</v>
      </c>
      <c r="K1320" s="99" t="s">
        <v>397</v>
      </c>
      <c r="L1320" s="91">
        <v>3008</v>
      </c>
      <c r="M1320" s="100" t="str">
        <f>IF(LEFT($G1320,4)="xppm","*","")</f>
        <v/>
      </c>
      <c r="N1320" s="101" t="str">
        <f>UPPER(TRIM("          NON-RECURRING MISC. EXPENSE"))</f>
        <v>NON-RECURRING MISC. EXPENSE</v>
      </c>
      <c r="P1320" s="102" t="s">
        <v>356</v>
      </c>
      <c r="R1320" s="109">
        <f>IFERROR(IF(1*AB1320&gt;0,AB1320,V1320),V1320)</f>
        <v>0</v>
      </c>
      <c r="S1320" s="108"/>
      <c r="T1320" s="101">
        <f>IFERROR(IF(LEFT($G1320,4)="xppm",AD1320/VLOOKUP($G1320,$K$11:$Z$28,T$1,0),IF(LEFT($J1320,1)="E",AD1320/VLOOKUP($J1320,$K$11:$Z$28,T$1,0),AD1320/T$6)),"")</f>
        <v>0</v>
      </c>
      <c r="V1320" s="101">
        <f>IFERROR(IF(LEFT($G1320,4)="xppm",AF1320/VLOOKUP($G1320,$K$11:$Z$28,V$1,0),IF(LEFT($J1320,1)="E",AF1320/VLOOKUP($J1320,$K$11:$Z$28,V$1,0),AF1320/V$6)),"")</f>
        <v>0</v>
      </c>
      <c r="X1320" s="101">
        <f>IFERROR(IF(LEFT($G1320,4)="xppm",AH1320/VLOOKUP($G1320,$K$11:$Z$28,X$1,0),IF(LEFT($J1320,1)="E",AH1320/VLOOKUP($J1320,$K$11:$Z$28,X$1,0),AH1320/X$6)),"")</f>
        <v>0</v>
      </c>
      <c r="Z1320" s="101">
        <f>IFERROR(IF(LEFT($G1320,4)="xppm",AJ1320/VLOOKUP($G1320,$K$11:$Z$28,Z$1,0),IF(LEFT($J1320,1)="E",AJ1320/VLOOKUP($J1320,$K$11:$Z$28,Z$1,0),AJ1320/Z$6)),"")</f>
        <v>0</v>
      </c>
      <c r="AA1320" s="108"/>
      <c r="AB1320" s="99">
        <f>IFERROR(IF(LEFT($G1320,4)="xppm",AL1320/VLOOKUP($G1320,$K$11:$Z$28,AB$1,0),IF(LEFT($J1320,1)="E",AL1320/VLOOKUP($J1320,$K$11:$AB$28,AB$1,0),AL1320/AB$6)),"")</f>
        <v>0</v>
      </c>
      <c r="AC1320" s="110"/>
      <c r="AD1320" s="14"/>
      <c r="AE1320" s="14"/>
      <c r="AF1320" s="14"/>
      <c r="AG1320" s="14"/>
      <c r="AH1320" s="14"/>
      <c r="AI1320" s="14"/>
      <c r="AJ1320" s="14"/>
      <c r="AK1320" s="65"/>
      <c r="AL1320" s="14"/>
      <c r="AM1320" s="65"/>
      <c r="AN1320" s="25"/>
      <c r="AO1320" s="25"/>
      <c r="AP1320" s="25"/>
      <c r="AQ1320" s="25"/>
      <c r="AR1320" s="25"/>
      <c r="AS1320" s="25"/>
      <c r="AT1320" s="25"/>
      <c r="AU1320" s="25"/>
      <c r="AV1320" s="25"/>
      <c r="AW1320" s="25"/>
      <c r="AX1320" s="25"/>
      <c r="AY1320" s="25"/>
      <c r="AZ1320" s="108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  <c r="BS1320" s="10"/>
      <c r="BT1320" s="10"/>
      <c r="BU1320" s="10"/>
      <c r="BV1320" s="10"/>
      <c r="BW1320" s="10"/>
      <c r="BX1320" s="10"/>
      <c r="BY1320" s="10"/>
      <c r="BZ1320" s="10"/>
      <c r="CA1320" s="10"/>
      <c r="CB1320" s="10"/>
      <c r="CC1320" s="10"/>
      <c r="CD1320" s="10"/>
      <c r="CE1320" s="10"/>
      <c r="CF1320" s="10"/>
      <c r="CG1320" s="10"/>
      <c r="CH1320" s="10"/>
      <c r="CI1320" s="10"/>
      <c r="CJ1320" s="10"/>
      <c r="CK1320" s="10"/>
      <c r="CL1320" s="10"/>
      <c r="CM1320" s="10"/>
      <c r="CN1320" s="10"/>
      <c r="CO1320" s="10"/>
      <c r="CP1320" s="10"/>
      <c r="CQ1320" s="10"/>
      <c r="CR1320" s="10"/>
      <c r="CS1320" s="10"/>
      <c r="CT1320" s="10"/>
      <c r="CU1320" s="10"/>
      <c r="CV1320" s="10"/>
      <c r="CW1320" s="10"/>
      <c r="CX1320" s="10"/>
      <c r="CY1320" s="10"/>
      <c r="CZ1320" s="10"/>
      <c r="DA1320" s="10"/>
      <c r="DB1320" s="10"/>
      <c r="DC1320" s="10"/>
      <c r="DD1320" s="10"/>
      <c r="DE1320" s="10"/>
      <c r="DF1320" s="10"/>
      <c r="DG1320" s="10"/>
      <c r="DH1320" s="10"/>
      <c r="DI1320" s="10"/>
      <c r="DJ1320" s="10"/>
      <c r="DK1320" s="10"/>
      <c r="DL1320" s="10"/>
      <c r="DM1320" s="10"/>
      <c r="DN1320" s="10"/>
      <c r="DO1320" s="10"/>
      <c r="DP1320" s="10"/>
      <c r="DQ1320" s="10"/>
      <c r="DR1320" s="10"/>
      <c r="DS1320" s="10"/>
    </row>
    <row r="1321" spans="1:123" ht="4.05" customHeight="1" x14ac:dyDescent="0.25">
      <c r="A1321" s="75" t="s">
        <v>348</v>
      </c>
      <c r="E1321" s="111"/>
      <c r="F1321" s="112"/>
      <c r="T1321" s="25"/>
      <c r="U1321" s="25"/>
      <c r="V1321" s="25"/>
      <c r="W1321" s="25"/>
      <c r="X1321" s="25"/>
      <c r="Y1321" s="25"/>
      <c r="Z1321" s="25"/>
      <c r="AA1321" s="25"/>
      <c r="AB1321" s="14"/>
      <c r="AC1321" s="14"/>
    </row>
    <row r="1322" spans="1:123" s="5" customFormat="1" x14ac:dyDescent="0.25">
      <c r="A1322" s="75" t="s">
        <v>348</v>
      </c>
      <c r="E1322" s="6"/>
      <c r="G1322" s="8"/>
      <c r="H1322" s="8"/>
      <c r="I1322" s="8"/>
      <c r="J1322" s="8"/>
      <c r="K1322" s="6"/>
      <c r="L1322" s="76"/>
      <c r="M1322" s="76"/>
      <c r="N1322" s="10"/>
      <c r="O1322" s="10"/>
      <c r="P1322" s="7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6"/>
      <c r="AC1322" s="6"/>
      <c r="AD1322" s="14"/>
      <c r="AE1322" s="14"/>
      <c r="AF1322" s="14"/>
      <c r="AG1322" s="14"/>
      <c r="AH1322" s="14"/>
      <c r="AI1322" s="14"/>
      <c r="AJ1322" s="14"/>
      <c r="AK1322" s="14"/>
      <c r="AL1322" s="14"/>
      <c r="AM1322" s="14"/>
      <c r="AN1322" s="25"/>
      <c r="AO1322" s="25"/>
      <c r="AP1322" s="25"/>
      <c r="AQ1322" s="25"/>
      <c r="AR1322" s="25"/>
      <c r="AS1322" s="25"/>
      <c r="AT1322" s="25"/>
      <c r="AU1322" s="25"/>
      <c r="AV1322" s="25"/>
      <c r="AW1322" s="25"/>
      <c r="AX1322" s="25"/>
      <c r="AY1322" s="25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  <c r="BS1322" s="10"/>
      <c r="BT1322" s="10"/>
      <c r="BU1322" s="10"/>
      <c r="BV1322" s="10"/>
      <c r="BW1322" s="10"/>
      <c r="BX1322" s="10"/>
      <c r="BY1322" s="10"/>
      <c r="BZ1322" s="10"/>
      <c r="CA1322" s="10"/>
      <c r="CB1322" s="10"/>
      <c r="CC1322" s="10"/>
      <c r="CD1322" s="10"/>
      <c r="CE1322" s="10"/>
      <c r="CF1322" s="10"/>
      <c r="CG1322" s="10"/>
      <c r="CH1322" s="10"/>
      <c r="CI1322" s="10"/>
      <c r="CJ1322" s="10"/>
      <c r="CK1322" s="10"/>
      <c r="CL1322" s="10"/>
      <c r="CM1322" s="10"/>
      <c r="CN1322" s="10"/>
      <c r="CO1322" s="10"/>
      <c r="CP1322" s="10"/>
      <c r="CQ1322" s="10"/>
      <c r="CR1322" s="10"/>
      <c r="CS1322" s="10"/>
      <c r="CT1322" s="10"/>
      <c r="CU1322" s="10"/>
      <c r="CV1322" s="10"/>
      <c r="CW1322" s="10"/>
      <c r="CX1322" s="10"/>
      <c r="CY1322" s="10"/>
      <c r="CZ1322" s="10"/>
      <c r="DA1322" s="10"/>
      <c r="DB1322" s="10"/>
      <c r="DC1322" s="10"/>
      <c r="DD1322" s="10"/>
      <c r="DE1322" s="10"/>
      <c r="DF1322" s="10"/>
      <c r="DG1322" s="10"/>
      <c r="DH1322" s="10"/>
      <c r="DI1322" s="10"/>
      <c r="DJ1322" s="10"/>
      <c r="DK1322" s="10"/>
      <c r="DL1322" s="10"/>
      <c r="DM1322" s="10"/>
      <c r="DN1322" s="10"/>
      <c r="DO1322" s="10"/>
      <c r="DP1322" s="10"/>
      <c r="DQ1322" s="10"/>
      <c r="DR1322" s="10"/>
      <c r="DS1322" s="10"/>
    </row>
    <row r="1323" spans="1:123" ht="22.8" customHeight="1" x14ac:dyDescent="0.35">
      <c r="A1323" s="75" t="s">
        <v>348</v>
      </c>
      <c r="K1323" s="6">
        <v>3009</v>
      </c>
      <c r="L1323" s="77">
        <v>3009</v>
      </c>
      <c r="M1323" s="77"/>
      <c r="N1323" s="78" t="s">
        <v>420</v>
      </c>
      <c r="O1323" s="79"/>
      <c r="S1323" s="58"/>
      <c r="AA1323" s="58"/>
      <c r="AC1323" s="72"/>
      <c r="AK1323" s="65"/>
      <c r="AM1323" s="65"/>
      <c r="AZ1323" s="58"/>
    </row>
    <row r="1324" spans="1:123" x14ac:dyDescent="0.25">
      <c r="A1324" s="75" t="s">
        <v>348</v>
      </c>
    </row>
    <row r="1325" spans="1:123" s="86" customFormat="1" ht="15" customHeight="1" x14ac:dyDescent="0.25">
      <c r="A1325" s="75" t="s">
        <v>348</v>
      </c>
      <c r="B1325" s="80"/>
      <c r="C1325" s="80"/>
      <c r="D1325" s="80"/>
      <c r="E1325" s="81"/>
      <c r="F1325" s="82"/>
      <c r="G1325" s="81"/>
      <c r="H1325" s="81"/>
      <c r="I1325" s="81"/>
      <c r="J1325" s="81"/>
      <c r="K1325" s="81"/>
      <c r="L1325" s="83">
        <f>L1326</f>
        <v>3009</v>
      </c>
      <c r="M1325" s="84" t="s">
        <v>350</v>
      </c>
      <c r="N1325" s="84"/>
      <c r="O1325" s="84"/>
      <c r="P1325" s="84"/>
      <c r="Q1325" s="84"/>
      <c r="R1325" s="84"/>
      <c r="S1325" s="84"/>
      <c r="T1325" s="84"/>
      <c r="U1325" s="84"/>
      <c r="V1325" s="84"/>
      <c r="W1325" s="84"/>
      <c r="X1325" s="84"/>
      <c r="Y1325" s="84"/>
      <c r="Z1325" s="84"/>
      <c r="AA1325" s="84"/>
      <c r="AB1325" s="81"/>
      <c r="AC1325" s="81"/>
      <c r="AD1325" s="14"/>
      <c r="AE1325" s="14"/>
      <c r="AF1325" s="14"/>
      <c r="AG1325" s="14"/>
      <c r="AH1325" s="14"/>
      <c r="AI1325" s="14"/>
      <c r="AJ1325" s="14"/>
      <c r="AK1325" s="14"/>
      <c r="AL1325" s="14"/>
      <c r="AM1325" s="14"/>
      <c r="AN1325" s="85"/>
      <c r="AO1325" s="85"/>
      <c r="AP1325" s="85"/>
      <c r="AQ1325" s="85"/>
      <c r="AR1325" s="85"/>
      <c r="AS1325" s="85"/>
      <c r="AT1325" s="85"/>
      <c r="AU1325" s="85"/>
      <c r="AV1325" s="85"/>
      <c r="AW1325" s="85"/>
      <c r="AX1325" s="85"/>
      <c r="AY1325" s="85"/>
      <c r="AZ1325" s="84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  <c r="BS1325" s="10"/>
      <c r="BT1325" s="10"/>
      <c r="BU1325" s="10"/>
      <c r="BV1325" s="10"/>
      <c r="BW1325" s="10"/>
      <c r="BX1325" s="10"/>
      <c r="BY1325" s="10"/>
      <c r="BZ1325" s="10"/>
      <c r="CA1325" s="10"/>
      <c r="CB1325" s="10"/>
      <c r="CC1325" s="10"/>
      <c r="CD1325" s="10"/>
      <c r="CE1325" s="10"/>
      <c r="CF1325" s="10"/>
      <c r="CG1325" s="10"/>
      <c r="CH1325" s="10"/>
      <c r="CI1325" s="10"/>
      <c r="CJ1325" s="10"/>
      <c r="CK1325" s="10"/>
      <c r="CL1325" s="10"/>
      <c r="CM1325" s="10"/>
      <c r="CN1325" s="10"/>
      <c r="CO1325" s="10"/>
      <c r="CP1325" s="10"/>
      <c r="CQ1325" s="10"/>
      <c r="CR1325" s="10"/>
      <c r="CS1325" s="10"/>
      <c r="CT1325" s="10"/>
      <c r="CU1325" s="10"/>
      <c r="CV1325" s="10"/>
      <c r="CW1325" s="10"/>
      <c r="CX1325" s="10"/>
      <c r="CY1325" s="10"/>
      <c r="CZ1325" s="10"/>
      <c r="DA1325" s="10"/>
      <c r="DB1325" s="10"/>
      <c r="DC1325" s="10"/>
      <c r="DD1325" s="10"/>
      <c r="DE1325" s="10"/>
      <c r="DF1325" s="10"/>
      <c r="DG1325" s="10"/>
      <c r="DH1325" s="10"/>
      <c r="DI1325" s="10"/>
      <c r="DJ1325" s="10"/>
      <c r="DK1325" s="10"/>
      <c r="DL1325" s="10"/>
      <c r="DM1325" s="10"/>
      <c r="DN1325" s="10"/>
      <c r="DO1325" s="10"/>
      <c r="DP1325" s="10"/>
      <c r="DQ1325" s="10"/>
      <c r="DR1325" s="10"/>
      <c r="DS1325" s="10"/>
    </row>
    <row r="1326" spans="1:123" s="25" customFormat="1" ht="10.95" customHeight="1" x14ac:dyDescent="0.25">
      <c r="A1326" s="87" t="s">
        <v>348</v>
      </c>
      <c r="B1326" s="88"/>
      <c r="C1326" s="88"/>
      <c r="D1326" s="88"/>
      <c r="E1326" s="89"/>
      <c r="F1326" s="90"/>
      <c r="G1326" s="13"/>
      <c r="H1326" s="13"/>
      <c r="I1326" s="13"/>
      <c r="J1326" s="13"/>
      <c r="K1326" s="14" t="s">
        <v>295</v>
      </c>
      <c r="L1326" s="91">
        <v>3009</v>
      </c>
      <c r="M1326" s="92"/>
      <c r="N1326" s="25" t="str">
        <f>TRIM("    TOTAL DAYS")</f>
        <v>TOTAL DAYS</v>
      </c>
      <c r="P1326" s="70"/>
      <c r="Q1326" s="10"/>
      <c r="R1326" s="85"/>
      <c r="S1326" s="93"/>
      <c r="T1326" s="25">
        <f>AD1326/T$6</f>
        <v>2101.3333333333335</v>
      </c>
      <c r="V1326" s="25">
        <f>AF1326/V$6</f>
        <v>2099</v>
      </c>
      <c r="X1326" s="25">
        <f>AH1326/X$6</f>
        <v>2066.6666666666665</v>
      </c>
      <c r="Z1326" s="25">
        <f>AJ1326/Z$6</f>
        <v>2126.6666666666665</v>
      </c>
      <c r="AA1326" s="93"/>
      <c r="AB1326" s="14">
        <f>AL1326/AB$6</f>
        <v>0</v>
      </c>
      <c r="AC1326" s="65"/>
      <c r="AD1326" s="14">
        <v>6304</v>
      </c>
      <c r="AE1326" s="14"/>
      <c r="AF1326" s="14">
        <v>18891</v>
      </c>
      <c r="AG1326" s="14"/>
      <c r="AH1326" s="14">
        <v>24800</v>
      </c>
      <c r="AI1326" s="14"/>
      <c r="AJ1326" s="14">
        <v>25520</v>
      </c>
      <c r="AK1326" s="65"/>
      <c r="AL1326" s="14">
        <v>0</v>
      </c>
      <c r="AM1326" s="65"/>
      <c r="AN1326" s="25">
        <v>2204</v>
      </c>
      <c r="AO1326" s="25">
        <v>2079</v>
      </c>
      <c r="AP1326" s="25">
        <v>2135</v>
      </c>
      <c r="AQ1326" s="25">
        <v>2223</v>
      </c>
      <c r="AR1326" s="25">
        <v>1898</v>
      </c>
      <c r="AS1326" s="25">
        <v>2149</v>
      </c>
      <c r="AT1326" s="25">
        <v>2199</v>
      </c>
      <c r="AU1326" s="25">
        <v>2108</v>
      </c>
      <c r="AV1326" s="25">
        <v>2010</v>
      </c>
      <c r="AW1326" s="25">
        <v>1959</v>
      </c>
      <c r="AX1326" s="25">
        <v>2144</v>
      </c>
      <c r="AY1326" s="25">
        <v>2201</v>
      </c>
      <c r="AZ1326" s="93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  <c r="BS1326" s="10"/>
      <c r="BT1326" s="10"/>
      <c r="BU1326" s="10"/>
      <c r="BV1326" s="10"/>
      <c r="BW1326" s="10"/>
      <c r="BX1326" s="10"/>
      <c r="BY1326" s="10"/>
      <c r="BZ1326" s="10"/>
      <c r="CA1326" s="10"/>
      <c r="CB1326" s="10"/>
      <c r="CC1326" s="10"/>
      <c r="CD1326" s="10"/>
      <c r="CE1326" s="10"/>
      <c r="CF1326" s="10"/>
      <c r="CG1326" s="10"/>
      <c r="CH1326" s="10"/>
      <c r="CI1326" s="10"/>
      <c r="CJ1326" s="10"/>
      <c r="CK1326" s="10"/>
      <c r="CL1326" s="10"/>
      <c r="CM1326" s="10"/>
      <c r="CN1326" s="10"/>
      <c r="CO1326" s="10"/>
      <c r="CP1326" s="10"/>
      <c r="CQ1326" s="10"/>
      <c r="CR1326" s="10"/>
      <c r="CS1326" s="10"/>
      <c r="CT1326" s="10"/>
      <c r="CU1326" s="10"/>
      <c r="CV1326" s="10"/>
      <c r="CW1326" s="10"/>
      <c r="CX1326" s="10"/>
      <c r="CY1326" s="10"/>
      <c r="CZ1326" s="10"/>
      <c r="DA1326" s="10"/>
      <c r="DB1326" s="10"/>
      <c r="DC1326" s="10"/>
      <c r="DD1326" s="10"/>
      <c r="DE1326" s="10"/>
      <c r="DF1326" s="10"/>
      <c r="DG1326" s="10"/>
      <c r="DH1326" s="10"/>
      <c r="DI1326" s="10"/>
      <c r="DJ1326" s="10"/>
      <c r="DK1326" s="10"/>
      <c r="DL1326" s="10"/>
      <c r="DM1326" s="10"/>
      <c r="DN1326" s="10"/>
      <c r="DO1326" s="10"/>
      <c r="DP1326" s="10"/>
      <c r="DQ1326" s="10"/>
      <c r="DR1326" s="10"/>
      <c r="DS1326" s="10"/>
    </row>
    <row r="1327" spans="1:123" s="25" customFormat="1" ht="10.95" customHeight="1" x14ac:dyDescent="0.25">
      <c r="A1327" s="87" t="s">
        <v>348</v>
      </c>
      <c r="B1327" s="88"/>
      <c r="C1327" s="88"/>
      <c r="D1327" s="88"/>
      <c r="E1327" s="89"/>
      <c r="F1327" s="90"/>
      <c r="G1327" s="13"/>
      <c r="H1327" s="13"/>
      <c r="I1327" s="13"/>
      <c r="J1327" s="13"/>
      <c r="K1327" s="14" t="s">
        <v>299</v>
      </c>
      <c r="L1327" s="91">
        <v>3009</v>
      </c>
      <c r="M1327" s="92"/>
      <c r="N1327" s="25" t="str">
        <f>TRIM("      TOTAL ANCILLARIES")</f>
        <v>TOTAL ANCILLARIES</v>
      </c>
      <c r="P1327" s="70"/>
      <c r="Q1327" s="10"/>
      <c r="R1327" s="85"/>
      <c r="S1327" s="93"/>
      <c r="T1327" s="25">
        <f>AD1327/T$6</f>
        <v>20103.43</v>
      </c>
      <c r="V1327" s="25">
        <f>AF1327/V$6</f>
        <v>21344.42222222222</v>
      </c>
      <c r="X1327" s="25">
        <f>AH1327/X$6</f>
        <v>23512.646666666667</v>
      </c>
      <c r="Z1327" s="25">
        <f>AJ1327/Z$6</f>
        <v>14687.961103</v>
      </c>
      <c r="AA1327" s="93"/>
      <c r="AB1327" s="14">
        <f>AL1327/AB$6</f>
        <v>0</v>
      </c>
      <c r="AC1327" s="65"/>
      <c r="AD1327" s="14">
        <v>60310.29</v>
      </c>
      <c r="AE1327" s="14"/>
      <c r="AF1327" s="14">
        <v>192099.8</v>
      </c>
      <c r="AG1327" s="14"/>
      <c r="AH1327" s="14">
        <v>282151.76</v>
      </c>
      <c r="AI1327" s="14"/>
      <c r="AJ1327" s="14">
        <v>176255.53323599999</v>
      </c>
      <c r="AK1327" s="65"/>
      <c r="AL1327" s="14">
        <v>0</v>
      </c>
      <c r="AM1327" s="65"/>
      <c r="AN1327" s="25">
        <v>10575.09</v>
      </c>
      <c r="AO1327" s="25">
        <v>15768.57</v>
      </c>
      <c r="AP1327" s="25">
        <v>30116.3</v>
      </c>
      <c r="AQ1327" s="25">
        <v>25239.83</v>
      </c>
      <c r="AR1327" s="25">
        <v>19518.22</v>
      </c>
      <c r="AS1327" s="25">
        <v>23963.39</v>
      </c>
      <c r="AT1327" s="25">
        <v>19878.439999999999</v>
      </c>
      <c r="AU1327" s="25">
        <v>18956.05</v>
      </c>
      <c r="AV1327" s="25">
        <v>24233.58</v>
      </c>
      <c r="AW1327" s="25">
        <v>22429.16</v>
      </c>
      <c r="AX1327" s="25">
        <v>20298.48</v>
      </c>
      <c r="AY1327" s="25">
        <v>17582.650000000001</v>
      </c>
      <c r="AZ1327" s="93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  <c r="BS1327" s="10"/>
      <c r="BT1327" s="10"/>
      <c r="BU1327" s="10"/>
      <c r="BV1327" s="10"/>
      <c r="BW1327" s="10"/>
      <c r="BX1327" s="10"/>
      <c r="BY1327" s="10"/>
      <c r="BZ1327" s="10"/>
      <c r="CA1327" s="10"/>
      <c r="CB1327" s="10"/>
      <c r="CC1327" s="10"/>
      <c r="CD1327" s="10"/>
      <c r="CE1327" s="10"/>
      <c r="CF1327" s="10"/>
      <c r="CG1327" s="10"/>
      <c r="CH1327" s="10"/>
      <c r="CI1327" s="10"/>
      <c r="CJ1327" s="10"/>
      <c r="CK1327" s="10"/>
      <c r="CL1327" s="10"/>
      <c r="CM1327" s="10"/>
      <c r="CN1327" s="10"/>
      <c r="CO1327" s="10"/>
      <c r="CP1327" s="10"/>
      <c r="CQ1327" s="10"/>
      <c r="CR1327" s="10"/>
      <c r="CS1327" s="10"/>
      <c r="CT1327" s="10"/>
      <c r="CU1327" s="10"/>
      <c r="CV1327" s="10"/>
      <c r="CW1327" s="10"/>
      <c r="CX1327" s="10"/>
      <c r="CY1327" s="10"/>
      <c r="CZ1327" s="10"/>
      <c r="DA1327" s="10"/>
      <c r="DB1327" s="10"/>
      <c r="DC1327" s="10"/>
      <c r="DD1327" s="10"/>
      <c r="DE1327" s="10"/>
      <c r="DF1327" s="10"/>
      <c r="DG1327" s="10"/>
      <c r="DH1327" s="10"/>
      <c r="DI1327" s="10"/>
      <c r="DJ1327" s="10"/>
      <c r="DK1327" s="10"/>
      <c r="DL1327" s="10"/>
      <c r="DM1327" s="10"/>
      <c r="DN1327" s="10"/>
      <c r="DO1327" s="10"/>
      <c r="DP1327" s="10"/>
      <c r="DQ1327" s="10"/>
      <c r="DR1327" s="10"/>
      <c r="DS1327" s="10"/>
    </row>
    <row r="1328" spans="1:123" s="25" customFormat="1" ht="10.95" customHeight="1" x14ac:dyDescent="0.25">
      <c r="A1328" s="87" t="s">
        <v>348</v>
      </c>
      <c r="B1328" s="88"/>
      <c r="C1328" s="88"/>
      <c r="D1328" s="88"/>
      <c r="E1328" s="89"/>
      <c r="F1328" s="90"/>
      <c r="G1328" s="13"/>
      <c r="H1328" s="13"/>
      <c r="I1328" s="13"/>
      <c r="J1328" s="13"/>
      <c r="K1328" s="14" t="s">
        <v>301</v>
      </c>
      <c r="L1328" s="91">
        <v>3009</v>
      </c>
      <c r="M1328" s="92"/>
      <c r="N1328" s="25" t="str">
        <f>TRIM("TOTAL REVENUE")</f>
        <v>TOTAL REVENUE</v>
      </c>
      <c r="P1328" s="70"/>
      <c r="Q1328" s="10"/>
      <c r="R1328" s="85"/>
      <c r="S1328" s="93"/>
      <c r="T1328" s="25">
        <f>AD1328/T$6</f>
        <v>678336.07333333336</v>
      </c>
      <c r="V1328" s="25">
        <f>AF1328/V$6</f>
        <v>683314.66333333333</v>
      </c>
      <c r="X1328" s="25">
        <f>AH1328/X$6</f>
        <v>687113.87583333335</v>
      </c>
      <c r="Z1328" s="25">
        <f>AJ1328/Z$6</f>
        <v>701624.28885150002</v>
      </c>
      <c r="AA1328" s="93"/>
      <c r="AB1328" s="14">
        <f>AL1328/AB$6</f>
        <v>0</v>
      </c>
      <c r="AC1328" s="65"/>
      <c r="AD1328" s="14">
        <v>2035008.22</v>
      </c>
      <c r="AE1328" s="14"/>
      <c r="AF1328" s="14">
        <v>6149831.9699999997</v>
      </c>
      <c r="AG1328" s="14"/>
      <c r="AH1328" s="14">
        <v>8245366.5099999998</v>
      </c>
      <c r="AI1328" s="14"/>
      <c r="AJ1328" s="14">
        <v>8419491.4662180003</v>
      </c>
      <c r="AK1328" s="65"/>
      <c r="AL1328" s="14">
        <v>0</v>
      </c>
      <c r="AM1328" s="65"/>
      <c r="AN1328" s="25">
        <v>749054.24</v>
      </c>
      <c r="AO1328" s="25">
        <v>660064.36</v>
      </c>
      <c r="AP1328" s="25">
        <v>724401.07</v>
      </c>
      <c r="AQ1328" s="25">
        <v>733105.92</v>
      </c>
      <c r="AR1328" s="25">
        <v>630359.93000000005</v>
      </c>
      <c r="AS1328" s="25">
        <v>719752.45</v>
      </c>
      <c r="AT1328" s="25">
        <v>693057.62</v>
      </c>
      <c r="AU1328" s="25">
        <v>681009.21</v>
      </c>
      <c r="AV1328" s="25">
        <v>657538.62</v>
      </c>
      <c r="AW1328" s="25">
        <v>629782.52</v>
      </c>
      <c r="AX1328" s="25">
        <v>710135.11</v>
      </c>
      <c r="AY1328" s="25">
        <v>695090.59</v>
      </c>
      <c r="AZ1328" s="93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  <c r="BS1328" s="10"/>
      <c r="BT1328" s="10"/>
      <c r="BU1328" s="10"/>
      <c r="BV1328" s="10"/>
      <c r="BW1328" s="10"/>
      <c r="BX1328" s="10"/>
      <c r="BY1328" s="10"/>
      <c r="BZ1328" s="10"/>
      <c r="CA1328" s="10"/>
      <c r="CB1328" s="10"/>
      <c r="CC1328" s="10"/>
      <c r="CD1328" s="10"/>
      <c r="CE1328" s="10"/>
      <c r="CF1328" s="10"/>
      <c r="CG1328" s="10"/>
      <c r="CH1328" s="10"/>
      <c r="CI1328" s="10"/>
      <c r="CJ1328" s="10"/>
      <c r="CK1328" s="10"/>
      <c r="CL1328" s="10"/>
      <c r="CM1328" s="10"/>
      <c r="CN1328" s="10"/>
      <c r="CO1328" s="10"/>
      <c r="CP1328" s="10"/>
      <c r="CQ1328" s="10"/>
      <c r="CR1328" s="10"/>
      <c r="CS1328" s="10"/>
      <c r="CT1328" s="10"/>
      <c r="CU1328" s="10"/>
      <c r="CV1328" s="10"/>
      <c r="CW1328" s="10"/>
      <c r="CX1328" s="10"/>
      <c r="CY1328" s="10"/>
      <c r="CZ1328" s="10"/>
      <c r="DA1328" s="10"/>
      <c r="DB1328" s="10"/>
      <c r="DC1328" s="10"/>
      <c r="DD1328" s="10"/>
      <c r="DE1328" s="10"/>
      <c r="DF1328" s="10"/>
      <c r="DG1328" s="10"/>
      <c r="DH1328" s="10"/>
      <c r="DI1328" s="10"/>
      <c r="DJ1328" s="10"/>
      <c r="DK1328" s="10"/>
      <c r="DL1328" s="10"/>
      <c r="DM1328" s="10"/>
      <c r="DN1328" s="10"/>
      <c r="DO1328" s="10"/>
      <c r="DP1328" s="10"/>
      <c r="DQ1328" s="10"/>
      <c r="DR1328" s="10"/>
      <c r="DS1328" s="10"/>
    </row>
    <row r="1329" spans="1:123" s="25" customFormat="1" ht="10.95" customHeight="1" x14ac:dyDescent="0.25">
      <c r="A1329" s="87" t="s">
        <v>348</v>
      </c>
      <c r="B1329" s="88"/>
      <c r="C1329" s="88"/>
      <c r="D1329" s="88"/>
      <c r="E1329" s="89"/>
      <c r="F1329" s="90"/>
      <c r="G1329" s="13"/>
      <c r="H1329" s="13"/>
      <c r="I1329" s="13"/>
      <c r="J1329" s="13"/>
      <c r="K1329" s="14" t="s">
        <v>303</v>
      </c>
      <c r="L1329" s="91">
        <v>3009</v>
      </c>
      <c r="M1329" s="92"/>
      <c r="N1329" s="25" t="str">
        <f>TRIM("      TOTAL EMPLOYEE WAGES")</f>
        <v>TOTAL EMPLOYEE WAGES</v>
      </c>
      <c r="P1329" s="70"/>
      <c r="Q1329" s="10"/>
      <c r="R1329" s="85"/>
      <c r="S1329" s="93"/>
      <c r="T1329" s="25">
        <f>AD1329/T$6</f>
        <v>329360.95</v>
      </c>
      <c r="V1329" s="25">
        <f>AF1329/V$6</f>
        <v>326048.62</v>
      </c>
      <c r="X1329" s="25">
        <f>AH1329/X$6</f>
        <v>313897.21416666667</v>
      </c>
      <c r="Z1329" s="25">
        <f>AJ1329/Z$6</f>
        <v>336919.65141266666</v>
      </c>
      <c r="AA1329" s="93"/>
      <c r="AB1329" s="14">
        <f>AL1329/AB$6</f>
        <v>0</v>
      </c>
      <c r="AC1329" s="65"/>
      <c r="AD1329" s="14">
        <v>988082.85</v>
      </c>
      <c r="AE1329" s="14"/>
      <c r="AF1329" s="14">
        <v>2934437.58</v>
      </c>
      <c r="AG1329" s="14"/>
      <c r="AH1329" s="14">
        <v>3766766.57</v>
      </c>
      <c r="AI1329" s="14"/>
      <c r="AJ1329" s="14">
        <v>4043035.8169519999</v>
      </c>
      <c r="AK1329" s="65"/>
      <c r="AL1329" s="14">
        <v>0</v>
      </c>
      <c r="AM1329" s="65"/>
      <c r="AN1329" s="25">
        <v>347456.08</v>
      </c>
      <c r="AO1329" s="25">
        <v>355229.84</v>
      </c>
      <c r="AP1329" s="25">
        <v>327436.24</v>
      </c>
      <c r="AQ1329" s="25">
        <v>329174.08</v>
      </c>
      <c r="AR1329" s="25">
        <v>305822.2</v>
      </c>
      <c r="AS1329" s="25">
        <v>313675.38</v>
      </c>
      <c r="AT1329" s="25">
        <v>329457.27</v>
      </c>
      <c r="AU1329" s="25">
        <v>335905.81</v>
      </c>
      <c r="AV1329" s="25">
        <v>332319.99</v>
      </c>
      <c r="AW1329" s="25">
        <v>315938.03999999998</v>
      </c>
      <c r="AX1329" s="25">
        <v>336236.71</v>
      </c>
      <c r="AY1329" s="25">
        <v>335908.1</v>
      </c>
      <c r="AZ1329" s="93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  <c r="BS1329" s="10"/>
      <c r="BT1329" s="10"/>
      <c r="BU1329" s="10"/>
      <c r="BV1329" s="10"/>
      <c r="BW1329" s="10"/>
      <c r="BX1329" s="10"/>
      <c r="BY1329" s="10"/>
      <c r="BZ1329" s="10"/>
      <c r="CA1329" s="10"/>
      <c r="CB1329" s="10"/>
      <c r="CC1329" s="10"/>
      <c r="CD1329" s="10"/>
      <c r="CE1329" s="10"/>
      <c r="CF1329" s="10"/>
      <c r="CG1329" s="10"/>
      <c r="CH1329" s="10"/>
      <c r="CI1329" s="10"/>
      <c r="CJ1329" s="10"/>
      <c r="CK1329" s="10"/>
      <c r="CL1329" s="10"/>
      <c r="CM1329" s="10"/>
      <c r="CN1329" s="10"/>
      <c r="CO1329" s="10"/>
      <c r="CP1329" s="10"/>
      <c r="CQ1329" s="10"/>
      <c r="CR1329" s="10"/>
      <c r="CS1329" s="10"/>
      <c r="CT1329" s="10"/>
      <c r="CU1329" s="10"/>
      <c r="CV1329" s="10"/>
      <c r="CW1329" s="10"/>
      <c r="CX1329" s="10"/>
      <c r="CY1329" s="10"/>
      <c r="CZ1329" s="10"/>
      <c r="DA1329" s="10"/>
      <c r="DB1329" s="10"/>
      <c r="DC1329" s="10"/>
      <c r="DD1329" s="10"/>
      <c r="DE1329" s="10"/>
      <c r="DF1329" s="10"/>
      <c r="DG1329" s="10"/>
      <c r="DH1329" s="10"/>
      <c r="DI1329" s="10"/>
      <c r="DJ1329" s="10"/>
      <c r="DK1329" s="10"/>
      <c r="DL1329" s="10"/>
      <c r="DM1329" s="10"/>
      <c r="DN1329" s="10"/>
      <c r="DO1329" s="10"/>
      <c r="DP1329" s="10"/>
      <c r="DQ1329" s="10"/>
      <c r="DR1329" s="10"/>
      <c r="DS1329" s="10"/>
    </row>
    <row r="1330" spans="1:123" s="25" customFormat="1" ht="10.95" customHeight="1" x14ac:dyDescent="0.25">
      <c r="A1330" s="87" t="s">
        <v>348</v>
      </c>
      <c r="B1330" s="88"/>
      <c r="C1330" s="88"/>
      <c r="D1330" s="88"/>
      <c r="E1330" s="89"/>
      <c r="F1330" s="90"/>
      <c r="G1330" s="13"/>
      <c r="H1330" s="13"/>
      <c r="I1330" s="13"/>
      <c r="J1330" s="13"/>
      <c r="K1330" s="14" t="s">
        <v>305</v>
      </c>
      <c r="L1330" s="91">
        <v>3009</v>
      </c>
      <c r="M1330" s="92"/>
      <c r="N1330" s="25" t="str">
        <f>TRIM("TOTAL COMPENSATION")</f>
        <v>TOTAL COMPENSATION</v>
      </c>
      <c r="P1330" s="70"/>
      <c r="Q1330" s="10"/>
      <c r="R1330" s="85"/>
      <c r="S1330" s="93"/>
      <c r="T1330" s="25">
        <f>AD1330/T$6</f>
        <v>359738.45666666672</v>
      </c>
      <c r="V1330" s="25">
        <f>AF1330/V$6</f>
        <v>356425.96222222224</v>
      </c>
      <c r="X1330" s="25">
        <f>AH1330/X$6</f>
        <v>343474.06</v>
      </c>
      <c r="Z1330" s="25">
        <f>AJ1330/Z$6</f>
        <v>366856.66161266668</v>
      </c>
      <c r="AA1330" s="93"/>
      <c r="AB1330" s="14">
        <f>AL1330/AB$6</f>
        <v>0</v>
      </c>
      <c r="AC1330" s="65"/>
      <c r="AD1330" s="14">
        <v>1079215.3700000001</v>
      </c>
      <c r="AE1330" s="14"/>
      <c r="AF1330" s="14">
        <v>3207833.66</v>
      </c>
      <c r="AG1330" s="14"/>
      <c r="AH1330" s="14">
        <v>4121688.72</v>
      </c>
      <c r="AI1330" s="14"/>
      <c r="AJ1330" s="14">
        <v>4402279.9393520001</v>
      </c>
      <c r="AK1330" s="65"/>
      <c r="AL1330" s="14">
        <v>0</v>
      </c>
      <c r="AM1330" s="65"/>
      <c r="AN1330" s="25">
        <v>376806.09</v>
      </c>
      <c r="AO1330" s="25">
        <v>384579.85</v>
      </c>
      <c r="AP1330" s="25">
        <v>356786.25</v>
      </c>
      <c r="AQ1330" s="25">
        <v>359551.34</v>
      </c>
      <c r="AR1330" s="25">
        <v>336199.46</v>
      </c>
      <c r="AS1330" s="25">
        <v>344052.64</v>
      </c>
      <c r="AT1330" s="25">
        <v>359834.53</v>
      </c>
      <c r="AU1330" s="25">
        <v>366281.81</v>
      </c>
      <c r="AV1330" s="25">
        <v>362698.51</v>
      </c>
      <c r="AW1330" s="25">
        <v>346315.3</v>
      </c>
      <c r="AX1330" s="25">
        <v>366613.97</v>
      </c>
      <c r="AY1330" s="25">
        <v>366286.1</v>
      </c>
      <c r="AZ1330" s="93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  <c r="BS1330" s="10"/>
      <c r="BT1330" s="10"/>
      <c r="BU1330" s="10"/>
      <c r="BV1330" s="10"/>
      <c r="BW1330" s="10"/>
      <c r="BX1330" s="10"/>
      <c r="BY1330" s="10"/>
      <c r="BZ1330" s="10"/>
      <c r="CA1330" s="10"/>
      <c r="CB1330" s="10"/>
      <c r="CC1330" s="10"/>
      <c r="CD1330" s="10"/>
      <c r="CE1330" s="10"/>
      <c r="CF1330" s="10"/>
      <c r="CG1330" s="10"/>
      <c r="CH1330" s="10"/>
      <c r="CI1330" s="10"/>
      <c r="CJ1330" s="10"/>
      <c r="CK1330" s="10"/>
      <c r="CL1330" s="10"/>
      <c r="CM1330" s="10"/>
      <c r="CN1330" s="10"/>
      <c r="CO1330" s="10"/>
      <c r="CP1330" s="10"/>
      <c r="CQ1330" s="10"/>
      <c r="CR1330" s="10"/>
      <c r="CS1330" s="10"/>
      <c r="CT1330" s="10"/>
      <c r="CU1330" s="10"/>
      <c r="CV1330" s="10"/>
      <c r="CW1330" s="10"/>
      <c r="CX1330" s="10"/>
      <c r="CY1330" s="10"/>
      <c r="CZ1330" s="10"/>
      <c r="DA1330" s="10"/>
      <c r="DB1330" s="10"/>
      <c r="DC1330" s="10"/>
      <c r="DD1330" s="10"/>
      <c r="DE1330" s="10"/>
      <c r="DF1330" s="10"/>
      <c r="DG1330" s="10"/>
      <c r="DH1330" s="10"/>
      <c r="DI1330" s="10"/>
      <c r="DJ1330" s="10"/>
      <c r="DK1330" s="10"/>
      <c r="DL1330" s="10"/>
      <c r="DM1330" s="10"/>
      <c r="DN1330" s="10"/>
      <c r="DO1330" s="10"/>
      <c r="DP1330" s="10"/>
      <c r="DQ1330" s="10"/>
      <c r="DR1330" s="10"/>
      <c r="DS1330" s="10"/>
    </row>
    <row r="1331" spans="1:123" x14ac:dyDescent="0.25">
      <c r="A1331" s="75" t="s">
        <v>348</v>
      </c>
      <c r="L1331" s="94"/>
    </row>
    <row r="1332" spans="1:123" s="86" customFormat="1" ht="15" customHeight="1" x14ac:dyDescent="0.25">
      <c r="A1332" s="75" t="s">
        <v>348</v>
      </c>
      <c r="B1332" s="80"/>
      <c r="C1332" s="80"/>
      <c r="D1332" s="80"/>
      <c r="E1332" s="81"/>
      <c r="F1332" s="82"/>
      <c r="G1332" s="81"/>
      <c r="H1332" s="81"/>
      <c r="I1332" s="81"/>
      <c r="J1332" s="81"/>
      <c r="K1332" s="81"/>
      <c r="L1332" s="83">
        <f>L1333</f>
        <v>3009</v>
      </c>
      <c r="M1332" s="84" t="s">
        <v>351</v>
      </c>
      <c r="N1332" s="84"/>
      <c r="O1332" s="84"/>
      <c r="P1332" s="84"/>
      <c r="Q1332" s="84"/>
      <c r="R1332" s="84"/>
      <c r="S1332" s="84"/>
      <c r="T1332" s="84"/>
      <c r="U1332" s="84"/>
      <c r="V1332" s="84"/>
      <c r="W1332" s="84"/>
      <c r="X1332" s="84"/>
      <c r="Y1332" s="84"/>
      <c r="Z1332" s="84"/>
      <c r="AA1332" s="84"/>
      <c r="AB1332" s="81"/>
      <c r="AC1332" s="81"/>
      <c r="AD1332" s="14"/>
      <c r="AE1332" s="14"/>
      <c r="AF1332" s="14"/>
      <c r="AG1332" s="14"/>
      <c r="AH1332" s="14"/>
      <c r="AI1332" s="14"/>
      <c r="AJ1332" s="14"/>
      <c r="AK1332" s="14"/>
      <c r="AL1332" s="14"/>
      <c r="AM1332" s="14"/>
      <c r="AN1332" s="85"/>
      <c r="AO1332" s="85"/>
      <c r="AP1332" s="85"/>
      <c r="AQ1332" s="85"/>
      <c r="AR1332" s="85"/>
      <c r="AS1332" s="85"/>
      <c r="AT1332" s="85"/>
      <c r="AU1332" s="85"/>
      <c r="AV1332" s="85"/>
      <c r="AW1332" s="85"/>
      <c r="AX1332" s="85"/>
      <c r="AY1332" s="85"/>
      <c r="AZ1332" s="84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  <c r="BS1332" s="10"/>
      <c r="BT1332" s="10"/>
      <c r="BU1332" s="10"/>
      <c r="BV1332" s="10"/>
      <c r="BW1332" s="10"/>
      <c r="BX1332" s="10"/>
      <c r="BY1332" s="10"/>
      <c r="BZ1332" s="10"/>
      <c r="CA1332" s="10"/>
      <c r="CB1332" s="10"/>
      <c r="CC1332" s="10"/>
      <c r="CD1332" s="10"/>
      <c r="CE1332" s="10"/>
      <c r="CF1332" s="10"/>
      <c r="CG1332" s="10"/>
      <c r="CH1332" s="10"/>
      <c r="CI1332" s="10"/>
      <c r="CJ1332" s="10"/>
      <c r="CK1332" s="10"/>
      <c r="CL1332" s="10"/>
      <c r="CM1332" s="10"/>
      <c r="CN1332" s="10"/>
      <c r="CO1332" s="10"/>
      <c r="CP1332" s="10"/>
      <c r="CQ1332" s="10"/>
      <c r="CR1332" s="10"/>
      <c r="CS1332" s="10"/>
      <c r="CT1332" s="10"/>
      <c r="CU1332" s="10"/>
      <c r="CV1332" s="10"/>
      <c r="CW1332" s="10"/>
      <c r="CX1332" s="10"/>
      <c r="CY1332" s="10"/>
      <c r="CZ1332" s="10"/>
      <c r="DA1332" s="10"/>
      <c r="DB1332" s="10"/>
      <c r="DC1332" s="10"/>
      <c r="DD1332" s="10"/>
      <c r="DE1332" s="10"/>
      <c r="DF1332" s="10"/>
      <c r="DG1332" s="10"/>
      <c r="DH1332" s="10"/>
      <c r="DI1332" s="10"/>
      <c r="DJ1332" s="10"/>
      <c r="DK1332" s="10"/>
      <c r="DL1332" s="10"/>
      <c r="DM1332" s="10"/>
      <c r="DN1332" s="10"/>
      <c r="DO1332" s="10"/>
      <c r="DP1332" s="10"/>
      <c r="DQ1332" s="10"/>
      <c r="DR1332" s="10"/>
      <c r="DS1332" s="10"/>
    </row>
    <row r="1333" spans="1:123" s="101" customFormat="1" ht="10.95" customHeight="1" x14ac:dyDescent="0.25">
      <c r="A1333" s="75" t="s">
        <v>348</v>
      </c>
      <c r="B1333" s="95" t="str">
        <f t="shared" ref="B1333" si="366">IF(E1333&gt;0,"Bud02 " &amp; C1333 &amp;","&amp;D1333&amp;",'"&amp;E1333&amp;"',"&amp;1*R1333)</f>
        <v>Bud02 2020,3009,'xpr003',0.115543</v>
      </c>
      <c r="C1333" s="96">
        <f t="shared" ref="C1333" si="367">$E$5</f>
        <v>2020</v>
      </c>
      <c r="D1333" s="96">
        <v>3009</v>
      </c>
      <c r="E1333" s="97" t="str">
        <f>K1333</f>
        <v>xpr003</v>
      </c>
      <c r="F1333" s="90"/>
      <c r="G1333" s="98">
        <f>IF(""="",1,SUBSTITUTE(SUBSTITUTE("","xxp","xpp"),"xppm13","xppm08"))</f>
        <v>1</v>
      </c>
      <c r="H1333" s="98">
        <f>IF(""="",1,"")</f>
        <v>1</v>
      </c>
      <c r="I1333" s="98">
        <f>IF(""="",1,IF(LEFT("",1)&lt;&gt;"E","",1))</f>
        <v>1</v>
      </c>
      <c r="J1333" s="98">
        <f>IF(""="",1,IF(LEFT("",1)="E","",1))</f>
        <v>1</v>
      </c>
      <c r="K1333" s="99" t="s">
        <v>352</v>
      </c>
      <c r="L1333" s="91">
        <v>3009</v>
      </c>
      <c r="M1333" s="100" t="str">
        <f>IF(LEFT($G1333,4)="xppm","*","")</f>
        <v/>
      </c>
      <c r="N1333" s="101" t="str">
        <f>UPPER(TRIM("        NON_PRODUCTIVE RATE (NON-EXEMPT)"))</f>
        <v>NON_PRODUCTIVE RATE (NON-EXEMPT)</v>
      </c>
      <c r="P1333" s="102"/>
      <c r="R1333" s="103">
        <f>IFERROR(IF(1*AB1333&gt;0,AB1333,Z1333),Z1333)</f>
        <v>0.11554300000000001</v>
      </c>
      <c r="S1333" s="104"/>
      <c r="T1333" s="105">
        <f>IFERROR(IF(LEFT($G1333,4)="xppm",AD1333/VLOOKUP($G1333,$K$11:$Z$28,T$1,0),IF(LEFT($J1333,1)="E",AD1333/VLOOKUP($J1333,$K$11:$Z$28,T$1,0),AD1333/T$6)),"")</f>
        <v>0</v>
      </c>
      <c r="U1333" s="105"/>
      <c r="V1333" s="105">
        <f>IFERROR(IF(LEFT($G1333,4)="xppm",AF1333/VLOOKUP($G1333,$K$11:$Z$28,V$1,0),IF(LEFT($J1333,1)="E",AF1333/VLOOKUP($J1333,$K$11:$Z$28,V$1,0),AF1333/V$6)),"")</f>
        <v>0</v>
      </c>
      <c r="W1333" s="105"/>
      <c r="X1333" s="105">
        <f>IFERROR(IF(LEFT($G1333,4)="xppm",AH1333/VLOOKUP($G1333,$K$11:$Z$28,X$1,0),IF(LEFT($J1333,1)="E",AH1333/VLOOKUP($J1333,$K$11:$Z$28,X$1,0),AH1333/X$6)),"")</f>
        <v>0</v>
      </c>
      <c r="Y1333" s="105"/>
      <c r="Z1333" s="105">
        <f>IFERROR(IF(LEFT($G1333,4)="xppm",AJ1333/VLOOKUP($G1333,$K$11:$Z$28,Z$1,0),IF(LEFT($J1333,1)="E",AJ1333/VLOOKUP($J1333,$K$11:$Z$28,Z$1,0),AJ1333/Z$6)),"")</f>
        <v>0.11554300000000001</v>
      </c>
      <c r="AA1333" s="104"/>
      <c r="AB1333" s="106">
        <f>IFERROR(IF(LEFT($G1333,4)="xppm",AL1333/VLOOKUP($G1333,$K$11:$Z$28,AB$1,0),IF(LEFT($J1333,1)="E",AL1333/VLOOKUP($J1333,$K$11:$AB$28,AB$1,0),AL1333/AB$6)),"")</f>
        <v>0</v>
      </c>
      <c r="AC1333" s="107"/>
      <c r="AD1333" s="106"/>
      <c r="AE1333" s="106"/>
      <c r="AF1333" s="106"/>
      <c r="AG1333" s="106"/>
      <c r="AH1333" s="106"/>
      <c r="AI1333" s="106"/>
      <c r="AJ1333" s="106">
        <v>1.3865160000000001</v>
      </c>
      <c r="AK1333" s="107"/>
      <c r="AL1333" s="106">
        <v>0</v>
      </c>
      <c r="AM1333" s="107"/>
      <c r="AN1333" s="105"/>
      <c r="AO1333" s="105"/>
      <c r="AP1333" s="105"/>
      <c r="AQ1333" s="105"/>
      <c r="AR1333" s="105"/>
      <c r="AS1333" s="105"/>
      <c r="AT1333" s="105"/>
      <c r="AU1333" s="105"/>
      <c r="AV1333" s="105"/>
      <c r="AW1333" s="105"/>
      <c r="AX1333" s="105"/>
      <c r="AY1333" s="105"/>
      <c r="AZ1333" s="108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  <c r="BS1333" s="10"/>
      <c r="BT1333" s="10"/>
      <c r="BU1333" s="10"/>
      <c r="BV1333" s="10"/>
      <c r="BW1333" s="10"/>
      <c r="BX1333" s="10"/>
      <c r="BY1333" s="10"/>
      <c r="BZ1333" s="10"/>
      <c r="CA1333" s="10"/>
      <c r="CB1333" s="10"/>
      <c r="CC1333" s="10"/>
      <c r="CD1333" s="10"/>
      <c r="CE1333" s="10"/>
      <c r="CF1333" s="10"/>
      <c r="CG1333" s="10"/>
      <c r="CH1333" s="10"/>
      <c r="CI1333" s="10"/>
      <c r="CJ1333" s="10"/>
      <c r="CK1333" s="10"/>
      <c r="CL1333" s="10"/>
      <c r="CM1333" s="10"/>
      <c r="CN1333" s="10"/>
      <c r="CO1333" s="10"/>
      <c r="CP1333" s="10"/>
      <c r="CQ1333" s="10"/>
      <c r="CR1333" s="10"/>
      <c r="CS1333" s="10"/>
      <c r="CT1333" s="10"/>
      <c r="CU1333" s="10"/>
      <c r="CV1333" s="10"/>
      <c r="CW1333" s="10"/>
      <c r="CX1333" s="10"/>
      <c r="CY1333" s="10"/>
      <c r="CZ1333" s="10"/>
      <c r="DA1333" s="10"/>
      <c r="DB1333" s="10"/>
      <c r="DC1333" s="10"/>
      <c r="DD1333" s="10"/>
      <c r="DE1333" s="10"/>
      <c r="DF1333" s="10"/>
      <c r="DG1333" s="10"/>
      <c r="DH1333" s="10"/>
      <c r="DI1333" s="10"/>
      <c r="DJ1333" s="10"/>
      <c r="DK1333" s="10"/>
      <c r="DL1333" s="10"/>
      <c r="DM1333" s="10"/>
      <c r="DN1333" s="10"/>
      <c r="DO1333" s="10"/>
      <c r="DP1333" s="10"/>
      <c r="DQ1333" s="10"/>
      <c r="DR1333" s="10"/>
      <c r="DS1333" s="10"/>
    </row>
    <row r="1334" spans="1:123" s="101" customFormat="1" ht="10.95" customHeight="1" x14ac:dyDescent="0.25">
      <c r="A1334" s="75" t="s">
        <v>348</v>
      </c>
      <c r="B1334" s="95" t="str">
        <f>IF(E1334&gt;0,"Bud02 " &amp; C1334 &amp;","&amp;D1334&amp;",'"&amp;E1334&amp;"',"&amp;1*R1334)</f>
        <v>Bud02 2020,3009,'xpr007',0</v>
      </c>
      <c r="C1334" s="96">
        <f>$E$5</f>
        <v>2020</v>
      </c>
      <c r="D1334" s="96">
        <v>3009</v>
      </c>
      <c r="E1334" s="97" t="str">
        <f>K1334</f>
        <v>xpr007</v>
      </c>
      <c r="F1334" s="90"/>
      <c r="G1334" s="98">
        <f>IF(""="",1,SUBSTITUTE(SUBSTITUTE("","xxp","xpp"),"xppm13","xppm08"))</f>
        <v>1</v>
      </c>
      <c r="H1334" s="98">
        <f>IF(""="",1,"")</f>
        <v>1</v>
      </c>
      <c r="I1334" s="98">
        <f>IF(""="",1,IF(LEFT("",1)&lt;&gt;"E","",1))</f>
        <v>1</v>
      </c>
      <c r="J1334" s="98">
        <f>IF(""="",1,IF(LEFT("",1)="E","",1))</f>
        <v>1</v>
      </c>
      <c r="K1334" s="99" t="s">
        <v>353</v>
      </c>
      <c r="L1334" s="91">
        <v>3009</v>
      </c>
      <c r="M1334" s="100" t="str">
        <f>IF(LEFT($G1334,4)="xppm","*","")</f>
        <v/>
      </c>
      <c r="N1334" s="101" t="str">
        <f>UPPER(TRIM("        NON_PRODUCTIVE RATE (EXEMPT)"))</f>
        <v>NON_PRODUCTIVE RATE (EXEMPT)</v>
      </c>
      <c r="P1334" s="102"/>
      <c r="R1334" s="103">
        <f>IFERROR(IF(1*AB1334&gt;0,AB1334,Z1334),Z1334)</f>
        <v>0</v>
      </c>
      <c r="S1334" s="104"/>
      <c r="T1334" s="105">
        <f>IFERROR(IF(LEFT($G1334,4)="xppm",AD1334/VLOOKUP($G1334,$K$11:$Z$28,T$1,0),IF(LEFT($J1334,1)="E",AD1334/VLOOKUP($J1334,$K$11:$Z$28,T$1,0),AD1334/T$6)),"")</f>
        <v>0</v>
      </c>
      <c r="U1334" s="105"/>
      <c r="V1334" s="105">
        <f>IFERROR(IF(LEFT($G1334,4)="xppm",AF1334/VLOOKUP($G1334,$K$11:$Z$28,V$1,0),IF(LEFT($J1334,1)="E",AF1334/VLOOKUP($J1334,$K$11:$Z$28,V$1,0),AF1334/V$6)),"")</f>
        <v>0</v>
      </c>
      <c r="W1334" s="105"/>
      <c r="X1334" s="105">
        <f>IFERROR(IF(LEFT($G1334,4)="xppm",AH1334/VLOOKUP($G1334,$K$11:$Z$28,X$1,0),IF(LEFT($J1334,1)="E",AH1334/VLOOKUP($J1334,$K$11:$Z$28,X$1,0),AH1334/X$6)),"")</f>
        <v>0</v>
      </c>
      <c r="Y1334" s="105"/>
      <c r="Z1334" s="105">
        <f>IFERROR(IF(LEFT($G1334,4)="xppm",AJ1334/VLOOKUP($G1334,$K$11:$Z$28,Z$1,0),IF(LEFT($J1334,1)="E",AJ1334/VLOOKUP($J1334,$K$11:$Z$28,Z$1,0),AJ1334/Z$6)),"")</f>
        <v>0</v>
      </c>
      <c r="AA1334" s="104"/>
      <c r="AB1334" s="106">
        <f>IFERROR(IF(LEFT($G1334,4)="xppm",AL1334/VLOOKUP($G1334,$K$11:$Z$28,AB$1,0),IF(LEFT($J1334,1)="E",AL1334/VLOOKUP($J1334,$K$11:$AB$28,AB$1,0),AL1334/AB$6)),"")</f>
        <v>0</v>
      </c>
      <c r="AC1334" s="107"/>
      <c r="AD1334" s="106"/>
      <c r="AE1334" s="106"/>
      <c r="AF1334" s="106"/>
      <c r="AG1334" s="106"/>
      <c r="AH1334" s="106"/>
      <c r="AI1334" s="106"/>
      <c r="AJ1334" s="106">
        <v>0</v>
      </c>
      <c r="AK1334" s="107"/>
      <c r="AL1334" s="106">
        <v>0</v>
      </c>
      <c r="AM1334" s="107"/>
      <c r="AN1334" s="105"/>
      <c r="AO1334" s="105"/>
      <c r="AP1334" s="105"/>
      <c r="AQ1334" s="105"/>
      <c r="AR1334" s="105"/>
      <c r="AS1334" s="105"/>
      <c r="AT1334" s="105"/>
      <c r="AU1334" s="105"/>
      <c r="AV1334" s="105"/>
      <c r="AW1334" s="105"/>
      <c r="AX1334" s="105"/>
      <c r="AY1334" s="105"/>
      <c r="AZ1334" s="108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  <c r="BS1334" s="10"/>
      <c r="BT1334" s="10"/>
      <c r="BU1334" s="10"/>
      <c r="BV1334" s="10"/>
      <c r="BW1334" s="10"/>
      <c r="BX1334" s="10"/>
      <c r="BY1334" s="10"/>
      <c r="BZ1334" s="10"/>
      <c r="CA1334" s="10"/>
      <c r="CB1334" s="10"/>
      <c r="CC1334" s="10"/>
      <c r="CD1334" s="10"/>
      <c r="CE1334" s="10"/>
      <c r="CF1334" s="10"/>
      <c r="CG1334" s="10"/>
      <c r="CH1334" s="10"/>
      <c r="CI1334" s="10"/>
      <c r="CJ1334" s="10"/>
      <c r="CK1334" s="10"/>
      <c r="CL1334" s="10"/>
      <c r="CM1334" s="10"/>
      <c r="CN1334" s="10"/>
      <c r="CO1334" s="10"/>
      <c r="CP1334" s="10"/>
      <c r="CQ1334" s="10"/>
      <c r="CR1334" s="10"/>
      <c r="CS1334" s="10"/>
      <c r="CT1334" s="10"/>
      <c r="CU1334" s="10"/>
      <c r="CV1334" s="10"/>
      <c r="CW1334" s="10"/>
      <c r="CX1334" s="10"/>
      <c r="CY1334" s="10"/>
      <c r="CZ1334" s="10"/>
      <c r="DA1334" s="10"/>
      <c r="DB1334" s="10"/>
      <c r="DC1334" s="10"/>
      <c r="DD1334" s="10"/>
      <c r="DE1334" s="10"/>
      <c r="DF1334" s="10"/>
      <c r="DG1334" s="10"/>
      <c r="DH1334" s="10"/>
      <c r="DI1334" s="10"/>
      <c r="DJ1334" s="10"/>
      <c r="DK1334" s="10"/>
      <c r="DL1334" s="10"/>
      <c r="DM1334" s="10"/>
      <c r="DN1334" s="10"/>
      <c r="DO1334" s="10"/>
      <c r="DP1334" s="10"/>
      <c r="DQ1334" s="10"/>
      <c r="DR1334" s="10"/>
      <c r="DS1334" s="10"/>
    </row>
    <row r="1335" spans="1:123" x14ac:dyDescent="0.25">
      <c r="A1335" s="75" t="s">
        <v>348</v>
      </c>
      <c r="L1335" s="94"/>
    </row>
    <row r="1336" spans="1:123" s="86" customFormat="1" ht="15" customHeight="1" x14ac:dyDescent="0.25">
      <c r="A1336" s="75" t="s">
        <v>348</v>
      </c>
      <c r="B1336" s="80"/>
      <c r="C1336" s="80"/>
      <c r="D1336" s="80"/>
      <c r="E1336" s="81"/>
      <c r="F1336" s="82"/>
      <c r="G1336" s="81"/>
      <c r="H1336" s="81"/>
      <c r="I1336" s="81"/>
      <c r="J1336" s="81"/>
      <c r="K1336" s="81"/>
      <c r="L1336" s="83">
        <f>L1337</f>
        <v>3009</v>
      </c>
      <c r="M1336" s="84" t="s">
        <v>354</v>
      </c>
      <c r="N1336" s="84"/>
      <c r="O1336" s="84"/>
      <c r="P1336" s="84"/>
      <c r="Q1336" s="84"/>
      <c r="R1336" s="84"/>
      <c r="S1336" s="84"/>
      <c r="T1336" s="84"/>
      <c r="U1336" s="84"/>
      <c r="V1336" s="84"/>
      <c r="W1336" s="84"/>
      <c r="X1336" s="84"/>
      <c r="Y1336" s="84"/>
      <c r="Z1336" s="84"/>
      <c r="AA1336" s="84"/>
      <c r="AB1336" s="81"/>
      <c r="AC1336" s="81"/>
      <c r="AD1336" s="14"/>
      <c r="AE1336" s="14"/>
      <c r="AF1336" s="14"/>
      <c r="AG1336" s="14"/>
      <c r="AH1336" s="14"/>
      <c r="AI1336" s="14"/>
      <c r="AJ1336" s="14"/>
      <c r="AK1336" s="14"/>
      <c r="AL1336" s="14"/>
      <c r="AM1336" s="14"/>
      <c r="AN1336" s="85"/>
      <c r="AO1336" s="85"/>
      <c r="AP1336" s="85"/>
      <c r="AQ1336" s="85"/>
      <c r="AR1336" s="85"/>
      <c r="AS1336" s="85"/>
      <c r="AT1336" s="85"/>
      <c r="AU1336" s="85"/>
      <c r="AV1336" s="85"/>
      <c r="AW1336" s="85"/>
      <c r="AX1336" s="85"/>
      <c r="AY1336" s="85"/>
      <c r="AZ1336" s="84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  <c r="BS1336" s="10"/>
      <c r="BT1336" s="10"/>
      <c r="BU1336" s="10"/>
      <c r="BV1336" s="10"/>
      <c r="BW1336" s="10"/>
      <c r="BX1336" s="10"/>
      <c r="BY1336" s="10"/>
      <c r="BZ1336" s="10"/>
      <c r="CA1336" s="10"/>
      <c r="CB1336" s="10"/>
      <c r="CC1336" s="10"/>
      <c r="CD1336" s="10"/>
      <c r="CE1336" s="10"/>
      <c r="CF1336" s="10"/>
      <c r="CG1336" s="10"/>
      <c r="CH1336" s="10"/>
      <c r="CI1336" s="10"/>
      <c r="CJ1336" s="10"/>
      <c r="CK1336" s="10"/>
      <c r="CL1336" s="10"/>
      <c r="CM1336" s="10"/>
      <c r="CN1336" s="10"/>
      <c r="CO1336" s="10"/>
      <c r="CP1336" s="10"/>
      <c r="CQ1336" s="10"/>
      <c r="CR1336" s="10"/>
      <c r="CS1336" s="10"/>
      <c r="CT1336" s="10"/>
      <c r="CU1336" s="10"/>
      <c r="CV1336" s="10"/>
      <c r="CW1336" s="10"/>
      <c r="CX1336" s="10"/>
      <c r="CY1336" s="10"/>
      <c r="CZ1336" s="10"/>
      <c r="DA1336" s="10"/>
      <c r="DB1336" s="10"/>
      <c r="DC1336" s="10"/>
      <c r="DD1336" s="10"/>
      <c r="DE1336" s="10"/>
      <c r="DF1336" s="10"/>
      <c r="DG1336" s="10"/>
      <c r="DH1336" s="10"/>
      <c r="DI1336" s="10"/>
      <c r="DJ1336" s="10"/>
      <c r="DK1336" s="10"/>
      <c r="DL1336" s="10"/>
      <c r="DM1336" s="10"/>
      <c r="DN1336" s="10"/>
      <c r="DO1336" s="10"/>
      <c r="DP1336" s="10"/>
      <c r="DQ1336" s="10"/>
      <c r="DR1336" s="10"/>
      <c r="DS1336" s="10"/>
    </row>
    <row r="1337" spans="1:123" s="101" customFormat="1" ht="10.95" customHeight="1" x14ac:dyDescent="0.25">
      <c r="A1337" s="75" t="s">
        <v>348</v>
      </c>
      <c r="B1337" s="95" t="str">
        <f t="shared" ref="B1337:B1340" si="368">IF(E1337&gt;0,"Bud02 " &amp; C1337 &amp;","&amp;D1337&amp;",'"&amp;E1337&amp;"',"&amp;1*R1337)</f>
        <v>Bud02 2020,3009,'xpr005',0.00166139004224305</v>
      </c>
      <c r="C1337" s="96">
        <f t="shared" ref="C1337:C1340" si="369">$E$5</f>
        <v>2020</v>
      </c>
      <c r="D1337" s="96">
        <v>3009</v>
      </c>
      <c r="E1337" s="97" t="str">
        <f>IF(LEFT(H1337,1) = "x",H1337,F1337)</f>
        <v>xpr005</v>
      </c>
      <c r="F1337" s="90">
        <v>500000</v>
      </c>
      <c r="G1337" s="98">
        <f>IF(""="",1,SUBSTITUTE(SUBSTITUTE("","xxp","xpp"),"xppm13","xppm08"))</f>
        <v>1</v>
      </c>
      <c r="H1337" s="98" t="str">
        <f>IF("xpr005"="",1,"xpr005")</f>
        <v>xpr005</v>
      </c>
      <c r="I1337" s="98">
        <f>IF("Ew57z"="",1,IF(LEFT("Ew57z",1)&lt;&gt;"E","Ew57z",1))</f>
        <v>1</v>
      </c>
      <c r="J1337" s="98" t="str">
        <f>IF("Ew57z"="",1,IF(LEFT("Ew57z",1)="E","Ew57z",1))</f>
        <v>Ew57z</v>
      </c>
      <c r="K1337" s="99" t="s">
        <v>355</v>
      </c>
      <c r="L1337" s="91">
        <v>3009</v>
      </c>
      <c r="M1337" s="100" t="str">
        <f>IF(LEFT($G1337,4)="xppm","*","")</f>
        <v/>
      </c>
      <c r="N1337" s="101" t="str">
        <f>UPPER(TRIM("          PAYROLL TAXES"))</f>
        <v>PAYROLL TAXES</v>
      </c>
      <c r="P1337" s="102" t="s">
        <v>356</v>
      </c>
      <c r="R1337" s="109">
        <f>IFERROR(IF(1*AB1337&gt;0,AB1337,V1337),V1337)</f>
        <v>1.6613900422430493E-3</v>
      </c>
      <c r="S1337" s="108"/>
      <c r="T1337" s="101">
        <f>IFERROR(IF(LEFT($G1337,4)="xppm",AD1337/VLOOKUP($G1337,$K$11:$Z$28,T$1,0),IF(LEFT($J1337,1)="E",AD1337/VLOOKUP($J1337,$K$11:$Z$28,T$1,0),AD1337/T$6)),"")</f>
        <v>1.5830653648134863E-3</v>
      </c>
      <c r="V1337" s="101">
        <f>IFERROR(IF(LEFT($G1337,4)="xppm",AF1337/VLOOKUP($G1337,$K$11:$Z$28,V$1,0),IF(LEFT($J1337,1)="E",AF1337/VLOOKUP($J1337,$K$11:$Z$28,V$1,0),AF1337/V$6)),"")</f>
        <v>1.6613900422430493E-3</v>
      </c>
      <c r="X1337" s="101">
        <f>IFERROR(IF(LEFT($G1337,4)="xppm",AH1337/VLOOKUP($G1337,$K$11:$Z$28,X$1,0),IF(LEFT($J1337,1)="E",AH1337/VLOOKUP($J1337,$K$11:$Z$28,X$1,0),AH1337/X$6)),"")</f>
        <v>1.8489608136130666E-3</v>
      </c>
      <c r="Z1337" s="101">
        <f>IFERROR(IF(LEFT($G1337,4)="xppm",AJ1337/VLOOKUP($G1337,$K$11:$Z$28,Z$1,0),IF(LEFT($J1337,1)="E",AJ1337/VLOOKUP($J1337,$K$11:$Z$28,Z$1,0),AJ1337/Z$6)),"")</f>
        <v>1.9226389468205761E-3</v>
      </c>
      <c r="AA1337" s="108"/>
      <c r="AB1337" s="99" t="str">
        <f>IFERROR(IF(LEFT($G1337,4)="xppm",AL1337/VLOOKUP($G1337,$K$11:$Z$28,AB$1,0),IF(LEFT($J1337,1)="E",AL1337/VLOOKUP($J1337,$K$11:$AB$28,AB$1,0),AL1337/AB$6)),"")</f>
        <v/>
      </c>
      <c r="AC1337" s="110"/>
      <c r="AD1337" s="14">
        <v>76632.87</v>
      </c>
      <c r="AE1337" s="14"/>
      <c r="AF1337" s="14">
        <v>237367.12</v>
      </c>
      <c r="AG1337" s="14"/>
      <c r="AH1337" s="14">
        <v>284562.68</v>
      </c>
      <c r="AI1337" s="14"/>
      <c r="AJ1337" s="14">
        <v>348079.726479</v>
      </c>
      <c r="AK1337" s="65"/>
      <c r="AL1337" s="14">
        <v>0</v>
      </c>
      <c r="AM1337" s="65"/>
      <c r="AN1337" s="25">
        <v>22488.86</v>
      </c>
      <c r="AO1337" s="25">
        <v>25328.06</v>
      </c>
      <c r="AP1337" s="25">
        <v>28083.31</v>
      </c>
      <c r="AQ1337" s="25">
        <v>28895.77</v>
      </c>
      <c r="AR1337" s="25">
        <v>25466.59</v>
      </c>
      <c r="AS1337" s="25">
        <v>26937.759999999998</v>
      </c>
      <c r="AT1337" s="25">
        <v>26583.41</v>
      </c>
      <c r="AU1337" s="25">
        <v>26404.36</v>
      </c>
      <c r="AV1337" s="25">
        <v>26446.36</v>
      </c>
      <c r="AW1337" s="25">
        <v>25217.61</v>
      </c>
      <c r="AX1337" s="25">
        <v>26237.48</v>
      </c>
      <c r="AY1337" s="25">
        <v>25177.78</v>
      </c>
      <c r="AZ1337" s="108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  <c r="BS1337" s="10"/>
      <c r="BT1337" s="10"/>
      <c r="BU1337" s="10"/>
      <c r="BV1337" s="10"/>
      <c r="BW1337" s="10"/>
      <c r="BX1337" s="10"/>
      <c r="BY1337" s="10"/>
      <c r="BZ1337" s="10"/>
      <c r="CA1337" s="10"/>
      <c r="CB1337" s="10"/>
      <c r="CC1337" s="10"/>
      <c r="CD1337" s="10"/>
      <c r="CE1337" s="10"/>
      <c r="CF1337" s="10"/>
      <c r="CG1337" s="10"/>
      <c r="CH1337" s="10"/>
      <c r="CI1337" s="10"/>
      <c r="CJ1337" s="10"/>
      <c r="CK1337" s="10"/>
      <c r="CL1337" s="10"/>
      <c r="CM1337" s="10"/>
      <c r="CN1337" s="10"/>
      <c r="CO1337" s="10"/>
      <c r="CP1337" s="10"/>
      <c r="CQ1337" s="10"/>
      <c r="CR1337" s="10"/>
      <c r="CS1337" s="10"/>
      <c r="CT1337" s="10"/>
      <c r="CU1337" s="10"/>
      <c r="CV1337" s="10"/>
      <c r="CW1337" s="10"/>
      <c r="CX1337" s="10"/>
      <c r="CY1337" s="10"/>
      <c r="CZ1337" s="10"/>
      <c r="DA1337" s="10"/>
      <c r="DB1337" s="10"/>
      <c r="DC1337" s="10"/>
      <c r="DD1337" s="10"/>
      <c r="DE1337" s="10"/>
      <c r="DF1337" s="10"/>
      <c r="DG1337" s="10"/>
      <c r="DH1337" s="10"/>
      <c r="DI1337" s="10"/>
      <c r="DJ1337" s="10"/>
      <c r="DK1337" s="10"/>
      <c r="DL1337" s="10"/>
      <c r="DM1337" s="10"/>
      <c r="DN1337" s="10"/>
      <c r="DO1337" s="10"/>
      <c r="DP1337" s="10"/>
      <c r="DQ1337" s="10"/>
      <c r="DR1337" s="10"/>
      <c r="DS1337" s="10"/>
    </row>
    <row r="1338" spans="1:123" s="101" customFormat="1" ht="10.95" customHeight="1" x14ac:dyDescent="0.25">
      <c r="A1338" s="75" t="s">
        <v>348</v>
      </c>
      <c r="B1338" s="95" t="str">
        <f t="shared" si="368"/>
        <v>Bud02 2020,3009,'xpr002',0.00156966643628767</v>
      </c>
      <c r="C1338" s="96">
        <f t="shared" si="369"/>
        <v>2020</v>
      </c>
      <c r="D1338" s="96">
        <v>3009</v>
      </c>
      <c r="E1338" s="97" t="str">
        <f>IF(LEFT(H1338,1) = "x",H1338,F1338)</f>
        <v>xpr002</v>
      </c>
      <c r="F1338" s="90">
        <v>501100</v>
      </c>
      <c r="G1338" s="98">
        <f>IF(""="",1,SUBSTITUTE(SUBSTITUTE("","xxp","xpp"),"xppm13","xppm08"))</f>
        <v>1</v>
      </c>
      <c r="H1338" s="98" t="str">
        <f>IF("xpr002"="",1,"xpr002")</f>
        <v>xpr002</v>
      </c>
      <c r="I1338" s="98">
        <f>IF("Ewz"="",1,IF(LEFT("Ewz",1)&lt;&gt;"E","Ewz",1))</f>
        <v>1</v>
      </c>
      <c r="J1338" s="98" t="str">
        <f>IF("Ewz"="",1,IF(LEFT("Ewz",1)="E","Ewz",1))</f>
        <v>Ewz</v>
      </c>
      <c r="K1338" s="99" t="s">
        <v>357</v>
      </c>
      <c r="L1338" s="91">
        <v>3009</v>
      </c>
      <c r="M1338" s="100" t="str">
        <f>IF(LEFT($G1338,4)="xppm","*","")</f>
        <v/>
      </c>
      <c r="N1338" s="101" t="str">
        <f>UPPER(TRIM("          HEALTH INSURANCE"))</f>
        <v>HEALTH INSURANCE</v>
      </c>
      <c r="P1338" s="102" t="s">
        <v>356</v>
      </c>
      <c r="R1338" s="109">
        <f>IFERROR(IF(1*AB1338&gt;0,AB1338,V1338),V1338)</f>
        <v>1.5696664362876698E-3</v>
      </c>
      <c r="S1338" s="108"/>
      <c r="T1338" s="101">
        <f>IFERROR(IF(LEFT($G1338,4)="xppm",AD1338/VLOOKUP($G1338,$K$11:$Z$28,T$1,0),IF(LEFT($J1338,1)="E",AD1338/VLOOKUP($J1338,$K$11:$Z$28,T$1,0),AD1338/T$6)),"")</f>
        <v>1.4905265940979519E-3</v>
      </c>
      <c r="V1338" s="101">
        <f>IFERROR(IF(LEFT($G1338,4)="xppm",AF1338/VLOOKUP($G1338,$K$11:$Z$28,V$1,0),IF(LEFT($J1338,1)="E",AF1338/VLOOKUP($J1338,$K$11:$Z$28,V$1,0),AF1338/V$6)),"")</f>
        <v>1.5696664362876698E-3</v>
      </c>
      <c r="X1338" s="101">
        <f>IFERROR(IF(LEFT($G1338,4)="xppm",AH1338/VLOOKUP($G1338,$K$11:$Z$28,X$1,0),IF(LEFT($J1338,1)="E",AH1338/VLOOKUP($J1338,$K$11:$Z$28,X$1,0),AH1338/X$6)),"")</f>
        <v>1.6918294073409647E-3</v>
      </c>
      <c r="Z1338" s="101">
        <f>IFERROR(IF(LEFT($G1338,4)="xppm",AJ1338/VLOOKUP($G1338,$K$11:$Z$28,Z$1,0),IF(LEFT($J1338,1)="E",AJ1338/VLOOKUP($J1338,$K$11:$Z$28,Z$1,0),AJ1338/Z$6)),"")</f>
        <v>1.6274514636771067E-3</v>
      </c>
      <c r="AA1338" s="108"/>
      <c r="AB1338" s="99" t="str">
        <f>IFERROR(IF(LEFT($G1338,4)="xppm",AL1338/VLOOKUP($G1338,$K$11:$Z$28,AB$1,0),IF(LEFT($J1338,1)="E",AL1338/VLOOKUP($J1338,$K$11:$AB$28,AB$1,0),AL1338/AB$6)),"")</f>
        <v/>
      </c>
      <c r="AC1338" s="110"/>
      <c r="AD1338" s="14">
        <v>74034.89</v>
      </c>
      <c r="AE1338" s="14"/>
      <c r="AF1338" s="14">
        <v>229541.13</v>
      </c>
      <c r="AG1338" s="14"/>
      <c r="AH1338" s="14">
        <v>264454.90999999997</v>
      </c>
      <c r="AI1338" s="14"/>
      <c r="AJ1338" s="14">
        <v>303624</v>
      </c>
      <c r="AK1338" s="65"/>
      <c r="AL1338" s="14">
        <v>0</v>
      </c>
      <c r="AM1338" s="65"/>
      <c r="AN1338" s="25">
        <v>20106.41</v>
      </c>
      <c r="AO1338" s="25">
        <v>33788.69</v>
      </c>
      <c r="AP1338" s="25">
        <v>10592.14</v>
      </c>
      <c r="AQ1338" s="25">
        <v>19573.14</v>
      </c>
      <c r="AR1338" s="25">
        <v>31794.09</v>
      </c>
      <c r="AS1338" s="25">
        <v>25591.67</v>
      </c>
      <c r="AT1338" s="25">
        <v>27702.06</v>
      </c>
      <c r="AU1338" s="25">
        <v>25805.1</v>
      </c>
      <c r="AV1338" s="25">
        <v>25040.18</v>
      </c>
      <c r="AW1338" s="25">
        <v>25068.09</v>
      </c>
      <c r="AX1338" s="25">
        <v>24891.91</v>
      </c>
      <c r="AY1338" s="25">
        <v>24074.89</v>
      </c>
      <c r="AZ1338" s="108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  <c r="BS1338" s="10"/>
      <c r="BT1338" s="10"/>
      <c r="BU1338" s="10"/>
      <c r="BV1338" s="10"/>
      <c r="BW1338" s="10"/>
      <c r="BX1338" s="10"/>
      <c r="BY1338" s="10"/>
      <c r="BZ1338" s="10"/>
      <c r="CA1338" s="10"/>
      <c r="CB1338" s="10"/>
      <c r="CC1338" s="10"/>
      <c r="CD1338" s="10"/>
      <c r="CE1338" s="10"/>
      <c r="CF1338" s="10"/>
      <c r="CG1338" s="10"/>
      <c r="CH1338" s="10"/>
      <c r="CI1338" s="10"/>
      <c r="CJ1338" s="10"/>
      <c r="CK1338" s="10"/>
      <c r="CL1338" s="10"/>
      <c r="CM1338" s="10"/>
      <c r="CN1338" s="10"/>
      <c r="CO1338" s="10"/>
      <c r="CP1338" s="10"/>
      <c r="CQ1338" s="10"/>
      <c r="CR1338" s="10"/>
      <c r="CS1338" s="10"/>
      <c r="CT1338" s="10"/>
      <c r="CU1338" s="10"/>
      <c r="CV1338" s="10"/>
      <c r="CW1338" s="10"/>
      <c r="CX1338" s="10"/>
      <c r="CY1338" s="10"/>
      <c r="CZ1338" s="10"/>
      <c r="DA1338" s="10"/>
      <c r="DB1338" s="10"/>
      <c r="DC1338" s="10"/>
      <c r="DD1338" s="10"/>
      <c r="DE1338" s="10"/>
      <c r="DF1338" s="10"/>
      <c r="DG1338" s="10"/>
      <c r="DH1338" s="10"/>
      <c r="DI1338" s="10"/>
      <c r="DJ1338" s="10"/>
      <c r="DK1338" s="10"/>
      <c r="DL1338" s="10"/>
      <c r="DM1338" s="10"/>
      <c r="DN1338" s="10"/>
      <c r="DO1338" s="10"/>
      <c r="DP1338" s="10"/>
      <c r="DQ1338" s="10"/>
      <c r="DR1338" s="10"/>
      <c r="DS1338" s="10"/>
    </row>
    <row r="1339" spans="1:123" s="101" customFormat="1" ht="10.95" customHeight="1" x14ac:dyDescent="0.25">
      <c r="A1339" s="75" t="s">
        <v>348</v>
      </c>
      <c r="B1339" s="95" t="str">
        <f t="shared" si="368"/>
        <v>Bud02 2020,3009,'xpr006',0.000341367056495754</v>
      </c>
      <c r="C1339" s="96">
        <f t="shared" si="369"/>
        <v>2020</v>
      </c>
      <c r="D1339" s="96">
        <v>3009</v>
      </c>
      <c r="E1339" s="97" t="str">
        <f>IF(LEFT(H1339,1) = "x",H1339,F1339)</f>
        <v>xpr006</v>
      </c>
      <c r="F1339" s="90">
        <v>503000</v>
      </c>
      <c r="G1339" s="98">
        <f>IF(""="",1,SUBSTITUTE(SUBSTITUTE("","xxp","xpp"),"xppm13","xppm08"))</f>
        <v>1</v>
      </c>
      <c r="H1339" s="98" t="str">
        <f>IF("xpr006"="",1,"xpr006")</f>
        <v>xpr006</v>
      </c>
      <c r="I1339" s="98">
        <f>IF("Ewz"="",1,IF(LEFT("Ewz",1)&lt;&gt;"E","Ewz",1))</f>
        <v>1</v>
      </c>
      <c r="J1339" s="98" t="str">
        <f>IF("Ewz"="",1,IF(LEFT("Ewz",1)="E","Ewz",1))</f>
        <v>Ewz</v>
      </c>
      <c r="K1339" s="99" t="s">
        <v>358</v>
      </c>
      <c r="L1339" s="91">
        <v>3009</v>
      </c>
      <c r="M1339" s="100" t="str">
        <f>IF(LEFT($G1339,4)="xppm","*","")</f>
        <v/>
      </c>
      <c r="N1339" s="101" t="str">
        <f>UPPER(TRIM("          WORKMANS COMP INSURANCE"))</f>
        <v>WORKMANS COMP INSURANCE</v>
      </c>
      <c r="P1339" s="102" t="s">
        <v>359</v>
      </c>
      <c r="R1339" s="109">
        <f>IFERROR(IF(1*AB1339&gt;0,AB1339,V1339),V1339)</f>
        <v>3.413670564957539E-4</v>
      </c>
      <c r="S1339" s="108"/>
      <c r="T1339" s="101">
        <f>IFERROR(IF(LEFT($G1339,4)="xppm",AD1339/VLOOKUP($G1339,$K$11:$Z$28,T$1,0),IF(LEFT($J1339,1)="E",AD1339/VLOOKUP($J1339,$K$11:$Z$28,T$1,0),AD1339/T$6)),"")</f>
        <v>3.35008706236452E-4</v>
      </c>
      <c r="V1339" s="101">
        <f>IFERROR(IF(LEFT($G1339,4)="xppm",AF1339/VLOOKUP($G1339,$K$11:$Z$28,V$1,0),IF(LEFT($J1339,1)="E",AF1339/VLOOKUP($J1339,$K$11:$Z$28,V$1,0),AF1339/V$6)),"")</f>
        <v>3.413670564957539E-4</v>
      </c>
      <c r="X1339" s="101">
        <f>IFERROR(IF(LEFT($G1339,4)="xppm",AH1339/VLOOKUP($G1339,$K$11:$Z$28,X$1,0),IF(LEFT($J1339,1)="E",AH1339/VLOOKUP($J1339,$K$11:$Z$28,X$1,0),AH1339/X$6)),"")</f>
        <v>2.8214872314133368E-4</v>
      </c>
      <c r="Z1339" s="101">
        <f>IFERROR(IF(LEFT($G1339,4)="xppm",AJ1339/VLOOKUP($G1339,$K$11:$Z$28,Z$1,0),IF(LEFT($J1339,1)="E",AJ1339/VLOOKUP($J1339,$K$11:$Z$28,Z$1,0),AJ1339/Z$6)),"")</f>
        <v>3.567889205998305E-4</v>
      </c>
      <c r="AA1339" s="108"/>
      <c r="AB1339" s="99" t="str">
        <f>IFERROR(IF(LEFT($G1339,4)="xppm",AL1339/VLOOKUP($G1339,$K$11:$Z$28,AB$1,0),IF(LEFT($J1339,1)="E",AL1339/VLOOKUP($J1339,$K$11:$AB$28,AB$1,0),AL1339/AB$6)),"")</f>
        <v/>
      </c>
      <c r="AC1339" s="110"/>
      <c r="AD1339" s="14">
        <v>16639.98</v>
      </c>
      <c r="AE1339" s="14"/>
      <c r="AF1339" s="14">
        <v>49920.02</v>
      </c>
      <c r="AG1339" s="14"/>
      <c r="AH1339" s="14">
        <v>44103.51</v>
      </c>
      <c r="AI1339" s="14"/>
      <c r="AJ1339" s="14">
        <v>66564</v>
      </c>
      <c r="AK1339" s="65"/>
      <c r="AL1339" s="14">
        <v>0</v>
      </c>
      <c r="AM1339" s="65"/>
      <c r="AN1339" s="25">
        <v>98.2</v>
      </c>
      <c r="AO1339" s="25">
        <v>98.19</v>
      </c>
      <c r="AP1339" s="25">
        <v>5807</v>
      </c>
      <c r="AQ1339" s="25">
        <v>5546.74</v>
      </c>
      <c r="AR1339" s="25">
        <v>5546.66</v>
      </c>
      <c r="AS1339" s="25">
        <v>5546.66</v>
      </c>
      <c r="AT1339" s="25">
        <v>5546.66</v>
      </c>
      <c r="AU1339" s="25">
        <v>5546.66</v>
      </c>
      <c r="AV1339" s="25">
        <v>5546.66</v>
      </c>
      <c r="AW1339" s="25">
        <v>5546.66</v>
      </c>
      <c r="AX1339" s="25">
        <v>5546.66</v>
      </c>
      <c r="AY1339" s="25">
        <v>5546.66</v>
      </c>
      <c r="AZ1339" s="108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  <c r="BS1339" s="10"/>
      <c r="BT1339" s="10"/>
      <c r="BU1339" s="10"/>
      <c r="BV1339" s="10"/>
      <c r="BW1339" s="10"/>
      <c r="BX1339" s="10"/>
      <c r="BY1339" s="10"/>
      <c r="BZ1339" s="10"/>
      <c r="CA1339" s="10"/>
      <c r="CB1339" s="10"/>
      <c r="CC1339" s="10"/>
      <c r="CD1339" s="10"/>
      <c r="CE1339" s="10"/>
      <c r="CF1339" s="10"/>
      <c r="CG1339" s="10"/>
      <c r="CH1339" s="10"/>
      <c r="CI1339" s="10"/>
      <c r="CJ1339" s="10"/>
      <c r="CK1339" s="10"/>
      <c r="CL1339" s="10"/>
      <c r="CM1339" s="10"/>
      <c r="CN1339" s="10"/>
      <c r="CO1339" s="10"/>
      <c r="CP1339" s="10"/>
      <c r="CQ1339" s="10"/>
      <c r="CR1339" s="10"/>
      <c r="CS1339" s="10"/>
      <c r="CT1339" s="10"/>
      <c r="CU1339" s="10"/>
      <c r="CV1339" s="10"/>
      <c r="CW1339" s="10"/>
      <c r="CX1339" s="10"/>
      <c r="CY1339" s="10"/>
      <c r="CZ1339" s="10"/>
      <c r="DA1339" s="10"/>
      <c r="DB1339" s="10"/>
      <c r="DC1339" s="10"/>
      <c r="DD1339" s="10"/>
      <c r="DE1339" s="10"/>
      <c r="DF1339" s="10"/>
      <c r="DG1339" s="10"/>
      <c r="DH1339" s="10"/>
      <c r="DI1339" s="10"/>
      <c r="DJ1339" s="10"/>
      <c r="DK1339" s="10"/>
      <c r="DL1339" s="10"/>
      <c r="DM1339" s="10"/>
      <c r="DN1339" s="10"/>
      <c r="DO1339" s="10"/>
      <c r="DP1339" s="10"/>
      <c r="DQ1339" s="10"/>
      <c r="DR1339" s="10"/>
      <c r="DS1339" s="10"/>
    </row>
    <row r="1340" spans="1:123" s="101" customFormat="1" ht="10.95" customHeight="1" x14ac:dyDescent="0.25">
      <c r="A1340" s="75" t="s">
        <v>348</v>
      </c>
      <c r="B1340" s="95" t="str">
        <f t="shared" si="368"/>
        <v>Bud02 2020,3009,'xpr004',8.73011021983713E-05</v>
      </c>
      <c r="C1340" s="96">
        <f t="shared" si="369"/>
        <v>2020</v>
      </c>
      <c r="D1340" s="96">
        <v>3009</v>
      </c>
      <c r="E1340" s="97" t="str">
        <f>IF(LEFT(H1340,1) = "x",H1340,F1340)</f>
        <v>xpr004</v>
      </c>
      <c r="F1340" s="90">
        <v>501500</v>
      </c>
      <c r="G1340" s="98">
        <f>IF(""="",1,SUBSTITUTE(SUBSTITUTE("","xxp","xpp"),"xppm13","xppm08"))</f>
        <v>1</v>
      </c>
      <c r="H1340" s="98" t="str">
        <f>IF("xpr004"="",1,"xpr004")</f>
        <v>xpr004</v>
      </c>
      <c r="I1340" s="98">
        <f>IF("Ewz"="",1,IF(LEFT("Ewz",1)&lt;&gt;"E","Ewz",1))</f>
        <v>1</v>
      </c>
      <c r="J1340" s="98" t="str">
        <f>IF("Ewz"="",1,IF(LEFT("Ewz",1)="E","Ewz",1))</f>
        <v>Ewz</v>
      </c>
      <c r="K1340" s="99" t="s">
        <v>360</v>
      </c>
      <c r="L1340" s="91">
        <v>3009</v>
      </c>
      <c r="M1340" s="100" t="str">
        <f>IF(LEFT($G1340,4)="xppm","*","")</f>
        <v/>
      </c>
      <c r="N1340" s="101" t="str">
        <f>UPPER(TRIM("          OTHER"))</f>
        <v>OTHER</v>
      </c>
      <c r="P1340" s="102" t="s">
        <v>356</v>
      </c>
      <c r="R1340" s="109">
        <f>IFERROR(IF(1*AB1340&gt;0,AB1340,V1340),V1340)</f>
        <v>8.7301102198371276E-5</v>
      </c>
      <c r="S1340" s="108"/>
      <c r="T1340" s="101">
        <f>IFERROR(IF(LEFT($G1340,4)="xppm",AD1340/VLOOKUP($G1340,$K$11:$Z$28,T$1,0),IF(LEFT($J1340,1)="E",AD1340/VLOOKUP($J1340,$K$11:$Z$28,T$1,0),AD1340/T$6)),"")</f>
        <v>6.3450403099931727E-5</v>
      </c>
      <c r="V1340" s="101">
        <f>IFERROR(IF(LEFT($G1340,4)="xppm",AF1340/VLOOKUP($G1340,$K$11:$Z$28,V$1,0),IF(LEFT($J1340,1)="E",AF1340/VLOOKUP($J1340,$K$11:$Z$28,V$1,0),AF1340/V$6)),"")</f>
        <v>8.7301102198371276E-5</v>
      </c>
      <c r="X1340" s="101">
        <f>IFERROR(IF(LEFT($G1340,4)="xppm",AH1340/VLOOKUP($G1340,$K$11:$Z$28,X$1,0),IF(LEFT($J1340,1)="E",AH1340/VLOOKUP($J1340,$K$11:$Z$28,X$1,0),AH1340/X$6)),"")</f>
        <v>1.1814366947784959E-4</v>
      </c>
      <c r="Z1340" s="101">
        <f>IFERROR(IF(LEFT($G1340,4)="xppm",AJ1340/VLOOKUP($G1340,$K$11:$Z$28,Z$1,0),IF(LEFT($J1340,1)="E",AJ1340/VLOOKUP($J1340,$K$11:$Z$28,Z$1,0),AJ1340/Z$6)),"")</f>
        <v>6.760143420775587E-5</v>
      </c>
      <c r="AA1340" s="108"/>
      <c r="AB1340" s="99" t="str">
        <f>IFERROR(IF(LEFT($G1340,4)="xppm",AL1340/VLOOKUP($G1340,$K$11:$Z$28,AB$1,0),IF(LEFT($J1340,1)="E",AL1340/VLOOKUP($J1340,$K$11:$AB$28,AB$1,0),AL1340/AB$6)),"")</f>
        <v/>
      </c>
      <c r="AC1340" s="110"/>
      <c r="AD1340" s="14">
        <v>3151.6</v>
      </c>
      <c r="AE1340" s="14"/>
      <c r="AF1340" s="14">
        <v>12766.53</v>
      </c>
      <c r="AG1340" s="14"/>
      <c r="AH1340" s="14">
        <v>18467.39</v>
      </c>
      <c r="AI1340" s="14"/>
      <c r="AJ1340" s="14">
        <v>12612</v>
      </c>
      <c r="AK1340" s="65"/>
      <c r="AL1340" s="14">
        <v>0</v>
      </c>
      <c r="AM1340" s="65"/>
      <c r="AN1340" s="25">
        <v>1299.22</v>
      </c>
      <c r="AO1340" s="25">
        <v>1275.8499999999999</v>
      </c>
      <c r="AP1340" s="25">
        <v>1650.26</v>
      </c>
      <c r="AQ1340" s="25">
        <v>1700.82</v>
      </c>
      <c r="AR1340" s="25">
        <v>2221.38</v>
      </c>
      <c r="AS1340" s="25">
        <v>1239.8900000000001</v>
      </c>
      <c r="AT1340" s="25">
        <v>1693.29</v>
      </c>
      <c r="AU1340" s="25">
        <v>1715.39</v>
      </c>
      <c r="AV1340" s="25">
        <v>1044.1600000000001</v>
      </c>
      <c r="AW1340" s="25">
        <v>1083.8399999999999</v>
      </c>
      <c r="AX1340" s="25">
        <v>1030.75</v>
      </c>
      <c r="AY1340" s="25">
        <v>1037.01</v>
      </c>
      <c r="AZ1340" s="108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  <c r="BS1340" s="10"/>
      <c r="BT1340" s="10"/>
      <c r="BU1340" s="10"/>
      <c r="BV1340" s="10"/>
      <c r="BW1340" s="10"/>
      <c r="BX1340" s="10"/>
      <c r="BY1340" s="10"/>
      <c r="BZ1340" s="10"/>
      <c r="CA1340" s="10"/>
      <c r="CB1340" s="10"/>
      <c r="CC1340" s="10"/>
      <c r="CD1340" s="10"/>
      <c r="CE1340" s="10"/>
      <c r="CF1340" s="10"/>
      <c r="CG1340" s="10"/>
      <c r="CH1340" s="10"/>
      <c r="CI1340" s="10"/>
      <c r="CJ1340" s="10"/>
      <c r="CK1340" s="10"/>
      <c r="CL1340" s="10"/>
      <c r="CM1340" s="10"/>
      <c r="CN1340" s="10"/>
      <c r="CO1340" s="10"/>
      <c r="CP1340" s="10"/>
      <c r="CQ1340" s="10"/>
      <c r="CR1340" s="10"/>
      <c r="CS1340" s="10"/>
      <c r="CT1340" s="10"/>
      <c r="CU1340" s="10"/>
      <c r="CV1340" s="10"/>
      <c r="CW1340" s="10"/>
      <c r="CX1340" s="10"/>
      <c r="CY1340" s="10"/>
      <c r="CZ1340" s="10"/>
      <c r="DA1340" s="10"/>
      <c r="DB1340" s="10"/>
      <c r="DC1340" s="10"/>
      <c r="DD1340" s="10"/>
      <c r="DE1340" s="10"/>
      <c r="DF1340" s="10"/>
      <c r="DG1340" s="10"/>
      <c r="DH1340" s="10"/>
      <c r="DI1340" s="10"/>
      <c r="DJ1340" s="10"/>
      <c r="DK1340" s="10"/>
      <c r="DL1340" s="10"/>
      <c r="DM1340" s="10"/>
      <c r="DN1340" s="10"/>
      <c r="DO1340" s="10"/>
      <c r="DP1340" s="10"/>
      <c r="DQ1340" s="10"/>
      <c r="DR1340" s="10"/>
      <c r="DS1340" s="10"/>
    </row>
    <row r="1341" spans="1:123" ht="4.05" customHeight="1" x14ac:dyDescent="0.25">
      <c r="A1341" s="75" t="s">
        <v>348</v>
      </c>
      <c r="E1341" s="111"/>
      <c r="F1341" s="112"/>
      <c r="T1341" s="25"/>
      <c r="U1341" s="25"/>
      <c r="V1341" s="25"/>
      <c r="W1341" s="25"/>
      <c r="X1341" s="25"/>
      <c r="Y1341" s="25"/>
      <c r="Z1341" s="25"/>
      <c r="AA1341" s="25"/>
      <c r="AB1341" s="14"/>
      <c r="AC1341" s="14"/>
    </row>
    <row r="1342" spans="1:123" s="86" customFormat="1" ht="15" customHeight="1" x14ac:dyDescent="0.25">
      <c r="A1342" s="75" t="s">
        <v>348</v>
      </c>
      <c r="B1342" s="80"/>
      <c r="C1342" s="80"/>
      <c r="D1342" s="80"/>
      <c r="E1342" s="81"/>
      <c r="F1342" s="82"/>
      <c r="G1342" s="81"/>
      <c r="H1342" s="81"/>
      <c r="I1342" s="81"/>
      <c r="J1342" s="81"/>
      <c r="K1342" s="81"/>
      <c r="L1342" s="83">
        <f>L1343</f>
        <v>3009</v>
      </c>
      <c r="M1342" s="84" t="s">
        <v>361</v>
      </c>
      <c r="N1342" s="84"/>
      <c r="O1342" s="84"/>
      <c r="P1342" s="84"/>
      <c r="Q1342" s="84"/>
      <c r="R1342" s="84"/>
      <c r="S1342" s="84"/>
      <c r="T1342" s="84"/>
      <c r="U1342" s="84"/>
      <c r="V1342" s="84"/>
      <c r="W1342" s="84"/>
      <c r="X1342" s="84"/>
      <c r="Y1342" s="84"/>
      <c r="Z1342" s="84"/>
      <c r="AA1342" s="84"/>
      <c r="AB1342" s="81"/>
      <c r="AC1342" s="81"/>
      <c r="AD1342" s="14"/>
      <c r="AE1342" s="14"/>
      <c r="AF1342" s="14"/>
      <c r="AG1342" s="14"/>
      <c r="AH1342" s="14"/>
      <c r="AI1342" s="14"/>
      <c r="AJ1342" s="14"/>
      <c r="AK1342" s="14"/>
      <c r="AL1342" s="14"/>
      <c r="AM1342" s="14"/>
      <c r="AN1342" s="85"/>
      <c r="AO1342" s="85"/>
      <c r="AP1342" s="85"/>
      <c r="AQ1342" s="85"/>
      <c r="AR1342" s="85"/>
      <c r="AS1342" s="85"/>
      <c r="AT1342" s="85"/>
      <c r="AU1342" s="85"/>
      <c r="AV1342" s="85"/>
      <c r="AW1342" s="85"/>
      <c r="AX1342" s="85"/>
      <c r="AY1342" s="85"/>
      <c r="AZ1342" s="84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  <c r="BS1342" s="10"/>
      <c r="BT1342" s="10"/>
      <c r="BU1342" s="10"/>
      <c r="BV1342" s="10"/>
      <c r="BW1342" s="10"/>
      <c r="BX1342" s="10"/>
      <c r="BY1342" s="10"/>
      <c r="BZ1342" s="10"/>
      <c r="CA1342" s="10"/>
      <c r="CB1342" s="10"/>
      <c r="CC1342" s="10"/>
      <c r="CD1342" s="10"/>
      <c r="CE1342" s="10"/>
      <c r="CF1342" s="10"/>
      <c r="CG1342" s="10"/>
      <c r="CH1342" s="10"/>
      <c r="CI1342" s="10"/>
      <c r="CJ1342" s="10"/>
      <c r="CK1342" s="10"/>
      <c r="CL1342" s="10"/>
      <c r="CM1342" s="10"/>
      <c r="CN1342" s="10"/>
      <c r="CO1342" s="10"/>
      <c r="CP1342" s="10"/>
      <c r="CQ1342" s="10"/>
      <c r="CR1342" s="10"/>
      <c r="CS1342" s="10"/>
      <c r="CT1342" s="10"/>
      <c r="CU1342" s="10"/>
      <c r="CV1342" s="10"/>
      <c r="CW1342" s="10"/>
      <c r="CX1342" s="10"/>
      <c r="CY1342" s="10"/>
      <c r="CZ1342" s="10"/>
      <c r="DA1342" s="10"/>
      <c r="DB1342" s="10"/>
      <c r="DC1342" s="10"/>
      <c r="DD1342" s="10"/>
      <c r="DE1342" s="10"/>
      <c r="DF1342" s="10"/>
      <c r="DG1342" s="10"/>
      <c r="DH1342" s="10"/>
      <c r="DI1342" s="10"/>
      <c r="DJ1342" s="10"/>
      <c r="DK1342" s="10"/>
      <c r="DL1342" s="10"/>
      <c r="DM1342" s="10"/>
      <c r="DN1342" s="10"/>
      <c r="DO1342" s="10"/>
      <c r="DP1342" s="10"/>
      <c r="DQ1342" s="10"/>
      <c r="DR1342" s="10"/>
      <c r="DS1342" s="10"/>
    </row>
    <row r="1343" spans="1:123" s="101" customFormat="1" ht="10.95" customHeight="1" x14ac:dyDescent="0.25">
      <c r="A1343" s="75" t="s">
        <v>348</v>
      </c>
      <c r="B1343" s="95" t="str">
        <f t="shared" ref="B1343" si="370">IF(E1343&gt;0,"Bud02 " &amp; C1343 &amp;","&amp;D1343&amp;",'"&amp;E1343&amp;"',"&amp;1*R1343)</f>
        <v>Bud02 2020,3009,'xhnm06',0.00383963848671286</v>
      </c>
      <c r="C1343" s="96">
        <f t="shared" ref="C1343" si="371">$E$5</f>
        <v>2020</v>
      </c>
      <c r="D1343" s="96">
        <v>3009</v>
      </c>
      <c r="E1343" s="97" t="str">
        <f>IF(LEFT(H1343,1) = "x",H1343,F1343)</f>
        <v>xhnm06</v>
      </c>
      <c r="F1343" s="90">
        <v>506500</v>
      </c>
      <c r="G1343" s="98">
        <f>IF(""="",1,SUBSTITUTE(SUBSTITUTE("","xxp","xpp"),"xppm13","xppm08"))</f>
        <v>1</v>
      </c>
      <c r="H1343" s="98" t="str">
        <f>IF("xhnm06"="",1,"xhnm06")</f>
        <v>xhnm06</v>
      </c>
      <c r="I1343" s="98">
        <f>IF("E120z"="",1,IF(LEFT("E120z",1)&lt;&gt;"E","E120z",1))</f>
        <v>1</v>
      </c>
      <c r="J1343" s="98" t="str">
        <f>IF("E120z"="",1,IF(LEFT("E120z",1)="E","E120z",1))</f>
        <v>E120z</v>
      </c>
      <c r="K1343" s="99" t="s">
        <v>362</v>
      </c>
      <c r="L1343" s="91">
        <v>3009</v>
      </c>
      <c r="M1343" s="100" t="str">
        <f>IF(LEFT($G1343,4)="xppm","*","")</f>
        <v/>
      </c>
      <c r="N1343" s="101" t="str">
        <f>UPPER(TRIM("          HOUSE THERAPY - MEDICARE B"))</f>
        <v>HOUSE THERAPY - MEDICARE B</v>
      </c>
      <c r="P1343" s="102" t="s">
        <v>356</v>
      </c>
      <c r="R1343" s="109">
        <f>IFERROR(IF(1*AB1343&gt;0,AB1343,V1343),V1343)</f>
        <v>3.8396384867128638E-3</v>
      </c>
      <c r="S1343" s="108"/>
      <c r="T1343" s="101">
        <f>IFERROR(IF(LEFT($G1343,4)="xppm",AD1343/VLOOKUP($G1343,$K$11:$Z$28,T$1,0),IF(LEFT($J1343,1)="E",AD1343/VLOOKUP($J1343,$K$11:$Z$28,T$1,0),AD1343/T$6)),"")</f>
        <v>3.3602226279351821E-3</v>
      </c>
      <c r="V1343" s="101">
        <f>IFERROR(IF(LEFT($G1343,4)="xppm",AF1343/VLOOKUP($G1343,$K$11:$Z$28,V$1,0),IF(LEFT($J1343,1)="E",AF1343/VLOOKUP($J1343,$K$11:$Z$28,V$1,0),AF1343/V$6)),"")</f>
        <v>3.8396384867128638E-3</v>
      </c>
      <c r="X1343" s="101">
        <f>IFERROR(IF(LEFT($G1343,4)="xppm",AH1343/VLOOKUP($G1343,$K$11:$Z$28,X$1,0),IF(LEFT($J1343,1)="E",AH1343/VLOOKUP($J1343,$K$11:$Z$28,X$1,0),AH1343/X$6)),"")</f>
        <v>4.3594014887523578E-3</v>
      </c>
      <c r="Z1343" s="101">
        <f>IFERROR(IF(LEFT($G1343,4)="xppm",AJ1343/VLOOKUP($G1343,$K$11:$Z$28,Z$1,0),IF(LEFT($J1343,1)="E",AJ1343/VLOOKUP($J1343,$K$11:$Z$28,Z$1,0),AJ1343/Z$6)),"")</f>
        <v>1.3473620981105197E-2</v>
      </c>
      <c r="AA1343" s="108"/>
      <c r="AB1343" s="99" t="str">
        <f>IFERROR(IF(LEFT($G1343,4)="xppm",AL1343/VLOOKUP($G1343,$K$11:$Z$28,AB$1,0),IF(LEFT($J1343,1)="E",AL1343/VLOOKUP($J1343,$K$11:$AB$28,AB$1,0),AL1343/AB$6)),"")</f>
        <v/>
      </c>
      <c r="AC1343" s="110"/>
      <c r="AD1343" s="14">
        <v>12155.44</v>
      </c>
      <c r="AE1343" s="14"/>
      <c r="AF1343" s="14">
        <v>39735.040000000001</v>
      </c>
      <c r="AG1343" s="14"/>
      <c r="AH1343" s="14">
        <v>44576.09</v>
      </c>
      <c r="AI1343" s="14"/>
      <c r="AJ1343" s="14">
        <v>135238.050564</v>
      </c>
      <c r="AK1343" s="65"/>
      <c r="AL1343" s="14">
        <v>0</v>
      </c>
      <c r="AM1343" s="65"/>
      <c r="AN1343" s="25">
        <v>2976.36</v>
      </c>
      <c r="AO1343" s="25">
        <v>7367.36</v>
      </c>
      <c r="AP1343" s="25">
        <v>4495.9799999999996</v>
      </c>
      <c r="AQ1343" s="25">
        <v>5268.38</v>
      </c>
      <c r="AR1343" s="25">
        <v>3196.64</v>
      </c>
      <c r="AS1343" s="25">
        <v>8471.14</v>
      </c>
      <c r="AT1343" s="25">
        <v>5988.3</v>
      </c>
      <c r="AU1343" s="25">
        <v>920.89</v>
      </c>
      <c r="AV1343" s="25">
        <v>3734.25</v>
      </c>
      <c r="AW1343" s="25">
        <v>4471.71</v>
      </c>
      <c r="AX1343" s="25">
        <v>5563.7</v>
      </c>
      <c r="AY1343" s="25">
        <v>2120.0300000000002</v>
      </c>
      <c r="AZ1343" s="108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  <c r="BS1343" s="10"/>
      <c r="BT1343" s="10"/>
      <c r="BU1343" s="10"/>
      <c r="BV1343" s="10"/>
      <c r="BW1343" s="10"/>
      <c r="BX1343" s="10"/>
      <c r="BY1343" s="10"/>
      <c r="BZ1343" s="10"/>
      <c r="CA1343" s="10"/>
      <c r="CB1343" s="10"/>
      <c r="CC1343" s="10"/>
      <c r="CD1343" s="10"/>
      <c r="CE1343" s="10"/>
      <c r="CF1343" s="10"/>
      <c r="CG1343" s="10"/>
      <c r="CH1343" s="10"/>
      <c r="CI1343" s="10"/>
      <c r="CJ1343" s="10"/>
      <c r="CK1343" s="10"/>
      <c r="CL1343" s="10"/>
      <c r="CM1343" s="10"/>
      <c r="CN1343" s="10"/>
      <c r="CO1343" s="10"/>
      <c r="CP1343" s="10"/>
      <c r="CQ1343" s="10"/>
      <c r="CR1343" s="10"/>
      <c r="CS1343" s="10"/>
      <c r="CT1343" s="10"/>
      <c r="CU1343" s="10"/>
      <c r="CV1343" s="10"/>
      <c r="CW1343" s="10"/>
      <c r="CX1343" s="10"/>
      <c r="CY1343" s="10"/>
      <c r="CZ1343" s="10"/>
      <c r="DA1343" s="10"/>
      <c r="DB1343" s="10"/>
      <c r="DC1343" s="10"/>
      <c r="DD1343" s="10"/>
      <c r="DE1343" s="10"/>
      <c r="DF1343" s="10"/>
      <c r="DG1343" s="10"/>
      <c r="DH1343" s="10"/>
      <c r="DI1343" s="10"/>
      <c r="DJ1343" s="10"/>
      <c r="DK1343" s="10"/>
      <c r="DL1343" s="10"/>
      <c r="DM1343" s="10"/>
      <c r="DN1343" s="10"/>
      <c r="DO1343" s="10"/>
      <c r="DP1343" s="10"/>
      <c r="DQ1343" s="10"/>
      <c r="DR1343" s="10"/>
      <c r="DS1343" s="10"/>
    </row>
    <row r="1344" spans="1:123" s="101" customFormat="1" ht="10.95" customHeight="1" x14ac:dyDescent="0.25">
      <c r="A1344" s="75" t="s">
        <v>348</v>
      </c>
      <c r="B1344" s="95" t="str">
        <f>IF(E1344&gt;0,"Bud02 " &amp; C1344 &amp;","&amp;D1344&amp;",'"&amp;E1344&amp;"',"&amp;1*R1344)</f>
        <v>Bud02 2020,3009,'508100',370.368888888889</v>
      </c>
      <c r="C1344" s="96">
        <f>$E$5</f>
        <v>2020</v>
      </c>
      <c r="D1344" s="96">
        <v>3009</v>
      </c>
      <c r="E1344" s="97">
        <f>IF(LEFT(H1344,1) = "x",H1344,F1344)</f>
        <v>508100</v>
      </c>
      <c r="F1344" s="90">
        <v>508100</v>
      </c>
      <c r="G1344" s="98">
        <f>IF(""="",1,SUBSTITUTE(SUBSTITUTE("","xxp","xpp"),"xppm13","xppm08"))</f>
        <v>1</v>
      </c>
      <c r="H1344" s="98">
        <f>IF(""="",1,"")</f>
        <v>1</v>
      </c>
      <c r="I1344" s="98">
        <f>IF(""="",1,IF(LEFT("",1)&lt;&gt;"E","",1))</f>
        <v>1</v>
      </c>
      <c r="J1344" s="98">
        <f>IF(""="",1,IF(LEFT("",1)="E","",1))</f>
        <v>1</v>
      </c>
      <c r="K1344" s="99" t="s">
        <v>363</v>
      </c>
      <c r="L1344" s="91">
        <v>3009</v>
      </c>
      <c r="M1344" s="100" t="str">
        <f>IF(LEFT($G1344,4)="xppm","*","")</f>
        <v/>
      </c>
      <c r="N1344" s="101" t="str">
        <f>UPPER(TRIM("          HOUSE THERAPY - REHAB SUPPLIES"))</f>
        <v>HOUSE THERAPY - REHAB SUPPLIES</v>
      </c>
      <c r="P1344" s="102" t="s">
        <v>356</v>
      </c>
      <c r="R1344" s="109">
        <f>IFERROR(IF(1*AB1344&gt;0,AB1344,V1344),V1344)</f>
        <v>370.36888888888893</v>
      </c>
      <c r="S1344" s="108"/>
      <c r="T1344" s="101">
        <f>IFERROR(IF(LEFT($G1344,4)="xppm",AD1344/VLOOKUP($G1344,$K$11:$Z$28,T$1,0),IF(LEFT($J1344,1)="E",AD1344/VLOOKUP($J1344,$K$11:$Z$28,T$1,0),AD1344/T$6)),"")</f>
        <v>0</v>
      </c>
      <c r="V1344" s="101">
        <f>IFERROR(IF(LEFT($G1344,4)="xppm",AF1344/VLOOKUP($G1344,$K$11:$Z$28,V$1,0),IF(LEFT($J1344,1)="E",AF1344/VLOOKUP($J1344,$K$11:$Z$28,V$1,0),AF1344/V$6)),"")</f>
        <v>370.36888888888893</v>
      </c>
      <c r="X1344" s="101">
        <f>IFERROR(IF(LEFT($G1344,4)="xppm",AH1344/VLOOKUP($G1344,$K$11:$Z$28,X$1,0),IF(LEFT($J1344,1)="E",AH1344/VLOOKUP($J1344,$K$11:$Z$28,X$1,0),AH1344/X$6)),"")</f>
        <v>269.30416666666667</v>
      </c>
      <c r="Z1344" s="101">
        <f>IFERROR(IF(LEFT($G1344,4)="xppm",AJ1344/VLOOKUP($G1344,$K$11:$Z$28,Z$1,0),IF(LEFT($J1344,1)="E",AJ1344/VLOOKUP($J1344,$K$11:$Z$28,Z$1,0),AJ1344/Z$6)),"")</f>
        <v>0</v>
      </c>
      <c r="AA1344" s="108"/>
      <c r="AB1344" s="99">
        <f>IFERROR(IF(LEFT($G1344,4)="xppm",AL1344/VLOOKUP($G1344,$K$11:$Z$28,AB$1,0),IF(LEFT($J1344,1)="E",AL1344/VLOOKUP($J1344,$K$11:$AB$28,AB$1,0),AL1344/AB$6)),"")</f>
        <v>0</v>
      </c>
      <c r="AC1344" s="110"/>
      <c r="AD1344" s="14">
        <v>0</v>
      </c>
      <c r="AE1344" s="14"/>
      <c r="AF1344" s="14">
        <v>3333.32</v>
      </c>
      <c r="AG1344" s="14"/>
      <c r="AH1344" s="14">
        <v>3231.65</v>
      </c>
      <c r="AI1344" s="14"/>
      <c r="AJ1344" s="14"/>
      <c r="AK1344" s="65"/>
      <c r="AL1344" s="14"/>
      <c r="AM1344" s="65"/>
      <c r="AN1344" s="25">
        <v>201.99</v>
      </c>
      <c r="AO1344" s="25">
        <v>376.41</v>
      </c>
      <c r="AP1344" s="25">
        <v>384.28</v>
      </c>
      <c r="AQ1344" s="25">
        <v>192.39</v>
      </c>
      <c r="AR1344" s="25">
        <v>817.82</v>
      </c>
      <c r="AS1344" s="25">
        <v>731.81</v>
      </c>
      <c r="AT1344" s="25">
        <v>1338.68</v>
      </c>
      <c r="AU1344" s="25">
        <v>252.62</v>
      </c>
      <c r="AV1344" s="25">
        <v>0</v>
      </c>
      <c r="AW1344" s="25">
        <v>0</v>
      </c>
      <c r="AX1344" s="25">
        <v>0</v>
      </c>
      <c r="AY1344" s="25">
        <v>0</v>
      </c>
      <c r="AZ1344" s="108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  <c r="BS1344" s="10"/>
      <c r="BT1344" s="10"/>
      <c r="BU1344" s="10"/>
      <c r="BV1344" s="10"/>
      <c r="BW1344" s="10"/>
      <c r="BX1344" s="10"/>
      <c r="BY1344" s="10"/>
      <c r="BZ1344" s="10"/>
      <c r="CA1344" s="10"/>
      <c r="CB1344" s="10"/>
      <c r="CC1344" s="10"/>
      <c r="CD1344" s="10"/>
      <c r="CE1344" s="10"/>
      <c r="CF1344" s="10"/>
      <c r="CG1344" s="10"/>
      <c r="CH1344" s="10"/>
      <c r="CI1344" s="10"/>
      <c r="CJ1344" s="10"/>
      <c r="CK1344" s="10"/>
      <c r="CL1344" s="10"/>
      <c r="CM1344" s="10"/>
      <c r="CN1344" s="10"/>
      <c r="CO1344" s="10"/>
      <c r="CP1344" s="10"/>
      <c r="CQ1344" s="10"/>
      <c r="CR1344" s="10"/>
      <c r="CS1344" s="10"/>
      <c r="CT1344" s="10"/>
      <c r="CU1344" s="10"/>
      <c r="CV1344" s="10"/>
      <c r="CW1344" s="10"/>
      <c r="CX1344" s="10"/>
      <c r="CY1344" s="10"/>
      <c r="CZ1344" s="10"/>
      <c r="DA1344" s="10"/>
      <c r="DB1344" s="10"/>
      <c r="DC1344" s="10"/>
      <c r="DD1344" s="10"/>
      <c r="DE1344" s="10"/>
      <c r="DF1344" s="10"/>
      <c r="DG1344" s="10"/>
      <c r="DH1344" s="10"/>
      <c r="DI1344" s="10"/>
      <c r="DJ1344" s="10"/>
      <c r="DK1344" s="10"/>
      <c r="DL1344" s="10"/>
      <c r="DM1344" s="10"/>
      <c r="DN1344" s="10"/>
      <c r="DO1344" s="10"/>
      <c r="DP1344" s="10"/>
      <c r="DQ1344" s="10"/>
      <c r="DR1344" s="10"/>
      <c r="DS1344" s="10"/>
    </row>
    <row r="1345" spans="1:123" ht="4.05" customHeight="1" x14ac:dyDescent="0.25">
      <c r="A1345" s="75" t="s">
        <v>348</v>
      </c>
      <c r="E1345" s="111"/>
      <c r="F1345" s="112"/>
      <c r="T1345" s="25"/>
      <c r="U1345" s="25"/>
      <c r="V1345" s="25"/>
      <c r="W1345" s="25"/>
      <c r="X1345" s="25"/>
      <c r="Y1345" s="25"/>
      <c r="Z1345" s="25"/>
      <c r="AA1345" s="25"/>
      <c r="AB1345" s="14"/>
      <c r="AC1345" s="14"/>
    </row>
    <row r="1346" spans="1:123" s="86" customFormat="1" ht="15" customHeight="1" x14ac:dyDescent="0.25">
      <c r="A1346" s="75" t="s">
        <v>348</v>
      </c>
      <c r="B1346" s="80"/>
      <c r="C1346" s="80"/>
      <c r="D1346" s="80"/>
      <c r="E1346" s="81"/>
      <c r="F1346" s="82"/>
      <c r="G1346" s="81"/>
      <c r="H1346" s="81"/>
      <c r="I1346" s="81"/>
      <c r="J1346" s="81"/>
      <c r="K1346" s="81"/>
      <c r="L1346" s="83">
        <f>L1347</f>
        <v>3009</v>
      </c>
      <c r="M1346" s="84" t="s">
        <v>364</v>
      </c>
      <c r="N1346" s="84"/>
      <c r="O1346" s="84"/>
      <c r="P1346" s="84"/>
      <c r="Q1346" s="84"/>
      <c r="R1346" s="84"/>
      <c r="S1346" s="84"/>
      <c r="T1346" s="84"/>
      <c r="U1346" s="84"/>
      <c r="V1346" s="84"/>
      <c r="W1346" s="84"/>
      <c r="X1346" s="84"/>
      <c r="Y1346" s="84"/>
      <c r="Z1346" s="84"/>
      <c r="AA1346" s="84"/>
      <c r="AB1346" s="81"/>
      <c r="AC1346" s="81"/>
      <c r="AD1346" s="14"/>
      <c r="AE1346" s="14"/>
      <c r="AF1346" s="14"/>
      <c r="AG1346" s="14"/>
      <c r="AH1346" s="14"/>
      <c r="AI1346" s="14"/>
      <c r="AJ1346" s="14"/>
      <c r="AK1346" s="14"/>
      <c r="AL1346" s="14"/>
      <c r="AM1346" s="14"/>
      <c r="AN1346" s="85"/>
      <c r="AO1346" s="85"/>
      <c r="AP1346" s="85"/>
      <c r="AQ1346" s="85"/>
      <c r="AR1346" s="85"/>
      <c r="AS1346" s="85"/>
      <c r="AT1346" s="85"/>
      <c r="AU1346" s="85"/>
      <c r="AV1346" s="85"/>
      <c r="AW1346" s="85"/>
      <c r="AX1346" s="85"/>
      <c r="AY1346" s="85"/>
      <c r="AZ1346" s="84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  <c r="BS1346" s="10"/>
      <c r="BT1346" s="10"/>
      <c r="BU1346" s="10"/>
      <c r="BV1346" s="10"/>
      <c r="BW1346" s="10"/>
      <c r="BX1346" s="10"/>
      <c r="BY1346" s="10"/>
      <c r="BZ1346" s="10"/>
      <c r="CA1346" s="10"/>
      <c r="CB1346" s="10"/>
      <c r="CC1346" s="10"/>
      <c r="CD1346" s="10"/>
      <c r="CE1346" s="10"/>
      <c r="CF1346" s="10"/>
      <c r="CG1346" s="10"/>
      <c r="CH1346" s="10"/>
      <c r="CI1346" s="10"/>
      <c r="CJ1346" s="10"/>
      <c r="CK1346" s="10"/>
      <c r="CL1346" s="10"/>
      <c r="CM1346" s="10"/>
      <c r="CN1346" s="10"/>
      <c r="CO1346" s="10"/>
      <c r="CP1346" s="10"/>
      <c r="CQ1346" s="10"/>
      <c r="CR1346" s="10"/>
      <c r="CS1346" s="10"/>
      <c r="CT1346" s="10"/>
      <c r="CU1346" s="10"/>
      <c r="CV1346" s="10"/>
      <c r="CW1346" s="10"/>
      <c r="CX1346" s="10"/>
      <c r="CY1346" s="10"/>
      <c r="CZ1346" s="10"/>
      <c r="DA1346" s="10"/>
      <c r="DB1346" s="10"/>
      <c r="DC1346" s="10"/>
      <c r="DD1346" s="10"/>
      <c r="DE1346" s="10"/>
      <c r="DF1346" s="10"/>
      <c r="DG1346" s="10"/>
      <c r="DH1346" s="10"/>
      <c r="DI1346" s="10"/>
      <c r="DJ1346" s="10"/>
      <c r="DK1346" s="10"/>
      <c r="DL1346" s="10"/>
      <c r="DM1346" s="10"/>
      <c r="DN1346" s="10"/>
      <c r="DO1346" s="10"/>
      <c r="DP1346" s="10"/>
      <c r="DQ1346" s="10"/>
      <c r="DR1346" s="10"/>
      <c r="DS1346" s="10"/>
    </row>
    <row r="1347" spans="1:123" s="101" customFormat="1" ht="10.95" customHeight="1" x14ac:dyDescent="0.25">
      <c r="A1347" s="75" t="s">
        <v>348</v>
      </c>
      <c r="B1347" s="95" t="str">
        <f t="shared" ref="B1347" si="372">IF(E1347&gt;0,"Bud02 " &amp; C1347 &amp;","&amp;D1347&amp;",'"&amp;E1347&amp;"',"&amp;1*R1347)</f>
        <v>Bud02 2020,3009,'xdit02',0</v>
      </c>
      <c r="C1347" s="96">
        <f t="shared" ref="C1347" si="373">$E$5</f>
        <v>2020</v>
      </c>
      <c r="D1347" s="96">
        <v>3009</v>
      </c>
      <c r="E1347" s="97" t="str">
        <f>IF(LEFT(H1347,1) = "x",H1347,F1347)</f>
        <v>xdit02</v>
      </c>
      <c r="F1347" s="90">
        <v>530400</v>
      </c>
      <c r="G1347" s="98" t="str">
        <f>IF("xppm02"="",1,SUBSTITUTE(SUBSTITUTE("xppm02","xxp","xpp"),"xppm13","xppm08"))</f>
        <v>xppm02</v>
      </c>
      <c r="H1347" s="98" t="str">
        <f>IF("xdit02"="",1,"xdit02")</f>
        <v>xdit02</v>
      </c>
      <c r="I1347" s="98">
        <f>IF(""="",1,IF(LEFT("",1)&lt;&gt;"E","",1))</f>
        <v>1</v>
      </c>
      <c r="J1347" s="98">
        <f>IF(""="",1,IF(LEFT("",1)="E","",1))</f>
        <v>1</v>
      </c>
      <c r="K1347" s="99" t="s">
        <v>365</v>
      </c>
      <c r="L1347" s="91">
        <v>3009</v>
      </c>
      <c r="M1347" s="100" t="str">
        <f>IF(LEFT($G1347,4)="xppm","*","")</f>
        <v>*</v>
      </c>
      <c r="N1347" s="101" t="str">
        <f>UPPER(TRIM("          DIETARY CONTRACT SERVICES"))</f>
        <v>DIETARY CONTRACT SERVICES</v>
      </c>
      <c r="P1347" s="102" t="s">
        <v>366</v>
      </c>
      <c r="R1347" s="109">
        <f>IFERROR(IF(1*AB1347&gt;0,AB1347,V1347),V1347)</f>
        <v>0</v>
      </c>
      <c r="S1347" s="108"/>
      <c r="T1347" s="101">
        <f>IFERROR(IF(LEFT($G1347,4)="xppm",AD1347/VLOOKUP($G1347,$K$11:$Z$28,T$1,0),IF(LEFT($J1347,1)="E",AD1347/VLOOKUP($J1347,$K$11:$Z$28,T$1,0),AD1347/T$6)),"")</f>
        <v>0</v>
      </c>
      <c r="V1347" s="101">
        <f>IFERROR(IF(LEFT($G1347,4)="xppm",AF1347/VLOOKUP($G1347,$K$11:$Z$28,V$1,0),IF(LEFT($J1347,1)="E",AF1347/VLOOKUP($J1347,$K$11:$Z$28,V$1,0),AF1347/V$6)),"")</f>
        <v>0</v>
      </c>
      <c r="X1347" s="101">
        <f>IFERROR(IF(LEFT($G1347,4)="xppm",AH1347/VLOOKUP($G1347,$K$11:$Z$28,X$1,0),IF(LEFT($J1347,1)="E",AH1347/VLOOKUP($J1347,$K$11:$Z$28,X$1,0),AH1347/X$6)),"")</f>
        <v>0.15912321227820683</v>
      </c>
      <c r="Z1347" s="101">
        <f>IFERROR(IF(LEFT($G1347,4)="xppm",AJ1347/VLOOKUP($G1347,$K$11:$Z$28,Z$1,0),IF(LEFT($J1347,1)="E",AJ1347/VLOOKUP($J1347,$K$11:$Z$28,Z$1,0),AJ1347/Z$6)),"")</f>
        <v>0</v>
      </c>
      <c r="AA1347" s="108"/>
      <c r="AB1347" s="99" t="str">
        <f>IFERROR(IF(LEFT($G1347,4)="xppm",AL1347/VLOOKUP($G1347,$K$11:$Z$28,AB$1,0),IF(LEFT($J1347,1)="E",AL1347/VLOOKUP($J1347,$K$11:$AB$28,AB$1,0),AL1347/AB$6)),"")</f>
        <v/>
      </c>
      <c r="AC1347" s="110"/>
      <c r="AD1347" s="14">
        <v>0</v>
      </c>
      <c r="AE1347" s="14"/>
      <c r="AF1347" s="14">
        <v>0</v>
      </c>
      <c r="AG1347" s="14"/>
      <c r="AH1347" s="14">
        <v>191224.57</v>
      </c>
      <c r="AI1347" s="14"/>
      <c r="AJ1347" s="14">
        <v>0</v>
      </c>
      <c r="AK1347" s="65"/>
      <c r="AL1347" s="14">
        <v>0</v>
      </c>
      <c r="AM1347" s="65"/>
      <c r="AN1347" s="25">
        <v>0</v>
      </c>
      <c r="AO1347" s="25">
        <v>0</v>
      </c>
      <c r="AP1347" s="25">
        <v>0</v>
      </c>
      <c r="AQ1347" s="25">
        <v>0</v>
      </c>
      <c r="AR1347" s="25">
        <v>0</v>
      </c>
      <c r="AS1347" s="25">
        <v>0</v>
      </c>
      <c r="AT1347" s="25">
        <v>0</v>
      </c>
      <c r="AU1347" s="25">
        <v>0</v>
      </c>
      <c r="AV1347" s="25">
        <v>0</v>
      </c>
      <c r="AW1347" s="25">
        <v>0</v>
      </c>
      <c r="AX1347" s="25">
        <v>0</v>
      </c>
      <c r="AY1347" s="25">
        <v>0</v>
      </c>
      <c r="AZ1347" s="108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  <c r="BS1347" s="10"/>
      <c r="BT1347" s="10"/>
      <c r="BU1347" s="10"/>
      <c r="BV1347" s="10"/>
      <c r="BW1347" s="10"/>
      <c r="BX1347" s="10"/>
      <c r="BY1347" s="10"/>
      <c r="BZ1347" s="10"/>
      <c r="CA1347" s="10"/>
      <c r="CB1347" s="10"/>
      <c r="CC1347" s="10"/>
      <c r="CD1347" s="10"/>
      <c r="CE1347" s="10"/>
      <c r="CF1347" s="10"/>
      <c r="CG1347" s="10"/>
      <c r="CH1347" s="10"/>
      <c r="CI1347" s="10"/>
      <c r="CJ1347" s="10"/>
      <c r="CK1347" s="10"/>
      <c r="CL1347" s="10"/>
      <c r="CM1347" s="10"/>
      <c r="CN1347" s="10"/>
      <c r="CO1347" s="10"/>
      <c r="CP1347" s="10"/>
      <c r="CQ1347" s="10"/>
      <c r="CR1347" s="10"/>
      <c r="CS1347" s="10"/>
      <c r="CT1347" s="10"/>
      <c r="CU1347" s="10"/>
      <c r="CV1347" s="10"/>
      <c r="CW1347" s="10"/>
      <c r="CX1347" s="10"/>
      <c r="CY1347" s="10"/>
      <c r="CZ1347" s="10"/>
      <c r="DA1347" s="10"/>
      <c r="DB1347" s="10"/>
      <c r="DC1347" s="10"/>
      <c r="DD1347" s="10"/>
      <c r="DE1347" s="10"/>
      <c r="DF1347" s="10"/>
      <c r="DG1347" s="10"/>
      <c r="DH1347" s="10"/>
      <c r="DI1347" s="10"/>
      <c r="DJ1347" s="10"/>
      <c r="DK1347" s="10"/>
      <c r="DL1347" s="10"/>
      <c r="DM1347" s="10"/>
      <c r="DN1347" s="10"/>
      <c r="DO1347" s="10"/>
      <c r="DP1347" s="10"/>
      <c r="DQ1347" s="10"/>
      <c r="DR1347" s="10"/>
      <c r="DS1347" s="10"/>
    </row>
    <row r="1348" spans="1:123" ht="4.05" customHeight="1" x14ac:dyDescent="0.25">
      <c r="A1348" s="75" t="s">
        <v>348</v>
      </c>
      <c r="E1348" s="111"/>
      <c r="F1348" s="112"/>
      <c r="T1348" s="25"/>
      <c r="U1348" s="25"/>
      <c r="V1348" s="25"/>
      <c r="W1348" s="25"/>
      <c r="X1348" s="25"/>
      <c r="Y1348" s="25"/>
      <c r="Z1348" s="25"/>
      <c r="AA1348" s="25"/>
      <c r="AB1348" s="14"/>
      <c r="AC1348" s="14"/>
    </row>
    <row r="1349" spans="1:123" s="86" customFormat="1" ht="15" customHeight="1" x14ac:dyDescent="0.25">
      <c r="A1349" s="75" t="s">
        <v>348</v>
      </c>
      <c r="B1349" s="80"/>
      <c r="C1349" s="80"/>
      <c r="D1349" s="80"/>
      <c r="E1349" s="81"/>
      <c r="F1349" s="82"/>
      <c r="G1349" s="81"/>
      <c r="H1349" s="81"/>
      <c r="I1349" s="81"/>
      <c r="J1349" s="81"/>
      <c r="K1349" s="81"/>
      <c r="L1349" s="83">
        <f>L1350</f>
        <v>3009</v>
      </c>
      <c r="M1349" s="84" t="s">
        <v>367</v>
      </c>
      <c r="N1349" s="84"/>
      <c r="O1349" s="84"/>
      <c r="P1349" s="84"/>
      <c r="Q1349" s="84"/>
      <c r="R1349" s="84"/>
      <c r="S1349" s="84"/>
      <c r="T1349" s="84"/>
      <c r="U1349" s="84"/>
      <c r="V1349" s="84"/>
      <c r="W1349" s="84"/>
      <c r="X1349" s="84"/>
      <c r="Y1349" s="84"/>
      <c r="Z1349" s="84"/>
      <c r="AA1349" s="84"/>
      <c r="AB1349" s="81"/>
      <c r="AC1349" s="81"/>
      <c r="AD1349" s="14"/>
      <c r="AE1349" s="14"/>
      <c r="AF1349" s="14"/>
      <c r="AG1349" s="14"/>
      <c r="AH1349" s="14"/>
      <c r="AI1349" s="14"/>
      <c r="AJ1349" s="14"/>
      <c r="AK1349" s="14"/>
      <c r="AL1349" s="14"/>
      <c r="AM1349" s="14"/>
      <c r="AN1349" s="85"/>
      <c r="AO1349" s="85"/>
      <c r="AP1349" s="85"/>
      <c r="AQ1349" s="85"/>
      <c r="AR1349" s="85"/>
      <c r="AS1349" s="85"/>
      <c r="AT1349" s="85"/>
      <c r="AU1349" s="85"/>
      <c r="AV1349" s="85"/>
      <c r="AW1349" s="85"/>
      <c r="AX1349" s="85"/>
      <c r="AY1349" s="85"/>
      <c r="AZ1349" s="84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  <c r="BS1349" s="10"/>
      <c r="BT1349" s="10"/>
      <c r="BU1349" s="10"/>
      <c r="BV1349" s="10"/>
      <c r="BW1349" s="10"/>
      <c r="BX1349" s="10"/>
      <c r="BY1349" s="10"/>
      <c r="BZ1349" s="10"/>
      <c r="CA1349" s="10"/>
      <c r="CB1349" s="10"/>
      <c r="CC1349" s="10"/>
      <c r="CD1349" s="10"/>
      <c r="CE1349" s="10"/>
      <c r="CF1349" s="10"/>
      <c r="CG1349" s="10"/>
      <c r="CH1349" s="10"/>
      <c r="CI1349" s="10"/>
      <c r="CJ1349" s="10"/>
      <c r="CK1349" s="10"/>
      <c r="CL1349" s="10"/>
      <c r="CM1349" s="10"/>
      <c r="CN1349" s="10"/>
      <c r="CO1349" s="10"/>
      <c r="CP1349" s="10"/>
      <c r="CQ1349" s="10"/>
      <c r="CR1349" s="10"/>
      <c r="CS1349" s="10"/>
      <c r="CT1349" s="10"/>
      <c r="CU1349" s="10"/>
      <c r="CV1349" s="10"/>
      <c r="CW1349" s="10"/>
      <c r="CX1349" s="10"/>
      <c r="CY1349" s="10"/>
      <c r="CZ1349" s="10"/>
      <c r="DA1349" s="10"/>
      <c r="DB1349" s="10"/>
      <c r="DC1349" s="10"/>
      <c r="DD1349" s="10"/>
      <c r="DE1349" s="10"/>
      <c r="DF1349" s="10"/>
      <c r="DG1349" s="10"/>
      <c r="DH1349" s="10"/>
      <c r="DI1349" s="10"/>
      <c r="DJ1349" s="10"/>
      <c r="DK1349" s="10"/>
      <c r="DL1349" s="10"/>
      <c r="DM1349" s="10"/>
      <c r="DN1349" s="10"/>
      <c r="DO1349" s="10"/>
      <c r="DP1349" s="10"/>
      <c r="DQ1349" s="10"/>
      <c r="DR1349" s="10"/>
      <c r="DS1349" s="10"/>
    </row>
    <row r="1350" spans="1:123" s="101" customFormat="1" ht="10.95" customHeight="1" x14ac:dyDescent="0.25">
      <c r="A1350" s="75" t="s">
        <v>348</v>
      </c>
      <c r="B1350" s="95" t="str">
        <f t="shared" ref="B1350:B1352" si="374">IF(E1350&gt;0,"Bud02 " &amp; C1350 &amp;","&amp;D1350&amp;",'"&amp;E1350&amp;"',"&amp;1*R1350)</f>
        <v>Bud02 2020,3009,'533000',17833.5922222222</v>
      </c>
      <c r="C1350" s="96">
        <f t="shared" ref="C1350:C1352" si="375">$E$5</f>
        <v>2020</v>
      </c>
      <c r="D1350" s="96">
        <v>3009</v>
      </c>
      <c r="E1350" s="97">
        <f>IF(LEFT(H1350,1) = "x",H1350,F1350)</f>
        <v>533000</v>
      </c>
      <c r="F1350" s="90">
        <v>533000</v>
      </c>
      <c r="G1350" s="98">
        <f>IF(""="",1,SUBSTITUTE(SUBSTITUTE("","xxp","xpp"),"xppm13","xppm08"))</f>
        <v>1</v>
      </c>
      <c r="H1350" s="98">
        <f>IF(""="",1,"")</f>
        <v>1</v>
      </c>
      <c r="I1350" s="98">
        <f>IF(""="",1,IF(LEFT("",1)&lt;&gt;"E","",1))</f>
        <v>1</v>
      </c>
      <c r="J1350" s="98">
        <f>IF(""="",1,IF(LEFT("",1)="E","",1))</f>
        <v>1</v>
      </c>
      <c r="K1350" s="99" t="s">
        <v>368</v>
      </c>
      <c r="L1350" s="91">
        <v>3009</v>
      </c>
      <c r="M1350" s="100" t="str">
        <f>IF(LEFT($G1350,4)="xppm","*","")</f>
        <v/>
      </c>
      <c r="N1350" s="101" t="str">
        <f>UPPER(TRIM("          UTILITIES"))</f>
        <v>UTILITIES</v>
      </c>
      <c r="P1350" s="102" t="s">
        <v>356</v>
      </c>
      <c r="R1350" s="109">
        <f>IFERROR(IF(1*AB1350&gt;0,AB1350,V1350),V1350)</f>
        <v>17833.592222222222</v>
      </c>
      <c r="S1350" s="108"/>
      <c r="T1350" s="101">
        <f>IFERROR(IF(LEFT($G1350,4)="xppm",AD1350/VLOOKUP($G1350,$K$11:$Z$28,T$1,0),IF(LEFT($J1350,1)="E",AD1350/VLOOKUP($J1350,$K$11:$Z$28,T$1,0),AD1350/T$6)),"")</f>
        <v>19203.006666666664</v>
      </c>
      <c r="V1350" s="101">
        <f>IFERROR(IF(LEFT($G1350,4)="xppm",AF1350/VLOOKUP($G1350,$K$11:$Z$28,V$1,0),IF(LEFT($J1350,1)="E",AF1350/VLOOKUP($J1350,$K$11:$Z$28,V$1,0),AF1350/V$6)),"")</f>
        <v>17833.592222222222</v>
      </c>
      <c r="X1350" s="101">
        <f>IFERROR(IF(LEFT($G1350,4)="xppm",AH1350/VLOOKUP($G1350,$K$11:$Z$28,X$1,0),IF(LEFT($J1350,1)="E",AH1350/VLOOKUP($J1350,$K$11:$Z$28,X$1,0),AH1350/X$6)),"")</f>
        <v>15583.442499999999</v>
      </c>
      <c r="Z1350" s="101">
        <f>IFERROR(IF(LEFT($G1350,4)="xppm",AJ1350/VLOOKUP($G1350,$K$11:$Z$28,Z$1,0),IF(LEFT($J1350,1)="E",AJ1350/VLOOKUP($J1350,$K$11:$Z$28,Z$1,0),AJ1350/Z$6)),"")</f>
        <v>16370</v>
      </c>
      <c r="AA1350" s="108"/>
      <c r="AB1350" s="99">
        <f>IFERROR(IF(LEFT($G1350,4)="xppm",AL1350/VLOOKUP($G1350,$K$11:$Z$28,AB$1,0),IF(LEFT($J1350,1)="E",AL1350/VLOOKUP($J1350,$K$11:$AB$28,AB$1,0),AL1350/AB$6)),"")</f>
        <v>0</v>
      </c>
      <c r="AC1350" s="110"/>
      <c r="AD1350" s="14">
        <v>57609.02</v>
      </c>
      <c r="AE1350" s="14"/>
      <c r="AF1350" s="14">
        <v>160502.32999999999</v>
      </c>
      <c r="AG1350" s="14"/>
      <c r="AH1350" s="14">
        <v>187001.31</v>
      </c>
      <c r="AI1350" s="14"/>
      <c r="AJ1350" s="14">
        <v>196440</v>
      </c>
      <c r="AK1350" s="65"/>
      <c r="AL1350" s="14">
        <v>0</v>
      </c>
      <c r="AM1350" s="65"/>
      <c r="AN1350" s="25">
        <v>13155.01</v>
      </c>
      <c r="AO1350" s="25">
        <v>15297.51</v>
      </c>
      <c r="AP1350" s="25">
        <v>15531.25</v>
      </c>
      <c r="AQ1350" s="25">
        <v>17448.68</v>
      </c>
      <c r="AR1350" s="25">
        <v>20419.93</v>
      </c>
      <c r="AS1350" s="25">
        <v>17704.22</v>
      </c>
      <c r="AT1350" s="25">
        <v>17159.02</v>
      </c>
      <c r="AU1350" s="25">
        <v>15723.08</v>
      </c>
      <c r="AV1350" s="25">
        <v>14438.38</v>
      </c>
      <c r="AW1350" s="25">
        <v>18098.3</v>
      </c>
      <c r="AX1350" s="25">
        <v>23995.65</v>
      </c>
      <c r="AY1350" s="25">
        <v>15515.07</v>
      </c>
      <c r="AZ1350" s="108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  <c r="BS1350" s="10"/>
      <c r="BT1350" s="10"/>
      <c r="BU1350" s="10"/>
      <c r="BV1350" s="10"/>
      <c r="BW1350" s="10"/>
      <c r="BX1350" s="10"/>
      <c r="BY1350" s="10"/>
      <c r="BZ1350" s="10"/>
      <c r="CA1350" s="10"/>
      <c r="CB1350" s="10"/>
      <c r="CC1350" s="10"/>
      <c r="CD1350" s="10"/>
      <c r="CE1350" s="10"/>
      <c r="CF1350" s="10"/>
      <c r="CG1350" s="10"/>
      <c r="CH1350" s="10"/>
      <c r="CI1350" s="10"/>
      <c r="CJ1350" s="10"/>
      <c r="CK1350" s="10"/>
      <c r="CL1350" s="10"/>
      <c r="CM1350" s="10"/>
      <c r="CN1350" s="10"/>
      <c r="CO1350" s="10"/>
      <c r="CP1350" s="10"/>
      <c r="CQ1350" s="10"/>
      <c r="CR1350" s="10"/>
      <c r="CS1350" s="10"/>
      <c r="CT1350" s="10"/>
      <c r="CU1350" s="10"/>
      <c r="CV1350" s="10"/>
      <c r="CW1350" s="10"/>
      <c r="CX1350" s="10"/>
      <c r="CY1350" s="10"/>
      <c r="CZ1350" s="10"/>
      <c r="DA1350" s="10"/>
      <c r="DB1350" s="10"/>
      <c r="DC1350" s="10"/>
      <c r="DD1350" s="10"/>
      <c r="DE1350" s="10"/>
      <c r="DF1350" s="10"/>
      <c r="DG1350" s="10"/>
      <c r="DH1350" s="10"/>
      <c r="DI1350" s="10"/>
      <c r="DJ1350" s="10"/>
      <c r="DK1350" s="10"/>
      <c r="DL1350" s="10"/>
      <c r="DM1350" s="10"/>
      <c r="DN1350" s="10"/>
      <c r="DO1350" s="10"/>
      <c r="DP1350" s="10"/>
      <c r="DQ1350" s="10"/>
      <c r="DR1350" s="10"/>
      <c r="DS1350" s="10"/>
    </row>
    <row r="1351" spans="1:123" s="101" customFormat="1" ht="10.95" customHeight="1" x14ac:dyDescent="0.25">
      <c r="A1351" s="75" t="s">
        <v>348</v>
      </c>
      <c r="B1351" s="95" t="str">
        <f t="shared" si="374"/>
        <v>Bud02 2020,3009,'536000',5251.10444444445</v>
      </c>
      <c r="C1351" s="96">
        <f t="shared" si="375"/>
        <v>2020</v>
      </c>
      <c r="D1351" s="96">
        <v>3009</v>
      </c>
      <c r="E1351" s="97">
        <f>IF(LEFT(H1351,1) = "x",H1351,F1351)</f>
        <v>536000</v>
      </c>
      <c r="F1351" s="90">
        <v>536000</v>
      </c>
      <c r="G1351" s="98">
        <f>IF(""="",1,SUBSTITUTE(SUBSTITUTE("","xxp","xpp"),"xppm13","xppm08"))</f>
        <v>1</v>
      </c>
      <c r="H1351" s="98">
        <f>IF(""="",1,"")</f>
        <v>1</v>
      </c>
      <c r="I1351" s="98">
        <f>IF(""="",1,IF(LEFT("",1)&lt;&gt;"E","",1))</f>
        <v>1</v>
      </c>
      <c r="J1351" s="98">
        <f>IF(""="",1,IF(LEFT("",1)="E","",1))</f>
        <v>1</v>
      </c>
      <c r="K1351" s="99" t="s">
        <v>369</v>
      </c>
      <c r="L1351" s="91">
        <v>3009</v>
      </c>
      <c r="M1351" s="100" t="str">
        <f>IF(LEFT($G1351,4)="xppm","*","")</f>
        <v/>
      </c>
      <c r="N1351" s="101" t="str">
        <f>UPPER(TRIM("          REPAIRS &amp; MAINTENANCE/SUPPLIES"))</f>
        <v>REPAIRS &amp; MAINTENANCE/SUPPLIES</v>
      </c>
      <c r="P1351" s="102" t="s">
        <v>370</v>
      </c>
      <c r="R1351" s="109">
        <f>IFERROR(IF(1*AB1351&gt;0,AB1351,V1351),V1351)</f>
        <v>5251.1044444444451</v>
      </c>
      <c r="S1351" s="108"/>
      <c r="T1351" s="101">
        <f>IFERROR(IF(LEFT($G1351,4)="xppm",AD1351/VLOOKUP($G1351,$K$11:$Z$28,T$1,0),IF(LEFT($J1351,1)="E",AD1351/VLOOKUP($J1351,$K$11:$Z$28,T$1,0),AD1351/T$6)),"")</f>
        <v>8092.7733333333335</v>
      </c>
      <c r="V1351" s="101">
        <f>IFERROR(IF(LEFT($G1351,4)="xppm",AF1351/VLOOKUP($G1351,$K$11:$Z$28,V$1,0),IF(LEFT($J1351,1)="E",AF1351/VLOOKUP($J1351,$K$11:$Z$28,V$1,0),AF1351/V$6)),"")</f>
        <v>5251.1044444444451</v>
      </c>
      <c r="X1351" s="101">
        <f>IFERROR(IF(LEFT($G1351,4)="xppm",AH1351/VLOOKUP($G1351,$K$11:$Z$28,X$1,0),IF(LEFT($J1351,1)="E",AH1351/VLOOKUP($J1351,$K$11:$Z$28,X$1,0),AH1351/X$6)),"")</f>
        <v>2992.8225000000002</v>
      </c>
      <c r="Z1351" s="101">
        <f>IFERROR(IF(LEFT($G1351,4)="xppm",AJ1351/VLOOKUP($G1351,$K$11:$Z$28,Z$1,0),IF(LEFT($J1351,1)="E",AJ1351/VLOOKUP($J1351,$K$11:$Z$28,Z$1,0),AJ1351/Z$6)),"")</f>
        <v>2290.0750000000003</v>
      </c>
      <c r="AA1351" s="108"/>
      <c r="AB1351" s="99">
        <f>IFERROR(IF(LEFT($G1351,4)="xppm",AL1351/VLOOKUP($G1351,$K$11:$Z$28,AB$1,0),IF(LEFT($J1351,1)="E",AL1351/VLOOKUP($J1351,$K$11:$AB$28,AB$1,0),AL1351/AB$6)),"")</f>
        <v>0</v>
      </c>
      <c r="AC1351" s="110"/>
      <c r="AD1351" s="14">
        <v>24278.32</v>
      </c>
      <c r="AE1351" s="14"/>
      <c r="AF1351" s="14">
        <v>47259.94</v>
      </c>
      <c r="AG1351" s="14"/>
      <c r="AH1351" s="14">
        <v>35913.870000000003</v>
      </c>
      <c r="AI1351" s="14"/>
      <c r="AJ1351" s="14">
        <v>27480.9</v>
      </c>
      <c r="AK1351" s="65"/>
      <c r="AL1351" s="14">
        <v>0</v>
      </c>
      <c r="AM1351" s="65"/>
      <c r="AN1351" s="25">
        <v>2460.48</v>
      </c>
      <c r="AO1351" s="25">
        <v>898.74</v>
      </c>
      <c r="AP1351" s="25">
        <v>11346.09</v>
      </c>
      <c r="AQ1351" s="25">
        <v>3572.07</v>
      </c>
      <c r="AR1351" s="25">
        <v>2760.71</v>
      </c>
      <c r="AS1351" s="25">
        <v>3053.74</v>
      </c>
      <c r="AT1351" s="25">
        <v>4967.54</v>
      </c>
      <c r="AU1351" s="25">
        <v>6588.17</v>
      </c>
      <c r="AV1351" s="25">
        <v>2039.39</v>
      </c>
      <c r="AW1351" s="25">
        <v>7190.07</v>
      </c>
      <c r="AX1351" s="25">
        <v>6640.23</v>
      </c>
      <c r="AY1351" s="25">
        <v>10448.02</v>
      </c>
      <c r="AZ1351" s="108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  <c r="BS1351" s="10"/>
      <c r="BT1351" s="10"/>
      <c r="BU1351" s="10"/>
      <c r="BV1351" s="10"/>
      <c r="BW1351" s="10"/>
      <c r="BX1351" s="10"/>
      <c r="BY1351" s="10"/>
      <c r="BZ1351" s="10"/>
      <c r="CA1351" s="10"/>
      <c r="CB1351" s="10"/>
      <c r="CC1351" s="10"/>
      <c r="CD1351" s="10"/>
      <c r="CE1351" s="10"/>
      <c r="CF1351" s="10"/>
      <c r="CG1351" s="10"/>
      <c r="CH1351" s="10"/>
      <c r="CI1351" s="10"/>
      <c r="CJ1351" s="10"/>
      <c r="CK1351" s="10"/>
      <c r="CL1351" s="10"/>
      <c r="CM1351" s="10"/>
      <c r="CN1351" s="10"/>
      <c r="CO1351" s="10"/>
      <c r="CP1351" s="10"/>
      <c r="CQ1351" s="10"/>
      <c r="CR1351" s="10"/>
      <c r="CS1351" s="10"/>
      <c r="CT1351" s="10"/>
      <c r="CU1351" s="10"/>
      <c r="CV1351" s="10"/>
      <c r="CW1351" s="10"/>
      <c r="CX1351" s="10"/>
      <c r="CY1351" s="10"/>
      <c r="CZ1351" s="10"/>
      <c r="DA1351" s="10"/>
      <c r="DB1351" s="10"/>
      <c r="DC1351" s="10"/>
      <c r="DD1351" s="10"/>
      <c r="DE1351" s="10"/>
      <c r="DF1351" s="10"/>
      <c r="DG1351" s="10"/>
      <c r="DH1351" s="10"/>
      <c r="DI1351" s="10"/>
      <c r="DJ1351" s="10"/>
      <c r="DK1351" s="10"/>
      <c r="DL1351" s="10"/>
      <c r="DM1351" s="10"/>
      <c r="DN1351" s="10"/>
      <c r="DO1351" s="10"/>
      <c r="DP1351" s="10"/>
      <c r="DQ1351" s="10"/>
      <c r="DR1351" s="10"/>
      <c r="DS1351" s="10"/>
    </row>
    <row r="1352" spans="1:123" s="101" customFormat="1" ht="10.95" customHeight="1" x14ac:dyDescent="0.25">
      <c r="A1352" s="75" t="s">
        <v>348</v>
      </c>
      <c r="B1352" s="95" t="str">
        <f t="shared" si="374"/>
        <v>Bud02 2020,3009,'534000',2452.59666666667</v>
      </c>
      <c r="C1352" s="96">
        <f t="shared" si="375"/>
        <v>2020</v>
      </c>
      <c r="D1352" s="96">
        <v>3009</v>
      </c>
      <c r="E1352" s="97">
        <f>IF(LEFT(H1352,1) = "x",H1352,F1352)</f>
        <v>534000</v>
      </c>
      <c r="F1352" s="90">
        <v>534000</v>
      </c>
      <c r="G1352" s="98">
        <f>IF(""="",1,SUBSTITUTE(SUBSTITUTE("","xxp","xpp"),"xppm13","xppm08"))</f>
        <v>1</v>
      </c>
      <c r="H1352" s="98">
        <f>IF(""="",1,"")</f>
        <v>1</v>
      </c>
      <c r="I1352" s="98">
        <f>IF(""="",1,IF(LEFT("",1)&lt;&gt;"E","",1))</f>
        <v>1</v>
      </c>
      <c r="J1352" s="98">
        <f>IF(""="",1,IF(LEFT("",1)="E","",1))</f>
        <v>1</v>
      </c>
      <c r="K1352" s="99" t="s">
        <v>371</v>
      </c>
      <c r="L1352" s="91">
        <v>3009</v>
      </c>
      <c r="M1352" s="100" t="str">
        <f>IF(LEFT($G1352,4)="xppm","*","")</f>
        <v/>
      </c>
      <c r="N1352" s="101" t="str">
        <f>UPPER(TRIM("          CONTRACT SERVICES"))</f>
        <v>CONTRACT SERVICES</v>
      </c>
      <c r="P1352" s="102" t="s">
        <v>370</v>
      </c>
      <c r="R1352" s="109">
        <f>IFERROR(IF(1*AB1352&gt;0,AB1352,V1352),V1352)</f>
        <v>2452.5966666666664</v>
      </c>
      <c r="S1352" s="108"/>
      <c r="T1352" s="101">
        <f>IFERROR(IF(LEFT($G1352,4)="xppm",AD1352/VLOOKUP($G1352,$K$11:$Z$28,T$1,0),IF(LEFT($J1352,1)="E",AD1352/VLOOKUP($J1352,$K$11:$Z$28,T$1,0),AD1352/T$6)),"")</f>
        <v>1869.9033333333334</v>
      </c>
      <c r="V1352" s="101">
        <f>IFERROR(IF(LEFT($G1352,4)="xppm",AF1352/VLOOKUP($G1352,$K$11:$Z$28,V$1,0),IF(LEFT($J1352,1)="E",AF1352/VLOOKUP($J1352,$K$11:$Z$28,V$1,0),AF1352/V$6)),"")</f>
        <v>2452.5966666666664</v>
      </c>
      <c r="X1352" s="101">
        <f>IFERROR(IF(LEFT($G1352,4)="xppm",AH1352/VLOOKUP($G1352,$K$11:$Z$28,X$1,0),IF(LEFT($J1352,1)="E",AH1352/VLOOKUP($J1352,$K$11:$Z$28,X$1,0),AH1352/X$6)),"")</f>
        <v>4577.8949999999995</v>
      </c>
      <c r="Z1352" s="101">
        <f>IFERROR(IF(LEFT($G1352,4)="xppm",AJ1352/VLOOKUP($G1352,$K$11:$Z$28,Z$1,0),IF(LEFT($J1352,1)="E",AJ1352/VLOOKUP($J1352,$K$11:$Z$28,Z$1,0),AJ1352/Z$6)),"")</f>
        <v>1788</v>
      </c>
      <c r="AA1352" s="108"/>
      <c r="AB1352" s="99">
        <f>IFERROR(IF(LEFT($G1352,4)="xppm",AL1352/VLOOKUP($G1352,$K$11:$Z$28,AB$1,0),IF(LEFT($J1352,1)="E",AL1352/VLOOKUP($J1352,$K$11:$AB$28,AB$1,0),AL1352/AB$6)),"")</f>
        <v>0</v>
      </c>
      <c r="AC1352" s="110"/>
      <c r="AD1352" s="14">
        <v>5609.71</v>
      </c>
      <c r="AE1352" s="14"/>
      <c r="AF1352" s="14">
        <v>22073.37</v>
      </c>
      <c r="AG1352" s="14"/>
      <c r="AH1352" s="14">
        <v>54934.74</v>
      </c>
      <c r="AI1352" s="14"/>
      <c r="AJ1352" s="14">
        <v>21456</v>
      </c>
      <c r="AK1352" s="65"/>
      <c r="AL1352" s="14">
        <v>0</v>
      </c>
      <c r="AM1352" s="65"/>
      <c r="AN1352" s="25">
        <v>2004.82</v>
      </c>
      <c r="AO1352" s="25">
        <v>1919.87</v>
      </c>
      <c r="AP1352" s="25">
        <v>14477.94</v>
      </c>
      <c r="AQ1352" s="25">
        <v>1796.81</v>
      </c>
      <c r="AR1352" s="25">
        <v>5988.4</v>
      </c>
      <c r="AS1352" s="25">
        <v>1727.65</v>
      </c>
      <c r="AT1352" s="25">
        <v>1784.84</v>
      </c>
      <c r="AU1352" s="25">
        <v>4004.99</v>
      </c>
      <c r="AV1352" s="25">
        <v>1160.97</v>
      </c>
      <c r="AW1352" s="25">
        <v>649.05999999999995</v>
      </c>
      <c r="AX1352" s="25">
        <v>3499.3</v>
      </c>
      <c r="AY1352" s="25">
        <v>1461.35</v>
      </c>
      <c r="AZ1352" s="108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  <c r="BS1352" s="10"/>
      <c r="BT1352" s="10"/>
      <c r="BU1352" s="10"/>
      <c r="BV1352" s="10"/>
      <c r="BW1352" s="10"/>
      <c r="BX1352" s="10"/>
      <c r="BY1352" s="10"/>
      <c r="BZ1352" s="10"/>
      <c r="CA1352" s="10"/>
      <c r="CB1352" s="10"/>
      <c r="CC1352" s="10"/>
      <c r="CD1352" s="10"/>
      <c r="CE1352" s="10"/>
      <c r="CF1352" s="10"/>
      <c r="CG1352" s="10"/>
      <c r="CH1352" s="10"/>
      <c r="CI1352" s="10"/>
      <c r="CJ1352" s="10"/>
      <c r="CK1352" s="10"/>
      <c r="CL1352" s="10"/>
      <c r="CM1352" s="10"/>
      <c r="CN1352" s="10"/>
      <c r="CO1352" s="10"/>
      <c r="CP1352" s="10"/>
      <c r="CQ1352" s="10"/>
      <c r="CR1352" s="10"/>
      <c r="CS1352" s="10"/>
      <c r="CT1352" s="10"/>
      <c r="CU1352" s="10"/>
      <c r="CV1352" s="10"/>
      <c r="CW1352" s="10"/>
      <c r="CX1352" s="10"/>
      <c r="CY1352" s="10"/>
      <c r="CZ1352" s="10"/>
      <c r="DA1352" s="10"/>
      <c r="DB1352" s="10"/>
      <c r="DC1352" s="10"/>
      <c r="DD1352" s="10"/>
      <c r="DE1352" s="10"/>
      <c r="DF1352" s="10"/>
      <c r="DG1352" s="10"/>
      <c r="DH1352" s="10"/>
      <c r="DI1352" s="10"/>
      <c r="DJ1352" s="10"/>
      <c r="DK1352" s="10"/>
      <c r="DL1352" s="10"/>
      <c r="DM1352" s="10"/>
      <c r="DN1352" s="10"/>
      <c r="DO1352" s="10"/>
      <c r="DP1352" s="10"/>
      <c r="DQ1352" s="10"/>
      <c r="DR1352" s="10"/>
      <c r="DS1352" s="10"/>
    </row>
    <row r="1353" spans="1:123" ht="4.05" customHeight="1" x14ac:dyDescent="0.25">
      <c r="A1353" s="75" t="s">
        <v>348</v>
      </c>
      <c r="E1353" s="111"/>
      <c r="F1353" s="112"/>
      <c r="T1353" s="25"/>
      <c r="U1353" s="25"/>
      <c r="V1353" s="25"/>
      <c r="W1353" s="25"/>
      <c r="X1353" s="25"/>
      <c r="Y1353" s="25"/>
      <c r="Z1353" s="25"/>
      <c r="AA1353" s="25"/>
      <c r="AB1353" s="14"/>
      <c r="AC1353" s="14"/>
    </row>
    <row r="1354" spans="1:123" s="86" customFormat="1" ht="15" customHeight="1" x14ac:dyDescent="0.25">
      <c r="A1354" s="75" t="s">
        <v>348</v>
      </c>
      <c r="B1354" s="80"/>
      <c r="C1354" s="80"/>
      <c r="D1354" s="80"/>
      <c r="E1354" s="81"/>
      <c r="F1354" s="82"/>
      <c r="G1354" s="81"/>
      <c r="H1354" s="81"/>
      <c r="I1354" s="81"/>
      <c r="J1354" s="81"/>
      <c r="K1354" s="81"/>
      <c r="L1354" s="83">
        <f>L1355</f>
        <v>3009</v>
      </c>
      <c r="M1354" s="84" t="s">
        <v>372</v>
      </c>
      <c r="N1354" s="84"/>
      <c r="O1354" s="84"/>
      <c r="P1354" s="84"/>
      <c r="Q1354" s="84"/>
      <c r="R1354" s="84"/>
      <c r="S1354" s="84"/>
      <c r="T1354" s="84"/>
      <c r="U1354" s="84"/>
      <c r="V1354" s="84"/>
      <c r="W1354" s="84"/>
      <c r="X1354" s="84"/>
      <c r="Y1354" s="84"/>
      <c r="Z1354" s="84"/>
      <c r="AA1354" s="84"/>
      <c r="AB1354" s="81"/>
      <c r="AC1354" s="81"/>
      <c r="AD1354" s="14"/>
      <c r="AE1354" s="14"/>
      <c r="AF1354" s="14"/>
      <c r="AG1354" s="14"/>
      <c r="AH1354" s="14"/>
      <c r="AI1354" s="14"/>
      <c r="AJ1354" s="14"/>
      <c r="AK1354" s="14"/>
      <c r="AL1354" s="14"/>
      <c r="AM1354" s="14"/>
      <c r="AN1354" s="85"/>
      <c r="AO1354" s="85"/>
      <c r="AP1354" s="85"/>
      <c r="AQ1354" s="85"/>
      <c r="AR1354" s="85"/>
      <c r="AS1354" s="85"/>
      <c r="AT1354" s="85"/>
      <c r="AU1354" s="85"/>
      <c r="AV1354" s="85"/>
      <c r="AW1354" s="85"/>
      <c r="AX1354" s="85"/>
      <c r="AY1354" s="85"/>
      <c r="AZ1354" s="84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  <c r="BS1354" s="10"/>
      <c r="BT1354" s="10"/>
      <c r="BU1354" s="10"/>
      <c r="BV1354" s="10"/>
      <c r="BW1354" s="10"/>
      <c r="BX1354" s="10"/>
      <c r="BY1354" s="10"/>
      <c r="BZ1354" s="10"/>
      <c r="CA1354" s="10"/>
      <c r="CB1354" s="10"/>
      <c r="CC1354" s="10"/>
      <c r="CD1354" s="10"/>
      <c r="CE1354" s="10"/>
      <c r="CF1354" s="10"/>
      <c r="CG1354" s="10"/>
      <c r="CH1354" s="10"/>
      <c r="CI1354" s="10"/>
      <c r="CJ1354" s="10"/>
      <c r="CK1354" s="10"/>
      <c r="CL1354" s="10"/>
      <c r="CM1354" s="10"/>
      <c r="CN1354" s="10"/>
      <c r="CO1354" s="10"/>
      <c r="CP1354" s="10"/>
      <c r="CQ1354" s="10"/>
      <c r="CR1354" s="10"/>
      <c r="CS1354" s="10"/>
      <c r="CT1354" s="10"/>
      <c r="CU1354" s="10"/>
      <c r="CV1354" s="10"/>
      <c r="CW1354" s="10"/>
      <c r="CX1354" s="10"/>
      <c r="CY1354" s="10"/>
      <c r="CZ1354" s="10"/>
      <c r="DA1354" s="10"/>
      <c r="DB1354" s="10"/>
      <c r="DC1354" s="10"/>
      <c r="DD1354" s="10"/>
      <c r="DE1354" s="10"/>
      <c r="DF1354" s="10"/>
      <c r="DG1354" s="10"/>
      <c r="DH1354" s="10"/>
      <c r="DI1354" s="10"/>
      <c r="DJ1354" s="10"/>
      <c r="DK1354" s="10"/>
      <c r="DL1354" s="10"/>
      <c r="DM1354" s="10"/>
      <c r="DN1354" s="10"/>
      <c r="DO1354" s="10"/>
      <c r="DP1354" s="10"/>
      <c r="DQ1354" s="10"/>
      <c r="DR1354" s="10"/>
      <c r="DS1354" s="10"/>
    </row>
    <row r="1355" spans="1:123" s="101" customFormat="1" ht="10.95" customHeight="1" x14ac:dyDescent="0.25">
      <c r="A1355" s="75" t="s">
        <v>348</v>
      </c>
      <c r="B1355" s="95" t="str">
        <f t="shared" ref="B1355:B1366" si="376">IF(E1355&gt;0,"Bud02 " &amp; C1355 &amp;","&amp;D1355&amp;",'"&amp;E1355&amp;"',"&amp;1*R1355)</f>
        <v>Bud02 2020,3009,'542500',958.035555555556</v>
      </c>
      <c r="C1355" s="96">
        <f t="shared" ref="C1355:C1366" si="377">$E$5</f>
        <v>2020</v>
      </c>
      <c r="D1355" s="96">
        <v>3009</v>
      </c>
      <c r="E1355" s="97">
        <f>IF(LEFT(H1355,1) = "x",H1355,F1355)</f>
        <v>542500</v>
      </c>
      <c r="F1355" s="90">
        <v>542500</v>
      </c>
      <c r="G1355" s="98">
        <f>IF(""="",1,SUBSTITUTE(SUBSTITUTE("","xxp","xpp"),"xppm13","xppm08"))</f>
        <v>1</v>
      </c>
      <c r="H1355" s="98">
        <f>IF(""="",1,"")</f>
        <v>1</v>
      </c>
      <c r="I1355" s="98">
        <f>IF(""="",1,IF(LEFT("",1)&lt;&gt;"E","",1))</f>
        <v>1</v>
      </c>
      <c r="J1355" s="98">
        <f>IF(""="",1,IF(LEFT("",1)="E","",1))</f>
        <v>1</v>
      </c>
      <c r="K1355" s="99" t="s">
        <v>373</v>
      </c>
      <c r="L1355" s="91">
        <v>3009</v>
      </c>
      <c r="M1355" s="100" t="str">
        <f>IF(LEFT($G1355,4)="xppm","*","")</f>
        <v/>
      </c>
      <c r="N1355" s="101" t="str">
        <f>UPPER(TRIM("          MARKETING - ADVERTISING &amp; PROMOTION"))</f>
        <v>MARKETING - ADVERTISING &amp; PROMOTION</v>
      </c>
      <c r="P1355" s="102" t="s">
        <v>374</v>
      </c>
      <c r="R1355" s="109">
        <f>IFERROR(IF(1*AB1355&gt;0,AB1355,V1355),V1355)</f>
        <v>958.03555555555556</v>
      </c>
      <c r="S1355" s="108"/>
      <c r="T1355" s="101">
        <f>IFERROR(IF(LEFT($G1355,4)="xppm",AD1355/VLOOKUP($G1355,$K$11:$Z$28,T$1,0),IF(LEFT($J1355,1)="E",AD1355/VLOOKUP($J1355,$K$11:$Z$28,T$1,0),AD1355/T$6)),"")</f>
        <v>1511.2933333333333</v>
      </c>
      <c r="V1355" s="101">
        <f>IFERROR(IF(LEFT($G1355,4)="xppm",AF1355/VLOOKUP($G1355,$K$11:$Z$28,V$1,0),IF(LEFT($J1355,1)="E",AF1355/VLOOKUP($J1355,$K$11:$Z$28,V$1,0),AF1355/V$6)),"")</f>
        <v>958.03555555555556</v>
      </c>
      <c r="X1355" s="101">
        <f>IFERROR(IF(LEFT($G1355,4)="xppm",AH1355/VLOOKUP($G1355,$K$11:$Z$28,X$1,0),IF(LEFT($J1355,1)="E",AH1355/VLOOKUP($J1355,$K$11:$Z$28,X$1,0),AH1355/X$6)),"")</f>
        <v>549.93083333333334</v>
      </c>
      <c r="Z1355" s="101">
        <f>IFERROR(IF(LEFT($G1355,4)="xppm",AJ1355/VLOOKUP($G1355,$K$11:$Z$28,Z$1,0),IF(LEFT($J1355,1)="E",AJ1355/VLOOKUP($J1355,$K$11:$Z$28,Z$1,0),AJ1355/Z$6)),"")</f>
        <v>789.97170099999994</v>
      </c>
      <c r="AA1355" s="108"/>
      <c r="AB1355" s="99">
        <f>IFERROR(IF(LEFT($G1355,4)="xppm",AL1355/VLOOKUP($G1355,$K$11:$Z$28,AB$1,0),IF(LEFT($J1355,1)="E",AL1355/VLOOKUP($J1355,$K$11:$AB$28,AB$1,0),AL1355/AB$6)),"")</f>
        <v>0</v>
      </c>
      <c r="AC1355" s="110"/>
      <c r="AD1355" s="14">
        <v>4533.88</v>
      </c>
      <c r="AE1355" s="14"/>
      <c r="AF1355" s="14">
        <v>8622.32</v>
      </c>
      <c r="AG1355" s="14"/>
      <c r="AH1355" s="14">
        <v>6599.17</v>
      </c>
      <c r="AI1355" s="14"/>
      <c r="AJ1355" s="14">
        <v>9479.6604119999993</v>
      </c>
      <c r="AK1355" s="65"/>
      <c r="AL1355" s="14">
        <v>0</v>
      </c>
      <c r="AM1355" s="65"/>
      <c r="AN1355" s="25">
        <v>393.74</v>
      </c>
      <c r="AO1355" s="25">
        <v>434.68</v>
      </c>
      <c r="AP1355" s="25">
        <v>893.11</v>
      </c>
      <c r="AQ1355" s="25">
        <v>376.25</v>
      </c>
      <c r="AR1355" s="25">
        <v>1657.91</v>
      </c>
      <c r="AS1355" s="25">
        <v>305.5</v>
      </c>
      <c r="AT1355" s="25">
        <v>158.4</v>
      </c>
      <c r="AU1355" s="25">
        <v>1224.1199999999999</v>
      </c>
      <c r="AV1355" s="25">
        <v>366.26</v>
      </c>
      <c r="AW1355" s="25">
        <v>457.21</v>
      </c>
      <c r="AX1355" s="25">
        <v>1187.3900000000001</v>
      </c>
      <c r="AY1355" s="25">
        <v>2889.28</v>
      </c>
      <c r="AZ1355" s="108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  <c r="BS1355" s="10"/>
      <c r="BT1355" s="10"/>
      <c r="BU1355" s="10"/>
      <c r="BV1355" s="10"/>
      <c r="BW1355" s="10"/>
      <c r="BX1355" s="10"/>
      <c r="BY1355" s="10"/>
      <c r="BZ1355" s="10"/>
      <c r="CA1355" s="10"/>
      <c r="CB1355" s="10"/>
      <c r="CC1355" s="10"/>
      <c r="CD1355" s="10"/>
      <c r="CE1355" s="10"/>
      <c r="CF1355" s="10"/>
      <c r="CG1355" s="10"/>
      <c r="CH1355" s="10"/>
      <c r="CI1355" s="10"/>
      <c r="CJ1355" s="10"/>
      <c r="CK1355" s="10"/>
      <c r="CL1355" s="10"/>
      <c r="CM1355" s="10"/>
      <c r="CN1355" s="10"/>
      <c r="CO1355" s="10"/>
      <c r="CP1355" s="10"/>
      <c r="CQ1355" s="10"/>
      <c r="CR1355" s="10"/>
      <c r="CS1355" s="10"/>
      <c r="CT1355" s="10"/>
      <c r="CU1355" s="10"/>
      <c r="CV1355" s="10"/>
      <c r="CW1355" s="10"/>
      <c r="CX1355" s="10"/>
      <c r="CY1355" s="10"/>
      <c r="CZ1355" s="10"/>
      <c r="DA1355" s="10"/>
      <c r="DB1355" s="10"/>
      <c r="DC1355" s="10"/>
      <c r="DD1355" s="10"/>
      <c r="DE1355" s="10"/>
      <c r="DF1355" s="10"/>
      <c r="DG1355" s="10"/>
      <c r="DH1355" s="10"/>
      <c r="DI1355" s="10"/>
      <c r="DJ1355" s="10"/>
      <c r="DK1355" s="10"/>
      <c r="DL1355" s="10"/>
      <c r="DM1355" s="10"/>
      <c r="DN1355" s="10"/>
      <c r="DO1355" s="10"/>
      <c r="DP1355" s="10"/>
      <c r="DQ1355" s="10"/>
      <c r="DR1355" s="10"/>
      <c r="DS1355" s="10"/>
    </row>
    <row r="1356" spans="1:123" s="101" customFormat="1" ht="10.95" customHeight="1" x14ac:dyDescent="0.25">
      <c r="A1356" s="75" t="s">
        <v>348</v>
      </c>
      <c r="B1356" s="95" t="str">
        <f t="shared" si="376"/>
        <v>Bud02 2020,3009,'543200',444.842222222222</v>
      </c>
      <c r="C1356" s="96">
        <f t="shared" si="377"/>
        <v>2020</v>
      </c>
      <c r="D1356" s="96">
        <v>3009</v>
      </c>
      <c r="E1356" s="97">
        <f>IF(LEFT(H1356,1) = "x",H1356,F1356)</f>
        <v>543200</v>
      </c>
      <c r="F1356" s="90">
        <v>543200</v>
      </c>
      <c r="G1356" s="98">
        <f>IF(""="",1,SUBSTITUTE(SUBSTITUTE("","xxp","xpp"),"xppm13","xppm08"))</f>
        <v>1</v>
      </c>
      <c r="H1356" s="98">
        <f>IF(""="",1,"")</f>
        <v>1</v>
      </c>
      <c r="I1356" s="98">
        <f>IF(""="",1,IF(LEFT("",1)&lt;&gt;"E","",1))</f>
        <v>1</v>
      </c>
      <c r="J1356" s="98">
        <f>IF(""="",1,IF(LEFT("",1)="E","",1))</f>
        <v>1</v>
      </c>
      <c r="K1356" s="99" t="s">
        <v>375</v>
      </c>
      <c r="L1356" s="91">
        <v>3009</v>
      </c>
      <c r="M1356" s="100" t="str">
        <f>IF(LEFT($G1356,4)="xppm","*","")</f>
        <v/>
      </c>
      <c r="N1356" s="101" t="str">
        <f>UPPER(TRIM("          CONCIERGE - RESIDENT EXPENSES"))</f>
        <v>CONCIERGE - RESIDENT EXPENSES</v>
      </c>
      <c r="P1356" s="102" t="s">
        <v>376</v>
      </c>
      <c r="R1356" s="109">
        <f>IFERROR(IF(1*AB1356&gt;0,AB1356,V1356),V1356)</f>
        <v>444.84222222222223</v>
      </c>
      <c r="S1356" s="108"/>
      <c r="T1356" s="101">
        <f>IFERROR(IF(LEFT($G1356,4)="xppm",AD1356/VLOOKUP($G1356,$K$11:$Z$28,T$1,0),IF(LEFT($J1356,1)="E",AD1356/VLOOKUP($J1356,$K$11:$Z$28,T$1,0),AD1356/T$6)),"")</f>
        <v>471.54666666666668</v>
      </c>
      <c r="V1356" s="101">
        <f>IFERROR(IF(LEFT($G1356,4)="xppm",AF1356/VLOOKUP($G1356,$K$11:$Z$28,V$1,0),IF(LEFT($J1356,1)="E",AF1356/VLOOKUP($J1356,$K$11:$Z$28,V$1,0),AF1356/V$6)),"")</f>
        <v>444.84222222222223</v>
      </c>
      <c r="X1356" s="101">
        <f>IFERROR(IF(LEFT($G1356,4)="xppm",AH1356/VLOOKUP($G1356,$K$11:$Z$28,X$1,0),IF(LEFT($J1356,1)="E",AH1356/VLOOKUP($J1356,$K$11:$Z$28,X$1,0),AH1356/X$6)),"")</f>
        <v>568.52166666666665</v>
      </c>
      <c r="Z1356" s="101">
        <f>IFERROR(IF(LEFT($G1356,4)="xppm",AJ1356/VLOOKUP($G1356,$K$11:$Z$28,Z$1,0),IF(LEFT($J1356,1)="E",AJ1356/VLOOKUP($J1356,$K$11:$Z$28,Z$1,0),AJ1356/Z$6)),"")</f>
        <v>753.10244999999998</v>
      </c>
      <c r="AA1356" s="108"/>
      <c r="AB1356" s="99">
        <f>IFERROR(IF(LEFT($G1356,4)="xppm",AL1356/VLOOKUP($G1356,$K$11:$Z$28,AB$1,0),IF(LEFT($J1356,1)="E",AL1356/VLOOKUP($J1356,$K$11:$AB$28,AB$1,0),AL1356/AB$6)),"")</f>
        <v>0</v>
      </c>
      <c r="AC1356" s="110"/>
      <c r="AD1356" s="14">
        <v>1414.64</v>
      </c>
      <c r="AE1356" s="14"/>
      <c r="AF1356" s="14">
        <v>4003.58</v>
      </c>
      <c r="AG1356" s="14"/>
      <c r="AH1356" s="14">
        <v>6822.26</v>
      </c>
      <c r="AI1356" s="14"/>
      <c r="AJ1356" s="14">
        <v>9037.2294000000002</v>
      </c>
      <c r="AK1356" s="65"/>
      <c r="AL1356" s="14">
        <v>0</v>
      </c>
      <c r="AM1356" s="65"/>
      <c r="AN1356" s="25">
        <v>456.72</v>
      </c>
      <c r="AO1356" s="25">
        <v>134.99</v>
      </c>
      <c r="AP1356" s="25">
        <v>800.9</v>
      </c>
      <c r="AQ1356" s="25">
        <v>234.34</v>
      </c>
      <c r="AR1356" s="25">
        <v>646.25</v>
      </c>
      <c r="AS1356" s="25">
        <v>46.41</v>
      </c>
      <c r="AT1356" s="25">
        <v>764.69</v>
      </c>
      <c r="AU1356" s="25">
        <v>352</v>
      </c>
      <c r="AV1356" s="25">
        <v>545.25</v>
      </c>
      <c r="AW1356" s="25">
        <v>736.92</v>
      </c>
      <c r="AX1356" s="25">
        <v>555.22</v>
      </c>
      <c r="AY1356" s="25">
        <v>122.5</v>
      </c>
      <c r="AZ1356" s="108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  <c r="BS1356" s="10"/>
      <c r="BT1356" s="10"/>
      <c r="BU1356" s="10"/>
      <c r="BV1356" s="10"/>
      <c r="BW1356" s="10"/>
      <c r="BX1356" s="10"/>
      <c r="BY1356" s="10"/>
      <c r="BZ1356" s="10"/>
      <c r="CA1356" s="10"/>
      <c r="CB1356" s="10"/>
      <c r="CC1356" s="10"/>
      <c r="CD1356" s="10"/>
      <c r="CE1356" s="10"/>
      <c r="CF1356" s="10"/>
      <c r="CG1356" s="10"/>
      <c r="CH1356" s="10"/>
      <c r="CI1356" s="10"/>
      <c r="CJ1356" s="10"/>
      <c r="CK1356" s="10"/>
      <c r="CL1356" s="10"/>
      <c r="CM1356" s="10"/>
      <c r="CN1356" s="10"/>
      <c r="CO1356" s="10"/>
      <c r="CP1356" s="10"/>
      <c r="CQ1356" s="10"/>
      <c r="CR1356" s="10"/>
      <c r="CS1356" s="10"/>
      <c r="CT1356" s="10"/>
      <c r="CU1356" s="10"/>
      <c r="CV1356" s="10"/>
      <c r="CW1356" s="10"/>
      <c r="CX1356" s="10"/>
      <c r="CY1356" s="10"/>
      <c r="CZ1356" s="10"/>
      <c r="DA1356" s="10"/>
      <c r="DB1356" s="10"/>
      <c r="DC1356" s="10"/>
      <c r="DD1356" s="10"/>
      <c r="DE1356" s="10"/>
      <c r="DF1356" s="10"/>
      <c r="DG1356" s="10"/>
      <c r="DH1356" s="10"/>
      <c r="DI1356" s="10"/>
      <c r="DJ1356" s="10"/>
      <c r="DK1356" s="10"/>
      <c r="DL1356" s="10"/>
      <c r="DM1356" s="10"/>
      <c r="DN1356" s="10"/>
      <c r="DO1356" s="10"/>
      <c r="DP1356" s="10"/>
      <c r="DQ1356" s="10"/>
      <c r="DR1356" s="10"/>
      <c r="DS1356" s="10"/>
    </row>
    <row r="1357" spans="1:123" s="101" customFormat="1" ht="10.95" customHeight="1" x14ac:dyDescent="0.25">
      <c r="A1357" s="75" t="s">
        <v>348</v>
      </c>
      <c r="B1357" s="95" t="str">
        <f t="shared" si="376"/>
        <v>Bud02 2020,3009,'xga002',0.000922418600616596</v>
      </c>
      <c r="C1357" s="96">
        <f t="shared" si="377"/>
        <v>2020</v>
      </c>
      <c r="D1357" s="96">
        <v>3009</v>
      </c>
      <c r="E1357" s="97" t="str">
        <f>IF(LEFT(H1357,1) = "x",H1357,F1357)</f>
        <v>xga002</v>
      </c>
      <c r="F1357" s="90">
        <v>546000</v>
      </c>
      <c r="G1357" s="98">
        <f>IF(""="",1,SUBSTITUTE(SUBSTITUTE("","xxp","xpp"),"xppm13","xppm08"))</f>
        <v>1</v>
      </c>
      <c r="H1357" s="98" t="str">
        <f>IF("xga002"="",1,"xga002")</f>
        <v>xga002</v>
      </c>
      <c r="I1357" s="98">
        <f>IF("E1z"="",1,IF(LEFT("E1z",1)&lt;&gt;"E","E1z",1))</f>
        <v>1</v>
      </c>
      <c r="J1357" s="98" t="str">
        <f>IF("E1z"="",1,IF(LEFT("E1z",1)="E","E1z",1))</f>
        <v>E1z</v>
      </c>
      <c r="K1357" s="99" t="s">
        <v>377</v>
      </c>
      <c r="L1357" s="91">
        <v>3009</v>
      </c>
      <c r="M1357" s="100" t="str">
        <f>IF(LEFT($G1357,4)="xppm","*","")</f>
        <v/>
      </c>
      <c r="N1357" s="101" t="str">
        <f>UPPER(TRIM("          FINANCIAL CONSULTING FEES"))</f>
        <v>FINANCIAL CONSULTING FEES</v>
      </c>
      <c r="P1357" s="102" t="s">
        <v>356</v>
      </c>
      <c r="R1357" s="109">
        <f>IFERROR(IF(1*AB1357&gt;0,AB1357,V1357),V1357)</f>
        <v>9.2241860061659567E-4</v>
      </c>
      <c r="S1357" s="108"/>
      <c r="T1357" s="101">
        <f>IFERROR(IF(LEFT($G1357,4)="xppm",AD1357/VLOOKUP($G1357,$K$11:$Z$28,T$1,0),IF(LEFT($J1357,1)="E",AD1357/VLOOKUP($J1357,$K$11:$Z$28,T$1,0),AD1357/T$6)),"")</f>
        <v>9.1799840983068171E-4</v>
      </c>
      <c r="V1357" s="101">
        <f>IFERROR(IF(LEFT($G1357,4)="xppm",AF1357/VLOOKUP($G1357,$K$11:$Z$28,V$1,0),IF(LEFT($J1357,1)="E",AF1357/VLOOKUP($J1357,$K$11:$Z$28,V$1,0),AF1357/V$6)),"")</f>
        <v>9.2241860061659567E-4</v>
      </c>
      <c r="X1357" s="101">
        <f>IFERROR(IF(LEFT($G1357,4)="xppm",AH1357/VLOOKUP($G1357,$K$11:$Z$28,X$1,0),IF(LEFT($J1357,1)="E",AH1357/VLOOKUP($J1357,$K$11:$Z$28,X$1,0),AH1357/X$6)),"")</f>
        <v>1.1369182622553138E-3</v>
      </c>
      <c r="Z1357" s="101">
        <f>IFERROR(IF(LEFT($G1357,4)="xppm",AJ1357/VLOOKUP($G1357,$K$11:$Z$28,Z$1,0),IF(LEFT($J1357,1)="E",AJ1357/VLOOKUP($J1357,$K$11:$Z$28,Z$1,0),AJ1357/Z$6)),"")</f>
        <v>9.978257242083447E-4</v>
      </c>
      <c r="AA1357" s="108"/>
      <c r="AB1357" s="99" t="str">
        <f>IFERROR(IF(LEFT($G1357,4)="xppm",AL1357/VLOOKUP($G1357,$K$11:$Z$28,AB$1,0),IF(LEFT($J1357,1)="E",AL1357/VLOOKUP($J1357,$K$11:$AB$28,AB$1,0),AL1357/AB$6)),"")</f>
        <v/>
      </c>
      <c r="AC1357" s="110"/>
      <c r="AD1357" s="14">
        <v>101750.42</v>
      </c>
      <c r="AE1357" s="14"/>
      <c r="AF1357" s="14">
        <v>307491.61</v>
      </c>
      <c r="AG1357" s="14"/>
      <c r="AH1357" s="14">
        <v>412268.35</v>
      </c>
      <c r="AI1357" s="14"/>
      <c r="AJ1357" s="14">
        <v>420974.573309</v>
      </c>
      <c r="AK1357" s="65"/>
      <c r="AL1357" s="14">
        <v>0</v>
      </c>
      <c r="AM1357" s="65"/>
      <c r="AN1357" s="25">
        <v>37452.71</v>
      </c>
      <c r="AO1357" s="25">
        <v>33003.22</v>
      </c>
      <c r="AP1357" s="25">
        <v>36220.050000000003</v>
      </c>
      <c r="AQ1357" s="25">
        <v>36655.300000000003</v>
      </c>
      <c r="AR1357" s="25">
        <v>31518</v>
      </c>
      <c r="AS1357" s="25">
        <v>35987.620000000003</v>
      </c>
      <c r="AT1357" s="25">
        <v>34652.879999999997</v>
      </c>
      <c r="AU1357" s="25">
        <v>34050.46</v>
      </c>
      <c r="AV1357" s="25">
        <v>32876.93</v>
      </c>
      <c r="AW1357" s="25">
        <v>31489.13</v>
      </c>
      <c r="AX1357" s="25">
        <v>35506.76</v>
      </c>
      <c r="AY1357" s="25">
        <v>34754.53</v>
      </c>
      <c r="AZ1357" s="108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  <c r="BS1357" s="10"/>
      <c r="BT1357" s="10"/>
      <c r="BU1357" s="10"/>
      <c r="BV1357" s="10"/>
      <c r="BW1357" s="10"/>
      <c r="BX1357" s="10"/>
      <c r="BY1357" s="10"/>
      <c r="BZ1357" s="10"/>
      <c r="CA1357" s="10"/>
      <c r="CB1357" s="10"/>
      <c r="CC1357" s="10"/>
      <c r="CD1357" s="10"/>
      <c r="CE1357" s="10"/>
      <c r="CF1357" s="10"/>
      <c r="CG1357" s="10"/>
      <c r="CH1357" s="10"/>
      <c r="CI1357" s="10"/>
      <c r="CJ1357" s="10"/>
      <c r="CK1357" s="10"/>
      <c r="CL1357" s="10"/>
      <c r="CM1357" s="10"/>
      <c r="CN1357" s="10"/>
      <c r="CO1357" s="10"/>
      <c r="CP1357" s="10"/>
      <c r="CQ1357" s="10"/>
      <c r="CR1357" s="10"/>
      <c r="CS1357" s="10"/>
      <c r="CT1357" s="10"/>
      <c r="CU1357" s="10"/>
      <c r="CV1357" s="10"/>
      <c r="CW1357" s="10"/>
      <c r="CX1357" s="10"/>
      <c r="CY1357" s="10"/>
      <c r="CZ1357" s="10"/>
      <c r="DA1357" s="10"/>
      <c r="DB1357" s="10"/>
      <c r="DC1357" s="10"/>
      <c r="DD1357" s="10"/>
      <c r="DE1357" s="10"/>
      <c r="DF1357" s="10"/>
      <c r="DG1357" s="10"/>
      <c r="DH1357" s="10"/>
      <c r="DI1357" s="10"/>
      <c r="DJ1357" s="10"/>
      <c r="DK1357" s="10"/>
      <c r="DL1357" s="10"/>
      <c r="DM1357" s="10"/>
      <c r="DN1357" s="10"/>
      <c r="DO1357" s="10"/>
      <c r="DP1357" s="10"/>
      <c r="DQ1357" s="10"/>
      <c r="DR1357" s="10"/>
      <c r="DS1357" s="10"/>
    </row>
    <row r="1358" spans="1:123" s="101" customFormat="1" ht="10.95" customHeight="1" x14ac:dyDescent="0.25">
      <c r="A1358" s="75" t="s">
        <v>348</v>
      </c>
      <c r="B1358" s="95" t="str">
        <f t="shared" si="376"/>
        <v>Bud02 2020,3009,'505300',7030.62777777778</v>
      </c>
      <c r="C1358" s="96">
        <f t="shared" si="377"/>
        <v>2020</v>
      </c>
      <c r="D1358" s="96">
        <v>3009</v>
      </c>
      <c r="E1358" s="97">
        <f>IF(LEFT(H1358,1) = "x",H1358,F1358)</f>
        <v>505300</v>
      </c>
      <c r="F1358" s="90">
        <v>505300</v>
      </c>
      <c r="G1358" s="98">
        <f>IF(""="",1,SUBSTITUTE(SUBSTITUTE("","xxp","xpp"),"xppm13","xppm08"))</f>
        <v>1</v>
      </c>
      <c r="H1358" s="98">
        <f>IF(""="",1,"")</f>
        <v>1</v>
      </c>
      <c r="I1358" s="98">
        <f>IF(""="",1,IF(LEFT("",1)&lt;&gt;"E","",1))</f>
        <v>1</v>
      </c>
      <c r="J1358" s="98">
        <f>IF(""="",1,IF(LEFT("",1)="E","",1))</f>
        <v>1</v>
      </c>
      <c r="K1358" s="99" t="s">
        <v>378</v>
      </c>
      <c r="L1358" s="91">
        <v>3009</v>
      </c>
      <c r="M1358" s="100" t="str">
        <f>IF(LEFT($G1358,4)="xppm","*","")</f>
        <v/>
      </c>
      <c r="N1358" s="101" t="str">
        <f>UPPER(TRIM("          PROFESSIONAL FEES"))</f>
        <v>PROFESSIONAL FEES</v>
      </c>
      <c r="P1358" s="102" t="s">
        <v>356</v>
      </c>
      <c r="R1358" s="109">
        <f>IFERROR(IF(1*AB1358&gt;0,AB1358,V1358),V1358)</f>
        <v>7030.6277777777777</v>
      </c>
      <c r="S1358" s="108"/>
      <c r="T1358" s="101">
        <f>IFERROR(IF(LEFT($G1358,4)="xppm",AD1358/VLOOKUP($G1358,$K$11:$Z$28,T$1,0),IF(LEFT($J1358,1)="E",AD1358/VLOOKUP($J1358,$K$11:$Z$28,T$1,0),AD1358/T$6)),"")</f>
        <v>9619.0033333333322</v>
      </c>
      <c r="V1358" s="101">
        <f>IFERROR(IF(LEFT($G1358,4)="xppm",AF1358/VLOOKUP($G1358,$K$11:$Z$28,V$1,0),IF(LEFT($J1358,1)="E",AF1358/VLOOKUP($J1358,$K$11:$Z$28,V$1,0),AF1358/V$6)),"")</f>
        <v>7030.6277777777777</v>
      </c>
      <c r="X1358" s="101">
        <f>IFERROR(IF(LEFT($G1358,4)="xppm",AH1358/VLOOKUP($G1358,$K$11:$Z$28,X$1,0),IF(LEFT($J1358,1)="E",AH1358/VLOOKUP($J1358,$K$11:$Z$28,X$1,0),AH1358/X$6)),"")</f>
        <v>2830.2016666666664</v>
      </c>
      <c r="Z1358" s="101">
        <f>IFERROR(IF(LEFT($G1358,4)="xppm",AJ1358/VLOOKUP($G1358,$K$11:$Z$28,Z$1,0),IF(LEFT($J1358,1)="E",AJ1358/VLOOKUP($J1358,$K$11:$Z$28,Z$1,0),AJ1358/Z$6)),"")</f>
        <v>4893.3975</v>
      </c>
      <c r="AA1358" s="108"/>
      <c r="AB1358" s="99">
        <f>IFERROR(IF(LEFT($G1358,4)="xppm",AL1358/VLOOKUP($G1358,$K$11:$Z$28,AB$1,0),IF(LEFT($J1358,1)="E",AL1358/VLOOKUP($J1358,$K$11:$AB$28,AB$1,0),AL1358/AB$6)),"")</f>
        <v>0</v>
      </c>
      <c r="AC1358" s="110"/>
      <c r="AD1358" s="14">
        <v>28857.01</v>
      </c>
      <c r="AE1358" s="14"/>
      <c r="AF1358" s="14">
        <v>63275.65</v>
      </c>
      <c r="AG1358" s="14"/>
      <c r="AH1358" s="14">
        <v>33962.42</v>
      </c>
      <c r="AI1358" s="14"/>
      <c r="AJ1358" s="14">
        <v>58720.77</v>
      </c>
      <c r="AK1358" s="65"/>
      <c r="AL1358" s="14">
        <v>0</v>
      </c>
      <c r="AM1358" s="65"/>
      <c r="AN1358" s="25">
        <v>5851.28</v>
      </c>
      <c r="AO1358" s="25">
        <v>5044.34</v>
      </c>
      <c r="AP1358" s="25">
        <v>3160.75</v>
      </c>
      <c r="AQ1358" s="25">
        <v>3319.31</v>
      </c>
      <c r="AR1358" s="25">
        <v>4973.22</v>
      </c>
      <c r="AS1358" s="25">
        <v>7627.36</v>
      </c>
      <c r="AT1358" s="25">
        <v>4809.8900000000003</v>
      </c>
      <c r="AU1358" s="25">
        <v>8157.57</v>
      </c>
      <c r="AV1358" s="25">
        <v>5531.29</v>
      </c>
      <c r="AW1358" s="25">
        <v>7312.63</v>
      </c>
      <c r="AX1358" s="25">
        <v>6935.57</v>
      </c>
      <c r="AY1358" s="25">
        <v>14608.81</v>
      </c>
      <c r="AZ1358" s="108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  <c r="BS1358" s="10"/>
      <c r="BT1358" s="10"/>
      <c r="BU1358" s="10"/>
      <c r="BV1358" s="10"/>
      <c r="BW1358" s="10"/>
      <c r="BX1358" s="10"/>
      <c r="BY1358" s="10"/>
      <c r="BZ1358" s="10"/>
      <c r="CA1358" s="10"/>
      <c r="CB1358" s="10"/>
      <c r="CC1358" s="10"/>
      <c r="CD1358" s="10"/>
      <c r="CE1358" s="10"/>
      <c r="CF1358" s="10"/>
      <c r="CG1358" s="10"/>
      <c r="CH1358" s="10"/>
      <c r="CI1358" s="10"/>
      <c r="CJ1358" s="10"/>
      <c r="CK1358" s="10"/>
      <c r="CL1358" s="10"/>
      <c r="CM1358" s="10"/>
      <c r="CN1358" s="10"/>
      <c r="CO1358" s="10"/>
      <c r="CP1358" s="10"/>
      <c r="CQ1358" s="10"/>
      <c r="CR1358" s="10"/>
      <c r="CS1358" s="10"/>
      <c r="CT1358" s="10"/>
      <c r="CU1358" s="10"/>
      <c r="CV1358" s="10"/>
      <c r="CW1358" s="10"/>
      <c r="CX1358" s="10"/>
      <c r="CY1358" s="10"/>
      <c r="CZ1358" s="10"/>
      <c r="DA1358" s="10"/>
      <c r="DB1358" s="10"/>
      <c r="DC1358" s="10"/>
      <c r="DD1358" s="10"/>
      <c r="DE1358" s="10"/>
      <c r="DF1358" s="10"/>
      <c r="DG1358" s="10"/>
      <c r="DH1358" s="10"/>
      <c r="DI1358" s="10"/>
      <c r="DJ1358" s="10"/>
      <c r="DK1358" s="10"/>
      <c r="DL1358" s="10"/>
      <c r="DM1358" s="10"/>
      <c r="DN1358" s="10"/>
      <c r="DO1358" s="10"/>
      <c r="DP1358" s="10"/>
      <c r="DQ1358" s="10"/>
      <c r="DR1358" s="10"/>
      <c r="DS1358" s="10"/>
    </row>
    <row r="1359" spans="1:123" s="101" customFormat="1" ht="10.95" customHeight="1" x14ac:dyDescent="0.25">
      <c r="A1359" s="75" t="s">
        <v>348</v>
      </c>
      <c r="B1359" s="95" t="str">
        <f t="shared" si="376"/>
        <v>Bud02 2020,3009,'548000',2166.95777777778</v>
      </c>
      <c r="C1359" s="96">
        <f t="shared" si="377"/>
        <v>2020</v>
      </c>
      <c r="D1359" s="96">
        <v>3009</v>
      </c>
      <c r="E1359" s="97">
        <f>IF(LEFT(H1359,1) = "x",H1359,F1359)</f>
        <v>548000</v>
      </c>
      <c r="F1359" s="90">
        <v>548000</v>
      </c>
      <c r="G1359" s="98">
        <f>IF(""="",1,SUBSTITUTE(SUBSTITUTE("","xxp","xpp"),"xppm13","xppm08"))</f>
        <v>1</v>
      </c>
      <c r="H1359" s="98">
        <f>IF(""="",1,"")</f>
        <v>1</v>
      </c>
      <c r="I1359" s="98">
        <f>IF(""="",1,IF(LEFT("",1)&lt;&gt;"E","",1))</f>
        <v>1</v>
      </c>
      <c r="J1359" s="98">
        <f>IF(""="",1,IF(LEFT("",1)="E","",1))</f>
        <v>1</v>
      </c>
      <c r="K1359" s="99" t="s">
        <v>379</v>
      </c>
      <c r="L1359" s="91">
        <v>3009</v>
      </c>
      <c r="M1359" s="100" t="str">
        <f>IF(LEFT($G1359,4)="xppm","*","")</f>
        <v/>
      </c>
      <c r="N1359" s="101" t="str">
        <f>UPPER(TRIM("          CABLE TV/INTERNET"))</f>
        <v>CABLE TV/INTERNET</v>
      </c>
      <c r="P1359" s="102" t="s">
        <v>370</v>
      </c>
      <c r="R1359" s="109">
        <f>IFERROR(IF(1*AB1359&gt;0,AB1359,V1359),V1359)</f>
        <v>2166.9577777777777</v>
      </c>
      <c r="S1359" s="108"/>
      <c r="T1359" s="101">
        <f>IFERROR(IF(LEFT($G1359,4)="xppm",AD1359/VLOOKUP($G1359,$K$11:$Z$28,T$1,0),IF(LEFT($J1359,1)="E",AD1359/VLOOKUP($J1359,$K$11:$Z$28,T$1,0),AD1359/T$6)),"")</f>
        <v>2155.3966666666665</v>
      </c>
      <c r="V1359" s="101">
        <f>IFERROR(IF(LEFT($G1359,4)="xppm",AF1359/VLOOKUP($G1359,$K$11:$Z$28,V$1,0),IF(LEFT($J1359,1)="E",AF1359/VLOOKUP($J1359,$K$11:$Z$28,V$1,0),AF1359/V$6)),"")</f>
        <v>2166.9577777777777</v>
      </c>
      <c r="X1359" s="101">
        <f>IFERROR(IF(LEFT($G1359,4)="xppm",AH1359/VLOOKUP($G1359,$K$11:$Z$28,X$1,0),IF(LEFT($J1359,1)="E",AH1359/VLOOKUP($J1359,$K$11:$Z$28,X$1,0),AH1359/X$6)),"")</f>
        <v>2170.8175000000001</v>
      </c>
      <c r="Z1359" s="101">
        <f>IFERROR(IF(LEFT($G1359,4)="xppm",AJ1359/VLOOKUP($G1359,$K$11:$Z$28,Z$1,0),IF(LEFT($J1359,1)="E",AJ1359/VLOOKUP($J1359,$K$11:$Z$28,Z$1,0),AJ1359/Z$6)),"")</f>
        <v>2200.6349999999998</v>
      </c>
      <c r="AA1359" s="108"/>
      <c r="AB1359" s="99">
        <f>IFERROR(IF(LEFT($G1359,4)="xppm",AL1359/VLOOKUP($G1359,$K$11:$Z$28,AB$1,0),IF(LEFT($J1359,1)="E",AL1359/VLOOKUP($J1359,$K$11:$AB$28,AB$1,0),AL1359/AB$6)),"")</f>
        <v>0</v>
      </c>
      <c r="AC1359" s="110"/>
      <c r="AD1359" s="14">
        <v>6466.19</v>
      </c>
      <c r="AE1359" s="14"/>
      <c r="AF1359" s="14">
        <v>19502.62</v>
      </c>
      <c r="AG1359" s="14"/>
      <c r="AH1359" s="14">
        <v>26049.81</v>
      </c>
      <c r="AI1359" s="14"/>
      <c r="AJ1359" s="14">
        <v>26407.62</v>
      </c>
      <c r="AK1359" s="65"/>
      <c r="AL1359" s="14">
        <v>0</v>
      </c>
      <c r="AM1359" s="65"/>
      <c r="AN1359" s="25">
        <v>2055.0100000000002</v>
      </c>
      <c r="AO1359" s="25">
        <v>2086.5500000000002</v>
      </c>
      <c r="AP1359" s="25">
        <v>2090.08</v>
      </c>
      <c r="AQ1359" s="25">
        <v>2097.56</v>
      </c>
      <c r="AR1359" s="25">
        <v>2188.62</v>
      </c>
      <c r="AS1359" s="25">
        <v>2188.1999999999998</v>
      </c>
      <c r="AT1359" s="25">
        <v>2184.81</v>
      </c>
      <c r="AU1359" s="25">
        <v>2184.37</v>
      </c>
      <c r="AV1359" s="25">
        <v>2192.87</v>
      </c>
      <c r="AW1359" s="25">
        <v>2150.0500000000002</v>
      </c>
      <c r="AX1359" s="25">
        <v>2158.0700000000002</v>
      </c>
      <c r="AY1359" s="25">
        <v>2158.0700000000002</v>
      </c>
      <c r="AZ1359" s="108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  <c r="BS1359" s="10"/>
      <c r="BT1359" s="10"/>
      <c r="BU1359" s="10"/>
      <c r="BV1359" s="10"/>
      <c r="BW1359" s="10"/>
      <c r="BX1359" s="10"/>
      <c r="BY1359" s="10"/>
      <c r="BZ1359" s="10"/>
      <c r="CA1359" s="10"/>
      <c r="CB1359" s="10"/>
      <c r="CC1359" s="10"/>
      <c r="CD1359" s="10"/>
      <c r="CE1359" s="10"/>
      <c r="CF1359" s="10"/>
      <c r="CG1359" s="10"/>
      <c r="CH1359" s="10"/>
      <c r="CI1359" s="10"/>
      <c r="CJ1359" s="10"/>
      <c r="CK1359" s="10"/>
      <c r="CL1359" s="10"/>
      <c r="CM1359" s="10"/>
      <c r="CN1359" s="10"/>
      <c r="CO1359" s="10"/>
      <c r="CP1359" s="10"/>
      <c r="CQ1359" s="10"/>
      <c r="CR1359" s="10"/>
      <c r="CS1359" s="10"/>
      <c r="CT1359" s="10"/>
      <c r="CU1359" s="10"/>
      <c r="CV1359" s="10"/>
      <c r="CW1359" s="10"/>
      <c r="CX1359" s="10"/>
      <c r="CY1359" s="10"/>
      <c r="CZ1359" s="10"/>
      <c r="DA1359" s="10"/>
      <c r="DB1359" s="10"/>
      <c r="DC1359" s="10"/>
      <c r="DD1359" s="10"/>
      <c r="DE1359" s="10"/>
      <c r="DF1359" s="10"/>
      <c r="DG1359" s="10"/>
      <c r="DH1359" s="10"/>
      <c r="DI1359" s="10"/>
      <c r="DJ1359" s="10"/>
      <c r="DK1359" s="10"/>
      <c r="DL1359" s="10"/>
      <c r="DM1359" s="10"/>
      <c r="DN1359" s="10"/>
      <c r="DO1359" s="10"/>
      <c r="DP1359" s="10"/>
      <c r="DQ1359" s="10"/>
      <c r="DR1359" s="10"/>
      <c r="DS1359" s="10"/>
    </row>
    <row r="1360" spans="1:123" s="101" customFormat="1" ht="10.95" customHeight="1" x14ac:dyDescent="0.25">
      <c r="A1360" s="75" t="s">
        <v>348</v>
      </c>
      <c r="B1360" s="95" t="str">
        <f t="shared" si="376"/>
        <v>Bud02 2020,3009,'549000',7066.50333333333</v>
      </c>
      <c r="C1360" s="96">
        <f t="shared" si="377"/>
        <v>2020</v>
      </c>
      <c r="D1360" s="96">
        <v>3009</v>
      </c>
      <c r="E1360" s="97">
        <f>IF(LEFT(H1360,1) = "x",H1360,F1360)</f>
        <v>549000</v>
      </c>
      <c r="F1360" s="90">
        <v>549000</v>
      </c>
      <c r="G1360" s="98">
        <f>IF(""="",1,SUBSTITUTE(SUBSTITUTE("","xxp","xpp"),"xppm13","xppm08"))</f>
        <v>1</v>
      </c>
      <c r="H1360" s="98">
        <f>IF(""="",1,"")</f>
        <v>1</v>
      </c>
      <c r="I1360" s="98">
        <f>IF(""="",1,IF(LEFT("",1)&lt;&gt;"E","",1))</f>
        <v>1</v>
      </c>
      <c r="J1360" s="98">
        <f>IF(""="",1,IF(LEFT("",1)="E","",1))</f>
        <v>1</v>
      </c>
      <c r="K1360" s="99" t="s">
        <v>380</v>
      </c>
      <c r="L1360" s="91">
        <v>3009</v>
      </c>
      <c r="M1360" s="100" t="str">
        <f>IF(LEFT($G1360,4)="xppm","*","")</f>
        <v/>
      </c>
      <c r="N1360" s="101" t="str">
        <f>UPPER(TRIM("          COMPUTER HARDWARE/SOFTWARE"))</f>
        <v>COMPUTER HARDWARE/SOFTWARE</v>
      </c>
      <c r="P1360" s="102" t="s">
        <v>370</v>
      </c>
      <c r="R1360" s="109">
        <f>IFERROR(IF(1*AB1360&gt;0,AB1360,V1360),V1360)</f>
        <v>7066.5033333333331</v>
      </c>
      <c r="S1360" s="108"/>
      <c r="T1360" s="101">
        <f>IFERROR(IF(LEFT($G1360,4)="xppm",AD1360/VLOOKUP($G1360,$K$11:$Z$28,T$1,0),IF(LEFT($J1360,1)="E",AD1360/VLOOKUP($J1360,$K$11:$Z$28,T$1,0),AD1360/T$6)),"")</f>
        <v>6919.79</v>
      </c>
      <c r="V1360" s="101">
        <f>IFERROR(IF(LEFT($G1360,4)="xppm",AF1360/VLOOKUP($G1360,$K$11:$Z$28,V$1,0),IF(LEFT($J1360,1)="E",AF1360/VLOOKUP($J1360,$K$11:$Z$28,V$1,0),AF1360/V$6)),"")</f>
        <v>7066.5033333333331</v>
      </c>
      <c r="X1360" s="101">
        <f>IFERROR(IF(LEFT($G1360,4)="xppm",AH1360/VLOOKUP($G1360,$K$11:$Z$28,X$1,0),IF(LEFT($J1360,1)="E",AH1360/VLOOKUP($J1360,$K$11:$Z$28,X$1,0),AH1360/X$6)),"")</f>
        <v>6776.1741666666667</v>
      </c>
      <c r="Z1360" s="101">
        <f>IFERROR(IF(LEFT($G1360,4)="xppm",AJ1360/VLOOKUP($G1360,$K$11:$Z$28,Z$1,0),IF(LEFT($J1360,1)="E",AJ1360/VLOOKUP($J1360,$K$11:$Z$28,Z$1,0),AJ1360/Z$6)),"")</f>
        <v>6229.2394119999999</v>
      </c>
      <c r="AA1360" s="108"/>
      <c r="AB1360" s="99">
        <f>IFERROR(IF(LEFT($G1360,4)="xppm",AL1360/VLOOKUP($G1360,$K$11:$Z$28,AB$1,0),IF(LEFT($J1360,1)="E",AL1360/VLOOKUP($J1360,$K$11:$AB$28,AB$1,0),AL1360/AB$6)),"")</f>
        <v>0</v>
      </c>
      <c r="AC1360" s="110"/>
      <c r="AD1360" s="14">
        <v>20759.37</v>
      </c>
      <c r="AE1360" s="14"/>
      <c r="AF1360" s="14">
        <v>63598.53</v>
      </c>
      <c r="AG1360" s="14"/>
      <c r="AH1360" s="14">
        <v>81314.09</v>
      </c>
      <c r="AI1360" s="14"/>
      <c r="AJ1360" s="14">
        <v>74750.872944000002</v>
      </c>
      <c r="AK1360" s="65"/>
      <c r="AL1360" s="14">
        <v>0</v>
      </c>
      <c r="AM1360" s="65"/>
      <c r="AN1360" s="25">
        <v>7485.8</v>
      </c>
      <c r="AO1360" s="25">
        <v>10398.66</v>
      </c>
      <c r="AP1360" s="25">
        <v>4328.3599999999997</v>
      </c>
      <c r="AQ1360" s="25">
        <v>7037.17</v>
      </c>
      <c r="AR1360" s="25">
        <v>8419.5499999999993</v>
      </c>
      <c r="AS1360" s="25">
        <v>8272.93</v>
      </c>
      <c r="AT1360" s="25">
        <v>7134.6</v>
      </c>
      <c r="AU1360" s="25">
        <v>6813.9</v>
      </c>
      <c r="AV1360" s="25">
        <v>5161.01</v>
      </c>
      <c r="AW1360" s="25">
        <v>6529.18</v>
      </c>
      <c r="AX1360" s="25">
        <v>7296.23</v>
      </c>
      <c r="AY1360" s="25">
        <v>6933.96</v>
      </c>
      <c r="AZ1360" s="108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  <c r="BS1360" s="10"/>
      <c r="BT1360" s="10"/>
      <c r="BU1360" s="10"/>
      <c r="BV1360" s="10"/>
      <c r="BW1360" s="10"/>
      <c r="BX1360" s="10"/>
      <c r="BY1360" s="10"/>
      <c r="BZ1360" s="10"/>
      <c r="CA1360" s="10"/>
      <c r="CB1360" s="10"/>
      <c r="CC1360" s="10"/>
      <c r="CD1360" s="10"/>
      <c r="CE1360" s="10"/>
      <c r="CF1360" s="10"/>
      <c r="CG1360" s="10"/>
      <c r="CH1360" s="10"/>
      <c r="CI1360" s="10"/>
      <c r="CJ1360" s="10"/>
      <c r="CK1360" s="10"/>
      <c r="CL1360" s="10"/>
      <c r="CM1360" s="10"/>
      <c r="CN1360" s="10"/>
      <c r="CO1360" s="10"/>
      <c r="CP1360" s="10"/>
      <c r="CQ1360" s="10"/>
      <c r="CR1360" s="10"/>
      <c r="CS1360" s="10"/>
      <c r="CT1360" s="10"/>
      <c r="CU1360" s="10"/>
      <c r="CV1360" s="10"/>
      <c r="CW1360" s="10"/>
      <c r="CX1360" s="10"/>
      <c r="CY1360" s="10"/>
      <c r="CZ1360" s="10"/>
      <c r="DA1360" s="10"/>
      <c r="DB1360" s="10"/>
      <c r="DC1360" s="10"/>
      <c r="DD1360" s="10"/>
      <c r="DE1360" s="10"/>
      <c r="DF1360" s="10"/>
      <c r="DG1360" s="10"/>
      <c r="DH1360" s="10"/>
      <c r="DI1360" s="10"/>
      <c r="DJ1360" s="10"/>
      <c r="DK1360" s="10"/>
      <c r="DL1360" s="10"/>
      <c r="DM1360" s="10"/>
      <c r="DN1360" s="10"/>
      <c r="DO1360" s="10"/>
      <c r="DP1360" s="10"/>
      <c r="DQ1360" s="10"/>
      <c r="DR1360" s="10"/>
      <c r="DS1360" s="10"/>
    </row>
    <row r="1361" spans="1:123" s="101" customFormat="1" ht="10.95" customHeight="1" x14ac:dyDescent="0.25">
      <c r="A1361" s="75" t="s">
        <v>348</v>
      </c>
      <c r="B1361" s="95" t="str">
        <f t="shared" si="376"/>
        <v>Bud02 2020,3009,'550000',4268.58</v>
      </c>
      <c r="C1361" s="96">
        <f t="shared" si="377"/>
        <v>2020</v>
      </c>
      <c r="D1361" s="96">
        <v>3009</v>
      </c>
      <c r="E1361" s="97">
        <f>IF(LEFT(H1361,1) = "x",H1361,F1361)</f>
        <v>550000</v>
      </c>
      <c r="F1361" s="90">
        <v>550000</v>
      </c>
      <c r="G1361" s="98">
        <f>IF(""="",1,SUBSTITUTE(SUBSTITUTE("","xxp","xpp"),"xppm13","xppm08"))</f>
        <v>1</v>
      </c>
      <c r="H1361" s="98">
        <f>IF(""="",1,"")</f>
        <v>1</v>
      </c>
      <c r="I1361" s="98">
        <f>IF(""="",1,IF(LEFT("",1)&lt;&gt;"E","",1))</f>
        <v>1</v>
      </c>
      <c r="J1361" s="98">
        <f>IF(""="",1,IF(LEFT("",1)="E","",1))</f>
        <v>1</v>
      </c>
      <c r="K1361" s="99" t="s">
        <v>381</v>
      </c>
      <c r="L1361" s="91">
        <v>3009</v>
      </c>
      <c r="M1361" s="100" t="str">
        <f>IF(LEFT($G1361,4)="xppm","*","")</f>
        <v/>
      </c>
      <c r="N1361" s="101" t="str">
        <f>UPPER(TRIM("          EMPLOYEE EXPENSES"))</f>
        <v>EMPLOYEE EXPENSES</v>
      </c>
      <c r="P1361" s="102" t="s">
        <v>382</v>
      </c>
      <c r="R1361" s="109">
        <f>IFERROR(IF(1*AB1361&gt;0,AB1361,V1361),V1361)</f>
        <v>4268.58</v>
      </c>
      <c r="S1361" s="108"/>
      <c r="T1361" s="101">
        <f>IFERROR(IF(LEFT($G1361,4)="xppm",AD1361/VLOOKUP($G1361,$K$11:$Z$28,T$1,0),IF(LEFT($J1361,1)="E",AD1361/VLOOKUP($J1361,$K$11:$Z$28,T$1,0),AD1361/T$6)),"")</f>
        <v>5194.2266666666665</v>
      </c>
      <c r="V1361" s="101">
        <f>IFERROR(IF(LEFT($G1361,4)="xppm",AF1361/VLOOKUP($G1361,$K$11:$Z$28,V$1,0),IF(LEFT($J1361,1)="E",AF1361/VLOOKUP($J1361,$K$11:$Z$28,V$1,0),AF1361/V$6)),"")</f>
        <v>4268.58</v>
      </c>
      <c r="X1361" s="101">
        <f>IFERROR(IF(LEFT($G1361,4)="xppm",AH1361/VLOOKUP($G1361,$K$11:$Z$28,X$1,0),IF(LEFT($J1361,1)="E",AH1361/VLOOKUP($J1361,$K$11:$Z$28,X$1,0),AH1361/X$6)),"")</f>
        <v>3371.2458333333329</v>
      </c>
      <c r="Z1361" s="101">
        <f>IFERROR(IF(LEFT($G1361,4)="xppm",AJ1361/VLOOKUP($G1361,$K$11:$Z$28,Z$1,0),IF(LEFT($J1361,1)="E",AJ1361/VLOOKUP($J1361,$K$11:$Z$28,Z$1,0),AJ1361/Z$6)),"")</f>
        <v>4066.8458243333334</v>
      </c>
      <c r="AA1361" s="108"/>
      <c r="AB1361" s="99">
        <f>IFERROR(IF(LEFT($G1361,4)="xppm",AL1361/VLOOKUP($G1361,$K$11:$Z$28,AB$1,0),IF(LEFT($J1361,1)="E",AL1361/VLOOKUP($J1361,$K$11:$AB$28,AB$1,0),AL1361/AB$6)),"")</f>
        <v>0</v>
      </c>
      <c r="AC1361" s="110"/>
      <c r="AD1361" s="14">
        <v>15582.68</v>
      </c>
      <c r="AE1361" s="14"/>
      <c r="AF1361" s="14">
        <v>38417.22</v>
      </c>
      <c r="AG1361" s="14"/>
      <c r="AH1361" s="14">
        <v>40454.949999999997</v>
      </c>
      <c r="AI1361" s="14"/>
      <c r="AJ1361" s="14">
        <v>48802.149892000001</v>
      </c>
      <c r="AK1361" s="65"/>
      <c r="AL1361" s="14">
        <v>0</v>
      </c>
      <c r="AM1361" s="65"/>
      <c r="AN1361" s="25">
        <v>2819.82</v>
      </c>
      <c r="AO1361" s="25">
        <v>2675.51</v>
      </c>
      <c r="AP1361" s="25">
        <v>6545.62</v>
      </c>
      <c r="AQ1361" s="25">
        <v>2938.05</v>
      </c>
      <c r="AR1361" s="25">
        <v>4130.05</v>
      </c>
      <c r="AS1361" s="25">
        <v>3746.82</v>
      </c>
      <c r="AT1361" s="25">
        <v>3686.65</v>
      </c>
      <c r="AU1361" s="25">
        <v>3982.16</v>
      </c>
      <c r="AV1361" s="25">
        <v>4350.8100000000004</v>
      </c>
      <c r="AW1361" s="25">
        <v>2600.27</v>
      </c>
      <c r="AX1361" s="25">
        <v>6118.62</v>
      </c>
      <c r="AY1361" s="25">
        <v>6863.79</v>
      </c>
      <c r="AZ1361" s="108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  <c r="BS1361" s="10"/>
      <c r="BT1361" s="10"/>
      <c r="BU1361" s="10"/>
      <c r="BV1361" s="10"/>
      <c r="BW1361" s="10"/>
      <c r="BX1361" s="10"/>
      <c r="BY1361" s="10"/>
      <c r="BZ1361" s="10"/>
      <c r="CA1361" s="10"/>
      <c r="CB1361" s="10"/>
      <c r="CC1361" s="10"/>
      <c r="CD1361" s="10"/>
      <c r="CE1361" s="10"/>
      <c r="CF1361" s="10"/>
      <c r="CG1361" s="10"/>
      <c r="CH1361" s="10"/>
      <c r="CI1361" s="10"/>
      <c r="CJ1361" s="10"/>
      <c r="CK1361" s="10"/>
      <c r="CL1361" s="10"/>
      <c r="CM1361" s="10"/>
      <c r="CN1361" s="10"/>
      <c r="CO1361" s="10"/>
      <c r="CP1361" s="10"/>
      <c r="CQ1361" s="10"/>
      <c r="CR1361" s="10"/>
      <c r="CS1361" s="10"/>
      <c r="CT1361" s="10"/>
      <c r="CU1361" s="10"/>
      <c r="CV1361" s="10"/>
      <c r="CW1361" s="10"/>
      <c r="CX1361" s="10"/>
      <c r="CY1361" s="10"/>
      <c r="CZ1361" s="10"/>
      <c r="DA1361" s="10"/>
      <c r="DB1361" s="10"/>
      <c r="DC1361" s="10"/>
      <c r="DD1361" s="10"/>
      <c r="DE1361" s="10"/>
      <c r="DF1361" s="10"/>
      <c r="DG1361" s="10"/>
      <c r="DH1361" s="10"/>
      <c r="DI1361" s="10"/>
      <c r="DJ1361" s="10"/>
      <c r="DK1361" s="10"/>
      <c r="DL1361" s="10"/>
      <c r="DM1361" s="10"/>
      <c r="DN1361" s="10"/>
      <c r="DO1361" s="10"/>
      <c r="DP1361" s="10"/>
      <c r="DQ1361" s="10"/>
      <c r="DR1361" s="10"/>
      <c r="DS1361" s="10"/>
    </row>
    <row r="1362" spans="1:123" s="101" customFormat="1" ht="10.95" customHeight="1" x14ac:dyDescent="0.25">
      <c r="A1362" s="75" t="s">
        <v>348</v>
      </c>
      <c r="B1362" s="95" t="str">
        <f t="shared" si="376"/>
        <v>Bud02 2020,3009,'552000',1810.7</v>
      </c>
      <c r="C1362" s="96">
        <f t="shared" si="377"/>
        <v>2020</v>
      </c>
      <c r="D1362" s="96">
        <v>3009</v>
      </c>
      <c r="E1362" s="97">
        <f>IF(LEFT(H1362,1) = "x",H1362,F1362)</f>
        <v>552000</v>
      </c>
      <c r="F1362" s="90">
        <v>552000</v>
      </c>
      <c r="G1362" s="98">
        <f>IF(""="",1,SUBSTITUTE(SUBSTITUTE("","xxp","xpp"),"xppm13","xppm08"))</f>
        <v>1</v>
      </c>
      <c r="H1362" s="98">
        <f>IF(""="",1,"")</f>
        <v>1</v>
      </c>
      <c r="I1362" s="98">
        <f>IF(""="",1,IF(LEFT("",1)&lt;&gt;"E","",1))</f>
        <v>1</v>
      </c>
      <c r="J1362" s="98">
        <f>IF(""="",1,IF(LEFT("",1)="E","",1))</f>
        <v>1</v>
      </c>
      <c r="K1362" s="99" t="s">
        <v>383</v>
      </c>
      <c r="L1362" s="91">
        <v>3009</v>
      </c>
      <c r="M1362" s="100" t="str">
        <f>IF(LEFT($G1362,4)="xppm","*","")</f>
        <v/>
      </c>
      <c r="N1362" s="101" t="str">
        <f>UPPER(TRIM("          OFFICE EXPENSES"))</f>
        <v>OFFICE EXPENSES</v>
      </c>
      <c r="P1362" s="102" t="s">
        <v>370</v>
      </c>
      <c r="R1362" s="109">
        <f>IFERROR(IF(1*AB1362&gt;0,AB1362,V1362),V1362)</f>
        <v>1810.6999999999998</v>
      </c>
      <c r="S1362" s="108"/>
      <c r="T1362" s="101">
        <f>IFERROR(IF(LEFT($G1362,4)="xppm",AD1362/VLOOKUP($G1362,$K$11:$Z$28,T$1,0),IF(LEFT($J1362,1)="E",AD1362/VLOOKUP($J1362,$K$11:$Z$28,T$1,0),AD1362/T$6)),"")</f>
        <v>1916.96</v>
      </c>
      <c r="V1362" s="101">
        <f>IFERROR(IF(LEFT($G1362,4)="xppm",AF1362/VLOOKUP($G1362,$K$11:$Z$28,V$1,0),IF(LEFT($J1362,1)="E",AF1362/VLOOKUP($J1362,$K$11:$Z$28,V$1,0),AF1362/V$6)),"")</f>
        <v>1810.6999999999998</v>
      </c>
      <c r="X1362" s="101">
        <f>IFERROR(IF(LEFT($G1362,4)="xppm",AH1362/VLOOKUP($G1362,$K$11:$Z$28,X$1,0),IF(LEFT($J1362,1)="E",AH1362/VLOOKUP($J1362,$K$11:$Z$28,X$1,0),AH1362/X$6)),"")</f>
        <v>1772.585</v>
      </c>
      <c r="Z1362" s="101">
        <f>IFERROR(IF(LEFT($G1362,4)="xppm",AJ1362/VLOOKUP($G1362,$K$11:$Z$28,Z$1,0),IF(LEFT($J1362,1)="E",AJ1362/VLOOKUP($J1362,$K$11:$Z$28,Z$1,0),AJ1362/Z$6)),"")</f>
        <v>1604.7741666666668</v>
      </c>
      <c r="AA1362" s="108"/>
      <c r="AB1362" s="99">
        <f>IFERROR(IF(LEFT($G1362,4)="xppm",AL1362/VLOOKUP($G1362,$K$11:$Z$28,AB$1,0),IF(LEFT($J1362,1)="E",AL1362/VLOOKUP($J1362,$K$11:$AB$28,AB$1,0),AL1362/AB$6)),"")</f>
        <v>0</v>
      </c>
      <c r="AC1362" s="110"/>
      <c r="AD1362" s="14">
        <v>5750.88</v>
      </c>
      <c r="AE1362" s="14"/>
      <c r="AF1362" s="14">
        <v>16296.3</v>
      </c>
      <c r="AG1362" s="14"/>
      <c r="AH1362" s="14">
        <v>21271.02</v>
      </c>
      <c r="AI1362" s="14"/>
      <c r="AJ1362" s="14">
        <v>19257.29</v>
      </c>
      <c r="AK1362" s="65"/>
      <c r="AL1362" s="14">
        <v>0</v>
      </c>
      <c r="AM1362" s="65"/>
      <c r="AN1362" s="25">
        <v>1566.34</v>
      </c>
      <c r="AO1362" s="25">
        <v>1985.08</v>
      </c>
      <c r="AP1362" s="25">
        <v>2068.79</v>
      </c>
      <c r="AQ1362" s="25">
        <v>1182.76</v>
      </c>
      <c r="AR1362" s="25">
        <v>3093.73</v>
      </c>
      <c r="AS1362" s="25">
        <v>724.77</v>
      </c>
      <c r="AT1362" s="25">
        <v>1379.11</v>
      </c>
      <c r="AU1362" s="25">
        <v>2604.2199999999998</v>
      </c>
      <c r="AV1362" s="25">
        <v>1560.83</v>
      </c>
      <c r="AW1362" s="25">
        <v>1117.5</v>
      </c>
      <c r="AX1362" s="25">
        <v>1611.32</v>
      </c>
      <c r="AY1362" s="25">
        <v>3022.06</v>
      </c>
      <c r="AZ1362" s="108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  <c r="BS1362" s="10"/>
      <c r="BT1362" s="10"/>
      <c r="BU1362" s="10"/>
      <c r="BV1362" s="10"/>
      <c r="BW1362" s="10"/>
      <c r="BX1362" s="10"/>
      <c r="BY1362" s="10"/>
      <c r="BZ1362" s="10"/>
      <c r="CA1362" s="10"/>
      <c r="CB1362" s="10"/>
      <c r="CC1362" s="10"/>
      <c r="CD1362" s="10"/>
      <c r="CE1362" s="10"/>
      <c r="CF1362" s="10"/>
      <c r="CG1362" s="10"/>
      <c r="CH1362" s="10"/>
      <c r="CI1362" s="10"/>
      <c r="CJ1362" s="10"/>
      <c r="CK1362" s="10"/>
      <c r="CL1362" s="10"/>
      <c r="CM1362" s="10"/>
      <c r="CN1362" s="10"/>
      <c r="CO1362" s="10"/>
      <c r="CP1362" s="10"/>
      <c r="CQ1362" s="10"/>
      <c r="CR1362" s="10"/>
      <c r="CS1362" s="10"/>
      <c r="CT1362" s="10"/>
      <c r="CU1362" s="10"/>
      <c r="CV1362" s="10"/>
      <c r="CW1362" s="10"/>
      <c r="CX1362" s="10"/>
      <c r="CY1362" s="10"/>
      <c r="CZ1362" s="10"/>
      <c r="DA1362" s="10"/>
      <c r="DB1362" s="10"/>
      <c r="DC1362" s="10"/>
      <c r="DD1362" s="10"/>
      <c r="DE1362" s="10"/>
      <c r="DF1362" s="10"/>
      <c r="DG1362" s="10"/>
      <c r="DH1362" s="10"/>
      <c r="DI1362" s="10"/>
      <c r="DJ1362" s="10"/>
      <c r="DK1362" s="10"/>
      <c r="DL1362" s="10"/>
      <c r="DM1362" s="10"/>
      <c r="DN1362" s="10"/>
      <c r="DO1362" s="10"/>
      <c r="DP1362" s="10"/>
      <c r="DQ1362" s="10"/>
      <c r="DR1362" s="10"/>
      <c r="DS1362" s="10"/>
    </row>
    <row r="1363" spans="1:123" s="101" customFormat="1" ht="10.95" customHeight="1" x14ac:dyDescent="0.25">
      <c r="A1363" s="75" t="s">
        <v>348</v>
      </c>
      <c r="B1363" s="95" t="str">
        <f t="shared" si="376"/>
        <v>Bud02 2020,3009,'553500',1331.71555555556</v>
      </c>
      <c r="C1363" s="96">
        <f t="shared" si="377"/>
        <v>2020</v>
      </c>
      <c r="D1363" s="96">
        <v>3009</v>
      </c>
      <c r="E1363" s="97">
        <f>IF(LEFT(H1363,1) = "x",H1363,F1363)</f>
        <v>553500</v>
      </c>
      <c r="F1363" s="90">
        <v>553500</v>
      </c>
      <c r="G1363" s="98">
        <f>IF(""="",1,SUBSTITUTE(SUBSTITUTE("","xxp","xpp"),"xppm13","xppm08"))</f>
        <v>1</v>
      </c>
      <c r="H1363" s="98">
        <f>IF(""="",1,"")</f>
        <v>1</v>
      </c>
      <c r="I1363" s="98">
        <f>IF(""="",1,IF(LEFT("",1)&lt;&gt;"E","",1))</f>
        <v>1</v>
      </c>
      <c r="J1363" s="98">
        <f>IF(""="",1,IF(LEFT("",1)="E","",1))</f>
        <v>1</v>
      </c>
      <c r="K1363" s="99" t="s">
        <v>384</v>
      </c>
      <c r="L1363" s="91">
        <v>3009</v>
      </c>
      <c r="M1363" s="100" t="str">
        <f>IF(LEFT($G1363,4)="xppm","*","")</f>
        <v/>
      </c>
      <c r="N1363" s="101" t="str">
        <f>UPPER(TRIM("          TELEPHONE/CELL PHONE"))</f>
        <v>TELEPHONE/CELL PHONE</v>
      </c>
      <c r="P1363" s="102" t="s">
        <v>370</v>
      </c>
      <c r="R1363" s="109">
        <f>IFERROR(IF(1*AB1363&gt;0,AB1363,V1363),V1363)</f>
        <v>1331.7155555555555</v>
      </c>
      <c r="S1363" s="108"/>
      <c r="T1363" s="101">
        <f>IFERROR(IF(LEFT($G1363,4)="xppm",AD1363/VLOOKUP($G1363,$K$11:$Z$28,T$1,0),IF(LEFT($J1363,1)="E",AD1363/VLOOKUP($J1363,$K$11:$Z$28,T$1,0),AD1363/T$6)),"")</f>
        <v>1363.9366666666667</v>
      </c>
      <c r="V1363" s="101">
        <f>IFERROR(IF(LEFT($G1363,4)="xppm",AF1363/VLOOKUP($G1363,$K$11:$Z$28,V$1,0),IF(LEFT($J1363,1)="E",AF1363/VLOOKUP($J1363,$K$11:$Z$28,V$1,0),AF1363/V$6)),"")</f>
        <v>1331.7155555555555</v>
      </c>
      <c r="X1363" s="101">
        <f>IFERROR(IF(LEFT($G1363,4)="xppm",AH1363/VLOOKUP($G1363,$K$11:$Z$28,X$1,0),IF(LEFT($J1363,1)="E",AH1363/VLOOKUP($J1363,$K$11:$Z$28,X$1,0),AH1363/X$6)),"")</f>
        <v>1371.6433333333334</v>
      </c>
      <c r="Z1363" s="101">
        <f>IFERROR(IF(LEFT($G1363,4)="xppm",AJ1363/VLOOKUP($G1363,$K$11:$Z$28,Z$1,0),IF(LEFT($J1363,1)="E",AJ1363/VLOOKUP($J1363,$K$11:$Z$28,Z$1,0),AJ1363/Z$6)),"")</f>
        <v>1322.0608333333332</v>
      </c>
      <c r="AA1363" s="108"/>
      <c r="AB1363" s="99">
        <f>IFERROR(IF(LEFT($G1363,4)="xppm",AL1363/VLOOKUP($G1363,$K$11:$Z$28,AB$1,0),IF(LEFT($J1363,1)="E",AL1363/VLOOKUP($J1363,$K$11:$AB$28,AB$1,0),AL1363/AB$6)),"")</f>
        <v>0</v>
      </c>
      <c r="AC1363" s="110"/>
      <c r="AD1363" s="14">
        <v>4091.81</v>
      </c>
      <c r="AE1363" s="14"/>
      <c r="AF1363" s="14">
        <v>11985.44</v>
      </c>
      <c r="AG1363" s="14"/>
      <c r="AH1363" s="14">
        <v>16459.72</v>
      </c>
      <c r="AI1363" s="14"/>
      <c r="AJ1363" s="14">
        <v>15864.73</v>
      </c>
      <c r="AK1363" s="65"/>
      <c r="AL1363" s="14">
        <v>0</v>
      </c>
      <c r="AM1363" s="65"/>
      <c r="AN1363" s="25">
        <v>1261.99</v>
      </c>
      <c r="AO1363" s="25">
        <v>1491.77</v>
      </c>
      <c r="AP1363" s="25">
        <v>1254.03</v>
      </c>
      <c r="AQ1363" s="25">
        <v>1189.57</v>
      </c>
      <c r="AR1363" s="25">
        <v>1477.11</v>
      </c>
      <c r="AS1363" s="25">
        <v>1234.24</v>
      </c>
      <c r="AT1363" s="25">
        <v>1283.7</v>
      </c>
      <c r="AU1363" s="25">
        <v>1455.24</v>
      </c>
      <c r="AV1363" s="25">
        <v>1253.77</v>
      </c>
      <c r="AW1363" s="25">
        <v>1284.24</v>
      </c>
      <c r="AX1363" s="25">
        <v>1319.43</v>
      </c>
      <c r="AY1363" s="25">
        <v>1488.14</v>
      </c>
      <c r="AZ1363" s="108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  <c r="BS1363" s="10"/>
      <c r="BT1363" s="10"/>
      <c r="BU1363" s="10"/>
      <c r="BV1363" s="10"/>
      <c r="BW1363" s="10"/>
      <c r="BX1363" s="10"/>
      <c r="BY1363" s="10"/>
      <c r="BZ1363" s="10"/>
      <c r="CA1363" s="10"/>
      <c r="CB1363" s="10"/>
      <c r="CC1363" s="10"/>
      <c r="CD1363" s="10"/>
      <c r="CE1363" s="10"/>
      <c r="CF1363" s="10"/>
      <c r="CG1363" s="10"/>
      <c r="CH1363" s="10"/>
      <c r="CI1363" s="10"/>
      <c r="CJ1363" s="10"/>
      <c r="CK1363" s="10"/>
      <c r="CL1363" s="10"/>
      <c r="CM1363" s="10"/>
      <c r="CN1363" s="10"/>
      <c r="CO1363" s="10"/>
      <c r="CP1363" s="10"/>
      <c r="CQ1363" s="10"/>
      <c r="CR1363" s="10"/>
      <c r="CS1363" s="10"/>
      <c r="CT1363" s="10"/>
      <c r="CU1363" s="10"/>
      <c r="CV1363" s="10"/>
      <c r="CW1363" s="10"/>
      <c r="CX1363" s="10"/>
      <c r="CY1363" s="10"/>
      <c r="CZ1363" s="10"/>
      <c r="DA1363" s="10"/>
      <c r="DB1363" s="10"/>
      <c r="DC1363" s="10"/>
      <c r="DD1363" s="10"/>
      <c r="DE1363" s="10"/>
      <c r="DF1363" s="10"/>
      <c r="DG1363" s="10"/>
      <c r="DH1363" s="10"/>
      <c r="DI1363" s="10"/>
      <c r="DJ1363" s="10"/>
      <c r="DK1363" s="10"/>
      <c r="DL1363" s="10"/>
      <c r="DM1363" s="10"/>
      <c r="DN1363" s="10"/>
      <c r="DO1363" s="10"/>
      <c r="DP1363" s="10"/>
      <c r="DQ1363" s="10"/>
      <c r="DR1363" s="10"/>
      <c r="DS1363" s="10"/>
    </row>
    <row r="1364" spans="1:123" s="101" customFormat="1" ht="10.95" customHeight="1" x14ac:dyDescent="0.25">
      <c r="A1364" s="75" t="s">
        <v>348</v>
      </c>
      <c r="B1364" s="95" t="str">
        <f t="shared" si="376"/>
        <v>Bud02 2020,3009,'555000',230.412222222222</v>
      </c>
      <c r="C1364" s="96">
        <f t="shared" si="377"/>
        <v>2020</v>
      </c>
      <c r="D1364" s="96">
        <v>3009</v>
      </c>
      <c r="E1364" s="97">
        <f>IF(LEFT(H1364,1) = "x",H1364,F1364)</f>
        <v>555000</v>
      </c>
      <c r="F1364" s="90">
        <v>555000</v>
      </c>
      <c r="G1364" s="98">
        <f>IF(""="",1,SUBSTITUTE(SUBSTITUTE("","xxp","xpp"),"xppm13","xppm08"))</f>
        <v>1</v>
      </c>
      <c r="H1364" s="98">
        <f>IF(""="",1,"")</f>
        <v>1</v>
      </c>
      <c r="I1364" s="98">
        <f>IF(""="",1,IF(LEFT("",1)&lt;&gt;"E","",1))</f>
        <v>1</v>
      </c>
      <c r="J1364" s="98">
        <f>IF(""="",1,IF(LEFT("",1)="E","",1))</f>
        <v>1</v>
      </c>
      <c r="K1364" s="99" t="s">
        <v>385</v>
      </c>
      <c r="L1364" s="91">
        <v>3009</v>
      </c>
      <c r="M1364" s="100" t="str">
        <f>IF(LEFT($G1364,4)="xppm","*","")</f>
        <v/>
      </c>
      <c r="N1364" s="101" t="str">
        <f>UPPER(TRIM("          DONATIONS"))</f>
        <v>DONATIONS</v>
      </c>
      <c r="P1364" s="102" t="s">
        <v>386</v>
      </c>
      <c r="R1364" s="109">
        <f>IFERROR(IF(1*AB1364&gt;0,AB1364,V1364),V1364)</f>
        <v>230.41222222222223</v>
      </c>
      <c r="S1364" s="108"/>
      <c r="T1364" s="101">
        <f>IFERROR(IF(LEFT($G1364,4)="xppm",AD1364/VLOOKUP($G1364,$K$11:$Z$28,T$1,0),IF(LEFT($J1364,1)="E",AD1364/VLOOKUP($J1364,$K$11:$Z$28,T$1,0),AD1364/T$6)),"")</f>
        <v>407.90333333333336</v>
      </c>
      <c r="V1364" s="101">
        <f>IFERROR(IF(LEFT($G1364,4)="xppm",AF1364/VLOOKUP($G1364,$K$11:$Z$28,V$1,0),IF(LEFT($J1364,1)="E",AF1364/VLOOKUP($J1364,$K$11:$Z$28,V$1,0),AF1364/V$6)),"")</f>
        <v>230.41222222222223</v>
      </c>
      <c r="X1364" s="101">
        <f>IFERROR(IF(LEFT($G1364,4)="xppm",AH1364/VLOOKUP($G1364,$K$11:$Z$28,X$1,0),IF(LEFT($J1364,1)="E",AH1364/VLOOKUP($J1364,$K$11:$Z$28,X$1,0),AH1364/X$6)),"")</f>
        <v>193.30250000000001</v>
      </c>
      <c r="Z1364" s="101">
        <f>IFERROR(IF(LEFT($G1364,4)="xppm",AJ1364/VLOOKUP($G1364,$K$11:$Z$28,Z$1,0),IF(LEFT($J1364,1)="E",AJ1364/VLOOKUP($J1364,$K$11:$Z$28,Z$1,0),AJ1364/Z$6)),"")</f>
        <v>224.013611</v>
      </c>
      <c r="AA1364" s="108"/>
      <c r="AB1364" s="99">
        <f>IFERROR(IF(LEFT($G1364,4)="xppm",AL1364/VLOOKUP($G1364,$K$11:$Z$28,AB$1,0),IF(LEFT($J1364,1)="E",AL1364/VLOOKUP($J1364,$K$11:$AB$28,AB$1,0),AL1364/AB$6)),"")</f>
        <v>0</v>
      </c>
      <c r="AC1364" s="110"/>
      <c r="AD1364" s="14">
        <v>1223.71</v>
      </c>
      <c r="AE1364" s="14"/>
      <c r="AF1364" s="14">
        <v>2073.71</v>
      </c>
      <c r="AG1364" s="14"/>
      <c r="AH1364" s="14">
        <v>2319.63</v>
      </c>
      <c r="AI1364" s="14"/>
      <c r="AJ1364" s="14">
        <v>2688.1633320000001</v>
      </c>
      <c r="AK1364" s="65"/>
      <c r="AL1364" s="14">
        <v>0</v>
      </c>
      <c r="AM1364" s="65"/>
      <c r="AN1364" s="25">
        <v>0</v>
      </c>
      <c r="AO1364" s="25">
        <v>382.14</v>
      </c>
      <c r="AP1364" s="25">
        <v>120</v>
      </c>
      <c r="AQ1364" s="25">
        <v>0</v>
      </c>
      <c r="AR1364" s="25">
        <v>250</v>
      </c>
      <c r="AS1364" s="25">
        <v>600</v>
      </c>
      <c r="AT1364" s="25">
        <v>0</v>
      </c>
      <c r="AU1364" s="25">
        <v>0</v>
      </c>
      <c r="AV1364" s="25">
        <v>0</v>
      </c>
      <c r="AW1364" s="25">
        <v>521.44000000000005</v>
      </c>
      <c r="AX1364" s="25">
        <v>702.27</v>
      </c>
      <c r="AY1364" s="25">
        <v>0</v>
      </c>
      <c r="AZ1364" s="108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  <c r="BS1364" s="10"/>
      <c r="BT1364" s="10"/>
      <c r="BU1364" s="10"/>
      <c r="BV1364" s="10"/>
      <c r="BW1364" s="10"/>
      <c r="BX1364" s="10"/>
      <c r="BY1364" s="10"/>
      <c r="BZ1364" s="10"/>
      <c r="CA1364" s="10"/>
      <c r="CB1364" s="10"/>
      <c r="CC1364" s="10"/>
      <c r="CD1364" s="10"/>
      <c r="CE1364" s="10"/>
      <c r="CF1364" s="10"/>
      <c r="CG1364" s="10"/>
      <c r="CH1364" s="10"/>
      <c r="CI1364" s="10"/>
      <c r="CJ1364" s="10"/>
      <c r="CK1364" s="10"/>
      <c r="CL1364" s="10"/>
      <c r="CM1364" s="10"/>
      <c r="CN1364" s="10"/>
      <c r="CO1364" s="10"/>
      <c r="CP1364" s="10"/>
      <c r="CQ1364" s="10"/>
      <c r="CR1364" s="10"/>
      <c r="CS1364" s="10"/>
      <c r="CT1364" s="10"/>
      <c r="CU1364" s="10"/>
      <c r="CV1364" s="10"/>
      <c r="CW1364" s="10"/>
      <c r="CX1364" s="10"/>
      <c r="CY1364" s="10"/>
      <c r="CZ1364" s="10"/>
      <c r="DA1364" s="10"/>
      <c r="DB1364" s="10"/>
      <c r="DC1364" s="10"/>
      <c r="DD1364" s="10"/>
      <c r="DE1364" s="10"/>
      <c r="DF1364" s="10"/>
      <c r="DG1364" s="10"/>
      <c r="DH1364" s="10"/>
      <c r="DI1364" s="10"/>
      <c r="DJ1364" s="10"/>
      <c r="DK1364" s="10"/>
      <c r="DL1364" s="10"/>
      <c r="DM1364" s="10"/>
      <c r="DN1364" s="10"/>
      <c r="DO1364" s="10"/>
      <c r="DP1364" s="10"/>
      <c r="DQ1364" s="10"/>
      <c r="DR1364" s="10"/>
      <c r="DS1364" s="10"/>
    </row>
    <row r="1365" spans="1:123" s="101" customFormat="1" ht="10.95" customHeight="1" x14ac:dyDescent="0.25">
      <c r="A1365" s="75" t="s">
        <v>348</v>
      </c>
      <c r="B1365" s="95" t="str">
        <f t="shared" si="376"/>
        <v>Bud02 2020,3009,'xga001',0.000553451172369226</v>
      </c>
      <c r="C1365" s="96">
        <f t="shared" si="377"/>
        <v>2020</v>
      </c>
      <c r="D1365" s="96">
        <v>3009</v>
      </c>
      <c r="E1365" s="97" t="str">
        <f>IF(LEFT(H1365,1) = "x",H1365,F1365)</f>
        <v>xga001</v>
      </c>
      <c r="F1365" s="90">
        <v>555500</v>
      </c>
      <c r="G1365" s="98">
        <f>IF(""="",1,SUBSTITUTE(SUBSTITUTE("","xxp","xpp"),"xppm13","xppm08"))</f>
        <v>1</v>
      </c>
      <c r="H1365" s="98" t="str">
        <f>IF("xga001"="",1,"xga001")</f>
        <v>xga001</v>
      </c>
      <c r="I1365" s="98">
        <f>IF("E1z"="",1,IF(LEFT("E1z",1)&lt;&gt;"E","E1z",1))</f>
        <v>1</v>
      </c>
      <c r="J1365" s="98" t="str">
        <f>IF("E1z"="",1,IF(LEFT("E1z",1)="E","E1z",1))</f>
        <v>E1z</v>
      </c>
      <c r="K1365" s="99" t="s">
        <v>387</v>
      </c>
      <c r="L1365" s="91">
        <v>3009</v>
      </c>
      <c r="M1365" s="100" t="str">
        <f>IF(LEFT($G1365,4)="xppm","*","")</f>
        <v/>
      </c>
      <c r="N1365" s="101" t="str">
        <f>UPPER(TRIM("          BAD DEBT"))</f>
        <v>BAD DEBT</v>
      </c>
      <c r="P1365" s="102" t="s">
        <v>388</v>
      </c>
      <c r="R1365" s="109">
        <f>IFERROR(IF(1*AB1365&gt;0,AB1365,V1365),V1365)</f>
        <v>5.5345117236922593E-4</v>
      </c>
      <c r="S1365" s="108"/>
      <c r="T1365" s="101">
        <f>IFERROR(IF(LEFT($G1365,4)="xppm",AD1365/VLOOKUP($G1365,$K$11:$Z$28,T$1,0),IF(LEFT($J1365,1)="E",AD1365/VLOOKUP($J1365,$K$11:$Z$28,T$1,0),AD1365/T$6)),"")</f>
        <v>5.5079902785428868E-4</v>
      </c>
      <c r="V1365" s="101">
        <f>IFERROR(IF(LEFT($G1365,4)="xppm",AF1365/VLOOKUP($G1365,$K$11:$Z$28,V$1,0),IF(LEFT($J1365,1)="E",AF1365/VLOOKUP($J1365,$K$11:$Z$28,V$1,0),AF1365/V$6)),"")</f>
        <v>5.5345117236922593E-4</v>
      </c>
      <c r="X1365" s="101">
        <f>IFERROR(IF(LEFT($G1365,4)="xppm",AH1365/VLOOKUP($G1365,$K$11:$Z$28,X$1,0),IF(LEFT($J1365,1)="E",AH1365/VLOOKUP($J1365,$K$11:$Z$28,X$1,0),AH1365/X$6)),"")</f>
        <v>2.6737006638698603E-4</v>
      </c>
      <c r="Z1365" s="101">
        <f>IFERROR(IF(LEFT($G1365,4)="xppm",AJ1365/VLOOKUP($G1365,$K$11:$Z$28,Z$1,0),IF(LEFT($J1365,1)="E",AJ1365/VLOOKUP($J1365,$K$11:$Z$28,Z$1,0),AJ1365/Z$6)),"")</f>
        <v>5.9869543452405877E-4</v>
      </c>
      <c r="AA1365" s="108"/>
      <c r="AB1365" s="99" t="str">
        <f>IFERROR(IF(LEFT($G1365,4)="xppm",AL1365/VLOOKUP($G1365,$K$11:$Z$28,AB$1,0),IF(LEFT($J1365,1)="E",AL1365/VLOOKUP($J1365,$K$11:$AB$28,AB$1,0),AL1365/AB$6)),"")</f>
        <v/>
      </c>
      <c r="AC1365" s="110"/>
      <c r="AD1365" s="14">
        <v>61050.25</v>
      </c>
      <c r="AE1365" s="14"/>
      <c r="AF1365" s="14">
        <v>184494.97</v>
      </c>
      <c r="AG1365" s="14"/>
      <c r="AH1365" s="14">
        <v>96953.51</v>
      </c>
      <c r="AI1365" s="14"/>
      <c r="AJ1365" s="14">
        <v>252584.74398500001</v>
      </c>
      <c r="AK1365" s="65"/>
      <c r="AL1365" s="14">
        <v>0</v>
      </c>
      <c r="AM1365" s="65"/>
      <c r="AN1365" s="25">
        <v>11235.81</v>
      </c>
      <c r="AO1365" s="25">
        <v>9900.9699999999993</v>
      </c>
      <c r="AP1365" s="25">
        <v>23866.02</v>
      </c>
      <c r="AQ1365" s="25">
        <v>21993.18</v>
      </c>
      <c r="AR1365" s="25">
        <v>18910.8</v>
      </c>
      <c r="AS1365" s="25">
        <v>21592.57</v>
      </c>
      <c r="AT1365" s="25">
        <v>20791.73</v>
      </c>
      <c r="AU1365" s="25">
        <v>20430.28</v>
      </c>
      <c r="AV1365" s="25">
        <v>19726.16</v>
      </c>
      <c r="AW1365" s="25">
        <v>18893.48</v>
      </c>
      <c r="AX1365" s="25">
        <v>21304.05</v>
      </c>
      <c r="AY1365" s="25">
        <v>20852.72</v>
      </c>
      <c r="AZ1365" s="108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  <c r="BS1365" s="10"/>
      <c r="BT1365" s="10"/>
      <c r="BU1365" s="10"/>
      <c r="BV1365" s="10"/>
      <c r="BW1365" s="10"/>
      <c r="BX1365" s="10"/>
      <c r="BY1365" s="10"/>
      <c r="BZ1365" s="10"/>
      <c r="CA1365" s="10"/>
      <c r="CB1365" s="10"/>
      <c r="CC1365" s="10"/>
      <c r="CD1365" s="10"/>
      <c r="CE1365" s="10"/>
      <c r="CF1365" s="10"/>
      <c r="CG1365" s="10"/>
      <c r="CH1365" s="10"/>
      <c r="CI1365" s="10"/>
      <c r="CJ1365" s="10"/>
      <c r="CK1365" s="10"/>
      <c r="CL1365" s="10"/>
      <c r="CM1365" s="10"/>
      <c r="CN1365" s="10"/>
      <c r="CO1365" s="10"/>
      <c r="CP1365" s="10"/>
      <c r="CQ1365" s="10"/>
      <c r="CR1365" s="10"/>
      <c r="CS1365" s="10"/>
      <c r="CT1365" s="10"/>
      <c r="CU1365" s="10"/>
      <c r="CV1365" s="10"/>
      <c r="CW1365" s="10"/>
      <c r="CX1365" s="10"/>
      <c r="CY1365" s="10"/>
      <c r="CZ1365" s="10"/>
      <c r="DA1365" s="10"/>
      <c r="DB1365" s="10"/>
      <c r="DC1365" s="10"/>
      <c r="DD1365" s="10"/>
      <c r="DE1365" s="10"/>
      <c r="DF1365" s="10"/>
      <c r="DG1365" s="10"/>
      <c r="DH1365" s="10"/>
      <c r="DI1365" s="10"/>
      <c r="DJ1365" s="10"/>
      <c r="DK1365" s="10"/>
      <c r="DL1365" s="10"/>
      <c r="DM1365" s="10"/>
      <c r="DN1365" s="10"/>
      <c r="DO1365" s="10"/>
      <c r="DP1365" s="10"/>
      <c r="DQ1365" s="10"/>
      <c r="DR1365" s="10"/>
      <c r="DS1365" s="10"/>
    </row>
    <row r="1366" spans="1:123" s="101" customFormat="1" ht="10.95" customHeight="1" x14ac:dyDescent="0.25">
      <c r="A1366" s="75" t="s">
        <v>348</v>
      </c>
      <c r="B1366" s="95" t="str">
        <f t="shared" si="376"/>
        <v>Bud02 2020,3009,'556000',17593.75</v>
      </c>
      <c r="C1366" s="96">
        <f t="shared" si="377"/>
        <v>2020</v>
      </c>
      <c r="D1366" s="96">
        <v>3009</v>
      </c>
      <c r="E1366" s="97">
        <f>IF(LEFT(H1366,1) = "x",H1366,F1366)</f>
        <v>556000</v>
      </c>
      <c r="F1366" s="90">
        <v>556000</v>
      </c>
      <c r="G1366" s="98">
        <f>IF(""="",1,SUBSTITUTE(SUBSTITUTE("","xxp","xpp"),"xppm13","xppm08"))</f>
        <v>1</v>
      </c>
      <c r="H1366" s="98">
        <f>IF(""="",1,"")</f>
        <v>1</v>
      </c>
      <c r="I1366" s="98">
        <f>IF(""="",1,IF(LEFT("",1)&lt;&gt;"E","",1))</f>
        <v>1</v>
      </c>
      <c r="J1366" s="98">
        <f>IF(""="",1,IF(LEFT("",1)="E","",1))</f>
        <v>1</v>
      </c>
      <c r="K1366" s="99" t="s">
        <v>389</v>
      </c>
      <c r="L1366" s="91">
        <v>3009</v>
      </c>
      <c r="M1366" s="100" t="str">
        <f>IF(LEFT($G1366,4)="xppm","*","")</f>
        <v/>
      </c>
      <c r="N1366" s="101" t="str">
        <f>UPPER(TRIM("          MEDICAID BED TAX"))</f>
        <v>MEDICAID BED TAX</v>
      </c>
      <c r="P1366" s="102" t="s">
        <v>356</v>
      </c>
      <c r="R1366" s="109">
        <f>IFERROR(IF(1*AB1366&gt;0,AB1366,V1366),V1366)</f>
        <v>17593.75</v>
      </c>
      <c r="S1366" s="108"/>
      <c r="T1366" s="101">
        <f>IFERROR(IF(LEFT($G1366,4)="xppm",AD1366/VLOOKUP($G1366,$K$11:$Z$28,T$1,0),IF(LEFT($J1366,1)="E",AD1366/VLOOKUP($J1366,$K$11:$Z$28,T$1,0),AD1366/T$6)),"")</f>
        <v>17593.75</v>
      </c>
      <c r="V1366" s="101">
        <f>IFERROR(IF(LEFT($G1366,4)="xppm",AF1366/VLOOKUP($G1366,$K$11:$Z$28,V$1,0),IF(LEFT($J1366,1)="E",AF1366/VLOOKUP($J1366,$K$11:$Z$28,V$1,0),AF1366/V$6)),"")</f>
        <v>17593.75</v>
      </c>
      <c r="X1366" s="101">
        <f>IFERROR(IF(LEFT($G1366,4)="xppm",AH1366/VLOOKUP($G1366,$K$11:$Z$28,X$1,0),IF(LEFT($J1366,1)="E",AH1366/VLOOKUP($J1366,$K$11:$Z$28,X$1,0),AH1366/X$6)),"")</f>
        <v>17593.75</v>
      </c>
      <c r="Z1366" s="101">
        <f>IFERROR(IF(LEFT($G1366,4)="xppm",AJ1366/VLOOKUP($G1366,$K$11:$Z$28,Z$1,0),IF(LEFT($J1366,1)="E",AJ1366/VLOOKUP($J1366,$K$11:$Z$28,Z$1,0),AJ1366/Z$6)),"")</f>
        <v>17593.75</v>
      </c>
      <c r="AA1366" s="108"/>
      <c r="AB1366" s="99">
        <f>IFERROR(IF(LEFT($G1366,4)="xppm",AL1366/VLOOKUP($G1366,$K$11:$Z$28,AB$1,0),IF(LEFT($J1366,1)="E",AL1366/VLOOKUP($J1366,$K$11:$AB$28,AB$1,0),AL1366/AB$6)),"")</f>
        <v>0</v>
      </c>
      <c r="AC1366" s="110"/>
      <c r="AD1366" s="14">
        <v>52781.25</v>
      </c>
      <c r="AE1366" s="14"/>
      <c r="AF1366" s="14">
        <v>158343.75</v>
      </c>
      <c r="AG1366" s="14"/>
      <c r="AH1366" s="14">
        <v>211125</v>
      </c>
      <c r="AI1366" s="14"/>
      <c r="AJ1366" s="14">
        <v>211125</v>
      </c>
      <c r="AK1366" s="65"/>
      <c r="AL1366" s="14">
        <v>0</v>
      </c>
      <c r="AM1366" s="65"/>
      <c r="AN1366" s="25">
        <v>17593.75</v>
      </c>
      <c r="AO1366" s="25">
        <v>17593.75</v>
      </c>
      <c r="AP1366" s="25">
        <v>17593.75</v>
      </c>
      <c r="AQ1366" s="25">
        <v>17593.75</v>
      </c>
      <c r="AR1366" s="25">
        <v>17593.75</v>
      </c>
      <c r="AS1366" s="25">
        <v>17593.75</v>
      </c>
      <c r="AT1366" s="25">
        <v>17593.75</v>
      </c>
      <c r="AU1366" s="25">
        <v>17593.75</v>
      </c>
      <c r="AV1366" s="25">
        <v>17593.75</v>
      </c>
      <c r="AW1366" s="25">
        <v>17593.75</v>
      </c>
      <c r="AX1366" s="25">
        <v>17593.75</v>
      </c>
      <c r="AY1366" s="25">
        <v>17593.75</v>
      </c>
      <c r="AZ1366" s="108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  <c r="BS1366" s="10"/>
      <c r="BT1366" s="10"/>
      <c r="BU1366" s="10"/>
      <c r="BV1366" s="10"/>
      <c r="BW1366" s="10"/>
      <c r="BX1366" s="10"/>
      <c r="BY1366" s="10"/>
      <c r="BZ1366" s="10"/>
      <c r="CA1366" s="10"/>
      <c r="CB1366" s="10"/>
      <c r="CC1366" s="10"/>
      <c r="CD1366" s="10"/>
      <c r="CE1366" s="10"/>
      <c r="CF1366" s="10"/>
      <c r="CG1366" s="10"/>
      <c r="CH1366" s="10"/>
      <c r="CI1366" s="10"/>
      <c r="CJ1366" s="10"/>
      <c r="CK1366" s="10"/>
      <c r="CL1366" s="10"/>
      <c r="CM1366" s="10"/>
      <c r="CN1366" s="10"/>
      <c r="CO1366" s="10"/>
      <c r="CP1366" s="10"/>
      <c r="CQ1366" s="10"/>
      <c r="CR1366" s="10"/>
      <c r="CS1366" s="10"/>
      <c r="CT1366" s="10"/>
      <c r="CU1366" s="10"/>
      <c r="CV1366" s="10"/>
      <c r="CW1366" s="10"/>
      <c r="CX1366" s="10"/>
      <c r="CY1366" s="10"/>
      <c r="CZ1366" s="10"/>
      <c r="DA1366" s="10"/>
      <c r="DB1366" s="10"/>
      <c r="DC1366" s="10"/>
      <c r="DD1366" s="10"/>
      <c r="DE1366" s="10"/>
      <c r="DF1366" s="10"/>
      <c r="DG1366" s="10"/>
      <c r="DH1366" s="10"/>
      <c r="DI1366" s="10"/>
      <c r="DJ1366" s="10"/>
      <c r="DK1366" s="10"/>
      <c r="DL1366" s="10"/>
      <c r="DM1366" s="10"/>
      <c r="DN1366" s="10"/>
      <c r="DO1366" s="10"/>
      <c r="DP1366" s="10"/>
      <c r="DQ1366" s="10"/>
      <c r="DR1366" s="10"/>
      <c r="DS1366" s="10"/>
    </row>
    <row r="1367" spans="1:123" ht="4.05" customHeight="1" x14ac:dyDescent="0.25">
      <c r="A1367" s="75" t="s">
        <v>348</v>
      </c>
      <c r="E1367" s="111"/>
      <c r="F1367" s="112"/>
      <c r="T1367" s="25"/>
      <c r="U1367" s="25"/>
      <c r="V1367" s="25"/>
      <c r="W1367" s="25"/>
      <c r="X1367" s="25"/>
      <c r="Y1367" s="25"/>
      <c r="Z1367" s="25"/>
      <c r="AA1367" s="25"/>
      <c r="AB1367" s="14"/>
      <c r="AC1367" s="14"/>
    </row>
    <row r="1368" spans="1:123" s="86" customFormat="1" ht="15" customHeight="1" x14ac:dyDescent="0.25">
      <c r="A1368" s="75" t="s">
        <v>348</v>
      </c>
      <c r="B1368" s="80"/>
      <c r="C1368" s="80"/>
      <c r="D1368" s="80"/>
      <c r="E1368" s="81"/>
      <c r="F1368" s="82"/>
      <c r="G1368" s="81"/>
      <c r="H1368" s="81"/>
      <c r="I1368" s="81"/>
      <c r="J1368" s="81"/>
      <c r="K1368" s="81"/>
      <c r="L1368" s="83">
        <f>L1369</f>
        <v>3009</v>
      </c>
      <c r="M1368" s="84" t="s">
        <v>390</v>
      </c>
      <c r="N1368" s="84"/>
      <c r="O1368" s="84"/>
      <c r="P1368" s="84"/>
      <c r="Q1368" s="84"/>
      <c r="R1368" s="84"/>
      <c r="S1368" s="84"/>
      <c r="T1368" s="84"/>
      <c r="U1368" s="84"/>
      <c r="V1368" s="84"/>
      <c r="W1368" s="84"/>
      <c r="X1368" s="84"/>
      <c r="Y1368" s="84"/>
      <c r="Z1368" s="84"/>
      <c r="AA1368" s="84"/>
      <c r="AB1368" s="81"/>
      <c r="AC1368" s="81"/>
      <c r="AD1368" s="14"/>
      <c r="AE1368" s="14"/>
      <c r="AF1368" s="14"/>
      <c r="AG1368" s="14"/>
      <c r="AH1368" s="14"/>
      <c r="AI1368" s="14"/>
      <c r="AJ1368" s="14"/>
      <c r="AK1368" s="14"/>
      <c r="AL1368" s="14"/>
      <c r="AM1368" s="14"/>
      <c r="AN1368" s="85"/>
      <c r="AO1368" s="85"/>
      <c r="AP1368" s="85"/>
      <c r="AQ1368" s="85"/>
      <c r="AR1368" s="85"/>
      <c r="AS1368" s="85"/>
      <c r="AT1368" s="85"/>
      <c r="AU1368" s="85"/>
      <c r="AV1368" s="85"/>
      <c r="AW1368" s="85"/>
      <c r="AX1368" s="85"/>
      <c r="AY1368" s="85"/>
      <c r="AZ1368" s="84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  <c r="BS1368" s="10"/>
      <c r="BT1368" s="10"/>
      <c r="BU1368" s="10"/>
      <c r="BV1368" s="10"/>
      <c r="BW1368" s="10"/>
      <c r="BX1368" s="10"/>
      <c r="BY1368" s="10"/>
      <c r="BZ1368" s="10"/>
      <c r="CA1368" s="10"/>
      <c r="CB1368" s="10"/>
      <c r="CC1368" s="10"/>
      <c r="CD1368" s="10"/>
      <c r="CE1368" s="10"/>
      <c r="CF1368" s="10"/>
      <c r="CG1368" s="10"/>
      <c r="CH1368" s="10"/>
      <c r="CI1368" s="10"/>
      <c r="CJ1368" s="10"/>
      <c r="CK1368" s="10"/>
      <c r="CL1368" s="10"/>
      <c r="CM1368" s="10"/>
      <c r="CN1368" s="10"/>
      <c r="CO1368" s="10"/>
      <c r="CP1368" s="10"/>
      <c r="CQ1368" s="10"/>
      <c r="CR1368" s="10"/>
      <c r="CS1368" s="10"/>
      <c r="CT1368" s="10"/>
      <c r="CU1368" s="10"/>
      <c r="CV1368" s="10"/>
      <c r="CW1368" s="10"/>
      <c r="CX1368" s="10"/>
      <c r="CY1368" s="10"/>
      <c r="CZ1368" s="10"/>
      <c r="DA1368" s="10"/>
      <c r="DB1368" s="10"/>
      <c r="DC1368" s="10"/>
      <c r="DD1368" s="10"/>
      <c r="DE1368" s="10"/>
      <c r="DF1368" s="10"/>
      <c r="DG1368" s="10"/>
      <c r="DH1368" s="10"/>
      <c r="DI1368" s="10"/>
      <c r="DJ1368" s="10"/>
      <c r="DK1368" s="10"/>
      <c r="DL1368" s="10"/>
      <c r="DM1368" s="10"/>
      <c r="DN1368" s="10"/>
      <c r="DO1368" s="10"/>
      <c r="DP1368" s="10"/>
      <c r="DQ1368" s="10"/>
      <c r="DR1368" s="10"/>
      <c r="DS1368" s="10"/>
    </row>
    <row r="1369" spans="1:123" s="101" customFormat="1" ht="10.95" customHeight="1" x14ac:dyDescent="0.25">
      <c r="A1369" s="75" t="s">
        <v>348</v>
      </c>
      <c r="B1369" s="95" t="str">
        <f t="shared" ref="B1369:B1371" si="378">IF(E1369&gt;0,"Bud02 " &amp; C1369 &amp;","&amp;D1369&amp;",'"&amp;E1369&amp;"',"&amp;1*R1369)</f>
        <v>Bud02 2020,3009,'557500',4937.97</v>
      </c>
      <c r="C1369" s="96">
        <f t="shared" ref="C1369:C1371" si="379">$E$5</f>
        <v>2020</v>
      </c>
      <c r="D1369" s="96">
        <v>3009</v>
      </c>
      <c r="E1369" s="97">
        <f>IF(LEFT(H1369,1) = "x",H1369,F1369)</f>
        <v>557500</v>
      </c>
      <c r="F1369" s="90">
        <v>557500</v>
      </c>
      <c r="G1369" s="98">
        <f>IF(""="",1,SUBSTITUTE(SUBSTITUTE("","xxp","xpp"),"xppm13","xppm08"))</f>
        <v>1</v>
      </c>
      <c r="H1369" s="98">
        <f>IF(""="",1,"")</f>
        <v>1</v>
      </c>
      <c r="I1369" s="98">
        <f>IF(""="",1,IF(LEFT("",1)&lt;&gt;"E","",1))</f>
        <v>1</v>
      </c>
      <c r="J1369" s="98">
        <f>IF(""="",1,IF(LEFT("",1)="E","",1))</f>
        <v>1</v>
      </c>
      <c r="K1369" s="99" t="s">
        <v>391</v>
      </c>
      <c r="L1369" s="91">
        <v>3009</v>
      </c>
      <c r="M1369" s="100" t="str">
        <f>IF(LEFT($G1369,4)="xppm","*","")</f>
        <v/>
      </c>
      <c r="N1369" s="101" t="str">
        <f>UPPER(TRIM("          REAL ESTATE TAXES"))</f>
        <v>REAL ESTATE TAXES</v>
      </c>
      <c r="P1369" s="102" t="s">
        <v>356</v>
      </c>
      <c r="R1369" s="109">
        <f>IFERROR(IF(1*AB1369&gt;0,AB1369,V1369),V1369)</f>
        <v>4937.97</v>
      </c>
      <c r="S1369" s="108"/>
      <c r="T1369" s="101">
        <f>IFERROR(IF(LEFT($G1369,4)="xppm",AD1369/VLOOKUP($G1369,$K$11:$Z$28,T$1,0),IF(LEFT($J1369,1)="E",AD1369/VLOOKUP($J1369,$K$11:$Z$28,T$1,0),AD1369/T$6)),"")</f>
        <v>4937.97</v>
      </c>
      <c r="V1369" s="101">
        <f>IFERROR(IF(LEFT($G1369,4)="xppm",AF1369/VLOOKUP($G1369,$K$11:$Z$28,V$1,0),IF(LEFT($J1369,1)="E",AF1369/VLOOKUP($J1369,$K$11:$Z$28,V$1,0),AF1369/V$6)),"")</f>
        <v>4937.97</v>
      </c>
      <c r="X1369" s="101">
        <f>IFERROR(IF(LEFT($G1369,4)="xppm",AH1369/VLOOKUP($G1369,$K$11:$Z$28,X$1,0),IF(LEFT($J1369,1)="E",AH1369/VLOOKUP($J1369,$K$11:$Z$28,X$1,0),AH1369/X$6)),"")</f>
        <v>5022.8649999999998</v>
      </c>
      <c r="Z1369" s="101">
        <f>IFERROR(IF(LEFT($G1369,4)="xppm",AJ1369/VLOOKUP($G1369,$K$11:$Z$28,Z$1,0),IF(LEFT($J1369,1)="E",AJ1369/VLOOKUP($J1369,$K$11:$Z$28,Z$1,0),AJ1369/Z$6)),"")</f>
        <v>4823.12</v>
      </c>
      <c r="AA1369" s="108"/>
      <c r="AB1369" s="99">
        <f>IFERROR(IF(LEFT($G1369,4)="xppm",AL1369/VLOOKUP($G1369,$K$11:$Z$28,AB$1,0),IF(LEFT($J1369,1)="E",AL1369/VLOOKUP($J1369,$K$11:$AB$28,AB$1,0),AL1369/AB$6)),"")</f>
        <v>0</v>
      </c>
      <c r="AC1369" s="110"/>
      <c r="AD1369" s="14">
        <v>14813.91</v>
      </c>
      <c r="AE1369" s="14"/>
      <c r="AF1369" s="14">
        <v>44441.73</v>
      </c>
      <c r="AG1369" s="14"/>
      <c r="AH1369" s="14">
        <v>60274.38</v>
      </c>
      <c r="AI1369" s="14"/>
      <c r="AJ1369" s="14">
        <v>57877.440000000002</v>
      </c>
      <c r="AK1369" s="65"/>
      <c r="AL1369" s="14">
        <v>0</v>
      </c>
      <c r="AM1369" s="65"/>
      <c r="AN1369" s="25">
        <v>4823.12</v>
      </c>
      <c r="AO1369" s="25">
        <v>4823.12</v>
      </c>
      <c r="AP1369" s="25">
        <v>4823.12</v>
      </c>
      <c r="AQ1369" s="25">
        <v>4937.97</v>
      </c>
      <c r="AR1369" s="25">
        <v>4937.97</v>
      </c>
      <c r="AS1369" s="25">
        <v>4937.97</v>
      </c>
      <c r="AT1369" s="25">
        <v>4937.97</v>
      </c>
      <c r="AU1369" s="25">
        <v>4937.97</v>
      </c>
      <c r="AV1369" s="25">
        <v>4937.97</v>
      </c>
      <c r="AW1369" s="25">
        <v>4937.97</v>
      </c>
      <c r="AX1369" s="25">
        <v>4937.97</v>
      </c>
      <c r="AY1369" s="25">
        <v>4937.97</v>
      </c>
      <c r="AZ1369" s="108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  <c r="BS1369" s="10"/>
      <c r="BT1369" s="10"/>
      <c r="BU1369" s="10"/>
      <c r="BV1369" s="10"/>
      <c r="BW1369" s="10"/>
      <c r="BX1369" s="10"/>
      <c r="BY1369" s="10"/>
      <c r="BZ1369" s="10"/>
      <c r="CA1369" s="10"/>
      <c r="CB1369" s="10"/>
      <c r="CC1369" s="10"/>
      <c r="CD1369" s="10"/>
      <c r="CE1369" s="10"/>
      <c r="CF1369" s="10"/>
      <c r="CG1369" s="10"/>
      <c r="CH1369" s="10"/>
      <c r="CI1369" s="10"/>
      <c r="CJ1369" s="10"/>
      <c r="CK1369" s="10"/>
      <c r="CL1369" s="10"/>
      <c r="CM1369" s="10"/>
      <c r="CN1369" s="10"/>
      <c r="CO1369" s="10"/>
      <c r="CP1369" s="10"/>
      <c r="CQ1369" s="10"/>
      <c r="CR1369" s="10"/>
      <c r="CS1369" s="10"/>
      <c r="CT1369" s="10"/>
      <c r="CU1369" s="10"/>
      <c r="CV1369" s="10"/>
      <c r="CW1369" s="10"/>
      <c r="CX1369" s="10"/>
      <c r="CY1369" s="10"/>
      <c r="CZ1369" s="10"/>
      <c r="DA1369" s="10"/>
      <c r="DB1369" s="10"/>
      <c r="DC1369" s="10"/>
      <c r="DD1369" s="10"/>
      <c r="DE1369" s="10"/>
      <c r="DF1369" s="10"/>
      <c r="DG1369" s="10"/>
      <c r="DH1369" s="10"/>
      <c r="DI1369" s="10"/>
      <c r="DJ1369" s="10"/>
      <c r="DK1369" s="10"/>
      <c r="DL1369" s="10"/>
      <c r="DM1369" s="10"/>
      <c r="DN1369" s="10"/>
      <c r="DO1369" s="10"/>
      <c r="DP1369" s="10"/>
      <c r="DQ1369" s="10"/>
      <c r="DR1369" s="10"/>
      <c r="DS1369" s="10"/>
    </row>
    <row r="1370" spans="1:123" s="101" customFormat="1" ht="10.95" customHeight="1" x14ac:dyDescent="0.25">
      <c r="A1370" s="75" t="s">
        <v>348</v>
      </c>
      <c r="B1370" s="95" t="str">
        <f t="shared" si="378"/>
        <v>Bud02 2020,3009,'558000',4760.31</v>
      </c>
      <c r="C1370" s="96">
        <f t="shared" si="379"/>
        <v>2020</v>
      </c>
      <c r="D1370" s="96">
        <v>3009</v>
      </c>
      <c r="E1370" s="97">
        <f>IF(LEFT(H1370,1) = "x",H1370,F1370)</f>
        <v>558000</v>
      </c>
      <c r="F1370" s="90">
        <v>558000</v>
      </c>
      <c r="G1370" s="98">
        <f>IF(""="",1,SUBSTITUTE(SUBSTITUTE("","xxp","xpp"),"xppm13","xppm08"))</f>
        <v>1</v>
      </c>
      <c r="H1370" s="98">
        <f>IF(""="",1,"")</f>
        <v>1</v>
      </c>
      <c r="I1370" s="98">
        <f>IF(""="",1,IF(LEFT("",1)&lt;&gt;"E","",1))</f>
        <v>1</v>
      </c>
      <c r="J1370" s="98">
        <f>IF(""="",1,IF(LEFT("",1)="E","",1))</f>
        <v>1</v>
      </c>
      <c r="K1370" s="99" t="s">
        <v>392</v>
      </c>
      <c r="L1370" s="91">
        <v>3009</v>
      </c>
      <c r="M1370" s="100" t="str">
        <f>IF(LEFT($G1370,4)="xppm","*","")</f>
        <v/>
      </c>
      <c r="N1370" s="101" t="str">
        <f>UPPER(TRIM("          INSURANCE - GENERAL LIABILITY"))</f>
        <v>INSURANCE - GENERAL LIABILITY</v>
      </c>
      <c r="P1370" s="102" t="s">
        <v>359</v>
      </c>
      <c r="R1370" s="109">
        <f>IFERROR(IF(1*AB1370&gt;0,AB1370,V1370),V1370)</f>
        <v>4760.3100000000004</v>
      </c>
      <c r="S1370" s="108"/>
      <c r="T1370" s="101">
        <f>IFERROR(IF(LEFT($G1370,4)="xppm",AD1370/VLOOKUP($G1370,$K$11:$Z$28,T$1,0),IF(LEFT($J1370,1)="E",AD1370/VLOOKUP($J1370,$K$11:$Z$28,T$1,0),AD1370/T$6)),"")</f>
        <v>4760.3100000000004</v>
      </c>
      <c r="V1370" s="101">
        <f>IFERROR(IF(LEFT($G1370,4)="xppm",AF1370/VLOOKUP($G1370,$K$11:$Z$28,V$1,0),IF(LEFT($J1370,1)="E",AF1370/VLOOKUP($J1370,$K$11:$Z$28,V$1,0),AF1370/V$6)),"")</f>
        <v>4760.3100000000004</v>
      </c>
      <c r="X1370" s="101">
        <f>IFERROR(IF(LEFT($G1370,4)="xppm",AH1370/VLOOKUP($G1370,$K$11:$Z$28,X$1,0),IF(LEFT($J1370,1)="E",AH1370/VLOOKUP($J1370,$K$11:$Z$28,X$1,0),AH1370/X$6)),"")</f>
        <v>4741.6708333333336</v>
      </c>
      <c r="Z1370" s="101">
        <f>IFERROR(IF(LEFT($G1370,4)="xppm",AJ1370/VLOOKUP($G1370,$K$11:$Z$28,Z$1,0),IF(LEFT($J1370,1)="E",AJ1370/VLOOKUP($J1370,$K$11:$Z$28,Z$1,0),AJ1370/Z$6)),"")</f>
        <v>4760.3100000000004</v>
      </c>
      <c r="AA1370" s="108"/>
      <c r="AB1370" s="99">
        <f>IFERROR(IF(LEFT($G1370,4)="xppm",AL1370/VLOOKUP($G1370,$K$11:$Z$28,AB$1,0),IF(LEFT($J1370,1)="E",AL1370/VLOOKUP($J1370,$K$11:$AB$28,AB$1,0),AL1370/AB$6)),"")</f>
        <v>0</v>
      </c>
      <c r="AC1370" s="110"/>
      <c r="AD1370" s="14">
        <v>14280.93</v>
      </c>
      <c r="AE1370" s="14"/>
      <c r="AF1370" s="14">
        <v>42842.79</v>
      </c>
      <c r="AG1370" s="14"/>
      <c r="AH1370" s="14">
        <v>56900.05</v>
      </c>
      <c r="AI1370" s="14"/>
      <c r="AJ1370" s="14">
        <v>57123.72</v>
      </c>
      <c r="AK1370" s="65"/>
      <c r="AL1370" s="14">
        <v>0</v>
      </c>
      <c r="AM1370" s="65"/>
      <c r="AN1370" s="25">
        <v>4741.6499999999996</v>
      </c>
      <c r="AO1370" s="25">
        <v>4910.76</v>
      </c>
      <c r="AP1370" s="25">
        <v>4760.3100000000004</v>
      </c>
      <c r="AQ1370" s="25">
        <v>4760.3100000000004</v>
      </c>
      <c r="AR1370" s="25">
        <v>4760.3100000000004</v>
      </c>
      <c r="AS1370" s="25">
        <v>4760.3100000000004</v>
      </c>
      <c r="AT1370" s="25">
        <v>4760.3100000000004</v>
      </c>
      <c r="AU1370" s="25">
        <v>4760.3100000000004</v>
      </c>
      <c r="AV1370" s="25">
        <v>4760.3100000000004</v>
      </c>
      <c r="AW1370" s="25">
        <v>4760.3100000000004</v>
      </c>
      <c r="AX1370" s="25">
        <v>4760.3100000000004</v>
      </c>
      <c r="AY1370" s="25">
        <v>4760.3100000000004</v>
      </c>
      <c r="AZ1370" s="108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  <c r="BS1370" s="10"/>
      <c r="BT1370" s="10"/>
      <c r="BU1370" s="10"/>
      <c r="BV1370" s="10"/>
      <c r="BW1370" s="10"/>
      <c r="BX1370" s="10"/>
      <c r="BY1370" s="10"/>
      <c r="BZ1370" s="10"/>
      <c r="CA1370" s="10"/>
      <c r="CB1370" s="10"/>
      <c r="CC1370" s="10"/>
      <c r="CD1370" s="10"/>
      <c r="CE1370" s="10"/>
      <c r="CF1370" s="10"/>
      <c r="CG1370" s="10"/>
      <c r="CH1370" s="10"/>
      <c r="CI1370" s="10"/>
      <c r="CJ1370" s="10"/>
      <c r="CK1370" s="10"/>
      <c r="CL1370" s="10"/>
      <c r="CM1370" s="10"/>
      <c r="CN1370" s="10"/>
      <c r="CO1370" s="10"/>
      <c r="CP1370" s="10"/>
      <c r="CQ1370" s="10"/>
      <c r="CR1370" s="10"/>
      <c r="CS1370" s="10"/>
      <c r="CT1370" s="10"/>
      <c r="CU1370" s="10"/>
      <c r="CV1370" s="10"/>
      <c r="CW1370" s="10"/>
      <c r="CX1370" s="10"/>
      <c r="CY1370" s="10"/>
      <c r="CZ1370" s="10"/>
      <c r="DA1370" s="10"/>
      <c r="DB1370" s="10"/>
      <c r="DC1370" s="10"/>
      <c r="DD1370" s="10"/>
      <c r="DE1370" s="10"/>
      <c r="DF1370" s="10"/>
      <c r="DG1370" s="10"/>
      <c r="DH1370" s="10"/>
      <c r="DI1370" s="10"/>
      <c r="DJ1370" s="10"/>
      <c r="DK1370" s="10"/>
      <c r="DL1370" s="10"/>
      <c r="DM1370" s="10"/>
      <c r="DN1370" s="10"/>
      <c r="DO1370" s="10"/>
      <c r="DP1370" s="10"/>
      <c r="DQ1370" s="10"/>
      <c r="DR1370" s="10"/>
      <c r="DS1370" s="10"/>
    </row>
    <row r="1371" spans="1:123" s="101" customFormat="1" ht="10.95" customHeight="1" x14ac:dyDescent="0.25">
      <c r="A1371" s="75" t="s">
        <v>348</v>
      </c>
      <c r="B1371" s="95" t="str">
        <f t="shared" si="378"/>
        <v>Bud02 2020,3009,'558200',1025.08</v>
      </c>
      <c r="C1371" s="96">
        <f t="shared" si="379"/>
        <v>2020</v>
      </c>
      <c r="D1371" s="96">
        <v>3009</v>
      </c>
      <c r="E1371" s="97">
        <f>IF(LEFT(H1371,1) = "x",H1371,F1371)</f>
        <v>558200</v>
      </c>
      <c r="F1371" s="90">
        <v>558200</v>
      </c>
      <c r="G1371" s="98">
        <f>IF(""="",1,SUBSTITUTE(SUBSTITUTE("","xxp","xpp"),"xppm13","xppm08"))</f>
        <v>1</v>
      </c>
      <c r="H1371" s="98">
        <f>IF(""="",1,"")</f>
        <v>1</v>
      </c>
      <c r="I1371" s="98">
        <f>IF(""="",1,IF(LEFT("",1)&lt;&gt;"E","",1))</f>
        <v>1</v>
      </c>
      <c r="J1371" s="98">
        <f>IF(""="",1,IF(LEFT("",1)="E","",1))</f>
        <v>1</v>
      </c>
      <c r="K1371" s="99" t="s">
        <v>393</v>
      </c>
      <c r="L1371" s="91">
        <v>3009</v>
      </c>
      <c r="M1371" s="100" t="str">
        <f>IF(LEFT($G1371,4)="xppm","*","")</f>
        <v/>
      </c>
      <c r="N1371" s="101" t="str">
        <f>UPPER(TRIM("          INSURANCE - PROPERTY/FLOOD"))</f>
        <v>INSURANCE - PROPERTY/FLOOD</v>
      </c>
      <c r="P1371" s="102" t="s">
        <v>359</v>
      </c>
      <c r="R1371" s="109">
        <f>IFERROR(IF(1*AB1371&gt;0,AB1371,V1371),V1371)</f>
        <v>1025.08</v>
      </c>
      <c r="S1371" s="108"/>
      <c r="T1371" s="101">
        <f>IFERROR(IF(LEFT($G1371,4)="xppm",AD1371/VLOOKUP($G1371,$K$11:$Z$28,T$1,0),IF(LEFT($J1371,1)="E",AD1371/VLOOKUP($J1371,$K$11:$Z$28,T$1,0),AD1371/T$6)),"")</f>
        <v>1025.08</v>
      </c>
      <c r="V1371" s="101">
        <f>IFERROR(IF(LEFT($G1371,4)="xppm",AF1371/VLOOKUP($G1371,$K$11:$Z$28,V$1,0),IF(LEFT($J1371,1)="E",AF1371/VLOOKUP($J1371,$K$11:$Z$28,V$1,0),AF1371/V$6)),"")</f>
        <v>1025.08</v>
      </c>
      <c r="X1371" s="101">
        <f>IFERROR(IF(LEFT($G1371,4)="xppm",AH1371/VLOOKUP($G1371,$K$11:$Z$28,X$1,0),IF(LEFT($J1371,1)="E",AH1371/VLOOKUP($J1371,$K$11:$Z$28,X$1,0),AH1371/X$6)),"")</f>
        <v>1790.9750000000001</v>
      </c>
      <c r="Z1371" s="101">
        <f>IFERROR(IF(LEFT($G1371,4)="xppm",AJ1371/VLOOKUP($G1371,$K$11:$Z$28,Z$1,0),IF(LEFT($J1371,1)="E",AJ1371/VLOOKUP($J1371,$K$11:$Z$28,Z$1,0),AJ1371/Z$6)),"")</f>
        <v>1025.08</v>
      </c>
      <c r="AA1371" s="108"/>
      <c r="AB1371" s="99">
        <f>IFERROR(IF(LEFT($G1371,4)="xppm",AL1371/VLOOKUP($G1371,$K$11:$Z$28,AB$1,0),IF(LEFT($J1371,1)="E",AL1371/VLOOKUP($J1371,$K$11:$AB$28,AB$1,0),AL1371/AB$6)),"")</f>
        <v>0</v>
      </c>
      <c r="AC1371" s="110"/>
      <c r="AD1371" s="14">
        <v>3075.24</v>
      </c>
      <c r="AE1371" s="14"/>
      <c r="AF1371" s="14">
        <v>9225.7199999999993</v>
      </c>
      <c r="AG1371" s="14"/>
      <c r="AH1371" s="14">
        <v>21491.7</v>
      </c>
      <c r="AI1371" s="14"/>
      <c r="AJ1371" s="14">
        <v>12300.96</v>
      </c>
      <c r="AK1371" s="65"/>
      <c r="AL1371" s="14">
        <v>0</v>
      </c>
      <c r="AM1371" s="65"/>
      <c r="AN1371" s="25">
        <v>1767.42</v>
      </c>
      <c r="AO1371" s="25">
        <v>1908.75</v>
      </c>
      <c r="AP1371" s="25">
        <v>1908.79</v>
      </c>
      <c r="AQ1371" s="25">
        <v>1025.08</v>
      </c>
      <c r="AR1371" s="25">
        <v>1025.08</v>
      </c>
      <c r="AS1371" s="25">
        <v>1025.08</v>
      </c>
      <c r="AT1371" s="25">
        <v>1025.08</v>
      </c>
      <c r="AU1371" s="25">
        <v>1025.08</v>
      </c>
      <c r="AV1371" s="25">
        <v>1025.08</v>
      </c>
      <c r="AW1371" s="25">
        <v>1025.08</v>
      </c>
      <c r="AX1371" s="25">
        <v>1025.08</v>
      </c>
      <c r="AY1371" s="25">
        <v>1025.08</v>
      </c>
      <c r="AZ1371" s="108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  <c r="BS1371" s="10"/>
      <c r="BT1371" s="10"/>
      <c r="BU1371" s="10"/>
      <c r="BV1371" s="10"/>
      <c r="BW1371" s="10"/>
      <c r="BX1371" s="10"/>
      <c r="BY1371" s="10"/>
      <c r="BZ1371" s="10"/>
      <c r="CA1371" s="10"/>
      <c r="CB1371" s="10"/>
      <c r="CC1371" s="10"/>
      <c r="CD1371" s="10"/>
      <c r="CE1371" s="10"/>
      <c r="CF1371" s="10"/>
      <c r="CG1371" s="10"/>
      <c r="CH1371" s="10"/>
      <c r="CI1371" s="10"/>
      <c r="CJ1371" s="10"/>
      <c r="CK1371" s="10"/>
      <c r="CL1371" s="10"/>
      <c r="CM1371" s="10"/>
      <c r="CN1371" s="10"/>
      <c r="CO1371" s="10"/>
      <c r="CP1371" s="10"/>
      <c r="CQ1371" s="10"/>
      <c r="CR1371" s="10"/>
      <c r="CS1371" s="10"/>
      <c r="CT1371" s="10"/>
      <c r="CU1371" s="10"/>
      <c r="CV1371" s="10"/>
      <c r="CW1371" s="10"/>
      <c r="CX1371" s="10"/>
      <c r="CY1371" s="10"/>
      <c r="CZ1371" s="10"/>
      <c r="DA1371" s="10"/>
      <c r="DB1371" s="10"/>
      <c r="DC1371" s="10"/>
      <c r="DD1371" s="10"/>
      <c r="DE1371" s="10"/>
      <c r="DF1371" s="10"/>
      <c r="DG1371" s="10"/>
      <c r="DH1371" s="10"/>
      <c r="DI1371" s="10"/>
      <c r="DJ1371" s="10"/>
      <c r="DK1371" s="10"/>
      <c r="DL1371" s="10"/>
      <c r="DM1371" s="10"/>
      <c r="DN1371" s="10"/>
      <c r="DO1371" s="10"/>
      <c r="DP1371" s="10"/>
      <c r="DQ1371" s="10"/>
      <c r="DR1371" s="10"/>
      <c r="DS1371" s="10"/>
    </row>
    <row r="1372" spans="1:123" ht="4.05" customHeight="1" x14ac:dyDescent="0.25">
      <c r="A1372" s="75" t="s">
        <v>348</v>
      </c>
      <c r="E1372" s="111"/>
      <c r="F1372" s="112"/>
      <c r="T1372" s="25"/>
      <c r="U1372" s="25"/>
      <c r="V1372" s="25"/>
      <c r="W1372" s="25"/>
      <c r="X1372" s="25"/>
      <c r="Y1372" s="25"/>
      <c r="Z1372" s="25"/>
      <c r="AA1372" s="25"/>
      <c r="AB1372" s="14"/>
      <c r="AC1372" s="14"/>
    </row>
    <row r="1373" spans="1:123" s="86" customFormat="1" ht="15" customHeight="1" x14ac:dyDescent="0.25">
      <c r="A1373" s="75" t="s">
        <v>348</v>
      </c>
      <c r="B1373" s="80"/>
      <c r="C1373" s="80"/>
      <c r="D1373" s="80"/>
      <c r="E1373" s="81"/>
      <c r="F1373" s="82"/>
      <c r="G1373" s="81"/>
      <c r="H1373" s="81"/>
      <c r="I1373" s="81"/>
      <c r="J1373" s="81"/>
      <c r="K1373" s="81"/>
      <c r="L1373" s="83">
        <f>L1374</f>
        <v>3009</v>
      </c>
      <c r="M1373" s="84" t="s">
        <v>394</v>
      </c>
      <c r="N1373" s="84"/>
      <c r="O1373" s="84"/>
      <c r="P1373" s="84"/>
      <c r="Q1373" s="84"/>
      <c r="R1373" s="84"/>
      <c r="S1373" s="84"/>
      <c r="T1373" s="84"/>
      <c r="U1373" s="84"/>
      <c r="V1373" s="84"/>
      <c r="W1373" s="84"/>
      <c r="X1373" s="84"/>
      <c r="Y1373" s="84"/>
      <c r="Z1373" s="84"/>
      <c r="AA1373" s="84"/>
      <c r="AB1373" s="81"/>
      <c r="AC1373" s="81"/>
      <c r="AD1373" s="14"/>
      <c r="AE1373" s="14"/>
      <c r="AF1373" s="14"/>
      <c r="AG1373" s="14"/>
      <c r="AH1373" s="14"/>
      <c r="AI1373" s="14"/>
      <c r="AJ1373" s="14"/>
      <c r="AK1373" s="14"/>
      <c r="AL1373" s="14"/>
      <c r="AM1373" s="14"/>
      <c r="AN1373" s="85"/>
      <c r="AO1373" s="85"/>
      <c r="AP1373" s="85"/>
      <c r="AQ1373" s="85"/>
      <c r="AR1373" s="85"/>
      <c r="AS1373" s="85"/>
      <c r="AT1373" s="85"/>
      <c r="AU1373" s="85"/>
      <c r="AV1373" s="85"/>
      <c r="AW1373" s="85"/>
      <c r="AX1373" s="85"/>
      <c r="AY1373" s="85"/>
      <c r="AZ1373" s="84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  <c r="BS1373" s="10"/>
      <c r="BT1373" s="10"/>
      <c r="BU1373" s="10"/>
      <c r="BV1373" s="10"/>
      <c r="BW1373" s="10"/>
      <c r="BX1373" s="10"/>
      <c r="BY1373" s="10"/>
      <c r="BZ1373" s="10"/>
      <c r="CA1373" s="10"/>
      <c r="CB1373" s="10"/>
      <c r="CC1373" s="10"/>
      <c r="CD1373" s="10"/>
      <c r="CE1373" s="10"/>
      <c r="CF1373" s="10"/>
      <c r="CG1373" s="10"/>
      <c r="CH1373" s="10"/>
      <c r="CI1373" s="10"/>
      <c r="CJ1373" s="10"/>
      <c r="CK1373" s="10"/>
      <c r="CL1373" s="10"/>
      <c r="CM1373" s="10"/>
      <c r="CN1373" s="10"/>
      <c r="CO1373" s="10"/>
      <c r="CP1373" s="10"/>
      <c r="CQ1373" s="10"/>
      <c r="CR1373" s="10"/>
      <c r="CS1373" s="10"/>
      <c r="CT1373" s="10"/>
      <c r="CU1373" s="10"/>
      <c r="CV1373" s="10"/>
      <c r="CW1373" s="10"/>
      <c r="CX1373" s="10"/>
      <c r="CY1373" s="10"/>
      <c r="CZ1373" s="10"/>
      <c r="DA1373" s="10"/>
      <c r="DB1373" s="10"/>
      <c r="DC1373" s="10"/>
      <c r="DD1373" s="10"/>
      <c r="DE1373" s="10"/>
      <c r="DF1373" s="10"/>
      <c r="DG1373" s="10"/>
      <c r="DH1373" s="10"/>
      <c r="DI1373" s="10"/>
      <c r="DJ1373" s="10"/>
      <c r="DK1373" s="10"/>
      <c r="DL1373" s="10"/>
      <c r="DM1373" s="10"/>
      <c r="DN1373" s="10"/>
      <c r="DO1373" s="10"/>
      <c r="DP1373" s="10"/>
      <c r="DQ1373" s="10"/>
      <c r="DR1373" s="10"/>
      <c r="DS1373" s="10"/>
    </row>
    <row r="1374" spans="1:123" s="101" customFormat="1" ht="10.95" customHeight="1" x14ac:dyDescent="0.25">
      <c r="A1374" s="75" t="s">
        <v>348</v>
      </c>
      <c r="B1374" s="95" t="str">
        <f t="shared" ref="B1374:B1376" si="380">IF(E1374&gt;0,"Bud02 " &amp; C1374 &amp;","&amp;D1374&amp;",'"&amp;E1374&amp;"',"&amp;1*R1374)</f>
        <v>Bud02 2020,3009,'560000',2197.64888888889</v>
      </c>
      <c r="C1374" s="96">
        <f t="shared" ref="C1374:C1377" si="381">$E$5</f>
        <v>2020</v>
      </c>
      <c r="D1374" s="96">
        <v>3009</v>
      </c>
      <c r="E1374" s="97">
        <f>IF(LEFT(H1374,1) = "x",H1374,F1374)</f>
        <v>560000</v>
      </c>
      <c r="F1374" s="90">
        <v>560000</v>
      </c>
      <c r="G1374" s="98">
        <f>IF(""="",1,SUBSTITUTE(SUBSTITUTE("","xxp","xpp"),"xppm13","xppm08"))</f>
        <v>1</v>
      </c>
      <c r="H1374" s="98">
        <f>IF(""="",1,"")</f>
        <v>1</v>
      </c>
      <c r="I1374" s="98">
        <f>IF(""="",1,IF(LEFT("",1)&lt;&gt;"E","",1))</f>
        <v>1</v>
      </c>
      <c r="J1374" s="98">
        <f>IF(""="",1,IF(LEFT("",1)="E","",1))</f>
        <v>1</v>
      </c>
      <c r="K1374" s="99" t="s">
        <v>395</v>
      </c>
      <c r="L1374" s="91">
        <v>3009</v>
      </c>
      <c r="M1374" s="100" t="str">
        <f>IF(LEFT($G1374,4)="xppm","*","")</f>
        <v/>
      </c>
      <c r="N1374" s="101" t="str">
        <f>UPPER(TRIM("          INTEREST EXPENSE"))</f>
        <v>INTEREST EXPENSE</v>
      </c>
      <c r="P1374" s="102" t="s">
        <v>356</v>
      </c>
      <c r="R1374" s="109">
        <f>IFERROR(IF(1*AB1374&gt;0,AB1374,V1374),V1374)</f>
        <v>2197.6488888888889</v>
      </c>
      <c r="S1374" s="108"/>
      <c r="T1374" s="101">
        <f>IFERROR(IF(LEFT($G1374,4)="xppm",AD1374/VLOOKUP($G1374,$K$11:$Z$28,T$1,0),IF(LEFT($J1374,1)="E",AD1374/VLOOKUP($J1374,$K$11:$Z$28,T$1,0),AD1374/T$6)),"")</f>
        <v>1909.7966666666669</v>
      </c>
      <c r="V1374" s="101">
        <f>IFERROR(IF(LEFT($G1374,4)="xppm",AF1374/VLOOKUP($G1374,$K$11:$Z$28,V$1,0),IF(LEFT($J1374,1)="E",AF1374/VLOOKUP($J1374,$K$11:$Z$28,V$1,0),AF1374/V$6)),"")</f>
        <v>2197.6488888888889</v>
      </c>
      <c r="X1374" s="101">
        <f>IFERROR(IF(LEFT($G1374,4)="xppm",AH1374/VLOOKUP($G1374,$K$11:$Z$28,X$1,0),IF(LEFT($J1374,1)="E",AH1374/VLOOKUP($J1374,$K$11:$Z$28,X$1,0),AH1374/X$6)),"")</f>
        <v>3311.4575</v>
      </c>
      <c r="Z1374" s="101">
        <f>IFERROR(IF(LEFT($G1374,4)="xppm",AJ1374/VLOOKUP($G1374,$K$11:$Z$28,Z$1,0),IF(LEFT($J1374,1)="E",AJ1374/VLOOKUP($J1374,$K$11:$Z$28,Z$1,0),AJ1374/Z$6)),"")</f>
        <v>2664.873333</v>
      </c>
      <c r="AA1374" s="108"/>
      <c r="AB1374" s="99">
        <f>IFERROR(IF(LEFT($G1374,4)="xppm",AL1374/VLOOKUP($G1374,$K$11:$Z$28,AB$1,0),IF(LEFT($J1374,1)="E",AL1374/VLOOKUP($J1374,$K$11:$AB$28,AB$1,0),AL1374/AB$6)),"")</f>
        <v>0</v>
      </c>
      <c r="AC1374" s="110"/>
      <c r="AD1374" s="14">
        <v>5729.39</v>
      </c>
      <c r="AE1374" s="14"/>
      <c r="AF1374" s="14">
        <v>19778.84</v>
      </c>
      <c r="AG1374" s="14"/>
      <c r="AH1374" s="14">
        <v>39737.49</v>
      </c>
      <c r="AI1374" s="14"/>
      <c r="AJ1374" s="14">
        <v>31978.479995999998</v>
      </c>
      <c r="AK1374" s="65"/>
      <c r="AL1374" s="14">
        <v>0</v>
      </c>
      <c r="AM1374" s="65"/>
      <c r="AN1374" s="25">
        <v>2999.32</v>
      </c>
      <c r="AO1374" s="25">
        <v>2783.55</v>
      </c>
      <c r="AP1374" s="25">
        <v>3618.13</v>
      </c>
      <c r="AQ1374" s="25">
        <v>2365.88</v>
      </c>
      <c r="AR1374" s="25">
        <v>2198.21</v>
      </c>
      <c r="AS1374" s="25">
        <v>2426.3000000000002</v>
      </c>
      <c r="AT1374" s="25">
        <v>2452.38</v>
      </c>
      <c r="AU1374" s="25">
        <v>2564.06</v>
      </c>
      <c r="AV1374" s="25">
        <v>2042.62</v>
      </c>
      <c r="AW1374" s="25">
        <v>2094.4499999999998</v>
      </c>
      <c r="AX1374" s="25">
        <v>2006.58</v>
      </c>
      <c r="AY1374" s="25">
        <v>1628.36</v>
      </c>
      <c r="AZ1374" s="108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  <c r="BS1374" s="10"/>
      <c r="BT1374" s="10"/>
      <c r="BU1374" s="10"/>
      <c r="BV1374" s="10"/>
      <c r="BW1374" s="10"/>
      <c r="BX1374" s="10"/>
      <c r="BY1374" s="10"/>
      <c r="BZ1374" s="10"/>
      <c r="CA1374" s="10"/>
      <c r="CB1374" s="10"/>
      <c r="CC1374" s="10"/>
      <c r="CD1374" s="10"/>
      <c r="CE1374" s="10"/>
      <c r="CF1374" s="10"/>
      <c r="CG1374" s="10"/>
      <c r="CH1374" s="10"/>
      <c r="CI1374" s="10"/>
      <c r="CJ1374" s="10"/>
      <c r="CK1374" s="10"/>
      <c r="CL1374" s="10"/>
      <c r="CM1374" s="10"/>
      <c r="CN1374" s="10"/>
      <c r="CO1374" s="10"/>
      <c r="CP1374" s="10"/>
      <c r="CQ1374" s="10"/>
      <c r="CR1374" s="10"/>
      <c r="CS1374" s="10"/>
      <c r="CT1374" s="10"/>
      <c r="CU1374" s="10"/>
      <c r="CV1374" s="10"/>
      <c r="CW1374" s="10"/>
      <c r="CX1374" s="10"/>
      <c r="CY1374" s="10"/>
      <c r="CZ1374" s="10"/>
      <c r="DA1374" s="10"/>
      <c r="DB1374" s="10"/>
      <c r="DC1374" s="10"/>
      <c r="DD1374" s="10"/>
      <c r="DE1374" s="10"/>
      <c r="DF1374" s="10"/>
      <c r="DG1374" s="10"/>
      <c r="DH1374" s="10"/>
      <c r="DI1374" s="10"/>
      <c r="DJ1374" s="10"/>
      <c r="DK1374" s="10"/>
      <c r="DL1374" s="10"/>
      <c r="DM1374" s="10"/>
      <c r="DN1374" s="10"/>
      <c r="DO1374" s="10"/>
      <c r="DP1374" s="10"/>
      <c r="DQ1374" s="10"/>
      <c r="DR1374" s="10"/>
      <c r="DS1374" s="10"/>
    </row>
    <row r="1375" spans="1:123" s="101" customFormat="1" ht="10.95" customHeight="1" x14ac:dyDescent="0.25">
      <c r="A1375" s="75" t="s">
        <v>348</v>
      </c>
      <c r="B1375" s="95" t="str">
        <f t="shared" si="380"/>
        <v>Bud02 2020,3009,'560500',8479.54111111111</v>
      </c>
      <c r="C1375" s="96">
        <f t="shared" si="381"/>
        <v>2020</v>
      </c>
      <c r="D1375" s="96">
        <v>3009</v>
      </c>
      <c r="E1375" s="97">
        <f>IF(LEFT(H1375,1) = "x",H1375,F1375)</f>
        <v>560500</v>
      </c>
      <c r="F1375" s="90">
        <v>560500</v>
      </c>
      <c r="G1375" s="98">
        <f>IF(""="",1,SUBSTITUTE(SUBSTITUTE("","xxp","xpp"),"xppm13","xppm08"))</f>
        <v>1</v>
      </c>
      <c r="H1375" s="98">
        <f>IF(""="",1,"")</f>
        <v>1</v>
      </c>
      <c r="I1375" s="98">
        <f>IF(""="",1,IF(LEFT("",1)&lt;&gt;"E","",1))</f>
        <v>1</v>
      </c>
      <c r="J1375" s="98">
        <f>IF(""="",1,IF(LEFT("",1)="E","",1))</f>
        <v>1</v>
      </c>
      <c r="K1375" s="99" t="s">
        <v>396</v>
      </c>
      <c r="L1375" s="91">
        <v>3009</v>
      </c>
      <c r="M1375" s="100" t="str">
        <f>IF(LEFT($G1375,4)="xppm","*","")</f>
        <v/>
      </c>
      <c r="N1375" s="101" t="str">
        <f>UPPER(TRIM("          RENT EXPENSE"))</f>
        <v>RENT EXPENSE</v>
      </c>
      <c r="P1375" s="102" t="s">
        <v>356</v>
      </c>
      <c r="R1375" s="109">
        <f>IFERROR(IF(1*AB1375&gt;0,AB1375,V1375),V1375)</f>
        <v>8479.5411111111098</v>
      </c>
      <c r="S1375" s="108"/>
      <c r="T1375" s="101">
        <f>IFERROR(IF(LEFT($G1375,4)="xppm",AD1375/VLOOKUP($G1375,$K$11:$Z$28,T$1,0),IF(LEFT($J1375,1)="E",AD1375/VLOOKUP($J1375,$K$11:$Z$28,T$1,0),AD1375/T$6)),"")</f>
        <v>3623.7833333333333</v>
      </c>
      <c r="V1375" s="101">
        <f>IFERROR(IF(LEFT($G1375,4)="xppm",AF1375/VLOOKUP($G1375,$K$11:$Z$28,V$1,0),IF(LEFT($J1375,1)="E",AF1375/VLOOKUP($J1375,$K$11:$Z$28,V$1,0),AF1375/V$6)),"")</f>
        <v>8479.5411111111098</v>
      </c>
      <c r="X1375" s="101">
        <f>IFERROR(IF(LEFT($G1375,4)="xppm",AH1375/VLOOKUP($G1375,$K$11:$Z$28,X$1,0),IF(LEFT($J1375,1)="E",AH1375/VLOOKUP($J1375,$K$11:$Z$28,X$1,0),AH1375/X$6)),"")</f>
        <v>11273.178333333335</v>
      </c>
      <c r="Z1375" s="101">
        <f>IFERROR(IF(LEFT($G1375,4)="xppm",AJ1375/VLOOKUP($G1375,$K$11:$Z$28,Z$1,0),IF(LEFT($J1375,1)="E",AJ1375/VLOOKUP($J1375,$K$11:$Z$28,Z$1,0),AJ1375/Z$6)),"")</f>
        <v>11167.113888833332</v>
      </c>
      <c r="AA1375" s="108"/>
      <c r="AB1375" s="99">
        <f>IFERROR(IF(LEFT($G1375,4)="xppm",AL1375/VLOOKUP($G1375,$K$11:$Z$28,AB$1,0),IF(LEFT($J1375,1)="E",AL1375/VLOOKUP($J1375,$K$11:$AB$28,AB$1,0),AL1375/AB$6)),"")</f>
        <v>0</v>
      </c>
      <c r="AC1375" s="110"/>
      <c r="AD1375" s="14">
        <v>10871.35</v>
      </c>
      <c r="AE1375" s="14"/>
      <c r="AF1375" s="14">
        <v>76315.87</v>
      </c>
      <c r="AG1375" s="14"/>
      <c r="AH1375" s="14">
        <v>135278.14000000001</v>
      </c>
      <c r="AI1375" s="14"/>
      <c r="AJ1375" s="14">
        <v>134005.36666599999</v>
      </c>
      <c r="AK1375" s="65"/>
      <c r="AL1375" s="14">
        <v>0</v>
      </c>
      <c r="AM1375" s="65"/>
      <c r="AN1375" s="25">
        <v>11346.33</v>
      </c>
      <c r="AO1375" s="25">
        <v>10907.42</v>
      </c>
      <c r="AP1375" s="25">
        <v>10907.42</v>
      </c>
      <c r="AQ1375" s="25">
        <v>10907.42</v>
      </c>
      <c r="AR1375" s="25">
        <v>10907.42</v>
      </c>
      <c r="AS1375" s="25">
        <v>10907.42</v>
      </c>
      <c r="AT1375" s="25">
        <v>10907.42</v>
      </c>
      <c r="AU1375" s="25">
        <v>10907.42</v>
      </c>
      <c r="AV1375" s="25">
        <v>10907.42</v>
      </c>
      <c r="AW1375" s="25">
        <v>-380.05</v>
      </c>
      <c r="AX1375" s="25">
        <v>3419.94</v>
      </c>
      <c r="AY1375" s="25">
        <v>7831.46</v>
      </c>
      <c r="AZ1375" s="108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  <c r="BS1375" s="10"/>
      <c r="BT1375" s="10"/>
      <c r="BU1375" s="10"/>
      <c r="BV1375" s="10"/>
      <c r="BW1375" s="10"/>
      <c r="BX1375" s="10"/>
      <c r="BY1375" s="10"/>
      <c r="BZ1375" s="10"/>
      <c r="CA1375" s="10"/>
      <c r="CB1375" s="10"/>
      <c r="CC1375" s="10"/>
      <c r="CD1375" s="10"/>
      <c r="CE1375" s="10"/>
      <c r="CF1375" s="10"/>
      <c r="CG1375" s="10"/>
      <c r="CH1375" s="10"/>
      <c r="CI1375" s="10"/>
      <c r="CJ1375" s="10"/>
      <c r="CK1375" s="10"/>
      <c r="CL1375" s="10"/>
      <c r="CM1375" s="10"/>
      <c r="CN1375" s="10"/>
      <c r="CO1375" s="10"/>
      <c r="CP1375" s="10"/>
      <c r="CQ1375" s="10"/>
      <c r="CR1375" s="10"/>
      <c r="CS1375" s="10"/>
      <c r="CT1375" s="10"/>
      <c r="CU1375" s="10"/>
      <c r="CV1375" s="10"/>
      <c r="CW1375" s="10"/>
      <c r="CX1375" s="10"/>
      <c r="CY1375" s="10"/>
      <c r="CZ1375" s="10"/>
      <c r="DA1375" s="10"/>
      <c r="DB1375" s="10"/>
      <c r="DC1375" s="10"/>
      <c r="DD1375" s="10"/>
      <c r="DE1375" s="10"/>
      <c r="DF1375" s="10"/>
      <c r="DG1375" s="10"/>
      <c r="DH1375" s="10"/>
      <c r="DI1375" s="10"/>
      <c r="DJ1375" s="10"/>
      <c r="DK1375" s="10"/>
      <c r="DL1375" s="10"/>
      <c r="DM1375" s="10"/>
      <c r="DN1375" s="10"/>
      <c r="DO1375" s="10"/>
      <c r="DP1375" s="10"/>
      <c r="DQ1375" s="10"/>
      <c r="DR1375" s="10"/>
      <c r="DS1375" s="10"/>
    </row>
    <row r="1376" spans="1:123" s="101" customFormat="1" ht="10.95" customHeight="1" x14ac:dyDescent="0.25">
      <c r="A1376" s="75" t="s">
        <v>348</v>
      </c>
      <c r="B1376" s="95" t="b">
        <f t="shared" si="380"/>
        <v>0</v>
      </c>
      <c r="C1376" s="96">
        <f t="shared" si="381"/>
        <v>2020</v>
      </c>
      <c r="D1376" s="96">
        <v>3009</v>
      </c>
      <c r="E1376" s="97">
        <f>IF(LEFT(H1376,1) = "x",H1376,F1376)</f>
        <v>0</v>
      </c>
      <c r="F1376" s="90"/>
      <c r="G1376" s="98">
        <f>IF(""="",1,SUBSTITUTE(SUBSTITUTE("","xxp","xpp"),"xppm13","xppm08"))</f>
        <v>1</v>
      </c>
      <c r="H1376" s="98">
        <f>IF(""="",1,"")</f>
        <v>1</v>
      </c>
      <c r="I1376" s="98">
        <f>IF(""="",1,IF(LEFT("",1)&lt;&gt;"E","",1))</f>
        <v>1</v>
      </c>
      <c r="J1376" s="98">
        <f>IF(""="",1,IF(LEFT("",1)="E","",1))</f>
        <v>1</v>
      </c>
      <c r="K1376" s="99" t="s">
        <v>397</v>
      </c>
      <c r="L1376" s="91">
        <v>3009</v>
      </c>
      <c r="M1376" s="100" t="str">
        <f>IF(LEFT($G1376,4)="xppm","*","")</f>
        <v/>
      </c>
      <c r="N1376" s="101" t="str">
        <f>UPPER(TRIM("          NON-RECURRING MISC. EXPENSE"))</f>
        <v>NON-RECURRING MISC. EXPENSE</v>
      </c>
      <c r="P1376" s="102" t="s">
        <v>356</v>
      </c>
      <c r="R1376" s="109">
        <f>IFERROR(IF(1*AB1376&gt;0,AB1376,V1376),V1376)</f>
        <v>0</v>
      </c>
      <c r="S1376" s="108"/>
      <c r="T1376" s="101">
        <f>IFERROR(IF(LEFT($G1376,4)="xppm",AD1376/VLOOKUP($G1376,$K$11:$Z$28,T$1,0),IF(LEFT($J1376,1)="E",AD1376/VLOOKUP($J1376,$K$11:$Z$28,T$1,0),AD1376/T$6)),"")</f>
        <v>0</v>
      </c>
      <c r="V1376" s="101">
        <f>IFERROR(IF(LEFT($G1376,4)="xppm",AF1376/VLOOKUP($G1376,$K$11:$Z$28,V$1,0),IF(LEFT($J1376,1)="E",AF1376/VLOOKUP($J1376,$K$11:$Z$28,V$1,0),AF1376/V$6)),"")</f>
        <v>0</v>
      </c>
      <c r="X1376" s="101">
        <f>IFERROR(IF(LEFT($G1376,4)="xppm",AH1376/VLOOKUP($G1376,$K$11:$Z$28,X$1,0),IF(LEFT($J1376,1)="E",AH1376/VLOOKUP($J1376,$K$11:$Z$28,X$1,0),AH1376/X$6)),"")</f>
        <v>0</v>
      </c>
      <c r="Z1376" s="101">
        <f>IFERROR(IF(LEFT($G1376,4)="xppm",AJ1376/VLOOKUP($G1376,$K$11:$Z$28,Z$1,0),IF(LEFT($J1376,1)="E",AJ1376/VLOOKUP($J1376,$K$11:$Z$28,Z$1,0),AJ1376/Z$6)),"")</f>
        <v>0</v>
      </c>
      <c r="AA1376" s="108"/>
      <c r="AB1376" s="99">
        <f>IFERROR(IF(LEFT($G1376,4)="xppm",AL1376/VLOOKUP($G1376,$K$11:$Z$28,AB$1,0),IF(LEFT($J1376,1)="E",AL1376/VLOOKUP($J1376,$K$11:$AB$28,AB$1,0),AL1376/AB$6)),"")</f>
        <v>0</v>
      </c>
      <c r="AC1376" s="110"/>
      <c r="AD1376" s="14"/>
      <c r="AE1376" s="14"/>
      <c r="AF1376" s="14"/>
      <c r="AG1376" s="14"/>
      <c r="AH1376" s="14"/>
      <c r="AI1376" s="14"/>
      <c r="AJ1376" s="14"/>
      <c r="AK1376" s="65"/>
      <c r="AL1376" s="14"/>
      <c r="AM1376" s="65"/>
      <c r="AN1376" s="25"/>
      <c r="AO1376" s="25"/>
      <c r="AP1376" s="25"/>
      <c r="AQ1376" s="25"/>
      <c r="AR1376" s="25"/>
      <c r="AS1376" s="25"/>
      <c r="AT1376" s="25"/>
      <c r="AU1376" s="25"/>
      <c r="AV1376" s="25"/>
      <c r="AW1376" s="25"/>
      <c r="AX1376" s="25"/>
      <c r="AY1376" s="25"/>
      <c r="AZ1376" s="108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  <c r="BS1376" s="10"/>
      <c r="BT1376" s="10"/>
      <c r="BU1376" s="10"/>
      <c r="BV1376" s="10"/>
      <c r="BW1376" s="10"/>
      <c r="BX1376" s="10"/>
      <c r="BY1376" s="10"/>
      <c r="BZ1376" s="10"/>
      <c r="CA1376" s="10"/>
      <c r="CB1376" s="10"/>
      <c r="CC1376" s="10"/>
      <c r="CD1376" s="10"/>
      <c r="CE1376" s="10"/>
      <c r="CF1376" s="10"/>
      <c r="CG1376" s="10"/>
      <c r="CH1376" s="10"/>
      <c r="CI1376" s="10"/>
      <c r="CJ1376" s="10"/>
      <c r="CK1376" s="10"/>
      <c r="CL1376" s="10"/>
      <c r="CM1376" s="10"/>
      <c r="CN1376" s="10"/>
      <c r="CO1376" s="10"/>
      <c r="CP1376" s="10"/>
      <c r="CQ1376" s="10"/>
      <c r="CR1376" s="10"/>
      <c r="CS1376" s="10"/>
      <c r="CT1376" s="10"/>
      <c r="CU1376" s="10"/>
      <c r="CV1376" s="10"/>
      <c r="CW1376" s="10"/>
      <c r="CX1376" s="10"/>
      <c r="CY1376" s="10"/>
      <c r="CZ1376" s="10"/>
      <c r="DA1376" s="10"/>
      <c r="DB1376" s="10"/>
      <c r="DC1376" s="10"/>
      <c r="DD1376" s="10"/>
      <c r="DE1376" s="10"/>
      <c r="DF1376" s="10"/>
      <c r="DG1376" s="10"/>
      <c r="DH1376" s="10"/>
      <c r="DI1376" s="10"/>
      <c r="DJ1376" s="10"/>
      <c r="DK1376" s="10"/>
      <c r="DL1376" s="10"/>
      <c r="DM1376" s="10"/>
      <c r="DN1376" s="10"/>
      <c r="DO1376" s="10"/>
      <c r="DP1376" s="10"/>
      <c r="DQ1376" s="10"/>
      <c r="DR1376" s="10"/>
      <c r="DS1376" s="10"/>
    </row>
    <row r="1377" spans="1:123" ht="4.05" customHeight="1" x14ac:dyDescent="0.25">
      <c r="A1377" s="75" t="s">
        <v>348</v>
      </c>
      <c r="E1377" s="111"/>
      <c r="F1377" s="112"/>
      <c r="T1377" s="25"/>
      <c r="U1377" s="25"/>
      <c r="V1377" s="25"/>
      <c r="W1377" s="25"/>
      <c r="X1377" s="25"/>
      <c r="Y1377" s="25"/>
      <c r="Z1377" s="25"/>
      <c r="AA1377" s="25"/>
      <c r="AB1377" s="14"/>
      <c r="AC1377" s="14"/>
    </row>
    <row r="1378" spans="1:123" s="5" customFormat="1" x14ac:dyDescent="0.25">
      <c r="A1378" s="75" t="s">
        <v>348</v>
      </c>
      <c r="E1378" s="6"/>
      <c r="G1378" s="8"/>
      <c r="H1378" s="8"/>
      <c r="I1378" s="8"/>
      <c r="J1378" s="8"/>
      <c r="K1378" s="6"/>
      <c r="L1378" s="76"/>
      <c r="M1378" s="76"/>
      <c r="N1378" s="10"/>
      <c r="O1378" s="10"/>
      <c r="P1378" s="7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6"/>
      <c r="AC1378" s="6"/>
      <c r="AD1378" s="14"/>
      <c r="AE1378" s="14"/>
      <c r="AF1378" s="14"/>
      <c r="AG1378" s="14"/>
      <c r="AH1378" s="14"/>
      <c r="AI1378" s="14"/>
      <c r="AJ1378" s="14"/>
      <c r="AK1378" s="14"/>
      <c r="AL1378" s="14"/>
      <c r="AM1378" s="14"/>
      <c r="AN1378" s="25"/>
      <c r="AO1378" s="25"/>
      <c r="AP1378" s="25"/>
      <c r="AQ1378" s="25"/>
      <c r="AR1378" s="25"/>
      <c r="AS1378" s="25"/>
      <c r="AT1378" s="25"/>
      <c r="AU1378" s="25"/>
      <c r="AV1378" s="25"/>
      <c r="AW1378" s="25"/>
      <c r="AX1378" s="25"/>
      <c r="AY1378" s="25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  <c r="BS1378" s="10"/>
      <c r="BT1378" s="10"/>
      <c r="BU1378" s="10"/>
      <c r="BV1378" s="10"/>
      <c r="BW1378" s="10"/>
      <c r="BX1378" s="10"/>
      <c r="BY1378" s="10"/>
      <c r="BZ1378" s="10"/>
      <c r="CA1378" s="10"/>
      <c r="CB1378" s="10"/>
      <c r="CC1378" s="10"/>
      <c r="CD1378" s="10"/>
      <c r="CE1378" s="10"/>
      <c r="CF1378" s="10"/>
      <c r="CG1378" s="10"/>
      <c r="CH1378" s="10"/>
      <c r="CI1378" s="10"/>
      <c r="CJ1378" s="10"/>
      <c r="CK1378" s="10"/>
      <c r="CL1378" s="10"/>
      <c r="CM1378" s="10"/>
      <c r="CN1378" s="10"/>
      <c r="CO1378" s="10"/>
      <c r="CP1378" s="10"/>
      <c r="CQ1378" s="10"/>
      <c r="CR1378" s="10"/>
      <c r="CS1378" s="10"/>
      <c r="CT1378" s="10"/>
      <c r="CU1378" s="10"/>
      <c r="CV1378" s="10"/>
      <c r="CW1378" s="10"/>
      <c r="CX1378" s="10"/>
      <c r="CY1378" s="10"/>
      <c r="CZ1378" s="10"/>
      <c r="DA1378" s="10"/>
      <c r="DB1378" s="10"/>
      <c r="DC1378" s="10"/>
      <c r="DD1378" s="10"/>
      <c r="DE1378" s="10"/>
      <c r="DF1378" s="10"/>
      <c r="DG1378" s="10"/>
      <c r="DH1378" s="10"/>
      <c r="DI1378" s="10"/>
      <c r="DJ1378" s="10"/>
      <c r="DK1378" s="10"/>
      <c r="DL1378" s="10"/>
      <c r="DM1378" s="10"/>
      <c r="DN1378" s="10"/>
      <c r="DO1378" s="10"/>
      <c r="DP1378" s="10"/>
      <c r="DQ1378" s="10"/>
      <c r="DR1378" s="10"/>
      <c r="DS1378" s="10"/>
    </row>
    <row r="1379" spans="1:123" ht="22.8" customHeight="1" x14ac:dyDescent="0.35">
      <c r="A1379" s="75" t="s">
        <v>348</v>
      </c>
      <c r="K1379" s="6">
        <v>3010</v>
      </c>
      <c r="L1379" s="77">
        <v>3010</v>
      </c>
      <c r="M1379" s="77"/>
      <c r="N1379" s="78" t="s">
        <v>421</v>
      </c>
      <c r="O1379" s="79"/>
      <c r="S1379" s="58"/>
      <c r="AA1379" s="58"/>
      <c r="AC1379" s="72"/>
      <c r="AK1379" s="65"/>
      <c r="AM1379" s="65"/>
      <c r="AZ1379" s="58"/>
    </row>
    <row r="1380" spans="1:123" x14ac:dyDescent="0.25">
      <c r="A1380" s="75" t="s">
        <v>348</v>
      </c>
    </row>
    <row r="1381" spans="1:123" s="86" customFormat="1" ht="15" customHeight="1" x14ac:dyDescent="0.25">
      <c r="A1381" s="75" t="s">
        <v>348</v>
      </c>
      <c r="B1381" s="80"/>
      <c r="C1381" s="80"/>
      <c r="D1381" s="80"/>
      <c r="E1381" s="81"/>
      <c r="F1381" s="82"/>
      <c r="G1381" s="81"/>
      <c r="H1381" s="81"/>
      <c r="I1381" s="81"/>
      <c r="J1381" s="81"/>
      <c r="K1381" s="81"/>
      <c r="L1381" s="83">
        <f>L1382</f>
        <v>3010</v>
      </c>
      <c r="M1381" s="84" t="s">
        <v>350</v>
      </c>
      <c r="N1381" s="84"/>
      <c r="O1381" s="84"/>
      <c r="P1381" s="84"/>
      <c r="Q1381" s="84"/>
      <c r="R1381" s="84"/>
      <c r="S1381" s="84"/>
      <c r="T1381" s="84"/>
      <c r="U1381" s="84"/>
      <c r="V1381" s="84"/>
      <c r="W1381" s="84"/>
      <c r="X1381" s="84"/>
      <c r="Y1381" s="84"/>
      <c r="Z1381" s="84"/>
      <c r="AA1381" s="84"/>
      <c r="AB1381" s="81"/>
      <c r="AC1381" s="81"/>
      <c r="AD1381" s="14"/>
      <c r="AE1381" s="14"/>
      <c r="AF1381" s="14"/>
      <c r="AG1381" s="14"/>
      <c r="AH1381" s="14"/>
      <c r="AI1381" s="14"/>
      <c r="AJ1381" s="14"/>
      <c r="AK1381" s="14"/>
      <c r="AL1381" s="14"/>
      <c r="AM1381" s="14"/>
      <c r="AN1381" s="85"/>
      <c r="AO1381" s="85"/>
      <c r="AP1381" s="85"/>
      <c r="AQ1381" s="85"/>
      <c r="AR1381" s="85"/>
      <c r="AS1381" s="85"/>
      <c r="AT1381" s="85"/>
      <c r="AU1381" s="85"/>
      <c r="AV1381" s="85"/>
      <c r="AW1381" s="85"/>
      <c r="AX1381" s="85"/>
      <c r="AY1381" s="85"/>
      <c r="AZ1381" s="84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  <c r="BS1381" s="10"/>
      <c r="BT1381" s="10"/>
      <c r="BU1381" s="10"/>
      <c r="BV1381" s="10"/>
      <c r="BW1381" s="10"/>
      <c r="BX1381" s="10"/>
      <c r="BY1381" s="10"/>
      <c r="BZ1381" s="10"/>
      <c r="CA1381" s="10"/>
      <c r="CB1381" s="10"/>
      <c r="CC1381" s="10"/>
      <c r="CD1381" s="10"/>
      <c r="CE1381" s="10"/>
      <c r="CF1381" s="10"/>
      <c r="CG1381" s="10"/>
      <c r="CH1381" s="10"/>
      <c r="CI1381" s="10"/>
      <c r="CJ1381" s="10"/>
      <c r="CK1381" s="10"/>
      <c r="CL1381" s="10"/>
      <c r="CM1381" s="10"/>
      <c r="CN1381" s="10"/>
      <c r="CO1381" s="10"/>
      <c r="CP1381" s="10"/>
      <c r="CQ1381" s="10"/>
      <c r="CR1381" s="10"/>
      <c r="CS1381" s="10"/>
      <c r="CT1381" s="10"/>
      <c r="CU1381" s="10"/>
      <c r="CV1381" s="10"/>
      <c r="CW1381" s="10"/>
      <c r="CX1381" s="10"/>
      <c r="CY1381" s="10"/>
      <c r="CZ1381" s="10"/>
      <c r="DA1381" s="10"/>
      <c r="DB1381" s="10"/>
      <c r="DC1381" s="10"/>
      <c r="DD1381" s="10"/>
      <c r="DE1381" s="10"/>
      <c r="DF1381" s="10"/>
      <c r="DG1381" s="10"/>
      <c r="DH1381" s="10"/>
      <c r="DI1381" s="10"/>
      <c r="DJ1381" s="10"/>
      <c r="DK1381" s="10"/>
      <c r="DL1381" s="10"/>
      <c r="DM1381" s="10"/>
      <c r="DN1381" s="10"/>
      <c r="DO1381" s="10"/>
      <c r="DP1381" s="10"/>
      <c r="DQ1381" s="10"/>
      <c r="DR1381" s="10"/>
      <c r="DS1381" s="10"/>
    </row>
    <row r="1382" spans="1:123" s="25" customFormat="1" ht="10.95" customHeight="1" x14ac:dyDescent="0.25">
      <c r="A1382" s="87" t="s">
        <v>348</v>
      </c>
      <c r="B1382" s="88"/>
      <c r="C1382" s="88"/>
      <c r="D1382" s="88"/>
      <c r="E1382" s="89"/>
      <c r="F1382" s="90"/>
      <c r="G1382" s="13"/>
      <c r="H1382" s="13"/>
      <c r="I1382" s="13"/>
      <c r="J1382" s="13"/>
      <c r="K1382" s="14" t="s">
        <v>295</v>
      </c>
      <c r="L1382" s="91">
        <v>3010</v>
      </c>
      <c r="M1382" s="92"/>
      <c r="N1382" s="25" t="str">
        <f>TRIM("    TOTAL DAYS")</f>
        <v>TOTAL DAYS</v>
      </c>
      <c r="P1382" s="70"/>
      <c r="Q1382" s="10"/>
      <c r="R1382" s="85"/>
      <c r="S1382" s="93"/>
      <c r="T1382" s="25">
        <f>AD1382/T$6</f>
        <v>1751</v>
      </c>
      <c r="V1382" s="25">
        <f>AF1382/V$6</f>
        <v>1757</v>
      </c>
      <c r="X1382" s="25">
        <f>AH1382/X$6</f>
        <v>1585.1666666666667</v>
      </c>
      <c r="Z1382" s="25">
        <f>AJ1382/Z$6</f>
        <v>1607.1666666666667</v>
      </c>
      <c r="AA1382" s="93"/>
      <c r="AB1382" s="14">
        <f>AL1382/AB$6</f>
        <v>0</v>
      </c>
      <c r="AC1382" s="65"/>
      <c r="AD1382" s="14">
        <v>5253</v>
      </c>
      <c r="AE1382" s="14"/>
      <c r="AF1382" s="14">
        <v>15813</v>
      </c>
      <c r="AG1382" s="14"/>
      <c r="AH1382" s="14">
        <v>19022</v>
      </c>
      <c r="AI1382" s="14"/>
      <c r="AJ1382" s="14">
        <v>19286</v>
      </c>
      <c r="AK1382" s="65"/>
      <c r="AL1382" s="14">
        <v>0</v>
      </c>
      <c r="AM1382" s="65"/>
      <c r="AN1382" s="25">
        <v>1631</v>
      </c>
      <c r="AO1382" s="25">
        <v>1586</v>
      </c>
      <c r="AP1382" s="25">
        <v>1735</v>
      </c>
      <c r="AQ1382" s="25">
        <v>1738</v>
      </c>
      <c r="AR1382" s="25">
        <v>1620</v>
      </c>
      <c r="AS1382" s="25">
        <v>1797</v>
      </c>
      <c r="AT1382" s="25">
        <v>1774</v>
      </c>
      <c r="AU1382" s="25">
        <v>1819</v>
      </c>
      <c r="AV1382" s="25">
        <v>1812</v>
      </c>
      <c r="AW1382" s="25">
        <v>1785</v>
      </c>
      <c r="AX1382" s="25">
        <v>1797</v>
      </c>
      <c r="AY1382" s="25">
        <v>1671</v>
      </c>
      <c r="AZ1382" s="93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  <c r="BS1382" s="10"/>
      <c r="BT1382" s="10"/>
      <c r="BU1382" s="10"/>
      <c r="BV1382" s="10"/>
      <c r="BW1382" s="10"/>
      <c r="BX1382" s="10"/>
      <c r="BY1382" s="10"/>
      <c r="BZ1382" s="10"/>
      <c r="CA1382" s="10"/>
      <c r="CB1382" s="10"/>
      <c r="CC1382" s="10"/>
      <c r="CD1382" s="10"/>
      <c r="CE1382" s="10"/>
      <c r="CF1382" s="10"/>
      <c r="CG1382" s="10"/>
      <c r="CH1382" s="10"/>
      <c r="CI1382" s="10"/>
      <c r="CJ1382" s="10"/>
      <c r="CK1382" s="10"/>
      <c r="CL1382" s="10"/>
      <c r="CM1382" s="10"/>
      <c r="CN1382" s="10"/>
      <c r="CO1382" s="10"/>
      <c r="CP1382" s="10"/>
      <c r="CQ1382" s="10"/>
      <c r="CR1382" s="10"/>
      <c r="CS1382" s="10"/>
      <c r="CT1382" s="10"/>
      <c r="CU1382" s="10"/>
      <c r="CV1382" s="10"/>
      <c r="CW1382" s="10"/>
      <c r="CX1382" s="10"/>
      <c r="CY1382" s="10"/>
      <c r="CZ1382" s="10"/>
      <c r="DA1382" s="10"/>
      <c r="DB1382" s="10"/>
      <c r="DC1382" s="10"/>
      <c r="DD1382" s="10"/>
      <c r="DE1382" s="10"/>
      <c r="DF1382" s="10"/>
      <c r="DG1382" s="10"/>
      <c r="DH1382" s="10"/>
      <c r="DI1382" s="10"/>
      <c r="DJ1382" s="10"/>
      <c r="DK1382" s="10"/>
      <c r="DL1382" s="10"/>
      <c r="DM1382" s="10"/>
      <c r="DN1382" s="10"/>
      <c r="DO1382" s="10"/>
      <c r="DP1382" s="10"/>
      <c r="DQ1382" s="10"/>
      <c r="DR1382" s="10"/>
      <c r="DS1382" s="10"/>
    </row>
    <row r="1383" spans="1:123" s="25" customFormat="1" ht="10.95" customHeight="1" x14ac:dyDescent="0.25">
      <c r="A1383" s="87" t="s">
        <v>348</v>
      </c>
      <c r="B1383" s="88"/>
      <c r="C1383" s="88"/>
      <c r="D1383" s="88"/>
      <c r="E1383" s="89"/>
      <c r="F1383" s="90"/>
      <c r="G1383" s="13"/>
      <c r="H1383" s="13"/>
      <c r="I1383" s="13"/>
      <c r="J1383" s="13"/>
      <c r="K1383" s="14" t="s">
        <v>299</v>
      </c>
      <c r="L1383" s="91">
        <v>3010</v>
      </c>
      <c r="M1383" s="92"/>
      <c r="N1383" s="25" t="str">
        <f>TRIM("      TOTAL ANCILLARIES")</f>
        <v>TOTAL ANCILLARIES</v>
      </c>
      <c r="P1383" s="70"/>
      <c r="Q1383" s="10"/>
      <c r="R1383" s="85"/>
      <c r="S1383" s="93"/>
      <c r="T1383" s="25">
        <f>AD1383/T$6</f>
        <v>16442.423333333332</v>
      </c>
      <c r="V1383" s="25">
        <f>AF1383/V$6</f>
        <v>12533.725555555555</v>
      </c>
      <c r="X1383" s="25">
        <f>AH1383/X$6</f>
        <v>12463.355000000001</v>
      </c>
      <c r="Z1383" s="25">
        <f>AJ1383/Z$6</f>
        <v>9624.2379290000008</v>
      </c>
      <c r="AA1383" s="93"/>
      <c r="AB1383" s="14">
        <f>AL1383/AB$6</f>
        <v>0</v>
      </c>
      <c r="AC1383" s="65"/>
      <c r="AD1383" s="14">
        <v>49327.27</v>
      </c>
      <c r="AE1383" s="14"/>
      <c r="AF1383" s="14">
        <v>112803.53</v>
      </c>
      <c r="AG1383" s="14"/>
      <c r="AH1383" s="14">
        <v>149560.26</v>
      </c>
      <c r="AI1383" s="14"/>
      <c r="AJ1383" s="14">
        <v>115490.855148</v>
      </c>
      <c r="AK1383" s="65"/>
      <c r="AL1383" s="14">
        <v>0</v>
      </c>
      <c r="AM1383" s="65"/>
      <c r="AN1383" s="25">
        <v>11522.89</v>
      </c>
      <c r="AO1383" s="25">
        <v>15042.37</v>
      </c>
      <c r="AP1383" s="25">
        <v>18253.95</v>
      </c>
      <c r="AQ1383" s="25">
        <v>19580.77</v>
      </c>
      <c r="AR1383" s="25">
        <v>217.95</v>
      </c>
      <c r="AS1383" s="25">
        <v>13918.82</v>
      </c>
      <c r="AT1383" s="25">
        <v>7265.68</v>
      </c>
      <c r="AU1383" s="25">
        <v>13289.2</v>
      </c>
      <c r="AV1383" s="25">
        <v>9203.84</v>
      </c>
      <c r="AW1383" s="25">
        <v>22523.97</v>
      </c>
      <c r="AX1383" s="25">
        <v>15657.22</v>
      </c>
      <c r="AY1383" s="25">
        <v>11146.08</v>
      </c>
      <c r="AZ1383" s="93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  <c r="BS1383" s="10"/>
      <c r="BT1383" s="10"/>
      <c r="BU1383" s="10"/>
      <c r="BV1383" s="10"/>
      <c r="BW1383" s="10"/>
      <c r="BX1383" s="10"/>
      <c r="BY1383" s="10"/>
      <c r="BZ1383" s="10"/>
      <c r="CA1383" s="10"/>
      <c r="CB1383" s="10"/>
      <c r="CC1383" s="10"/>
      <c r="CD1383" s="10"/>
      <c r="CE1383" s="10"/>
      <c r="CF1383" s="10"/>
      <c r="CG1383" s="10"/>
      <c r="CH1383" s="10"/>
      <c r="CI1383" s="10"/>
      <c r="CJ1383" s="10"/>
      <c r="CK1383" s="10"/>
      <c r="CL1383" s="10"/>
      <c r="CM1383" s="10"/>
      <c r="CN1383" s="10"/>
      <c r="CO1383" s="10"/>
      <c r="CP1383" s="10"/>
      <c r="CQ1383" s="10"/>
      <c r="CR1383" s="10"/>
      <c r="CS1383" s="10"/>
      <c r="CT1383" s="10"/>
      <c r="CU1383" s="10"/>
      <c r="CV1383" s="10"/>
      <c r="CW1383" s="10"/>
      <c r="CX1383" s="10"/>
      <c r="CY1383" s="10"/>
      <c r="CZ1383" s="10"/>
      <c r="DA1383" s="10"/>
      <c r="DB1383" s="10"/>
      <c r="DC1383" s="10"/>
      <c r="DD1383" s="10"/>
      <c r="DE1383" s="10"/>
      <c r="DF1383" s="10"/>
      <c r="DG1383" s="10"/>
      <c r="DH1383" s="10"/>
      <c r="DI1383" s="10"/>
      <c r="DJ1383" s="10"/>
      <c r="DK1383" s="10"/>
      <c r="DL1383" s="10"/>
      <c r="DM1383" s="10"/>
      <c r="DN1383" s="10"/>
      <c r="DO1383" s="10"/>
      <c r="DP1383" s="10"/>
      <c r="DQ1383" s="10"/>
      <c r="DR1383" s="10"/>
      <c r="DS1383" s="10"/>
    </row>
    <row r="1384" spans="1:123" s="25" customFormat="1" ht="10.95" customHeight="1" x14ac:dyDescent="0.25">
      <c r="A1384" s="87" t="s">
        <v>348</v>
      </c>
      <c r="B1384" s="88"/>
      <c r="C1384" s="88"/>
      <c r="D1384" s="88"/>
      <c r="E1384" s="89"/>
      <c r="F1384" s="90"/>
      <c r="G1384" s="13"/>
      <c r="H1384" s="13"/>
      <c r="I1384" s="13"/>
      <c r="J1384" s="13"/>
      <c r="K1384" s="14" t="s">
        <v>301</v>
      </c>
      <c r="L1384" s="91">
        <v>3010</v>
      </c>
      <c r="M1384" s="92"/>
      <c r="N1384" s="25" t="str">
        <f>TRIM("TOTAL REVENUE")</f>
        <v>TOTAL REVENUE</v>
      </c>
      <c r="P1384" s="70"/>
      <c r="Q1384" s="10"/>
      <c r="R1384" s="85"/>
      <c r="S1384" s="93"/>
      <c r="T1384" s="25">
        <f>AD1384/T$6</f>
        <v>485181.3133333333</v>
      </c>
      <c r="V1384" s="25">
        <f>AF1384/V$6</f>
        <v>510788.27666666667</v>
      </c>
      <c r="X1384" s="25">
        <f>AH1384/X$6</f>
        <v>461918.30666666664</v>
      </c>
      <c r="Z1384" s="25">
        <f>AJ1384/Z$6</f>
        <v>484071.2429065833</v>
      </c>
      <c r="AA1384" s="93"/>
      <c r="AB1384" s="14">
        <f>AL1384/AB$6</f>
        <v>0</v>
      </c>
      <c r="AC1384" s="65"/>
      <c r="AD1384" s="14">
        <v>1455543.94</v>
      </c>
      <c r="AE1384" s="14"/>
      <c r="AF1384" s="14">
        <v>4597094.49</v>
      </c>
      <c r="AG1384" s="14"/>
      <c r="AH1384" s="14">
        <v>5543019.6799999997</v>
      </c>
      <c r="AI1384" s="14"/>
      <c r="AJ1384" s="14">
        <v>5808854.9148789998</v>
      </c>
      <c r="AK1384" s="65"/>
      <c r="AL1384" s="14">
        <v>0</v>
      </c>
      <c r="AM1384" s="65"/>
      <c r="AN1384" s="25">
        <v>478728.39</v>
      </c>
      <c r="AO1384" s="25">
        <v>465875.03</v>
      </c>
      <c r="AP1384" s="25">
        <v>508437.61</v>
      </c>
      <c r="AQ1384" s="25">
        <v>527792.23</v>
      </c>
      <c r="AR1384" s="25">
        <v>480997.29</v>
      </c>
      <c r="AS1384" s="25">
        <v>527439.32999999996</v>
      </c>
      <c r="AT1384" s="25">
        <v>563481.26</v>
      </c>
      <c r="AU1384" s="25">
        <v>510813.59</v>
      </c>
      <c r="AV1384" s="25">
        <v>531026.85</v>
      </c>
      <c r="AW1384" s="25">
        <v>497293.09</v>
      </c>
      <c r="AX1384" s="25">
        <v>486684.45</v>
      </c>
      <c r="AY1384" s="25">
        <v>471566.4</v>
      </c>
      <c r="AZ1384" s="93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  <c r="BS1384" s="10"/>
      <c r="BT1384" s="10"/>
      <c r="BU1384" s="10"/>
      <c r="BV1384" s="10"/>
      <c r="BW1384" s="10"/>
      <c r="BX1384" s="10"/>
      <c r="BY1384" s="10"/>
      <c r="BZ1384" s="10"/>
      <c r="CA1384" s="10"/>
      <c r="CB1384" s="10"/>
      <c r="CC1384" s="10"/>
      <c r="CD1384" s="10"/>
      <c r="CE1384" s="10"/>
      <c r="CF1384" s="10"/>
      <c r="CG1384" s="10"/>
      <c r="CH1384" s="10"/>
      <c r="CI1384" s="10"/>
      <c r="CJ1384" s="10"/>
      <c r="CK1384" s="10"/>
      <c r="CL1384" s="10"/>
      <c r="CM1384" s="10"/>
      <c r="CN1384" s="10"/>
      <c r="CO1384" s="10"/>
      <c r="CP1384" s="10"/>
      <c r="CQ1384" s="10"/>
      <c r="CR1384" s="10"/>
      <c r="CS1384" s="10"/>
      <c r="CT1384" s="10"/>
      <c r="CU1384" s="10"/>
      <c r="CV1384" s="10"/>
      <c r="CW1384" s="10"/>
      <c r="CX1384" s="10"/>
      <c r="CY1384" s="10"/>
      <c r="CZ1384" s="10"/>
      <c r="DA1384" s="10"/>
      <c r="DB1384" s="10"/>
      <c r="DC1384" s="10"/>
      <c r="DD1384" s="10"/>
      <c r="DE1384" s="10"/>
      <c r="DF1384" s="10"/>
      <c r="DG1384" s="10"/>
      <c r="DH1384" s="10"/>
      <c r="DI1384" s="10"/>
      <c r="DJ1384" s="10"/>
      <c r="DK1384" s="10"/>
      <c r="DL1384" s="10"/>
      <c r="DM1384" s="10"/>
      <c r="DN1384" s="10"/>
      <c r="DO1384" s="10"/>
      <c r="DP1384" s="10"/>
      <c r="DQ1384" s="10"/>
      <c r="DR1384" s="10"/>
      <c r="DS1384" s="10"/>
    </row>
    <row r="1385" spans="1:123" s="25" customFormat="1" ht="10.95" customHeight="1" x14ac:dyDescent="0.25">
      <c r="A1385" s="87" t="s">
        <v>348</v>
      </c>
      <c r="B1385" s="88"/>
      <c r="C1385" s="88"/>
      <c r="D1385" s="88"/>
      <c r="E1385" s="89"/>
      <c r="F1385" s="90"/>
      <c r="G1385" s="13"/>
      <c r="H1385" s="13"/>
      <c r="I1385" s="13"/>
      <c r="J1385" s="13"/>
      <c r="K1385" s="14" t="s">
        <v>303</v>
      </c>
      <c r="L1385" s="91">
        <v>3010</v>
      </c>
      <c r="M1385" s="92"/>
      <c r="N1385" s="25" t="str">
        <f>TRIM("      TOTAL EMPLOYEE WAGES")</f>
        <v>TOTAL EMPLOYEE WAGES</v>
      </c>
      <c r="P1385" s="70"/>
      <c r="Q1385" s="10"/>
      <c r="R1385" s="85"/>
      <c r="S1385" s="93"/>
      <c r="T1385" s="25">
        <f>AD1385/T$6</f>
        <v>265410.12333333335</v>
      </c>
      <c r="V1385" s="25">
        <f>AF1385/V$6</f>
        <v>260714.66999999998</v>
      </c>
      <c r="X1385" s="25">
        <f>AH1385/X$6</f>
        <v>221909.24416666667</v>
      </c>
      <c r="Z1385" s="25">
        <f>AJ1385/Z$6</f>
        <v>250338.03153058331</v>
      </c>
      <c r="AA1385" s="93"/>
      <c r="AB1385" s="14">
        <f>AL1385/AB$6</f>
        <v>0</v>
      </c>
      <c r="AC1385" s="65"/>
      <c r="AD1385" s="14">
        <v>796230.37</v>
      </c>
      <c r="AE1385" s="14"/>
      <c r="AF1385" s="14">
        <v>2346432.0299999998</v>
      </c>
      <c r="AG1385" s="14"/>
      <c r="AH1385" s="14">
        <v>2662910.9300000002</v>
      </c>
      <c r="AI1385" s="14"/>
      <c r="AJ1385" s="14">
        <v>3004056.3783669998</v>
      </c>
      <c r="AK1385" s="65"/>
      <c r="AL1385" s="14">
        <v>0</v>
      </c>
      <c r="AM1385" s="65"/>
      <c r="AN1385" s="25">
        <v>224592.18</v>
      </c>
      <c r="AO1385" s="25">
        <v>254900.25</v>
      </c>
      <c r="AP1385" s="25">
        <v>296152.59000000003</v>
      </c>
      <c r="AQ1385" s="25">
        <v>252843.45</v>
      </c>
      <c r="AR1385" s="25">
        <v>251208.15</v>
      </c>
      <c r="AS1385" s="25">
        <v>268355.26</v>
      </c>
      <c r="AT1385" s="25">
        <v>240503.79</v>
      </c>
      <c r="AU1385" s="25">
        <v>275177.27</v>
      </c>
      <c r="AV1385" s="25">
        <v>262113.74</v>
      </c>
      <c r="AW1385" s="25">
        <v>281801.38</v>
      </c>
      <c r="AX1385" s="25">
        <v>263482.90999999997</v>
      </c>
      <c r="AY1385" s="25">
        <v>250946.08</v>
      </c>
      <c r="AZ1385" s="93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  <c r="BS1385" s="10"/>
      <c r="BT1385" s="10"/>
      <c r="BU1385" s="10"/>
      <c r="BV1385" s="10"/>
      <c r="BW1385" s="10"/>
      <c r="BX1385" s="10"/>
      <c r="BY1385" s="10"/>
      <c r="BZ1385" s="10"/>
      <c r="CA1385" s="10"/>
      <c r="CB1385" s="10"/>
      <c r="CC1385" s="10"/>
      <c r="CD1385" s="10"/>
      <c r="CE1385" s="10"/>
      <c r="CF1385" s="10"/>
      <c r="CG1385" s="10"/>
      <c r="CH1385" s="10"/>
      <c r="CI1385" s="10"/>
      <c r="CJ1385" s="10"/>
      <c r="CK1385" s="10"/>
      <c r="CL1385" s="10"/>
      <c r="CM1385" s="10"/>
      <c r="CN1385" s="10"/>
      <c r="CO1385" s="10"/>
      <c r="CP1385" s="10"/>
      <c r="CQ1385" s="10"/>
      <c r="CR1385" s="10"/>
      <c r="CS1385" s="10"/>
      <c r="CT1385" s="10"/>
      <c r="CU1385" s="10"/>
      <c r="CV1385" s="10"/>
      <c r="CW1385" s="10"/>
      <c r="CX1385" s="10"/>
      <c r="CY1385" s="10"/>
      <c r="CZ1385" s="10"/>
      <c r="DA1385" s="10"/>
      <c r="DB1385" s="10"/>
      <c r="DC1385" s="10"/>
      <c r="DD1385" s="10"/>
      <c r="DE1385" s="10"/>
      <c r="DF1385" s="10"/>
      <c r="DG1385" s="10"/>
      <c r="DH1385" s="10"/>
      <c r="DI1385" s="10"/>
      <c r="DJ1385" s="10"/>
      <c r="DK1385" s="10"/>
      <c r="DL1385" s="10"/>
      <c r="DM1385" s="10"/>
      <c r="DN1385" s="10"/>
      <c r="DO1385" s="10"/>
      <c r="DP1385" s="10"/>
      <c r="DQ1385" s="10"/>
      <c r="DR1385" s="10"/>
      <c r="DS1385" s="10"/>
    </row>
    <row r="1386" spans="1:123" s="25" customFormat="1" ht="10.95" customHeight="1" x14ac:dyDescent="0.25">
      <c r="A1386" s="87" t="s">
        <v>348</v>
      </c>
      <c r="B1386" s="88"/>
      <c r="C1386" s="88"/>
      <c r="D1386" s="88"/>
      <c r="E1386" s="89"/>
      <c r="F1386" s="90"/>
      <c r="G1386" s="13"/>
      <c r="H1386" s="13"/>
      <c r="I1386" s="13"/>
      <c r="J1386" s="13"/>
      <c r="K1386" s="14" t="s">
        <v>305</v>
      </c>
      <c r="L1386" s="91">
        <v>3010</v>
      </c>
      <c r="M1386" s="92"/>
      <c r="N1386" s="25" t="str">
        <f>TRIM("TOTAL COMPENSATION")</f>
        <v>TOTAL COMPENSATION</v>
      </c>
      <c r="P1386" s="70"/>
      <c r="Q1386" s="10"/>
      <c r="R1386" s="85"/>
      <c r="S1386" s="93"/>
      <c r="T1386" s="25">
        <f>AD1386/T$6</f>
        <v>286268.80333333334</v>
      </c>
      <c r="V1386" s="25">
        <f>AF1386/V$6</f>
        <v>280993.31888888893</v>
      </c>
      <c r="X1386" s="25">
        <f>AH1386/X$6</f>
        <v>240613.16666666666</v>
      </c>
      <c r="Z1386" s="25">
        <f>AJ1386/Z$6</f>
        <v>270037.29153058334</v>
      </c>
      <c r="AA1386" s="93"/>
      <c r="AB1386" s="14">
        <f>AL1386/AB$6</f>
        <v>0</v>
      </c>
      <c r="AC1386" s="65"/>
      <c r="AD1386" s="14">
        <v>858806.41</v>
      </c>
      <c r="AE1386" s="14"/>
      <c r="AF1386" s="14">
        <v>2528939.87</v>
      </c>
      <c r="AG1386" s="14"/>
      <c r="AH1386" s="14">
        <v>2887358</v>
      </c>
      <c r="AI1386" s="14"/>
      <c r="AJ1386" s="14">
        <v>3240447.4983669999</v>
      </c>
      <c r="AK1386" s="65"/>
      <c r="AL1386" s="14">
        <v>0</v>
      </c>
      <c r="AM1386" s="65"/>
      <c r="AN1386" s="25">
        <v>243905.18</v>
      </c>
      <c r="AO1386" s="25">
        <v>274213.25</v>
      </c>
      <c r="AP1386" s="25">
        <v>315465.59000000003</v>
      </c>
      <c r="AQ1386" s="25">
        <v>272832.40000000002</v>
      </c>
      <c r="AR1386" s="25">
        <v>271197.09999999998</v>
      </c>
      <c r="AS1386" s="25">
        <v>288344.21000000002</v>
      </c>
      <c r="AT1386" s="25">
        <v>260492.74</v>
      </c>
      <c r="AU1386" s="25">
        <v>295165.27</v>
      </c>
      <c r="AV1386" s="25">
        <v>282101.74</v>
      </c>
      <c r="AW1386" s="25">
        <v>304186.94</v>
      </c>
      <c r="AX1386" s="25">
        <v>284669.89</v>
      </c>
      <c r="AY1386" s="25">
        <v>269949.58</v>
      </c>
      <c r="AZ1386" s="93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  <c r="BS1386" s="10"/>
      <c r="BT1386" s="10"/>
      <c r="BU1386" s="10"/>
      <c r="BV1386" s="10"/>
      <c r="BW1386" s="10"/>
      <c r="BX1386" s="10"/>
      <c r="BY1386" s="10"/>
      <c r="BZ1386" s="10"/>
      <c r="CA1386" s="10"/>
      <c r="CB1386" s="10"/>
      <c r="CC1386" s="10"/>
      <c r="CD1386" s="10"/>
      <c r="CE1386" s="10"/>
      <c r="CF1386" s="10"/>
      <c r="CG1386" s="10"/>
      <c r="CH1386" s="10"/>
      <c r="CI1386" s="10"/>
      <c r="CJ1386" s="10"/>
      <c r="CK1386" s="10"/>
      <c r="CL1386" s="10"/>
      <c r="CM1386" s="10"/>
      <c r="CN1386" s="10"/>
      <c r="CO1386" s="10"/>
      <c r="CP1386" s="10"/>
      <c r="CQ1386" s="10"/>
      <c r="CR1386" s="10"/>
      <c r="CS1386" s="10"/>
      <c r="CT1386" s="10"/>
      <c r="CU1386" s="10"/>
      <c r="CV1386" s="10"/>
      <c r="CW1386" s="10"/>
      <c r="CX1386" s="10"/>
      <c r="CY1386" s="10"/>
      <c r="CZ1386" s="10"/>
      <c r="DA1386" s="10"/>
      <c r="DB1386" s="10"/>
      <c r="DC1386" s="10"/>
      <c r="DD1386" s="10"/>
      <c r="DE1386" s="10"/>
      <c r="DF1386" s="10"/>
      <c r="DG1386" s="10"/>
      <c r="DH1386" s="10"/>
      <c r="DI1386" s="10"/>
      <c r="DJ1386" s="10"/>
      <c r="DK1386" s="10"/>
      <c r="DL1386" s="10"/>
      <c r="DM1386" s="10"/>
      <c r="DN1386" s="10"/>
      <c r="DO1386" s="10"/>
      <c r="DP1386" s="10"/>
      <c r="DQ1386" s="10"/>
      <c r="DR1386" s="10"/>
      <c r="DS1386" s="10"/>
    </row>
    <row r="1387" spans="1:123" x14ac:dyDescent="0.25">
      <c r="A1387" s="75" t="s">
        <v>348</v>
      </c>
      <c r="L1387" s="94"/>
    </row>
    <row r="1388" spans="1:123" s="86" customFormat="1" ht="15" customHeight="1" x14ac:dyDescent="0.25">
      <c r="A1388" s="75" t="s">
        <v>348</v>
      </c>
      <c r="B1388" s="80"/>
      <c r="C1388" s="80"/>
      <c r="D1388" s="80"/>
      <c r="E1388" s="81"/>
      <c r="F1388" s="82"/>
      <c r="G1388" s="81"/>
      <c r="H1388" s="81"/>
      <c r="I1388" s="81"/>
      <c r="J1388" s="81"/>
      <c r="K1388" s="81"/>
      <c r="L1388" s="83">
        <f>L1389</f>
        <v>3010</v>
      </c>
      <c r="M1388" s="84" t="s">
        <v>351</v>
      </c>
      <c r="N1388" s="84"/>
      <c r="O1388" s="84"/>
      <c r="P1388" s="84"/>
      <c r="Q1388" s="84"/>
      <c r="R1388" s="84"/>
      <c r="S1388" s="84"/>
      <c r="T1388" s="84"/>
      <c r="U1388" s="84"/>
      <c r="V1388" s="84"/>
      <c r="W1388" s="84"/>
      <c r="X1388" s="84"/>
      <c r="Y1388" s="84"/>
      <c r="Z1388" s="84"/>
      <c r="AA1388" s="84"/>
      <c r="AB1388" s="81"/>
      <c r="AC1388" s="81"/>
      <c r="AD1388" s="14"/>
      <c r="AE1388" s="14"/>
      <c r="AF1388" s="14"/>
      <c r="AG1388" s="14"/>
      <c r="AH1388" s="14"/>
      <c r="AI1388" s="14"/>
      <c r="AJ1388" s="14"/>
      <c r="AK1388" s="14"/>
      <c r="AL1388" s="14"/>
      <c r="AM1388" s="14"/>
      <c r="AN1388" s="85"/>
      <c r="AO1388" s="85"/>
      <c r="AP1388" s="85"/>
      <c r="AQ1388" s="85"/>
      <c r="AR1388" s="85"/>
      <c r="AS1388" s="85"/>
      <c r="AT1388" s="85"/>
      <c r="AU1388" s="85"/>
      <c r="AV1388" s="85"/>
      <c r="AW1388" s="85"/>
      <c r="AX1388" s="85"/>
      <c r="AY1388" s="85"/>
      <c r="AZ1388" s="84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  <c r="BS1388" s="10"/>
      <c r="BT1388" s="10"/>
      <c r="BU1388" s="10"/>
      <c r="BV1388" s="10"/>
      <c r="BW1388" s="10"/>
      <c r="BX1388" s="10"/>
      <c r="BY1388" s="10"/>
      <c r="BZ1388" s="10"/>
      <c r="CA1388" s="10"/>
      <c r="CB1388" s="10"/>
      <c r="CC1388" s="10"/>
      <c r="CD1388" s="10"/>
      <c r="CE1388" s="10"/>
      <c r="CF1388" s="10"/>
      <c r="CG1388" s="10"/>
      <c r="CH1388" s="10"/>
      <c r="CI1388" s="10"/>
      <c r="CJ1388" s="10"/>
      <c r="CK1388" s="10"/>
      <c r="CL1388" s="10"/>
      <c r="CM1388" s="10"/>
      <c r="CN1388" s="10"/>
      <c r="CO1388" s="10"/>
      <c r="CP1388" s="10"/>
      <c r="CQ1388" s="10"/>
      <c r="CR1388" s="10"/>
      <c r="CS1388" s="10"/>
      <c r="CT1388" s="10"/>
      <c r="CU1388" s="10"/>
      <c r="CV1388" s="10"/>
      <c r="CW1388" s="10"/>
      <c r="CX1388" s="10"/>
      <c r="CY1388" s="10"/>
      <c r="CZ1388" s="10"/>
      <c r="DA1388" s="10"/>
      <c r="DB1388" s="10"/>
      <c r="DC1388" s="10"/>
      <c r="DD1388" s="10"/>
      <c r="DE1388" s="10"/>
      <c r="DF1388" s="10"/>
      <c r="DG1388" s="10"/>
      <c r="DH1388" s="10"/>
      <c r="DI1388" s="10"/>
      <c r="DJ1388" s="10"/>
      <c r="DK1388" s="10"/>
      <c r="DL1388" s="10"/>
      <c r="DM1388" s="10"/>
      <c r="DN1388" s="10"/>
      <c r="DO1388" s="10"/>
      <c r="DP1388" s="10"/>
      <c r="DQ1388" s="10"/>
      <c r="DR1388" s="10"/>
      <c r="DS1388" s="10"/>
    </row>
    <row r="1389" spans="1:123" s="101" customFormat="1" ht="10.95" customHeight="1" x14ac:dyDescent="0.25">
      <c r="A1389" s="75" t="s">
        <v>348</v>
      </c>
      <c r="B1389" s="95" t="str">
        <f t="shared" ref="B1389" si="382">IF(E1389&gt;0,"Bud02 " &amp; C1389 &amp;","&amp;D1389&amp;",'"&amp;E1389&amp;"',"&amp;1*R1389)</f>
        <v>Bud02 2020,3010,'xpr003',0.1311</v>
      </c>
      <c r="C1389" s="96">
        <f t="shared" ref="C1389" si="383">$E$5</f>
        <v>2020</v>
      </c>
      <c r="D1389" s="96">
        <v>3010</v>
      </c>
      <c r="E1389" s="97" t="str">
        <f>K1389</f>
        <v>xpr003</v>
      </c>
      <c r="F1389" s="90"/>
      <c r="G1389" s="98">
        <f>IF(""="",1,SUBSTITUTE(SUBSTITUTE("","xxp","xpp"),"xppm13","xppm08"))</f>
        <v>1</v>
      </c>
      <c r="H1389" s="98">
        <f>IF(""="",1,"")</f>
        <v>1</v>
      </c>
      <c r="I1389" s="98">
        <f>IF(""="",1,IF(LEFT("",1)&lt;&gt;"E","",1))</f>
        <v>1</v>
      </c>
      <c r="J1389" s="98">
        <f>IF(""="",1,IF(LEFT("",1)="E","",1))</f>
        <v>1</v>
      </c>
      <c r="K1389" s="99" t="s">
        <v>352</v>
      </c>
      <c r="L1389" s="91">
        <v>3010</v>
      </c>
      <c r="M1389" s="100" t="str">
        <f>IF(LEFT($G1389,4)="xppm","*","")</f>
        <v/>
      </c>
      <c r="N1389" s="101" t="str">
        <f>UPPER(TRIM("        NON_PRODUCTIVE RATE (NON-EXEMPT)"))</f>
        <v>NON_PRODUCTIVE RATE (NON-EXEMPT)</v>
      </c>
      <c r="P1389" s="102"/>
      <c r="R1389" s="103">
        <f>IFERROR(IF(1*AB1389&gt;0,AB1389,Z1389),Z1389)</f>
        <v>0.13109999999999999</v>
      </c>
      <c r="S1389" s="104"/>
      <c r="T1389" s="105">
        <f>IFERROR(IF(LEFT($G1389,4)="xppm",AD1389/VLOOKUP($G1389,$K$11:$Z$28,T$1,0),IF(LEFT($J1389,1)="E",AD1389/VLOOKUP($J1389,$K$11:$Z$28,T$1,0),AD1389/T$6)),"")</f>
        <v>0</v>
      </c>
      <c r="U1389" s="105"/>
      <c r="V1389" s="105">
        <f>IFERROR(IF(LEFT($G1389,4)="xppm",AF1389/VLOOKUP($G1389,$K$11:$Z$28,V$1,0),IF(LEFT($J1389,1)="E",AF1389/VLOOKUP($J1389,$K$11:$Z$28,V$1,0),AF1389/V$6)),"")</f>
        <v>0</v>
      </c>
      <c r="W1389" s="105"/>
      <c r="X1389" s="105">
        <f>IFERROR(IF(LEFT($G1389,4)="xppm",AH1389/VLOOKUP($G1389,$K$11:$Z$28,X$1,0),IF(LEFT($J1389,1)="E",AH1389/VLOOKUP($J1389,$K$11:$Z$28,X$1,0),AH1389/X$6)),"")</f>
        <v>0</v>
      </c>
      <c r="Y1389" s="105"/>
      <c r="Z1389" s="105">
        <f>IFERROR(IF(LEFT($G1389,4)="xppm",AJ1389/VLOOKUP($G1389,$K$11:$Z$28,Z$1,0),IF(LEFT($J1389,1)="E",AJ1389/VLOOKUP($J1389,$K$11:$Z$28,Z$1,0),AJ1389/Z$6)),"")</f>
        <v>0.13109999999999999</v>
      </c>
      <c r="AA1389" s="104"/>
      <c r="AB1389" s="106">
        <f>IFERROR(IF(LEFT($G1389,4)="xppm",AL1389/VLOOKUP($G1389,$K$11:$Z$28,AB$1,0),IF(LEFT($J1389,1)="E",AL1389/VLOOKUP($J1389,$K$11:$AB$28,AB$1,0),AL1389/AB$6)),"")</f>
        <v>0</v>
      </c>
      <c r="AC1389" s="107"/>
      <c r="AD1389" s="106"/>
      <c r="AE1389" s="106"/>
      <c r="AF1389" s="106"/>
      <c r="AG1389" s="106"/>
      <c r="AH1389" s="106"/>
      <c r="AI1389" s="106"/>
      <c r="AJ1389" s="106">
        <v>1.5731999999999999</v>
      </c>
      <c r="AK1389" s="107"/>
      <c r="AL1389" s="106">
        <v>0</v>
      </c>
      <c r="AM1389" s="107"/>
      <c r="AN1389" s="105"/>
      <c r="AO1389" s="105"/>
      <c r="AP1389" s="105"/>
      <c r="AQ1389" s="105"/>
      <c r="AR1389" s="105"/>
      <c r="AS1389" s="105"/>
      <c r="AT1389" s="105"/>
      <c r="AU1389" s="105"/>
      <c r="AV1389" s="105"/>
      <c r="AW1389" s="105"/>
      <c r="AX1389" s="105"/>
      <c r="AY1389" s="105"/>
      <c r="AZ1389" s="108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  <c r="BS1389" s="10"/>
      <c r="BT1389" s="10"/>
      <c r="BU1389" s="10"/>
      <c r="BV1389" s="10"/>
      <c r="BW1389" s="10"/>
      <c r="BX1389" s="10"/>
      <c r="BY1389" s="10"/>
      <c r="BZ1389" s="10"/>
      <c r="CA1389" s="10"/>
      <c r="CB1389" s="10"/>
      <c r="CC1389" s="10"/>
      <c r="CD1389" s="10"/>
      <c r="CE1389" s="10"/>
      <c r="CF1389" s="10"/>
      <c r="CG1389" s="10"/>
      <c r="CH1389" s="10"/>
      <c r="CI1389" s="10"/>
      <c r="CJ1389" s="10"/>
      <c r="CK1389" s="10"/>
      <c r="CL1389" s="10"/>
      <c r="CM1389" s="10"/>
      <c r="CN1389" s="10"/>
      <c r="CO1389" s="10"/>
      <c r="CP1389" s="10"/>
      <c r="CQ1389" s="10"/>
      <c r="CR1389" s="10"/>
      <c r="CS1389" s="10"/>
      <c r="CT1389" s="10"/>
      <c r="CU1389" s="10"/>
      <c r="CV1389" s="10"/>
      <c r="CW1389" s="10"/>
      <c r="CX1389" s="10"/>
      <c r="CY1389" s="10"/>
      <c r="CZ1389" s="10"/>
      <c r="DA1389" s="10"/>
      <c r="DB1389" s="10"/>
      <c r="DC1389" s="10"/>
      <c r="DD1389" s="10"/>
      <c r="DE1389" s="10"/>
      <c r="DF1389" s="10"/>
      <c r="DG1389" s="10"/>
      <c r="DH1389" s="10"/>
      <c r="DI1389" s="10"/>
      <c r="DJ1389" s="10"/>
      <c r="DK1389" s="10"/>
      <c r="DL1389" s="10"/>
      <c r="DM1389" s="10"/>
      <c r="DN1389" s="10"/>
      <c r="DO1389" s="10"/>
      <c r="DP1389" s="10"/>
      <c r="DQ1389" s="10"/>
      <c r="DR1389" s="10"/>
      <c r="DS1389" s="10"/>
    </row>
    <row r="1390" spans="1:123" s="101" customFormat="1" ht="10.95" customHeight="1" x14ac:dyDescent="0.25">
      <c r="A1390" s="75" t="s">
        <v>348</v>
      </c>
      <c r="B1390" s="95" t="str">
        <f>IF(E1390&gt;0,"Bud02 " &amp; C1390 &amp;","&amp;D1390&amp;",'"&amp;E1390&amp;"',"&amp;1*R1390)</f>
        <v>Bud02 2020,3010,'xpr007',0</v>
      </c>
      <c r="C1390" s="96">
        <f>$E$5</f>
        <v>2020</v>
      </c>
      <c r="D1390" s="96">
        <v>3010</v>
      </c>
      <c r="E1390" s="97" t="str">
        <f>K1390</f>
        <v>xpr007</v>
      </c>
      <c r="F1390" s="90"/>
      <c r="G1390" s="98">
        <f>IF(""="",1,SUBSTITUTE(SUBSTITUTE("","xxp","xpp"),"xppm13","xppm08"))</f>
        <v>1</v>
      </c>
      <c r="H1390" s="98">
        <f>IF(""="",1,"")</f>
        <v>1</v>
      </c>
      <c r="I1390" s="98">
        <f>IF(""="",1,IF(LEFT("",1)&lt;&gt;"E","",1))</f>
        <v>1</v>
      </c>
      <c r="J1390" s="98">
        <f>IF(""="",1,IF(LEFT("",1)="E","",1))</f>
        <v>1</v>
      </c>
      <c r="K1390" s="99" t="s">
        <v>353</v>
      </c>
      <c r="L1390" s="91">
        <v>3010</v>
      </c>
      <c r="M1390" s="100" t="str">
        <f>IF(LEFT($G1390,4)="xppm","*","")</f>
        <v/>
      </c>
      <c r="N1390" s="101" t="str">
        <f>UPPER(TRIM("        NON_PRODUCTIVE RATE (EXEMPT)"))</f>
        <v>NON_PRODUCTIVE RATE (EXEMPT)</v>
      </c>
      <c r="P1390" s="102"/>
      <c r="R1390" s="103">
        <f>IFERROR(IF(1*AB1390&gt;0,AB1390,Z1390),Z1390)</f>
        <v>0</v>
      </c>
      <c r="S1390" s="104"/>
      <c r="T1390" s="105">
        <f>IFERROR(IF(LEFT($G1390,4)="xppm",AD1390/VLOOKUP($G1390,$K$11:$Z$28,T$1,0),IF(LEFT($J1390,1)="E",AD1390/VLOOKUP($J1390,$K$11:$Z$28,T$1,0),AD1390/T$6)),"")</f>
        <v>0</v>
      </c>
      <c r="U1390" s="105"/>
      <c r="V1390" s="105">
        <f>IFERROR(IF(LEFT($G1390,4)="xppm",AF1390/VLOOKUP($G1390,$K$11:$Z$28,V$1,0),IF(LEFT($J1390,1)="E",AF1390/VLOOKUP($J1390,$K$11:$Z$28,V$1,0),AF1390/V$6)),"")</f>
        <v>0</v>
      </c>
      <c r="W1390" s="105"/>
      <c r="X1390" s="105">
        <f>IFERROR(IF(LEFT($G1390,4)="xppm",AH1390/VLOOKUP($G1390,$K$11:$Z$28,X$1,0),IF(LEFT($J1390,1)="E",AH1390/VLOOKUP($J1390,$K$11:$Z$28,X$1,0),AH1390/X$6)),"")</f>
        <v>0</v>
      </c>
      <c r="Y1390" s="105"/>
      <c r="Z1390" s="105">
        <f>IFERROR(IF(LEFT($G1390,4)="xppm",AJ1390/VLOOKUP($G1390,$K$11:$Z$28,Z$1,0),IF(LEFT($J1390,1)="E",AJ1390/VLOOKUP($J1390,$K$11:$Z$28,Z$1,0),AJ1390/Z$6)),"")</f>
        <v>0</v>
      </c>
      <c r="AA1390" s="104"/>
      <c r="AB1390" s="106">
        <f>IFERROR(IF(LEFT($G1390,4)="xppm",AL1390/VLOOKUP($G1390,$K$11:$Z$28,AB$1,0),IF(LEFT($J1390,1)="E",AL1390/VLOOKUP($J1390,$K$11:$AB$28,AB$1,0),AL1390/AB$6)),"")</f>
        <v>0</v>
      </c>
      <c r="AC1390" s="107"/>
      <c r="AD1390" s="106"/>
      <c r="AE1390" s="106"/>
      <c r="AF1390" s="106"/>
      <c r="AG1390" s="106"/>
      <c r="AH1390" s="106"/>
      <c r="AI1390" s="106"/>
      <c r="AJ1390" s="106">
        <v>0</v>
      </c>
      <c r="AK1390" s="107"/>
      <c r="AL1390" s="106">
        <v>0</v>
      </c>
      <c r="AM1390" s="107"/>
      <c r="AN1390" s="105"/>
      <c r="AO1390" s="105"/>
      <c r="AP1390" s="105"/>
      <c r="AQ1390" s="105"/>
      <c r="AR1390" s="105"/>
      <c r="AS1390" s="105"/>
      <c r="AT1390" s="105"/>
      <c r="AU1390" s="105"/>
      <c r="AV1390" s="105"/>
      <c r="AW1390" s="105"/>
      <c r="AX1390" s="105"/>
      <c r="AY1390" s="105"/>
      <c r="AZ1390" s="108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  <c r="BS1390" s="10"/>
      <c r="BT1390" s="10"/>
      <c r="BU1390" s="10"/>
      <c r="BV1390" s="10"/>
      <c r="BW1390" s="10"/>
      <c r="BX1390" s="10"/>
      <c r="BY1390" s="10"/>
      <c r="BZ1390" s="10"/>
      <c r="CA1390" s="10"/>
      <c r="CB1390" s="10"/>
      <c r="CC1390" s="10"/>
      <c r="CD1390" s="10"/>
      <c r="CE1390" s="10"/>
      <c r="CF1390" s="10"/>
      <c r="CG1390" s="10"/>
      <c r="CH1390" s="10"/>
      <c r="CI1390" s="10"/>
      <c r="CJ1390" s="10"/>
      <c r="CK1390" s="10"/>
      <c r="CL1390" s="10"/>
      <c r="CM1390" s="10"/>
      <c r="CN1390" s="10"/>
      <c r="CO1390" s="10"/>
      <c r="CP1390" s="10"/>
      <c r="CQ1390" s="10"/>
      <c r="CR1390" s="10"/>
      <c r="CS1390" s="10"/>
      <c r="CT1390" s="10"/>
      <c r="CU1390" s="10"/>
      <c r="CV1390" s="10"/>
      <c r="CW1390" s="10"/>
      <c r="CX1390" s="10"/>
      <c r="CY1390" s="10"/>
      <c r="CZ1390" s="10"/>
      <c r="DA1390" s="10"/>
      <c r="DB1390" s="10"/>
      <c r="DC1390" s="10"/>
      <c r="DD1390" s="10"/>
      <c r="DE1390" s="10"/>
      <c r="DF1390" s="10"/>
      <c r="DG1390" s="10"/>
      <c r="DH1390" s="10"/>
      <c r="DI1390" s="10"/>
      <c r="DJ1390" s="10"/>
      <c r="DK1390" s="10"/>
      <c r="DL1390" s="10"/>
      <c r="DM1390" s="10"/>
      <c r="DN1390" s="10"/>
      <c r="DO1390" s="10"/>
      <c r="DP1390" s="10"/>
      <c r="DQ1390" s="10"/>
      <c r="DR1390" s="10"/>
      <c r="DS1390" s="10"/>
    </row>
    <row r="1391" spans="1:123" x14ac:dyDescent="0.25">
      <c r="A1391" s="75" t="s">
        <v>348</v>
      </c>
      <c r="L1391" s="94"/>
    </row>
    <row r="1392" spans="1:123" s="86" customFormat="1" ht="15" customHeight="1" x14ac:dyDescent="0.25">
      <c r="A1392" s="75" t="s">
        <v>348</v>
      </c>
      <c r="B1392" s="80"/>
      <c r="C1392" s="80"/>
      <c r="D1392" s="80"/>
      <c r="E1392" s="81"/>
      <c r="F1392" s="82"/>
      <c r="G1392" s="81"/>
      <c r="H1392" s="81"/>
      <c r="I1392" s="81"/>
      <c r="J1392" s="81"/>
      <c r="K1392" s="81"/>
      <c r="L1392" s="83">
        <f>L1393</f>
        <v>3010</v>
      </c>
      <c r="M1392" s="84" t="s">
        <v>354</v>
      </c>
      <c r="N1392" s="84"/>
      <c r="O1392" s="84"/>
      <c r="P1392" s="84"/>
      <c r="Q1392" s="84"/>
      <c r="R1392" s="84"/>
      <c r="S1392" s="84"/>
      <c r="T1392" s="84"/>
      <c r="U1392" s="84"/>
      <c r="V1392" s="84"/>
      <c r="W1392" s="84"/>
      <c r="X1392" s="84"/>
      <c r="Y1392" s="84"/>
      <c r="Z1392" s="84"/>
      <c r="AA1392" s="84"/>
      <c r="AB1392" s="81"/>
      <c r="AC1392" s="81"/>
      <c r="AD1392" s="14"/>
      <c r="AE1392" s="14"/>
      <c r="AF1392" s="14"/>
      <c r="AG1392" s="14"/>
      <c r="AH1392" s="14"/>
      <c r="AI1392" s="14"/>
      <c r="AJ1392" s="14"/>
      <c r="AK1392" s="14"/>
      <c r="AL1392" s="14"/>
      <c r="AM1392" s="14"/>
      <c r="AN1392" s="85"/>
      <c r="AO1392" s="85"/>
      <c r="AP1392" s="85"/>
      <c r="AQ1392" s="85"/>
      <c r="AR1392" s="85"/>
      <c r="AS1392" s="85"/>
      <c r="AT1392" s="85"/>
      <c r="AU1392" s="85"/>
      <c r="AV1392" s="85"/>
      <c r="AW1392" s="85"/>
      <c r="AX1392" s="85"/>
      <c r="AY1392" s="85"/>
      <c r="AZ1392" s="84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  <c r="BS1392" s="10"/>
      <c r="BT1392" s="10"/>
      <c r="BU1392" s="10"/>
      <c r="BV1392" s="10"/>
      <c r="BW1392" s="10"/>
      <c r="BX1392" s="10"/>
      <c r="BY1392" s="10"/>
      <c r="BZ1392" s="10"/>
      <c r="CA1392" s="10"/>
      <c r="CB1392" s="10"/>
      <c r="CC1392" s="10"/>
      <c r="CD1392" s="10"/>
      <c r="CE1392" s="10"/>
      <c r="CF1392" s="10"/>
      <c r="CG1392" s="10"/>
      <c r="CH1392" s="10"/>
      <c r="CI1392" s="10"/>
      <c r="CJ1392" s="10"/>
      <c r="CK1392" s="10"/>
      <c r="CL1392" s="10"/>
      <c r="CM1392" s="10"/>
      <c r="CN1392" s="10"/>
      <c r="CO1392" s="10"/>
      <c r="CP1392" s="10"/>
      <c r="CQ1392" s="10"/>
      <c r="CR1392" s="10"/>
      <c r="CS1392" s="10"/>
      <c r="CT1392" s="10"/>
      <c r="CU1392" s="10"/>
      <c r="CV1392" s="10"/>
      <c r="CW1392" s="10"/>
      <c r="CX1392" s="10"/>
      <c r="CY1392" s="10"/>
      <c r="CZ1392" s="10"/>
      <c r="DA1392" s="10"/>
      <c r="DB1392" s="10"/>
      <c r="DC1392" s="10"/>
      <c r="DD1392" s="10"/>
      <c r="DE1392" s="10"/>
      <c r="DF1392" s="10"/>
      <c r="DG1392" s="10"/>
      <c r="DH1392" s="10"/>
      <c r="DI1392" s="10"/>
      <c r="DJ1392" s="10"/>
      <c r="DK1392" s="10"/>
      <c r="DL1392" s="10"/>
      <c r="DM1392" s="10"/>
      <c r="DN1392" s="10"/>
      <c r="DO1392" s="10"/>
      <c r="DP1392" s="10"/>
      <c r="DQ1392" s="10"/>
      <c r="DR1392" s="10"/>
      <c r="DS1392" s="10"/>
    </row>
    <row r="1393" spans="1:123" s="101" customFormat="1" ht="10.95" customHeight="1" x14ac:dyDescent="0.25">
      <c r="A1393" s="75" t="s">
        <v>348</v>
      </c>
      <c r="B1393" s="95" t="str">
        <f t="shared" ref="B1393:B1396" si="384">IF(E1393&gt;0,"Bud02 " &amp; C1393 &amp;","&amp;D1393&amp;",'"&amp;E1393&amp;"',"&amp;1*R1393)</f>
        <v>Bud02 2020,3010,'xpr005',0.0012256500985775</v>
      </c>
      <c r="C1393" s="96">
        <f t="shared" ref="C1393:C1396" si="385">$E$5</f>
        <v>2020</v>
      </c>
      <c r="D1393" s="96">
        <v>3010</v>
      </c>
      <c r="E1393" s="97" t="str">
        <f>IF(LEFT(H1393,1) = "x",H1393,F1393)</f>
        <v>xpr005</v>
      </c>
      <c r="F1393" s="90">
        <v>500000</v>
      </c>
      <c r="G1393" s="98">
        <f>IF(""="",1,SUBSTITUTE(SUBSTITUTE("","xxp","xpp"),"xppm13","xppm08"))</f>
        <v>1</v>
      </c>
      <c r="H1393" s="98" t="str">
        <f>IF("xpr005"="",1,"xpr005")</f>
        <v>xpr005</v>
      </c>
      <c r="I1393" s="98">
        <f>IF("Ew57z"="",1,IF(LEFT("Ew57z",1)&lt;&gt;"E","Ew57z",1))</f>
        <v>1</v>
      </c>
      <c r="J1393" s="98" t="str">
        <f>IF("Ew57z"="",1,IF(LEFT("Ew57z",1)="E","Ew57z",1))</f>
        <v>Ew57z</v>
      </c>
      <c r="K1393" s="99" t="s">
        <v>355</v>
      </c>
      <c r="L1393" s="91">
        <v>3010</v>
      </c>
      <c r="M1393" s="100" t="str">
        <f>IF(LEFT($G1393,4)="xppm","*","")</f>
        <v/>
      </c>
      <c r="N1393" s="101" t="str">
        <f>UPPER(TRIM("          PAYROLL TAXES"))</f>
        <v>PAYROLL TAXES</v>
      </c>
      <c r="P1393" s="102" t="s">
        <v>356</v>
      </c>
      <c r="R1393" s="109">
        <f>IFERROR(IF(1*AB1393&gt;0,AB1393,V1393),V1393)</f>
        <v>1.2256500985774999E-3</v>
      </c>
      <c r="S1393" s="108"/>
      <c r="T1393" s="101">
        <f>IFERROR(IF(LEFT($G1393,4)="xppm",AD1393/VLOOKUP($G1393,$K$11:$Z$28,T$1,0),IF(LEFT($J1393,1)="E",AD1393/VLOOKUP($J1393,$K$11:$Z$28,T$1,0),AD1393/T$6)),"")</f>
        <v>1.2498311205405214E-3</v>
      </c>
      <c r="V1393" s="101">
        <f>IFERROR(IF(LEFT($G1393,4)="xppm",AF1393/VLOOKUP($G1393,$K$11:$Z$28,V$1,0),IF(LEFT($J1393,1)="E",AF1393/VLOOKUP($J1393,$K$11:$Z$28,V$1,0),AF1393/V$6)),"")</f>
        <v>1.2256500985774999E-3</v>
      </c>
      <c r="X1393" s="101">
        <f>IFERROR(IF(LEFT($G1393,4)="xppm",AH1393/VLOOKUP($G1393,$K$11:$Z$28,X$1,0),IF(LEFT($J1393,1)="E",AH1393/VLOOKUP($J1393,$K$11:$Z$28,X$1,0),AH1393/X$6)),"")</f>
        <v>1.3584938797892613E-3</v>
      </c>
      <c r="Z1393" s="101">
        <f>IFERROR(IF(LEFT($G1393,4)="xppm",AJ1393/VLOOKUP($G1393,$K$11:$Z$28,Z$1,0),IF(LEFT($J1393,1)="E",AJ1393/VLOOKUP($J1393,$K$11:$Z$28,Z$1,0),AJ1393/Z$6)),"")</f>
        <v>1.4392614598337289E-3</v>
      </c>
      <c r="AA1393" s="108"/>
      <c r="AB1393" s="99" t="str">
        <f>IFERROR(IF(LEFT($G1393,4)="xppm",AL1393/VLOOKUP($G1393,$K$11:$Z$28,AB$1,0),IF(LEFT($J1393,1)="E",AL1393/VLOOKUP($J1393,$K$11:$AB$28,AB$1,0),AL1393/AB$6)),"")</f>
        <v/>
      </c>
      <c r="AC1393" s="110"/>
      <c r="AD1393" s="14">
        <v>60501.7</v>
      </c>
      <c r="AE1393" s="14"/>
      <c r="AF1393" s="14">
        <v>175111.82</v>
      </c>
      <c r="AG1393" s="14"/>
      <c r="AH1393" s="14">
        <v>209077.8</v>
      </c>
      <c r="AI1393" s="14"/>
      <c r="AJ1393" s="14">
        <v>260567.766038</v>
      </c>
      <c r="AK1393" s="65"/>
      <c r="AL1393" s="14">
        <v>0</v>
      </c>
      <c r="AM1393" s="65"/>
      <c r="AN1393" s="25">
        <v>18122.419999999998</v>
      </c>
      <c r="AO1393" s="25">
        <v>16225.42</v>
      </c>
      <c r="AP1393" s="25">
        <v>19618.27</v>
      </c>
      <c r="AQ1393" s="25">
        <v>18792.72</v>
      </c>
      <c r="AR1393" s="25">
        <v>17024.759999999998</v>
      </c>
      <c r="AS1393" s="25">
        <v>18363.97</v>
      </c>
      <c r="AT1393" s="25">
        <v>18675.11</v>
      </c>
      <c r="AU1393" s="25">
        <v>21541.93</v>
      </c>
      <c r="AV1393" s="25">
        <v>20211.63</v>
      </c>
      <c r="AW1393" s="25">
        <v>22311.98</v>
      </c>
      <c r="AX1393" s="25">
        <v>19907.080000000002</v>
      </c>
      <c r="AY1393" s="25">
        <v>18282.64</v>
      </c>
      <c r="AZ1393" s="108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  <c r="BS1393" s="10"/>
      <c r="BT1393" s="10"/>
      <c r="BU1393" s="10"/>
      <c r="BV1393" s="10"/>
      <c r="BW1393" s="10"/>
      <c r="BX1393" s="10"/>
      <c r="BY1393" s="10"/>
      <c r="BZ1393" s="10"/>
      <c r="CA1393" s="10"/>
      <c r="CB1393" s="10"/>
      <c r="CC1393" s="10"/>
      <c r="CD1393" s="10"/>
      <c r="CE1393" s="10"/>
      <c r="CF1393" s="10"/>
      <c r="CG1393" s="10"/>
      <c r="CH1393" s="10"/>
      <c r="CI1393" s="10"/>
      <c r="CJ1393" s="10"/>
      <c r="CK1393" s="10"/>
      <c r="CL1393" s="10"/>
      <c r="CM1393" s="10"/>
      <c r="CN1393" s="10"/>
      <c r="CO1393" s="10"/>
      <c r="CP1393" s="10"/>
      <c r="CQ1393" s="10"/>
      <c r="CR1393" s="10"/>
      <c r="CS1393" s="10"/>
      <c r="CT1393" s="10"/>
      <c r="CU1393" s="10"/>
      <c r="CV1393" s="10"/>
      <c r="CW1393" s="10"/>
      <c r="CX1393" s="10"/>
      <c r="CY1393" s="10"/>
      <c r="CZ1393" s="10"/>
      <c r="DA1393" s="10"/>
      <c r="DB1393" s="10"/>
      <c r="DC1393" s="10"/>
      <c r="DD1393" s="10"/>
      <c r="DE1393" s="10"/>
      <c r="DF1393" s="10"/>
      <c r="DG1393" s="10"/>
      <c r="DH1393" s="10"/>
      <c r="DI1393" s="10"/>
      <c r="DJ1393" s="10"/>
      <c r="DK1393" s="10"/>
      <c r="DL1393" s="10"/>
      <c r="DM1393" s="10"/>
      <c r="DN1393" s="10"/>
      <c r="DO1393" s="10"/>
      <c r="DP1393" s="10"/>
      <c r="DQ1393" s="10"/>
      <c r="DR1393" s="10"/>
      <c r="DS1393" s="10"/>
    </row>
    <row r="1394" spans="1:123" s="101" customFormat="1" ht="10.95" customHeight="1" x14ac:dyDescent="0.25">
      <c r="A1394" s="75" t="s">
        <v>348</v>
      </c>
      <c r="B1394" s="95" t="str">
        <f t="shared" si="384"/>
        <v>Bud02 2020,3010,'xpr002',0.000968036166186146</v>
      </c>
      <c r="C1394" s="96">
        <f t="shared" si="385"/>
        <v>2020</v>
      </c>
      <c r="D1394" s="96">
        <v>3010</v>
      </c>
      <c r="E1394" s="97" t="str">
        <f>IF(LEFT(H1394,1) = "x",H1394,F1394)</f>
        <v>xpr002</v>
      </c>
      <c r="F1394" s="90">
        <v>501100</v>
      </c>
      <c r="G1394" s="98">
        <f>IF(""="",1,SUBSTITUTE(SUBSTITUTE("","xxp","xpp"),"xppm13","xppm08"))</f>
        <v>1</v>
      </c>
      <c r="H1394" s="98" t="str">
        <f>IF("xpr002"="",1,"xpr002")</f>
        <v>xpr002</v>
      </c>
      <c r="I1394" s="98">
        <f>IF("Ewz"="",1,IF(LEFT("Ewz",1)&lt;&gt;"E","Ewz",1))</f>
        <v>1</v>
      </c>
      <c r="J1394" s="98" t="str">
        <f>IF("Ewz"="",1,IF(LEFT("Ewz",1)="E","Ewz",1))</f>
        <v>Ewz</v>
      </c>
      <c r="K1394" s="99" t="s">
        <v>357</v>
      </c>
      <c r="L1394" s="91">
        <v>3010</v>
      </c>
      <c r="M1394" s="100" t="str">
        <f>IF(LEFT($G1394,4)="xppm","*","")</f>
        <v/>
      </c>
      <c r="N1394" s="101" t="str">
        <f>UPPER(TRIM("          HEALTH INSURANCE"))</f>
        <v>HEALTH INSURANCE</v>
      </c>
      <c r="P1394" s="102" t="s">
        <v>356</v>
      </c>
      <c r="R1394" s="109">
        <f>IFERROR(IF(1*AB1394&gt;0,AB1394,V1394),V1394)</f>
        <v>9.6803616618614647E-4</v>
      </c>
      <c r="S1394" s="108"/>
      <c r="T1394" s="101">
        <f>IFERROR(IF(LEFT($G1394,4)="xppm",AD1394/VLOOKUP($G1394,$K$11:$Z$28,T$1,0),IF(LEFT($J1394,1)="E",AD1394/VLOOKUP($J1394,$K$11:$Z$28,T$1,0),AD1394/T$6)),"")</f>
        <v>8.7482897588696685E-4</v>
      </c>
      <c r="V1394" s="101">
        <f>IFERROR(IF(LEFT($G1394,4)="xppm",AF1394/VLOOKUP($G1394,$K$11:$Z$28,V$1,0),IF(LEFT($J1394,1)="E",AF1394/VLOOKUP($J1394,$K$11:$Z$28,V$1,0),AF1394/V$6)),"")</f>
        <v>9.6803616618614647E-4</v>
      </c>
      <c r="X1394" s="101">
        <f>IFERROR(IF(LEFT($G1394,4)="xppm",AH1394/VLOOKUP($G1394,$K$11:$Z$28,X$1,0),IF(LEFT($J1394,1)="E",AH1394/VLOOKUP($J1394,$K$11:$Z$28,X$1,0),AH1394/X$6)),"")</f>
        <v>1.2401075711532706E-3</v>
      </c>
      <c r="Z1394" s="101">
        <f>IFERROR(IF(LEFT($G1394,4)="xppm",AJ1394/VLOOKUP($G1394,$K$11:$Z$28,Z$1,0),IF(LEFT($J1394,1)="E",AJ1394/VLOOKUP($J1394,$K$11:$Z$28,Z$1,0),AJ1394/Z$6)),"")</f>
        <v>1.024763130159816E-3</v>
      </c>
      <c r="AA1394" s="108"/>
      <c r="AB1394" s="99" t="str">
        <f>IFERROR(IF(LEFT($G1394,4)="xppm",AL1394/VLOOKUP($G1394,$K$11:$Z$28,AB$1,0),IF(LEFT($J1394,1)="E",AL1394/VLOOKUP($J1394,$K$11:$AB$28,AB$1,0),AL1394/AB$6)),"")</f>
        <v/>
      </c>
      <c r="AC1394" s="110"/>
      <c r="AD1394" s="14">
        <v>43453.01</v>
      </c>
      <c r="AE1394" s="14"/>
      <c r="AF1394" s="14">
        <v>141561.35999999999</v>
      </c>
      <c r="AG1394" s="14"/>
      <c r="AH1394" s="14">
        <v>193844.92</v>
      </c>
      <c r="AI1394" s="14"/>
      <c r="AJ1394" s="14">
        <v>191184</v>
      </c>
      <c r="AK1394" s="65"/>
      <c r="AL1394" s="14">
        <v>0</v>
      </c>
      <c r="AM1394" s="65"/>
      <c r="AN1394" s="25">
        <v>15253.69</v>
      </c>
      <c r="AO1394" s="25">
        <v>10526.56</v>
      </c>
      <c r="AP1394" s="25">
        <v>15885.86</v>
      </c>
      <c r="AQ1394" s="25">
        <v>12188.93</v>
      </c>
      <c r="AR1394" s="25">
        <v>21541.77</v>
      </c>
      <c r="AS1394" s="25">
        <v>16708.23</v>
      </c>
      <c r="AT1394" s="25">
        <v>19649.27</v>
      </c>
      <c r="AU1394" s="25">
        <v>12806.13</v>
      </c>
      <c r="AV1394" s="25">
        <v>15214.02</v>
      </c>
      <c r="AW1394" s="25">
        <v>14000.46</v>
      </c>
      <c r="AX1394" s="25">
        <v>14994.04</v>
      </c>
      <c r="AY1394" s="25">
        <v>14458.51</v>
      </c>
      <c r="AZ1394" s="108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  <c r="BS1394" s="10"/>
      <c r="BT1394" s="10"/>
      <c r="BU1394" s="10"/>
      <c r="BV1394" s="10"/>
      <c r="BW1394" s="10"/>
      <c r="BX1394" s="10"/>
      <c r="BY1394" s="10"/>
      <c r="BZ1394" s="10"/>
      <c r="CA1394" s="10"/>
      <c r="CB1394" s="10"/>
      <c r="CC1394" s="10"/>
      <c r="CD1394" s="10"/>
      <c r="CE1394" s="10"/>
      <c r="CF1394" s="10"/>
      <c r="CG1394" s="10"/>
      <c r="CH1394" s="10"/>
      <c r="CI1394" s="10"/>
      <c r="CJ1394" s="10"/>
      <c r="CK1394" s="10"/>
      <c r="CL1394" s="10"/>
      <c r="CM1394" s="10"/>
      <c r="CN1394" s="10"/>
      <c r="CO1394" s="10"/>
      <c r="CP1394" s="10"/>
      <c r="CQ1394" s="10"/>
      <c r="CR1394" s="10"/>
      <c r="CS1394" s="10"/>
      <c r="CT1394" s="10"/>
      <c r="CU1394" s="10"/>
      <c r="CV1394" s="10"/>
      <c r="CW1394" s="10"/>
      <c r="CX1394" s="10"/>
      <c r="CY1394" s="10"/>
      <c r="CZ1394" s="10"/>
      <c r="DA1394" s="10"/>
      <c r="DB1394" s="10"/>
      <c r="DC1394" s="10"/>
      <c r="DD1394" s="10"/>
      <c r="DE1394" s="10"/>
      <c r="DF1394" s="10"/>
      <c r="DG1394" s="10"/>
      <c r="DH1394" s="10"/>
      <c r="DI1394" s="10"/>
      <c r="DJ1394" s="10"/>
      <c r="DK1394" s="10"/>
      <c r="DL1394" s="10"/>
      <c r="DM1394" s="10"/>
      <c r="DN1394" s="10"/>
      <c r="DO1394" s="10"/>
      <c r="DP1394" s="10"/>
      <c r="DQ1394" s="10"/>
      <c r="DR1394" s="10"/>
      <c r="DS1394" s="10"/>
    </row>
    <row r="1395" spans="1:123" s="101" customFormat="1" ht="10.95" customHeight="1" x14ac:dyDescent="0.25">
      <c r="A1395" s="75" t="s">
        <v>348</v>
      </c>
      <c r="B1395" s="95" t="str">
        <f t="shared" si="384"/>
        <v>Bud02 2020,3010,'xpr006',0.000249039887143287</v>
      </c>
      <c r="C1395" s="96">
        <f t="shared" si="385"/>
        <v>2020</v>
      </c>
      <c r="D1395" s="96">
        <v>3010</v>
      </c>
      <c r="E1395" s="97" t="str">
        <f>IF(LEFT(H1395,1) = "x",H1395,F1395)</f>
        <v>xpr006</v>
      </c>
      <c r="F1395" s="90">
        <v>503000</v>
      </c>
      <c r="G1395" s="98">
        <f>IF(""="",1,SUBSTITUTE(SUBSTITUTE("","xxp","xpp"),"xppm13","xppm08"))</f>
        <v>1</v>
      </c>
      <c r="H1395" s="98" t="str">
        <f>IF("xpr006"="",1,"xpr006")</f>
        <v>xpr006</v>
      </c>
      <c r="I1395" s="98">
        <f>IF("Ewz"="",1,IF(LEFT("Ewz",1)&lt;&gt;"E","Ewz",1))</f>
        <v>1</v>
      </c>
      <c r="J1395" s="98" t="str">
        <f>IF("Ewz"="",1,IF(LEFT("Ewz",1)="E","Ewz",1))</f>
        <v>Ewz</v>
      </c>
      <c r="K1395" s="99" t="s">
        <v>358</v>
      </c>
      <c r="L1395" s="91">
        <v>3010</v>
      </c>
      <c r="M1395" s="100" t="str">
        <f>IF(LEFT($G1395,4)="xppm","*","")</f>
        <v/>
      </c>
      <c r="N1395" s="101" t="str">
        <f>UPPER(TRIM("          WORKMANS COMP INSURANCE"))</f>
        <v>WORKMANS COMP INSURANCE</v>
      </c>
      <c r="P1395" s="102" t="s">
        <v>359</v>
      </c>
      <c r="R1395" s="109">
        <f>IFERROR(IF(1*AB1395&gt;0,AB1395,V1395),V1395)</f>
        <v>2.4903988714328673E-4</v>
      </c>
      <c r="S1395" s="108"/>
      <c r="T1395" s="101">
        <f>IFERROR(IF(LEFT($G1395,4)="xppm",AD1395/VLOOKUP($G1395,$K$11:$Z$28,T$1,0),IF(LEFT($J1395,1)="E",AD1395/VLOOKUP($J1395,$K$11:$Z$28,T$1,0),AD1395/T$6)),"")</f>
        <v>2.444016272469924E-4</v>
      </c>
      <c r="V1395" s="101">
        <f>IFERROR(IF(LEFT($G1395,4)="xppm",AF1395/VLOOKUP($G1395,$K$11:$Z$28,V$1,0),IF(LEFT($J1395,1)="E",AF1395/VLOOKUP($J1395,$K$11:$Z$28,V$1,0),AF1395/V$6)),"")</f>
        <v>2.4903988714328673E-4</v>
      </c>
      <c r="X1395" s="101">
        <f>IFERROR(IF(LEFT($G1395,4)="xppm",AH1395/VLOOKUP($G1395,$K$11:$Z$28,X$1,0),IF(LEFT($J1395,1)="E",AH1395/VLOOKUP($J1395,$K$11:$Z$28,X$1,0),AH1395/X$6)),"")</f>
        <v>1.8188629331063796E-4</v>
      </c>
      <c r="Z1395" s="101">
        <f>IFERROR(IF(LEFT($G1395,4)="xppm",AJ1395/VLOOKUP($G1395,$K$11:$Z$28,Z$1,0),IF(LEFT($J1395,1)="E",AJ1395/VLOOKUP($J1395,$K$11:$Z$28,Z$1,0),AJ1395/Z$6)),"")</f>
        <v>2.6030733038895148E-4</v>
      </c>
      <c r="AA1395" s="108"/>
      <c r="AB1395" s="99" t="str">
        <f>IFERROR(IF(LEFT($G1395,4)="xppm",AL1395/VLOOKUP($G1395,$K$11:$Z$28,AB$1,0),IF(LEFT($J1395,1)="E",AL1395/VLOOKUP($J1395,$K$11:$AB$28,AB$1,0),AL1395/AB$6)),"")</f>
        <v/>
      </c>
      <c r="AC1395" s="110"/>
      <c r="AD1395" s="14">
        <v>12139.5</v>
      </c>
      <c r="AE1395" s="14"/>
      <c r="AF1395" s="14">
        <v>36418.5</v>
      </c>
      <c r="AG1395" s="14"/>
      <c r="AH1395" s="14">
        <v>28431.19</v>
      </c>
      <c r="AI1395" s="14"/>
      <c r="AJ1395" s="14">
        <v>48564</v>
      </c>
      <c r="AK1395" s="65"/>
      <c r="AL1395" s="14">
        <v>0</v>
      </c>
      <c r="AM1395" s="65"/>
      <c r="AN1395" s="25">
        <v>61.84</v>
      </c>
      <c r="AO1395" s="25">
        <v>61.85</v>
      </c>
      <c r="AP1395" s="25">
        <v>4234</v>
      </c>
      <c r="AQ1395" s="25">
        <v>4046.5</v>
      </c>
      <c r="AR1395" s="25">
        <v>4046.5</v>
      </c>
      <c r="AS1395" s="25">
        <v>4046.5</v>
      </c>
      <c r="AT1395" s="25">
        <v>4046.5</v>
      </c>
      <c r="AU1395" s="25">
        <v>4046.5</v>
      </c>
      <c r="AV1395" s="25">
        <v>4046.5</v>
      </c>
      <c r="AW1395" s="25">
        <v>4046.5</v>
      </c>
      <c r="AX1395" s="25">
        <v>4046.5</v>
      </c>
      <c r="AY1395" s="25">
        <v>4046.5</v>
      </c>
      <c r="AZ1395" s="108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  <c r="BS1395" s="10"/>
      <c r="BT1395" s="10"/>
      <c r="BU1395" s="10"/>
      <c r="BV1395" s="10"/>
      <c r="BW1395" s="10"/>
      <c r="BX1395" s="10"/>
      <c r="BY1395" s="10"/>
      <c r="BZ1395" s="10"/>
      <c r="CA1395" s="10"/>
      <c r="CB1395" s="10"/>
      <c r="CC1395" s="10"/>
      <c r="CD1395" s="10"/>
      <c r="CE1395" s="10"/>
      <c r="CF1395" s="10"/>
      <c r="CG1395" s="10"/>
      <c r="CH1395" s="10"/>
      <c r="CI1395" s="10"/>
      <c r="CJ1395" s="10"/>
      <c r="CK1395" s="10"/>
      <c r="CL1395" s="10"/>
      <c r="CM1395" s="10"/>
      <c r="CN1395" s="10"/>
      <c r="CO1395" s="10"/>
      <c r="CP1395" s="10"/>
      <c r="CQ1395" s="10"/>
      <c r="CR1395" s="10"/>
      <c r="CS1395" s="10"/>
      <c r="CT1395" s="10"/>
      <c r="CU1395" s="10"/>
      <c r="CV1395" s="10"/>
      <c r="CW1395" s="10"/>
      <c r="CX1395" s="10"/>
      <c r="CY1395" s="10"/>
      <c r="CZ1395" s="10"/>
      <c r="DA1395" s="10"/>
      <c r="DB1395" s="10"/>
      <c r="DC1395" s="10"/>
      <c r="DD1395" s="10"/>
      <c r="DE1395" s="10"/>
      <c r="DF1395" s="10"/>
      <c r="DG1395" s="10"/>
      <c r="DH1395" s="10"/>
      <c r="DI1395" s="10"/>
      <c r="DJ1395" s="10"/>
      <c r="DK1395" s="10"/>
      <c r="DL1395" s="10"/>
      <c r="DM1395" s="10"/>
      <c r="DN1395" s="10"/>
      <c r="DO1395" s="10"/>
      <c r="DP1395" s="10"/>
      <c r="DQ1395" s="10"/>
      <c r="DR1395" s="10"/>
      <c r="DS1395" s="10"/>
    </row>
    <row r="1396" spans="1:123" s="101" customFormat="1" ht="10.95" customHeight="1" x14ac:dyDescent="0.25">
      <c r="A1396" s="75" t="s">
        <v>348</v>
      </c>
      <c r="B1396" s="95" t="str">
        <f t="shared" si="384"/>
        <v>Bud02 2020,3010,'xpr004',6.67671844720786E-05</v>
      </c>
      <c r="C1396" s="96">
        <f t="shared" si="385"/>
        <v>2020</v>
      </c>
      <c r="D1396" s="96">
        <v>3010</v>
      </c>
      <c r="E1396" s="97" t="str">
        <f>IF(LEFT(H1396,1) = "x",H1396,F1396)</f>
        <v>xpr004</v>
      </c>
      <c r="F1396" s="90">
        <v>501500</v>
      </c>
      <c r="G1396" s="98">
        <f>IF(""="",1,SUBSTITUTE(SUBSTITUTE("","xxp","xpp"),"xppm13","xppm08"))</f>
        <v>1</v>
      </c>
      <c r="H1396" s="98" t="str">
        <f>IF("xpr004"="",1,"xpr004")</f>
        <v>xpr004</v>
      </c>
      <c r="I1396" s="98">
        <f>IF("Ewz"="",1,IF(LEFT("Ewz",1)&lt;&gt;"E","Ewz",1))</f>
        <v>1</v>
      </c>
      <c r="J1396" s="98" t="str">
        <f>IF("Ewz"="",1,IF(LEFT("Ewz",1)="E","Ewz",1))</f>
        <v>Ewz</v>
      </c>
      <c r="K1396" s="99" t="s">
        <v>360</v>
      </c>
      <c r="L1396" s="91">
        <v>3010</v>
      </c>
      <c r="M1396" s="100" t="str">
        <f>IF(LEFT($G1396,4)="xppm","*","")</f>
        <v/>
      </c>
      <c r="N1396" s="101" t="str">
        <f>UPPER(TRIM("          OTHER"))</f>
        <v>OTHER</v>
      </c>
      <c r="P1396" s="102" t="s">
        <v>356</v>
      </c>
      <c r="R1396" s="109">
        <f>IFERROR(IF(1*AB1396&gt;0,AB1396,V1396),V1396)</f>
        <v>6.6767184472078583E-5</v>
      </c>
      <c r="S1396" s="108"/>
      <c r="T1396" s="101">
        <f>IFERROR(IF(LEFT($G1396,4)="xppm",AD1396/VLOOKUP($G1396,$K$11:$Z$28,T$1,0),IF(LEFT($J1396,1)="E",AD1396/VLOOKUP($J1396,$K$11:$Z$28,T$1,0),AD1396/T$6)),"")</f>
        <v>3.9188012636741695E-5</v>
      </c>
      <c r="V1396" s="101">
        <f>IFERROR(IF(LEFT($G1396,4)="xppm",AF1396/VLOOKUP($G1396,$K$11:$Z$28,V$1,0),IF(LEFT($J1396,1)="E",AF1396/VLOOKUP($J1396,$K$11:$Z$28,V$1,0),AF1396/V$6)),"")</f>
        <v>6.6767184472078583E-5</v>
      </c>
      <c r="X1396" s="101">
        <f>IFERROR(IF(LEFT($G1396,4)="xppm",AH1396/VLOOKUP($G1396,$K$11:$Z$28,X$1,0),IF(LEFT($J1396,1)="E",AH1396/VLOOKUP($J1396,$K$11:$Z$28,X$1,0),AH1396/X$6)),"")</f>
        <v>9.9590828569132237E-5</v>
      </c>
      <c r="Z1396" s="101">
        <f>IFERROR(IF(LEFT($G1396,4)="xppm",AJ1396/VLOOKUP($G1396,$K$11:$Z$28,Z$1,0),IF(LEFT($J1396,1)="E",AJ1396/VLOOKUP($J1396,$K$11:$Z$28,Z$1,0),AJ1396/Z$6)),"")</f>
        <v>4.4638815737566676E-5</v>
      </c>
      <c r="AA1396" s="108"/>
      <c r="AB1396" s="99" t="str">
        <f>IFERROR(IF(LEFT($G1396,4)="xppm",AL1396/VLOOKUP($G1396,$K$11:$Z$28,AB$1,0),IF(LEFT($J1396,1)="E",AL1396/VLOOKUP($J1396,$K$11:$AB$28,AB$1,0),AL1396/AB$6)),"")</f>
        <v/>
      </c>
      <c r="AC1396" s="110"/>
      <c r="AD1396" s="14">
        <v>1946.48</v>
      </c>
      <c r="AE1396" s="14"/>
      <c r="AF1396" s="14">
        <v>9763.74</v>
      </c>
      <c r="AG1396" s="14"/>
      <c r="AH1396" s="14">
        <v>15567.34</v>
      </c>
      <c r="AI1396" s="14"/>
      <c r="AJ1396" s="14">
        <v>8328</v>
      </c>
      <c r="AK1396" s="65"/>
      <c r="AL1396" s="14">
        <v>0</v>
      </c>
      <c r="AM1396" s="65"/>
      <c r="AN1396" s="25">
        <v>1098.97</v>
      </c>
      <c r="AO1396" s="25">
        <v>1079.3399999999999</v>
      </c>
      <c r="AP1396" s="25">
        <v>1393.06</v>
      </c>
      <c r="AQ1396" s="25">
        <v>1433.25</v>
      </c>
      <c r="AR1396" s="25">
        <v>1762.16</v>
      </c>
      <c r="AS1396" s="25">
        <v>1154.42</v>
      </c>
      <c r="AT1396" s="25">
        <v>1426.9</v>
      </c>
      <c r="AU1396" s="25">
        <v>1386.03</v>
      </c>
      <c r="AV1396" s="25">
        <v>654.5</v>
      </c>
      <c r="AW1396" s="25">
        <v>687.83</v>
      </c>
      <c r="AX1396" s="25">
        <v>643.76</v>
      </c>
      <c r="AY1396" s="25">
        <v>614.89</v>
      </c>
      <c r="AZ1396" s="108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  <c r="BS1396" s="10"/>
      <c r="BT1396" s="10"/>
      <c r="BU1396" s="10"/>
      <c r="BV1396" s="10"/>
      <c r="BW1396" s="10"/>
      <c r="BX1396" s="10"/>
      <c r="BY1396" s="10"/>
      <c r="BZ1396" s="10"/>
      <c r="CA1396" s="10"/>
      <c r="CB1396" s="10"/>
      <c r="CC1396" s="10"/>
      <c r="CD1396" s="10"/>
      <c r="CE1396" s="10"/>
      <c r="CF1396" s="10"/>
      <c r="CG1396" s="10"/>
      <c r="CH1396" s="10"/>
      <c r="CI1396" s="10"/>
      <c r="CJ1396" s="10"/>
      <c r="CK1396" s="10"/>
      <c r="CL1396" s="10"/>
      <c r="CM1396" s="10"/>
      <c r="CN1396" s="10"/>
      <c r="CO1396" s="10"/>
      <c r="CP1396" s="10"/>
      <c r="CQ1396" s="10"/>
      <c r="CR1396" s="10"/>
      <c r="CS1396" s="10"/>
      <c r="CT1396" s="10"/>
      <c r="CU1396" s="10"/>
      <c r="CV1396" s="10"/>
      <c r="CW1396" s="10"/>
      <c r="CX1396" s="10"/>
      <c r="CY1396" s="10"/>
      <c r="CZ1396" s="10"/>
      <c r="DA1396" s="10"/>
      <c r="DB1396" s="10"/>
      <c r="DC1396" s="10"/>
      <c r="DD1396" s="10"/>
      <c r="DE1396" s="10"/>
      <c r="DF1396" s="10"/>
      <c r="DG1396" s="10"/>
      <c r="DH1396" s="10"/>
      <c r="DI1396" s="10"/>
      <c r="DJ1396" s="10"/>
      <c r="DK1396" s="10"/>
      <c r="DL1396" s="10"/>
      <c r="DM1396" s="10"/>
      <c r="DN1396" s="10"/>
      <c r="DO1396" s="10"/>
      <c r="DP1396" s="10"/>
      <c r="DQ1396" s="10"/>
      <c r="DR1396" s="10"/>
      <c r="DS1396" s="10"/>
    </row>
    <row r="1397" spans="1:123" ht="4.05" customHeight="1" x14ac:dyDescent="0.25">
      <c r="A1397" s="75" t="s">
        <v>348</v>
      </c>
      <c r="E1397" s="111"/>
      <c r="F1397" s="112"/>
      <c r="T1397" s="25"/>
      <c r="U1397" s="25"/>
      <c r="V1397" s="25"/>
      <c r="W1397" s="25"/>
      <c r="X1397" s="25"/>
      <c r="Y1397" s="25"/>
      <c r="Z1397" s="25"/>
      <c r="AA1397" s="25"/>
      <c r="AB1397" s="14"/>
      <c r="AC1397" s="14"/>
    </row>
    <row r="1398" spans="1:123" s="86" customFormat="1" ht="15" customHeight="1" x14ac:dyDescent="0.25">
      <c r="A1398" s="75" t="s">
        <v>348</v>
      </c>
      <c r="B1398" s="80"/>
      <c r="C1398" s="80"/>
      <c r="D1398" s="80"/>
      <c r="E1398" s="81"/>
      <c r="F1398" s="82"/>
      <c r="G1398" s="81"/>
      <c r="H1398" s="81"/>
      <c r="I1398" s="81"/>
      <c r="J1398" s="81"/>
      <c r="K1398" s="81"/>
      <c r="L1398" s="83">
        <f>L1399</f>
        <v>3010</v>
      </c>
      <c r="M1398" s="84" t="s">
        <v>361</v>
      </c>
      <c r="N1398" s="84"/>
      <c r="O1398" s="84"/>
      <c r="P1398" s="84"/>
      <c r="Q1398" s="84"/>
      <c r="R1398" s="84"/>
      <c r="S1398" s="84"/>
      <c r="T1398" s="84"/>
      <c r="U1398" s="84"/>
      <c r="V1398" s="84"/>
      <c r="W1398" s="84"/>
      <c r="X1398" s="84"/>
      <c r="Y1398" s="84"/>
      <c r="Z1398" s="84"/>
      <c r="AA1398" s="84"/>
      <c r="AB1398" s="81"/>
      <c r="AC1398" s="81"/>
      <c r="AD1398" s="14"/>
      <c r="AE1398" s="14"/>
      <c r="AF1398" s="14"/>
      <c r="AG1398" s="14"/>
      <c r="AH1398" s="14"/>
      <c r="AI1398" s="14"/>
      <c r="AJ1398" s="14"/>
      <c r="AK1398" s="14"/>
      <c r="AL1398" s="14"/>
      <c r="AM1398" s="14"/>
      <c r="AN1398" s="85"/>
      <c r="AO1398" s="85"/>
      <c r="AP1398" s="85"/>
      <c r="AQ1398" s="85"/>
      <c r="AR1398" s="85"/>
      <c r="AS1398" s="85"/>
      <c r="AT1398" s="85"/>
      <c r="AU1398" s="85"/>
      <c r="AV1398" s="85"/>
      <c r="AW1398" s="85"/>
      <c r="AX1398" s="85"/>
      <c r="AY1398" s="85"/>
      <c r="AZ1398" s="84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  <c r="BS1398" s="10"/>
      <c r="BT1398" s="10"/>
      <c r="BU1398" s="10"/>
      <c r="BV1398" s="10"/>
      <c r="BW1398" s="10"/>
      <c r="BX1398" s="10"/>
      <c r="BY1398" s="10"/>
      <c r="BZ1398" s="10"/>
      <c r="CA1398" s="10"/>
      <c r="CB1398" s="10"/>
      <c r="CC1398" s="10"/>
      <c r="CD1398" s="10"/>
      <c r="CE1398" s="10"/>
      <c r="CF1398" s="10"/>
      <c r="CG1398" s="10"/>
      <c r="CH1398" s="10"/>
      <c r="CI1398" s="10"/>
      <c r="CJ1398" s="10"/>
      <c r="CK1398" s="10"/>
      <c r="CL1398" s="10"/>
      <c r="CM1398" s="10"/>
      <c r="CN1398" s="10"/>
      <c r="CO1398" s="10"/>
      <c r="CP1398" s="10"/>
      <c r="CQ1398" s="10"/>
      <c r="CR1398" s="10"/>
      <c r="CS1398" s="10"/>
      <c r="CT1398" s="10"/>
      <c r="CU1398" s="10"/>
      <c r="CV1398" s="10"/>
      <c r="CW1398" s="10"/>
      <c r="CX1398" s="10"/>
      <c r="CY1398" s="10"/>
      <c r="CZ1398" s="10"/>
      <c r="DA1398" s="10"/>
      <c r="DB1398" s="10"/>
      <c r="DC1398" s="10"/>
      <c r="DD1398" s="10"/>
      <c r="DE1398" s="10"/>
      <c r="DF1398" s="10"/>
      <c r="DG1398" s="10"/>
      <c r="DH1398" s="10"/>
      <c r="DI1398" s="10"/>
      <c r="DJ1398" s="10"/>
      <c r="DK1398" s="10"/>
      <c r="DL1398" s="10"/>
      <c r="DM1398" s="10"/>
      <c r="DN1398" s="10"/>
      <c r="DO1398" s="10"/>
      <c r="DP1398" s="10"/>
      <c r="DQ1398" s="10"/>
      <c r="DR1398" s="10"/>
      <c r="DS1398" s="10"/>
    </row>
    <row r="1399" spans="1:123" s="101" customFormat="1" ht="10.95" customHeight="1" x14ac:dyDescent="0.25">
      <c r="A1399" s="75" t="s">
        <v>348</v>
      </c>
      <c r="B1399" s="95" t="str">
        <f t="shared" ref="B1399" si="386">IF(E1399&gt;0,"Bud02 " &amp; C1399 &amp;","&amp;D1399&amp;",'"&amp;E1399&amp;"',"&amp;1*R1399)</f>
        <v>Bud02 2020,3010,'xhnm06',0.00233342524524136</v>
      </c>
      <c r="C1399" s="96">
        <f t="shared" ref="C1399" si="387">$E$5</f>
        <v>2020</v>
      </c>
      <c r="D1399" s="96">
        <v>3010</v>
      </c>
      <c r="E1399" s="97" t="str">
        <f>IF(LEFT(H1399,1) = "x",H1399,F1399)</f>
        <v>xhnm06</v>
      </c>
      <c r="F1399" s="90">
        <v>506500</v>
      </c>
      <c r="G1399" s="98">
        <f>IF(""="",1,SUBSTITUTE(SUBSTITUTE("","xxp","xpp"),"xppm13","xppm08"))</f>
        <v>1</v>
      </c>
      <c r="H1399" s="98" t="str">
        <f>IF("xhnm06"="",1,"xhnm06")</f>
        <v>xhnm06</v>
      </c>
      <c r="I1399" s="98">
        <f>IF("E120z"="",1,IF(LEFT("E120z",1)&lt;&gt;"E","E120z",1))</f>
        <v>1</v>
      </c>
      <c r="J1399" s="98" t="str">
        <f>IF("E120z"="",1,IF(LEFT("E120z",1)="E","E120z",1))</f>
        <v>E120z</v>
      </c>
      <c r="K1399" s="99" t="s">
        <v>362</v>
      </c>
      <c r="L1399" s="91">
        <v>3010</v>
      </c>
      <c r="M1399" s="100" t="str">
        <f>IF(LEFT($G1399,4)="xppm","*","")</f>
        <v/>
      </c>
      <c r="N1399" s="101" t="str">
        <f>UPPER(TRIM("          HOUSE THERAPY - MEDICARE B"))</f>
        <v>HOUSE THERAPY - MEDICARE B</v>
      </c>
      <c r="P1399" s="102" t="s">
        <v>356</v>
      </c>
      <c r="R1399" s="109">
        <f>IFERROR(IF(1*AB1399&gt;0,AB1399,V1399),V1399)</f>
        <v>2.3334252452413573E-3</v>
      </c>
      <c r="S1399" s="108"/>
      <c r="T1399" s="101">
        <f>IFERROR(IF(LEFT($G1399,4)="xppm",AD1399/VLOOKUP($G1399,$K$11:$Z$28,T$1,0),IF(LEFT($J1399,1)="E",AD1399/VLOOKUP($J1399,$K$11:$Z$28,T$1,0),AD1399/T$6)),"")</f>
        <v>2.2342833307761457E-3</v>
      </c>
      <c r="V1399" s="101">
        <f>IFERROR(IF(LEFT($G1399,4)="xppm",AF1399/VLOOKUP($G1399,$K$11:$Z$28,V$1,0),IF(LEFT($J1399,1)="E",AF1399/VLOOKUP($J1399,$K$11:$Z$28,V$1,0),AF1399/V$6)),"")</f>
        <v>2.3334252452413573E-3</v>
      </c>
      <c r="X1399" s="101">
        <f>IFERROR(IF(LEFT($G1399,4)="xppm",AH1399/VLOOKUP($G1399,$K$11:$Z$28,X$1,0),IF(LEFT($J1399,1)="E",AH1399/VLOOKUP($J1399,$K$11:$Z$28,X$1,0),AH1399/X$6)),"")</f>
        <v>3.667842751780729E-3</v>
      </c>
      <c r="Z1399" s="101">
        <f>IFERROR(IF(LEFT($G1399,4)="xppm",AJ1399/VLOOKUP($G1399,$K$11:$Z$28,Z$1,0),IF(LEFT($J1399,1)="E",AJ1399/VLOOKUP($J1399,$K$11:$Z$28,Z$1,0),AJ1399/Z$6)),"")</f>
        <v>8.8285455806588614E-3</v>
      </c>
      <c r="AA1399" s="108"/>
      <c r="AB1399" s="99" t="str">
        <f>IFERROR(IF(LEFT($G1399,4)="xppm",AL1399/VLOOKUP($G1399,$K$11:$Z$28,AB$1,0),IF(LEFT($J1399,1)="E",AL1399/VLOOKUP($J1399,$K$11:$AB$28,AB$1,0),AL1399/AB$6)),"")</f>
        <v/>
      </c>
      <c r="AC1399" s="110"/>
      <c r="AD1399" s="14">
        <v>8082.41</v>
      </c>
      <c r="AE1399" s="14"/>
      <c r="AF1399" s="14">
        <v>24147.78</v>
      </c>
      <c r="AG1399" s="14"/>
      <c r="AH1399" s="14">
        <v>37504.71</v>
      </c>
      <c r="AI1399" s="14"/>
      <c r="AJ1399" s="14">
        <v>88614.285300000003</v>
      </c>
      <c r="AK1399" s="65"/>
      <c r="AL1399" s="14">
        <v>0</v>
      </c>
      <c r="AM1399" s="65"/>
      <c r="AN1399" s="25">
        <v>1097.5999999999999</v>
      </c>
      <c r="AO1399" s="25">
        <v>2389.41</v>
      </c>
      <c r="AP1399" s="25">
        <v>1950.85</v>
      </c>
      <c r="AQ1399" s="25">
        <v>1884.01</v>
      </c>
      <c r="AR1399" s="25">
        <v>1034.83</v>
      </c>
      <c r="AS1399" s="25">
        <v>4889.1099999999997</v>
      </c>
      <c r="AT1399" s="25">
        <v>2693.21</v>
      </c>
      <c r="AU1399" s="25">
        <v>3571.46</v>
      </c>
      <c r="AV1399" s="25">
        <v>1992.75</v>
      </c>
      <c r="AW1399" s="25">
        <v>1161.8599999999999</v>
      </c>
      <c r="AX1399" s="25">
        <v>3735.06</v>
      </c>
      <c r="AY1399" s="25">
        <v>3185.49</v>
      </c>
      <c r="AZ1399" s="108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  <c r="BS1399" s="10"/>
      <c r="BT1399" s="10"/>
      <c r="BU1399" s="10"/>
      <c r="BV1399" s="10"/>
      <c r="BW1399" s="10"/>
      <c r="BX1399" s="10"/>
      <c r="BY1399" s="10"/>
      <c r="BZ1399" s="10"/>
      <c r="CA1399" s="10"/>
      <c r="CB1399" s="10"/>
      <c r="CC1399" s="10"/>
      <c r="CD1399" s="10"/>
      <c r="CE1399" s="10"/>
      <c r="CF1399" s="10"/>
      <c r="CG1399" s="10"/>
      <c r="CH1399" s="10"/>
      <c r="CI1399" s="10"/>
      <c r="CJ1399" s="10"/>
      <c r="CK1399" s="10"/>
      <c r="CL1399" s="10"/>
      <c r="CM1399" s="10"/>
      <c r="CN1399" s="10"/>
      <c r="CO1399" s="10"/>
      <c r="CP1399" s="10"/>
      <c r="CQ1399" s="10"/>
      <c r="CR1399" s="10"/>
      <c r="CS1399" s="10"/>
      <c r="CT1399" s="10"/>
      <c r="CU1399" s="10"/>
      <c r="CV1399" s="10"/>
      <c r="CW1399" s="10"/>
      <c r="CX1399" s="10"/>
      <c r="CY1399" s="10"/>
      <c r="CZ1399" s="10"/>
      <c r="DA1399" s="10"/>
      <c r="DB1399" s="10"/>
      <c r="DC1399" s="10"/>
      <c r="DD1399" s="10"/>
      <c r="DE1399" s="10"/>
      <c r="DF1399" s="10"/>
      <c r="DG1399" s="10"/>
      <c r="DH1399" s="10"/>
      <c r="DI1399" s="10"/>
      <c r="DJ1399" s="10"/>
      <c r="DK1399" s="10"/>
      <c r="DL1399" s="10"/>
      <c r="DM1399" s="10"/>
      <c r="DN1399" s="10"/>
      <c r="DO1399" s="10"/>
      <c r="DP1399" s="10"/>
      <c r="DQ1399" s="10"/>
      <c r="DR1399" s="10"/>
      <c r="DS1399" s="10"/>
    </row>
    <row r="1400" spans="1:123" s="101" customFormat="1" ht="10.95" customHeight="1" x14ac:dyDescent="0.25">
      <c r="A1400" s="75" t="s">
        <v>348</v>
      </c>
      <c r="B1400" s="95" t="str">
        <f>IF(E1400&gt;0,"Bud02 " &amp; C1400 &amp;","&amp;D1400&amp;",'"&amp;E1400&amp;"',"&amp;1*R1400)</f>
        <v>Bud02 2020,3010,'508100',207.891111111111</v>
      </c>
      <c r="C1400" s="96">
        <f>$E$5</f>
        <v>2020</v>
      </c>
      <c r="D1400" s="96">
        <v>3010</v>
      </c>
      <c r="E1400" s="97">
        <f>IF(LEFT(H1400,1) = "x",H1400,F1400)</f>
        <v>508100</v>
      </c>
      <c r="F1400" s="90">
        <v>508100</v>
      </c>
      <c r="G1400" s="98">
        <f>IF(""="",1,SUBSTITUTE(SUBSTITUTE("","xxp","xpp"),"xppm13","xppm08"))</f>
        <v>1</v>
      </c>
      <c r="H1400" s="98">
        <f>IF(""="",1,"")</f>
        <v>1</v>
      </c>
      <c r="I1400" s="98">
        <f>IF(""="",1,IF(LEFT("",1)&lt;&gt;"E","",1))</f>
        <v>1</v>
      </c>
      <c r="J1400" s="98">
        <f>IF(""="",1,IF(LEFT("",1)="E","",1))</f>
        <v>1</v>
      </c>
      <c r="K1400" s="99" t="s">
        <v>363</v>
      </c>
      <c r="L1400" s="91">
        <v>3010</v>
      </c>
      <c r="M1400" s="100" t="str">
        <f>IF(LEFT($G1400,4)="xppm","*","")</f>
        <v/>
      </c>
      <c r="N1400" s="101" t="str">
        <f>UPPER(TRIM("          HOUSE THERAPY - REHAB SUPPLIES"))</f>
        <v>HOUSE THERAPY - REHAB SUPPLIES</v>
      </c>
      <c r="P1400" s="102" t="s">
        <v>356</v>
      </c>
      <c r="R1400" s="109">
        <f>IFERROR(IF(1*AB1400&gt;0,AB1400,V1400),V1400)</f>
        <v>207.89111111111112</v>
      </c>
      <c r="S1400" s="108"/>
      <c r="T1400" s="101">
        <f>IFERROR(IF(LEFT($G1400,4)="xppm",AD1400/VLOOKUP($G1400,$K$11:$Z$28,T$1,0),IF(LEFT($J1400,1)="E",AD1400/VLOOKUP($J1400,$K$11:$Z$28,T$1,0),AD1400/T$6)),"")</f>
        <v>343.62666666666672</v>
      </c>
      <c r="V1400" s="101">
        <f>IFERROR(IF(LEFT($G1400,4)="xppm",AF1400/VLOOKUP($G1400,$K$11:$Z$28,V$1,0),IF(LEFT($J1400,1)="E",AF1400/VLOOKUP($J1400,$K$11:$Z$28,V$1,0),AF1400/V$6)),"")</f>
        <v>207.89111111111112</v>
      </c>
      <c r="X1400" s="101">
        <f>IFERROR(IF(LEFT($G1400,4)="xppm",AH1400/VLOOKUP($G1400,$K$11:$Z$28,X$1,0),IF(LEFT($J1400,1)="E",AH1400/VLOOKUP($J1400,$K$11:$Z$28,X$1,0),AH1400/X$6)),"")</f>
        <v>105.07249999999999</v>
      </c>
      <c r="Z1400" s="101">
        <f>IFERROR(IF(LEFT($G1400,4)="xppm",AJ1400/VLOOKUP($G1400,$K$11:$Z$28,Z$1,0),IF(LEFT($J1400,1)="E",AJ1400/VLOOKUP($J1400,$K$11:$Z$28,Z$1,0),AJ1400/Z$6)),"")</f>
        <v>0</v>
      </c>
      <c r="AA1400" s="108"/>
      <c r="AB1400" s="99">
        <f>IFERROR(IF(LEFT($G1400,4)="xppm",AL1400/VLOOKUP($G1400,$K$11:$Z$28,AB$1,0),IF(LEFT($J1400,1)="E",AL1400/VLOOKUP($J1400,$K$11:$AB$28,AB$1,0),AL1400/AB$6)),"")</f>
        <v>0</v>
      </c>
      <c r="AC1400" s="110"/>
      <c r="AD1400" s="14">
        <v>1030.8800000000001</v>
      </c>
      <c r="AE1400" s="14"/>
      <c r="AF1400" s="14">
        <v>1871.02</v>
      </c>
      <c r="AG1400" s="14"/>
      <c r="AH1400" s="14">
        <v>1260.8699999999999</v>
      </c>
      <c r="AI1400" s="14"/>
      <c r="AJ1400" s="14"/>
      <c r="AK1400" s="65"/>
      <c r="AL1400" s="14"/>
      <c r="AM1400" s="65"/>
      <c r="AN1400" s="25">
        <v>127.32</v>
      </c>
      <c r="AO1400" s="25">
        <v>167.76</v>
      </c>
      <c r="AP1400" s="25">
        <v>424.49</v>
      </c>
      <c r="AQ1400" s="25">
        <v>187.67</v>
      </c>
      <c r="AR1400" s="25">
        <v>232.78</v>
      </c>
      <c r="AS1400" s="25">
        <v>133.77000000000001</v>
      </c>
      <c r="AT1400" s="25">
        <v>47.61</v>
      </c>
      <c r="AU1400" s="25">
        <v>58.21</v>
      </c>
      <c r="AV1400" s="25">
        <v>180.1</v>
      </c>
      <c r="AW1400" s="25">
        <v>78.150000000000006</v>
      </c>
      <c r="AX1400" s="25">
        <v>445.49</v>
      </c>
      <c r="AY1400" s="25">
        <v>507.24</v>
      </c>
      <c r="AZ1400" s="108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  <c r="BS1400" s="10"/>
      <c r="BT1400" s="10"/>
      <c r="BU1400" s="10"/>
      <c r="BV1400" s="10"/>
      <c r="BW1400" s="10"/>
      <c r="BX1400" s="10"/>
      <c r="BY1400" s="10"/>
      <c r="BZ1400" s="10"/>
      <c r="CA1400" s="10"/>
      <c r="CB1400" s="10"/>
      <c r="CC1400" s="10"/>
      <c r="CD1400" s="10"/>
      <c r="CE1400" s="10"/>
      <c r="CF1400" s="10"/>
      <c r="CG1400" s="10"/>
      <c r="CH1400" s="10"/>
      <c r="CI1400" s="10"/>
      <c r="CJ1400" s="10"/>
      <c r="CK1400" s="10"/>
      <c r="CL1400" s="10"/>
      <c r="CM1400" s="10"/>
      <c r="CN1400" s="10"/>
      <c r="CO1400" s="10"/>
      <c r="CP1400" s="10"/>
      <c r="CQ1400" s="10"/>
      <c r="CR1400" s="10"/>
      <c r="CS1400" s="10"/>
      <c r="CT1400" s="10"/>
      <c r="CU1400" s="10"/>
      <c r="CV1400" s="10"/>
      <c r="CW1400" s="10"/>
      <c r="CX1400" s="10"/>
      <c r="CY1400" s="10"/>
      <c r="CZ1400" s="10"/>
      <c r="DA1400" s="10"/>
      <c r="DB1400" s="10"/>
      <c r="DC1400" s="10"/>
      <c r="DD1400" s="10"/>
      <c r="DE1400" s="10"/>
      <c r="DF1400" s="10"/>
      <c r="DG1400" s="10"/>
      <c r="DH1400" s="10"/>
      <c r="DI1400" s="10"/>
      <c r="DJ1400" s="10"/>
      <c r="DK1400" s="10"/>
      <c r="DL1400" s="10"/>
      <c r="DM1400" s="10"/>
      <c r="DN1400" s="10"/>
      <c r="DO1400" s="10"/>
      <c r="DP1400" s="10"/>
      <c r="DQ1400" s="10"/>
      <c r="DR1400" s="10"/>
      <c r="DS1400" s="10"/>
    </row>
    <row r="1401" spans="1:123" ht="4.05" customHeight="1" x14ac:dyDescent="0.25">
      <c r="A1401" s="75" t="s">
        <v>348</v>
      </c>
      <c r="E1401" s="111"/>
      <c r="F1401" s="112"/>
      <c r="T1401" s="25"/>
      <c r="U1401" s="25"/>
      <c r="V1401" s="25"/>
      <c r="W1401" s="25"/>
      <c r="X1401" s="25"/>
      <c r="Y1401" s="25"/>
      <c r="Z1401" s="25"/>
      <c r="AA1401" s="25"/>
      <c r="AB1401" s="14"/>
      <c r="AC1401" s="14"/>
    </row>
    <row r="1402" spans="1:123" s="86" customFormat="1" ht="15" customHeight="1" x14ac:dyDescent="0.25">
      <c r="A1402" s="75" t="s">
        <v>348</v>
      </c>
      <c r="B1402" s="80"/>
      <c r="C1402" s="80"/>
      <c r="D1402" s="80"/>
      <c r="E1402" s="81"/>
      <c r="F1402" s="82"/>
      <c r="G1402" s="81"/>
      <c r="H1402" s="81"/>
      <c r="I1402" s="81"/>
      <c r="J1402" s="81"/>
      <c r="K1402" s="81"/>
      <c r="L1402" s="83">
        <f>L1403</f>
        <v>3010</v>
      </c>
      <c r="M1402" s="84" t="s">
        <v>364</v>
      </c>
      <c r="N1402" s="84"/>
      <c r="O1402" s="84"/>
      <c r="P1402" s="84"/>
      <c r="Q1402" s="84"/>
      <c r="R1402" s="84"/>
      <c r="S1402" s="84"/>
      <c r="T1402" s="84"/>
      <c r="U1402" s="84"/>
      <c r="V1402" s="84"/>
      <c r="W1402" s="84"/>
      <c r="X1402" s="84"/>
      <c r="Y1402" s="84"/>
      <c r="Z1402" s="84"/>
      <c r="AA1402" s="84"/>
      <c r="AB1402" s="81"/>
      <c r="AC1402" s="81"/>
      <c r="AD1402" s="14"/>
      <c r="AE1402" s="14"/>
      <c r="AF1402" s="14"/>
      <c r="AG1402" s="14"/>
      <c r="AH1402" s="14"/>
      <c r="AI1402" s="14"/>
      <c r="AJ1402" s="14"/>
      <c r="AK1402" s="14"/>
      <c r="AL1402" s="14"/>
      <c r="AM1402" s="14"/>
      <c r="AN1402" s="85"/>
      <c r="AO1402" s="85"/>
      <c r="AP1402" s="85"/>
      <c r="AQ1402" s="85"/>
      <c r="AR1402" s="85"/>
      <c r="AS1402" s="85"/>
      <c r="AT1402" s="85"/>
      <c r="AU1402" s="85"/>
      <c r="AV1402" s="85"/>
      <c r="AW1402" s="85"/>
      <c r="AX1402" s="85"/>
      <c r="AY1402" s="85"/>
      <c r="AZ1402" s="84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  <c r="BS1402" s="10"/>
      <c r="BT1402" s="10"/>
      <c r="BU1402" s="10"/>
      <c r="BV1402" s="10"/>
      <c r="BW1402" s="10"/>
      <c r="BX1402" s="10"/>
      <c r="BY1402" s="10"/>
      <c r="BZ1402" s="10"/>
      <c r="CA1402" s="10"/>
      <c r="CB1402" s="10"/>
      <c r="CC1402" s="10"/>
      <c r="CD1402" s="10"/>
      <c r="CE1402" s="10"/>
      <c r="CF1402" s="10"/>
      <c r="CG1402" s="10"/>
      <c r="CH1402" s="10"/>
      <c r="CI1402" s="10"/>
      <c r="CJ1402" s="10"/>
      <c r="CK1402" s="10"/>
      <c r="CL1402" s="10"/>
      <c r="CM1402" s="10"/>
      <c r="CN1402" s="10"/>
      <c r="CO1402" s="10"/>
      <c r="CP1402" s="10"/>
      <c r="CQ1402" s="10"/>
      <c r="CR1402" s="10"/>
      <c r="CS1402" s="10"/>
      <c r="CT1402" s="10"/>
      <c r="CU1402" s="10"/>
      <c r="CV1402" s="10"/>
      <c r="CW1402" s="10"/>
      <c r="CX1402" s="10"/>
      <c r="CY1402" s="10"/>
      <c r="CZ1402" s="10"/>
      <c r="DA1402" s="10"/>
      <c r="DB1402" s="10"/>
      <c r="DC1402" s="10"/>
      <c r="DD1402" s="10"/>
      <c r="DE1402" s="10"/>
      <c r="DF1402" s="10"/>
      <c r="DG1402" s="10"/>
      <c r="DH1402" s="10"/>
      <c r="DI1402" s="10"/>
      <c r="DJ1402" s="10"/>
      <c r="DK1402" s="10"/>
      <c r="DL1402" s="10"/>
      <c r="DM1402" s="10"/>
      <c r="DN1402" s="10"/>
      <c r="DO1402" s="10"/>
      <c r="DP1402" s="10"/>
      <c r="DQ1402" s="10"/>
      <c r="DR1402" s="10"/>
      <c r="DS1402" s="10"/>
    </row>
    <row r="1403" spans="1:123" s="101" customFormat="1" ht="10.95" customHeight="1" x14ac:dyDescent="0.25">
      <c r="A1403" s="75" t="s">
        <v>348</v>
      </c>
      <c r="B1403" s="95" t="str">
        <f t="shared" ref="B1403" si="388">IF(E1403&gt;0,"Bud02 " &amp; C1403 &amp;","&amp;D1403&amp;",'"&amp;E1403&amp;"',"&amp;1*R1403)</f>
        <v>Bud02 2020,3010,'xdit02',0</v>
      </c>
      <c r="C1403" s="96">
        <f t="shared" ref="C1403" si="389">$E$5</f>
        <v>2020</v>
      </c>
      <c r="D1403" s="96">
        <v>3010</v>
      </c>
      <c r="E1403" s="97" t="str">
        <f>IF(LEFT(H1403,1) = "x",H1403,F1403)</f>
        <v>xdit02</v>
      </c>
      <c r="F1403" s="90">
        <v>530400</v>
      </c>
      <c r="G1403" s="98" t="str">
        <f>IF("xppm02"="",1,SUBSTITUTE(SUBSTITUTE("xppm02","xxp","xpp"),"xppm13","xppm08"))</f>
        <v>xppm02</v>
      </c>
      <c r="H1403" s="98" t="str">
        <f>IF("xdit02"="",1,"xdit02")</f>
        <v>xdit02</v>
      </c>
      <c r="I1403" s="98">
        <f>IF(""="",1,IF(LEFT("",1)&lt;&gt;"E","",1))</f>
        <v>1</v>
      </c>
      <c r="J1403" s="98">
        <f>IF(""="",1,IF(LEFT("",1)="E","",1))</f>
        <v>1</v>
      </c>
      <c r="K1403" s="99" t="s">
        <v>365</v>
      </c>
      <c r="L1403" s="91">
        <v>3010</v>
      </c>
      <c r="M1403" s="100" t="str">
        <f>IF(LEFT($G1403,4)="xppm","*","")</f>
        <v>*</v>
      </c>
      <c r="N1403" s="101" t="str">
        <f>UPPER(TRIM("          DIETARY CONTRACT SERVICES"))</f>
        <v>DIETARY CONTRACT SERVICES</v>
      </c>
      <c r="P1403" s="102" t="s">
        <v>366</v>
      </c>
      <c r="R1403" s="109">
        <f>IFERROR(IF(1*AB1403&gt;0,AB1403,V1403),V1403)</f>
        <v>0</v>
      </c>
      <c r="S1403" s="108"/>
      <c r="T1403" s="101">
        <f>IFERROR(IF(LEFT($G1403,4)="xppm",AD1403/VLOOKUP($G1403,$K$11:$Z$28,T$1,0),IF(LEFT($J1403,1)="E",AD1403/VLOOKUP($J1403,$K$11:$Z$28,T$1,0),AD1403/T$6)),"")</f>
        <v>0</v>
      </c>
      <c r="V1403" s="101">
        <f>IFERROR(IF(LEFT($G1403,4)="xppm",AF1403/VLOOKUP($G1403,$K$11:$Z$28,V$1,0),IF(LEFT($J1403,1)="E",AF1403/VLOOKUP($J1403,$K$11:$Z$28,V$1,0),AF1403/V$6)),"")</f>
        <v>0</v>
      </c>
      <c r="X1403" s="101">
        <f>IFERROR(IF(LEFT($G1403,4)="xppm",AH1403/VLOOKUP($G1403,$K$11:$Z$28,X$1,0),IF(LEFT($J1403,1)="E",AH1403/VLOOKUP($J1403,$K$11:$Z$28,X$1,0),AH1403/X$6)),"")</f>
        <v>0.11695977246307226</v>
      </c>
      <c r="Z1403" s="101">
        <f>IFERROR(IF(LEFT($G1403,4)="xppm",AJ1403/VLOOKUP($G1403,$K$11:$Z$28,Z$1,0),IF(LEFT($J1403,1)="E",AJ1403/VLOOKUP($J1403,$K$11:$Z$28,Z$1,0),AJ1403/Z$6)),"")</f>
        <v>0</v>
      </c>
      <c r="AA1403" s="108"/>
      <c r="AB1403" s="99" t="str">
        <f>IFERROR(IF(LEFT($G1403,4)="xppm",AL1403/VLOOKUP($G1403,$K$11:$Z$28,AB$1,0),IF(LEFT($J1403,1)="E",AL1403/VLOOKUP($J1403,$K$11:$AB$28,AB$1,0),AL1403/AB$6)),"")</f>
        <v/>
      </c>
      <c r="AC1403" s="110"/>
      <c r="AD1403" s="14">
        <v>0</v>
      </c>
      <c r="AE1403" s="14"/>
      <c r="AF1403" s="14">
        <v>0</v>
      </c>
      <c r="AG1403" s="14"/>
      <c r="AH1403" s="14">
        <v>140555.12</v>
      </c>
      <c r="AI1403" s="14"/>
      <c r="AJ1403" s="14">
        <v>0</v>
      </c>
      <c r="AK1403" s="65"/>
      <c r="AL1403" s="14">
        <v>0</v>
      </c>
      <c r="AM1403" s="65"/>
      <c r="AN1403" s="25">
        <v>0</v>
      </c>
      <c r="AO1403" s="25">
        <v>0</v>
      </c>
      <c r="AP1403" s="25">
        <v>0</v>
      </c>
      <c r="AQ1403" s="25">
        <v>0</v>
      </c>
      <c r="AR1403" s="25">
        <v>0</v>
      </c>
      <c r="AS1403" s="25">
        <v>0</v>
      </c>
      <c r="AT1403" s="25">
        <v>0</v>
      </c>
      <c r="AU1403" s="25">
        <v>0</v>
      </c>
      <c r="AV1403" s="25">
        <v>0</v>
      </c>
      <c r="AW1403" s="25">
        <v>0</v>
      </c>
      <c r="AX1403" s="25">
        <v>0</v>
      </c>
      <c r="AY1403" s="25">
        <v>0</v>
      </c>
      <c r="AZ1403" s="108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  <c r="BS1403" s="10"/>
      <c r="BT1403" s="10"/>
      <c r="BU1403" s="10"/>
      <c r="BV1403" s="10"/>
      <c r="BW1403" s="10"/>
      <c r="BX1403" s="10"/>
      <c r="BY1403" s="10"/>
      <c r="BZ1403" s="10"/>
      <c r="CA1403" s="10"/>
      <c r="CB1403" s="10"/>
      <c r="CC1403" s="10"/>
      <c r="CD1403" s="10"/>
      <c r="CE1403" s="10"/>
      <c r="CF1403" s="10"/>
      <c r="CG1403" s="10"/>
      <c r="CH1403" s="10"/>
      <c r="CI1403" s="10"/>
      <c r="CJ1403" s="10"/>
      <c r="CK1403" s="10"/>
      <c r="CL1403" s="10"/>
      <c r="CM1403" s="10"/>
      <c r="CN1403" s="10"/>
      <c r="CO1403" s="10"/>
      <c r="CP1403" s="10"/>
      <c r="CQ1403" s="10"/>
      <c r="CR1403" s="10"/>
      <c r="CS1403" s="10"/>
      <c r="CT1403" s="10"/>
      <c r="CU1403" s="10"/>
      <c r="CV1403" s="10"/>
      <c r="CW1403" s="10"/>
      <c r="CX1403" s="10"/>
      <c r="CY1403" s="10"/>
      <c r="CZ1403" s="10"/>
      <c r="DA1403" s="10"/>
      <c r="DB1403" s="10"/>
      <c r="DC1403" s="10"/>
      <c r="DD1403" s="10"/>
      <c r="DE1403" s="10"/>
      <c r="DF1403" s="10"/>
      <c r="DG1403" s="10"/>
      <c r="DH1403" s="10"/>
      <c r="DI1403" s="10"/>
      <c r="DJ1403" s="10"/>
      <c r="DK1403" s="10"/>
      <c r="DL1403" s="10"/>
      <c r="DM1403" s="10"/>
      <c r="DN1403" s="10"/>
      <c r="DO1403" s="10"/>
      <c r="DP1403" s="10"/>
      <c r="DQ1403" s="10"/>
      <c r="DR1403" s="10"/>
      <c r="DS1403" s="10"/>
    </row>
    <row r="1404" spans="1:123" ht="4.05" customHeight="1" x14ac:dyDescent="0.25">
      <c r="A1404" s="75" t="s">
        <v>348</v>
      </c>
      <c r="E1404" s="111"/>
      <c r="F1404" s="112"/>
      <c r="T1404" s="25"/>
      <c r="U1404" s="25"/>
      <c r="V1404" s="25"/>
      <c r="W1404" s="25"/>
      <c r="X1404" s="25"/>
      <c r="Y1404" s="25"/>
      <c r="Z1404" s="25"/>
      <c r="AA1404" s="25"/>
      <c r="AB1404" s="14"/>
      <c r="AC1404" s="14"/>
    </row>
    <row r="1405" spans="1:123" s="86" customFormat="1" ht="15" customHeight="1" x14ac:dyDescent="0.25">
      <c r="A1405" s="75" t="s">
        <v>348</v>
      </c>
      <c r="B1405" s="80"/>
      <c r="C1405" s="80"/>
      <c r="D1405" s="80"/>
      <c r="E1405" s="81"/>
      <c r="F1405" s="82"/>
      <c r="G1405" s="81"/>
      <c r="H1405" s="81"/>
      <c r="I1405" s="81"/>
      <c r="J1405" s="81"/>
      <c r="K1405" s="81"/>
      <c r="L1405" s="83">
        <f>L1406</f>
        <v>3010</v>
      </c>
      <c r="M1405" s="84" t="s">
        <v>367</v>
      </c>
      <c r="N1405" s="84"/>
      <c r="O1405" s="84"/>
      <c r="P1405" s="84"/>
      <c r="Q1405" s="84"/>
      <c r="R1405" s="84"/>
      <c r="S1405" s="84"/>
      <c r="T1405" s="84"/>
      <c r="U1405" s="84"/>
      <c r="V1405" s="84"/>
      <c r="W1405" s="84"/>
      <c r="X1405" s="84"/>
      <c r="Y1405" s="84"/>
      <c r="Z1405" s="84"/>
      <c r="AA1405" s="84"/>
      <c r="AB1405" s="81"/>
      <c r="AC1405" s="81"/>
      <c r="AD1405" s="14"/>
      <c r="AE1405" s="14"/>
      <c r="AF1405" s="14"/>
      <c r="AG1405" s="14"/>
      <c r="AH1405" s="14"/>
      <c r="AI1405" s="14"/>
      <c r="AJ1405" s="14"/>
      <c r="AK1405" s="14"/>
      <c r="AL1405" s="14"/>
      <c r="AM1405" s="14"/>
      <c r="AN1405" s="85"/>
      <c r="AO1405" s="85"/>
      <c r="AP1405" s="85"/>
      <c r="AQ1405" s="85"/>
      <c r="AR1405" s="85"/>
      <c r="AS1405" s="85"/>
      <c r="AT1405" s="85"/>
      <c r="AU1405" s="85"/>
      <c r="AV1405" s="85"/>
      <c r="AW1405" s="85"/>
      <c r="AX1405" s="85"/>
      <c r="AY1405" s="85"/>
      <c r="AZ1405" s="84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  <c r="BS1405" s="10"/>
      <c r="BT1405" s="10"/>
      <c r="BU1405" s="10"/>
      <c r="BV1405" s="10"/>
      <c r="BW1405" s="10"/>
      <c r="BX1405" s="10"/>
      <c r="BY1405" s="10"/>
      <c r="BZ1405" s="10"/>
      <c r="CA1405" s="10"/>
      <c r="CB1405" s="10"/>
      <c r="CC1405" s="10"/>
      <c r="CD1405" s="10"/>
      <c r="CE1405" s="10"/>
      <c r="CF1405" s="10"/>
      <c r="CG1405" s="10"/>
      <c r="CH1405" s="10"/>
      <c r="CI1405" s="10"/>
      <c r="CJ1405" s="10"/>
      <c r="CK1405" s="10"/>
      <c r="CL1405" s="10"/>
      <c r="CM1405" s="10"/>
      <c r="CN1405" s="10"/>
      <c r="CO1405" s="10"/>
      <c r="CP1405" s="10"/>
      <c r="CQ1405" s="10"/>
      <c r="CR1405" s="10"/>
      <c r="CS1405" s="10"/>
      <c r="CT1405" s="10"/>
      <c r="CU1405" s="10"/>
      <c r="CV1405" s="10"/>
      <c r="CW1405" s="10"/>
      <c r="CX1405" s="10"/>
      <c r="CY1405" s="10"/>
      <c r="CZ1405" s="10"/>
      <c r="DA1405" s="10"/>
      <c r="DB1405" s="10"/>
      <c r="DC1405" s="10"/>
      <c r="DD1405" s="10"/>
      <c r="DE1405" s="10"/>
      <c r="DF1405" s="10"/>
      <c r="DG1405" s="10"/>
      <c r="DH1405" s="10"/>
      <c r="DI1405" s="10"/>
      <c r="DJ1405" s="10"/>
      <c r="DK1405" s="10"/>
      <c r="DL1405" s="10"/>
      <c r="DM1405" s="10"/>
      <c r="DN1405" s="10"/>
      <c r="DO1405" s="10"/>
      <c r="DP1405" s="10"/>
      <c r="DQ1405" s="10"/>
      <c r="DR1405" s="10"/>
      <c r="DS1405" s="10"/>
    </row>
    <row r="1406" spans="1:123" s="101" customFormat="1" ht="10.95" customHeight="1" x14ac:dyDescent="0.25">
      <c r="A1406" s="75" t="s">
        <v>348</v>
      </c>
      <c r="B1406" s="95" t="str">
        <f t="shared" ref="B1406:B1408" si="390">IF(E1406&gt;0,"Bud02 " &amp; C1406 &amp;","&amp;D1406&amp;",'"&amp;E1406&amp;"',"&amp;1*R1406)</f>
        <v>Bud02 2020,3010,'533000',8425.52111111111</v>
      </c>
      <c r="C1406" s="96">
        <f t="shared" ref="C1406:C1408" si="391">$E$5</f>
        <v>2020</v>
      </c>
      <c r="D1406" s="96">
        <v>3010</v>
      </c>
      <c r="E1406" s="97">
        <f>IF(LEFT(H1406,1) = "x",H1406,F1406)</f>
        <v>533000</v>
      </c>
      <c r="F1406" s="90">
        <v>533000</v>
      </c>
      <c r="G1406" s="98">
        <f>IF(""="",1,SUBSTITUTE(SUBSTITUTE("","xxp","xpp"),"xppm13","xppm08"))</f>
        <v>1</v>
      </c>
      <c r="H1406" s="98">
        <f>IF(""="",1,"")</f>
        <v>1</v>
      </c>
      <c r="I1406" s="98">
        <f>IF(""="",1,IF(LEFT("",1)&lt;&gt;"E","",1))</f>
        <v>1</v>
      </c>
      <c r="J1406" s="98">
        <f>IF(""="",1,IF(LEFT("",1)="E","",1))</f>
        <v>1</v>
      </c>
      <c r="K1406" s="99" t="s">
        <v>368</v>
      </c>
      <c r="L1406" s="91">
        <v>3010</v>
      </c>
      <c r="M1406" s="100" t="str">
        <f>IF(LEFT($G1406,4)="xppm","*","")</f>
        <v/>
      </c>
      <c r="N1406" s="101" t="str">
        <f>UPPER(TRIM("          UTILITIES"))</f>
        <v>UTILITIES</v>
      </c>
      <c r="P1406" s="102" t="s">
        <v>356</v>
      </c>
      <c r="R1406" s="109">
        <f>IFERROR(IF(1*AB1406&gt;0,AB1406,V1406),V1406)</f>
        <v>8425.5211111111112</v>
      </c>
      <c r="S1406" s="108"/>
      <c r="T1406" s="101">
        <f>IFERROR(IF(LEFT($G1406,4)="xppm",AD1406/VLOOKUP($G1406,$K$11:$Z$28,T$1,0),IF(LEFT($J1406,1)="E",AD1406/VLOOKUP($J1406,$K$11:$Z$28,T$1,0),AD1406/T$6)),"")</f>
        <v>8588.8466666666664</v>
      </c>
      <c r="V1406" s="101">
        <f>IFERROR(IF(LEFT($G1406,4)="xppm",AF1406/VLOOKUP($G1406,$K$11:$Z$28,V$1,0),IF(LEFT($J1406,1)="E",AF1406/VLOOKUP($J1406,$K$11:$Z$28,V$1,0),AF1406/V$6)),"")</f>
        <v>8425.5211111111112</v>
      </c>
      <c r="X1406" s="101">
        <f>IFERROR(IF(LEFT($G1406,4)="xppm",AH1406/VLOOKUP($G1406,$K$11:$Z$28,X$1,0),IF(LEFT($J1406,1)="E",AH1406/VLOOKUP($J1406,$K$11:$Z$28,X$1,0),AH1406/X$6)),"")</f>
        <v>7733.94</v>
      </c>
      <c r="Z1406" s="101">
        <f>IFERROR(IF(LEFT($G1406,4)="xppm",AJ1406/VLOOKUP($G1406,$K$11:$Z$28,Z$1,0),IF(LEFT($J1406,1)="E",AJ1406/VLOOKUP($J1406,$K$11:$Z$28,Z$1,0),AJ1406/Z$6)),"")</f>
        <v>8153</v>
      </c>
      <c r="AA1406" s="108"/>
      <c r="AB1406" s="99">
        <f>IFERROR(IF(LEFT($G1406,4)="xppm",AL1406/VLOOKUP($G1406,$K$11:$Z$28,AB$1,0),IF(LEFT($J1406,1)="E",AL1406/VLOOKUP($J1406,$K$11:$AB$28,AB$1,0),AL1406/AB$6)),"")</f>
        <v>0</v>
      </c>
      <c r="AC1406" s="110"/>
      <c r="AD1406" s="14">
        <v>25766.54</v>
      </c>
      <c r="AE1406" s="14"/>
      <c r="AF1406" s="14">
        <v>75829.69</v>
      </c>
      <c r="AG1406" s="14"/>
      <c r="AH1406" s="14">
        <v>92807.28</v>
      </c>
      <c r="AI1406" s="14"/>
      <c r="AJ1406" s="14">
        <v>97836</v>
      </c>
      <c r="AK1406" s="65"/>
      <c r="AL1406" s="14">
        <v>0</v>
      </c>
      <c r="AM1406" s="65"/>
      <c r="AN1406" s="25">
        <v>5921.82</v>
      </c>
      <c r="AO1406" s="25">
        <v>6366.18</v>
      </c>
      <c r="AP1406" s="25">
        <v>9827.5300000000007</v>
      </c>
      <c r="AQ1406" s="25">
        <v>11588.68</v>
      </c>
      <c r="AR1406" s="25">
        <v>8508.73</v>
      </c>
      <c r="AS1406" s="25">
        <v>8483.02</v>
      </c>
      <c r="AT1406" s="25">
        <v>8328.17</v>
      </c>
      <c r="AU1406" s="25">
        <v>7176.3</v>
      </c>
      <c r="AV1406" s="25">
        <v>5978.25</v>
      </c>
      <c r="AW1406" s="25">
        <v>7958.6</v>
      </c>
      <c r="AX1406" s="25">
        <v>10997.89</v>
      </c>
      <c r="AY1406" s="25">
        <v>6810.05</v>
      </c>
      <c r="AZ1406" s="108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  <c r="BS1406" s="10"/>
      <c r="BT1406" s="10"/>
      <c r="BU1406" s="10"/>
      <c r="BV1406" s="10"/>
      <c r="BW1406" s="10"/>
      <c r="BX1406" s="10"/>
      <c r="BY1406" s="10"/>
      <c r="BZ1406" s="10"/>
      <c r="CA1406" s="10"/>
      <c r="CB1406" s="10"/>
      <c r="CC1406" s="10"/>
      <c r="CD1406" s="10"/>
      <c r="CE1406" s="10"/>
      <c r="CF1406" s="10"/>
      <c r="CG1406" s="10"/>
      <c r="CH1406" s="10"/>
      <c r="CI1406" s="10"/>
      <c r="CJ1406" s="10"/>
      <c r="CK1406" s="10"/>
      <c r="CL1406" s="10"/>
      <c r="CM1406" s="10"/>
      <c r="CN1406" s="10"/>
      <c r="CO1406" s="10"/>
      <c r="CP1406" s="10"/>
      <c r="CQ1406" s="10"/>
      <c r="CR1406" s="10"/>
      <c r="CS1406" s="10"/>
      <c r="CT1406" s="10"/>
      <c r="CU1406" s="10"/>
      <c r="CV1406" s="10"/>
      <c r="CW1406" s="10"/>
      <c r="CX1406" s="10"/>
      <c r="CY1406" s="10"/>
      <c r="CZ1406" s="10"/>
      <c r="DA1406" s="10"/>
      <c r="DB1406" s="10"/>
      <c r="DC1406" s="10"/>
      <c r="DD1406" s="10"/>
      <c r="DE1406" s="10"/>
      <c r="DF1406" s="10"/>
      <c r="DG1406" s="10"/>
      <c r="DH1406" s="10"/>
      <c r="DI1406" s="10"/>
      <c r="DJ1406" s="10"/>
      <c r="DK1406" s="10"/>
      <c r="DL1406" s="10"/>
      <c r="DM1406" s="10"/>
      <c r="DN1406" s="10"/>
      <c r="DO1406" s="10"/>
      <c r="DP1406" s="10"/>
      <c r="DQ1406" s="10"/>
      <c r="DR1406" s="10"/>
      <c r="DS1406" s="10"/>
    </row>
    <row r="1407" spans="1:123" s="101" customFormat="1" ht="10.95" customHeight="1" x14ac:dyDescent="0.25">
      <c r="A1407" s="75" t="s">
        <v>348</v>
      </c>
      <c r="B1407" s="95" t="str">
        <f t="shared" si="390"/>
        <v>Bud02 2020,3010,'536000',3572.82333333333</v>
      </c>
      <c r="C1407" s="96">
        <f t="shared" si="391"/>
        <v>2020</v>
      </c>
      <c r="D1407" s="96">
        <v>3010</v>
      </c>
      <c r="E1407" s="97">
        <f>IF(LEFT(H1407,1) = "x",H1407,F1407)</f>
        <v>536000</v>
      </c>
      <c r="F1407" s="90">
        <v>536000</v>
      </c>
      <c r="G1407" s="98">
        <f>IF(""="",1,SUBSTITUTE(SUBSTITUTE("","xxp","xpp"),"xppm13","xppm08"))</f>
        <v>1</v>
      </c>
      <c r="H1407" s="98">
        <f>IF(""="",1,"")</f>
        <v>1</v>
      </c>
      <c r="I1407" s="98">
        <f>IF(""="",1,IF(LEFT("",1)&lt;&gt;"E","",1))</f>
        <v>1</v>
      </c>
      <c r="J1407" s="98">
        <f>IF(""="",1,IF(LEFT("",1)="E","",1))</f>
        <v>1</v>
      </c>
      <c r="K1407" s="99" t="s">
        <v>369</v>
      </c>
      <c r="L1407" s="91">
        <v>3010</v>
      </c>
      <c r="M1407" s="100" t="str">
        <f>IF(LEFT($G1407,4)="xppm","*","")</f>
        <v/>
      </c>
      <c r="N1407" s="101" t="str">
        <f>UPPER(TRIM("          REPAIRS &amp; MAINTENANCE/SUPPLIES"))</f>
        <v>REPAIRS &amp; MAINTENANCE/SUPPLIES</v>
      </c>
      <c r="P1407" s="102" t="s">
        <v>370</v>
      </c>
      <c r="R1407" s="109">
        <f>IFERROR(IF(1*AB1407&gt;0,AB1407,V1407),V1407)</f>
        <v>3572.8233333333333</v>
      </c>
      <c r="S1407" s="108"/>
      <c r="T1407" s="101">
        <f>IFERROR(IF(LEFT($G1407,4)="xppm",AD1407/VLOOKUP($G1407,$K$11:$Z$28,T$1,0),IF(LEFT($J1407,1)="E",AD1407/VLOOKUP($J1407,$K$11:$Z$28,T$1,0),AD1407/T$6)),"")</f>
        <v>4177.12</v>
      </c>
      <c r="V1407" s="101">
        <f>IFERROR(IF(LEFT($G1407,4)="xppm",AF1407/VLOOKUP($G1407,$K$11:$Z$28,V$1,0),IF(LEFT($J1407,1)="E",AF1407/VLOOKUP($J1407,$K$11:$Z$28,V$1,0),AF1407/V$6)),"")</f>
        <v>3572.8233333333333</v>
      </c>
      <c r="X1407" s="101">
        <f>IFERROR(IF(LEFT($G1407,4)="xppm",AH1407/VLOOKUP($G1407,$K$11:$Z$28,X$1,0),IF(LEFT($J1407,1)="E",AH1407/VLOOKUP($J1407,$K$11:$Z$28,X$1,0),AH1407/X$6)),"")</f>
        <v>4483.4741666666669</v>
      </c>
      <c r="Z1407" s="101">
        <f>IFERROR(IF(LEFT($G1407,4)="xppm",AJ1407/VLOOKUP($G1407,$K$11:$Z$28,Z$1,0),IF(LEFT($J1407,1)="E",AJ1407/VLOOKUP($J1407,$K$11:$Z$28,Z$1,0),AJ1407/Z$6)),"")</f>
        <v>1930.0633333333333</v>
      </c>
      <c r="AA1407" s="108"/>
      <c r="AB1407" s="99">
        <f>IFERROR(IF(LEFT($G1407,4)="xppm",AL1407/VLOOKUP($G1407,$K$11:$Z$28,AB$1,0),IF(LEFT($J1407,1)="E",AL1407/VLOOKUP($J1407,$K$11:$AB$28,AB$1,0),AL1407/AB$6)),"")</f>
        <v>0</v>
      </c>
      <c r="AC1407" s="110"/>
      <c r="AD1407" s="14">
        <v>12531.36</v>
      </c>
      <c r="AE1407" s="14"/>
      <c r="AF1407" s="14">
        <v>32155.41</v>
      </c>
      <c r="AG1407" s="14"/>
      <c r="AH1407" s="14">
        <v>53801.69</v>
      </c>
      <c r="AI1407" s="14"/>
      <c r="AJ1407" s="14">
        <v>23160.76</v>
      </c>
      <c r="AK1407" s="65"/>
      <c r="AL1407" s="14">
        <v>0</v>
      </c>
      <c r="AM1407" s="65"/>
      <c r="AN1407" s="25">
        <v>6501.28</v>
      </c>
      <c r="AO1407" s="25">
        <v>1602.74</v>
      </c>
      <c r="AP1407" s="25">
        <v>14161.37</v>
      </c>
      <c r="AQ1407" s="25">
        <v>4607.59</v>
      </c>
      <c r="AR1407" s="25">
        <v>2116.64</v>
      </c>
      <c r="AS1407" s="25">
        <v>1968.36</v>
      </c>
      <c r="AT1407" s="25">
        <v>4839.93</v>
      </c>
      <c r="AU1407" s="25">
        <v>2262.91</v>
      </c>
      <c r="AV1407" s="25">
        <v>3828.62</v>
      </c>
      <c r="AW1407" s="25">
        <v>5883.38</v>
      </c>
      <c r="AX1407" s="25">
        <v>2992.26</v>
      </c>
      <c r="AY1407" s="25">
        <v>3655.72</v>
      </c>
      <c r="AZ1407" s="108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  <c r="BS1407" s="10"/>
      <c r="BT1407" s="10"/>
      <c r="BU1407" s="10"/>
      <c r="BV1407" s="10"/>
      <c r="BW1407" s="10"/>
      <c r="BX1407" s="10"/>
      <c r="BY1407" s="10"/>
      <c r="BZ1407" s="10"/>
      <c r="CA1407" s="10"/>
      <c r="CB1407" s="10"/>
      <c r="CC1407" s="10"/>
      <c r="CD1407" s="10"/>
      <c r="CE1407" s="10"/>
      <c r="CF1407" s="10"/>
      <c r="CG1407" s="10"/>
      <c r="CH1407" s="10"/>
      <c r="CI1407" s="10"/>
      <c r="CJ1407" s="10"/>
      <c r="CK1407" s="10"/>
      <c r="CL1407" s="10"/>
      <c r="CM1407" s="10"/>
      <c r="CN1407" s="10"/>
      <c r="CO1407" s="10"/>
      <c r="CP1407" s="10"/>
      <c r="CQ1407" s="10"/>
      <c r="CR1407" s="10"/>
      <c r="CS1407" s="10"/>
      <c r="CT1407" s="10"/>
      <c r="CU1407" s="10"/>
      <c r="CV1407" s="10"/>
      <c r="CW1407" s="10"/>
      <c r="CX1407" s="10"/>
      <c r="CY1407" s="10"/>
      <c r="CZ1407" s="10"/>
      <c r="DA1407" s="10"/>
      <c r="DB1407" s="10"/>
      <c r="DC1407" s="10"/>
      <c r="DD1407" s="10"/>
      <c r="DE1407" s="10"/>
      <c r="DF1407" s="10"/>
      <c r="DG1407" s="10"/>
      <c r="DH1407" s="10"/>
      <c r="DI1407" s="10"/>
      <c r="DJ1407" s="10"/>
      <c r="DK1407" s="10"/>
      <c r="DL1407" s="10"/>
      <c r="DM1407" s="10"/>
      <c r="DN1407" s="10"/>
      <c r="DO1407" s="10"/>
      <c r="DP1407" s="10"/>
      <c r="DQ1407" s="10"/>
      <c r="DR1407" s="10"/>
      <c r="DS1407" s="10"/>
    </row>
    <row r="1408" spans="1:123" s="101" customFormat="1" ht="10.95" customHeight="1" x14ac:dyDescent="0.25">
      <c r="A1408" s="75" t="s">
        <v>348</v>
      </c>
      <c r="B1408" s="95" t="str">
        <f t="shared" si="390"/>
        <v>Bud02 2020,3010,'534000',1706.89555555556</v>
      </c>
      <c r="C1408" s="96">
        <f t="shared" si="391"/>
        <v>2020</v>
      </c>
      <c r="D1408" s="96">
        <v>3010</v>
      </c>
      <c r="E1408" s="97">
        <f>IF(LEFT(H1408,1) = "x",H1408,F1408)</f>
        <v>534000</v>
      </c>
      <c r="F1408" s="90">
        <v>534000</v>
      </c>
      <c r="G1408" s="98">
        <f>IF(""="",1,SUBSTITUTE(SUBSTITUTE("","xxp","xpp"),"xppm13","xppm08"))</f>
        <v>1</v>
      </c>
      <c r="H1408" s="98">
        <f>IF(""="",1,"")</f>
        <v>1</v>
      </c>
      <c r="I1408" s="98">
        <f>IF(""="",1,IF(LEFT("",1)&lt;&gt;"E","",1))</f>
        <v>1</v>
      </c>
      <c r="J1408" s="98">
        <f>IF(""="",1,IF(LEFT("",1)="E","",1))</f>
        <v>1</v>
      </c>
      <c r="K1408" s="99" t="s">
        <v>371</v>
      </c>
      <c r="L1408" s="91">
        <v>3010</v>
      </c>
      <c r="M1408" s="100" t="str">
        <f>IF(LEFT($G1408,4)="xppm","*","")</f>
        <v/>
      </c>
      <c r="N1408" s="101" t="str">
        <f>UPPER(TRIM("          CONTRACT SERVICES"))</f>
        <v>CONTRACT SERVICES</v>
      </c>
      <c r="P1408" s="102" t="s">
        <v>370</v>
      </c>
      <c r="R1408" s="109">
        <f>IFERROR(IF(1*AB1408&gt;0,AB1408,V1408),V1408)</f>
        <v>1706.8955555555556</v>
      </c>
      <c r="S1408" s="108"/>
      <c r="T1408" s="101">
        <f>IFERROR(IF(LEFT($G1408,4)="xppm",AD1408/VLOOKUP($G1408,$K$11:$Z$28,T$1,0),IF(LEFT($J1408,1)="E",AD1408/VLOOKUP($J1408,$K$11:$Z$28,T$1,0),AD1408/T$6)),"")</f>
        <v>1894.6066666666666</v>
      </c>
      <c r="V1408" s="101">
        <f>IFERROR(IF(LEFT($G1408,4)="xppm",AF1408/VLOOKUP($G1408,$K$11:$Z$28,V$1,0),IF(LEFT($J1408,1)="E",AF1408/VLOOKUP($J1408,$K$11:$Z$28,V$1,0),AF1408/V$6)),"")</f>
        <v>1706.8955555555556</v>
      </c>
      <c r="X1408" s="101">
        <f>IFERROR(IF(LEFT($G1408,4)="xppm",AH1408/VLOOKUP($G1408,$K$11:$Z$28,X$1,0),IF(LEFT($J1408,1)="E",AH1408/VLOOKUP($J1408,$K$11:$Z$28,X$1,0),AH1408/X$6)),"")</f>
        <v>1678.2558333333334</v>
      </c>
      <c r="Z1408" s="101">
        <f>IFERROR(IF(LEFT($G1408,4)="xppm",AJ1408/VLOOKUP($G1408,$K$11:$Z$28,Z$1,0),IF(LEFT($J1408,1)="E",AJ1408/VLOOKUP($J1408,$K$11:$Z$28,Z$1,0),AJ1408/Z$6)),"")</f>
        <v>1517</v>
      </c>
      <c r="AA1408" s="108"/>
      <c r="AB1408" s="99">
        <f>IFERROR(IF(LEFT($G1408,4)="xppm",AL1408/VLOOKUP($G1408,$K$11:$Z$28,AB$1,0),IF(LEFT($J1408,1)="E",AL1408/VLOOKUP($J1408,$K$11:$AB$28,AB$1,0),AL1408/AB$6)),"")</f>
        <v>0</v>
      </c>
      <c r="AC1408" s="110"/>
      <c r="AD1408" s="14">
        <v>5683.82</v>
      </c>
      <c r="AE1408" s="14"/>
      <c r="AF1408" s="14">
        <v>15362.06</v>
      </c>
      <c r="AG1408" s="14"/>
      <c r="AH1408" s="14">
        <v>20139.07</v>
      </c>
      <c r="AI1408" s="14"/>
      <c r="AJ1408" s="14">
        <v>18204</v>
      </c>
      <c r="AK1408" s="65"/>
      <c r="AL1408" s="14">
        <v>0</v>
      </c>
      <c r="AM1408" s="65"/>
      <c r="AN1408" s="25">
        <v>633.69000000000005</v>
      </c>
      <c r="AO1408" s="25">
        <v>2289.25</v>
      </c>
      <c r="AP1408" s="25">
        <v>2379</v>
      </c>
      <c r="AQ1408" s="25">
        <v>1504.73</v>
      </c>
      <c r="AR1408" s="25">
        <v>2236.36</v>
      </c>
      <c r="AS1408" s="25">
        <v>1470.62</v>
      </c>
      <c r="AT1408" s="25">
        <v>1206.3599999999999</v>
      </c>
      <c r="AU1408" s="25">
        <v>2415.0500000000002</v>
      </c>
      <c r="AV1408" s="25">
        <v>845.12</v>
      </c>
      <c r="AW1408" s="25">
        <v>110.62</v>
      </c>
      <c r="AX1408" s="25">
        <v>2589.58</v>
      </c>
      <c r="AY1408" s="25">
        <v>2983.62</v>
      </c>
      <c r="AZ1408" s="108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  <c r="BS1408" s="10"/>
      <c r="BT1408" s="10"/>
      <c r="BU1408" s="10"/>
      <c r="BV1408" s="10"/>
      <c r="BW1408" s="10"/>
      <c r="BX1408" s="10"/>
      <c r="BY1408" s="10"/>
      <c r="BZ1408" s="10"/>
      <c r="CA1408" s="10"/>
      <c r="CB1408" s="10"/>
      <c r="CC1408" s="10"/>
      <c r="CD1408" s="10"/>
      <c r="CE1408" s="10"/>
      <c r="CF1408" s="10"/>
      <c r="CG1408" s="10"/>
      <c r="CH1408" s="10"/>
      <c r="CI1408" s="10"/>
      <c r="CJ1408" s="10"/>
      <c r="CK1408" s="10"/>
      <c r="CL1408" s="10"/>
      <c r="CM1408" s="10"/>
      <c r="CN1408" s="10"/>
      <c r="CO1408" s="10"/>
      <c r="CP1408" s="10"/>
      <c r="CQ1408" s="10"/>
      <c r="CR1408" s="10"/>
      <c r="CS1408" s="10"/>
      <c r="CT1408" s="10"/>
      <c r="CU1408" s="10"/>
      <c r="CV1408" s="10"/>
      <c r="CW1408" s="10"/>
      <c r="CX1408" s="10"/>
      <c r="CY1408" s="10"/>
      <c r="CZ1408" s="10"/>
      <c r="DA1408" s="10"/>
      <c r="DB1408" s="10"/>
      <c r="DC1408" s="10"/>
      <c r="DD1408" s="10"/>
      <c r="DE1408" s="10"/>
      <c r="DF1408" s="10"/>
      <c r="DG1408" s="10"/>
      <c r="DH1408" s="10"/>
      <c r="DI1408" s="10"/>
      <c r="DJ1408" s="10"/>
      <c r="DK1408" s="10"/>
      <c r="DL1408" s="10"/>
      <c r="DM1408" s="10"/>
      <c r="DN1408" s="10"/>
      <c r="DO1408" s="10"/>
      <c r="DP1408" s="10"/>
      <c r="DQ1408" s="10"/>
      <c r="DR1408" s="10"/>
      <c r="DS1408" s="10"/>
    </row>
    <row r="1409" spans="1:123" ht="4.05" customHeight="1" x14ac:dyDescent="0.25">
      <c r="A1409" s="75" t="s">
        <v>348</v>
      </c>
      <c r="E1409" s="111"/>
      <c r="F1409" s="112"/>
      <c r="T1409" s="25"/>
      <c r="U1409" s="25"/>
      <c r="V1409" s="25"/>
      <c r="W1409" s="25"/>
      <c r="X1409" s="25"/>
      <c r="Y1409" s="25"/>
      <c r="Z1409" s="25"/>
      <c r="AA1409" s="25"/>
      <c r="AB1409" s="14"/>
      <c r="AC1409" s="14"/>
    </row>
    <row r="1410" spans="1:123" s="86" customFormat="1" ht="15" customHeight="1" x14ac:dyDescent="0.25">
      <c r="A1410" s="75" t="s">
        <v>348</v>
      </c>
      <c r="B1410" s="80"/>
      <c r="C1410" s="80"/>
      <c r="D1410" s="80"/>
      <c r="E1410" s="81"/>
      <c r="F1410" s="82"/>
      <c r="G1410" s="81"/>
      <c r="H1410" s="81"/>
      <c r="I1410" s="81"/>
      <c r="J1410" s="81"/>
      <c r="K1410" s="81"/>
      <c r="L1410" s="83">
        <f>L1411</f>
        <v>3010</v>
      </c>
      <c r="M1410" s="84" t="s">
        <v>372</v>
      </c>
      <c r="N1410" s="84"/>
      <c r="O1410" s="84"/>
      <c r="P1410" s="84"/>
      <c r="Q1410" s="84"/>
      <c r="R1410" s="84"/>
      <c r="S1410" s="84"/>
      <c r="T1410" s="84"/>
      <c r="U1410" s="84"/>
      <c r="V1410" s="84"/>
      <c r="W1410" s="84"/>
      <c r="X1410" s="84"/>
      <c r="Y1410" s="84"/>
      <c r="Z1410" s="84"/>
      <c r="AA1410" s="84"/>
      <c r="AB1410" s="81"/>
      <c r="AC1410" s="81"/>
      <c r="AD1410" s="14"/>
      <c r="AE1410" s="14"/>
      <c r="AF1410" s="14"/>
      <c r="AG1410" s="14"/>
      <c r="AH1410" s="14"/>
      <c r="AI1410" s="14"/>
      <c r="AJ1410" s="14"/>
      <c r="AK1410" s="14"/>
      <c r="AL1410" s="14"/>
      <c r="AM1410" s="14"/>
      <c r="AN1410" s="85"/>
      <c r="AO1410" s="85"/>
      <c r="AP1410" s="85"/>
      <c r="AQ1410" s="85"/>
      <c r="AR1410" s="85"/>
      <c r="AS1410" s="85"/>
      <c r="AT1410" s="85"/>
      <c r="AU1410" s="85"/>
      <c r="AV1410" s="85"/>
      <c r="AW1410" s="85"/>
      <c r="AX1410" s="85"/>
      <c r="AY1410" s="85"/>
      <c r="AZ1410" s="84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  <c r="BS1410" s="10"/>
      <c r="BT1410" s="10"/>
      <c r="BU1410" s="10"/>
      <c r="BV1410" s="10"/>
      <c r="BW1410" s="10"/>
      <c r="BX1410" s="10"/>
      <c r="BY1410" s="10"/>
      <c r="BZ1410" s="10"/>
      <c r="CA1410" s="10"/>
      <c r="CB1410" s="10"/>
      <c r="CC1410" s="10"/>
      <c r="CD1410" s="10"/>
      <c r="CE1410" s="10"/>
      <c r="CF1410" s="10"/>
      <c r="CG1410" s="10"/>
      <c r="CH1410" s="10"/>
      <c r="CI1410" s="10"/>
      <c r="CJ1410" s="10"/>
      <c r="CK1410" s="10"/>
      <c r="CL1410" s="10"/>
      <c r="CM1410" s="10"/>
      <c r="CN1410" s="10"/>
      <c r="CO1410" s="10"/>
      <c r="CP1410" s="10"/>
      <c r="CQ1410" s="10"/>
      <c r="CR1410" s="10"/>
      <c r="CS1410" s="10"/>
      <c r="CT1410" s="10"/>
      <c r="CU1410" s="10"/>
      <c r="CV1410" s="10"/>
      <c r="CW1410" s="10"/>
      <c r="CX1410" s="10"/>
      <c r="CY1410" s="10"/>
      <c r="CZ1410" s="10"/>
      <c r="DA1410" s="10"/>
      <c r="DB1410" s="10"/>
      <c r="DC1410" s="10"/>
      <c r="DD1410" s="10"/>
      <c r="DE1410" s="10"/>
      <c r="DF1410" s="10"/>
      <c r="DG1410" s="10"/>
      <c r="DH1410" s="10"/>
      <c r="DI1410" s="10"/>
      <c r="DJ1410" s="10"/>
      <c r="DK1410" s="10"/>
      <c r="DL1410" s="10"/>
      <c r="DM1410" s="10"/>
      <c r="DN1410" s="10"/>
      <c r="DO1410" s="10"/>
      <c r="DP1410" s="10"/>
      <c r="DQ1410" s="10"/>
      <c r="DR1410" s="10"/>
      <c r="DS1410" s="10"/>
    </row>
    <row r="1411" spans="1:123" s="101" customFormat="1" ht="10.95" customHeight="1" x14ac:dyDescent="0.25">
      <c r="A1411" s="75" t="s">
        <v>348</v>
      </c>
      <c r="B1411" s="95" t="str">
        <f t="shared" ref="B1411:B1422" si="392">IF(E1411&gt;0,"Bud02 " &amp; C1411 &amp;","&amp;D1411&amp;",'"&amp;E1411&amp;"',"&amp;1*R1411)</f>
        <v>Bud02 2020,3010,'542500',908.324444444444</v>
      </c>
      <c r="C1411" s="96">
        <f t="shared" ref="C1411:C1422" si="393">$E$5</f>
        <v>2020</v>
      </c>
      <c r="D1411" s="96">
        <v>3010</v>
      </c>
      <c r="E1411" s="97">
        <f>IF(LEFT(H1411,1) = "x",H1411,F1411)</f>
        <v>542500</v>
      </c>
      <c r="F1411" s="90">
        <v>542500</v>
      </c>
      <c r="G1411" s="98">
        <f>IF(""="",1,SUBSTITUTE(SUBSTITUTE("","xxp","xpp"),"xppm13","xppm08"))</f>
        <v>1</v>
      </c>
      <c r="H1411" s="98">
        <f>IF(""="",1,"")</f>
        <v>1</v>
      </c>
      <c r="I1411" s="98">
        <f>IF(""="",1,IF(LEFT("",1)&lt;&gt;"E","",1))</f>
        <v>1</v>
      </c>
      <c r="J1411" s="98">
        <f>IF(""="",1,IF(LEFT("",1)="E","",1))</f>
        <v>1</v>
      </c>
      <c r="K1411" s="99" t="s">
        <v>373</v>
      </c>
      <c r="L1411" s="91">
        <v>3010</v>
      </c>
      <c r="M1411" s="100" t="str">
        <f>IF(LEFT($G1411,4)="xppm","*","")</f>
        <v/>
      </c>
      <c r="N1411" s="101" t="str">
        <f>UPPER(TRIM("          MARKETING - ADVERTISING &amp; PROMOTION"))</f>
        <v>MARKETING - ADVERTISING &amp; PROMOTION</v>
      </c>
      <c r="P1411" s="102" t="s">
        <v>374</v>
      </c>
      <c r="R1411" s="109">
        <f>IFERROR(IF(1*AB1411&gt;0,AB1411,V1411),V1411)</f>
        <v>908.32444444444445</v>
      </c>
      <c r="S1411" s="108"/>
      <c r="T1411" s="101">
        <f>IFERROR(IF(LEFT($G1411,4)="xppm",AD1411/VLOOKUP($G1411,$K$11:$Z$28,T$1,0),IF(LEFT($J1411,1)="E",AD1411/VLOOKUP($J1411,$K$11:$Z$28,T$1,0),AD1411/T$6)),"")</f>
        <v>1626.4266666666665</v>
      </c>
      <c r="V1411" s="101">
        <f>IFERROR(IF(LEFT($G1411,4)="xppm",AF1411/VLOOKUP($G1411,$K$11:$Z$28,V$1,0),IF(LEFT($J1411,1)="E",AF1411/VLOOKUP($J1411,$K$11:$Z$28,V$1,0),AF1411/V$6)),"")</f>
        <v>908.32444444444445</v>
      </c>
      <c r="X1411" s="101">
        <f>IFERROR(IF(LEFT($G1411,4)="xppm",AH1411/VLOOKUP($G1411,$K$11:$Z$28,X$1,0),IF(LEFT($J1411,1)="E",AH1411/VLOOKUP($J1411,$K$11:$Z$28,X$1,0),AH1411/X$6)),"")</f>
        <v>574.98750000000007</v>
      </c>
      <c r="Z1411" s="101">
        <f>IFERROR(IF(LEFT($G1411,4)="xppm",AJ1411/VLOOKUP($G1411,$K$11:$Z$28,Z$1,0),IF(LEFT($J1411,1)="E",AJ1411/VLOOKUP($J1411,$K$11:$Z$28,Z$1,0),AJ1411/Z$6)),"")</f>
        <v>740.63166666666666</v>
      </c>
      <c r="AA1411" s="108"/>
      <c r="AB1411" s="99">
        <f>IFERROR(IF(LEFT($G1411,4)="xppm",AL1411/VLOOKUP($G1411,$K$11:$Z$28,AB$1,0),IF(LEFT($J1411,1)="E",AL1411/VLOOKUP($J1411,$K$11:$AB$28,AB$1,0),AL1411/AB$6)),"")</f>
        <v>0</v>
      </c>
      <c r="AC1411" s="110"/>
      <c r="AD1411" s="14">
        <v>4879.28</v>
      </c>
      <c r="AE1411" s="14"/>
      <c r="AF1411" s="14">
        <v>8174.92</v>
      </c>
      <c r="AG1411" s="14"/>
      <c r="AH1411" s="14">
        <v>6899.85</v>
      </c>
      <c r="AI1411" s="14"/>
      <c r="AJ1411" s="14">
        <v>8887.58</v>
      </c>
      <c r="AK1411" s="65"/>
      <c r="AL1411" s="14">
        <v>0</v>
      </c>
      <c r="AM1411" s="65"/>
      <c r="AN1411" s="25">
        <v>627.20000000000005</v>
      </c>
      <c r="AO1411" s="25">
        <v>244.81</v>
      </c>
      <c r="AP1411" s="25">
        <v>901.1</v>
      </c>
      <c r="AQ1411" s="25">
        <v>512.77</v>
      </c>
      <c r="AR1411" s="25">
        <v>618.44000000000005</v>
      </c>
      <c r="AS1411" s="25">
        <v>208.66</v>
      </c>
      <c r="AT1411" s="25">
        <v>604.5</v>
      </c>
      <c r="AU1411" s="25">
        <v>666.74</v>
      </c>
      <c r="AV1411" s="25">
        <v>684.53</v>
      </c>
      <c r="AW1411" s="25">
        <v>576.63</v>
      </c>
      <c r="AX1411" s="25">
        <v>520.92999999999995</v>
      </c>
      <c r="AY1411" s="25">
        <v>3781.72</v>
      </c>
      <c r="AZ1411" s="108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  <c r="BS1411" s="10"/>
      <c r="BT1411" s="10"/>
      <c r="BU1411" s="10"/>
      <c r="BV1411" s="10"/>
      <c r="BW1411" s="10"/>
      <c r="BX1411" s="10"/>
      <c r="BY1411" s="10"/>
      <c r="BZ1411" s="10"/>
      <c r="CA1411" s="10"/>
      <c r="CB1411" s="10"/>
      <c r="CC1411" s="10"/>
      <c r="CD1411" s="10"/>
      <c r="CE1411" s="10"/>
      <c r="CF1411" s="10"/>
      <c r="CG1411" s="10"/>
      <c r="CH1411" s="10"/>
      <c r="CI1411" s="10"/>
      <c r="CJ1411" s="10"/>
      <c r="CK1411" s="10"/>
      <c r="CL1411" s="10"/>
      <c r="CM1411" s="10"/>
      <c r="CN1411" s="10"/>
      <c r="CO1411" s="10"/>
      <c r="CP1411" s="10"/>
      <c r="CQ1411" s="10"/>
      <c r="CR1411" s="10"/>
      <c r="CS1411" s="10"/>
      <c r="CT1411" s="10"/>
      <c r="CU1411" s="10"/>
      <c r="CV1411" s="10"/>
      <c r="CW1411" s="10"/>
      <c r="CX1411" s="10"/>
      <c r="CY1411" s="10"/>
      <c r="CZ1411" s="10"/>
      <c r="DA1411" s="10"/>
      <c r="DB1411" s="10"/>
      <c r="DC1411" s="10"/>
      <c r="DD1411" s="10"/>
      <c r="DE1411" s="10"/>
      <c r="DF1411" s="10"/>
      <c r="DG1411" s="10"/>
      <c r="DH1411" s="10"/>
      <c r="DI1411" s="10"/>
      <c r="DJ1411" s="10"/>
      <c r="DK1411" s="10"/>
      <c r="DL1411" s="10"/>
      <c r="DM1411" s="10"/>
      <c r="DN1411" s="10"/>
      <c r="DO1411" s="10"/>
      <c r="DP1411" s="10"/>
      <c r="DQ1411" s="10"/>
      <c r="DR1411" s="10"/>
      <c r="DS1411" s="10"/>
    </row>
    <row r="1412" spans="1:123" s="101" customFormat="1" ht="10.95" customHeight="1" x14ac:dyDescent="0.25">
      <c r="A1412" s="75" t="s">
        <v>348</v>
      </c>
      <c r="B1412" s="95" t="str">
        <f t="shared" si="392"/>
        <v>Bud02 2020,3010,'543200',294.468888888889</v>
      </c>
      <c r="C1412" s="96">
        <f t="shared" si="393"/>
        <v>2020</v>
      </c>
      <c r="D1412" s="96">
        <v>3010</v>
      </c>
      <c r="E1412" s="97">
        <f>IF(LEFT(H1412,1) = "x",H1412,F1412)</f>
        <v>543200</v>
      </c>
      <c r="F1412" s="90">
        <v>543200</v>
      </c>
      <c r="G1412" s="98">
        <f>IF(""="",1,SUBSTITUTE(SUBSTITUTE("","xxp","xpp"),"xppm13","xppm08"))</f>
        <v>1</v>
      </c>
      <c r="H1412" s="98">
        <f>IF(""="",1,"")</f>
        <v>1</v>
      </c>
      <c r="I1412" s="98">
        <f>IF(""="",1,IF(LEFT("",1)&lt;&gt;"E","",1))</f>
        <v>1</v>
      </c>
      <c r="J1412" s="98">
        <f>IF(""="",1,IF(LEFT("",1)="E","",1))</f>
        <v>1</v>
      </c>
      <c r="K1412" s="99" t="s">
        <v>375</v>
      </c>
      <c r="L1412" s="91">
        <v>3010</v>
      </c>
      <c r="M1412" s="100" t="str">
        <f>IF(LEFT($G1412,4)="xppm","*","")</f>
        <v/>
      </c>
      <c r="N1412" s="101" t="str">
        <f>UPPER(TRIM("          CONCIERGE - RESIDENT EXPENSES"))</f>
        <v>CONCIERGE - RESIDENT EXPENSES</v>
      </c>
      <c r="P1412" s="102" t="s">
        <v>376</v>
      </c>
      <c r="R1412" s="109">
        <f>IFERROR(IF(1*AB1412&gt;0,AB1412,V1412),V1412)</f>
        <v>294.46888888888884</v>
      </c>
      <c r="S1412" s="108"/>
      <c r="T1412" s="101">
        <f>IFERROR(IF(LEFT($G1412,4)="xppm",AD1412/VLOOKUP($G1412,$K$11:$Z$28,T$1,0),IF(LEFT($J1412,1)="E",AD1412/VLOOKUP($J1412,$K$11:$Z$28,T$1,0),AD1412/T$6)),"")</f>
        <v>347.25333333333333</v>
      </c>
      <c r="V1412" s="101">
        <f>IFERROR(IF(LEFT($G1412,4)="xppm",AF1412/VLOOKUP($G1412,$K$11:$Z$28,V$1,0),IF(LEFT($J1412,1)="E",AF1412/VLOOKUP($J1412,$K$11:$Z$28,V$1,0),AF1412/V$6)),"")</f>
        <v>294.46888888888884</v>
      </c>
      <c r="X1412" s="101">
        <f>IFERROR(IF(LEFT($G1412,4)="xppm",AH1412/VLOOKUP($G1412,$K$11:$Z$28,X$1,0),IF(LEFT($J1412,1)="E",AH1412/VLOOKUP($J1412,$K$11:$Z$28,X$1,0),AH1412/X$6)),"")</f>
        <v>236.83500000000001</v>
      </c>
      <c r="Z1412" s="101">
        <f>IFERROR(IF(LEFT($G1412,4)="xppm",AJ1412/VLOOKUP($G1412,$K$11:$Z$28,Z$1,0),IF(LEFT($J1412,1)="E",AJ1412/VLOOKUP($J1412,$K$11:$Z$28,Z$1,0),AJ1412/Z$6)),"")</f>
        <v>720</v>
      </c>
      <c r="AA1412" s="108"/>
      <c r="AB1412" s="99">
        <f>IFERROR(IF(LEFT($G1412,4)="xppm",AL1412/VLOOKUP($G1412,$K$11:$Z$28,AB$1,0),IF(LEFT($J1412,1)="E",AL1412/VLOOKUP($J1412,$K$11:$AB$28,AB$1,0),AL1412/AB$6)),"")</f>
        <v>0</v>
      </c>
      <c r="AC1412" s="110"/>
      <c r="AD1412" s="14">
        <v>1041.76</v>
      </c>
      <c r="AE1412" s="14"/>
      <c r="AF1412" s="14">
        <v>2650.22</v>
      </c>
      <c r="AG1412" s="14"/>
      <c r="AH1412" s="14">
        <v>2842.02</v>
      </c>
      <c r="AI1412" s="14"/>
      <c r="AJ1412" s="14">
        <v>8640</v>
      </c>
      <c r="AK1412" s="65"/>
      <c r="AL1412" s="14">
        <v>0</v>
      </c>
      <c r="AM1412" s="65"/>
      <c r="AN1412" s="25">
        <v>188.25</v>
      </c>
      <c r="AO1412" s="25">
        <v>85.68</v>
      </c>
      <c r="AP1412" s="25">
        <v>676.27</v>
      </c>
      <c r="AQ1412" s="25">
        <v>94.5</v>
      </c>
      <c r="AR1412" s="25">
        <v>529.24</v>
      </c>
      <c r="AS1412" s="25">
        <v>301.52999999999997</v>
      </c>
      <c r="AT1412" s="25">
        <v>113.75</v>
      </c>
      <c r="AU1412" s="25">
        <v>26.1</v>
      </c>
      <c r="AV1412" s="25">
        <v>543.34</v>
      </c>
      <c r="AW1412" s="25">
        <v>423.55</v>
      </c>
      <c r="AX1412" s="25">
        <v>400.62</v>
      </c>
      <c r="AY1412" s="25">
        <v>217.59</v>
      </c>
      <c r="AZ1412" s="108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  <c r="BS1412" s="10"/>
      <c r="BT1412" s="10"/>
      <c r="BU1412" s="10"/>
      <c r="BV1412" s="10"/>
      <c r="BW1412" s="10"/>
      <c r="BX1412" s="10"/>
      <c r="BY1412" s="10"/>
      <c r="BZ1412" s="10"/>
      <c r="CA1412" s="10"/>
      <c r="CB1412" s="10"/>
      <c r="CC1412" s="10"/>
      <c r="CD1412" s="10"/>
      <c r="CE1412" s="10"/>
      <c r="CF1412" s="10"/>
      <c r="CG1412" s="10"/>
      <c r="CH1412" s="10"/>
      <c r="CI1412" s="10"/>
      <c r="CJ1412" s="10"/>
      <c r="CK1412" s="10"/>
      <c r="CL1412" s="10"/>
      <c r="CM1412" s="10"/>
      <c r="CN1412" s="10"/>
      <c r="CO1412" s="10"/>
      <c r="CP1412" s="10"/>
      <c r="CQ1412" s="10"/>
      <c r="CR1412" s="10"/>
      <c r="CS1412" s="10"/>
      <c r="CT1412" s="10"/>
      <c r="CU1412" s="10"/>
      <c r="CV1412" s="10"/>
      <c r="CW1412" s="10"/>
      <c r="CX1412" s="10"/>
      <c r="CY1412" s="10"/>
      <c r="CZ1412" s="10"/>
      <c r="DA1412" s="10"/>
      <c r="DB1412" s="10"/>
      <c r="DC1412" s="10"/>
      <c r="DD1412" s="10"/>
      <c r="DE1412" s="10"/>
      <c r="DF1412" s="10"/>
      <c r="DG1412" s="10"/>
      <c r="DH1412" s="10"/>
      <c r="DI1412" s="10"/>
      <c r="DJ1412" s="10"/>
      <c r="DK1412" s="10"/>
      <c r="DL1412" s="10"/>
      <c r="DM1412" s="10"/>
      <c r="DN1412" s="10"/>
      <c r="DO1412" s="10"/>
      <c r="DP1412" s="10"/>
      <c r="DQ1412" s="10"/>
      <c r="DR1412" s="10"/>
      <c r="DS1412" s="10"/>
    </row>
    <row r="1413" spans="1:123" s="101" customFormat="1" ht="10.95" customHeight="1" x14ac:dyDescent="0.25">
      <c r="A1413" s="75" t="s">
        <v>348</v>
      </c>
      <c r="B1413" s="95" t="str">
        <f t="shared" si="392"/>
        <v>Bud02 2020,3010,'xga002',0.000689522097670676</v>
      </c>
      <c r="C1413" s="96">
        <f t="shared" si="393"/>
        <v>2020</v>
      </c>
      <c r="D1413" s="96">
        <v>3010</v>
      </c>
      <c r="E1413" s="97" t="str">
        <f>IF(LEFT(H1413,1) = "x",H1413,F1413)</f>
        <v>xga002</v>
      </c>
      <c r="F1413" s="90">
        <v>546000</v>
      </c>
      <c r="G1413" s="98">
        <f>IF(""="",1,SUBSTITUTE(SUBSTITUTE("","xxp","xpp"),"xppm13","xppm08"))</f>
        <v>1</v>
      </c>
      <c r="H1413" s="98" t="str">
        <f>IF("xga002"="",1,"xga002")</f>
        <v>xga002</v>
      </c>
      <c r="I1413" s="98">
        <f>IF("E1z"="",1,IF(LEFT("E1z",1)&lt;&gt;"E","E1z",1))</f>
        <v>1</v>
      </c>
      <c r="J1413" s="98" t="str">
        <f>IF("E1z"="",1,IF(LEFT("E1z",1)="E","E1z",1))</f>
        <v>E1z</v>
      </c>
      <c r="K1413" s="99" t="s">
        <v>377</v>
      </c>
      <c r="L1413" s="91">
        <v>3010</v>
      </c>
      <c r="M1413" s="100" t="str">
        <f>IF(LEFT($G1413,4)="xppm","*","")</f>
        <v/>
      </c>
      <c r="N1413" s="101" t="str">
        <f>UPPER(TRIM("          FINANCIAL CONSULTING FEES"))</f>
        <v>FINANCIAL CONSULTING FEES</v>
      </c>
      <c r="P1413" s="102" t="s">
        <v>356</v>
      </c>
      <c r="R1413" s="109">
        <f>IFERROR(IF(1*AB1413&gt;0,AB1413,V1413),V1413)</f>
        <v>6.8952209767067605E-4</v>
      </c>
      <c r="S1413" s="108"/>
      <c r="T1413" s="101">
        <f>IFERROR(IF(LEFT($G1413,4)="xppm",AD1413/VLOOKUP($G1413,$K$11:$Z$28,T$1,0),IF(LEFT($J1413,1)="E",AD1413/VLOOKUP($J1413,$K$11:$Z$28,T$1,0),AD1413/T$6)),"")</f>
        <v>6.5660018594464176E-4</v>
      </c>
      <c r="V1413" s="101">
        <f>IFERROR(IF(LEFT($G1413,4)="xppm",AF1413/VLOOKUP($G1413,$K$11:$Z$28,V$1,0),IF(LEFT($J1413,1)="E",AF1413/VLOOKUP($J1413,$K$11:$Z$28,V$1,0),AF1413/V$6)),"")</f>
        <v>6.8952209767067605E-4</v>
      </c>
      <c r="X1413" s="101">
        <f>IFERROR(IF(LEFT($G1413,4)="xppm",AH1413/VLOOKUP($G1413,$K$11:$Z$28,X$1,0),IF(LEFT($J1413,1)="E",AH1413/VLOOKUP($J1413,$K$11:$Z$28,X$1,0),AH1413/X$6)),"")</f>
        <v>7.6430320671751759E-4</v>
      </c>
      <c r="Z1413" s="101">
        <f>IFERROR(IF(LEFT($G1413,4)="xppm",AJ1413/VLOOKUP($G1413,$K$11:$Z$28,Z$1,0),IF(LEFT($J1413,1)="E",AJ1413/VLOOKUP($J1413,$K$11:$Z$28,Z$1,0),AJ1413/Z$6)),"")</f>
        <v>6.8842932919927749E-4</v>
      </c>
      <c r="AA1413" s="108"/>
      <c r="AB1413" s="99" t="str">
        <f>IFERROR(IF(LEFT($G1413,4)="xppm",AL1413/VLOOKUP($G1413,$K$11:$Z$28,AB$1,0),IF(LEFT($J1413,1)="E",AL1413/VLOOKUP($J1413,$K$11:$AB$28,AB$1,0),AL1413/AB$6)),"")</f>
        <v/>
      </c>
      <c r="AC1413" s="110"/>
      <c r="AD1413" s="14">
        <v>72777.19</v>
      </c>
      <c r="AE1413" s="14"/>
      <c r="AF1413" s="14">
        <v>229854.71</v>
      </c>
      <c r="AG1413" s="14"/>
      <c r="AH1413" s="14">
        <v>277150.99</v>
      </c>
      <c r="AI1413" s="14"/>
      <c r="AJ1413" s="14">
        <v>290442.74574400001</v>
      </c>
      <c r="AK1413" s="65"/>
      <c r="AL1413" s="14">
        <v>0</v>
      </c>
      <c r="AM1413" s="65"/>
      <c r="AN1413" s="25">
        <v>23936.42</v>
      </c>
      <c r="AO1413" s="25">
        <v>23293.75</v>
      </c>
      <c r="AP1413" s="25">
        <v>25421.88</v>
      </c>
      <c r="AQ1413" s="25">
        <v>26389.61</v>
      </c>
      <c r="AR1413" s="25">
        <v>24049.86</v>
      </c>
      <c r="AS1413" s="25">
        <v>26371.97</v>
      </c>
      <c r="AT1413" s="25">
        <v>28174.06</v>
      </c>
      <c r="AU1413" s="25">
        <v>25540.68</v>
      </c>
      <c r="AV1413" s="25">
        <v>26551.34</v>
      </c>
      <c r="AW1413" s="25">
        <v>24864.65</v>
      </c>
      <c r="AX1413" s="25">
        <v>24334.22</v>
      </c>
      <c r="AY1413" s="25">
        <v>23578.32</v>
      </c>
      <c r="AZ1413" s="108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  <c r="BS1413" s="10"/>
      <c r="BT1413" s="10"/>
      <c r="BU1413" s="10"/>
      <c r="BV1413" s="10"/>
      <c r="BW1413" s="10"/>
      <c r="BX1413" s="10"/>
      <c r="BY1413" s="10"/>
      <c r="BZ1413" s="10"/>
      <c r="CA1413" s="10"/>
      <c r="CB1413" s="10"/>
      <c r="CC1413" s="10"/>
      <c r="CD1413" s="10"/>
      <c r="CE1413" s="10"/>
      <c r="CF1413" s="10"/>
      <c r="CG1413" s="10"/>
      <c r="CH1413" s="10"/>
      <c r="CI1413" s="10"/>
      <c r="CJ1413" s="10"/>
      <c r="CK1413" s="10"/>
      <c r="CL1413" s="10"/>
      <c r="CM1413" s="10"/>
      <c r="CN1413" s="10"/>
      <c r="CO1413" s="10"/>
      <c r="CP1413" s="10"/>
      <c r="CQ1413" s="10"/>
      <c r="CR1413" s="10"/>
      <c r="CS1413" s="10"/>
      <c r="CT1413" s="10"/>
      <c r="CU1413" s="10"/>
      <c r="CV1413" s="10"/>
      <c r="CW1413" s="10"/>
      <c r="CX1413" s="10"/>
      <c r="CY1413" s="10"/>
      <c r="CZ1413" s="10"/>
      <c r="DA1413" s="10"/>
      <c r="DB1413" s="10"/>
      <c r="DC1413" s="10"/>
      <c r="DD1413" s="10"/>
      <c r="DE1413" s="10"/>
      <c r="DF1413" s="10"/>
      <c r="DG1413" s="10"/>
      <c r="DH1413" s="10"/>
      <c r="DI1413" s="10"/>
      <c r="DJ1413" s="10"/>
      <c r="DK1413" s="10"/>
      <c r="DL1413" s="10"/>
      <c r="DM1413" s="10"/>
      <c r="DN1413" s="10"/>
      <c r="DO1413" s="10"/>
      <c r="DP1413" s="10"/>
      <c r="DQ1413" s="10"/>
      <c r="DR1413" s="10"/>
      <c r="DS1413" s="10"/>
    </row>
    <row r="1414" spans="1:123" s="101" customFormat="1" ht="10.95" customHeight="1" x14ac:dyDescent="0.25">
      <c r="A1414" s="75" t="s">
        <v>348</v>
      </c>
      <c r="B1414" s="95" t="str">
        <f t="shared" si="392"/>
        <v>Bud02 2020,3010,'505300',6167.78444444444</v>
      </c>
      <c r="C1414" s="96">
        <f t="shared" si="393"/>
        <v>2020</v>
      </c>
      <c r="D1414" s="96">
        <v>3010</v>
      </c>
      <c r="E1414" s="97">
        <f>IF(LEFT(H1414,1) = "x",H1414,F1414)</f>
        <v>505300</v>
      </c>
      <c r="F1414" s="90">
        <v>505300</v>
      </c>
      <c r="G1414" s="98">
        <f>IF(""="",1,SUBSTITUTE(SUBSTITUTE("","xxp","xpp"),"xppm13","xppm08"))</f>
        <v>1</v>
      </c>
      <c r="H1414" s="98">
        <f>IF(""="",1,"")</f>
        <v>1</v>
      </c>
      <c r="I1414" s="98">
        <f>IF(""="",1,IF(LEFT("",1)&lt;&gt;"E","",1))</f>
        <v>1</v>
      </c>
      <c r="J1414" s="98">
        <f>IF(""="",1,IF(LEFT("",1)="E","",1))</f>
        <v>1</v>
      </c>
      <c r="K1414" s="99" t="s">
        <v>378</v>
      </c>
      <c r="L1414" s="91">
        <v>3010</v>
      </c>
      <c r="M1414" s="100" t="str">
        <f>IF(LEFT($G1414,4)="xppm","*","")</f>
        <v/>
      </c>
      <c r="N1414" s="101" t="str">
        <f>UPPER(TRIM("          PROFESSIONAL FEES"))</f>
        <v>PROFESSIONAL FEES</v>
      </c>
      <c r="P1414" s="102" t="s">
        <v>356</v>
      </c>
      <c r="R1414" s="109">
        <f>IFERROR(IF(1*AB1414&gt;0,AB1414,V1414),V1414)</f>
        <v>6167.7844444444445</v>
      </c>
      <c r="S1414" s="108"/>
      <c r="T1414" s="101">
        <f>IFERROR(IF(LEFT($G1414,4)="xppm",AD1414/VLOOKUP($G1414,$K$11:$Z$28,T$1,0),IF(LEFT($J1414,1)="E",AD1414/VLOOKUP($J1414,$K$11:$Z$28,T$1,0),AD1414/T$6)),"")</f>
        <v>9824.3033333333333</v>
      </c>
      <c r="V1414" s="101">
        <f>IFERROR(IF(LEFT($G1414,4)="xppm",AF1414/VLOOKUP($G1414,$K$11:$Z$28,V$1,0),IF(LEFT($J1414,1)="E",AF1414/VLOOKUP($J1414,$K$11:$Z$28,V$1,0),AF1414/V$6)),"")</f>
        <v>6167.7844444444445</v>
      </c>
      <c r="X1414" s="101">
        <f>IFERROR(IF(LEFT($G1414,4)="xppm",AH1414/VLOOKUP($G1414,$K$11:$Z$28,X$1,0),IF(LEFT($J1414,1)="E",AH1414/VLOOKUP($J1414,$K$11:$Z$28,X$1,0),AH1414/X$6)),"")</f>
        <v>3029.9483333333333</v>
      </c>
      <c r="Z1414" s="101">
        <f>IFERROR(IF(LEFT($G1414,4)="xppm",AJ1414/VLOOKUP($G1414,$K$11:$Z$28,Z$1,0),IF(LEFT($J1414,1)="E",AJ1414/VLOOKUP($J1414,$K$11:$Z$28,Z$1,0),AJ1414/Z$6)),"")</f>
        <v>4027.2791666666667</v>
      </c>
      <c r="AA1414" s="108"/>
      <c r="AB1414" s="99">
        <f>IFERROR(IF(LEFT($G1414,4)="xppm",AL1414/VLOOKUP($G1414,$K$11:$Z$28,AB$1,0),IF(LEFT($J1414,1)="E",AL1414/VLOOKUP($J1414,$K$11:$AB$28,AB$1,0),AL1414/AB$6)),"")</f>
        <v>0</v>
      </c>
      <c r="AC1414" s="110"/>
      <c r="AD1414" s="14">
        <v>29472.91</v>
      </c>
      <c r="AE1414" s="14"/>
      <c r="AF1414" s="14">
        <v>55510.06</v>
      </c>
      <c r="AG1414" s="14"/>
      <c r="AH1414" s="14">
        <v>36359.379999999997</v>
      </c>
      <c r="AI1414" s="14"/>
      <c r="AJ1414" s="14">
        <v>48327.35</v>
      </c>
      <c r="AK1414" s="65"/>
      <c r="AL1414" s="14">
        <v>0</v>
      </c>
      <c r="AM1414" s="65"/>
      <c r="AN1414" s="25">
        <v>1129.4000000000001</v>
      </c>
      <c r="AO1414" s="25">
        <v>1343.42</v>
      </c>
      <c r="AP1414" s="25">
        <v>6122.98</v>
      </c>
      <c r="AQ1414" s="25">
        <v>2662.74</v>
      </c>
      <c r="AR1414" s="25">
        <v>3400.97</v>
      </c>
      <c r="AS1414" s="25">
        <v>5218.1499999999996</v>
      </c>
      <c r="AT1414" s="25">
        <v>3516.96</v>
      </c>
      <c r="AU1414" s="25">
        <v>6064.37</v>
      </c>
      <c r="AV1414" s="25">
        <v>5173.96</v>
      </c>
      <c r="AW1414" s="25">
        <v>4784.2</v>
      </c>
      <c r="AX1414" s="25">
        <v>5320.85</v>
      </c>
      <c r="AY1414" s="25">
        <v>19367.86</v>
      </c>
      <c r="AZ1414" s="108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  <c r="BS1414" s="10"/>
      <c r="BT1414" s="10"/>
      <c r="BU1414" s="10"/>
      <c r="BV1414" s="10"/>
      <c r="BW1414" s="10"/>
      <c r="BX1414" s="10"/>
      <c r="BY1414" s="10"/>
      <c r="BZ1414" s="10"/>
      <c r="CA1414" s="10"/>
      <c r="CB1414" s="10"/>
      <c r="CC1414" s="10"/>
      <c r="CD1414" s="10"/>
      <c r="CE1414" s="10"/>
      <c r="CF1414" s="10"/>
      <c r="CG1414" s="10"/>
      <c r="CH1414" s="10"/>
      <c r="CI1414" s="10"/>
      <c r="CJ1414" s="10"/>
      <c r="CK1414" s="10"/>
      <c r="CL1414" s="10"/>
      <c r="CM1414" s="10"/>
      <c r="CN1414" s="10"/>
      <c r="CO1414" s="10"/>
      <c r="CP1414" s="10"/>
      <c r="CQ1414" s="10"/>
      <c r="CR1414" s="10"/>
      <c r="CS1414" s="10"/>
      <c r="CT1414" s="10"/>
      <c r="CU1414" s="10"/>
      <c r="CV1414" s="10"/>
      <c r="CW1414" s="10"/>
      <c r="CX1414" s="10"/>
      <c r="CY1414" s="10"/>
      <c r="CZ1414" s="10"/>
      <c r="DA1414" s="10"/>
      <c r="DB1414" s="10"/>
      <c r="DC1414" s="10"/>
      <c r="DD1414" s="10"/>
      <c r="DE1414" s="10"/>
      <c r="DF1414" s="10"/>
      <c r="DG1414" s="10"/>
      <c r="DH1414" s="10"/>
      <c r="DI1414" s="10"/>
      <c r="DJ1414" s="10"/>
      <c r="DK1414" s="10"/>
      <c r="DL1414" s="10"/>
      <c r="DM1414" s="10"/>
      <c r="DN1414" s="10"/>
      <c r="DO1414" s="10"/>
      <c r="DP1414" s="10"/>
      <c r="DQ1414" s="10"/>
      <c r="DR1414" s="10"/>
      <c r="DS1414" s="10"/>
    </row>
    <row r="1415" spans="1:123" s="101" customFormat="1" ht="10.95" customHeight="1" x14ac:dyDescent="0.25">
      <c r="A1415" s="75" t="s">
        <v>348</v>
      </c>
      <c r="B1415" s="95" t="str">
        <f t="shared" si="392"/>
        <v>Bud02 2020,3010,'548000',1680.30444444444</v>
      </c>
      <c r="C1415" s="96">
        <f t="shared" si="393"/>
        <v>2020</v>
      </c>
      <c r="D1415" s="96">
        <v>3010</v>
      </c>
      <c r="E1415" s="97">
        <f>IF(LEFT(H1415,1) = "x",H1415,F1415)</f>
        <v>548000</v>
      </c>
      <c r="F1415" s="90">
        <v>548000</v>
      </c>
      <c r="G1415" s="98">
        <f>IF(""="",1,SUBSTITUTE(SUBSTITUTE("","xxp","xpp"),"xppm13","xppm08"))</f>
        <v>1</v>
      </c>
      <c r="H1415" s="98">
        <f>IF(""="",1,"")</f>
        <v>1</v>
      </c>
      <c r="I1415" s="98">
        <f>IF(""="",1,IF(LEFT("",1)&lt;&gt;"E","",1))</f>
        <v>1</v>
      </c>
      <c r="J1415" s="98">
        <f>IF(""="",1,IF(LEFT("",1)="E","",1))</f>
        <v>1</v>
      </c>
      <c r="K1415" s="99" t="s">
        <v>379</v>
      </c>
      <c r="L1415" s="91">
        <v>3010</v>
      </c>
      <c r="M1415" s="100" t="str">
        <f>IF(LEFT($G1415,4)="xppm","*","")</f>
        <v/>
      </c>
      <c r="N1415" s="101" t="str">
        <f>UPPER(TRIM("          CABLE TV/INTERNET"))</f>
        <v>CABLE TV/INTERNET</v>
      </c>
      <c r="P1415" s="102" t="s">
        <v>370</v>
      </c>
      <c r="R1415" s="109">
        <f>IFERROR(IF(1*AB1415&gt;0,AB1415,V1415),V1415)</f>
        <v>1680.3044444444445</v>
      </c>
      <c r="S1415" s="108"/>
      <c r="T1415" s="101">
        <f>IFERROR(IF(LEFT($G1415,4)="xppm",AD1415/VLOOKUP($G1415,$K$11:$Z$28,T$1,0),IF(LEFT($J1415,1)="E",AD1415/VLOOKUP($J1415,$K$11:$Z$28,T$1,0),AD1415/T$6)),"")</f>
        <v>1457.17</v>
      </c>
      <c r="V1415" s="101">
        <f>IFERROR(IF(LEFT($G1415,4)="xppm",AF1415/VLOOKUP($G1415,$K$11:$Z$28,V$1,0),IF(LEFT($J1415,1)="E",AF1415/VLOOKUP($J1415,$K$11:$Z$28,V$1,0),AF1415/V$6)),"")</f>
        <v>1680.3044444444445</v>
      </c>
      <c r="X1415" s="101">
        <f>IFERROR(IF(LEFT($G1415,4)="xppm",AH1415/VLOOKUP($G1415,$K$11:$Z$28,X$1,0),IF(LEFT($J1415,1)="E",AH1415/VLOOKUP($J1415,$K$11:$Z$28,X$1,0),AH1415/X$6)),"")</f>
        <v>1619.4716666666666</v>
      </c>
      <c r="Z1415" s="101">
        <f>IFERROR(IF(LEFT($G1415,4)="xppm",AJ1415/VLOOKUP($G1415,$K$11:$Z$28,Z$1,0),IF(LEFT($J1415,1)="E",AJ1415/VLOOKUP($J1415,$K$11:$Z$28,Z$1,0),AJ1415/Z$6)),"")</f>
        <v>1900.5533333333333</v>
      </c>
      <c r="AA1415" s="108"/>
      <c r="AB1415" s="99">
        <f>IFERROR(IF(LEFT($G1415,4)="xppm",AL1415/VLOOKUP($G1415,$K$11:$Z$28,AB$1,0),IF(LEFT($J1415,1)="E",AL1415/VLOOKUP($J1415,$K$11:$AB$28,AB$1,0),AL1415/AB$6)),"")</f>
        <v>0</v>
      </c>
      <c r="AC1415" s="110"/>
      <c r="AD1415" s="14">
        <v>4371.51</v>
      </c>
      <c r="AE1415" s="14"/>
      <c r="AF1415" s="14">
        <v>15122.74</v>
      </c>
      <c r="AG1415" s="14"/>
      <c r="AH1415" s="14">
        <v>19433.66</v>
      </c>
      <c r="AI1415" s="14"/>
      <c r="AJ1415" s="14">
        <v>22806.639999999999</v>
      </c>
      <c r="AK1415" s="65"/>
      <c r="AL1415" s="14">
        <v>0</v>
      </c>
      <c r="AM1415" s="65"/>
      <c r="AN1415" s="25">
        <v>1692.06</v>
      </c>
      <c r="AO1415" s="25">
        <v>1727.82</v>
      </c>
      <c r="AP1415" s="25">
        <v>1731.51</v>
      </c>
      <c r="AQ1415" s="25">
        <v>1735.76</v>
      </c>
      <c r="AR1415" s="25">
        <v>1806.84</v>
      </c>
      <c r="AS1415" s="25">
        <v>1642.33</v>
      </c>
      <c r="AT1415" s="25">
        <v>2115.33</v>
      </c>
      <c r="AU1415" s="25">
        <v>1642.61</v>
      </c>
      <c r="AV1415" s="25">
        <v>1808.36</v>
      </c>
      <c r="AW1415" s="25">
        <v>957.09</v>
      </c>
      <c r="AX1415" s="25">
        <v>2625.08</v>
      </c>
      <c r="AY1415" s="25">
        <v>789.34</v>
      </c>
      <c r="AZ1415" s="108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  <c r="BS1415" s="10"/>
      <c r="BT1415" s="10"/>
      <c r="BU1415" s="10"/>
      <c r="BV1415" s="10"/>
      <c r="BW1415" s="10"/>
      <c r="BX1415" s="10"/>
      <c r="BY1415" s="10"/>
      <c r="BZ1415" s="10"/>
      <c r="CA1415" s="10"/>
      <c r="CB1415" s="10"/>
      <c r="CC1415" s="10"/>
      <c r="CD1415" s="10"/>
      <c r="CE1415" s="10"/>
      <c r="CF1415" s="10"/>
      <c r="CG1415" s="10"/>
      <c r="CH1415" s="10"/>
      <c r="CI1415" s="10"/>
      <c r="CJ1415" s="10"/>
      <c r="CK1415" s="10"/>
      <c r="CL1415" s="10"/>
      <c r="CM1415" s="10"/>
      <c r="CN1415" s="10"/>
      <c r="CO1415" s="10"/>
      <c r="CP1415" s="10"/>
      <c r="CQ1415" s="10"/>
      <c r="CR1415" s="10"/>
      <c r="CS1415" s="10"/>
      <c r="CT1415" s="10"/>
      <c r="CU1415" s="10"/>
      <c r="CV1415" s="10"/>
      <c r="CW1415" s="10"/>
      <c r="CX1415" s="10"/>
      <c r="CY1415" s="10"/>
      <c r="CZ1415" s="10"/>
      <c r="DA1415" s="10"/>
      <c r="DB1415" s="10"/>
      <c r="DC1415" s="10"/>
      <c r="DD1415" s="10"/>
      <c r="DE1415" s="10"/>
      <c r="DF1415" s="10"/>
      <c r="DG1415" s="10"/>
      <c r="DH1415" s="10"/>
      <c r="DI1415" s="10"/>
      <c r="DJ1415" s="10"/>
      <c r="DK1415" s="10"/>
      <c r="DL1415" s="10"/>
      <c r="DM1415" s="10"/>
      <c r="DN1415" s="10"/>
      <c r="DO1415" s="10"/>
      <c r="DP1415" s="10"/>
      <c r="DQ1415" s="10"/>
      <c r="DR1415" s="10"/>
      <c r="DS1415" s="10"/>
    </row>
    <row r="1416" spans="1:123" s="101" customFormat="1" ht="10.95" customHeight="1" x14ac:dyDescent="0.25">
      <c r="A1416" s="75" t="s">
        <v>348</v>
      </c>
      <c r="B1416" s="95" t="str">
        <f t="shared" si="392"/>
        <v>Bud02 2020,3010,'549000',6836.45777777778</v>
      </c>
      <c r="C1416" s="96">
        <f t="shared" si="393"/>
        <v>2020</v>
      </c>
      <c r="D1416" s="96">
        <v>3010</v>
      </c>
      <c r="E1416" s="97">
        <f>IF(LEFT(H1416,1) = "x",H1416,F1416)</f>
        <v>549000</v>
      </c>
      <c r="F1416" s="90">
        <v>549000</v>
      </c>
      <c r="G1416" s="98">
        <f>IF(""="",1,SUBSTITUTE(SUBSTITUTE("","xxp","xpp"),"xppm13","xppm08"))</f>
        <v>1</v>
      </c>
      <c r="H1416" s="98">
        <f>IF(""="",1,"")</f>
        <v>1</v>
      </c>
      <c r="I1416" s="98">
        <f>IF(""="",1,IF(LEFT("",1)&lt;&gt;"E","",1))</f>
        <v>1</v>
      </c>
      <c r="J1416" s="98">
        <f>IF(""="",1,IF(LEFT("",1)="E","",1))</f>
        <v>1</v>
      </c>
      <c r="K1416" s="99" t="s">
        <v>380</v>
      </c>
      <c r="L1416" s="91">
        <v>3010</v>
      </c>
      <c r="M1416" s="100" t="str">
        <f>IF(LEFT($G1416,4)="xppm","*","")</f>
        <v/>
      </c>
      <c r="N1416" s="101" t="str">
        <f>UPPER(TRIM("          COMPUTER HARDWARE/SOFTWARE"))</f>
        <v>COMPUTER HARDWARE/SOFTWARE</v>
      </c>
      <c r="P1416" s="102" t="s">
        <v>370</v>
      </c>
      <c r="R1416" s="109">
        <f>IFERROR(IF(1*AB1416&gt;0,AB1416,V1416),V1416)</f>
        <v>6836.4577777777777</v>
      </c>
      <c r="S1416" s="108"/>
      <c r="T1416" s="101">
        <f>IFERROR(IF(LEFT($G1416,4)="xppm",AD1416/VLOOKUP($G1416,$K$11:$Z$28,T$1,0),IF(LEFT($J1416,1)="E",AD1416/VLOOKUP($J1416,$K$11:$Z$28,T$1,0),AD1416/T$6)),"")</f>
        <v>6582.3466666666673</v>
      </c>
      <c r="V1416" s="101">
        <f>IFERROR(IF(LEFT($G1416,4)="xppm",AF1416/VLOOKUP($G1416,$K$11:$Z$28,V$1,0),IF(LEFT($J1416,1)="E",AF1416/VLOOKUP($J1416,$K$11:$Z$28,V$1,0),AF1416/V$6)),"")</f>
        <v>6836.4577777777777</v>
      </c>
      <c r="X1416" s="101">
        <f>IFERROR(IF(LEFT($G1416,4)="xppm",AH1416/VLOOKUP($G1416,$K$11:$Z$28,X$1,0),IF(LEFT($J1416,1)="E",AH1416/VLOOKUP($J1416,$K$11:$Z$28,X$1,0),AH1416/X$6)),"")</f>
        <v>6306.8183333333336</v>
      </c>
      <c r="Z1416" s="101">
        <f>IFERROR(IF(LEFT($G1416,4)="xppm",AJ1416/VLOOKUP($G1416,$K$11:$Z$28,Z$1,0),IF(LEFT($J1416,1)="E",AJ1416/VLOOKUP($J1416,$K$11:$Z$28,Z$1,0),AJ1416/Z$6)),"")</f>
        <v>5726.8383333333331</v>
      </c>
      <c r="AA1416" s="108"/>
      <c r="AB1416" s="99">
        <f>IFERROR(IF(LEFT($G1416,4)="xppm",AL1416/VLOOKUP($G1416,$K$11:$Z$28,AB$1,0),IF(LEFT($J1416,1)="E",AL1416/VLOOKUP($J1416,$K$11:$AB$28,AB$1,0),AL1416/AB$6)),"")</f>
        <v>0</v>
      </c>
      <c r="AC1416" s="110"/>
      <c r="AD1416" s="14">
        <v>19747.04</v>
      </c>
      <c r="AE1416" s="14"/>
      <c r="AF1416" s="14">
        <v>61528.12</v>
      </c>
      <c r="AG1416" s="14"/>
      <c r="AH1416" s="14">
        <v>75681.820000000007</v>
      </c>
      <c r="AI1416" s="14"/>
      <c r="AJ1416" s="14">
        <v>68722.06</v>
      </c>
      <c r="AK1416" s="65"/>
      <c r="AL1416" s="14">
        <v>0</v>
      </c>
      <c r="AM1416" s="65"/>
      <c r="AN1416" s="25">
        <v>6869.98</v>
      </c>
      <c r="AO1416" s="25">
        <v>10233.83</v>
      </c>
      <c r="AP1416" s="25">
        <v>4396.6499999999996</v>
      </c>
      <c r="AQ1416" s="25">
        <v>6530.47</v>
      </c>
      <c r="AR1416" s="25">
        <v>9180.1</v>
      </c>
      <c r="AS1416" s="25">
        <v>7287.6</v>
      </c>
      <c r="AT1416" s="25">
        <v>6740.97</v>
      </c>
      <c r="AU1416" s="25">
        <v>6567.04</v>
      </c>
      <c r="AV1416" s="25">
        <v>5474.9</v>
      </c>
      <c r="AW1416" s="25">
        <v>6623.87</v>
      </c>
      <c r="AX1416" s="25">
        <v>6717.38</v>
      </c>
      <c r="AY1416" s="25">
        <v>6405.79</v>
      </c>
      <c r="AZ1416" s="108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  <c r="BS1416" s="10"/>
      <c r="BT1416" s="10"/>
      <c r="BU1416" s="10"/>
      <c r="BV1416" s="10"/>
      <c r="BW1416" s="10"/>
      <c r="BX1416" s="10"/>
      <c r="BY1416" s="10"/>
      <c r="BZ1416" s="10"/>
      <c r="CA1416" s="10"/>
      <c r="CB1416" s="10"/>
      <c r="CC1416" s="10"/>
      <c r="CD1416" s="10"/>
      <c r="CE1416" s="10"/>
      <c r="CF1416" s="10"/>
      <c r="CG1416" s="10"/>
      <c r="CH1416" s="10"/>
      <c r="CI1416" s="10"/>
      <c r="CJ1416" s="10"/>
      <c r="CK1416" s="10"/>
      <c r="CL1416" s="10"/>
      <c r="CM1416" s="10"/>
      <c r="CN1416" s="10"/>
      <c r="CO1416" s="10"/>
      <c r="CP1416" s="10"/>
      <c r="CQ1416" s="10"/>
      <c r="CR1416" s="10"/>
      <c r="CS1416" s="10"/>
      <c r="CT1416" s="10"/>
      <c r="CU1416" s="10"/>
      <c r="CV1416" s="10"/>
      <c r="CW1416" s="10"/>
      <c r="CX1416" s="10"/>
      <c r="CY1416" s="10"/>
      <c r="CZ1416" s="10"/>
      <c r="DA1416" s="10"/>
      <c r="DB1416" s="10"/>
      <c r="DC1416" s="10"/>
      <c r="DD1416" s="10"/>
      <c r="DE1416" s="10"/>
      <c r="DF1416" s="10"/>
      <c r="DG1416" s="10"/>
      <c r="DH1416" s="10"/>
      <c r="DI1416" s="10"/>
      <c r="DJ1416" s="10"/>
      <c r="DK1416" s="10"/>
      <c r="DL1416" s="10"/>
      <c r="DM1416" s="10"/>
      <c r="DN1416" s="10"/>
      <c r="DO1416" s="10"/>
      <c r="DP1416" s="10"/>
      <c r="DQ1416" s="10"/>
      <c r="DR1416" s="10"/>
      <c r="DS1416" s="10"/>
    </row>
    <row r="1417" spans="1:123" s="101" customFormat="1" ht="10.95" customHeight="1" x14ac:dyDescent="0.25">
      <c r="A1417" s="75" t="s">
        <v>348</v>
      </c>
      <c r="B1417" s="95" t="str">
        <f t="shared" si="392"/>
        <v>Bud02 2020,3010,'550000',3974.26888888889</v>
      </c>
      <c r="C1417" s="96">
        <f t="shared" si="393"/>
        <v>2020</v>
      </c>
      <c r="D1417" s="96">
        <v>3010</v>
      </c>
      <c r="E1417" s="97">
        <f>IF(LEFT(H1417,1) = "x",H1417,F1417)</f>
        <v>550000</v>
      </c>
      <c r="F1417" s="90">
        <v>550000</v>
      </c>
      <c r="G1417" s="98">
        <f>IF(""="",1,SUBSTITUTE(SUBSTITUTE("","xxp","xpp"),"xppm13","xppm08"))</f>
        <v>1</v>
      </c>
      <c r="H1417" s="98">
        <f>IF(""="",1,"")</f>
        <v>1</v>
      </c>
      <c r="I1417" s="98">
        <f>IF(""="",1,IF(LEFT("",1)&lt;&gt;"E","",1))</f>
        <v>1</v>
      </c>
      <c r="J1417" s="98">
        <f>IF(""="",1,IF(LEFT("",1)="E","",1))</f>
        <v>1</v>
      </c>
      <c r="K1417" s="99" t="s">
        <v>381</v>
      </c>
      <c r="L1417" s="91">
        <v>3010</v>
      </c>
      <c r="M1417" s="100" t="str">
        <f>IF(LEFT($G1417,4)="xppm","*","")</f>
        <v/>
      </c>
      <c r="N1417" s="101" t="str">
        <f>UPPER(TRIM("          EMPLOYEE EXPENSES"))</f>
        <v>EMPLOYEE EXPENSES</v>
      </c>
      <c r="P1417" s="102" t="s">
        <v>382</v>
      </c>
      <c r="R1417" s="109">
        <f>IFERROR(IF(1*AB1417&gt;0,AB1417,V1417),V1417)</f>
        <v>3974.2688888888888</v>
      </c>
      <c r="S1417" s="108"/>
      <c r="T1417" s="101">
        <f>IFERROR(IF(LEFT($G1417,4)="xppm",AD1417/VLOOKUP($G1417,$K$11:$Z$28,T$1,0),IF(LEFT($J1417,1)="E",AD1417/VLOOKUP($J1417,$K$11:$Z$28,T$1,0),AD1417/T$6)),"")</f>
        <v>4269.2699999999995</v>
      </c>
      <c r="V1417" s="101">
        <f>IFERROR(IF(LEFT($G1417,4)="xppm",AF1417/VLOOKUP($G1417,$K$11:$Z$28,V$1,0),IF(LEFT($J1417,1)="E",AF1417/VLOOKUP($J1417,$K$11:$Z$28,V$1,0),AF1417/V$6)),"")</f>
        <v>3974.2688888888888</v>
      </c>
      <c r="X1417" s="101">
        <f>IFERROR(IF(LEFT($G1417,4)="xppm",AH1417/VLOOKUP($G1417,$K$11:$Z$28,X$1,0),IF(LEFT($J1417,1)="E",AH1417/VLOOKUP($J1417,$K$11:$Z$28,X$1,0),AH1417/X$6)),"")</f>
        <v>2476.7266666666669</v>
      </c>
      <c r="Z1417" s="101">
        <f>IFERROR(IF(LEFT($G1417,4)="xppm",AJ1417/VLOOKUP($G1417,$K$11:$Z$28,Z$1,0),IF(LEFT($J1417,1)="E",AJ1417/VLOOKUP($J1417,$K$11:$Z$28,Z$1,0),AJ1417/Z$6)),"")</f>
        <v>3706.145</v>
      </c>
      <c r="AA1417" s="108"/>
      <c r="AB1417" s="99">
        <f>IFERROR(IF(LEFT($G1417,4)="xppm",AL1417/VLOOKUP($G1417,$K$11:$Z$28,AB$1,0),IF(LEFT($J1417,1)="E",AL1417/VLOOKUP($J1417,$K$11:$AB$28,AB$1,0),AL1417/AB$6)),"")</f>
        <v>0</v>
      </c>
      <c r="AC1417" s="110"/>
      <c r="AD1417" s="14">
        <v>12807.81</v>
      </c>
      <c r="AE1417" s="14"/>
      <c r="AF1417" s="14">
        <v>35768.42</v>
      </c>
      <c r="AG1417" s="14"/>
      <c r="AH1417" s="14">
        <v>29720.720000000001</v>
      </c>
      <c r="AI1417" s="14"/>
      <c r="AJ1417" s="14">
        <v>44473.74</v>
      </c>
      <c r="AK1417" s="65"/>
      <c r="AL1417" s="14">
        <v>0</v>
      </c>
      <c r="AM1417" s="65"/>
      <c r="AN1417" s="25">
        <v>2180.4299999999998</v>
      </c>
      <c r="AO1417" s="25">
        <v>1460.22</v>
      </c>
      <c r="AP1417" s="25">
        <v>4232.12</v>
      </c>
      <c r="AQ1417" s="25">
        <v>2388.12</v>
      </c>
      <c r="AR1417" s="25">
        <v>3569.65</v>
      </c>
      <c r="AS1417" s="25">
        <v>3624.21</v>
      </c>
      <c r="AT1417" s="25">
        <v>3028.34</v>
      </c>
      <c r="AU1417" s="25">
        <v>5655.55</v>
      </c>
      <c r="AV1417" s="25">
        <v>4694.74</v>
      </c>
      <c r="AW1417" s="25">
        <v>2960.79</v>
      </c>
      <c r="AX1417" s="25">
        <v>4734.29</v>
      </c>
      <c r="AY1417" s="25">
        <v>5112.7299999999996</v>
      </c>
      <c r="AZ1417" s="108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  <c r="BS1417" s="10"/>
      <c r="BT1417" s="10"/>
      <c r="BU1417" s="10"/>
      <c r="BV1417" s="10"/>
      <c r="BW1417" s="10"/>
      <c r="BX1417" s="10"/>
      <c r="BY1417" s="10"/>
      <c r="BZ1417" s="10"/>
      <c r="CA1417" s="10"/>
      <c r="CB1417" s="10"/>
      <c r="CC1417" s="10"/>
      <c r="CD1417" s="10"/>
      <c r="CE1417" s="10"/>
      <c r="CF1417" s="10"/>
      <c r="CG1417" s="10"/>
      <c r="CH1417" s="10"/>
      <c r="CI1417" s="10"/>
      <c r="CJ1417" s="10"/>
      <c r="CK1417" s="10"/>
      <c r="CL1417" s="10"/>
      <c r="CM1417" s="10"/>
      <c r="CN1417" s="10"/>
      <c r="CO1417" s="10"/>
      <c r="CP1417" s="10"/>
      <c r="CQ1417" s="10"/>
      <c r="CR1417" s="10"/>
      <c r="CS1417" s="10"/>
      <c r="CT1417" s="10"/>
      <c r="CU1417" s="10"/>
      <c r="CV1417" s="10"/>
      <c r="CW1417" s="10"/>
      <c r="CX1417" s="10"/>
      <c r="CY1417" s="10"/>
      <c r="CZ1417" s="10"/>
      <c r="DA1417" s="10"/>
      <c r="DB1417" s="10"/>
      <c r="DC1417" s="10"/>
      <c r="DD1417" s="10"/>
      <c r="DE1417" s="10"/>
      <c r="DF1417" s="10"/>
      <c r="DG1417" s="10"/>
      <c r="DH1417" s="10"/>
      <c r="DI1417" s="10"/>
      <c r="DJ1417" s="10"/>
      <c r="DK1417" s="10"/>
      <c r="DL1417" s="10"/>
      <c r="DM1417" s="10"/>
      <c r="DN1417" s="10"/>
      <c r="DO1417" s="10"/>
      <c r="DP1417" s="10"/>
      <c r="DQ1417" s="10"/>
      <c r="DR1417" s="10"/>
      <c r="DS1417" s="10"/>
    </row>
    <row r="1418" spans="1:123" s="101" customFormat="1" ht="10.95" customHeight="1" x14ac:dyDescent="0.25">
      <c r="A1418" s="75" t="s">
        <v>348</v>
      </c>
      <c r="B1418" s="95" t="str">
        <f t="shared" si="392"/>
        <v>Bud02 2020,3010,'552000',2795.68111111111</v>
      </c>
      <c r="C1418" s="96">
        <f t="shared" si="393"/>
        <v>2020</v>
      </c>
      <c r="D1418" s="96">
        <v>3010</v>
      </c>
      <c r="E1418" s="97">
        <f>IF(LEFT(H1418,1) = "x",H1418,F1418)</f>
        <v>552000</v>
      </c>
      <c r="F1418" s="90">
        <v>552000</v>
      </c>
      <c r="G1418" s="98">
        <f>IF(""="",1,SUBSTITUTE(SUBSTITUTE("","xxp","xpp"),"xppm13","xppm08"))</f>
        <v>1</v>
      </c>
      <c r="H1418" s="98">
        <f>IF(""="",1,"")</f>
        <v>1</v>
      </c>
      <c r="I1418" s="98">
        <f>IF(""="",1,IF(LEFT("",1)&lt;&gt;"E","",1))</f>
        <v>1</v>
      </c>
      <c r="J1418" s="98">
        <f>IF(""="",1,IF(LEFT("",1)="E","",1))</f>
        <v>1</v>
      </c>
      <c r="K1418" s="99" t="s">
        <v>383</v>
      </c>
      <c r="L1418" s="91">
        <v>3010</v>
      </c>
      <c r="M1418" s="100" t="str">
        <f>IF(LEFT($G1418,4)="xppm","*","")</f>
        <v/>
      </c>
      <c r="N1418" s="101" t="str">
        <f>UPPER(TRIM("          OFFICE EXPENSES"))</f>
        <v>OFFICE EXPENSES</v>
      </c>
      <c r="P1418" s="102" t="s">
        <v>370</v>
      </c>
      <c r="R1418" s="109">
        <f>IFERROR(IF(1*AB1418&gt;0,AB1418,V1418),V1418)</f>
        <v>2795.681111111111</v>
      </c>
      <c r="S1418" s="108"/>
      <c r="T1418" s="101">
        <f>IFERROR(IF(LEFT($G1418,4)="xppm",AD1418/VLOOKUP($G1418,$K$11:$Z$28,T$1,0),IF(LEFT($J1418,1)="E",AD1418/VLOOKUP($J1418,$K$11:$Z$28,T$1,0),AD1418/T$6)),"")</f>
        <v>2679.16</v>
      </c>
      <c r="V1418" s="101">
        <f>IFERROR(IF(LEFT($G1418,4)="xppm",AF1418/VLOOKUP($G1418,$K$11:$Z$28,V$1,0),IF(LEFT($J1418,1)="E",AF1418/VLOOKUP($J1418,$K$11:$Z$28,V$1,0),AF1418/V$6)),"")</f>
        <v>2795.681111111111</v>
      </c>
      <c r="X1418" s="101">
        <f>IFERROR(IF(LEFT($G1418,4)="xppm",AH1418/VLOOKUP($G1418,$K$11:$Z$28,X$1,0),IF(LEFT($J1418,1)="E",AH1418/VLOOKUP($J1418,$K$11:$Z$28,X$1,0),AH1418/X$6)),"")</f>
        <v>2243.4691666666668</v>
      </c>
      <c r="Z1418" s="101">
        <f>IFERROR(IF(LEFT($G1418,4)="xppm",AJ1418/VLOOKUP($G1418,$K$11:$Z$28,Z$1,0),IF(LEFT($J1418,1)="E",AJ1418/VLOOKUP($J1418,$K$11:$Z$28,Z$1,0),AJ1418/Z$6)),"")</f>
        <v>1683.5758333333333</v>
      </c>
      <c r="AA1418" s="108"/>
      <c r="AB1418" s="99">
        <f>IFERROR(IF(LEFT($G1418,4)="xppm",AL1418/VLOOKUP($G1418,$K$11:$Z$28,AB$1,0),IF(LEFT($J1418,1)="E",AL1418/VLOOKUP($J1418,$K$11:$AB$28,AB$1,0),AL1418/AB$6)),"")</f>
        <v>0</v>
      </c>
      <c r="AC1418" s="110"/>
      <c r="AD1418" s="14">
        <v>8037.48</v>
      </c>
      <c r="AE1418" s="14"/>
      <c r="AF1418" s="14">
        <v>25161.13</v>
      </c>
      <c r="AG1418" s="14"/>
      <c r="AH1418" s="14">
        <v>26921.63</v>
      </c>
      <c r="AI1418" s="14"/>
      <c r="AJ1418" s="14">
        <v>20202.91</v>
      </c>
      <c r="AK1418" s="65"/>
      <c r="AL1418" s="14">
        <v>0</v>
      </c>
      <c r="AM1418" s="65"/>
      <c r="AN1418" s="25">
        <v>2991.03</v>
      </c>
      <c r="AO1418" s="25">
        <v>2673.2</v>
      </c>
      <c r="AP1418" s="25">
        <v>4263.49</v>
      </c>
      <c r="AQ1418" s="25">
        <v>2583.15</v>
      </c>
      <c r="AR1418" s="25">
        <v>3285.02</v>
      </c>
      <c r="AS1418" s="25">
        <v>2470.85</v>
      </c>
      <c r="AT1418" s="25">
        <v>1789.88</v>
      </c>
      <c r="AU1418" s="25">
        <v>3851.02</v>
      </c>
      <c r="AV1418" s="25">
        <v>3143.73</v>
      </c>
      <c r="AW1418" s="25">
        <v>1908.36</v>
      </c>
      <c r="AX1418" s="25">
        <v>2448.48</v>
      </c>
      <c r="AY1418" s="25">
        <v>3680.64</v>
      </c>
      <c r="AZ1418" s="108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  <c r="BS1418" s="10"/>
      <c r="BT1418" s="10"/>
      <c r="BU1418" s="10"/>
      <c r="BV1418" s="10"/>
      <c r="BW1418" s="10"/>
      <c r="BX1418" s="10"/>
      <c r="BY1418" s="10"/>
      <c r="BZ1418" s="10"/>
      <c r="CA1418" s="10"/>
      <c r="CB1418" s="10"/>
      <c r="CC1418" s="10"/>
      <c r="CD1418" s="10"/>
      <c r="CE1418" s="10"/>
      <c r="CF1418" s="10"/>
      <c r="CG1418" s="10"/>
      <c r="CH1418" s="10"/>
      <c r="CI1418" s="10"/>
      <c r="CJ1418" s="10"/>
      <c r="CK1418" s="10"/>
      <c r="CL1418" s="10"/>
      <c r="CM1418" s="10"/>
      <c r="CN1418" s="10"/>
      <c r="CO1418" s="10"/>
      <c r="CP1418" s="10"/>
      <c r="CQ1418" s="10"/>
      <c r="CR1418" s="10"/>
      <c r="CS1418" s="10"/>
      <c r="CT1418" s="10"/>
      <c r="CU1418" s="10"/>
      <c r="CV1418" s="10"/>
      <c r="CW1418" s="10"/>
      <c r="CX1418" s="10"/>
      <c r="CY1418" s="10"/>
      <c r="CZ1418" s="10"/>
      <c r="DA1418" s="10"/>
      <c r="DB1418" s="10"/>
      <c r="DC1418" s="10"/>
      <c r="DD1418" s="10"/>
      <c r="DE1418" s="10"/>
      <c r="DF1418" s="10"/>
      <c r="DG1418" s="10"/>
      <c r="DH1418" s="10"/>
      <c r="DI1418" s="10"/>
      <c r="DJ1418" s="10"/>
      <c r="DK1418" s="10"/>
      <c r="DL1418" s="10"/>
      <c r="DM1418" s="10"/>
      <c r="DN1418" s="10"/>
      <c r="DO1418" s="10"/>
      <c r="DP1418" s="10"/>
      <c r="DQ1418" s="10"/>
      <c r="DR1418" s="10"/>
      <c r="DS1418" s="10"/>
    </row>
    <row r="1419" spans="1:123" s="101" customFormat="1" ht="10.95" customHeight="1" x14ac:dyDescent="0.25">
      <c r="A1419" s="75" t="s">
        <v>348</v>
      </c>
      <c r="B1419" s="95" t="str">
        <f t="shared" si="392"/>
        <v>Bud02 2020,3010,'553500',1527.64555555556</v>
      </c>
      <c r="C1419" s="96">
        <f t="shared" si="393"/>
        <v>2020</v>
      </c>
      <c r="D1419" s="96">
        <v>3010</v>
      </c>
      <c r="E1419" s="97">
        <f>IF(LEFT(H1419,1) = "x",H1419,F1419)</f>
        <v>553500</v>
      </c>
      <c r="F1419" s="90">
        <v>553500</v>
      </c>
      <c r="G1419" s="98">
        <f>IF(""="",1,SUBSTITUTE(SUBSTITUTE("","xxp","xpp"),"xppm13","xppm08"))</f>
        <v>1</v>
      </c>
      <c r="H1419" s="98">
        <f>IF(""="",1,"")</f>
        <v>1</v>
      </c>
      <c r="I1419" s="98">
        <f>IF(""="",1,IF(LEFT("",1)&lt;&gt;"E","",1))</f>
        <v>1</v>
      </c>
      <c r="J1419" s="98">
        <f>IF(""="",1,IF(LEFT("",1)="E","",1))</f>
        <v>1</v>
      </c>
      <c r="K1419" s="99" t="s">
        <v>384</v>
      </c>
      <c r="L1419" s="91">
        <v>3010</v>
      </c>
      <c r="M1419" s="100" t="str">
        <f>IF(LEFT($G1419,4)="xppm","*","")</f>
        <v/>
      </c>
      <c r="N1419" s="101" t="str">
        <f>UPPER(TRIM("          TELEPHONE/CELL PHONE"))</f>
        <v>TELEPHONE/CELL PHONE</v>
      </c>
      <c r="P1419" s="102" t="s">
        <v>370</v>
      </c>
      <c r="R1419" s="109">
        <f>IFERROR(IF(1*AB1419&gt;0,AB1419,V1419),V1419)</f>
        <v>1527.6455555555556</v>
      </c>
      <c r="S1419" s="108"/>
      <c r="T1419" s="101">
        <f>IFERROR(IF(LEFT($G1419,4)="xppm",AD1419/VLOOKUP($G1419,$K$11:$Z$28,T$1,0),IF(LEFT($J1419,1)="E",AD1419/VLOOKUP($J1419,$K$11:$Z$28,T$1,0),AD1419/T$6)),"")</f>
        <v>1509.3466666666666</v>
      </c>
      <c r="V1419" s="101">
        <f>IFERROR(IF(LEFT($G1419,4)="xppm",AF1419/VLOOKUP($G1419,$K$11:$Z$28,V$1,0),IF(LEFT($J1419,1)="E",AF1419/VLOOKUP($J1419,$K$11:$Z$28,V$1,0),AF1419/V$6)),"")</f>
        <v>1527.6455555555556</v>
      </c>
      <c r="X1419" s="101">
        <f>IFERROR(IF(LEFT($G1419,4)="xppm",AH1419/VLOOKUP($G1419,$K$11:$Z$28,X$1,0),IF(LEFT($J1419,1)="E",AH1419/VLOOKUP($J1419,$K$11:$Z$28,X$1,0),AH1419/X$6)),"")</f>
        <v>1496.4016666666666</v>
      </c>
      <c r="Z1419" s="101">
        <f>IFERROR(IF(LEFT($G1419,4)="xppm",AJ1419/VLOOKUP($G1419,$K$11:$Z$28,Z$1,0),IF(LEFT($J1419,1)="E",AJ1419/VLOOKUP($J1419,$K$11:$Z$28,Z$1,0),AJ1419/Z$6)),"")</f>
        <v>1471.7358333333334</v>
      </c>
      <c r="AA1419" s="108"/>
      <c r="AB1419" s="99">
        <f>IFERROR(IF(LEFT($G1419,4)="xppm",AL1419/VLOOKUP($G1419,$K$11:$Z$28,AB$1,0),IF(LEFT($J1419,1)="E",AL1419/VLOOKUP($J1419,$K$11:$AB$28,AB$1,0),AL1419/AB$6)),"")</f>
        <v>0</v>
      </c>
      <c r="AC1419" s="110"/>
      <c r="AD1419" s="14">
        <v>4528.04</v>
      </c>
      <c r="AE1419" s="14"/>
      <c r="AF1419" s="14">
        <v>13748.81</v>
      </c>
      <c r="AG1419" s="14"/>
      <c r="AH1419" s="14">
        <v>17956.82</v>
      </c>
      <c r="AI1419" s="14"/>
      <c r="AJ1419" s="14">
        <v>17660.830000000002</v>
      </c>
      <c r="AK1419" s="65"/>
      <c r="AL1419" s="14">
        <v>0</v>
      </c>
      <c r="AM1419" s="65"/>
      <c r="AN1419" s="25">
        <v>1823.98</v>
      </c>
      <c r="AO1419" s="25">
        <v>1825.11</v>
      </c>
      <c r="AP1419" s="25">
        <v>1565.31</v>
      </c>
      <c r="AQ1419" s="25">
        <v>1414.94</v>
      </c>
      <c r="AR1419" s="25">
        <v>1687.89</v>
      </c>
      <c r="AS1419" s="25">
        <v>1470.23</v>
      </c>
      <c r="AT1419" s="25">
        <v>1456.14</v>
      </c>
      <c r="AU1419" s="25">
        <v>1709.18</v>
      </c>
      <c r="AV1419" s="25">
        <v>1482.39</v>
      </c>
      <c r="AW1419" s="25">
        <v>1484.7</v>
      </c>
      <c r="AX1419" s="25">
        <v>1529.95</v>
      </c>
      <c r="AY1419" s="25">
        <v>1513.39</v>
      </c>
      <c r="AZ1419" s="108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  <c r="BS1419" s="10"/>
      <c r="BT1419" s="10"/>
      <c r="BU1419" s="10"/>
      <c r="BV1419" s="10"/>
      <c r="BW1419" s="10"/>
      <c r="BX1419" s="10"/>
      <c r="BY1419" s="10"/>
      <c r="BZ1419" s="10"/>
      <c r="CA1419" s="10"/>
      <c r="CB1419" s="10"/>
      <c r="CC1419" s="10"/>
      <c r="CD1419" s="10"/>
      <c r="CE1419" s="10"/>
      <c r="CF1419" s="10"/>
      <c r="CG1419" s="10"/>
      <c r="CH1419" s="10"/>
      <c r="CI1419" s="10"/>
      <c r="CJ1419" s="10"/>
      <c r="CK1419" s="10"/>
      <c r="CL1419" s="10"/>
      <c r="CM1419" s="10"/>
      <c r="CN1419" s="10"/>
      <c r="CO1419" s="10"/>
      <c r="CP1419" s="10"/>
      <c r="CQ1419" s="10"/>
      <c r="CR1419" s="10"/>
      <c r="CS1419" s="10"/>
      <c r="CT1419" s="10"/>
      <c r="CU1419" s="10"/>
      <c r="CV1419" s="10"/>
      <c r="CW1419" s="10"/>
      <c r="CX1419" s="10"/>
      <c r="CY1419" s="10"/>
      <c r="CZ1419" s="10"/>
      <c r="DA1419" s="10"/>
      <c r="DB1419" s="10"/>
      <c r="DC1419" s="10"/>
      <c r="DD1419" s="10"/>
      <c r="DE1419" s="10"/>
      <c r="DF1419" s="10"/>
      <c r="DG1419" s="10"/>
      <c r="DH1419" s="10"/>
      <c r="DI1419" s="10"/>
      <c r="DJ1419" s="10"/>
      <c r="DK1419" s="10"/>
      <c r="DL1419" s="10"/>
      <c r="DM1419" s="10"/>
      <c r="DN1419" s="10"/>
      <c r="DO1419" s="10"/>
      <c r="DP1419" s="10"/>
      <c r="DQ1419" s="10"/>
      <c r="DR1419" s="10"/>
      <c r="DS1419" s="10"/>
    </row>
    <row r="1420" spans="1:123" s="101" customFormat="1" ht="10.95" customHeight="1" x14ac:dyDescent="0.25">
      <c r="A1420" s="75" t="s">
        <v>348</v>
      </c>
      <c r="B1420" s="95" t="str">
        <f t="shared" si="392"/>
        <v>Bud02 2020,3010,'555000',176.993333333333</v>
      </c>
      <c r="C1420" s="96">
        <f t="shared" si="393"/>
        <v>2020</v>
      </c>
      <c r="D1420" s="96">
        <v>3010</v>
      </c>
      <c r="E1420" s="97">
        <f>IF(LEFT(H1420,1) = "x",H1420,F1420)</f>
        <v>555000</v>
      </c>
      <c r="F1420" s="90">
        <v>555000</v>
      </c>
      <c r="G1420" s="98">
        <f>IF(""="",1,SUBSTITUTE(SUBSTITUTE("","xxp","xpp"),"xppm13","xppm08"))</f>
        <v>1</v>
      </c>
      <c r="H1420" s="98">
        <f>IF(""="",1,"")</f>
        <v>1</v>
      </c>
      <c r="I1420" s="98">
        <f>IF(""="",1,IF(LEFT("",1)&lt;&gt;"E","",1))</f>
        <v>1</v>
      </c>
      <c r="J1420" s="98">
        <f>IF(""="",1,IF(LEFT("",1)="E","",1))</f>
        <v>1</v>
      </c>
      <c r="K1420" s="99" t="s">
        <v>385</v>
      </c>
      <c r="L1420" s="91">
        <v>3010</v>
      </c>
      <c r="M1420" s="100" t="str">
        <f>IF(LEFT($G1420,4)="xppm","*","")</f>
        <v/>
      </c>
      <c r="N1420" s="101" t="str">
        <f>UPPER(TRIM("          DONATIONS"))</f>
        <v>DONATIONS</v>
      </c>
      <c r="P1420" s="102" t="s">
        <v>386</v>
      </c>
      <c r="R1420" s="109">
        <f>IFERROR(IF(1*AB1420&gt;0,AB1420,V1420),V1420)</f>
        <v>176.99333333333334</v>
      </c>
      <c r="S1420" s="108"/>
      <c r="T1420" s="101">
        <f>IFERROR(IF(LEFT($G1420,4)="xppm",AD1420/VLOOKUP($G1420,$K$11:$Z$28,T$1,0),IF(LEFT($J1420,1)="E",AD1420/VLOOKUP($J1420,$K$11:$Z$28,T$1,0),AD1420/T$6)),"")</f>
        <v>260.98</v>
      </c>
      <c r="V1420" s="101">
        <f>IFERROR(IF(LEFT($G1420,4)="xppm",AF1420/VLOOKUP($G1420,$K$11:$Z$28,V$1,0),IF(LEFT($J1420,1)="E",AF1420/VLOOKUP($J1420,$K$11:$Z$28,V$1,0),AF1420/V$6)),"")</f>
        <v>176.99333333333334</v>
      </c>
      <c r="X1420" s="101">
        <f>IFERROR(IF(LEFT($G1420,4)="xppm",AH1420/VLOOKUP($G1420,$K$11:$Z$28,X$1,0),IF(LEFT($J1420,1)="E",AH1420/VLOOKUP($J1420,$K$11:$Z$28,X$1,0),AH1420/X$6)),"")</f>
        <v>155.10916666666665</v>
      </c>
      <c r="Z1420" s="101">
        <f>IFERROR(IF(LEFT($G1420,4)="xppm",AJ1420/VLOOKUP($G1420,$K$11:$Z$28,Z$1,0),IF(LEFT($J1420,1)="E",AJ1420/VLOOKUP($J1420,$K$11:$Z$28,Z$1,0),AJ1420/Z$6)),"")</f>
        <v>170.891389</v>
      </c>
      <c r="AA1420" s="108"/>
      <c r="AB1420" s="99">
        <f>IFERROR(IF(LEFT($G1420,4)="xppm",AL1420/VLOOKUP($G1420,$K$11:$Z$28,AB$1,0),IF(LEFT($J1420,1)="E",AL1420/VLOOKUP($J1420,$K$11:$AB$28,AB$1,0),AL1420/AB$6)),"")</f>
        <v>0</v>
      </c>
      <c r="AC1420" s="110"/>
      <c r="AD1420" s="14">
        <v>782.94</v>
      </c>
      <c r="AE1420" s="14"/>
      <c r="AF1420" s="14">
        <v>1592.94</v>
      </c>
      <c r="AG1420" s="14"/>
      <c r="AH1420" s="14">
        <v>1861.31</v>
      </c>
      <c r="AI1420" s="14"/>
      <c r="AJ1420" s="14">
        <v>2050.696668</v>
      </c>
      <c r="AK1420" s="65"/>
      <c r="AL1420" s="14">
        <v>0</v>
      </c>
      <c r="AM1420" s="65"/>
      <c r="AN1420" s="25">
        <v>0</v>
      </c>
      <c r="AO1420" s="25">
        <v>382.14</v>
      </c>
      <c r="AP1420" s="25">
        <v>100.8</v>
      </c>
      <c r="AQ1420" s="25">
        <v>0</v>
      </c>
      <c r="AR1420" s="25">
        <v>210</v>
      </c>
      <c r="AS1420" s="25">
        <v>600</v>
      </c>
      <c r="AT1420" s="25">
        <v>0</v>
      </c>
      <c r="AU1420" s="25">
        <v>0</v>
      </c>
      <c r="AV1420" s="25">
        <v>0</v>
      </c>
      <c r="AW1420" s="25">
        <v>455.66</v>
      </c>
      <c r="AX1420" s="25">
        <v>327.27999999999997</v>
      </c>
      <c r="AY1420" s="25">
        <v>0</v>
      </c>
      <c r="AZ1420" s="108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  <c r="BS1420" s="10"/>
      <c r="BT1420" s="10"/>
      <c r="BU1420" s="10"/>
      <c r="BV1420" s="10"/>
      <c r="BW1420" s="10"/>
      <c r="BX1420" s="10"/>
      <c r="BY1420" s="10"/>
      <c r="BZ1420" s="10"/>
      <c r="CA1420" s="10"/>
      <c r="CB1420" s="10"/>
      <c r="CC1420" s="10"/>
      <c r="CD1420" s="10"/>
      <c r="CE1420" s="10"/>
      <c r="CF1420" s="10"/>
      <c r="CG1420" s="10"/>
      <c r="CH1420" s="10"/>
      <c r="CI1420" s="10"/>
      <c r="CJ1420" s="10"/>
      <c r="CK1420" s="10"/>
      <c r="CL1420" s="10"/>
      <c r="CM1420" s="10"/>
      <c r="CN1420" s="10"/>
      <c r="CO1420" s="10"/>
      <c r="CP1420" s="10"/>
      <c r="CQ1420" s="10"/>
      <c r="CR1420" s="10"/>
      <c r="CS1420" s="10"/>
      <c r="CT1420" s="10"/>
      <c r="CU1420" s="10"/>
      <c r="CV1420" s="10"/>
      <c r="CW1420" s="10"/>
      <c r="CX1420" s="10"/>
      <c r="CY1420" s="10"/>
      <c r="CZ1420" s="10"/>
      <c r="DA1420" s="10"/>
      <c r="DB1420" s="10"/>
      <c r="DC1420" s="10"/>
      <c r="DD1420" s="10"/>
      <c r="DE1420" s="10"/>
      <c r="DF1420" s="10"/>
      <c r="DG1420" s="10"/>
      <c r="DH1420" s="10"/>
      <c r="DI1420" s="10"/>
      <c r="DJ1420" s="10"/>
      <c r="DK1420" s="10"/>
      <c r="DL1420" s="10"/>
      <c r="DM1420" s="10"/>
      <c r="DN1420" s="10"/>
      <c r="DO1420" s="10"/>
      <c r="DP1420" s="10"/>
      <c r="DQ1420" s="10"/>
      <c r="DR1420" s="10"/>
      <c r="DS1420" s="10"/>
    </row>
    <row r="1421" spans="1:123" s="101" customFormat="1" ht="10.95" customHeight="1" x14ac:dyDescent="0.25">
      <c r="A1421" s="75" t="s">
        <v>348</v>
      </c>
      <c r="B1421" s="95" t="str">
        <f t="shared" si="392"/>
        <v>Bud02 2020,3010,'xga001',0.000413713300599846</v>
      </c>
      <c r="C1421" s="96">
        <f t="shared" si="393"/>
        <v>2020</v>
      </c>
      <c r="D1421" s="96">
        <v>3010</v>
      </c>
      <c r="E1421" s="97" t="str">
        <f>IF(LEFT(H1421,1) = "x",H1421,F1421)</f>
        <v>xga001</v>
      </c>
      <c r="F1421" s="90">
        <v>555500</v>
      </c>
      <c r="G1421" s="98">
        <f>IF(""="",1,SUBSTITUTE(SUBSTITUTE("","xxp","xpp"),"xppm13","xppm08"))</f>
        <v>1</v>
      </c>
      <c r="H1421" s="98" t="str">
        <f>IF("xga001"="",1,"xga001")</f>
        <v>xga001</v>
      </c>
      <c r="I1421" s="98">
        <f>IF("E1z"="",1,IF(LEFT("E1z",1)&lt;&gt;"E","E1z",1))</f>
        <v>1</v>
      </c>
      <c r="J1421" s="98" t="str">
        <f>IF("E1z"="",1,IF(LEFT("E1z",1)="E","E1z",1))</f>
        <v>E1z</v>
      </c>
      <c r="K1421" s="99" t="s">
        <v>387</v>
      </c>
      <c r="L1421" s="91">
        <v>3010</v>
      </c>
      <c r="M1421" s="100" t="str">
        <f>IF(LEFT($G1421,4)="xppm","*","")</f>
        <v/>
      </c>
      <c r="N1421" s="101" t="str">
        <f>UPPER(TRIM("          BAD DEBT"))</f>
        <v>BAD DEBT</v>
      </c>
      <c r="P1421" s="102" t="s">
        <v>388</v>
      </c>
      <c r="R1421" s="109">
        <f>IFERROR(IF(1*AB1421&gt;0,AB1421,V1421),V1421)</f>
        <v>4.1371330059984554E-4</v>
      </c>
      <c r="S1421" s="108"/>
      <c r="T1421" s="101">
        <f>IFERROR(IF(LEFT($G1421,4)="xppm",AD1421/VLOOKUP($G1421,$K$11:$Z$28,T$1,0),IF(LEFT($J1421,1)="E",AD1421/VLOOKUP($J1421,$K$11:$Z$28,T$1,0),AD1421/T$6)),"")</f>
        <v>3.9396007547854437E-4</v>
      </c>
      <c r="V1421" s="101">
        <f>IFERROR(IF(LEFT($G1421,4)="xppm",AF1421/VLOOKUP($G1421,$K$11:$Z$28,V$1,0),IF(LEFT($J1421,1)="E",AF1421/VLOOKUP($J1421,$K$11:$Z$28,V$1,0),AF1421/V$6)),"")</f>
        <v>4.1371330059984554E-4</v>
      </c>
      <c r="X1421" s="101">
        <f>IFERROR(IF(LEFT($G1421,4)="xppm",AH1421/VLOOKUP($G1421,$K$11:$Z$28,X$1,0),IF(LEFT($J1421,1)="E",AH1421/VLOOKUP($J1421,$K$11:$Z$28,X$1,0),AH1421/X$6)),"")</f>
        <v>2.2216269286862817E-4</v>
      </c>
      <c r="Z1421" s="101">
        <f>IFERROR(IF(LEFT($G1421,4)="xppm",AJ1421/VLOOKUP($G1421,$K$11:$Z$28,Z$1,0),IF(LEFT($J1421,1)="E",AJ1421/VLOOKUP($J1421,$K$11:$Z$28,Z$1,0),AJ1421/Z$6)),"")</f>
        <v>4.1305759751624811E-4</v>
      </c>
      <c r="AA1421" s="108"/>
      <c r="AB1421" s="99" t="str">
        <f>IFERROR(IF(LEFT($G1421,4)="xppm",AL1421/VLOOKUP($G1421,$K$11:$Z$28,AB$1,0),IF(LEFT($J1421,1)="E",AL1421/VLOOKUP($J1421,$K$11:$AB$28,AB$1,0),AL1421/AB$6)),"")</f>
        <v/>
      </c>
      <c r="AC1421" s="110"/>
      <c r="AD1421" s="14">
        <v>43666.31</v>
      </c>
      <c r="AE1421" s="14"/>
      <c r="AF1421" s="14">
        <v>137912.84</v>
      </c>
      <c r="AG1421" s="14"/>
      <c r="AH1421" s="14">
        <v>80560.45</v>
      </c>
      <c r="AI1421" s="14"/>
      <c r="AJ1421" s="14">
        <v>174265.64744500001</v>
      </c>
      <c r="AK1421" s="65"/>
      <c r="AL1421" s="14">
        <v>0</v>
      </c>
      <c r="AM1421" s="65"/>
      <c r="AN1421" s="25">
        <v>7180.93</v>
      </c>
      <c r="AO1421" s="25">
        <v>6988.13</v>
      </c>
      <c r="AP1421" s="25">
        <v>31626.560000000001</v>
      </c>
      <c r="AQ1421" s="25">
        <v>15833.77</v>
      </c>
      <c r="AR1421" s="25">
        <v>14429.92</v>
      </c>
      <c r="AS1421" s="25">
        <v>15823.18</v>
      </c>
      <c r="AT1421" s="25">
        <v>16904.439999999999</v>
      </c>
      <c r="AU1421" s="25">
        <v>15324.41</v>
      </c>
      <c r="AV1421" s="25">
        <v>15930.81</v>
      </c>
      <c r="AW1421" s="25">
        <v>14918.79</v>
      </c>
      <c r="AX1421" s="25">
        <v>14600.53</v>
      </c>
      <c r="AY1421" s="25">
        <v>14146.99</v>
      </c>
      <c r="AZ1421" s="108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  <c r="BS1421" s="10"/>
      <c r="BT1421" s="10"/>
      <c r="BU1421" s="10"/>
      <c r="BV1421" s="10"/>
      <c r="BW1421" s="10"/>
      <c r="BX1421" s="10"/>
      <c r="BY1421" s="10"/>
      <c r="BZ1421" s="10"/>
      <c r="CA1421" s="10"/>
      <c r="CB1421" s="10"/>
      <c r="CC1421" s="10"/>
      <c r="CD1421" s="10"/>
      <c r="CE1421" s="10"/>
      <c r="CF1421" s="10"/>
      <c r="CG1421" s="10"/>
      <c r="CH1421" s="10"/>
      <c r="CI1421" s="10"/>
      <c r="CJ1421" s="10"/>
      <c r="CK1421" s="10"/>
      <c r="CL1421" s="10"/>
      <c r="CM1421" s="10"/>
      <c r="CN1421" s="10"/>
      <c r="CO1421" s="10"/>
      <c r="CP1421" s="10"/>
      <c r="CQ1421" s="10"/>
      <c r="CR1421" s="10"/>
      <c r="CS1421" s="10"/>
      <c r="CT1421" s="10"/>
      <c r="CU1421" s="10"/>
      <c r="CV1421" s="10"/>
      <c r="CW1421" s="10"/>
      <c r="CX1421" s="10"/>
      <c r="CY1421" s="10"/>
      <c r="CZ1421" s="10"/>
      <c r="DA1421" s="10"/>
      <c r="DB1421" s="10"/>
      <c r="DC1421" s="10"/>
      <c r="DD1421" s="10"/>
      <c r="DE1421" s="10"/>
      <c r="DF1421" s="10"/>
      <c r="DG1421" s="10"/>
      <c r="DH1421" s="10"/>
      <c r="DI1421" s="10"/>
      <c r="DJ1421" s="10"/>
      <c r="DK1421" s="10"/>
      <c r="DL1421" s="10"/>
      <c r="DM1421" s="10"/>
      <c r="DN1421" s="10"/>
      <c r="DO1421" s="10"/>
      <c r="DP1421" s="10"/>
      <c r="DQ1421" s="10"/>
      <c r="DR1421" s="10"/>
      <c r="DS1421" s="10"/>
    </row>
    <row r="1422" spans="1:123" s="101" customFormat="1" ht="10.95" customHeight="1" x14ac:dyDescent="0.25">
      <c r="A1422" s="75" t="s">
        <v>348</v>
      </c>
      <c r="B1422" s="95" t="str">
        <f t="shared" si="392"/>
        <v>Bud02 2020,3010,'556000',14778.75</v>
      </c>
      <c r="C1422" s="96">
        <f t="shared" si="393"/>
        <v>2020</v>
      </c>
      <c r="D1422" s="96">
        <v>3010</v>
      </c>
      <c r="E1422" s="97">
        <f>IF(LEFT(H1422,1) = "x",H1422,F1422)</f>
        <v>556000</v>
      </c>
      <c r="F1422" s="90">
        <v>556000</v>
      </c>
      <c r="G1422" s="98">
        <f>IF(""="",1,SUBSTITUTE(SUBSTITUTE("","xxp","xpp"),"xppm13","xppm08"))</f>
        <v>1</v>
      </c>
      <c r="H1422" s="98">
        <f>IF(""="",1,"")</f>
        <v>1</v>
      </c>
      <c r="I1422" s="98">
        <f>IF(""="",1,IF(LEFT("",1)&lt;&gt;"E","",1))</f>
        <v>1</v>
      </c>
      <c r="J1422" s="98">
        <f>IF(""="",1,IF(LEFT("",1)="E","",1))</f>
        <v>1</v>
      </c>
      <c r="K1422" s="99" t="s">
        <v>389</v>
      </c>
      <c r="L1422" s="91">
        <v>3010</v>
      </c>
      <c r="M1422" s="100" t="str">
        <f>IF(LEFT($G1422,4)="xppm","*","")</f>
        <v/>
      </c>
      <c r="N1422" s="101" t="str">
        <f>UPPER(TRIM("          MEDICAID BED TAX"))</f>
        <v>MEDICAID BED TAX</v>
      </c>
      <c r="P1422" s="102" t="s">
        <v>356</v>
      </c>
      <c r="R1422" s="109">
        <f>IFERROR(IF(1*AB1422&gt;0,AB1422,V1422),V1422)</f>
        <v>14778.75</v>
      </c>
      <c r="S1422" s="108"/>
      <c r="T1422" s="101">
        <f>IFERROR(IF(LEFT($G1422,4)="xppm",AD1422/VLOOKUP($G1422,$K$11:$Z$28,T$1,0),IF(LEFT($J1422,1)="E",AD1422/VLOOKUP($J1422,$K$11:$Z$28,T$1,0),AD1422/T$6)),"")</f>
        <v>14778.75</v>
      </c>
      <c r="V1422" s="101">
        <f>IFERROR(IF(LEFT($G1422,4)="xppm",AF1422/VLOOKUP($G1422,$K$11:$Z$28,V$1,0),IF(LEFT($J1422,1)="E",AF1422/VLOOKUP($J1422,$K$11:$Z$28,V$1,0),AF1422/V$6)),"")</f>
        <v>14778.75</v>
      </c>
      <c r="X1422" s="101">
        <f>IFERROR(IF(LEFT($G1422,4)="xppm",AH1422/VLOOKUP($G1422,$K$11:$Z$28,X$1,0),IF(LEFT($J1422,1)="E",AH1422/VLOOKUP($J1422,$K$11:$Z$28,X$1,0),AH1422/X$6)),"")</f>
        <v>14778.75</v>
      </c>
      <c r="Z1422" s="101">
        <f>IFERROR(IF(LEFT($G1422,4)="xppm",AJ1422/VLOOKUP($G1422,$K$11:$Z$28,Z$1,0),IF(LEFT($J1422,1)="E",AJ1422/VLOOKUP($J1422,$K$11:$Z$28,Z$1,0),AJ1422/Z$6)),"")</f>
        <v>14778.75</v>
      </c>
      <c r="AA1422" s="108"/>
      <c r="AB1422" s="99">
        <f>IFERROR(IF(LEFT($G1422,4)="xppm",AL1422/VLOOKUP($G1422,$K$11:$Z$28,AB$1,0),IF(LEFT($J1422,1)="E",AL1422/VLOOKUP($J1422,$K$11:$AB$28,AB$1,0),AL1422/AB$6)),"")</f>
        <v>0</v>
      </c>
      <c r="AC1422" s="110"/>
      <c r="AD1422" s="14">
        <v>44336.25</v>
      </c>
      <c r="AE1422" s="14"/>
      <c r="AF1422" s="14">
        <v>133008.75</v>
      </c>
      <c r="AG1422" s="14"/>
      <c r="AH1422" s="14">
        <v>177345</v>
      </c>
      <c r="AI1422" s="14"/>
      <c r="AJ1422" s="14">
        <v>177345</v>
      </c>
      <c r="AK1422" s="65"/>
      <c r="AL1422" s="14">
        <v>0</v>
      </c>
      <c r="AM1422" s="65"/>
      <c r="AN1422" s="25">
        <v>14778.75</v>
      </c>
      <c r="AO1422" s="25">
        <v>14778.75</v>
      </c>
      <c r="AP1422" s="25">
        <v>14778.75</v>
      </c>
      <c r="AQ1422" s="25">
        <v>14778.75</v>
      </c>
      <c r="AR1422" s="25">
        <v>14778.75</v>
      </c>
      <c r="AS1422" s="25">
        <v>14778.75</v>
      </c>
      <c r="AT1422" s="25">
        <v>14778.75</v>
      </c>
      <c r="AU1422" s="25">
        <v>14778.75</v>
      </c>
      <c r="AV1422" s="25">
        <v>14778.75</v>
      </c>
      <c r="AW1422" s="25">
        <v>14778.75</v>
      </c>
      <c r="AX1422" s="25">
        <v>14778.75</v>
      </c>
      <c r="AY1422" s="25">
        <v>14778.75</v>
      </c>
      <c r="AZ1422" s="108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  <c r="BS1422" s="10"/>
      <c r="BT1422" s="10"/>
      <c r="BU1422" s="10"/>
      <c r="BV1422" s="10"/>
      <c r="BW1422" s="10"/>
      <c r="BX1422" s="10"/>
      <c r="BY1422" s="10"/>
      <c r="BZ1422" s="10"/>
      <c r="CA1422" s="10"/>
      <c r="CB1422" s="10"/>
      <c r="CC1422" s="10"/>
      <c r="CD1422" s="10"/>
      <c r="CE1422" s="10"/>
      <c r="CF1422" s="10"/>
      <c r="CG1422" s="10"/>
      <c r="CH1422" s="10"/>
      <c r="CI1422" s="10"/>
      <c r="CJ1422" s="10"/>
      <c r="CK1422" s="10"/>
      <c r="CL1422" s="10"/>
      <c r="CM1422" s="10"/>
      <c r="CN1422" s="10"/>
      <c r="CO1422" s="10"/>
      <c r="CP1422" s="10"/>
      <c r="CQ1422" s="10"/>
      <c r="CR1422" s="10"/>
      <c r="CS1422" s="10"/>
      <c r="CT1422" s="10"/>
      <c r="CU1422" s="10"/>
      <c r="CV1422" s="10"/>
      <c r="CW1422" s="10"/>
      <c r="CX1422" s="10"/>
      <c r="CY1422" s="10"/>
      <c r="CZ1422" s="10"/>
      <c r="DA1422" s="10"/>
      <c r="DB1422" s="10"/>
      <c r="DC1422" s="10"/>
      <c r="DD1422" s="10"/>
      <c r="DE1422" s="10"/>
      <c r="DF1422" s="10"/>
      <c r="DG1422" s="10"/>
      <c r="DH1422" s="10"/>
      <c r="DI1422" s="10"/>
      <c r="DJ1422" s="10"/>
      <c r="DK1422" s="10"/>
      <c r="DL1422" s="10"/>
      <c r="DM1422" s="10"/>
      <c r="DN1422" s="10"/>
      <c r="DO1422" s="10"/>
      <c r="DP1422" s="10"/>
      <c r="DQ1422" s="10"/>
      <c r="DR1422" s="10"/>
      <c r="DS1422" s="10"/>
    </row>
    <row r="1423" spans="1:123" ht="4.05" customHeight="1" x14ac:dyDescent="0.25">
      <c r="A1423" s="75" t="s">
        <v>348</v>
      </c>
      <c r="E1423" s="111"/>
      <c r="F1423" s="112"/>
      <c r="T1423" s="25"/>
      <c r="U1423" s="25"/>
      <c r="V1423" s="25"/>
      <c r="W1423" s="25"/>
      <c r="X1423" s="25"/>
      <c r="Y1423" s="25"/>
      <c r="Z1423" s="25"/>
      <c r="AA1423" s="25"/>
      <c r="AB1423" s="14"/>
      <c r="AC1423" s="14"/>
    </row>
    <row r="1424" spans="1:123" s="86" customFormat="1" ht="15" customHeight="1" x14ac:dyDescent="0.25">
      <c r="A1424" s="75" t="s">
        <v>348</v>
      </c>
      <c r="B1424" s="80"/>
      <c r="C1424" s="80"/>
      <c r="D1424" s="80"/>
      <c r="E1424" s="81"/>
      <c r="F1424" s="82"/>
      <c r="G1424" s="81"/>
      <c r="H1424" s="81"/>
      <c r="I1424" s="81"/>
      <c r="J1424" s="81"/>
      <c r="K1424" s="81"/>
      <c r="L1424" s="83">
        <f>L1425</f>
        <v>3010</v>
      </c>
      <c r="M1424" s="84" t="s">
        <v>390</v>
      </c>
      <c r="N1424" s="84"/>
      <c r="O1424" s="84"/>
      <c r="P1424" s="84"/>
      <c r="Q1424" s="84"/>
      <c r="R1424" s="84"/>
      <c r="S1424" s="84"/>
      <c r="T1424" s="84"/>
      <c r="U1424" s="84"/>
      <c r="V1424" s="84"/>
      <c r="W1424" s="84"/>
      <c r="X1424" s="84"/>
      <c r="Y1424" s="84"/>
      <c r="Z1424" s="84"/>
      <c r="AA1424" s="84"/>
      <c r="AB1424" s="81"/>
      <c r="AC1424" s="81"/>
      <c r="AD1424" s="14"/>
      <c r="AE1424" s="14"/>
      <c r="AF1424" s="14"/>
      <c r="AG1424" s="14"/>
      <c r="AH1424" s="14"/>
      <c r="AI1424" s="14"/>
      <c r="AJ1424" s="14"/>
      <c r="AK1424" s="14"/>
      <c r="AL1424" s="14"/>
      <c r="AM1424" s="14"/>
      <c r="AN1424" s="85"/>
      <c r="AO1424" s="85"/>
      <c r="AP1424" s="85"/>
      <c r="AQ1424" s="85"/>
      <c r="AR1424" s="85"/>
      <c r="AS1424" s="85"/>
      <c r="AT1424" s="85"/>
      <c r="AU1424" s="85"/>
      <c r="AV1424" s="85"/>
      <c r="AW1424" s="85"/>
      <c r="AX1424" s="85"/>
      <c r="AY1424" s="85"/>
      <c r="AZ1424" s="84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  <c r="BS1424" s="10"/>
      <c r="BT1424" s="10"/>
      <c r="BU1424" s="10"/>
      <c r="BV1424" s="10"/>
      <c r="BW1424" s="10"/>
      <c r="BX1424" s="10"/>
      <c r="BY1424" s="10"/>
      <c r="BZ1424" s="10"/>
      <c r="CA1424" s="10"/>
      <c r="CB1424" s="10"/>
      <c r="CC1424" s="10"/>
      <c r="CD1424" s="10"/>
      <c r="CE1424" s="10"/>
      <c r="CF1424" s="10"/>
      <c r="CG1424" s="10"/>
      <c r="CH1424" s="10"/>
      <c r="CI1424" s="10"/>
      <c r="CJ1424" s="10"/>
      <c r="CK1424" s="10"/>
      <c r="CL1424" s="10"/>
      <c r="CM1424" s="10"/>
      <c r="CN1424" s="10"/>
      <c r="CO1424" s="10"/>
      <c r="CP1424" s="10"/>
      <c r="CQ1424" s="10"/>
      <c r="CR1424" s="10"/>
      <c r="CS1424" s="10"/>
      <c r="CT1424" s="10"/>
      <c r="CU1424" s="10"/>
      <c r="CV1424" s="10"/>
      <c r="CW1424" s="10"/>
      <c r="CX1424" s="10"/>
      <c r="CY1424" s="10"/>
      <c r="CZ1424" s="10"/>
      <c r="DA1424" s="10"/>
      <c r="DB1424" s="10"/>
      <c r="DC1424" s="10"/>
      <c r="DD1424" s="10"/>
      <c r="DE1424" s="10"/>
      <c r="DF1424" s="10"/>
      <c r="DG1424" s="10"/>
      <c r="DH1424" s="10"/>
      <c r="DI1424" s="10"/>
      <c r="DJ1424" s="10"/>
      <c r="DK1424" s="10"/>
      <c r="DL1424" s="10"/>
      <c r="DM1424" s="10"/>
      <c r="DN1424" s="10"/>
      <c r="DO1424" s="10"/>
      <c r="DP1424" s="10"/>
      <c r="DQ1424" s="10"/>
      <c r="DR1424" s="10"/>
      <c r="DS1424" s="10"/>
    </row>
    <row r="1425" spans="1:123" s="101" customFormat="1" ht="10.95" customHeight="1" x14ac:dyDescent="0.25">
      <c r="A1425" s="75" t="s">
        <v>348</v>
      </c>
      <c r="B1425" s="95" t="str">
        <f t="shared" ref="B1425:B1427" si="394">IF(E1425&gt;0,"Bud02 " &amp; C1425 &amp;","&amp;D1425&amp;",'"&amp;E1425&amp;"',"&amp;1*R1425)</f>
        <v>Bud02 2020,3010,'557500',3294.58</v>
      </c>
      <c r="C1425" s="96">
        <f t="shared" ref="C1425:C1427" si="395">$E$5</f>
        <v>2020</v>
      </c>
      <c r="D1425" s="96">
        <v>3010</v>
      </c>
      <c r="E1425" s="97">
        <f>IF(LEFT(H1425,1) = "x",H1425,F1425)</f>
        <v>557500</v>
      </c>
      <c r="F1425" s="90">
        <v>557500</v>
      </c>
      <c r="G1425" s="98">
        <f>IF(""="",1,SUBSTITUTE(SUBSTITUTE("","xxp","xpp"),"xppm13","xppm08"))</f>
        <v>1</v>
      </c>
      <c r="H1425" s="98">
        <f>IF(""="",1,"")</f>
        <v>1</v>
      </c>
      <c r="I1425" s="98">
        <f>IF(""="",1,IF(LEFT("",1)&lt;&gt;"E","",1))</f>
        <v>1</v>
      </c>
      <c r="J1425" s="98">
        <f>IF(""="",1,IF(LEFT("",1)="E","",1))</f>
        <v>1</v>
      </c>
      <c r="K1425" s="99" t="s">
        <v>391</v>
      </c>
      <c r="L1425" s="91">
        <v>3010</v>
      </c>
      <c r="M1425" s="100" t="str">
        <f>IF(LEFT($G1425,4)="xppm","*","")</f>
        <v/>
      </c>
      <c r="N1425" s="101" t="str">
        <f>UPPER(TRIM("          REAL ESTATE TAXES"))</f>
        <v>REAL ESTATE TAXES</v>
      </c>
      <c r="P1425" s="102" t="s">
        <v>356</v>
      </c>
      <c r="R1425" s="109">
        <f>IFERROR(IF(1*AB1425&gt;0,AB1425,V1425),V1425)</f>
        <v>3294.58</v>
      </c>
      <c r="S1425" s="108"/>
      <c r="T1425" s="101">
        <f>IFERROR(IF(LEFT($G1425,4)="xppm",AD1425/VLOOKUP($G1425,$K$11:$Z$28,T$1,0),IF(LEFT($J1425,1)="E",AD1425/VLOOKUP($J1425,$K$11:$Z$28,T$1,0),AD1425/T$6)),"")</f>
        <v>3294.58</v>
      </c>
      <c r="V1425" s="101">
        <f>IFERROR(IF(LEFT($G1425,4)="xppm",AF1425/VLOOKUP($G1425,$K$11:$Z$28,V$1,0),IF(LEFT($J1425,1)="E",AF1425/VLOOKUP($J1425,$K$11:$Z$28,V$1,0),AF1425/V$6)),"")</f>
        <v>3294.58</v>
      </c>
      <c r="X1425" s="101">
        <f>IFERROR(IF(LEFT($G1425,4)="xppm",AH1425/VLOOKUP($G1425,$K$11:$Z$28,X$1,0),IF(LEFT($J1425,1)="E",AH1425/VLOOKUP($J1425,$K$11:$Z$28,X$1,0),AH1425/X$6)),"")</f>
        <v>3351.2191666666663</v>
      </c>
      <c r="Z1425" s="101">
        <f>IFERROR(IF(LEFT($G1425,4)="xppm",AJ1425/VLOOKUP($G1425,$K$11:$Z$28,Z$1,0),IF(LEFT($J1425,1)="E",AJ1425/VLOOKUP($J1425,$K$11:$Z$28,Z$1,0),AJ1425/Z$6)),"")</f>
        <v>3217.9500000000003</v>
      </c>
      <c r="AA1425" s="108"/>
      <c r="AB1425" s="99">
        <f>IFERROR(IF(LEFT($G1425,4)="xppm",AL1425/VLOOKUP($G1425,$K$11:$Z$28,AB$1,0),IF(LEFT($J1425,1)="E",AL1425/VLOOKUP($J1425,$K$11:$AB$28,AB$1,0),AL1425/AB$6)),"")</f>
        <v>0</v>
      </c>
      <c r="AC1425" s="110"/>
      <c r="AD1425" s="14">
        <v>9883.74</v>
      </c>
      <c r="AE1425" s="14"/>
      <c r="AF1425" s="14">
        <v>29651.22</v>
      </c>
      <c r="AG1425" s="14"/>
      <c r="AH1425" s="14">
        <v>40214.629999999997</v>
      </c>
      <c r="AI1425" s="14"/>
      <c r="AJ1425" s="14">
        <v>38615.4</v>
      </c>
      <c r="AK1425" s="65"/>
      <c r="AL1425" s="14">
        <v>0</v>
      </c>
      <c r="AM1425" s="65"/>
      <c r="AN1425" s="25">
        <v>3217.95</v>
      </c>
      <c r="AO1425" s="25">
        <v>3217.95</v>
      </c>
      <c r="AP1425" s="25">
        <v>3217.95</v>
      </c>
      <c r="AQ1425" s="25">
        <v>3294.58</v>
      </c>
      <c r="AR1425" s="25">
        <v>3294.58</v>
      </c>
      <c r="AS1425" s="25">
        <v>3294.58</v>
      </c>
      <c r="AT1425" s="25">
        <v>3294.58</v>
      </c>
      <c r="AU1425" s="25">
        <v>3294.58</v>
      </c>
      <c r="AV1425" s="25">
        <v>3294.58</v>
      </c>
      <c r="AW1425" s="25">
        <v>3294.58</v>
      </c>
      <c r="AX1425" s="25">
        <v>3294.58</v>
      </c>
      <c r="AY1425" s="25">
        <v>3294.58</v>
      </c>
      <c r="AZ1425" s="108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  <c r="BS1425" s="10"/>
      <c r="BT1425" s="10"/>
      <c r="BU1425" s="10"/>
      <c r="BV1425" s="10"/>
      <c r="BW1425" s="10"/>
      <c r="BX1425" s="10"/>
      <c r="BY1425" s="10"/>
      <c r="BZ1425" s="10"/>
      <c r="CA1425" s="10"/>
      <c r="CB1425" s="10"/>
      <c r="CC1425" s="10"/>
      <c r="CD1425" s="10"/>
      <c r="CE1425" s="10"/>
      <c r="CF1425" s="10"/>
      <c r="CG1425" s="10"/>
      <c r="CH1425" s="10"/>
      <c r="CI1425" s="10"/>
      <c r="CJ1425" s="10"/>
      <c r="CK1425" s="10"/>
      <c r="CL1425" s="10"/>
      <c r="CM1425" s="10"/>
      <c r="CN1425" s="10"/>
      <c r="CO1425" s="10"/>
      <c r="CP1425" s="10"/>
      <c r="CQ1425" s="10"/>
      <c r="CR1425" s="10"/>
      <c r="CS1425" s="10"/>
      <c r="CT1425" s="10"/>
      <c r="CU1425" s="10"/>
      <c r="CV1425" s="10"/>
      <c r="CW1425" s="10"/>
      <c r="CX1425" s="10"/>
      <c r="CY1425" s="10"/>
      <c r="CZ1425" s="10"/>
      <c r="DA1425" s="10"/>
      <c r="DB1425" s="10"/>
      <c r="DC1425" s="10"/>
      <c r="DD1425" s="10"/>
      <c r="DE1425" s="10"/>
      <c r="DF1425" s="10"/>
      <c r="DG1425" s="10"/>
      <c r="DH1425" s="10"/>
      <c r="DI1425" s="10"/>
      <c r="DJ1425" s="10"/>
      <c r="DK1425" s="10"/>
      <c r="DL1425" s="10"/>
      <c r="DM1425" s="10"/>
      <c r="DN1425" s="10"/>
      <c r="DO1425" s="10"/>
      <c r="DP1425" s="10"/>
      <c r="DQ1425" s="10"/>
      <c r="DR1425" s="10"/>
      <c r="DS1425" s="10"/>
    </row>
    <row r="1426" spans="1:123" s="101" customFormat="1" ht="10.95" customHeight="1" x14ac:dyDescent="0.25">
      <c r="A1426" s="75" t="s">
        <v>348</v>
      </c>
      <c r="B1426" s="95" t="str">
        <f t="shared" si="394"/>
        <v>Bud02 2020,3010,'558000',4036.54</v>
      </c>
      <c r="C1426" s="96">
        <f t="shared" si="395"/>
        <v>2020</v>
      </c>
      <c r="D1426" s="96">
        <v>3010</v>
      </c>
      <c r="E1426" s="97">
        <f>IF(LEFT(H1426,1) = "x",H1426,F1426)</f>
        <v>558000</v>
      </c>
      <c r="F1426" s="90">
        <v>558000</v>
      </c>
      <c r="G1426" s="98">
        <f>IF(""="",1,SUBSTITUTE(SUBSTITUTE("","xxp","xpp"),"xppm13","xppm08"))</f>
        <v>1</v>
      </c>
      <c r="H1426" s="98">
        <f>IF(""="",1,"")</f>
        <v>1</v>
      </c>
      <c r="I1426" s="98">
        <f>IF(""="",1,IF(LEFT("",1)&lt;&gt;"E","",1))</f>
        <v>1</v>
      </c>
      <c r="J1426" s="98">
        <f>IF(""="",1,IF(LEFT("",1)="E","",1))</f>
        <v>1</v>
      </c>
      <c r="K1426" s="99" t="s">
        <v>392</v>
      </c>
      <c r="L1426" s="91">
        <v>3010</v>
      </c>
      <c r="M1426" s="100" t="str">
        <f>IF(LEFT($G1426,4)="xppm","*","")</f>
        <v/>
      </c>
      <c r="N1426" s="101" t="str">
        <f>UPPER(TRIM("          INSURANCE - GENERAL LIABILITY"))</f>
        <v>INSURANCE - GENERAL LIABILITY</v>
      </c>
      <c r="P1426" s="102" t="s">
        <v>359</v>
      </c>
      <c r="R1426" s="109">
        <f>IFERROR(IF(1*AB1426&gt;0,AB1426,V1426),V1426)</f>
        <v>4036.54</v>
      </c>
      <c r="S1426" s="108"/>
      <c r="T1426" s="101">
        <f>IFERROR(IF(LEFT($G1426,4)="xppm",AD1426/VLOOKUP($G1426,$K$11:$Z$28,T$1,0),IF(LEFT($J1426,1)="E",AD1426/VLOOKUP($J1426,$K$11:$Z$28,T$1,0),AD1426/T$6)),"")</f>
        <v>4036.5400000000004</v>
      </c>
      <c r="V1426" s="101">
        <f>IFERROR(IF(LEFT($G1426,4)="xppm",AF1426/VLOOKUP($G1426,$K$11:$Z$28,V$1,0),IF(LEFT($J1426,1)="E",AF1426/VLOOKUP($J1426,$K$11:$Z$28,V$1,0),AF1426/V$6)),"")</f>
        <v>4036.54</v>
      </c>
      <c r="X1426" s="101">
        <f>IFERROR(IF(LEFT($G1426,4)="xppm",AH1426/VLOOKUP($G1426,$K$11:$Z$28,X$1,0),IF(LEFT($J1426,1)="E",AH1426/VLOOKUP($J1426,$K$11:$Z$28,X$1,0),AH1426/X$6)),"")</f>
        <v>3918.3675000000003</v>
      </c>
      <c r="Z1426" s="101">
        <f>IFERROR(IF(LEFT($G1426,4)="xppm",AJ1426/VLOOKUP($G1426,$K$11:$Z$28,Z$1,0),IF(LEFT($J1426,1)="E",AJ1426/VLOOKUP($J1426,$K$11:$Z$28,Z$1,0),AJ1426/Z$6)),"")</f>
        <v>4036.5400000000004</v>
      </c>
      <c r="AA1426" s="108"/>
      <c r="AB1426" s="99">
        <f>IFERROR(IF(LEFT($G1426,4)="xppm",AL1426/VLOOKUP($G1426,$K$11:$Z$28,AB$1,0),IF(LEFT($J1426,1)="E",AL1426/VLOOKUP($J1426,$K$11:$AB$28,AB$1,0),AL1426/AB$6)),"")</f>
        <v>0</v>
      </c>
      <c r="AC1426" s="110"/>
      <c r="AD1426" s="14">
        <v>12109.62</v>
      </c>
      <c r="AE1426" s="14"/>
      <c r="AF1426" s="14">
        <v>36328.86</v>
      </c>
      <c r="AG1426" s="14"/>
      <c r="AH1426" s="14">
        <v>47020.41</v>
      </c>
      <c r="AI1426" s="14"/>
      <c r="AJ1426" s="14">
        <v>48438.48</v>
      </c>
      <c r="AK1426" s="65"/>
      <c r="AL1426" s="14">
        <v>0</v>
      </c>
      <c r="AM1426" s="65"/>
      <c r="AN1426" s="25">
        <v>3914.97</v>
      </c>
      <c r="AO1426" s="25">
        <v>4059.2</v>
      </c>
      <c r="AP1426" s="25">
        <v>4036.5</v>
      </c>
      <c r="AQ1426" s="25">
        <v>4036.54</v>
      </c>
      <c r="AR1426" s="25">
        <v>4036.54</v>
      </c>
      <c r="AS1426" s="25">
        <v>4036.54</v>
      </c>
      <c r="AT1426" s="25">
        <v>4036.54</v>
      </c>
      <c r="AU1426" s="25">
        <v>4036.54</v>
      </c>
      <c r="AV1426" s="25">
        <v>4036.54</v>
      </c>
      <c r="AW1426" s="25">
        <v>4036.54</v>
      </c>
      <c r="AX1426" s="25">
        <v>4036.54</v>
      </c>
      <c r="AY1426" s="25">
        <v>4036.54</v>
      </c>
      <c r="AZ1426" s="108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  <c r="BS1426" s="10"/>
      <c r="BT1426" s="10"/>
      <c r="BU1426" s="10"/>
      <c r="BV1426" s="10"/>
      <c r="BW1426" s="10"/>
      <c r="BX1426" s="10"/>
      <c r="BY1426" s="10"/>
      <c r="BZ1426" s="10"/>
      <c r="CA1426" s="10"/>
      <c r="CB1426" s="10"/>
      <c r="CC1426" s="10"/>
      <c r="CD1426" s="10"/>
      <c r="CE1426" s="10"/>
      <c r="CF1426" s="10"/>
      <c r="CG1426" s="10"/>
      <c r="CH1426" s="10"/>
      <c r="CI1426" s="10"/>
      <c r="CJ1426" s="10"/>
      <c r="CK1426" s="10"/>
      <c r="CL1426" s="10"/>
      <c r="CM1426" s="10"/>
      <c r="CN1426" s="10"/>
      <c r="CO1426" s="10"/>
      <c r="CP1426" s="10"/>
      <c r="CQ1426" s="10"/>
      <c r="CR1426" s="10"/>
      <c r="CS1426" s="10"/>
      <c r="CT1426" s="10"/>
      <c r="CU1426" s="10"/>
      <c r="CV1426" s="10"/>
      <c r="CW1426" s="10"/>
      <c r="CX1426" s="10"/>
      <c r="CY1426" s="10"/>
      <c r="CZ1426" s="10"/>
      <c r="DA1426" s="10"/>
      <c r="DB1426" s="10"/>
      <c r="DC1426" s="10"/>
      <c r="DD1426" s="10"/>
      <c r="DE1426" s="10"/>
      <c r="DF1426" s="10"/>
      <c r="DG1426" s="10"/>
      <c r="DH1426" s="10"/>
      <c r="DI1426" s="10"/>
      <c r="DJ1426" s="10"/>
      <c r="DK1426" s="10"/>
      <c r="DL1426" s="10"/>
      <c r="DM1426" s="10"/>
      <c r="DN1426" s="10"/>
      <c r="DO1426" s="10"/>
      <c r="DP1426" s="10"/>
      <c r="DQ1426" s="10"/>
      <c r="DR1426" s="10"/>
      <c r="DS1426" s="10"/>
    </row>
    <row r="1427" spans="1:123" s="101" customFormat="1" ht="10.95" customHeight="1" x14ac:dyDescent="0.25">
      <c r="A1427" s="75" t="s">
        <v>348</v>
      </c>
      <c r="B1427" s="95" t="str">
        <f t="shared" si="394"/>
        <v>Bud02 2020,3010,'558200',583.58</v>
      </c>
      <c r="C1427" s="96">
        <f t="shared" si="395"/>
        <v>2020</v>
      </c>
      <c r="D1427" s="96">
        <v>3010</v>
      </c>
      <c r="E1427" s="97">
        <f>IF(LEFT(H1427,1) = "x",H1427,F1427)</f>
        <v>558200</v>
      </c>
      <c r="F1427" s="90">
        <v>558200</v>
      </c>
      <c r="G1427" s="98">
        <f>IF(""="",1,SUBSTITUTE(SUBSTITUTE("","xxp","xpp"),"xppm13","xppm08"))</f>
        <v>1</v>
      </c>
      <c r="H1427" s="98">
        <f>IF(""="",1,"")</f>
        <v>1</v>
      </c>
      <c r="I1427" s="98">
        <f>IF(""="",1,IF(LEFT("",1)&lt;&gt;"E","",1))</f>
        <v>1</v>
      </c>
      <c r="J1427" s="98">
        <f>IF(""="",1,IF(LEFT("",1)="E","",1))</f>
        <v>1</v>
      </c>
      <c r="K1427" s="99" t="s">
        <v>393</v>
      </c>
      <c r="L1427" s="91">
        <v>3010</v>
      </c>
      <c r="M1427" s="100" t="str">
        <f>IF(LEFT($G1427,4)="xppm","*","")</f>
        <v/>
      </c>
      <c r="N1427" s="101" t="str">
        <f>UPPER(TRIM("          INSURANCE - PROPERTY/FLOOD"))</f>
        <v>INSURANCE - PROPERTY/FLOOD</v>
      </c>
      <c r="P1427" s="102" t="s">
        <v>359</v>
      </c>
      <c r="R1427" s="109">
        <f>IFERROR(IF(1*AB1427&gt;0,AB1427,V1427),V1427)</f>
        <v>583.58000000000004</v>
      </c>
      <c r="S1427" s="108"/>
      <c r="T1427" s="101">
        <f>IFERROR(IF(LEFT($G1427,4)="xppm",AD1427/VLOOKUP($G1427,$K$11:$Z$28,T$1,0),IF(LEFT($J1427,1)="E",AD1427/VLOOKUP($J1427,$K$11:$Z$28,T$1,0),AD1427/T$6)),"")</f>
        <v>583.58000000000004</v>
      </c>
      <c r="V1427" s="101">
        <f>IFERROR(IF(LEFT($G1427,4)="xppm",AF1427/VLOOKUP($G1427,$K$11:$Z$28,V$1,0),IF(LEFT($J1427,1)="E",AF1427/VLOOKUP($J1427,$K$11:$Z$28,V$1,0),AF1427/V$6)),"")</f>
        <v>583.58000000000004</v>
      </c>
      <c r="X1427" s="101">
        <f>IFERROR(IF(LEFT($G1427,4)="xppm",AH1427/VLOOKUP($G1427,$K$11:$Z$28,X$1,0),IF(LEFT($J1427,1)="E",AH1427/VLOOKUP($J1427,$K$11:$Z$28,X$1,0),AH1427/X$6)),"")</f>
        <v>1030.9091666666666</v>
      </c>
      <c r="Z1427" s="101">
        <f>IFERROR(IF(LEFT($G1427,4)="xppm",AJ1427/VLOOKUP($G1427,$K$11:$Z$28,Z$1,0),IF(LEFT($J1427,1)="E",AJ1427/VLOOKUP($J1427,$K$11:$Z$28,Z$1,0),AJ1427/Z$6)),"")</f>
        <v>583.58000000000004</v>
      </c>
      <c r="AA1427" s="108"/>
      <c r="AB1427" s="99">
        <f>IFERROR(IF(LEFT($G1427,4)="xppm",AL1427/VLOOKUP($G1427,$K$11:$Z$28,AB$1,0),IF(LEFT($J1427,1)="E",AL1427/VLOOKUP($J1427,$K$11:$AB$28,AB$1,0),AL1427/AB$6)),"")</f>
        <v>0</v>
      </c>
      <c r="AC1427" s="110"/>
      <c r="AD1427" s="14">
        <v>1750.74</v>
      </c>
      <c r="AE1427" s="14"/>
      <c r="AF1427" s="14">
        <v>5252.22</v>
      </c>
      <c r="AG1427" s="14"/>
      <c r="AH1427" s="14">
        <v>12370.91</v>
      </c>
      <c r="AI1427" s="14"/>
      <c r="AJ1427" s="14">
        <v>7002.96</v>
      </c>
      <c r="AK1427" s="65"/>
      <c r="AL1427" s="14">
        <v>0</v>
      </c>
      <c r="AM1427" s="65"/>
      <c r="AN1427" s="25">
        <v>1014.25</v>
      </c>
      <c r="AO1427" s="25">
        <v>1090.7</v>
      </c>
      <c r="AP1427" s="25">
        <v>1137.71</v>
      </c>
      <c r="AQ1427" s="25">
        <v>583.58000000000004</v>
      </c>
      <c r="AR1427" s="25">
        <v>583.58000000000004</v>
      </c>
      <c r="AS1427" s="25">
        <v>583.58000000000004</v>
      </c>
      <c r="AT1427" s="25">
        <v>583.58000000000004</v>
      </c>
      <c r="AU1427" s="25">
        <v>583.58000000000004</v>
      </c>
      <c r="AV1427" s="25">
        <v>583.58000000000004</v>
      </c>
      <c r="AW1427" s="25">
        <v>583.58000000000004</v>
      </c>
      <c r="AX1427" s="25">
        <v>583.58000000000004</v>
      </c>
      <c r="AY1427" s="25">
        <v>583.58000000000004</v>
      </c>
      <c r="AZ1427" s="108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  <c r="BS1427" s="10"/>
      <c r="BT1427" s="10"/>
      <c r="BU1427" s="10"/>
      <c r="BV1427" s="10"/>
      <c r="BW1427" s="10"/>
      <c r="BX1427" s="10"/>
      <c r="BY1427" s="10"/>
      <c r="BZ1427" s="10"/>
      <c r="CA1427" s="10"/>
      <c r="CB1427" s="10"/>
      <c r="CC1427" s="10"/>
      <c r="CD1427" s="10"/>
      <c r="CE1427" s="10"/>
      <c r="CF1427" s="10"/>
      <c r="CG1427" s="10"/>
      <c r="CH1427" s="10"/>
      <c r="CI1427" s="10"/>
      <c r="CJ1427" s="10"/>
      <c r="CK1427" s="10"/>
      <c r="CL1427" s="10"/>
      <c r="CM1427" s="10"/>
      <c r="CN1427" s="10"/>
      <c r="CO1427" s="10"/>
      <c r="CP1427" s="10"/>
      <c r="CQ1427" s="10"/>
      <c r="CR1427" s="10"/>
      <c r="CS1427" s="10"/>
      <c r="CT1427" s="10"/>
      <c r="CU1427" s="10"/>
      <c r="CV1427" s="10"/>
      <c r="CW1427" s="10"/>
      <c r="CX1427" s="10"/>
      <c r="CY1427" s="10"/>
      <c r="CZ1427" s="10"/>
      <c r="DA1427" s="10"/>
      <c r="DB1427" s="10"/>
      <c r="DC1427" s="10"/>
      <c r="DD1427" s="10"/>
      <c r="DE1427" s="10"/>
      <c r="DF1427" s="10"/>
      <c r="DG1427" s="10"/>
      <c r="DH1427" s="10"/>
      <c r="DI1427" s="10"/>
      <c r="DJ1427" s="10"/>
      <c r="DK1427" s="10"/>
      <c r="DL1427" s="10"/>
      <c r="DM1427" s="10"/>
      <c r="DN1427" s="10"/>
      <c r="DO1427" s="10"/>
      <c r="DP1427" s="10"/>
      <c r="DQ1427" s="10"/>
      <c r="DR1427" s="10"/>
      <c r="DS1427" s="10"/>
    </row>
    <row r="1428" spans="1:123" ht="4.05" customHeight="1" x14ac:dyDescent="0.25">
      <c r="A1428" s="75" t="s">
        <v>348</v>
      </c>
      <c r="E1428" s="111"/>
      <c r="F1428" s="112"/>
      <c r="T1428" s="25"/>
      <c r="U1428" s="25"/>
      <c r="V1428" s="25"/>
      <c r="W1428" s="25"/>
      <c r="X1428" s="25"/>
      <c r="Y1428" s="25"/>
      <c r="Z1428" s="25"/>
      <c r="AA1428" s="25"/>
      <c r="AB1428" s="14"/>
      <c r="AC1428" s="14"/>
    </row>
    <row r="1429" spans="1:123" s="86" customFormat="1" ht="15" customHeight="1" x14ac:dyDescent="0.25">
      <c r="A1429" s="75" t="s">
        <v>348</v>
      </c>
      <c r="B1429" s="80"/>
      <c r="C1429" s="80"/>
      <c r="D1429" s="80"/>
      <c r="E1429" s="81"/>
      <c r="F1429" s="82"/>
      <c r="G1429" s="81"/>
      <c r="H1429" s="81"/>
      <c r="I1429" s="81"/>
      <c r="J1429" s="81"/>
      <c r="K1429" s="81"/>
      <c r="L1429" s="83">
        <f>L1430</f>
        <v>3010</v>
      </c>
      <c r="M1429" s="84" t="s">
        <v>394</v>
      </c>
      <c r="N1429" s="84"/>
      <c r="O1429" s="84"/>
      <c r="P1429" s="84"/>
      <c r="Q1429" s="84"/>
      <c r="R1429" s="84"/>
      <c r="S1429" s="84"/>
      <c r="T1429" s="84"/>
      <c r="U1429" s="84"/>
      <c r="V1429" s="84"/>
      <c r="W1429" s="84"/>
      <c r="X1429" s="84"/>
      <c r="Y1429" s="84"/>
      <c r="Z1429" s="84"/>
      <c r="AA1429" s="84"/>
      <c r="AB1429" s="81"/>
      <c r="AC1429" s="81"/>
      <c r="AD1429" s="14"/>
      <c r="AE1429" s="14"/>
      <c r="AF1429" s="14"/>
      <c r="AG1429" s="14"/>
      <c r="AH1429" s="14"/>
      <c r="AI1429" s="14"/>
      <c r="AJ1429" s="14"/>
      <c r="AK1429" s="14"/>
      <c r="AL1429" s="14"/>
      <c r="AM1429" s="14"/>
      <c r="AN1429" s="85"/>
      <c r="AO1429" s="85"/>
      <c r="AP1429" s="85"/>
      <c r="AQ1429" s="85"/>
      <c r="AR1429" s="85"/>
      <c r="AS1429" s="85"/>
      <c r="AT1429" s="85"/>
      <c r="AU1429" s="85"/>
      <c r="AV1429" s="85"/>
      <c r="AW1429" s="85"/>
      <c r="AX1429" s="85"/>
      <c r="AY1429" s="85"/>
      <c r="AZ1429" s="84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  <c r="BS1429" s="10"/>
      <c r="BT1429" s="10"/>
      <c r="BU1429" s="10"/>
      <c r="BV1429" s="10"/>
      <c r="BW1429" s="10"/>
      <c r="BX1429" s="10"/>
      <c r="BY1429" s="10"/>
      <c r="BZ1429" s="10"/>
      <c r="CA1429" s="10"/>
      <c r="CB1429" s="10"/>
      <c r="CC1429" s="10"/>
      <c r="CD1429" s="10"/>
      <c r="CE1429" s="10"/>
      <c r="CF1429" s="10"/>
      <c r="CG1429" s="10"/>
      <c r="CH1429" s="10"/>
      <c r="CI1429" s="10"/>
      <c r="CJ1429" s="10"/>
      <c r="CK1429" s="10"/>
      <c r="CL1429" s="10"/>
      <c r="CM1429" s="10"/>
      <c r="CN1429" s="10"/>
      <c r="CO1429" s="10"/>
      <c r="CP1429" s="10"/>
      <c r="CQ1429" s="10"/>
      <c r="CR1429" s="10"/>
      <c r="CS1429" s="10"/>
      <c r="CT1429" s="10"/>
      <c r="CU1429" s="10"/>
      <c r="CV1429" s="10"/>
      <c r="CW1429" s="10"/>
      <c r="CX1429" s="10"/>
      <c r="CY1429" s="10"/>
      <c r="CZ1429" s="10"/>
      <c r="DA1429" s="10"/>
      <c r="DB1429" s="10"/>
      <c r="DC1429" s="10"/>
      <c r="DD1429" s="10"/>
      <c r="DE1429" s="10"/>
      <c r="DF1429" s="10"/>
      <c r="DG1429" s="10"/>
      <c r="DH1429" s="10"/>
      <c r="DI1429" s="10"/>
      <c r="DJ1429" s="10"/>
      <c r="DK1429" s="10"/>
      <c r="DL1429" s="10"/>
      <c r="DM1429" s="10"/>
      <c r="DN1429" s="10"/>
      <c r="DO1429" s="10"/>
      <c r="DP1429" s="10"/>
      <c r="DQ1429" s="10"/>
      <c r="DR1429" s="10"/>
      <c r="DS1429" s="10"/>
    </row>
    <row r="1430" spans="1:123" s="101" customFormat="1" ht="10.95" customHeight="1" x14ac:dyDescent="0.25">
      <c r="A1430" s="75" t="s">
        <v>348</v>
      </c>
      <c r="B1430" s="95" t="str">
        <f t="shared" ref="B1430:B1432" si="396">IF(E1430&gt;0,"Bud02 " &amp; C1430 &amp;","&amp;D1430&amp;",'"&amp;E1430&amp;"',"&amp;1*R1430)</f>
        <v>Bud02 2020,3010,'560000',1928.68222222222</v>
      </c>
      <c r="C1430" s="96">
        <f t="shared" ref="C1430:C1433" si="397">$E$5</f>
        <v>2020</v>
      </c>
      <c r="D1430" s="96">
        <v>3010</v>
      </c>
      <c r="E1430" s="97">
        <f>IF(LEFT(H1430,1) = "x",H1430,F1430)</f>
        <v>560000</v>
      </c>
      <c r="F1430" s="90">
        <v>560000</v>
      </c>
      <c r="G1430" s="98">
        <f>IF(""="",1,SUBSTITUTE(SUBSTITUTE("","xxp","xpp"),"xppm13","xppm08"))</f>
        <v>1</v>
      </c>
      <c r="H1430" s="98">
        <f>IF(""="",1,"")</f>
        <v>1</v>
      </c>
      <c r="I1430" s="98">
        <f>IF(""="",1,IF(LEFT("",1)&lt;&gt;"E","",1))</f>
        <v>1</v>
      </c>
      <c r="J1430" s="98">
        <f>IF(""="",1,IF(LEFT("",1)="E","",1))</f>
        <v>1</v>
      </c>
      <c r="K1430" s="99" t="s">
        <v>395</v>
      </c>
      <c r="L1430" s="91">
        <v>3010</v>
      </c>
      <c r="M1430" s="100" t="str">
        <f>IF(LEFT($G1430,4)="xppm","*","")</f>
        <v/>
      </c>
      <c r="N1430" s="101" t="str">
        <f>UPPER(TRIM("          INTEREST EXPENSE"))</f>
        <v>INTEREST EXPENSE</v>
      </c>
      <c r="P1430" s="102" t="s">
        <v>356</v>
      </c>
      <c r="R1430" s="109">
        <f>IFERROR(IF(1*AB1430&gt;0,AB1430,V1430),V1430)</f>
        <v>1928.6822222222222</v>
      </c>
      <c r="S1430" s="108"/>
      <c r="T1430" s="101">
        <f>IFERROR(IF(LEFT($G1430,4)="xppm",AD1430/VLOOKUP($G1430,$K$11:$Z$28,T$1,0),IF(LEFT($J1430,1)="E",AD1430/VLOOKUP($J1430,$K$11:$Z$28,T$1,0),AD1430/T$6)),"")</f>
        <v>2003.8266666666666</v>
      </c>
      <c r="V1430" s="101">
        <f>IFERROR(IF(LEFT($G1430,4)="xppm",AF1430/VLOOKUP($G1430,$K$11:$Z$28,V$1,0),IF(LEFT($J1430,1)="E",AF1430/VLOOKUP($J1430,$K$11:$Z$28,V$1,0),AF1430/V$6)),"")</f>
        <v>1928.6822222222222</v>
      </c>
      <c r="X1430" s="101">
        <f>IFERROR(IF(LEFT($G1430,4)="xppm",AH1430/VLOOKUP($G1430,$K$11:$Z$28,X$1,0),IF(LEFT($J1430,1)="E",AH1430/VLOOKUP($J1430,$K$11:$Z$28,X$1,0),AH1430/X$6)),"")</f>
        <v>2369.4208333333331</v>
      </c>
      <c r="Z1430" s="101">
        <f>IFERROR(IF(LEFT($G1430,4)="xppm",AJ1430/VLOOKUP($G1430,$K$11:$Z$28,Z$1,0),IF(LEFT($J1430,1)="E",AJ1430/VLOOKUP($J1430,$K$11:$Z$28,Z$1,0),AJ1430/Z$6)),"")</f>
        <v>1931.21</v>
      </c>
      <c r="AA1430" s="108"/>
      <c r="AB1430" s="99">
        <f>IFERROR(IF(LEFT($G1430,4)="xppm",AL1430/VLOOKUP($G1430,$K$11:$Z$28,AB$1,0),IF(LEFT($J1430,1)="E",AL1430/VLOOKUP($J1430,$K$11:$AB$28,AB$1,0),AL1430/AB$6)),"")</f>
        <v>0</v>
      </c>
      <c r="AC1430" s="110"/>
      <c r="AD1430" s="14">
        <v>6011.48</v>
      </c>
      <c r="AE1430" s="14"/>
      <c r="AF1430" s="14">
        <v>17358.14</v>
      </c>
      <c r="AG1430" s="14"/>
      <c r="AH1430" s="14">
        <v>28433.05</v>
      </c>
      <c r="AI1430" s="14"/>
      <c r="AJ1430" s="14">
        <v>23174.52</v>
      </c>
      <c r="AK1430" s="65"/>
      <c r="AL1430" s="14">
        <v>0</v>
      </c>
      <c r="AM1430" s="65"/>
      <c r="AN1430" s="25">
        <v>2128.9</v>
      </c>
      <c r="AO1430" s="25">
        <v>1888.52</v>
      </c>
      <c r="AP1430" s="25">
        <v>2706.42</v>
      </c>
      <c r="AQ1430" s="25">
        <v>1659.33</v>
      </c>
      <c r="AR1430" s="25">
        <v>1508.17</v>
      </c>
      <c r="AS1430" s="25">
        <v>1664.66</v>
      </c>
      <c r="AT1430" s="25">
        <v>1680.77</v>
      </c>
      <c r="AU1430" s="25">
        <v>2690.43</v>
      </c>
      <c r="AV1430" s="25">
        <v>2143.3000000000002</v>
      </c>
      <c r="AW1430" s="25">
        <v>2197.5500000000002</v>
      </c>
      <c r="AX1430" s="25">
        <v>2105.39</v>
      </c>
      <c r="AY1430" s="25">
        <v>1708.54</v>
      </c>
      <c r="AZ1430" s="108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  <c r="BS1430" s="10"/>
      <c r="BT1430" s="10"/>
      <c r="BU1430" s="10"/>
      <c r="BV1430" s="10"/>
      <c r="BW1430" s="10"/>
      <c r="BX1430" s="10"/>
      <c r="BY1430" s="10"/>
      <c r="BZ1430" s="10"/>
      <c r="CA1430" s="10"/>
      <c r="CB1430" s="10"/>
      <c r="CC1430" s="10"/>
      <c r="CD1430" s="10"/>
      <c r="CE1430" s="10"/>
      <c r="CF1430" s="10"/>
      <c r="CG1430" s="10"/>
      <c r="CH1430" s="10"/>
      <c r="CI1430" s="10"/>
      <c r="CJ1430" s="10"/>
      <c r="CK1430" s="10"/>
      <c r="CL1430" s="10"/>
      <c r="CM1430" s="10"/>
      <c r="CN1430" s="10"/>
      <c r="CO1430" s="10"/>
      <c r="CP1430" s="10"/>
      <c r="CQ1430" s="10"/>
      <c r="CR1430" s="10"/>
      <c r="CS1430" s="10"/>
      <c r="CT1430" s="10"/>
      <c r="CU1430" s="10"/>
      <c r="CV1430" s="10"/>
      <c r="CW1430" s="10"/>
      <c r="CX1430" s="10"/>
      <c r="CY1430" s="10"/>
      <c r="CZ1430" s="10"/>
      <c r="DA1430" s="10"/>
      <c r="DB1430" s="10"/>
      <c r="DC1430" s="10"/>
      <c r="DD1430" s="10"/>
      <c r="DE1430" s="10"/>
      <c r="DF1430" s="10"/>
      <c r="DG1430" s="10"/>
      <c r="DH1430" s="10"/>
      <c r="DI1430" s="10"/>
      <c r="DJ1430" s="10"/>
      <c r="DK1430" s="10"/>
      <c r="DL1430" s="10"/>
      <c r="DM1430" s="10"/>
      <c r="DN1430" s="10"/>
      <c r="DO1430" s="10"/>
      <c r="DP1430" s="10"/>
      <c r="DQ1430" s="10"/>
      <c r="DR1430" s="10"/>
      <c r="DS1430" s="10"/>
    </row>
    <row r="1431" spans="1:123" s="101" customFormat="1" ht="10.95" customHeight="1" x14ac:dyDescent="0.25">
      <c r="A1431" s="75" t="s">
        <v>348</v>
      </c>
      <c r="B1431" s="95" t="str">
        <f t="shared" si="396"/>
        <v>Bud02 2020,3010,'560500',7173.61777777778</v>
      </c>
      <c r="C1431" s="96">
        <f t="shared" si="397"/>
        <v>2020</v>
      </c>
      <c r="D1431" s="96">
        <v>3010</v>
      </c>
      <c r="E1431" s="97">
        <f>IF(LEFT(H1431,1) = "x",H1431,F1431)</f>
        <v>560500</v>
      </c>
      <c r="F1431" s="90">
        <v>560500</v>
      </c>
      <c r="G1431" s="98">
        <f>IF(""="",1,SUBSTITUTE(SUBSTITUTE("","xxp","xpp"),"xppm13","xppm08"))</f>
        <v>1</v>
      </c>
      <c r="H1431" s="98">
        <f>IF(""="",1,"")</f>
        <v>1</v>
      </c>
      <c r="I1431" s="98">
        <f>IF(""="",1,IF(LEFT("",1)&lt;&gt;"E","",1))</f>
        <v>1</v>
      </c>
      <c r="J1431" s="98">
        <f>IF(""="",1,IF(LEFT("",1)="E","",1))</f>
        <v>1</v>
      </c>
      <c r="K1431" s="99" t="s">
        <v>396</v>
      </c>
      <c r="L1431" s="91">
        <v>3010</v>
      </c>
      <c r="M1431" s="100" t="str">
        <f>IF(LEFT($G1431,4)="xppm","*","")</f>
        <v/>
      </c>
      <c r="N1431" s="101" t="str">
        <f>UPPER(TRIM("          RENT EXPENSE"))</f>
        <v>RENT EXPENSE</v>
      </c>
      <c r="P1431" s="102" t="s">
        <v>356</v>
      </c>
      <c r="R1431" s="109">
        <f>IFERROR(IF(1*AB1431&gt;0,AB1431,V1431),V1431)</f>
        <v>7173.6177777777775</v>
      </c>
      <c r="S1431" s="108"/>
      <c r="T1431" s="101">
        <f>IFERROR(IF(LEFT($G1431,4)="xppm",AD1431/VLOOKUP($G1431,$K$11:$Z$28,T$1,0),IF(LEFT($J1431,1)="E",AD1431/VLOOKUP($J1431,$K$11:$Z$28,T$1,0),AD1431/T$6)),"")</f>
        <v>3196.353333333333</v>
      </c>
      <c r="V1431" s="101">
        <f>IFERROR(IF(LEFT($G1431,4)="xppm",AF1431/VLOOKUP($G1431,$K$11:$Z$28,V$1,0),IF(LEFT($J1431,1)="E",AF1431/VLOOKUP($J1431,$K$11:$Z$28,V$1,0),AF1431/V$6)),"")</f>
        <v>7173.6177777777775</v>
      </c>
      <c r="X1431" s="101">
        <f>IFERROR(IF(LEFT($G1431,4)="xppm",AH1431/VLOOKUP($G1431,$K$11:$Z$28,X$1,0),IF(LEFT($J1431,1)="E",AH1431/VLOOKUP($J1431,$K$11:$Z$28,X$1,0),AH1431/X$6)),"")</f>
        <v>9469.4750000000004</v>
      </c>
      <c r="Z1431" s="101">
        <f>IFERROR(IF(LEFT($G1431,4)="xppm",AJ1431/VLOOKUP($G1431,$K$11:$Z$28,Z$1,0),IF(LEFT($J1431,1)="E",AJ1431/VLOOKUP($J1431,$K$11:$Z$28,Z$1,0),AJ1431/Z$6)),"")</f>
        <v>9380.3722221666667</v>
      </c>
      <c r="AA1431" s="108"/>
      <c r="AB1431" s="99">
        <f>IFERROR(IF(LEFT($G1431,4)="xppm",AL1431/VLOOKUP($G1431,$K$11:$Z$28,AB$1,0),IF(LEFT($J1431,1)="E",AL1431/VLOOKUP($J1431,$K$11:$AB$28,AB$1,0),AL1431/AB$6)),"")</f>
        <v>0</v>
      </c>
      <c r="AC1431" s="110"/>
      <c r="AD1431" s="14">
        <v>9589.06</v>
      </c>
      <c r="AE1431" s="14"/>
      <c r="AF1431" s="14">
        <v>64562.559999999998</v>
      </c>
      <c r="AG1431" s="14"/>
      <c r="AH1431" s="14">
        <v>113633.7</v>
      </c>
      <c r="AI1431" s="14"/>
      <c r="AJ1431" s="14">
        <v>112564.46666599999</v>
      </c>
      <c r="AK1431" s="65"/>
      <c r="AL1431" s="14">
        <v>0</v>
      </c>
      <c r="AM1431" s="65"/>
      <c r="AN1431" s="25">
        <v>9530.92</v>
      </c>
      <c r="AO1431" s="25">
        <v>9162.25</v>
      </c>
      <c r="AP1431" s="25">
        <v>9162.25</v>
      </c>
      <c r="AQ1431" s="25">
        <v>9162.25</v>
      </c>
      <c r="AR1431" s="25">
        <v>9162.25</v>
      </c>
      <c r="AS1431" s="25">
        <v>9162.25</v>
      </c>
      <c r="AT1431" s="25">
        <v>9162.25</v>
      </c>
      <c r="AU1431" s="25">
        <v>9162.25</v>
      </c>
      <c r="AV1431" s="25">
        <v>9162.25</v>
      </c>
      <c r="AW1431" s="25">
        <v>126.13</v>
      </c>
      <c r="AX1431" s="25">
        <v>2885.96</v>
      </c>
      <c r="AY1431" s="25">
        <v>6576.97</v>
      </c>
      <c r="AZ1431" s="108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  <c r="BS1431" s="10"/>
      <c r="BT1431" s="10"/>
      <c r="BU1431" s="10"/>
      <c r="BV1431" s="10"/>
      <c r="BW1431" s="10"/>
      <c r="BX1431" s="10"/>
      <c r="BY1431" s="10"/>
      <c r="BZ1431" s="10"/>
      <c r="CA1431" s="10"/>
      <c r="CB1431" s="10"/>
      <c r="CC1431" s="10"/>
      <c r="CD1431" s="10"/>
      <c r="CE1431" s="10"/>
      <c r="CF1431" s="10"/>
      <c r="CG1431" s="10"/>
      <c r="CH1431" s="10"/>
      <c r="CI1431" s="10"/>
      <c r="CJ1431" s="10"/>
      <c r="CK1431" s="10"/>
      <c r="CL1431" s="10"/>
      <c r="CM1431" s="10"/>
      <c r="CN1431" s="10"/>
      <c r="CO1431" s="10"/>
      <c r="CP1431" s="10"/>
      <c r="CQ1431" s="10"/>
      <c r="CR1431" s="10"/>
      <c r="CS1431" s="10"/>
      <c r="CT1431" s="10"/>
      <c r="CU1431" s="10"/>
      <c r="CV1431" s="10"/>
      <c r="CW1431" s="10"/>
      <c r="CX1431" s="10"/>
      <c r="CY1431" s="10"/>
      <c r="CZ1431" s="10"/>
      <c r="DA1431" s="10"/>
      <c r="DB1431" s="10"/>
      <c r="DC1431" s="10"/>
      <c r="DD1431" s="10"/>
      <c r="DE1431" s="10"/>
      <c r="DF1431" s="10"/>
      <c r="DG1431" s="10"/>
      <c r="DH1431" s="10"/>
      <c r="DI1431" s="10"/>
      <c r="DJ1431" s="10"/>
      <c r="DK1431" s="10"/>
      <c r="DL1431" s="10"/>
      <c r="DM1431" s="10"/>
      <c r="DN1431" s="10"/>
      <c r="DO1431" s="10"/>
      <c r="DP1431" s="10"/>
      <c r="DQ1431" s="10"/>
      <c r="DR1431" s="10"/>
      <c r="DS1431" s="10"/>
    </row>
    <row r="1432" spans="1:123" s="101" customFormat="1" ht="10.95" customHeight="1" x14ac:dyDescent="0.25">
      <c r="A1432" s="75" t="s">
        <v>348</v>
      </c>
      <c r="B1432" s="95" t="b">
        <f t="shared" si="396"/>
        <v>0</v>
      </c>
      <c r="C1432" s="96">
        <f t="shared" si="397"/>
        <v>2020</v>
      </c>
      <c r="D1432" s="96">
        <v>3010</v>
      </c>
      <c r="E1432" s="97">
        <f>IF(LEFT(H1432,1) = "x",H1432,F1432)</f>
        <v>0</v>
      </c>
      <c r="F1432" s="90"/>
      <c r="G1432" s="98">
        <f>IF(""="",1,SUBSTITUTE(SUBSTITUTE("","xxp","xpp"),"xppm13","xppm08"))</f>
        <v>1</v>
      </c>
      <c r="H1432" s="98">
        <f>IF(""="",1,"")</f>
        <v>1</v>
      </c>
      <c r="I1432" s="98">
        <f>IF(""="",1,IF(LEFT("",1)&lt;&gt;"E","",1))</f>
        <v>1</v>
      </c>
      <c r="J1432" s="98">
        <f>IF(""="",1,IF(LEFT("",1)="E","",1))</f>
        <v>1</v>
      </c>
      <c r="K1432" s="99" t="s">
        <v>397</v>
      </c>
      <c r="L1432" s="91">
        <v>3010</v>
      </c>
      <c r="M1432" s="100" t="str">
        <f>IF(LEFT($G1432,4)="xppm","*","")</f>
        <v/>
      </c>
      <c r="N1432" s="101" t="str">
        <f>UPPER(TRIM("          NON-RECURRING MISC. EXPENSE"))</f>
        <v>NON-RECURRING MISC. EXPENSE</v>
      </c>
      <c r="P1432" s="102" t="s">
        <v>356</v>
      </c>
      <c r="R1432" s="109">
        <f>IFERROR(IF(1*AB1432&gt;0,AB1432,V1432),V1432)</f>
        <v>0</v>
      </c>
      <c r="S1432" s="108"/>
      <c r="T1432" s="101">
        <f>IFERROR(IF(LEFT($G1432,4)="xppm",AD1432/VLOOKUP($G1432,$K$11:$Z$28,T$1,0),IF(LEFT($J1432,1)="E",AD1432/VLOOKUP($J1432,$K$11:$Z$28,T$1,0),AD1432/T$6)),"")</f>
        <v>0</v>
      </c>
      <c r="V1432" s="101">
        <f>IFERROR(IF(LEFT($G1432,4)="xppm",AF1432/VLOOKUP($G1432,$K$11:$Z$28,V$1,0),IF(LEFT($J1432,1)="E",AF1432/VLOOKUP($J1432,$K$11:$Z$28,V$1,0),AF1432/V$6)),"")</f>
        <v>0</v>
      </c>
      <c r="X1432" s="101">
        <f>IFERROR(IF(LEFT($G1432,4)="xppm",AH1432/VLOOKUP($G1432,$K$11:$Z$28,X$1,0),IF(LEFT($J1432,1)="E",AH1432/VLOOKUP($J1432,$K$11:$Z$28,X$1,0),AH1432/X$6)),"")</f>
        <v>0</v>
      </c>
      <c r="Z1432" s="101">
        <f>IFERROR(IF(LEFT($G1432,4)="xppm",AJ1432/VLOOKUP($G1432,$K$11:$Z$28,Z$1,0),IF(LEFT($J1432,1)="E",AJ1432/VLOOKUP($J1432,$K$11:$Z$28,Z$1,0),AJ1432/Z$6)),"")</f>
        <v>0</v>
      </c>
      <c r="AA1432" s="108"/>
      <c r="AB1432" s="99">
        <f>IFERROR(IF(LEFT($G1432,4)="xppm",AL1432/VLOOKUP($G1432,$K$11:$Z$28,AB$1,0),IF(LEFT($J1432,1)="E",AL1432/VLOOKUP($J1432,$K$11:$AB$28,AB$1,0),AL1432/AB$6)),"")</f>
        <v>0</v>
      </c>
      <c r="AC1432" s="110"/>
      <c r="AD1432" s="14"/>
      <c r="AE1432" s="14"/>
      <c r="AF1432" s="14"/>
      <c r="AG1432" s="14"/>
      <c r="AH1432" s="14"/>
      <c r="AI1432" s="14"/>
      <c r="AJ1432" s="14"/>
      <c r="AK1432" s="65"/>
      <c r="AL1432" s="14"/>
      <c r="AM1432" s="65"/>
      <c r="AN1432" s="25"/>
      <c r="AO1432" s="25"/>
      <c r="AP1432" s="25"/>
      <c r="AQ1432" s="25"/>
      <c r="AR1432" s="25"/>
      <c r="AS1432" s="25"/>
      <c r="AT1432" s="25"/>
      <c r="AU1432" s="25"/>
      <c r="AV1432" s="25"/>
      <c r="AW1432" s="25"/>
      <c r="AX1432" s="25"/>
      <c r="AY1432" s="25"/>
      <c r="AZ1432" s="108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  <c r="BS1432" s="10"/>
      <c r="BT1432" s="10"/>
      <c r="BU1432" s="10"/>
      <c r="BV1432" s="10"/>
      <c r="BW1432" s="10"/>
      <c r="BX1432" s="10"/>
      <c r="BY1432" s="10"/>
      <c r="BZ1432" s="10"/>
      <c r="CA1432" s="10"/>
      <c r="CB1432" s="10"/>
      <c r="CC1432" s="10"/>
      <c r="CD1432" s="10"/>
      <c r="CE1432" s="10"/>
      <c r="CF1432" s="10"/>
      <c r="CG1432" s="10"/>
      <c r="CH1432" s="10"/>
      <c r="CI1432" s="10"/>
      <c r="CJ1432" s="10"/>
      <c r="CK1432" s="10"/>
      <c r="CL1432" s="10"/>
      <c r="CM1432" s="10"/>
      <c r="CN1432" s="10"/>
      <c r="CO1432" s="10"/>
      <c r="CP1432" s="10"/>
      <c r="CQ1432" s="10"/>
      <c r="CR1432" s="10"/>
      <c r="CS1432" s="10"/>
      <c r="CT1432" s="10"/>
      <c r="CU1432" s="10"/>
      <c r="CV1432" s="10"/>
      <c r="CW1432" s="10"/>
      <c r="CX1432" s="10"/>
      <c r="CY1432" s="10"/>
      <c r="CZ1432" s="10"/>
      <c r="DA1432" s="10"/>
      <c r="DB1432" s="10"/>
      <c r="DC1432" s="10"/>
      <c r="DD1432" s="10"/>
      <c r="DE1432" s="10"/>
      <c r="DF1432" s="10"/>
      <c r="DG1432" s="10"/>
      <c r="DH1432" s="10"/>
      <c r="DI1432" s="10"/>
      <c r="DJ1432" s="10"/>
      <c r="DK1432" s="10"/>
      <c r="DL1432" s="10"/>
      <c r="DM1432" s="10"/>
      <c r="DN1432" s="10"/>
      <c r="DO1432" s="10"/>
      <c r="DP1432" s="10"/>
      <c r="DQ1432" s="10"/>
      <c r="DR1432" s="10"/>
      <c r="DS1432" s="10"/>
    </row>
    <row r="1433" spans="1:123" ht="4.05" customHeight="1" x14ac:dyDescent="0.25">
      <c r="A1433" s="75" t="s">
        <v>348</v>
      </c>
      <c r="E1433" s="111"/>
      <c r="F1433" s="112"/>
      <c r="T1433" s="25"/>
      <c r="U1433" s="25"/>
      <c r="V1433" s="25"/>
      <c r="W1433" s="25"/>
      <c r="X1433" s="25"/>
      <c r="Y1433" s="25"/>
      <c r="Z1433" s="25"/>
      <c r="AA1433" s="25"/>
      <c r="AB1433" s="14"/>
      <c r="AC1433" s="14"/>
    </row>
    <row r="1434" spans="1:123" s="5" customFormat="1" x14ac:dyDescent="0.25">
      <c r="A1434" s="75" t="s">
        <v>348</v>
      </c>
      <c r="E1434" s="6"/>
      <c r="G1434" s="8"/>
      <c r="H1434" s="8"/>
      <c r="I1434" s="8"/>
      <c r="J1434" s="8"/>
      <c r="K1434" s="6"/>
      <c r="L1434" s="76"/>
      <c r="M1434" s="76"/>
      <c r="N1434" s="10"/>
      <c r="O1434" s="10"/>
      <c r="P1434" s="7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6"/>
      <c r="AC1434" s="6"/>
      <c r="AD1434" s="14"/>
      <c r="AE1434" s="14"/>
      <c r="AF1434" s="14"/>
      <c r="AG1434" s="14"/>
      <c r="AH1434" s="14"/>
      <c r="AI1434" s="14"/>
      <c r="AJ1434" s="14"/>
      <c r="AK1434" s="14"/>
      <c r="AL1434" s="14"/>
      <c r="AM1434" s="14"/>
      <c r="AN1434" s="25"/>
      <c r="AO1434" s="25"/>
      <c r="AP1434" s="25"/>
      <c r="AQ1434" s="25"/>
      <c r="AR1434" s="25"/>
      <c r="AS1434" s="25"/>
      <c r="AT1434" s="25"/>
      <c r="AU1434" s="25"/>
      <c r="AV1434" s="25"/>
      <c r="AW1434" s="25"/>
      <c r="AX1434" s="25"/>
      <c r="AY1434" s="25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  <c r="BS1434" s="10"/>
      <c r="BT1434" s="10"/>
      <c r="BU1434" s="10"/>
      <c r="BV1434" s="10"/>
      <c r="BW1434" s="10"/>
      <c r="BX1434" s="10"/>
      <c r="BY1434" s="10"/>
      <c r="BZ1434" s="10"/>
      <c r="CA1434" s="10"/>
      <c r="CB1434" s="10"/>
      <c r="CC1434" s="10"/>
      <c r="CD1434" s="10"/>
      <c r="CE1434" s="10"/>
      <c r="CF1434" s="10"/>
      <c r="CG1434" s="10"/>
      <c r="CH1434" s="10"/>
      <c r="CI1434" s="10"/>
      <c r="CJ1434" s="10"/>
      <c r="CK1434" s="10"/>
      <c r="CL1434" s="10"/>
      <c r="CM1434" s="10"/>
      <c r="CN1434" s="10"/>
      <c r="CO1434" s="10"/>
      <c r="CP1434" s="10"/>
      <c r="CQ1434" s="10"/>
      <c r="CR1434" s="10"/>
      <c r="CS1434" s="10"/>
      <c r="CT1434" s="10"/>
      <c r="CU1434" s="10"/>
      <c r="CV1434" s="10"/>
      <c r="CW1434" s="10"/>
      <c r="CX1434" s="10"/>
      <c r="CY1434" s="10"/>
      <c r="CZ1434" s="10"/>
      <c r="DA1434" s="10"/>
      <c r="DB1434" s="10"/>
      <c r="DC1434" s="10"/>
      <c r="DD1434" s="10"/>
      <c r="DE1434" s="10"/>
      <c r="DF1434" s="10"/>
      <c r="DG1434" s="10"/>
      <c r="DH1434" s="10"/>
      <c r="DI1434" s="10"/>
      <c r="DJ1434" s="10"/>
      <c r="DK1434" s="10"/>
      <c r="DL1434" s="10"/>
      <c r="DM1434" s="10"/>
      <c r="DN1434" s="10"/>
      <c r="DO1434" s="10"/>
      <c r="DP1434" s="10"/>
      <c r="DQ1434" s="10"/>
      <c r="DR1434" s="10"/>
      <c r="DS1434" s="10"/>
    </row>
    <row r="1435" spans="1:123" ht="22.8" customHeight="1" x14ac:dyDescent="0.35">
      <c r="A1435" s="75" t="s">
        <v>348</v>
      </c>
      <c r="K1435" s="6">
        <v>3011</v>
      </c>
      <c r="L1435" s="77">
        <v>3011</v>
      </c>
      <c r="M1435" s="77"/>
      <c r="N1435" s="78" t="s">
        <v>422</v>
      </c>
      <c r="O1435" s="79"/>
      <c r="S1435" s="58"/>
      <c r="AA1435" s="58"/>
      <c r="AC1435" s="72"/>
      <c r="AK1435" s="65"/>
      <c r="AM1435" s="65"/>
      <c r="AZ1435" s="58"/>
    </row>
    <row r="1436" spans="1:123" x14ac:dyDescent="0.25">
      <c r="A1436" s="75" t="s">
        <v>348</v>
      </c>
    </row>
    <row r="1437" spans="1:123" s="86" customFormat="1" ht="15" customHeight="1" x14ac:dyDescent="0.25">
      <c r="A1437" s="75" t="s">
        <v>348</v>
      </c>
      <c r="B1437" s="80"/>
      <c r="C1437" s="80"/>
      <c r="D1437" s="80"/>
      <c r="E1437" s="81"/>
      <c r="F1437" s="82"/>
      <c r="G1437" s="81"/>
      <c r="H1437" s="81"/>
      <c r="I1437" s="81"/>
      <c r="J1437" s="81"/>
      <c r="K1437" s="81"/>
      <c r="L1437" s="83">
        <f>L1438</f>
        <v>3011</v>
      </c>
      <c r="M1437" s="84" t="s">
        <v>350</v>
      </c>
      <c r="N1437" s="84"/>
      <c r="O1437" s="84"/>
      <c r="P1437" s="84"/>
      <c r="Q1437" s="84"/>
      <c r="R1437" s="84"/>
      <c r="S1437" s="84"/>
      <c r="T1437" s="84"/>
      <c r="U1437" s="84"/>
      <c r="V1437" s="84"/>
      <c r="W1437" s="84"/>
      <c r="X1437" s="84"/>
      <c r="Y1437" s="84"/>
      <c r="Z1437" s="84"/>
      <c r="AA1437" s="84"/>
      <c r="AB1437" s="81"/>
      <c r="AC1437" s="81"/>
      <c r="AD1437" s="14"/>
      <c r="AE1437" s="14"/>
      <c r="AF1437" s="14"/>
      <c r="AG1437" s="14"/>
      <c r="AH1437" s="14"/>
      <c r="AI1437" s="14"/>
      <c r="AJ1437" s="14"/>
      <c r="AK1437" s="14"/>
      <c r="AL1437" s="14"/>
      <c r="AM1437" s="14"/>
      <c r="AN1437" s="85"/>
      <c r="AO1437" s="85"/>
      <c r="AP1437" s="85"/>
      <c r="AQ1437" s="85"/>
      <c r="AR1437" s="85"/>
      <c r="AS1437" s="85"/>
      <c r="AT1437" s="85"/>
      <c r="AU1437" s="85"/>
      <c r="AV1437" s="85"/>
      <c r="AW1437" s="85"/>
      <c r="AX1437" s="85"/>
      <c r="AY1437" s="85"/>
      <c r="AZ1437" s="84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  <c r="BS1437" s="10"/>
      <c r="BT1437" s="10"/>
      <c r="BU1437" s="10"/>
      <c r="BV1437" s="10"/>
      <c r="BW1437" s="10"/>
      <c r="BX1437" s="10"/>
      <c r="BY1437" s="10"/>
      <c r="BZ1437" s="10"/>
      <c r="CA1437" s="10"/>
      <c r="CB1437" s="10"/>
      <c r="CC1437" s="10"/>
      <c r="CD1437" s="10"/>
      <c r="CE1437" s="10"/>
      <c r="CF1437" s="10"/>
      <c r="CG1437" s="10"/>
      <c r="CH1437" s="10"/>
      <c r="CI1437" s="10"/>
      <c r="CJ1437" s="10"/>
      <c r="CK1437" s="10"/>
      <c r="CL1437" s="10"/>
      <c r="CM1437" s="10"/>
      <c r="CN1437" s="10"/>
      <c r="CO1437" s="10"/>
      <c r="CP1437" s="10"/>
      <c r="CQ1437" s="10"/>
      <c r="CR1437" s="10"/>
      <c r="CS1437" s="10"/>
      <c r="CT1437" s="10"/>
      <c r="CU1437" s="10"/>
      <c r="CV1437" s="10"/>
      <c r="CW1437" s="10"/>
      <c r="CX1437" s="10"/>
      <c r="CY1437" s="10"/>
      <c r="CZ1437" s="10"/>
      <c r="DA1437" s="10"/>
      <c r="DB1437" s="10"/>
      <c r="DC1437" s="10"/>
      <c r="DD1437" s="10"/>
      <c r="DE1437" s="10"/>
      <c r="DF1437" s="10"/>
      <c r="DG1437" s="10"/>
      <c r="DH1437" s="10"/>
      <c r="DI1437" s="10"/>
      <c r="DJ1437" s="10"/>
      <c r="DK1437" s="10"/>
      <c r="DL1437" s="10"/>
      <c r="DM1437" s="10"/>
      <c r="DN1437" s="10"/>
      <c r="DO1437" s="10"/>
      <c r="DP1437" s="10"/>
      <c r="DQ1437" s="10"/>
      <c r="DR1437" s="10"/>
      <c r="DS1437" s="10"/>
    </row>
    <row r="1438" spans="1:123" s="25" customFormat="1" ht="10.95" customHeight="1" x14ac:dyDescent="0.25">
      <c r="A1438" s="87" t="s">
        <v>348</v>
      </c>
      <c r="B1438" s="88"/>
      <c r="C1438" s="88"/>
      <c r="D1438" s="88"/>
      <c r="E1438" s="89"/>
      <c r="F1438" s="90"/>
      <c r="G1438" s="13"/>
      <c r="H1438" s="13"/>
      <c r="I1438" s="13"/>
      <c r="J1438" s="13"/>
      <c r="K1438" s="14" t="s">
        <v>295</v>
      </c>
      <c r="L1438" s="91">
        <v>3011</v>
      </c>
      <c r="M1438" s="92"/>
      <c r="N1438" s="25" t="str">
        <f>TRIM("    TOTAL DAYS")</f>
        <v>TOTAL DAYS</v>
      </c>
      <c r="P1438" s="70"/>
      <c r="Q1438" s="10"/>
      <c r="R1438" s="85"/>
      <c r="S1438" s="93"/>
      <c r="T1438" s="25">
        <f>AD1438/T$6</f>
        <v>2709.3333333333335</v>
      </c>
      <c r="V1438" s="25">
        <f>AF1438/V$6</f>
        <v>2662.7777777777778</v>
      </c>
      <c r="X1438" s="25">
        <f>AH1438/X$6</f>
        <v>2587.5833333333335</v>
      </c>
      <c r="Z1438" s="25">
        <f>AJ1438/Z$6</f>
        <v>2597.6666666666665</v>
      </c>
      <c r="AA1438" s="93"/>
      <c r="AB1438" s="14">
        <f>AL1438/AB$6</f>
        <v>0</v>
      </c>
      <c r="AC1438" s="65"/>
      <c r="AD1438" s="14">
        <v>8128</v>
      </c>
      <c r="AE1438" s="14"/>
      <c r="AF1438" s="14">
        <v>23965</v>
      </c>
      <c r="AG1438" s="14"/>
      <c r="AH1438" s="14">
        <v>31051</v>
      </c>
      <c r="AI1438" s="14"/>
      <c r="AJ1438" s="14">
        <v>31172</v>
      </c>
      <c r="AK1438" s="65"/>
      <c r="AL1438" s="14">
        <v>0</v>
      </c>
      <c r="AM1438" s="65"/>
      <c r="AN1438" s="25">
        <v>2723</v>
      </c>
      <c r="AO1438" s="25">
        <v>2565</v>
      </c>
      <c r="AP1438" s="25">
        <v>2634</v>
      </c>
      <c r="AQ1438" s="25">
        <v>2665</v>
      </c>
      <c r="AR1438" s="25">
        <v>2354</v>
      </c>
      <c r="AS1438" s="25">
        <v>2673</v>
      </c>
      <c r="AT1438" s="25">
        <v>2632</v>
      </c>
      <c r="AU1438" s="25">
        <v>2823</v>
      </c>
      <c r="AV1438" s="25">
        <v>2690</v>
      </c>
      <c r="AW1438" s="25">
        <v>2764</v>
      </c>
      <c r="AX1438" s="25">
        <v>2745</v>
      </c>
      <c r="AY1438" s="25">
        <v>2619</v>
      </c>
      <c r="AZ1438" s="93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  <c r="BS1438" s="10"/>
      <c r="BT1438" s="10"/>
      <c r="BU1438" s="10"/>
      <c r="BV1438" s="10"/>
      <c r="BW1438" s="10"/>
      <c r="BX1438" s="10"/>
      <c r="BY1438" s="10"/>
      <c r="BZ1438" s="10"/>
      <c r="CA1438" s="10"/>
      <c r="CB1438" s="10"/>
      <c r="CC1438" s="10"/>
      <c r="CD1438" s="10"/>
      <c r="CE1438" s="10"/>
      <c r="CF1438" s="10"/>
      <c r="CG1438" s="10"/>
      <c r="CH1438" s="10"/>
      <c r="CI1438" s="10"/>
      <c r="CJ1438" s="10"/>
      <c r="CK1438" s="10"/>
      <c r="CL1438" s="10"/>
      <c r="CM1438" s="10"/>
      <c r="CN1438" s="10"/>
      <c r="CO1438" s="10"/>
      <c r="CP1438" s="10"/>
      <c r="CQ1438" s="10"/>
      <c r="CR1438" s="10"/>
      <c r="CS1438" s="10"/>
      <c r="CT1438" s="10"/>
      <c r="CU1438" s="10"/>
      <c r="CV1438" s="10"/>
      <c r="CW1438" s="10"/>
      <c r="CX1438" s="10"/>
      <c r="CY1438" s="10"/>
      <c r="CZ1438" s="10"/>
      <c r="DA1438" s="10"/>
      <c r="DB1438" s="10"/>
      <c r="DC1438" s="10"/>
      <c r="DD1438" s="10"/>
      <c r="DE1438" s="10"/>
      <c r="DF1438" s="10"/>
      <c r="DG1438" s="10"/>
      <c r="DH1438" s="10"/>
      <c r="DI1438" s="10"/>
      <c r="DJ1438" s="10"/>
      <c r="DK1438" s="10"/>
      <c r="DL1438" s="10"/>
      <c r="DM1438" s="10"/>
      <c r="DN1438" s="10"/>
      <c r="DO1438" s="10"/>
      <c r="DP1438" s="10"/>
      <c r="DQ1438" s="10"/>
      <c r="DR1438" s="10"/>
      <c r="DS1438" s="10"/>
    </row>
    <row r="1439" spans="1:123" s="25" customFormat="1" ht="10.95" customHeight="1" x14ac:dyDescent="0.25">
      <c r="A1439" s="87" t="s">
        <v>348</v>
      </c>
      <c r="B1439" s="88"/>
      <c r="C1439" s="88"/>
      <c r="D1439" s="88"/>
      <c r="E1439" s="89"/>
      <c r="F1439" s="90"/>
      <c r="G1439" s="13"/>
      <c r="H1439" s="13"/>
      <c r="I1439" s="13"/>
      <c r="J1439" s="13"/>
      <c r="K1439" s="14" t="s">
        <v>299</v>
      </c>
      <c r="L1439" s="91">
        <v>3011</v>
      </c>
      <c r="M1439" s="92"/>
      <c r="N1439" s="25" t="str">
        <f>TRIM("      TOTAL ANCILLARIES")</f>
        <v>TOTAL ANCILLARIES</v>
      </c>
      <c r="P1439" s="70"/>
      <c r="Q1439" s="10"/>
      <c r="R1439" s="85"/>
      <c r="S1439" s="93"/>
      <c r="T1439" s="25">
        <f>AD1439/T$6</f>
        <v>15999.806666666665</v>
      </c>
      <c r="V1439" s="25">
        <f>AF1439/V$6</f>
        <v>23861.304444444442</v>
      </c>
      <c r="X1439" s="25">
        <f>AH1439/X$6</f>
        <v>22430.479166666668</v>
      </c>
      <c r="Z1439" s="25">
        <f>AJ1439/Z$6</f>
        <v>13521.673827000001</v>
      </c>
      <c r="AA1439" s="93"/>
      <c r="AB1439" s="14">
        <f>AL1439/AB$6</f>
        <v>0</v>
      </c>
      <c r="AC1439" s="65"/>
      <c r="AD1439" s="14">
        <v>47999.42</v>
      </c>
      <c r="AE1439" s="14"/>
      <c r="AF1439" s="14">
        <v>214751.74</v>
      </c>
      <c r="AG1439" s="14"/>
      <c r="AH1439" s="14">
        <v>269165.75</v>
      </c>
      <c r="AI1439" s="14"/>
      <c r="AJ1439" s="14">
        <v>162260.08592400001</v>
      </c>
      <c r="AK1439" s="65"/>
      <c r="AL1439" s="14">
        <v>0</v>
      </c>
      <c r="AM1439" s="65"/>
      <c r="AN1439" s="25">
        <v>25389.63</v>
      </c>
      <c r="AO1439" s="25">
        <v>30349.73</v>
      </c>
      <c r="AP1439" s="25">
        <v>20213.900000000001</v>
      </c>
      <c r="AQ1439" s="25">
        <v>37328.720000000001</v>
      </c>
      <c r="AR1439" s="25">
        <v>34418.93</v>
      </c>
      <c r="AS1439" s="25">
        <v>17595.77</v>
      </c>
      <c r="AT1439" s="25">
        <v>25782.73</v>
      </c>
      <c r="AU1439" s="25">
        <v>30367.8</v>
      </c>
      <c r="AV1439" s="25">
        <v>21258.37</v>
      </c>
      <c r="AW1439" s="25">
        <v>20248.57</v>
      </c>
      <c r="AX1439" s="25">
        <v>17057.310000000001</v>
      </c>
      <c r="AY1439" s="25">
        <v>10693.54</v>
      </c>
      <c r="AZ1439" s="93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  <c r="BS1439" s="10"/>
      <c r="BT1439" s="10"/>
      <c r="BU1439" s="10"/>
      <c r="BV1439" s="10"/>
      <c r="BW1439" s="10"/>
      <c r="BX1439" s="10"/>
      <c r="BY1439" s="10"/>
      <c r="BZ1439" s="10"/>
      <c r="CA1439" s="10"/>
      <c r="CB1439" s="10"/>
      <c r="CC1439" s="10"/>
      <c r="CD1439" s="10"/>
      <c r="CE1439" s="10"/>
      <c r="CF1439" s="10"/>
      <c r="CG1439" s="10"/>
      <c r="CH1439" s="10"/>
      <c r="CI1439" s="10"/>
      <c r="CJ1439" s="10"/>
      <c r="CK1439" s="10"/>
      <c r="CL1439" s="10"/>
      <c r="CM1439" s="10"/>
      <c r="CN1439" s="10"/>
      <c r="CO1439" s="10"/>
      <c r="CP1439" s="10"/>
      <c r="CQ1439" s="10"/>
      <c r="CR1439" s="10"/>
      <c r="CS1439" s="10"/>
      <c r="CT1439" s="10"/>
      <c r="CU1439" s="10"/>
      <c r="CV1439" s="10"/>
      <c r="CW1439" s="10"/>
      <c r="CX1439" s="10"/>
      <c r="CY1439" s="10"/>
      <c r="CZ1439" s="10"/>
      <c r="DA1439" s="10"/>
      <c r="DB1439" s="10"/>
      <c r="DC1439" s="10"/>
      <c r="DD1439" s="10"/>
      <c r="DE1439" s="10"/>
      <c r="DF1439" s="10"/>
      <c r="DG1439" s="10"/>
      <c r="DH1439" s="10"/>
      <c r="DI1439" s="10"/>
      <c r="DJ1439" s="10"/>
      <c r="DK1439" s="10"/>
      <c r="DL1439" s="10"/>
      <c r="DM1439" s="10"/>
      <c r="DN1439" s="10"/>
      <c r="DO1439" s="10"/>
      <c r="DP1439" s="10"/>
      <c r="DQ1439" s="10"/>
      <c r="DR1439" s="10"/>
      <c r="DS1439" s="10"/>
    </row>
    <row r="1440" spans="1:123" s="25" customFormat="1" ht="10.95" customHeight="1" x14ac:dyDescent="0.25">
      <c r="A1440" s="87" t="s">
        <v>348</v>
      </c>
      <c r="B1440" s="88"/>
      <c r="C1440" s="88"/>
      <c r="D1440" s="88"/>
      <c r="E1440" s="89"/>
      <c r="F1440" s="90"/>
      <c r="G1440" s="13"/>
      <c r="H1440" s="13"/>
      <c r="I1440" s="13"/>
      <c r="J1440" s="13"/>
      <c r="K1440" s="14" t="s">
        <v>301</v>
      </c>
      <c r="L1440" s="91">
        <v>3011</v>
      </c>
      <c r="M1440" s="92"/>
      <c r="N1440" s="25" t="str">
        <f>TRIM("TOTAL REVENUE")</f>
        <v>TOTAL REVENUE</v>
      </c>
      <c r="P1440" s="70"/>
      <c r="Q1440" s="10"/>
      <c r="R1440" s="85"/>
      <c r="S1440" s="93"/>
      <c r="T1440" s="25">
        <f>AD1440/T$6</f>
        <v>704825.45666666667</v>
      </c>
      <c r="V1440" s="25">
        <f>AF1440/V$6</f>
        <v>720922.73666666669</v>
      </c>
      <c r="X1440" s="25">
        <f>AH1440/X$6</f>
        <v>671306.01749999996</v>
      </c>
      <c r="Z1440" s="25">
        <f>AJ1440/Z$6</f>
        <v>696239.12466600002</v>
      </c>
      <c r="AA1440" s="93"/>
      <c r="AB1440" s="14">
        <f>AL1440/AB$6</f>
        <v>0</v>
      </c>
      <c r="AC1440" s="65"/>
      <c r="AD1440" s="14">
        <v>2114476.37</v>
      </c>
      <c r="AE1440" s="14"/>
      <c r="AF1440" s="14">
        <v>6488304.6299999999</v>
      </c>
      <c r="AG1440" s="14"/>
      <c r="AH1440" s="14">
        <v>8055672.21</v>
      </c>
      <c r="AI1440" s="14"/>
      <c r="AJ1440" s="14">
        <v>8354869.4959920002</v>
      </c>
      <c r="AK1440" s="65"/>
      <c r="AL1440" s="14">
        <v>0</v>
      </c>
      <c r="AM1440" s="65"/>
      <c r="AN1440" s="25">
        <v>734054</v>
      </c>
      <c r="AO1440" s="25">
        <v>698325.66</v>
      </c>
      <c r="AP1440" s="25">
        <v>709772.07</v>
      </c>
      <c r="AQ1440" s="25">
        <v>788536.18</v>
      </c>
      <c r="AR1440" s="25">
        <v>642557.39</v>
      </c>
      <c r="AS1440" s="25">
        <v>730391.91</v>
      </c>
      <c r="AT1440" s="25">
        <v>725502.74</v>
      </c>
      <c r="AU1440" s="25">
        <v>751046.78</v>
      </c>
      <c r="AV1440" s="25">
        <v>735793.26</v>
      </c>
      <c r="AW1440" s="25">
        <v>724711.17</v>
      </c>
      <c r="AX1440" s="25">
        <v>709904.59</v>
      </c>
      <c r="AY1440" s="25">
        <v>679860.61</v>
      </c>
      <c r="AZ1440" s="93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  <c r="BS1440" s="10"/>
      <c r="BT1440" s="10"/>
      <c r="BU1440" s="10"/>
      <c r="BV1440" s="10"/>
      <c r="BW1440" s="10"/>
      <c r="BX1440" s="10"/>
      <c r="BY1440" s="10"/>
      <c r="BZ1440" s="10"/>
      <c r="CA1440" s="10"/>
      <c r="CB1440" s="10"/>
      <c r="CC1440" s="10"/>
      <c r="CD1440" s="10"/>
      <c r="CE1440" s="10"/>
      <c r="CF1440" s="10"/>
      <c r="CG1440" s="10"/>
      <c r="CH1440" s="10"/>
      <c r="CI1440" s="10"/>
      <c r="CJ1440" s="10"/>
      <c r="CK1440" s="10"/>
      <c r="CL1440" s="10"/>
      <c r="CM1440" s="10"/>
      <c r="CN1440" s="10"/>
      <c r="CO1440" s="10"/>
      <c r="CP1440" s="10"/>
      <c r="CQ1440" s="10"/>
      <c r="CR1440" s="10"/>
      <c r="CS1440" s="10"/>
      <c r="CT1440" s="10"/>
      <c r="CU1440" s="10"/>
      <c r="CV1440" s="10"/>
      <c r="CW1440" s="10"/>
      <c r="CX1440" s="10"/>
      <c r="CY1440" s="10"/>
      <c r="CZ1440" s="10"/>
      <c r="DA1440" s="10"/>
      <c r="DB1440" s="10"/>
      <c r="DC1440" s="10"/>
      <c r="DD1440" s="10"/>
      <c r="DE1440" s="10"/>
      <c r="DF1440" s="10"/>
      <c r="DG1440" s="10"/>
      <c r="DH1440" s="10"/>
      <c r="DI1440" s="10"/>
      <c r="DJ1440" s="10"/>
      <c r="DK1440" s="10"/>
      <c r="DL1440" s="10"/>
      <c r="DM1440" s="10"/>
      <c r="DN1440" s="10"/>
      <c r="DO1440" s="10"/>
      <c r="DP1440" s="10"/>
      <c r="DQ1440" s="10"/>
      <c r="DR1440" s="10"/>
      <c r="DS1440" s="10"/>
    </row>
    <row r="1441" spans="1:123" s="25" customFormat="1" ht="10.95" customHeight="1" x14ac:dyDescent="0.25">
      <c r="A1441" s="87" t="s">
        <v>348</v>
      </c>
      <c r="B1441" s="88"/>
      <c r="C1441" s="88"/>
      <c r="D1441" s="88"/>
      <c r="E1441" s="89"/>
      <c r="F1441" s="90"/>
      <c r="G1441" s="13"/>
      <c r="H1441" s="13"/>
      <c r="I1441" s="13"/>
      <c r="J1441" s="13"/>
      <c r="K1441" s="14" t="s">
        <v>303</v>
      </c>
      <c r="L1441" s="91">
        <v>3011</v>
      </c>
      <c r="M1441" s="92"/>
      <c r="N1441" s="25" t="str">
        <f>TRIM("      TOTAL EMPLOYEE WAGES")</f>
        <v>TOTAL EMPLOYEE WAGES</v>
      </c>
      <c r="P1441" s="70"/>
      <c r="Q1441" s="10"/>
      <c r="R1441" s="85"/>
      <c r="S1441" s="93"/>
      <c r="T1441" s="25">
        <f>AD1441/T$6</f>
        <v>400717.12000000005</v>
      </c>
      <c r="V1441" s="25">
        <f>AF1441/V$6</f>
        <v>377971.93222222221</v>
      </c>
      <c r="X1441" s="25">
        <f>AH1441/X$6</f>
        <v>355024.45750000002</v>
      </c>
      <c r="Z1441" s="25">
        <f>AJ1441/Z$6</f>
        <v>339247.05233866669</v>
      </c>
      <c r="AA1441" s="93"/>
      <c r="AB1441" s="14">
        <f>AL1441/AB$6</f>
        <v>0</v>
      </c>
      <c r="AC1441" s="65"/>
      <c r="AD1441" s="14">
        <v>1202151.3600000001</v>
      </c>
      <c r="AE1441" s="14"/>
      <c r="AF1441" s="14">
        <v>3401747.39</v>
      </c>
      <c r="AG1441" s="14"/>
      <c r="AH1441" s="14">
        <v>4260293.49</v>
      </c>
      <c r="AI1441" s="14"/>
      <c r="AJ1441" s="14">
        <v>4070964.628064</v>
      </c>
      <c r="AK1441" s="65"/>
      <c r="AL1441" s="14">
        <v>0</v>
      </c>
      <c r="AM1441" s="65"/>
      <c r="AN1441" s="25">
        <v>386288.86</v>
      </c>
      <c r="AO1441" s="25">
        <v>361355.19</v>
      </c>
      <c r="AP1441" s="25">
        <v>363412.56</v>
      </c>
      <c r="AQ1441" s="25">
        <v>369938.04</v>
      </c>
      <c r="AR1441" s="25">
        <v>348188.57</v>
      </c>
      <c r="AS1441" s="25">
        <v>371901.57</v>
      </c>
      <c r="AT1441" s="25">
        <v>371110.95</v>
      </c>
      <c r="AU1441" s="25">
        <v>362346.97</v>
      </c>
      <c r="AV1441" s="25">
        <v>376109.93</v>
      </c>
      <c r="AW1441" s="25">
        <v>378104.08</v>
      </c>
      <c r="AX1441" s="25">
        <v>395829.26</v>
      </c>
      <c r="AY1441" s="25">
        <v>428218.02</v>
      </c>
      <c r="AZ1441" s="93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  <c r="BS1441" s="10"/>
      <c r="BT1441" s="10"/>
      <c r="BU1441" s="10"/>
      <c r="BV1441" s="10"/>
      <c r="BW1441" s="10"/>
      <c r="BX1441" s="10"/>
      <c r="BY1441" s="10"/>
      <c r="BZ1441" s="10"/>
      <c r="CA1441" s="10"/>
      <c r="CB1441" s="10"/>
      <c r="CC1441" s="10"/>
      <c r="CD1441" s="10"/>
      <c r="CE1441" s="10"/>
      <c r="CF1441" s="10"/>
      <c r="CG1441" s="10"/>
      <c r="CH1441" s="10"/>
      <c r="CI1441" s="10"/>
      <c r="CJ1441" s="10"/>
      <c r="CK1441" s="10"/>
      <c r="CL1441" s="10"/>
      <c r="CM1441" s="10"/>
      <c r="CN1441" s="10"/>
      <c r="CO1441" s="10"/>
      <c r="CP1441" s="10"/>
      <c r="CQ1441" s="10"/>
      <c r="CR1441" s="10"/>
      <c r="CS1441" s="10"/>
      <c r="CT1441" s="10"/>
      <c r="CU1441" s="10"/>
      <c r="CV1441" s="10"/>
      <c r="CW1441" s="10"/>
      <c r="CX1441" s="10"/>
      <c r="CY1441" s="10"/>
      <c r="CZ1441" s="10"/>
      <c r="DA1441" s="10"/>
      <c r="DB1441" s="10"/>
      <c r="DC1441" s="10"/>
      <c r="DD1441" s="10"/>
      <c r="DE1441" s="10"/>
      <c r="DF1441" s="10"/>
      <c r="DG1441" s="10"/>
      <c r="DH1441" s="10"/>
      <c r="DI1441" s="10"/>
      <c r="DJ1441" s="10"/>
      <c r="DK1441" s="10"/>
      <c r="DL1441" s="10"/>
      <c r="DM1441" s="10"/>
      <c r="DN1441" s="10"/>
      <c r="DO1441" s="10"/>
      <c r="DP1441" s="10"/>
      <c r="DQ1441" s="10"/>
      <c r="DR1441" s="10"/>
      <c r="DS1441" s="10"/>
    </row>
    <row r="1442" spans="1:123" s="25" customFormat="1" ht="10.95" customHeight="1" x14ac:dyDescent="0.25">
      <c r="A1442" s="87" t="s">
        <v>348</v>
      </c>
      <c r="B1442" s="88"/>
      <c r="C1442" s="88"/>
      <c r="D1442" s="88"/>
      <c r="E1442" s="89"/>
      <c r="F1442" s="90"/>
      <c r="G1442" s="13"/>
      <c r="H1442" s="13"/>
      <c r="I1442" s="13"/>
      <c r="J1442" s="13"/>
      <c r="K1442" s="14" t="s">
        <v>305</v>
      </c>
      <c r="L1442" s="91">
        <v>3011</v>
      </c>
      <c r="M1442" s="92"/>
      <c r="N1442" s="25" t="str">
        <f>TRIM("TOTAL COMPENSATION")</f>
        <v>TOTAL COMPENSATION</v>
      </c>
      <c r="P1442" s="70"/>
      <c r="Q1442" s="10"/>
      <c r="R1442" s="85"/>
      <c r="S1442" s="93"/>
      <c r="T1442" s="25">
        <f>AD1442/T$6</f>
        <v>432227.82</v>
      </c>
      <c r="V1442" s="25">
        <f>AF1442/V$6</f>
        <v>408485.49888888892</v>
      </c>
      <c r="X1442" s="25">
        <f>AH1442/X$6</f>
        <v>383808.58250000002</v>
      </c>
      <c r="Z1442" s="25">
        <f>AJ1442/Z$6</f>
        <v>368827.05233866669</v>
      </c>
      <c r="AA1442" s="93"/>
      <c r="AB1442" s="14">
        <f>AL1442/AB$6</f>
        <v>0</v>
      </c>
      <c r="AC1442" s="65"/>
      <c r="AD1442" s="14">
        <v>1296683.46</v>
      </c>
      <c r="AE1442" s="14"/>
      <c r="AF1442" s="14">
        <v>3676369.49</v>
      </c>
      <c r="AG1442" s="14"/>
      <c r="AH1442" s="14">
        <v>4605702.99</v>
      </c>
      <c r="AI1442" s="14"/>
      <c r="AJ1442" s="14">
        <v>4425924.628064</v>
      </c>
      <c r="AK1442" s="65"/>
      <c r="AL1442" s="14">
        <v>0</v>
      </c>
      <c r="AM1442" s="65"/>
      <c r="AN1442" s="25">
        <v>415288.86</v>
      </c>
      <c r="AO1442" s="25">
        <v>390355.19</v>
      </c>
      <c r="AP1442" s="25">
        <v>392412.56</v>
      </c>
      <c r="AQ1442" s="25">
        <v>399953.04</v>
      </c>
      <c r="AR1442" s="25">
        <v>378203.57</v>
      </c>
      <c r="AS1442" s="25">
        <v>401916.57</v>
      </c>
      <c r="AT1442" s="25">
        <v>401125.95</v>
      </c>
      <c r="AU1442" s="25">
        <v>392359.97</v>
      </c>
      <c r="AV1442" s="25">
        <v>406126.93</v>
      </c>
      <c r="AW1442" s="25">
        <v>408119.08</v>
      </c>
      <c r="AX1442" s="25">
        <v>429457.36</v>
      </c>
      <c r="AY1442" s="25">
        <v>459107.02</v>
      </c>
      <c r="AZ1442" s="93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  <c r="BS1442" s="10"/>
      <c r="BT1442" s="10"/>
      <c r="BU1442" s="10"/>
      <c r="BV1442" s="10"/>
      <c r="BW1442" s="10"/>
      <c r="BX1442" s="10"/>
      <c r="BY1442" s="10"/>
      <c r="BZ1442" s="10"/>
      <c r="CA1442" s="10"/>
      <c r="CB1442" s="10"/>
      <c r="CC1442" s="10"/>
      <c r="CD1442" s="10"/>
      <c r="CE1442" s="10"/>
      <c r="CF1442" s="10"/>
      <c r="CG1442" s="10"/>
      <c r="CH1442" s="10"/>
      <c r="CI1442" s="10"/>
      <c r="CJ1442" s="10"/>
      <c r="CK1442" s="10"/>
      <c r="CL1442" s="10"/>
      <c r="CM1442" s="10"/>
      <c r="CN1442" s="10"/>
      <c r="CO1442" s="10"/>
      <c r="CP1442" s="10"/>
      <c r="CQ1442" s="10"/>
      <c r="CR1442" s="10"/>
      <c r="CS1442" s="10"/>
      <c r="CT1442" s="10"/>
      <c r="CU1442" s="10"/>
      <c r="CV1442" s="10"/>
      <c r="CW1442" s="10"/>
      <c r="CX1442" s="10"/>
      <c r="CY1442" s="10"/>
      <c r="CZ1442" s="10"/>
      <c r="DA1442" s="10"/>
      <c r="DB1442" s="10"/>
      <c r="DC1442" s="10"/>
      <c r="DD1442" s="10"/>
      <c r="DE1442" s="10"/>
      <c r="DF1442" s="10"/>
      <c r="DG1442" s="10"/>
      <c r="DH1442" s="10"/>
      <c r="DI1442" s="10"/>
      <c r="DJ1442" s="10"/>
      <c r="DK1442" s="10"/>
      <c r="DL1442" s="10"/>
      <c r="DM1442" s="10"/>
      <c r="DN1442" s="10"/>
      <c r="DO1442" s="10"/>
      <c r="DP1442" s="10"/>
      <c r="DQ1442" s="10"/>
      <c r="DR1442" s="10"/>
      <c r="DS1442" s="10"/>
    </row>
    <row r="1443" spans="1:123" x14ac:dyDescent="0.25">
      <c r="A1443" s="75" t="s">
        <v>348</v>
      </c>
      <c r="L1443" s="94"/>
    </row>
    <row r="1444" spans="1:123" s="86" customFormat="1" ht="15" customHeight="1" x14ac:dyDescent="0.25">
      <c r="A1444" s="75" t="s">
        <v>348</v>
      </c>
      <c r="B1444" s="80"/>
      <c r="C1444" s="80"/>
      <c r="D1444" s="80"/>
      <c r="E1444" s="81"/>
      <c r="F1444" s="82"/>
      <c r="G1444" s="81"/>
      <c r="H1444" s="81"/>
      <c r="I1444" s="81"/>
      <c r="J1444" s="81"/>
      <c r="K1444" s="81"/>
      <c r="L1444" s="83">
        <f>L1445</f>
        <v>3011</v>
      </c>
      <c r="M1444" s="84" t="s">
        <v>351</v>
      </c>
      <c r="N1444" s="84"/>
      <c r="O1444" s="84"/>
      <c r="P1444" s="84"/>
      <c r="Q1444" s="84"/>
      <c r="R1444" s="84"/>
      <c r="S1444" s="84"/>
      <c r="T1444" s="84"/>
      <c r="U1444" s="84"/>
      <c r="V1444" s="84"/>
      <c r="W1444" s="84"/>
      <c r="X1444" s="84"/>
      <c r="Y1444" s="84"/>
      <c r="Z1444" s="84"/>
      <c r="AA1444" s="84"/>
      <c r="AB1444" s="81"/>
      <c r="AC1444" s="81"/>
      <c r="AD1444" s="14"/>
      <c r="AE1444" s="14"/>
      <c r="AF1444" s="14"/>
      <c r="AG1444" s="14"/>
      <c r="AH1444" s="14"/>
      <c r="AI1444" s="14"/>
      <c r="AJ1444" s="14"/>
      <c r="AK1444" s="14"/>
      <c r="AL1444" s="14"/>
      <c r="AM1444" s="14"/>
      <c r="AN1444" s="85"/>
      <c r="AO1444" s="85"/>
      <c r="AP1444" s="85"/>
      <c r="AQ1444" s="85"/>
      <c r="AR1444" s="85"/>
      <c r="AS1444" s="85"/>
      <c r="AT1444" s="85"/>
      <c r="AU1444" s="85"/>
      <c r="AV1444" s="85"/>
      <c r="AW1444" s="85"/>
      <c r="AX1444" s="85"/>
      <c r="AY1444" s="85"/>
      <c r="AZ1444" s="84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  <c r="BS1444" s="10"/>
      <c r="BT1444" s="10"/>
      <c r="BU1444" s="10"/>
      <c r="BV1444" s="10"/>
      <c r="BW1444" s="10"/>
      <c r="BX1444" s="10"/>
      <c r="BY1444" s="10"/>
      <c r="BZ1444" s="10"/>
      <c r="CA1444" s="10"/>
      <c r="CB1444" s="10"/>
      <c r="CC1444" s="10"/>
      <c r="CD1444" s="10"/>
      <c r="CE1444" s="10"/>
      <c r="CF1444" s="10"/>
      <c r="CG1444" s="10"/>
      <c r="CH1444" s="10"/>
      <c r="CI1444" s="10"/>
      <c r="CJ1444" s="10"/>
      <c r="CK1444" s="10"/>
      <c r="CL1444" s="10"/>
      <c r="CM1444" s="10"/>
      <c r="CN1444" s="10"/>
      <c r="CO1444" s="10"/>
      <c r="CP1444" s="10"/>
      <c r="CQ1444" s="10"/>
      <c r="CR1444" s="10"/>
      <c r="CS1444" s="10"/>
      <c r="CT1444" s="10"/>
      <c r="CU1444" s="10"/>
      <c r="CV1444" s="10"/>
      <c r="CW1444" s="10"/>
      <c r="CX1444" s="10"/>
      <c r="CY1444" s="10"/>
      <c r="CZ1444" s="10"/>
      <c r="DA1444" s="10"/>
      <c r="DB1444" s="10"/>
      <c r="DC1444" s="10"/>
      <c r="DD1444" s="10"/>
      <c r="DE1444" s="10"/>
      <c r="DF1444" s="10"/>
      <c r="DG1444" s="10"/>
      <c r="DH1444" s="10"/>
      <c r="DI1444" s="10"/>
      <c r="DJ1444" s="10"/>
      <c r="DK1444" s="10"/>
      <c r="DL1444" s="10"/>
      <c r="DM1444" s="10"/>
      <c r="DN1444" s="10"/>
      <c r="DO1444" s="10"/>
      <c r="DP1444" s="10"/>
      <c r="DQ1444" s="10"/>
      <c r="DR1444" s="10"/>
      <c r="DS1444" s="10"/>
    </row>
    <row r="1445" spans="1:123" s="101" customFormat="1" ht="10.95" customHeight="1" x14ac:dyDescent="0.25">
      <c r="A1445" s="75" t="s">
        <v>348</v>
      </c>
      <c r="B1445" s="95" t="str">
        <f t="shared" ref="B1445" si="398">IF(E1445&gt;0,"Bud02 " &amp; C1445 &amp;","&amp;D1445&amp;",'"&amp;E1445&amp;"',"&amp;1*R1445)</f>
        <v>Bud02 2020,3011,'xpr003',0.128877</v>
      </c>
      <c r="C1445" s="96">
        <f t="shared" ref="C1445" si="399">$E$5</f>
        <v>2020</v>
      </c>
      <c r="D1445" s="96">
        <v>3011</v>
      </c>
      <c r="E1445" s="97" t="str">
        <f>K1445</f>
        <v>xpr003</v>
      </c>
      <c r="F1445" s="90"/>
      <c r="G1445" s="98">
        <f>IF(""="",1,SUBSTITUTE(SUBSTITUTE("","xxp","xpp"),"xppm13","xppm08"))</f>
        <v>1</v>
      </c>
      <c r="H1445" s="98">
        <f>IF(""="",1,"")</f>
        <v>1</v>
      </c>
      <c r="I1445" s="98">
        <f>IF(""="",1,IF(LEFT("",1)&lt;&gt;"E","",1))</f>
        <v>1</v>
      </c>
      <c r="J1445" s="98">
        <f>IF(""="",1,IF(LEFT("",1)="E","",1))</f>
        <v>1</v>
      </c>
      <c r="K1445" s="99" t="s">
        <v>352</v>
      </c>
      <c r="L1445" s="91">
        <v>3011</v>
      </c>
      <c r="M1445" s="100" t="str">
        <f>IF(LEFT($G1445,4)="xppm","*","")</f>
        <v/>
      </c>
      <c r="N1445" s="101" t="str">
        <f>UPPER(TRIM("        NON_PRODUCTIVE RATE (NON-EXEMPT)"))</f>
        <v>NON_PRODUCTIVE RATE (NON-EXEMPT)</v>
      </c>
      <c r="P1445" s="102"/>
      <c r="R1445" s="103">
        <f>IFERROR(IF(1*AB1445&gt;0,AB1445,Z1445),Z1445)</f>
        <v>0.12887699999999999</v>
      </c>
      <c r="S1445" s="104"/>
      <c r="T1445" s="105">
        <f>IFERROR(IF(LEFT($G1445,4)="xppm",AD1445/VLOOKUP($G1445,$K$11:$Z$28,T$1,0),IF(LEFT($J1445,1)="E",AD1445/VLOOKUP($J1445,$K$11:$Z$28,T$1,0),AD1445/T$6)),"")</f>
        <v>0</v>
      </c>
      <c r="U1445" s="105"/>
      <c r="V1445" s="105">
        <f>IFERROR(IF(LEFT($G1445,4)="xppm",AF1445/VLOOKUP($G1445,$K$11:$Z$28,V$1,0),IF(LEFT($J1445,1)="E",AF1445/VLOOKUP($J1445,$K$11:$Z$28,V$1,0),AF1445/V$6)),"")</f>
        <v>0</v>
      </c>
      <c r="W1445" s="105"/>
      <c r="X1445" s="105">
        <f>IFERROR(IF(LEFT($G1445,4)="xppm",AH1445/VLOOKUP($G1445,$K$11:$Z$28,X$1,0),IF(LEFT($J1445,1)="E",AH1445/VLOOKUP($J1445,$K$11:$Z$28,X$1,0),AH1445/X$6)),"")</f>
        <v>0</v>
      </c>
      <c r="Y1445" s="105"/>
      <c r="Z1445" s="105">
        <f>IFERROR(IF(LEFT($G1445,4)="xppm",AJ1445/VLOOKUP($G1445,$K$11:$Z$28,Z$1,0),IF(LEFT($J1445,1)="E",AJ1445/VLOOKUP($J1445,$K$11:$Z$28,Z$1,0),AJ1445/Z$6)),"")</f>
        <v>0.12887699999999999</v>
      </c>
      <c r="AA1445" s="104"/>
      <c r="AB1445" s="106">
        <f>IFERROR(IF(LEFT($G1445,4)="xppm",AL1445/VLOOKUP($G1445,$K$11:$Z$28,AB$1,0),IF(LEFT($J1445,1)="E",AL1445/VLOOKUP($J1445,$K$11:$AB$28,AB$1,0),AL1445/AB$6)),"")</f>
        <v>0</v>
      </c>
      <c r="AC1445" s="107"/>
      <c r="AD1445" s="106"/>
      <c r="AE1445" s="106"/>
      <c r="AF1445" s="106"/>
      <c r="AG1445" s="106"/>
      <c r="AH1445" s="106"/>
      <c r="AI1445" s="106"/>
      <c r="AJ1445" s="106">
        <v>1.546524</v>
      </c>
      <c r="AK1445" s="107"/>
      <c r="AL1445" s="106">
        <v>0</v>
      </c>
      <c r="AM1445" s="107"/>
      <c r="AN1445" s="105"/>
      <c r="AO1445" s="105"/>
      <c r="AP1445" s="105"/>
      <c r="AQ1445" s="105"/>
      <c r="AR1445" s="105"/>
      <c r="AS1445" s="105"/>
      <c r="AT1445" s="105"/>
      <c r="AU1445" s="105"/>
      <c r="AV1445" s="105"/>
      <c r="AW1445" s="105"/>
      <c r="AX1445" s="105"/>
      <c r="AY1445" s="105"/>
      <c r="AZ1445" s="108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  <c r="BS1445" s="10"/>
      <c r="BT1445" s="10"/>
      <c r="BU1445" s="10"/>
      <c r="BV1445" s="10"/>
      <c r="BW1445" s="10"/>
      <c r="BX1445" s="10"/>
      <c r="BY1445" s="10"/>
      <c r="BZ1445" s="10"/>
      <c r="CA1445" s="10"/>
      <c r="CB1445" s="10"/>
      <c r="CC1445" s="10"/>
      <c r="CD1445" s="10"/>
      <c r="CE1445" s="10"/>
      <c r="CF1445" s="10"/>
      <c r="CG1445" s="10"/>
      <c r="CH1445" s="10"/>
      <c r="CI1445" s="10"/>
      <c r="CJ1445" s="10"/>
      <c r="CK1445" s="10"/>
      <c r="CL1445" s="10"/>
      <c r="CM1445" s="10"/>
      <c r="CN1445" s="10"/>
      <c r="CO1445" s="10"/>
      <c r="CP1445" s="10"/>
      <c r="CQ1445" s="10"/>
      <c r="CR1445" s="10"/>
      <c r="CS1445" s="10"/>
      <c r="CT1445" s="10"/>
      <c r="CU1445" s="10"/>
      <c r="CV1445" s="10"/>
      <c r="CW1445" s="10"/>
      <c r="CX1445" s="10"/>
      <c r="CY1445" s="10"/>
      <c r="CZ1445" s="10"/>
      <c r="DA1445" s="10"/>
      <c r="DB1445" s="10"/>
      <c r="DC1445" s="10"/>
      <c r="DD1445" s="10"/>
      <c r="DE1445" s="10"/>
      <c r="DF1445" s="10"/>
      <c r="DG1445" s="10"/>
      <c r="DH1445" s="10"/>
      <c r="DI1445" s="10"/>
      <c r="DJ1445" s="10"/>
      <c r="DK1445" s="10"/>
      <c r="DL1445" s="10"/>
      <c r="DM1445" s="10"/>
      <c r="DN1445" s="10"/>
      <c r="DO1445" s="10"/>
      <c r="DP1445" s="10"/>
      <c r="DQ1445" s="10"/>
      <c r="DR1445" s="10"/>
      <c r="DS1445" s="10"/>
    </row>
    <row r="1446" spans="1:123" s="101" customFormat="1" ht="10.95" customHeight="1" x14ac:dyDescent="0.25">
      <c r="A1446" s="75" t="s">
        <v>348</v>
      </c>
      <c r="B1446" s="95" t="str">
        <f>IF(E1446&gt;0,"Bud02 " &amp; C1446 &amp;","&amp;D1446&amp;",'"&amp;E1446&amp;"',"&amp;1*R1446)</f>
        <v>Bud02 2020,3011,'xpr007',0</v>
      </c>
      <c r="C1446" s="96">
        <f>$E$5</f>
        <v>2020</v>
      </c>
      <c r="D1446" s="96">
        <v>3011</v>
      </c>
      <c r="E1446" s="97" t="str">
        <f>K1446</f>
        <v>xpr007</v>
      </c>
      <c r="F1446" s="90"/>
      <c r="G1446" s="98">
        <f>IF(""="",1,SUBSTITUTE(SUBSTITUTE("","xxp","xpp"),"xppm13","xppm08"))</f>
        <v>1</v>
      </c>
      <c r="H1446" s="98">
        <f>IF(""="",1,"")</f>
        <v>1</v>
      </c>
      <c r="I1446" s="98">
        <f>IF(""="",1,IF(LEFT("",1)&lt;&gt;"E","",1))</f>
        <v>1</v>
      </c>
      <c r="J1446" s="98">
        <f>IF(""="",1,IF(LEFT("",1)="E","",1))</f>
        <v>1</v>
      </c>
      <c r="K1446" s="99" t="s">
        <v>353</v>
      </c>
      <c r="L1446" s="91">
        <v>3011</v>
      </c>
      <c r="M1446" s="100" t="str">
        <f>IF(LEFT($G1446,4)="xppm","*","")</f>
        <v/>
      </c>
      <c r="N1446" s="101" t="str">
        <f>UPPER(TRIM("        NON_PRODUCTIVE RATE (EXEMPT)"))</f>
        <v>NON_PRODUCTIVE RATE (EXEMPT)</v>
      </c>
      <c r="P1446" s="102"/>
      <c r="R1446" s="103">
        <f>IFERROR(IF(1*AB1446&gt;0,AB1446,Z1446),Z1446)</f>
        <v>0</v>
      </c>
      <c r="S1446" s="104"/>
      <c r="T1446" s="105">
        <f>IFERROR(IF(LEFT($G1446,4)="xppm",AD1446/VLOOKUP($G1446,$K$11:$Z$28,T$1,0),IF(LEFT($J1446,1)="E",AD1446/VLOOKUP($J1446,$K$11:$Z$28,T$1,0),AD1446/T$6)),"")</f>
        <v>0</v>
      </c>
      <c r="U1446" s="105"/>
      <c r="V1446" s="105">
        <f>IFERROR(IF(LEFT($G1446,4)="xppm",AF1446/VLOOKUP($G1446,$K$11:$Z$28,V$1,0),IF(LEFT($J1446,1)="E",AF1446/VLOOKUP($J1446,$K$11:$Z$28,V$1,0),AF1446/V$6)),"")</f>
        <v>0</v>
      </c>
      <c r="W1446" s="105"/>
      <c r="X1446" s="105">
        <f>IFERROR(IF(LEFT($G1446,4)="xppm",AH1446/VLOOKUP($G1446,$K$11:$Z$28,X$1,0),IF(LEFT($J1446,1)="E",AH1446/VLOOKUP($J1446,$K$11:$Z$28,X$1,0),AH1446/X$6)),"")</f>
        <v>0</v>
      </c>
      <c r="Y1446" s="105"/>
      <c r="Z1446" s="105">
        <f>IFERROR(IF(LEFT($G1446,4)="xppm",AJ1446/VLOOKUP($G1446,$K$11:$Z$28,Z$1,0),IF(LEFT($J1446,1)="E",AJ1446/VLOOKUP($J1446,$K$11:$Z$28,Z$1,0),AJ1446/Z$6)),"")</f>
        <v>0</v>
      </c>
      <c r="AA1446" s="104"/>
      <c r="AB1446" s="106">
        <f>IFERROR(IF(LEFT($G1446,4)="xppm",AL1446/VLOOKUP($G1446,$K$11:$Z$28,AB$1,0),IF(LEFT($J1446,1)="E",AL1446/VLOOKUP($J1446,$K$11:$AB$28,AB$1,0),AL1446/AB$6)),"")</f>
        <v>0</v>
      </c>
      <c r="AC1446" s="107"/>
      <c r="AD1446" s="106"/>
      <c r="AE1446" s="106"/>
      <c r="AF1446" s="106"/>
      <c r="AG1446" s="106"/>
      <c r="AH1446" s="106"/>
      <c r="AI1446" s="106"/>
      <c r="AJ1446" s="106">
        <v>0</v>
      </c>
      <c r="AK1446" s="107"/>
      <c r="AL1446" s="106">
        <v>0</v>
      </c>
      <c r="AM1446" s="107"/>
      <c r="AN1446" s="105"/>
      <c r="AO1446" s="105"/>
      <c r="AP1446" s="105"/>
      <c r="AQ1446" s="105"/>
      <c r="AR1446" s="105"/>
      <c r="AS1446" s="105"/>
      <c r="AT1446" s="105"/>
      <c r="AU1446" s="105"/>
      <c r="AV1446" s="105"/>
      <c r="AW1446" s="105"/>
      <c r="AX1446" s="105"/>
      <c r="AY1446" s="105"/>
      <c r="AZ1446" s="108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  <c r="BS1446" s="10"/>
      <c r="BT1446" s="10"/>
      <c r="BU1446" s="10"/>
      <c r="BV1446" s="10"/>
      <c r="BW1446" s="10"/>
      <c r="BX1446" s="10"/>
      <c r="BY1446" s="10"/>
      <c r="BZ1446" s="10"/>
      <c r="CA1446" s="10"/>
      <c r="CB1446" s="10"/>
      <c r="CC1446" s="10"/>
      <c r="CD1446" s="10"/>
      <c r="CE1446" s="10"/>
      <c r="CF1446" s="10"/>
      <c r="CG1446" s="10"/>
      <c r="CH1446" s="10"/>
      <c r="CI1446" s="10"/>
      <c r="CJ1446" s="10"/>
      <c r="CK1446" s="10"/>
      <c r="CL1446" s="10"/>
      <c r="CM1446" s="10"/>
      <c r="CN1446" s="10"/>
      <c r="CO1446" s="10"/>
      <c r="CP1446" s="10"/>
      <c r="CQ1446" s="10"/>
      <c r="CR1446" s="10"/>
      <c r="CS1446" s="10"/>
      <c r="CT1446" s="10"/>
      <c r="CU1446" s="10"/>
      <c r="CV1446" s="10"/>
      <c r="CW1446" s="10"/>
      <c r="CX1446" s="10"/>
      <c r="CY1446" s="10"/>
      <c r="CZ1446" s="10"/>
      <c r="DA1446" s="10"/>
      <c r="DB1446" s="10"/>
      <c r="DC1446" s="10"/>
      <c r="DD1446" s="10"/>
      <c r="DE1446" s="10"/>
      <c r="DF1446" s="10"/>
      <c r="DG1446" s="10"/>
      <c r="DH1446" s="10"/>
      <c r="DI1446" s="10"/>
      <c r="DJ1446" s="10"/>
      <c r="DK1446" s="10"/>
      <c r="DL1446" s="10"/>
      <c r="DM1446" s="10"/>
      <c r="DN1446" s="10"/>
      <c r="DO1446" s="10"/>
      <c r="DP1446" s="10"/>
      <c r="DQ1446" s="10"/>
      <c r="DR1446" s="10"/>
      <c r="DS1446" s="10"/>
    </row>
    <row r="1447" spans="1:123" x14ac:dyDescent="0.25">
      <c r="A1447" s="75" t="s">
        <v>348</v>
      </c>
      <c r="L1447" s="94"/>
    </row>
    <row r="1448" spans="1:123" s="86" customFormat="1" ht="15" customHeight="1" x14ac:dyDescent="0.25">
      <c r="A1448" s="75" t="s">
        <v>348</v>
      </c>
      <c r="B1448" s="80"/>
      <c r="C1448" s="80"/>
      <c r="D1448" s="80"/>
      <c r="E1448" s="81"/>
      <c r="F1448" s="82"/>
      <c r="G1448" s="81"/>
      <c r="H1448" s="81"/>
      <c r="I1448" s="81"/>
      <c r="J1448" s="81"/>
      <c r="K1448" s="81"/>
      <c r="L1448" s="83">
        <f>L1449</f>
        <v>3011</v>
      </c>
      <c r="M1448" s="84" t="s">
        <v>354</v>
      </c>
      <c r="N1448" s="84"/>
      <c r="O1448" s="84"/>
      <c r="P1448" s="84"/>
      <c r="Q1448" s="84"/>
      <c r="R1448" s="84"/>
      <c r="S1448" s="84"/>
      <c r="T1448" s="84"/>
      <c r="U1448" s="84"/>
      <c r="V1448" s="84"/>
      <c r="W1448" s="84"/>
      <c r="X1448" s="84"/>
      <c r="Y1448" s="84"/>
      <c r="Z1448" s="84"/>
      <c r="AA1448" s="84"/>
      <c r="AB1448" s="81"/>
      <c r="AC1448" s="81"/>
      <c r="AD1448" s="14"/>
      <c r="AE1448" s="14"/>
      <c r="AF1448" s="14"/>
      <c r="AG1448" s="14"/>
      <c r="AH1448" s="14"/>
      <c r="AI1448" s="14"/>
      <c r="AJ1448" s="14"/>
      <c r="AK1448" s="14"/>
      <c r="AL1448" s="14"/>
      <c r="AM1448" s="14"/>
      <c r="AN1448" s="85"/>
      <c r="AO1448" s="85"/>
      <c r="AP1448" s="85"/>
      <c r="AQ1448" s="85"/>
      <c r="AR1448" s="85"/>
      <c r="AS1448" s="85"/>
      <c r="AT1448" s="85"/>
      <c r="AU1448" s="85"/>
      <c r="AV1448" s="85"/>
      <c r="AW1448" s="85"/>
      <c r="AX1448" s="85"/>
      <c r="AY1448" s="85"/>
      <c r="AZ1448" s="84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  <c r="BS1448" s="10"/>
      <c r="BT1448" s="10"/>
      <c r="BU1448" s="10"/>
      <c r="BV1448" s="10"/>
      <c r="BW1448" s="10"/>
      <c r="BX1448" s="10"/>
      <c r="BY1448" s="10"/>
      <c r="BZ1448" s="10"/>
      <c r="CA1448" s="10"/>
      <c r="CB1448" s="10"/>
      <c r="CC1448" s="10"/>
      <c r="CD1448" s="10"/>
      <c r="CE1448" s="10"/>
      <c r="CF1448" s="10"/>
      <c r="CG1448" s="10"/>
      <c r="CH1448" s="10"/>
      <c r="CI1448" s="10"/>
      <c r="CJ1448" s="10"/>
      <c r="CK1448" s="10"/>
      <c r="CL1448" s="10"/>
      <c r="CM1448" s="10"/>
      <c r="CN1448" s="10"/>
      <c r="CO1448" s="10"/>
      <c r="CP1448" s="10"/>
      <c r="CQ1448" s="10"/>
      <c r="CR1448" s="10"/>
      <c r="CS1448" s="10"/>
      <c r="CT1448" s="10"/>
      <c r="CU1448" s="10"/>
      <c r="CV1448" s="10"/>
      <c r="CW1448" s="10"/>
      <c r="CX1448" s="10"/>
      <c r="CY1448" s="10"/>
      <c r="CZ1448" s="10"/>
      <c r="DA1448" s="10"/>
      <c r="DB1448" s="10"/>
      <c r="DC1448" s="10"/>
      <c r="DD1448" s="10"/>
      <c r="DE1448" s="10"/>
      <c r="DF1448" s="10"/>
      <c r="DG1448" s="10"/>
      <c r="DH1448" s="10"/>
      <c r="DI1448" s="10"/>
      <c r="DJ1448" s="10"/>
      <c r="DK1448" s="10"/>
      <c r="DL1448" s="10"/>
      <c r="DM1448" s="10"/>
      <c r="DN1448" s="10"/>
      <c r="DO1448" s="10"/>
      <c r="DP1448" s="10"/>
      <c r="DQ1448" s="10"/>
      <c r="DR1448" s="10"/>
      <c r="DS1448" s="10"/>
    </row>
    <row r="1449" spans="1:123" s="101" customFormat="1" ht="10.95" customHeight="1" x14ac:dyDescent="0.25">
      <c r="A1449" s="75" t="s">
        <v>348</v>
      </c>
      <c r="B1449" s="95" t="str">
        <f t="shared" ref="B1449:B1452" si="400">IF(E1449&gt;0,"Bud02 " &amp; C1449 &amp;","&amp;D1449&amp;",'"&amp;E1449&amp;"',"&amp;1*R1449)</f>
        <v>Bud02 2020,3011,'xpr005',0.00182819347056253</v>
      </c>
      <c r="C1449" s="96">
        <f t="shared" ref="C1449:C1452" si="401">$E$5</f>
        <v>2020</v>
      </c>
      <c r="D1449" s="96">
        <v>3011</v>
      </c>
      <c r="E1449" s="97" t="str">
        <f>IF(LEFT(H1449,1) = "x",H1449,F1449)</f>
        <v>xpr005</v>
      </c>
      <c r="F1449" s="90">
        <v>500000</v>
      </c>
      <c r="G1449" s="98">
        <f>IF(""="",1,SUBSTITUTE(SUBSTITUTE("","xxp","xpp"),"xppm13","xppm08"))</f>
        <v>1</v>
      </c>
      <c r="H1449" s="98" t="str">
        <f>IF("xpr005"="",1,"xpr005")</f>
        <v>xpr005</v>
      </c>
      <c r="I1449" s="98">
        <f>IF("Ew57z"="",1,IF(LEFT("Ew57z",1)&lt;&gt;"E","Ew57z",1))</f>
        <v>1</v>
      </c>
      <c r="J1449" s="98" t="str">
        <f>IF("Ew57z"="",1,IF(LEFT("Ew57z",1)="E","Ew57z",1))</f>
        <v>Ew57z</v>
      </c>
      <c r="K1449" s="99" t="s">
        <v>355</v>
      </c>
      <c r="L1449" s="91">
        <v>3011</v>
      </c>
      <c r="M1449" s="100" t="str">
        <f>IF(LEFT($G1449,4)="xppm","*","")</f>
        <v/>
      </c>
      <c r="N1449" s="101" t="str">
        <f>UPPER(TRIM("          PAYROLL TAXES"))</f>
        <v>PAYROLL TAXES</v>
      </c>
      <c r="P1449" s="102" t="s">
        <v>356</v>
      </c>
      <c r="R1449" s="109">
        <f>IFERROR(IF(1*AB1449&gt;0,AB1449,V1449),V1449)</f>
        <v>1.8281934705625283E-3</v>
      </c>
      <c r="S1449" s="108"/>
      <c r="T1449" s="101">
        <f>IFERROR(IF(LEFT($G1449,4)="xppm",AD1449/VLOOKUP($G1449,$K$11:$Z$28,T$1,0),IF(LEFT($J1449,1)="E",AD1449/VLOOKUP($J1449,$K$11:$Z$28,T$1,0),AD1449/T$6)),"")</f>
        <v>1.7601009310296858E-3</v>
      </c>
      <c r="V1449" s="101">
        <f>IFERROR(IF(LEFT($G1449,4)="xppm",AF1449/VLOOKUP($G1449,$K$11:$Z$28,V$1,0),IF(LEFT($J1449,1)="E",AF1449/VLOOKUP($J1449,$K$11:$Z$28,V$1,0),AF1449/V$6)),"")</f>
        <v>1.8281934705625283E-3</v>
      </c>
      <c r="X1449" s="101">
        <f>IFERROR(IF(LEFT($G1449,4)="xppm",AH1449/VLOOKUP($G1449,$K$11:$Z$28,X$1,0),IF(LEFT($J1449,1)="E",AH1449/VLOOKUP($J1449,$K$11:$Z$28,X$1,0),AH1449/X$6)),"")</f>
        <v>2.2658316651748421E-3</v>
      </c>
      <c r="Z1449" s="101">
        <f>IFERROR(IF(LEFT($G1449,4)="xppm",AJ1449/VLOOKUP($G1449,$K$11:$Z$28,Z$1,0),IF(LEFT($J1449,1)="E",AJ1449/VLOOKUP($J1449,$K$11:$Z$28,Z$1,0),AJ1449/Z$6)),"")</f>
        <v>1.9248032037060454E-3</v>
      </c>
      <c r="AA1449" s="108"/>
      <c r="AB1449" s="99" t="str">
        <f>IFERROR(IF(LEFT($G1449,4)="xppm",AL1449/VLOOKUP($G1449,$K$11:$Z$28,AB$1,0),IF(LEFT($J1449,1)="E",AL1449/VLOOKUP($J1449,$K$11:$AB$28,AB$1,0),AL1449/AB$6)),"")</f>
        <v/>
      </c>
      <c r="AC1449" s="110"/>
      <c r="AD1449" s="14">
        <v>85202.79</v>
      </c>
      <c r="AE1449" s="14"/>
      <c r="AF1449" s="14">
        <v>261198.76</v>
      </c>
      <c r="AG1449" s="14"/>
      <c r="AH1449" s="14">
        <v>348720.82</v>
      </c>
      <c r="AI1449" s="14"/>
      <c r="AJ1449" s="14">
        <v>348471.549367</v>
      </c>
      <c r="AK1449" s="65"/>
      <c r="AL1449" s="14">
        <v>0</v>
      </c>
      <c r="AM1449" s="65"/>
      <c r="AN1449" s="25">
        <v>28886.03</v>
      </c>
      <c r="AO1449" s="25">
        <v>27665.26</v>
      </c>
      <c r="AP1449" s="25">
        <v>31335.48</v>
      </c>
      <c r="AQ1449" s="25">
        <v>31074.1</v>
      </c>
      <c r="AR1449" s="25">
        <v>27448.720000000001</v>
      </c>
      <c r="AS1449" s="25">
        <v>30133.53</v>
      </c>
      <c r="AT1449" s="25">
        <v>29636.93</v>
      </c>
      <c r="AU1449" s="25">
        <v>28359.200000000001</v>
      </c>
      <c r="AV1449" s="25">
        <v>29343.49</v>
      </c>
      <c r="AW1449" s="25">
        <v>28823.66</v>
      </c>
      <c r="AX1449" s="25">
        <v>29330.6</v>
      </c>
      <c r="AY1449" s="25">
        <v>27048.53</v>
      </c>
      <c r="AZ1449" s="108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  <c r="BS1449" s="10"/>
      <c r="BT1449" s="10"/>
      <c r="BU1449" s="10"/>
      <c r="BV1449" s="10"/>
      <c r="BW1449" s="10"/>
      <c r="BX1449" s="10"/>
      <c r="BY1449" s="10"/>
      <c r="BZ1449" s="10"/>
      <c r="CA1449" s="10"/>
      <c r="CB1449" s="10"/>
      <c r="CC1449" s="10"/>
      <c r="CD1449" s="10"/>
      <c r="CE1449" s="10"/>
      <c r="CF1449" s="10"/>
      <c r="CG1449" s="10"/>
      <c r="CH1449" s="10"/>
      <c r="CI1449" s="10"/>
      <c r="CJ1449" s="10"/>
      <c r="CK1449" s="10"/>
      <c r="CL1449" s="10"/>
      <c r="CM1449" s="10"/>
      <c r="CN1449" s="10"/>
      <c r="CO1449" s="10"/>
      <c r="CP1449" s="10"/>
      <c r="CQ1449" s="10"/>
      <c r="CR1449" s="10"/>
      <c r="CS1449" s="10"/>
      <c r="CT1449" s="10"/>
      <c r="CU1449" s="10"/>
      <c r="CV1449" s="10"/>
      <c r="CW1449" s="10"/>
      <c r="CX1449" s="10"/>
      <c r="CY1449" s="10"/>
      <c r="CZ1449" s="10"/>
      <c r="DA1449" s="10"/>
      <c r="DB1449" s="10"/>
      <c r="DC1449" s="10"/>
      <c r="DD1449" s="10"/>
      <c r="DE1449" s="10"/>
      <c r="DF1449" s="10"/>
      <c r="DG1449" s="10"/>
      <c r="DH1449" s="10"/>
      <c r="DI1449" s="10"/>
      <c r="DJ1449" s="10"/>
      <c r="DK1449" s="10"/>
      <c r="DL1449" s="10"/>
      <c r="DM1449" s="10"/>
      <c r="DN1449" s="10"/>
      <c r="DO1449" s="10"/>
      <c r="DP1449" s="10"/>
      <c r="DQ1449" s="10"/>
      <c r="DR1449" s="10"/>
      <c r="DS1449" s="10"/>
    </row>
    <row r="1450" spans="1:123" s="101" customFormat="1" ht="10.95" customHeight="1" x14ac:dyDescent="0.25">
      <c r="A1450" s="75" t="s">
        <v>348</v>
      </c>
      <c r="B1450" s="95" t="str">
        <f t="shared" si="400"/>
        <v>Bud02 2020,3011,'xpr002',0.00159862251598668</v>
      </c>
      <c r="C1450" s="96">
        <f t="shared" si="401"/>
        <v>2020</v>
      </c>
      <c r="D1450" s="96">
        <v>3011</v>
      </c>
      <c r="E1450" s="97" t="str">
        <f>IF(LEFT(H1450,1) = "x",H1450,F1450)</f>
        <v>xpr002</v>
      </c>
      <c r="F1450" s="90">
        <v>501100</v>
      </c>
      <c r="G1450" s="98">
        <f>IF(""="",1,SUBSTITUTE(SUBSTITUTE("","xxp","xpp"),"xppm13","xppm08"))</f>
        <v>1</v>
      </c>
      <c r="H1450" s="98" t="str">
        <f>IF("xpr002"="",1,"xpr002")</f>
        <v>xpr002</v>
      </c>
      <c r="I1450" s="98">
        <f>IF("Ewz"="",1,IF(LEFT("Ewz",1)&lt;&gt;"E","Ewz",1))</f>
        <v>1</v>
      </c>
      <c r="J1450" s="98" t="str">
        <f>IF("Ewz"="",1,IF(LEFT("Ewz",1)="E","Ewz",1))</f>
        <v>Ewz</v>
      </c>
      <c r="K1450" s="99" t="s">
        <v>357</v>
      </c>
      <c r="L1450" s="91">
        <v>3011</v>
      </c>
      <c r="M1450" s="100" t="str">
        <f>IF(LEFT($G1450,4)="xppm","*","")</f>
        <v/>
      </c>
      <c r="N1450" s="101" t="str">
        <f>UPPER(TRIM("          HEALTH INSURANCE"))</f>
        <v>HEALTH INSURANCE</v>
      </c>
      <c r="P1450" s="102" t="s">
        <v>356</v>
      </c>
      <c r="R1450" s="109">
        <f>IFERROR(IF(1*AB1450&gt;0,AB1450,V1450),V1450)</f>
        <v>1.5986225159866801E-3</v>
      </c>
      <c r="S1450" s="108"/>
      <c r="T1450" s="101">
        <f>IFERROR(IF(LEFT($G1450,4)="xppm",AD1450/VLOOKUP($G1450,$K$11:$Z$28,T$1,0),IF(LEFT($J1450,1)="E",AD1450/VLOOKUP($J1450,$K$11:$Z$28,T$1,0),AD1450/T$6)),"")</f>
        <v>1.539231965872094E-3</v>
      </c>
      <c r="V1450" s="101">
        <f>IFERROR(IF(LEFT($G1450,4)="xppm",AF1450/VLOOKUP($G1450,$K$11:$Z$28,V$1,0),IF(LEFT($J1450,1)="E",AF1450/VLOOKUP($J1450,$K$11:$Z$28,V$1,0),AF1450/V$6)),"")</f>
        <v>1.5986225159866801E-3</v>
      </c>
      <c r="X1450" s="101">
        <f>IFERROR(IF(LEFT($G1450,4)="xppm",AH1450/VLOOKUP($G1450,$K$11:$Z$28,X$1,0),IF(LEFT($J1450,1)="E",AH1450/VLOOKUP($J1450,$K$11:$Z$28,X$1,0),AH1450/X$6)),"")</f>
        <v>1.684814763110834E-3</v>
      </c>
      <c r="Z1450" s="101">
        <f>IFERROR(IF(LEFT($G1450,4)="xppm",AJ1450/VLOOKUP($G1450,$K$11:$Z$28,Z$1,0),IF(LEFT($J1450,1)="E",AJ1450/VLOOKUP($J1450,$K$11:$Z$28,Z$1,0),AJ1450/Z$6)),"")</f>
        <v>1.6463618553584391E-3</v>
      </c>
      <c r="AA1450" s="108"/>
      <c r="AB1450" s="99" t="str">
        <f>IFERROR(IF(LEFT($G1450,4)="xppm",AL1450/VLOOKUP($G1450,$K$11:$Z$28,AB$1,0),IF(LEFT($J1450,1)="E",AL1450/VLOOKUP($J1450,$K$11:$AB$28,AB$1,0),AL1450/AB$6)),"")</f>
        <v/>
      </c>
      <c r="AC1450" s="110"/>
      <c r="AD1450" s="14">
        <v>76454.100000000006</v>
      </c>
      <c r="AE1450" s="14"/>
      <c r="AF1450" s="14">
        <v>233775.54</v>
      </c>
      <c r="AG1450" s="14"/>
      <c r="AH1450" s="14">
        <v>263358.43</v>
      </c>
      <c r="AI1450" s="14"/>
      <c r="AJ1450" s="14">
        <v>307152</v>
      </c>
      <c r="AK1450" s="65"/>
      <c r="AL1450" s="14">
        <v>0</v>
      </c>
      <c r="AM1450" s="65"/>
      <c r="AN1450" s="25">
        <v>21526.35</v>
      </c>
      <c r="AO1450" s="25">
        <v>16711.419999999998</v>
      </c>
      <c r="AP1450" s="25">
        <v>27303.3</v>
      </c>
      <c r="AQ1450" s="25">
        <v>20113.189999999999</v>
      </c>
      <c r="AR1450" s="25">
        <v>33894.769999999997</v>
      </c>
      <c r="AS1450" s="25">
        <v>25468.959999999999</v>
      </c>
      <c r="AT1450" s="25">
        <v>26467.69</v>
      </c>
      <c r="AU1450" s="25">
        <v>25045.55</v>
      </c>
      <c r="AV1450" s="25">
        <v>26331.279999999999</v>
      </c>
      <c r="AW1450" s="25">
        <v>25088.04</v>
      </c>
      <c r="AX1450" s="25">
        <v>25908.17</v>
      </c>
      <c r="AY1450" s="25">
        <v>25457.89</v>
      </c>
      <c r="AZ1450" s="108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  <c r="BS1450" s="10"/>
      <c r="BT1450" s="10"/>
      <c r="BU1450" s="10"/>
      <c r="BV1450" s="10"/>
      <c r="BW1450" s="10"/>
      <c r="BX1450" s="10"/>
      <c r="BY1450" s="10"/>
      <c r="BZ1450" s="10"/>
      <c r="CA1450" s="10"/>
      <c r="CB1450" s="10"/>
      <c r="CC1450" s="10"/>
      <c r="CD1450" s="10"/>
      <c r="CE1450" s="10"/>
      <c r="CF1450" s="10"/>
      <c r="CG1450" s="10"/>
      <c r="CH1450" s="10"/>
      <c r="CI1450" s="10"/>
      <c r="CJ1450" s="10"/>
      <c r="CK1450" s="10"/>
      <c r="CL1450" s="10"/>
      <c r="CM1450" s="10"/>
      <c r="CN1450" s="10"/>
      <c r="CO1450" s="10"/>
      <c r="CP1450" s="10"/>
      <c r="CQ1450" s="10"/>
      <c r="CR1450" s="10"/>
      <c r="CS1450" s="10"/>
      <c r="CT1450" s="10"/>
      <c r="CU1450" s="10"/>
      <c r="CV1450" s="10"/>
      <c r="CW1450" s="10"/>
      <c r="CX1450" s="10"/>
      <c r="CY1450" s="10"/>
      <c r="CZ1450" s="10"/>
      <c r="DA1450" s="10"/>
      <c r="DB1450" s="10"/>
      <c r="DC1450" s="10"/>
      <c r="DD1450" s="10"/>
      <c r="DE1450" s="10"/>
      <c r="DF1450" s="10"/>
      <c r="DG1450" s="10"/>
      <c r="DH1450" s="10"/>
      <c r="DI1450" s="10"/>
      <c r="DJ1450" s="10"/>
      <c r="DK1450" s="10"/>
      <c r="DL1450" s="10"/>
      <c r="DM1450" s="10"/>
      <c r="DN1450" s="10"/>
      <c r="DO1450" s="10"/>
      <c r="DP1450" s="10"/>
      <c r="DQ1450" s="10"/>
      <c r="DR1450" s="10"/>
      <c r="DS1450" s="10"/>
    </row>
    <row r="1451" spans="1:123" s="101" customFormat="1" ht="10.95" customHeight="1" x14ac:dyDescent="0.25">
      <c r="A1451" s="75" t="s">
        <v>348</v>
      </c>
      <c r="B1451" s="95" t="str">
        <f t="shared" si="400"/>
        <v>Bud02 2020,3011,'xpr006',0.000439027810437819</v>
      </c>
      <c r="C1451" s="96">
        <f t="shared" si="401"/>
        <v>2020</v>
      </c>
      <c r="D1451" s="96">
        <v>3011</v>
      </c>
      <c r="E1451" s="97" t="str">
        <f>IF(LEFT(H1451,1) = "x",H1451,F1451)</f>
        <v>xpr006</v>
      </c>
      <c r="F1451" s="90">
        <v>503000</v>
      </c>
      <c r="G1451" s="98">
        <f>IF(""="",1,SUBSTITUTE(SUBSTITUTE("","xxp","xpp"),"xppm13","xppm08"))</f>
        <v>1</v>
      </c>
      <c r="H1451" s="98" t="str">
        <f>IF("xpr006"="",1,"xpr006")</f>
        <v>xpr006</v>
      </c>
      <c r="I1451" s="98">
        <f>IF("Ewz"="",1,IF(LEFT("Ewz",1)&lt;&gt;"E","Ewz",1))</f>
        <v>1</v>
      </c>
      <c r="J1451" s="98" t="str">
        <f>IF("Ewz"="",1,IF(LEFT("Ewz",1)="E","Ewz",1))</f>
        <v>Ewz</v>
      </c>
      <c r="K1451" s="99" t="s">
        <v>358</v>
      </c>
      <c r="L1451" s="91">
        <v>3011</v>
      </c>
      <c r="M1451" s="100" t="str">
        <f>IF(LEFT($G1451,4)="xppm","*","")</f>
        <v/>
      </c>
      <c r="N1451" s="101" t="str">
        <f>UPPER(TRIM("          WORKMANS COMP INSURANCE"))</f>
        <v>WORKMANS COMP INSURANCE</v>
      </c>
      <c r="P1451" s="102" t="s">
        <v>359</v>
      </c>
      <c r="R1451" s="109">
        <f>IFERROR(IF(1*AB1451&gt;0,AB1451,V1451),V1451)</f>
        <v>4.3902781043781927E-4</v>
      </c>
      <c r="S1451" s="108"/>
      <c r="T1451" s="101">
        <f>IFERROR(IF(LEFT($G1451,4)="xppm",AD1451/VLOOKUP($G1451,$K$11:$Z$28,T$1,0),IF(LEFT($J1451,1)="E",AD1451/VLOOKUP($J1451,$K$11:$Z$28,T$1,0),AD1451/T$6)),"")</f>
        <v>4.3085110786270119E-4</v>
      </c>
      <c r="V1451" s="101">
        <f>IFERROR(IF(LEFT($G1451,4)="xppm",AF1451/VLOOKUP($G1451,$K$11:$Z$28,V$1,0),IF(LEFT($J1451,1)="E",AF1451/VLOOKUP($J1451,$K$11:$Z$28,V$1,0),AF1451/V$6)),"")</f>
        <v>4.3902781043781927E-4</v>
      </c>
      <c r="X1451" s="101">
        <f>IFERROR(IF(LEFT($G1451,4)="xppm",AH1451/VLOOKUP($G1451,$K$11:$Z$28,X$1,0),IF(LEFT($J1451,1)="E",AH1451/VLOOKUP($J1451,$K$11:$Z$28,X$1,0),AH1451/X$6)),"")</f>
        <v>3.1923917909667539E-4</v>
      </c>
      <c r="Z1451" s="101">
        <f>IFERROR(IF(LEFT($G1451,4)="xppm",AJ1451/VLOOKUP($G1451,$K$11:$Z$28,Z$1,0),IF(LEFT($J1451,1)="E",AJ1451/VLOOKUP($J1451,$K$11:$Z$28,Z$1,0),AJ1451/Z$6)),"")</f>
        <v>4.5883428251287017E-4</v>
      </c>
      <c r="AA1451" s="108"/>
      <c r="AB1451" s="99" t="str">
        <f>IFERROR(IF(LEFT($G1451,4)="xppm",AL1451/VLOOKUP($G1451,$K$11:$Z$28,AB$1,0),IF(LEFT($J1451,1)="E",AL1451/VLOOKUP($J1451,$K$11:$AB$28,AB$1,0),AL1451/AB$6)),"")</f>
        <v/>
      </c>
      <c r="AC1451" s="110"/>
      <c r="AD1451" s="14">
        <v>21400.5</v>
      </c>
      <c r="AE1451" s="14"/>
      <c r="AF1451" s="14">
        <v>64201.5</v>
      </c>
      <c r="AG1451" s="14"/>
      <c r="AH1451" s="14">
        <v>49901.23</v>
      </c>
      <c r="AI1451" s="14"/>
      <c r="AJ1451" s="14">
        <v>85602</v>
      </c>
      <c r="AK1451" s="65"/>
      <c r="AL1451" s="14">
        <v>0</v>
      </c>
      <c r="AM1451" s="65"/>
      <c r="AN1451" s="25">
        <v>108.69</v>
      </c>
      <c r="AO1451" s="25">
        <v>108.71</v>
      </c>
      <c r="AP1451" s="25">
        <v>7487</v>
      </c>
      <c r="AQ1451" s="25">
        <v>7133.5</v>
      </c>
      <c r="AR1451" s="25">
        <v>7133.5</v>
      </c>
      <c r="AS1451" s="25">
        <v>7133.5</v>
      </c>
      <c r="AT1451" s="25">
        <v>7133.5</v>
      </c>
      <c r="AU1451" s="25">
        <v>7133.5</v>
      </c>
      <c r="AV1451" s="25">
        <v>7133.5</v>
      </c>
      <c r="AW1451" s="25">
        <v>7133.5</v>
      </c>
      <c r="AX1451" s="25">
        <v>7133.5</v>
      </c>
      <c r="AY1451" s="25">
        <v>7133.5</v>
      </c>
      <c r="AZ1451" s="108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  <c r="BS1451" s="10"/>
      <c r="BT1451" s="10"/>
      <c r="BU1451" s="10"/>
      <c r="BV1451" s="10"/>
      <c r="BW1451" s="10"/>
      <c r="BX1451" s="10"/>
      <c r="BY1451" s="10"/>
      <c r="BZ1451" s="10"/>
      <c r="CA1451" s="10"/>
      <c r="CB1451" s="10"/>
      <c r="CC1451" s="10"/>
      <c r="CD1451" s="10"/>
      <c r="CE1451" s="10"/>
      <c r="CF1451" s="10"/>
      <c r="CG1451" s="10"/>
      <c r="CH1451" s="10"/>
      <c r="CI1451" s="10"/>
      <c r="CJ1451" s="10"/>
      <c r="CK1451" s="10"/>
      <c r="CL1451" s="10"/>
      <c r="CM1451" s="10"/>
      <c r="CN1451" s="10"/>
      <c r="CO1451" s="10"/>
      <c r="CP1451" s="10"/>
      <c r="CQ1451" s="10"/>
      <c r="CR1451" s="10"/>
      <c r="CS1451" s="10"/>
      <c r="CT1451" s="10"/>
      <c r="CU1451" s="10"/>
      <c r="CV1451" s="10"/>
      <c r="CW1451" s="10"/>
      <c r="CX1451" s="10"/>
      <c r="CY1451" s="10"/>
      <c r="CZ1451" s="10"/>
      <c r="DA1451" s="10"/>
      <c r="DB1451" s="10"/>
      <c r="DC1451" s="10"/>
      <c r="DD1451" s="10"/>
      <c r="DE1451" s="10"/>
      <c r="DF1451" s="10"/>
      <c r="DG1451" s="10"/>
      <c r="DH1451" s="10"/>
      <c r="DI1451" s="10"/>
      <c r="DJ1451" s="10"/>
      <c r="DK1451" s="10"/>
      <c r="DL1451" s="10"/>
      <c r="DM1451" s="10"/>
      <c r="DN1451" s="10"/>
      <c r="DO1451" s="10"/>
      <c r="DP1451" s="10"/>
      <c r="DQ1451" s="10"/>
      <c r="DR1451" s="10"/>
      <c r="DS1451" s="10"/>
    </row>
    <row r="1452" spans="1:123" s="101" customFormat="1" ht="10.95" customHeight="1" x14ac:dyDescent="0.25">
      <c r="A1452" s="75" t="s">
        <v>348</v>
      </c>
      <c r="B1452" s="95" t="str">
        <f t="shared" si="400"/>
        <v>Bud02 2020,3011,'xpr004',0.000116830434879773</v>
      </c>
      <c r="C1452" s="96">
        <f t="shared" si="401"/>
        <v>2020</v>
      </c>
      <c r="D1452" s="96">
        <v>3011</v>
      </c>
      <c r="E1452" s="97" t="str">
        <f>IF(LEFT(H1452,1) = "x",H1452,F1452)</f>
        <v>xpr004</v>
      </c>
      <c r="F1452" s="90">
        <v>501500</v>
      </c>
      <c r="G1452" s="98">
        <f>IF(""="",1,SUBSTITUTE(SUBSTITUTE("","xxp","xpp"),"xppm13","xppm08"))</f>
        <v>1</v>
      </c>
      <c r="H1452" s="98" t="str">
        <f>IF("xpr004"="",1,"xpr004")</f>
        <v>xpr004</v>
      </c>
      <c r="I1452" s="98">
        <f>IF("Ewz"="",1,IF(LEFT("Ewz",1)&lt;&gt;"E","Ewz",1))</f>
        <v>1</v>
      </c>
      <c r="J1452" s="98" t="str">
        <f>IF("Ewz"="",1,IF(LEFT("Ewz",1)="E","Ewz",1))</f>
        <v>Ewz</v>
      </c>
      <c r="K1452" s="99" t="s">
        <v>360</v>
      </c>
      <c r="L1452" s="91">
        <v>3011</v>
      </c>
      <c r="M1452" s="100" t="str">
        <f>IF(LEFT($G1452,4)="xppm","*","")</f>
        <v/>
      </c>
      <c r="N1452" s="101" t="str">
        <f>UPPER(TRIM("          OTHER"))</f>
        <v>OTHER</v>
      </c>
      <c r="P1452" s="102" t="s">
        <v>356</v>
      </c>
      <c r="R1452" s="109">
        <f>IFERROR(IF(1*AB1452&gt;0,AB1452,V1452),V1452)</f>
        <v>1.1683043487977293E-4</v>
      </c>
      <c r="S1452" s="108"/>
      <c r="T1452" s="101">
        <f>IFERROR(IF(LEFT($G1452,4)="xppm",AD1452/VLOOKUP($G1452,$K$11:$Z$28,T$1,0),IF(LEFT($J1452,1)="E",AD1452/VLOOKUP($J1452,$K$11:$Z$28,T$1,0),AD1452/T$6)),"")</f>
        <v>7.6818152386101508E-5</v>
      </c>
      <c r="V1452" s="101">
        <f>IFERROR(IF(LEFT($G1452,4)="xppm",AF1452/VLOOKUP($G1452,$K$11:$Z$28,V$1,0),IF(LEFT($J1452,1)="E",AF1452/VLOOKUP($J1452,$K$11:$Z$28,V$1,0),AF1452/V$6)),"")</f>
        <v>1.1683043487977293E-4</v>
      </c>
      <c r="X1452" s="101">
        <f>IFERROR(IF(LEFT($G1452,4)="xppm",AH1452/VLOOKUP($G1452,$K$11:$Z$28,X$1,0),IF(LEFT($J1452,1)="E",AH1452/VLOOKUP($J1452,$K$11:$Z$28,X$1,0),AH1452/X$6)),"")</f>
        <v>1.6678582067018819E-4</v>
      </c>
      <c r="Z1452" s="101">
        <f>IFERROR(IF(LEFT($G1452,4)="xppm",AJ1452/VLOOKUP($G1452,$K$11:$Z$28,Z$1,0),IF(LEFT($J1452,1)="E",AJ1452/VLOOKUP($J1452,$K$11:$Z$28,Z$1,0),AJ1452/Z$6)),"")</f>
        <v>8.4324909844308226E-5</v>
      </c>
      <c r="AA1452" s="108"/>
      <c r="AB1452" s="99" t="str">
        <f>IFERROR(IF(LEFT($G1452,4)="xppm",AL1452/VLOOKUP($G1452,$K$11:$Z$28,AB$1,0),IF(LEFT($J1452,1)="E",AL1452/VLOOKUP($J1452,$K$11:$AB$28,AB$1,0),AL1452/AB$6)),"")</f>
        <v/>
      </c>
      <c r="AC1452" s="110"/>
      <c r="AD1452" s="14">
        <v>3815.58</v>
      </c>
      <c r="AE1452" s="14"/>
      <c r="AF1452" s="14">
        <v>17084.77</v>
      </c>
      <c r="AG1452" s="14"/>
      <c r="AH1452" s="14">
        <v>26070.79</v>
      </c>
      <c r="AI1452" s="14"/>
      <c r="AJ1452" s="14">
        <v>15732</v>
      </c>
      <c r="AK1452" s="65"/>
      <c r="AL1452" s="14">
        <v>0</v>
      </c>
      <c r="AM1452" s="65"/>
      <c r="AN1452" s="25">
        <v>1801.07</v>
      </c>
      <c r="AO1452" s="25">
        <v>1834.42</v>
      </c>
      <c r="AP1452" s="25">
        <v>2339.0500000000002</v>
      </c>
      <c r="AQ1452" s="25">
        <v>2403.5</v>
      </c>
      <c r="AR1452" s="25">
        <v>2962.12</v>
      </c>
      <c r="AS1452" s="25">
        <v>1929.94</v>
      </c>
      <c r="AT1452" s="25">
        <v>2392.73</v>
      </c>
      <c r="AU1452" s="25">
        <v>2323.31</v>
      </c>
      <c r="AV1452" s="25">
        <v>1257.5899999999999</v>
      </c>
      <c r="AW1452" s="25">
        <v>1314.19</v>
      </c>
      <c r="AX1452" s="25">
        <v>1237.08</v>
      </c>
      <c r="AY1452" s="25">
        <v>1264.31</v>
      </c>
      <c r="AZ1452" s="108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  <c r="BS1452" s="10"/>
      <c r="BT1452" s="10"/>
      <c r="BU1452" s="10"/>
      <c r="BV1452" s="10"/>
      <c r="BW1452" s="10"/>
      <c r="BX1452" s="10"/>
      <c r="BY1452" s="10"/>
      <c r="BZ1452" s="10"/>
      <c r="CA1452" s="10"/>
      <c r="CB1452" s="10"/>
      <c r="CC1452" s="10"/>
      <c r="CD1452" s="10"/>
      <c r="CE1452" s="10"/>
      <c r="CF1452" s="10"/>
      <c r="CG1452" s="10"/>
      <c r="CH1452" s="10"/>
      <c r="CI1452" s="10"/>
      <c r="CJ1452" s="10"/>
      <c r="CK1452" s="10"/>
      <c r="CL1452" s="10"/>
      <c r="CM1452" s="10"/>
      <c r="CN1452" s="10"/>
      <c r="CO1452" s="10"/>
      <c r="CP1452" s="10"/>
      <c r="CQ1452" s="10"/>
      <c r="CR1452" s="10"/>
      <c r="CS1452" s="10"/>
      <c r="CT1452" s="10"/>
      <c r="CU1452" s="10"/>
      <c r="CV1452" s="10"/>
      <c r="CW1452" s="10"/>
      <c r="CX1452" s="10"/>
      <c r="CY1452" s="10"/>
      <c r="CZ1452" s="10"/>
      <c r="DA1452" s="10"/>
      <c r="DB1452" s="10"/>
      <c r="DC1452" s="10"/>
      <c r="DD1452" s="10"/>
      <c r="DE1452" s="10"/>
      <c r="DF1452" s="10"/>
      <c r="DG1452" s="10"/>
      <c r="DH1452" s="10"/>
      <c r="DI1452" s="10"/>
      <c r="DJ1452" s="10"/>
      <c r="DK1452" s="10"/>
      <c r="DL1452" s="10"/>
      <c r="DM1452" s="10"/>
      <c r="DN1452" s="10"/>
      <c r="DO1452" s="10"/>
      <c r="DP1452" s="10"/>
      <c r="DQ1452" s="10"/>
      <c r="DR1452" s="10"/>
      <c r="DS1452" s="10"/>
    </row>
    <row r="1453" spans="1:123" ht="4.05" customHeight="1" x14ac:dyDescent="0.25">
      <c r="A1453" s="75" t="s">
        <v>348</v>
      </c>
      <c r="E1453" s="111"/>
      <c r="F1453" s="112"/>
      <c r="T1453" s="25"/>
      <c r="U1453" s="25"/>
      <c r="V1453" s="25"/>
      <c r="W1453" s="25"/>
      <c r="X1453" s="25"/>
      <c r="Y1453" s="25"/>
      <c r="Z1453" s="25"/>
      <c r="AA1453" s="25"/>
      <c r="AB1453" s="14"/>
      <c r="AC1453" s="14"/>
    </row>
    <row r="1454" spans="1:123" s="86" customFormat="1" ht="15" customHeight="1" x14ac:dyDescent="0.25">
      <c r="A1454" s="75" t="s">
        <v>348</v>
      </c>
      <c r="B1454" s="80"/>
      <c r="C1454" s="80"/>
      <c r="D1454" s="80"/>
      <c r="E1454" s="81"/>
      <c r="F1454" s="82"/>
      <c r="G1454" s="81"/>
      <c r="H1454" s="81"/>
      <c r="I1454" s="81"/>
      <c r="J1454" s="81"/>
      <c r="K1454" s="81"/>
      <c r="L1454" s="83">
        <f>L1455</f>
        <v>3011</v>
      </c>
      <c r="M1454" s="84" t="s">
        <v>361</v>
      </c>
      <c r="N1454" s="84"/>
      <c r="O1454" s="84"/>
      <c r="P1454" s="84"/>
      <c r="Q1454" s="84"/>
      <c r="R1454" s="84"/>
      <c r="S1454" s="84"/>
      <c r="T1454" s="84"/>
      <c r="U1454" s="84"/>
      <c r="V1454" s="84"/>
      <c r="W1454" s="84"/>
      <c r="X1454" s="84"/>
      <c r="Y1454" s="84"/>
      <c r="Z1454" s="84"/>
      <c r="AA1454" s="84"/>
      <c r="AB1454" s="81"/>
      <c r="AC1454" s="81"/>
      <c r="AD1454" s="14"/>
      <c r="AE1454" s="14"/>
      <c r="AF1454" s="14"/>
      <c r="AG1454" s="14"/>
      <c r="AH1454" s="14"/>
      <c r="AI1454" s="14"/>
      <c r="AJ1454" s="14"/>
      <c r="AK1454" s="14"/>
      <c r="AL1454" s="14"/>
      <c r="AM1454" s="14"/>
      <c r="AN1454" s="85"/>
      <c r="AO1454" s="85"/>
      <c r="AP1454" s="85"/>
      <c r="AQ1454" s="85"/>
      <c r="AR1454" s="85"/>
      <c r="AS1454" s="85"/>
      <c r="AT1454" s="85"/>
      <c r="AU1454" s="85"/>
      <c r="AV1454" s="85"/>
      <c r="AW1454" s="85"/>
      <c r="AX1454" s="85"/>
      <c r="AY1454" s="85"/>
      <c r="AZ1454" s="84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  <c r="BS1454" s="10"/>
      <c r="BT1454" s="10"/>
      <c r="BU1454" s="10"/>
      <c r="BV1454" s="10"/>
      <c r="BW1454" s="10"/>
      <c r="BX1454" s="10"/>
      <c r="BY1454" s="10"/>
      <c r="BZ1454" s="10"/>
      <c r="CA1454" s="10"/>
      <c r="CB1454" s="10"/>
      <c r="CC1454" s="10"/>
      <c r="CD1454" s="10"/>
      <c r="CE1454" s="10"/>
      <c r="CF1454" s="10"/>
      <c r="CG1454" s="10"/>
      <c r="CH1454" s="10"/>
      <c r="CI1454" s="10"/>
      <c r="CJ1454" s="10"/>
      <c r="CK1454" s="10"/>
      <c r="CL1454" s="10"/>
      <c r="CM1454" s="10"/>
      <c r="CN1454" s="10"/>
      <c r="CO1454" s="10"/>
      <c r="CP1454" s="10"/>
      <c r="CQ1454" s="10"/>
      <c r="CR1454" s="10"/>
      <c r="CS1454" s="10"/>
      <c r="CT1454" s="10"/>
      <c r="CU1454" s="10"/>
      <c r="CV1454" s="10"/>
      <c r="CW1454" s="10"/>
      <c r="CX1454" s="10"/>
      <c r="CY1454" s="10"/>
      <c r="CZ1454" s="10"/>
      <c r="DA1454" s="10"/>
      <c r="DB1454" s="10"/>
      <c r="DC1454" s="10"/>
      <c r="DD1454" s="10"/>
      <c r="DE1454" s="10"/>
      <c r="DF1454" s="10"/>
      <c r="DG1454" s="10"/>
      <c r="DH1454" s="10"/>
      <c r="DI1454" s="10"/>
      <c r="DJ1454" s="10"/>
      <c r="DK1454" s="10"/>
      <c r="DL1454" s="10"/>
      <c r="DM1454" s="10"/>
      <c r="DN1454" s="10"/>
      <c r="DO1454" s="10"/>
      <c r="DP1454" s="10"/>
      <c r="DQ1454" s="10"/>
      <c r="DR1454" s="10"/>
      <c r="DS1454" s="10"/>
    </row>
    <row r="1455" spans="1:123" s="101" customFormat="1" ht="10.95" customHeight="1" x14ac:dyDescent="0.25">
      <c r="A1455" s="75" t="s">
        <v>348</v>
      </c>
      <c r="B1455" s="95" t="str">
        <f t="shared" ref="B1455" si="402">IF(E1455&gt;0,"Bud02 " &amp; C1455 &amp;","&amp;D1455&amp;",'"&amp;E1455&amp;"',"&amp;1*R1455)</f>
        <v>Bud02 2020,3011,'xhnm06',0.00293223527661811</v>
      </c>
      <c r="C1455" s="96">
        <f t="shared" ref="C1455" si="403">$E$5</f>
        <v>2020</v>
      </c>
      <c r="D1455" s="96">
        <v>3011</v>
      </c>
      <c r="E1455" s="97" t="str">
        <f>IF(LEFT(H1455,1) = "x",H1455,F1455)</f>
        <v>xhnm06</v>
      </c>
      <c r="F1455" s="90">
        <v>506500</v>
      </c>
      <c r="G1455" s="98">
        <f>IF(""="",1,SUBSTITUTE(SUBSTITUTE("","xxp","xpp"),"xppm13","xppm08"))</f>
        <v>1</v>
      </c>
      <c r="H1455" s="98" t="str">
        <f>IF("xhnm06"="",1,"xhnm06")</f>
        <v>xhnm06</v>
      </c>
      <c r="I1455" s="98">
        <f>IF("E120z"="",1,IF(LEFT("E120z",1)&lt;&gt;"E","E120z",1))</f>
        <v>1</v>
      </c>
      <c r="J1455" s="98" t="str">
        <f>IF("E120z"="",1,IF(LEFT("E120z",1)="E","E120z",1))</f>
        <v>E120z</v>
      </c>
      <c r="K1455" s="99" t="s">
        <v>362</v>
      </c>
      <c r="L1455" s="91">
        <v>3011</v>
      </c>
      <c r="M1455" s="100" t="str">
        <f>IF(LEFT($G1455,4)="xppm","*","")</f>
        <v/>
      </c>
      <c r="N1455" s="101" t="str">
        <f>UPPER(TRIM("          HOUSE THERAPY - MEDICARE B"))</f>
        <v>HOUSE THERAPY - MEDICARE B</v>
      </c>
      <c r="P1455" s="102" t="s">
        <v>356</v>
      </c>
      <c r="R1455" s="109">
        <f>IFERROR(IF(1*AB1455&gt;0,AB1455,V1455),V1455)</f>
        <v>2.9322352766181061E-3</v>
      </c>
      <c r="S1455" s="108"/>
      <c r="T1455" s="101">
        <f>IFERROR(IF(LEFT($G1455,4)="xppm",AD1455/VLOOKUP($G1455,$K$11:$Z$28,T$1,0),IF(LEFT($J1455,1)="E",AD1455/VLOOKUP($J1455,$K$11:$Z$28,T$1,0),AD1455/T$6)),"")</f>
        <v>2.1618400509050189E-3</v>
      </c>
      <c r="V1455" s="101">
        <f>IFERROR(IF(LEFT($G1455,4)="xppm",AF1455/VLOOKUP($G1455,$K$11:$Z$28,V$1,0),IF(LEFT($J1455,1)="E",AF1455/VLOOKUP($J1455,$K$11:$Z$28,V$1,0),AF1455/V$6)),"")</f>
        <v>2.9322352766181061E-3</v>
      </c>
      <c r="X1455" s="101">
        <f>IFERROR(IF(LEFT($G1455,4)="xppm",AH1455/VLOOKUP($G1455,$K$11:$Z$28,X$1,0),IF(LEFT($J1455,1)="E",AH1455/VLOOKUP($J1455,$K$11:$Z$28,X$1,0),AH1455/X$6)),"")</f>
        <v>2.4571303786551217E-3</v>
      </c>
      <c r="Z1455" s="101">
        <f>IFERROR(IF(LEFT($G1455,4)="xppm",AJ1455/VLOOKUP($G1455,$K$11:$Z$28,Z$1,0),IF(LEFT($J1455,1)="E",AJ1455/VLOOKUP($J1455,$K$11:$Z$28,Z$1,0),AJ1455/Z$6)),"")</f>
        <v>1.2403757533295017E-2</v>
      </c>
      <c r="AA1455" s="108"/>
      <c r="AB1455" s="99" t="str">
        <f>IFERROR(IF(LEFT($G1455,4)="xppm",AL1455/VLOOKUP($G1455,$K$11:$Z$28,AB$1,0),IF(LEFT($J1455,1)="E",AL1455/VLOOKUP($J1455,$K$11:$AB$28,AB$1,0),AL1455/AB$6)),"")</f>
        <v/>
      </c>
      <c r="AC1455" s="110"/>
      <c r="AD1455" s="14">
        <v>7820.35</v>
      </c>
      <c r="AE1455" s="14"/>
      <c r="AF1455" s="14">
        <v>30344.65</v>
      </c>
      <c r="AG1455" s="14"/>
      <c r="AH1455" s="14">
        <v>25124.84</v>
      </c>
      <c r="AI1455" s="14"/>
      <c r="AJ1455" s="14">
        <v>124499.56777199999</v>
      </c>
      <c r="AK1455" s="65"/>
      <c r="AL1455" s="14">
        <v>0</v>
      </c>
      <c r="AM1455" s="65"/>
      <c r="AN1455" s="25">
        <v>171.44</v>
      </c>
      <c r="AO1455" s="25">
        <v>339.56</v>
      </c>
      <c r="AP1455" s="25">
        <v>881.07</v>
      </c>
      <c r="AQ1455" s="25">
        <v>6660.51</v>
      </c>
      <c r="AR1455" s="25">
        <v>4695.91</v>
      </c>
      <c r="AS1455" s="25">
        <v>1753.92</v>
      </c>
      <c r="AT1455" s="25">
        <v>1611.34</v>
      </c>
      <c r="AU1455" s="25">
        <v>4917.72</v>
      </c>
      <c r="AV1455" s="25">
        <v>2884.9</v>
      </c>
      <c r="AW1455" s="25">
        <v>2749.78</v>
      </c>
      <c r="AX1455" s="25">
        <v>1662.58</v>
      </c>
      <c r="AY1455" s="25">
        <v>3407.99</v>
      </c>
      <c r="AZ1455" s="108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  <c r="BS1455" s="10"/>
      <c r="BT1455" s="10"/>
      <c r="BU1455" s="10"/>
      <c r="BV1455" s="10"/>
      <c r="BW1455" s="10"/>
      <c r="BX1455" s="10"/>
      <c r="BY1455" s="10"/>
      <c r="BZ1455" s="10"/>
      <c r="CA1455" s="10"/>
      <c r="CB1455" s="10"/>
      <c r="CC1455" s="10"/>
      <c r="CD1455" s="10"/>
      <c r="CE1455" s="10"/>
      <c r="CF1455" s="10"/>
      <c r="CG1455" s="10"/>
      <c r="CH1455" s="10"/>
      <c r="CI1455" s="10"/>
      <c r="CJ1455" s="10"/>
      <c r="CK1455" s="10"/>
      <c r="CL1455" s="10"/>
      <c r="CM1455" s="10"/>
      <c r="CN1455" s="10"/>
      <c r="CO1455" s="10"/>
      <c r="CP1455" s="10"/>
      <c r="CQ1455" s="10"/>
      <c r="CR1455" s="10"/>
      <c r="CS1455" s="10"/>
      <c r="CT1455" s="10"/>
      <c r="CU1455" s="10"/>
      <c r="CV1455" s="10"/>
      <c r="CW1455" s="10"/>
      <c r="CX1455" s="10"/>
      <c r="CY1455" s="10"/>
      <c r="CZ1455" s="10"/>
      <c r="DA1455" s="10"/>
      <c r="DB1455" s="10"/>
      <c r="DC1455" s="10"/>
      <c r="DD1455" s="10"/>
      <c r="DE1455" s="10"/>
      <c r="DF1455" s="10"/>
      <c r="DG1455" s="10"/>
      <c r="DH1455" s="10"/>
      <c r="DI1455" s="10"/>
      <c r="DJ1455" s="10"/>
      <c r="DK1455" s="10"/>
      <c r="DL1455" s="10"/>
      <c r="DM1455" s="10"/>
      <c r="DN1455" s="10"/>
      <c r="DO1455" s="10"/>
      <c r="DP1455" s="10"/>
      <c r="DQ1455" s="10"/>
      <c r="DR1455" s="10"/>
      <c r="DS1455" s="10"/>
    </row>
    <row r="1456" spans="1:123" s="101" customFormat="1" ht="10.95" customHeight="1" x14ac:dyDescent="0.25">
      <c r="A1456" s="75" t="s">
        <v>348</v>
      </c>
      <c r="B1456" s="95" t="str">
        <f>IF(E1456&gt;0,"Bud02 " &amp; C1456 &amp;","&amp;D1456&amp;",'"&amp;E1456&amp;"',"&amp;1*R1456)</f>
        <v>Bud02 2020,3011,'508100',47.1411111111111</v>
      </c>
      <c r="C1456" s="96">
        <f>$E$5</f>
        <v>2020</v>
      </c>
      <c r="D1456" s="96">
        <v>3011</v>
      </c>
      <c r="E1456" s="97">
        <f>IF(LEFT(H1456,1) = "x",H1456,F1456)</f>
        <v>508100</v>
      </c>
      <c r="F1456" s="90">
        <v>508100</v>
      </c>
      <c r="G1456" s="98">
        <f>IF(""="",1,SUBSTITUTE(SUBSTITUTE("","xxp","xpp"),"xppm13","xppm08"))</f>
        <v>1</v>
      </c>
      <c r="H1456" s="98">
        <f>IF(""="",1,"")</f>
        <v>1</v>
      </c>
      <c r="I1456" s="98">
        <f>IF(""="",1,IF(LEFT("",1)&lt;&gt;"E","",1))</f>
        <v>1</v>
      </c>
      <c r="J1456" s="98">
        <f>IF(""="",1,IF(LEFT("",1)="E","",1))</f>
        <v>1</v>
      </c>
      <c r="K1456" s="99" t="s">
        <v>363</v>
      </c>
      <c r="L1456" s="91">
        <v>3011</v>
      </c>
      <c r="M1456" s="100" t="str">
        <f>IF(LEFT($G1456,4)="xppm","*","")</f>
        <v/>
      </c>
      <c r="N1456" s="101" t="str">
        <f>UPPER(TRIM("          HOUSE THERAPY - REHAB SUPPLIES"))</f>
        <v>HOUSE THERAPY - REHAB SUPPLIES</v>
      </c>
      <c r="P1456" s="102" t="s">
        <v>356</v>
      </c>
      <c r="R1456" s="109">
        <f>IFERROR(IF(1*AB1456&gt;0,AB1456,V1456),V1456)</f>
        <v>47.141111111111108</v>
      </c>
      <c r="S1456" s="108"/>
      <c r="T1456" s="101">
        <f>IFERROR(IF(LEFT($G1456,4)="xppm",AD1456/VLOOKUP($G1456,$K$11:$Z$28,T$1,0),IF(LEFT($J1456,1)="E",AD1456/VLOOKUP($J1456,$K$11:$Z$28,T$1,0),AD1456/T$6)),"")</f>
        <v>98.99666666666667</v>
      </c>
      <c r="V1456" s="101">
        <f>IFERROR(IF(LEFT($G1456,4)="xppm",AF1456/VLOOKUP($G1456,$K$11:$Z$28,V$1,0),IF(LEFT($J1456,1)="E",AF1456/VLOOKUP($J1456,$K$11:$Z$28,V$1,0),AF1456/V$6)),"")</f>
        <v>47.141111111111108</v>
      </c>
      <c r="X1456" s="101">
        <f>IFERROR(IF(LEFT($G1456,4)="xppm",AH1456/VLOOKUP($G1456,$K$11:$Z$28,X$1,0),IF(LEFT($J1456,1)="E",AH1456/VLOOKUP($J1456,$K$11:$Z$28,X$1,0),AH1456/X$6)),"")</f>
        <v>109.515</v>
      </c>
      <c r="Z1456" s="101">
        <f>IFERROR(IF(LEFT($G1456,4)="xppm",AJ1456/VLOOKUP($G1456,$K$11:$Z$28,Z$1,0),IF(LEFT($J1456,1)="E",AJ1456/VLOOKUP($J1456,$K$11:$Z$28,Z$1,0),AJ1456/Z$6)),"")</f>
        <v>0</v>
      </c>
      <c r="AA1456" s="108"/>
      <c r="AB1456" s="99">
        <f>IFERROR(IF(LEFT($G1456,4)="xppm",AL1456/VLOOKUP($G1456,$K$11:$Z$28,AB$1,0),IF(LEFT($J1456,1)="E",AL1456/VLOOKUP($J1456,$K$11:$AB$28,AB$1,0),AL1456/AB$6)),"")</f>
        <v>0</v>
      </c>
      <c r="AC1456" s="110"/>
      <c r="AD1456" s="14">
        <v>296.99</v>
      </c>
      <c r="AE1456" s="14"/>
      <c r="AF1456" s="14">
        <v>424.27</v>
      </c>
      <c r="AG1456" s="14"/>
      <c r="AH1456" s="14">
        <v>1314.18</v>
      </c>
      <c r="AI1456" s="14"/>
      <c r="AJ1456" s="14"/>
      <c r="AK1456" s="65"/>
      <c r="AL1456" s="14"/>
      <c r="AM1456" s="65"/>
      <c r="AN1456" s="25">
        <v>66.02</v>
      </c>
      <c r="AO1456" s="25">
        <v>28.08</v>
      </c>
      <c r="AP1456" s="25">
        <v>343.93</v>
      </c>
      <c r="AQ1456" s="25">
        <v>0</v>
      </c>
      <c r="AR1456" s="25">
        <v>28.08</v>
      </c>
      <c r="AS1456" s="25">
        <v>99.2</v>
      </c>
      <c r="AT1456" s="25">
        <v>0</v>
      </c>
      <c r="AU1456" s="25">
        <v>0</v>
      </c>
      <c r="AV1456" s="25">
        <v>0</v>
      </c>
      <c r="AW1456" s="25">
        <v>66.86</v>
      </c>
      <c r="AX1456" s="25">
        <v>230.13</v>
      </c>
      <c r="AY1456" s="25">
        <v>0</v>
      </c>
      <c r="AZ1456" s="108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  <c r="BS1456" s="10"/>
      <c r="BT1456" s="10"/>
      <c r="BU1456" s="10"/>
      <c r="BV1456" s="10"/>
      <c r="BW1456" s="10"/>
      <c r="BX1456" s="10"/>
      <c r="BY1456" s="10"/>
      <c r="BZ1456" s="10"/>
      <c r="CA1456" s="10"/>
      <c r="CB1456" s="10"/>
      <c r="CC1456" s="10"/>
      <c r="CD1456" s="10"/>
      <c r="CE1456" s="10"/>
      <c r="CF1456" s="10"/>
      <c r="CG1456" s="10"/>
      <c r="CH1456" s="10"/>
      <c r="CI1456" s="10"/>
      <c r="CJ1456" s="10"/>
      <c r="CK1456" s="10"/>
      <c r="CL1456" s="10"/>
      <c r="CM1456" s="10"/>
      <c r="CN1456" s="10"/>
      <c r="CO1456" s="10"/>
      <c r="CP1456" s="10"/>
      <c r="CQ1456" s="10"/>
      <c r="CR1456" s="10"/>
      <c r="CS1456" s="10"/>
      <c r="CT1456" s="10"/>
      <c r="CU1456" s="10"/>
      <c r="CV1456" s="10"/>
      <c r="CW1456" s="10"/>
      <c r="CX1456" s="10"/>
      <c r="CY1456" s="10"/>
      <c r="CZ1456" s="10"/>
      <c r="DA1456" s="10"/>
      <c r="DB1456" s="10"/>
      <c r="DC1456" s="10"/>
      <c r="DD1456" s="10"/>
      <c r="DE1456" s="10"/>
      <c r="DF1456" s="10"/>
      <c r="DG1456" s="10"/>
      <c r="DH1456" s="10"/>
      <c r="DI1456" s="10"/>
      <c r="DJ1456" s="10"/>
      <c r="DK1456" s="10"/>
      <c r="DL1456" s="10"/>
      <c r="DM1456" s="10"/>
      <c r="DN1456" s="10"/>
      <c r="DO1456" s="10"/>
      <c r="DP1456" s="10"/>
      <c r="DQ1456" s="10"/>
      <c r="DR1456" s="10"/>
      <c r="DS1456" s="10"/>
    </row>
    <row r="1457" spans="1:123" ht="4.05" customHeight="1" x14ac:dyDescent="0.25">
      <c r="A1457" s="75" t="s">
        <v>348</v>
      </c>
      <c r="E1457" s="111"/>
      <c r="F1457" s="112"/>
      <c r="T1457" s="25"/>
      <c r="U1457" s="25"/>
      <c r="V1457" s="25"/>
      <c r="W1457" s="25"/>
      <c r="X1457" s="25"/>
      <c r="Y1457" s="25"/>
      <c r="Z1457" s="25"/>
      <c r="AA1457" s="25"/>
      <c r="AB1457" s="14"/>
      <c r="AC1457" s="14"/>
    </row>
    <row r="1458" spans="1:123" s="86" customFormat="1" ht="15" customHeight="1" x14ac:dyDescent="0.25">
      <c r="A1458" s="75" t="s">
        <v>348</v>
      </c>
      <c r="B1458" s="80"/>
      <c r="C1458" s="80"/>
      <c r="D1458" s="80"/>
      <c r="E1458" s="81"/>
      <c r="F1458" s="82"/>
      <c r="G1458" s="81"/>
      <c r="H1458" s="81"/>
      <c r="I1458" s="81"/>
      <c r="J1458" s="81"/>
      <c r="K1458" s="81"/>
      <c r="L1458" s="83">
        <f>L1459</f>
        <v>3011</v>
      </c>
      <c r="M1458" s="84" t="s">
        <v>364</v>
      </c>
      <c r="N1458" s="84"/>
      <c r="O1458" s="84"/>
      <c r="P1458" s="84"/>
      <c r="Q1458" s="84"/>
      <c r="R1458" s="84"/>
      <c r="S1458" s="84"/>
      <c r="T1458" s="84"/>
      <c r="U1458" s="84"/>
      <c r="V1458" s="84"/>
      <c r="W1458" s="84"/>
      <c r="X1458" s="84"/>
      <c r="Y1458" s="84"/>
      <c r="Z1458" s="84"/>
      <c r="AA1458" s="84"/>
      <c r="AB1458" s="81"/>
      <c r="AC1458" s="81"/>
      <c r="AD1458" s="14"/>
      <c r="AE1458" s="14"/>
      <c r="AF1458" s="14"/>
      <c r="AG1458" s="14"/>
      <c r="AH1458" s="14"/>
      <c r="AI1458" s="14"/>
      <c r="AJ1458" s="14"/>
      <c r="AK1458" s="14"/>
      <c r="AL1458" s="14"/>
      <c r="AM1458" s="14"/>
      <c r="AN1458" s="85"/>
      <c r="AO1458" s="85"/>
      <c r="AP1458" s="85"/>
      <c r="AQ1458" s="85"/>
      <c r="AR1458" s="85"/>
      <c r="AS1458" s="85"/>
      <c r="AT1458" s="85"/>
      <c r="AU1458" s="85"/>
      <c r="AV1458" s="85"/>
      <c r="AW1458" s="85"/>
      <c r="AX1458" s="85"/>
      <c r="AY1458" s="85"/>
      <c r="AZ1458" s="84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  <c r="BS1458" s="10"/>
      <c r="BT1458" s="10"/>
      <c r="BU1458" s="10"/>
      <c r="BV1458" s="10"/>
      <c r="BW1458" s="10"/>
      <c r="BX1458" s="10"/>
      <c r="BY1458" s="10"/>
      <c r="BZ1458" s="10"/>
      <c r="CA1458" s="10"/>
      <c r="CB1458" s="10"/>
      <c r="CC1458" s="10"/>
      <c r="CD1458" s="10"/>
      <c r="CE1458" s="10"/>
      <c r="CF1458" s="10"/>
      <c r="CG1458" s="10"/>
      <c r="CH1458" s="10"/>
      <c r="CI1458" s="10"/>
      <c r="CJ1458" s="10"/>
      <c r="CK1458" s="10"/>
      <c r="CL1458" s="10"/>
      <c r="CM1458" s="10"/>
      <c r="CN1458" s="10"/>
      <c r="CO1458" s="10"/>
      <c r="CP1458" s="10"/>
      <c r="CQ1458" s="10"/>
      <c r="CR1458" s="10"/>
      <c r="CS1458" s="10"/>
      <c r="CT1458" s="10"/>
      <c r="CU1458" s="10"/>
      <c r="CV1458" s="10"/>
      <c r="CW1458" s="10"/>
      <c r="CX1458" s="10"/>
      <c r="CY1458" s="10"/>
      <c r="CZ1458" s="10"/>
      <c r="DA1458" s="10"/>
      <c r="DB1458" s="10"/>
      <c r="DC1458" s="10"/>
      <c r="DD1458" s="10"/>
      <c r="DE1458" s="10"/>
      <c r="DF1458" s="10"/>
      <c r="DG1458" s="10"/>
      <c r="DH1458" s="10"/>
      <c r="DI1458" s="10"/>
      <c r="DJ1458" s="10"/>
      <c r="DK1458" s="10"/>
      <c r="DL1458" s="10"/>
      <c r="DM1458" s="10"/>
      <c r="DN1458" s="10"/>
      <c r="DO1458" s="10"/>
      <c r="DP1458" s="10"/>
      <c r="DQ1458" s="10"/>
      <c r="DR1458" s="10"/>
      <c r="DS1458" s="10"/>
    </row>
    <row r="1459" spans="1:123" s="101" customFormat="1" ht="10.95" customHeight="1" x14ac:dyDescent="0.25">
      <c r="A1459" s="75" t="s">
        <v>348</v>
      </c>
      <c r="B1459" s="95" t="str">
        <f t="shared" ref="B1459" si="404">IF(E1459&gt;0,"Bud02 " &amp; C1459 &amp;","&amp;D1459&amp;",'"&amp;E1459&amp;"',"&amp;1*R1459)</f>
        <v>Bud02 2020,3011,'xdit02',0</v>
      </c>
      <c r="C1459" s="96">
        <f t="shared" ref="C1459" si="405">$E$5</f>
        <v>2020</v>
      </c>
      <c r="D1459" s="96">
        <v>3011</v>
      </c>
      <c r="E1459" s="97" t="str">
        <f>IF(LEFT(H1459,1) = "x",H1459,F1459)</f>
        <v>xdit02</v>
      </c>
      <c r="F1459" s="90">
        <v>530400</v>
      </c>
      <c r="G1459" s="98" t="str">
        <f>IF("xppm02"="",1,SUBSTITUTE(SUBSTITUTE("xppm02","xxp","xpp"),"xppm13","xppm08"))</f>
        <v>xppm02</v>
      </c>
      <c r="H1459" s="98" t="str">
        <f>IF("xdit02"="",1,"xdit02")</f>
        <v>xdit02</v>
      </c>
      <c r="I1459" s="98">
        <f>IF(""="",1,IF(LEFT("",1)&lt;&gt;"E","",1))</f>
        <v>1</v>
      </c>
      <c r="J1459" s="98">
        <f>IF(""="",1,IF(LEFT("",1)="E","",1))</f>
        <v>1</v>
      </c>
      <c r="K1459" s="99" t="s">
        <v>365</v>
      </c>
      <c r="L1459" s="91">
        <v>3011</v>
      </c>
      <c r="M1459" s="100" t="str">
        <f>IF(LEFT($G1459,4)="xppm","*","")</f>
        <v>*</v>
      </c>
      <c r="N1459" s="101" t="str">
        <f>UPPER(TRIM("          DIETARY CONTRACT SERVICES"))</f>
        <v>DIETARY CONTRACT SERVICES</v>
      </c>
      <c r="P1459" s="102" t="s">
        <v>366</v>
      </c>
      <c r="R1459" s="109">
        <f>IFERROR(IF(1*AB1459&gt;0,AB1459,V1459),V1459)</f>
        <v>0</v>
      </c>
      <c r="S1459" s="108"/>
      <c r="T1459" s="101">
        <f>IFERROR(IF(LEFT($G1459,4)="xppm",AD1459/VLOOKUP($G1459,$K$11:$Z$28,T$1,0),IF(LEFT($J1459,1)="E",AD1459/VLOOKUP($J1459,$K$11:$Z$28,T$1,0),AD1459/T$6)),"")</f>
        <v>0</v>
      </c>
      <c r="V1459" s="101">
        <f>IFERROR(IF(LEFT($G1459,4)="xppm",AF1459/VLOOKUP($G1459,$K$11:$Z$28,V$1,0),IF(LEFT($J1459,1)="E",AF1459/VLOOKUP($J1459,$K$11:$Z$28,V$1,0),AF1459/V$6)),"")</f>
        <v>0</v>
      </c>
      <c r="X1459" s="101">
        <f>IFERROR(IF(LEFT($G1459,4)="xppm",AH1459/VLOOKUP($G1459,$K$11:$Z$28,X$1,0),IF(LEFT($J1459,1)="E",AH1459/VLOOKUP($J1459,$K$11:$Z$28,X$1,0),AH1459/X$6)),"")</f>
        <v>0.17535907547312685</v>
      </c>
      <c r="Z1459" s="101">
        <f>IFERROR(IF(LEFT($G1459,4)="xppm",AJ1459/VLOOKUP($G1459,$K$11:$Z$28,Z$1,0),IF(LEFT($J1459,1)="E",AJ1459/VLOOKUP($J1459,$K$11:$Z$28,Z$1,0),AJ1459/Z$6)),"")</f>
        <v>0</v>
      </c>
      <c r="AA1459" s="108"/>
      <c r="AB1459" s="99" t="str">
        <f>IFERROR(IF(LEFT($G1459,4)="xppm",AL1459/VLOOKUP($G1459,$K$11:$Z$28,AB$1,0),IF(LEFT($J1459,1)="E",AL1459/VLOOKUP($J1459,$K$11:$AB$28,AB$1,0),AL1459/AB$6)),"")</f>
        <v/>
      </c>
      <c r="AC1459" s="110"/>
      <c r="AD1459" s="14">
        <v>0</v>
      </c>
      <c r="AE1459" s="14"/>
      <c r="AF1459" s="14">
        <v>0</v>
      </c>
      <c r="AG1459" s="14"/>
      <c r="AH1459" s="14">
        <v>210735.84</v>
      </c>
      <c r="AI1459" s="14"/>
      <c r="AJ1459" s="14">
        <v>0</v>
      </c>
      <c r="AK1459" s="65"/>
      <c r="AL1459" s="14">
        <v>0</v>
      </c>
      <c r="AM1459" s="65"/>
      <c r="AN1459" s="25">
        <v>-500</v>
      </c>
      <c r="AO1459" s="25">
        <v>0</v>
      </c>
      <c r="AP1459" s="25">
        <v>0</v>
      </c>
      <c r="AQ1459" s="25">
        <v>0</v>
      </c>
      <c r="AR1459" s="25">
        <v>0</v>
      </c>
      <c r="AS1459" s="25">
        <v>0</v>
      </c>
      <c r="AT1459" s="25">
        <v>0</v>
      </c>
      <c r="AU1459" s="25">
        <v>0</v>
      </c>
      <c r="AV1459" s="25">
        <v>0</v>
      </c>
      <c r="AW1459" s="25">
        <v>0</v>
      </c>
      <c r="AX1459" s="25">
        <v>0</v>
      </c>
      <c r="AY1459" s="25">
        <v>0</v>
      </c>
      <c r="AZ1459" s="108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  <c r="BS1459" s="10"/>
      <c r="BT1459" s="10"/>
      <c r="BU1459" s="10"/>
      <c r="BV1459" s="10"/>
      <c r="BW1459" s="10"/>
      <c r="BX1459" s="10"/>
      <c r="BY1459" s="10"/>
      <c r="BZ1459" s="10"/>
      <c r="CA1459" s="10"/>
      <c r="CB1459" s="10"/>
      <c r="CC1459" s="10"/>
      <c r="CD1459" s="10"/>
      <c r="CE1459" s="10"/>
      <c r="CF1459" s="10"/>
      <c r="CG1459" s="10"/>
      <c r="CH1459" s="10"/>
      <c r="CI1459" s="10"/>
      <c r="CJ1459" s="10"/>
      <c r="CK1459" s="10"/>
      <c r="CL1459" s="10"/>
      <c r="CM1459" s="10"/>
      <c r="CN1459" s="10"/>
      <c r="CO1459" s="10"/>
      <c r="CP1459" s="10"/>
      <c r="CQ1459" s="10"/>
      <c r="CR1459" s="10"/>
      <c r="CS1459" s="10"/>
      <c r="CT1459" s="10"/>
      <c r="CU1459" s="10"/>
      <c r="CV1459" s="10"/>
      <c r="CW1459" s="10"/>
      <c r="CX1459" s="10"/>
      <c r="CY1459" s="10"/>
      <c r="CZ1459" s="10"/>
      <c r="DA1459" s="10"/>
      <c r="DB1459" s="10"/>
      <c r="DC1459" s="10"/>
      <c r="DD1459" s="10"/>
      <c r="DE1459" s="10"/>
      <c r="DF1459" s="10"/>
      <c r="DG1459" s="10"/>
      <c r="DH1459" s="10"/>
      <c r="DI1459" s="10"/>
      <c r="DJ1459" s="10"/>
      <c r="DK1459" s="10"/>
      <c r="DL1459" s="10"/>
      <c r="DM1459" s="10"/>
      <c r="DN1459" s="10"/>
      <c r="DO1459" s="10"/>
      <c r="DP1459" s="10"/>
      <c r="DQ1459" s="10"/>
      <c r="DR1459" s="10"/>
      <c r="DS1459" s="10"/>
    </row>
    <row r="1460" spans="1:123" ht="4.05" customHeight="1" x14ac:dyDescent="0.25">
      <c r="A1460" s="75" t="s">
        <v>348</v>
      </c>
      <c r="E1460" s="111"/>
      <c r="F1460" s="112"/>
      <c r="T1460" s="25"/>
      <c r="U1460" s="25"/>
      <c r="V1460" s="25"/>
      <c r="W1460" s="25"/>
      <c r="X1460" s="25"/>
      <c r="Y1460" s="25"/>
      <c r="Z1460" s="25"/>
      <c r="AA1460" s="25"/>
      <c r="AB1460" s="14"/>
      <c r="AC1460" s="14"/>
    </row>
    <row r="1461" spans="1:123" s="86" customFormat="1" ht="15" customHeight="1" x14ac:dyDescent="0.25">
      <c r="A1461" s="75" t="s">
        <v>348</v>
      </c>
      <c r="B1461" s="80"/>
      <c r="C1461" s="80"/>
      <c r="D1461" s="80"/>
      <c r="E1461" s="81"/>
      <c r="F1461" s="82"/>
      <c r="G1461" s="81"/>
      <c r="H1461" s="81"/>
      <c r="I1461" s="81"/>
      <c r="J1461" s="81"/>
      <c r="K1461" s="81"/>
      <c r="L1461" s="83">
        <f>L1462</f>
        <v>3011</v>
      </c>
      <c r="M1461" s="84" t="s">
        <v>367</v>
      </c>
      <c r="N1461" s="84"/>
      <c r="O1461" s="84"/>
      <c r="P1461" s="84"/>
      <c r="Q1461" s="84"/>
      <c r="R1461" s="84"/>
      <c r="S1461" s="84"/>
      <c r="T1461" s="84"/>
      <c r="U1461" s="84"/>
      <c r="V1461" s="84"/>
      <c r="W1461" s="84"/>
      <c r="X1461" s="84"/>
      <c r="Y1461" s="84"/>
      <c r="Z1461" s="84"/>
      <c r="AA1461" s="84"/>
      <c r="AB1461" s="81"/>
      <c r="AC1461" s="81"/>
      <c r="AD1461" s="14"/>
      <c r="AE1461" s="14"/>
      <c r="AF1461" s="14"/>
      <c r="AG1461" s="14"/>
      <c r="AH1461" s="14"/>
      <c r="AI1461" s="14"/>
      <c r="AJ1461" s="14"/>
      <c r="AK1461" s="14"/>
      <c r="AL1461" s="14"/>
      <c r="AM1461" s="14"/>
      <c r="AN1461" s="85"/>
      <c r="AO1461" s="85"/>
      <c r="AP1461" s="85"/>
      <c r="AQ1461" s="85"/>
      <c r="AR1461" s="85"/>
      <c r="AS1461" s="85"/>
      <c r="AT1461" s="85"/>
      <c r="AU1461" s="85"/>
      <c r="AV1461" s="85"/>
      <c r="AW1461" s="85"/>
      <c r="AX1461" s="85"/>
      <c r="AY1461" s="85"/>
      <c r="AZ1461" s="84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  <c r="BS1461" s="10"/>
      <c r="BT1461" s="10"/>
      <c r="BU1461" s="10"/>
      <c r="BV1461" s="10"/>
      <c r="BW1461" s="10"/>
      <c r="BX1461" s="10"/>
      <c r="BY1461" s="10"/>
      <c r="BZ1461" s="10"/>
      <c r="CA1461" s="10"/>
      <c r="CB1461" s="10"/>
      <c r="CC1461" s="10"/>
      <c r="CD1461" s="10"/>
      <c r="CE1461" s="10"/>
      <c r="CF1461" s="10"/>
      <c r="CG1461" s="10"/>
      <c r="CH1461" s="10"/>
      <c r="CI1461" s="10"/>
      <c r="CJ1461" s="10"/>
      <c r="CK1461" s="10"/>
      <c r="CL1461" s="10"/>
      <c r="CM1461" s="10"/>
      <c r="CN1461" s="10"/>
      <c r="CO1461" s="10"/>
      <c r="CP1461" s="10"/>
      <c r="CQ1461" s="10"/>
      <c r="CR1461" s="10"/>
      <c r="CS1461" s="10"/>
      <c r="CT1461" s="10"/>
      <c r="CU1461" s="10"/>
      <c r="CV1461" s="10"/>
      <c r="CW1461" s="10"/>
      <c r="CX1461" s="10"/>
      <c r="CY1461" s="10"/>
      <c r="CZ1461" s="10"/>
      <c r="DA1461" s="10"/>
      <c r="DB1461" s="10"/>
      <c r="DC1461" s="10"/>
      <c r="DD1461" s="10"/>
      <c r="DE1461" s="10"/>
      <c r="DF1461" s="10"/>
      <c r="DG1461" s="10"/>
      <c r="DH1461" s="10"/>
      <c r="DI1461" s="10"/>
      <c r="DJ1461" s="10"/>
      <c r="DK1461" s="10"/>
      <c r="DL1461" s="10"/>
      <c r="DM1461" s="10"/>
      <c r="DN1461" s="10"/>
      <c r="DO1461" s="10"/>
      <c r="DP1461" s="10"/>
      <c r="DQ1461" s="10"/>
      <c r="DR1461" s="10"/>
      <c r="DS1461" s="10"/>
    </row>
    <row r="1462" spans="1:123" s="101" customFormat="1" ht="10.95" customHeight="1" x14ac:dyDescent="0.25">
      <c r="A1462" s="75" t="s">
        <v>348</v>
      </c>
      <c r="B1462" s="95" t="str">
        <f t="shared" ref="B1462:B1464" si="406">IF(E1462&gt;0,"Bud02 " &amp; C1462 &amp;","&amp;D1462&amp;",'"&amp;E1462&amp;"',"&amp;1*R1462)</f>
        <v>Bud02 2020,3011,'533000',10568.7066666667</v>
      </c>
      <c r="C1462" s="96">
        <f t="shared" ref="C1462:C1464" si="407">$E$5</f>
        <v>2020</v>
      </c>
      <c r="D1462" s="96">
        <v>3011</v>
      </c>
      <c r="E1462" s="97">
        <f>IF(LEFT(H1462,1) = "x",H1462,F1462)</f>
        <v>533000</v>
      </c>
      <c r="F1462" s="90">
        <v>533000</v>
      </c>
      <c r="G1462" s="98">
        <f>IF(""="",1,SUBSTITUTE(SUBSTITUTE("","xxp","xpp"),"xppm13","xppm08"))</f>
        <v>1</v>
      </c>
      <c r="H1462" s="98">
        <f>IF(""="",1,"")</f>
        <v>1</v>
      </c>
      <c r="I1462" s="98">
        <f>IF(""="",1,IF(LEFT("",1)&lt;&gt;"E","",1))</f>
        <v>1</v>
      </c>
      <c r="J1462" s="98">
        <f>IF(""="",1,IF(LEFT("",1)="E","",1))</f>
        <v>1</v>
      </c>
      <c r="K1462" s="99" t="s">
        <v>368</v>
      </c>
      <c r="L1462" s="91">
        <v>3011</v>
      </c>
      <c r="M1462" s="100" t="str">
        <f>IF(LEFT($G1462,4)="xppm","*","")</f>
        <v/>
      </c>
      <c r="N1462" s="101" t="str">
        <f>UPPER(TRIM("          UTILITIES"))</f>
        <v>UTILITIES</v>
      </c>
      <c r="P1462" s="102" t="s">
        <v>356</v>
      </c>
      <c r="R1462" s="109">
        <f>IFERROR(IF(1*AB1462&gt;0,AB1462,V1462),V1462)</f>
        <v>10568.706666666667</v>
      </c>
      <c r="S1462" s="108"/>
      <c r="T1462" s="101">
        <f>IFERROR(IF(LEFT($G1462,4)="xppm",AD1462/VLOOKUP($G1462,$K$11:$Z$28,T$1,0),IF(LEFT($J1462,1)="E",AD1462/VLOOKUP($J1462,$K$11:$Z$28,T$1,0),AD1462/T$6)),"")</f>
        <v>10585.08</v>
      </c>
      <c r="V1462" s="101">
        <f>IFERROR(IF(LEFT($G1462,4)="xppm",AF1462/VLOOKUP($G1462,$K$11:$Z$28,V$1,0),IF(LEFT($J1462,1)="E",AF1462/VLOOKUP($J1462,$K$11:$Z$28,V$1,0),AF1462/V$6)),"")</f>
        <v>10568.706666666667</v>
      </c>
      <c r="X1462" s="101">
        <f>IFERROR(IF(LEFT($G1462,4)="xppm",AH1462/VLOOKUP($G1462,$K$11:$Z$28,X$1,0),IF(LEFT($J1462,1)="E",AH1462/VLOOKUP($J1462,$K$11:$Z$28,X$1,0),AH1462/X$6)),"")</f>
        <v>10780.360833333334</v>
      </c>
      <c r="Z1462" s="101">
        <f>IFERROR(IF(LEFT($G1462,4)="xppm",AJ1462/VLOOKUP($G1462,$K$11:$Z$28,Z$1,0),IF(LEFT($J1462,1)="E",AJ1462/VLOOKUP($J1462,$K$11:$Z$28,Z$1,0),AJ1462/Z$6)),"")</f>
        <v>10807</v>
      </c>
      <c r="AA1462" s="108"/>
      <c r="AB1462" s="99">
        <f>IFERROR(IF(LEFT($G1462,4)="xppm",AL1462/VLOOKUP($G1462,$K$11:$Z$28,AB$1,0),IF(LEFT($J1462,1)="E",AL1462/VLOOKUP($J1462,$K$11:$AB$28,AB$1,0),AL1462/AB$6)),"")</f>
        <v>0</v>
      </c>
      <c r="AC1462" s="110"/>
      <c r="AD1462" s="14">
        <v>31755.24</v>
      </c>
      <c r="AE1462" s="14"/>
      <c r="AF1462" s="14">
        <v>95118.36</v>
      </c>
      <c r="AG1462" s="14"/>
      <c r="AH1462" s="14">
        <v>129364.33</v>
      </c>
      <c r="AI1462" s="14"/>
      <c r="AJ1462" s="14">
        <v>129684</v>
      </c>
      <c r="AK1462" s="65"/>
      <c r="AL1462" s="14">
        <v>0</v>
      </c>
      <c r="AM1462" s="65"/>
      <c r="AN1462" s="25">
        <v>10960.78</v>
      </c>
      <c r="AO1462" s="25">
        <v>11452.25</v>
      </c>
      <c r="AP1462" s="25">
        <v>12523.03</v>
      </c>
      <c r="AQ1462" s="25">
        <v>12391.88</v>
      </c>
      <c r="AR1462" s="25">
        <v>12003.53</v>
      </c>
      <c r="AS1462" s="25">
        <v>10882.34</v>
      </c>
      <c r="AT1462" s="25">
        <v>11051.28</v>
      </c>
      <c r="AU1462" s="25">
        <v>8247.1200000000008</v>
      </c>
      <c r="AV1462" s="25">
        <v>8786.9699999999993</v>
      </c>
      <c r="AW1462" s="25">
        <v>10586.47</v>
      </c>
      <c r="AX1462" s="25">
        <v>10977.8</v>
      </c>
      <c r="AY1462" s="25">
        <v>10190.969999999999</v>
      </c>
      <c r="AZ1462" s="108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  <c r="BS1462" s="10"/>
      <c r="BT1462" s="10"/>
      <c r="BU1462" s="10"/>
      <c r="BV1462" s="10"/>
      <c r="BW1462" s="10"/>
      <c r="BX1462" s="10"/>
      <c r="BY1462" s="10"/>
      <c r="BZ1462" s="10"/>
      <c r="CA1462" s="10"/>
      <c r="CB1462" s="10"/>
      <c r="CC1462" s="10"/>
      <c r="CD1462" s="10"/>
      <c r="CE1462" s="10"/>
      <c r="CF1462" s="10"/>
      <c r="CG1462" s="10"/>
      <c r="CH1462" s="10"/>
      <c r="CI1462" s="10"/>
      <c r="CJ1462" s="10"/>
      <c r="CK1462" s="10"/>
      <c r="CL1462" s="10"/>
      <c r="CM1462" s="10"/>
      <c r="CN1462" s="10"/>
      <c r="CO1462" s="10"/>
      <c r="CP1462" s="10"/>
      <c r="CQ1462" s="10"/>
      <c r="CR1462" s="10"/>
      <c r="CS1462" s="10"/>
      <c r="CT1462" s="10"/>
      <c r="CU1462" s="10"/>
      <c r="CV1462" s="10"/>
      <c r="CW1462" s="10"/>
      <c r="CX1462" s="10"/>
      <c r="CY1462" s="10"/>
      <c r="CZ1462" s="10"/>
      <c r="DA1462" s="10"/>
      <c r="DB1462" s="10"/>
      <c r="DC1462" s="10"/>
      <c r="DD1462" s="10"/>
      <c r="DE1462" s="10"/>
      <c r="DF1462" s="10"/>
      <c r="DG1462" s="10"/>
      <c r="DH1462" s="10"/>
      <c r="DI1462" s="10"/>
      <c r="DJ1462" s="10"/>
      <c r="DK1462" s="10"/>
      <c r="DL1462" s="10"/>
      <c r="DM1462" s="10"/>
      <c r="DN1462" s="10"/>
      <c r="DO1462" s="10"/>
      <c r="DP1462" s="10"/>
      <c r="DQ1462" s="10"/>
      <c r="DR1462" s="10"/>
      <c r="DS1462" s="10"/>
    </row>
    <row r="1463" spans="1:123" s="101" customFormat="1" ht="10.95" customHeight="1" x14ac:dyDescent="0.25">
      <c r="A1463" s="75" t="s">
        <v>348</v>
      </c>
      <c r="B1463" s="95" t="str">
        <f t="shared" si="406"/>
        <v>Bud02 2020,3011,'536000',4669.56444444444</v>
      </c>
      <c r="C1463" s="96">
        <f t="shared" si="407"/>
        <v>2020</v>
      </c>
      <c r="D1463" s="96">
        <v>3011</v>
      </c>
      <c r="E1463" s="97">
        <f>IF(LEFT(H1463,1) = "x",H1463,F1463)</f>
        <v>536000</v>
      </c>
      <c r="F1463" s="90">
        <v>536000</v>
      </c>
      <c r="G1463" s="98">
        <f>IF(""="",1,SUBSTITUTE(SUBSTITUTE("","xxp","xpp"),"xppm13","xppm08"))</f>
        <v>1</v>
      </c>
      <c r="H1463" s="98">
        <f>IF(""="",1,"")</f>
        <v>1</v>
      </c>
      <c r="I1463" s="98">
        <f>IF(""="",1,IF(LEFT("",1)&lt;&gt;"E","",1))</f>
        <v>1</v>
      </c>
      <c r="J1463" s="98">
        <f>IF(""="",1,IF(LEFT("",1)="E","",1))</f>
        <v>1</v>
      </c>
      <c r="K1463" s="99" t="s">
        <v>369</v>
      </c>
      <c r="L1463" s="91">
        <v>3011</v>
      </c>
      <c r="M1463" s="100" t="str">
        <f>IF(LEFT($G1463,4)="xppm","*","")</f>
        <v/>
      </c>
      <c r="N1463" s="101" t="str">
        <f>UPPER(TRIM("          REPAIRS &amp; MAINTENANCE/SUPPLIES"))</f>
        <v>REPAIRS &amp; MAINTENANCE/SUPPLIES</v>
      </c>
      <c r="P1463" s="102" t="s">
        <v>370</v>
      </c>
      <c r="R1463" s="109">
        <f>IFERROR(IF(1*AB1463&gt;0,AB1463,V1463),V1463)</f>
        <v>4669.5644444444442</v>
      </c>
      <c r="S1463" s="108"/>
      <c r="T1463" s="101">
        <f>IFERROR(IF(LEFT($G1463,4)="xppm",AD1463/VLOOKUP($G1463,$K$11:$Z$28,T$1,0),IF(LEFT($J1463,1)="E",AD1463/VLOOKUP($J1463,$K$11:$Z$28,T$1,0),AD1463/T$6)),"")</f>
        <v>6367.126666666667</v>
      </c>
      <c r="V1463" s="101">
        <f>IFERROR(IF(LEFT($G1463,4)="xppm",AF1463/VLOOKUP($G1463,$K$11:$Z$28,V$1,0),IF(LEFT($J1463,1)="E",AF1463/VLOOKUP($J1463,$K$11:$Z$28,V$1,0),AF1463/V$6)),"")</f>
        <v>4669.5644444444442</v>
      </c>
      <c r="X1463" s="101">
        <f>IFERROR(IF(LEFT($G1463,4)="xppm",AH1463/VLOOKUP($G1463,$K$11:$Z$28,X$1,0),IF(LEFT($J1463,1)="E",AH1463/VLOOKUP($J1463,$K$11:$Z$28,X$1,0),AH1463/X$6)),"")</f>
        <v>3092.7525000000001</v>
      </c>
      <c r="Z1463" s="101">
        <f>IFERROR(IF(LEFT($G1463,4)="xppm",AJ1463/VLOOKUP($G1463,$K$11:$Z$28,Z$1,0),IF(LEFT($J1463,1)="E",AJ1463/VLOOKUP($J1463,$K$11:$Z$28,Z$1,0),AJ1463/Z$6)),"")</f>
        <v>3250.1075000000001</v>
      </c>
      <c r="AA1463" s="108"/>
      <c r="AB1463" s="99">
        <f>IFERROR(IF(LEFT($G1463,4)="xppm",AL1463/VLOOKUP($G1463,$K$11:$Z$28,AB$1,0),IF(LEFT($J1463,1)="E",AL1463/VLOOKUP($J1463,$K$11:$AB$28,AB$1,0),AL1463/AB$6)),"")</f>
        <v>0</v>
      </c>
      <c r="AC1463" s="110"/>
      <c r="AD1463" s="14">
        <v>19101.38</v>
      </c>
      <c r="AE1463" s="14"/>
      <c r="AF1463" s="14">
        <v>42026.080000000002</v>
      </c>
      <c r="AG1463" s="14"/>
      <c r="AH1463" s="14">
        <v>37113.03</v>
      </c>
      <c r="AI1463" s="14"/>
      <c r="AJ1463" s="14">
        <v>39001.29</v>
      </c>
      <c r="AK1463" s="65"/>
      <c r="AL1463" s="14">
        <v>0</v>
      </c>
      <c r="AM1463" s="65"/>
      <c r="AN1463" s="25">
        <v>3329.67</v>
      </c>
      <c r="AO1463" s="25">
        <v>1651.67</v>
      </c>
      <c r="AP1463" s="25">
        <v>6893.63</v>
      </c>
      <c r="AQ1463" s="25">
        <v>1080.57</v>
      </c>
      <c r="AR1463" s="25">
        <v>2582.91</v>
      </c>
      <c r="AS1463" s="25">
        <v>10806.01</v>
      </c>
      <c r="AT1463" s="25">
        <v>2390.9</v>
      </c>
      <c r="AU1463" s="25">
        <v>4446.2299999999996</v>
      </c>
      <c r="AV1463" s="25">
        <v>1618.08</v>
      </c>
      <c r="AW1463" s="25">
        <v>6553.46</v>
      </c>
      <c r="AX1463" s="25">
        <v>4991.7299999999996</v>
      </c>
      <c r="AY1463" s="25">
        <v>7556.19</v>
      </c>
      <c r="AZ1463" s="108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  <c r="BS1463" s="10"/>
      <c r="BT1463" s="10"/>
      <c r="BU1463" s="10"/>
      <c r="BV1463" s="10"/>
      <c r="BW1463" s="10"/>
      <c r="BX1463" s="10"/>
      <c r="BY1463" s="10"/>
      <c r="BZ1463" s="10"/>
      <c r="CA1463" s="10"/>
      <c r="CB1463" s="10"/>
      <c r="CC1463" s="10"/>
      <c r="CD1463" s="10"/>
      <c r="CE1463" s="10"/>
      <c r="CF1463" s="10"/>
      <c r="CG1463" s="10"/>
      <c r="CH1463" s="10"/>
      <c r="CI1463" s="10"/>
      <c r="CJ1463" s="10"/>
      <c r="CK1463" s="10"/>
      <c r="CL1463" s="10"/>
      <c r="CM1463" s="10"/>
      <c r="CN1463" s="10"/>
      <c r="CO1463" s="10"/>
      <c r="CP1463" s="10"/>
      <c r="CQ1463" s="10"/>
      <c r="CR1463" s="10"/>
      <c r="CS1463" s="10"/>
      <c r="CT1463" s="10"/>
      <c r="CU1463" s="10"/>
      <c r="CV1463" s="10"/>
      <c r="CW1463" s="10"/>
      <c r="CX1463" s="10"/>
      <c r="CY1463" s="10"/>
      <c r="CZ1463" s="10"/>
      <c r="DA1463" s="10"/>
      <c r="DB1463" s="10"/>
      <c r="DC1463" s="10"/>
      <c r="DD1463" s="10"/>
      <c r="DE1463" s="10"/>
      <c r="DF1463" s="10"/>
      <c r="DG1463" s="10"/>
      <c r="DH1463" s="10"/>
      <c r="DI1463" s="10"/>
      <c r="DJ1463" s="10"/>
      <c r="DK1463" s="10"/>
      <c r="DL1463" s="10"/>
      <c r="DM1463" s="10"/>
      <c r="DN1463" s="10"/>
      <c r="DO1463" s="10"/>
      <c r="DP1463" s="10"/>
      <c r="DQ1463" s="10"/>
      <c r="DR1463" s="10"/>
      <c r="DS1463" s="10"/>
    </row>
    <row r="1464" spans="1:123" s="101" customFormat="1" ht="10.95" customHeight="1" x14ac:dyDescent="0.25">
      <c r="A1464" s="75" t="s">
        <v>348</v>
      </c>
      <c r="B1464" s="95" t="str">
        <f t="shared" si="406"/>
        <v>Bud02 2020,3011,'534000',1122.08888888889</v>
      </c>
      <c r="C1464" s="96">
        <f t="shared" si="407"/>
        <v>2020</v>
      </c>
      <c r="D1464" s="96">
        <v>3011</v>
      </c>
      <c r="E1464" s="97">
        <f>IF(LEFT(H1464,1) = "x",H1464,F1464)</f>
        <v>534000</v>
      </c>
      <c r="F1464" s="90">
        <v>534000</v>
      </c>
      <c r="G1464" s="98">
        <f>IF(""="",1,SUBSTITUTE(SUBSTITUTE("","xxp","xpp"),"xppm13","xppm08"))</f>
        <v>1</v>
      </c>
      <c r="H1464" s="98">
        <f>IF(""="",1,"")</f>
        <v>1</v>
      </c>
      <c r="I1464" s="98">
        <f>IF(""="",1,IF(LEFT("",1)&lt;&gt;"E","",1))</f>
        <v>1</v>
      </c>
      <c r="J1464" s="98">
        <f>IF(""="",1,IF(LEFT("",1)="E","",1))</f>
        <v>1</v>
      </c>
      <c r="K1464" s="99" t="s">
        <v>371</v>
      </c>
      <c r="L1464" s="91">
        <v>3011</v>
      </c>
      <c r="M1464" s="100" t="str">
        <f>IF(LEFT($G1464,4)="xppm","*","")</f>
        <v/>
      </c>
      <c r="N1464" s="101" t="str">
        <f>UPPER(TRIM("          CONTRACT SERVICES"))</f>
        <v>CONTRACT SERVICES</v>
      </c>
      <c r="P1464" s="102" t="s">
        <v>370</v>
      </c>
      <c r="R1464" s="109">
        <f>IFERROR(IF(1*AB1464&gt;0,AB1464,V1464),V1464)</f>
        <v>1122.0888888888887</v>
      </c>
      <c r="S1464" s="108"/>
      <c r="T1464" s="101">
        <f>IFERROR(IF(LEFT($G1464,4)="xppm",AD1464/VLOOKUP($G1464,$K$11:$Z$28,T$1,0),IF(LEFT($J1464,1)="E",AD1464/VLOOKUP($J1464,$K$11:$Z$28,T$1,0),AD1464/T$6)),"")</f>
        <v>822.87666666666667</v>
      </c>
      <c r="V1464" s="101">
        <f>IFERROR(IF(LEFT($G1464,4)="xppm",AF1464/VLOOKUP($G1464,$K$11:$Z$28,V$1,0),IF(LEFT($J1464,1)="E",AF1464/VLOOKUP($J1464,$K$11:$Z$28,V$1,0),AF1464/V$6)),"")</f>
        <v>1122.0888888888887</v>
      </c>
      <c r="X1464" s="101">
        <f>IFERROR(IF(LEFT($G1464,4)="xppm",AH1464/VLOOKUP($G1464,$K$11:$Z$28,X$1,0),IF(LEFT($J1464,1)="E",AH1464/VLOOKUP($J1464,$K$11:$Z$28,X$1,0),AH1464/X$6)),"")</f>
        <v>5568.4674999999997</v>
      </c>
      <c r="Z1464" s="101">
        <f>IFERROR(IF(LEFT($G1464,4)="xppm",AJ1464/VLOOKUP($G1464,$K$11:$Z$28,Z$1,0),IF(LEFT($J1464,1)="E",AJ1464/VLOOKUP($J1464,$K$11:$Z$28,Z$1,0),AJ1464/Z$6)),"")</f>
        <v>2508</v>
      </c>
      <c r="AA1464" s="108"/>
      <c r="AB1464" s="99">
        <f>IFERROR(IF(LEFT($G1464,4)="xppm",AL1464/VLOOKUP($G1464,$K$11:$Z$28,AB$1,0),IF(LEFT($J1464,1)="E",AL1464/VLOOKUP($J1464,$K$11:$AB$28,AB$1,0),AL1464/AB$6)),"")</f>
        <v>0</v>
      </c>
      <c r="AC1464" s="110"/>
      <c r="AD1464" s="14">
        <v>2468.63</v>
      </c>
      <c r="AE1464" s="14"/>
      <c r="AF1464" s="14">
        <v>10098.799999999999</v>
      </c>
      <c r="AG1464" s="14"/>
      <c r="AH1464" s="14">
        <v>66821.61</v>
      </c>
      <c r="AI1464" s="14"/>
      <c r="AJ1464" s="14">
        <v>30096</v>
      </c>
      <c r="AK1464" s="65"/>
      <c r="AL1464" s="14">
        <v>0</v>
      </c>
      <c r="AM1464" s="65"/>
      <c r="AN1464" s="25">
        <v>7170.84</v>
      </c>
      <c r="AO1464" s="25">
        <v>5379.82</v>
      </c>
      <c r="AP1464" s="25">
        <v>2959.14</v>
      </c>
      <c r="AQ1464" s="25">
        <v>6860.21</v>
      </c>
      <c r="AR1464" s="25">
        <v>-3398.61</v>
      </c>
      <c r="AS1464" s="25">
        <v>965.86</v>
      </c>
      <c r="AT1464" s="25">
        <v>803.49</v>
      </c>
      <c r="AU1464" s="25">
        <v>617.82000000000005</v>
      </c>
      <c r="AV1464" s="25">
        <v>1781.4</v>
      </c>
      <c r="AW1464" s="25">
        <v>952.83</v>
      </c>
      <c r="AX1464" s="25">
        <v>789.87</v>
      </c>
      <c r="AY1464" s="25">
        <v>725.93</v>
      </c>
      <c r="AZ1464" s="108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  <c r="BS1464" s="10"/>
      <c r="BT1464" s="10"/>
      <c r="BU1464" s="10"/>
      <c r="BV1464" s="10"/>
      <c r="BW1464" s="10"/>
      <c r="BX1464" s="10"/>
      <c r="BY1464" s="10"/>
      <c r="BZ1464" s="10"/>
      <c r="CA1464" s="10"/>
      <c r="CB1464" s="10"/>
      <c r="CC1464" s="10"/>
      <c r="CD1464" s="10"/>
      <c r="CE1464" s="10"/>
      <c r="CF1464" s="10"/>
      <c r="CG1464" s="10"/>
      <c r="CH1464" s="10"/>
      <c r="CI1464" s="10"/>
      <c r="CJ1464" s="10"/>
      <c r="CK1464" s="10"/>
      <c r="CL1464" s="10"/>
      <c r="CM1464" s="10"/>
      <c r="CN1464" s="10"/>
      <c r="CO1464" s="10"/>
      <c r="CP1464" s="10"/>
      <c r="CQ1464" s="10"/>
      <c r="CR1464" s="10"/>
      <c r="CS1464" s="10"/>
      <c r="CT1464" s="10"/>
      <c r="CU1464" s="10"/>
      <c r="CV1464" s="10"/>
      <c r="CW1464" s="10"/>
      <c r="CX1464" s="10"/>
      <c r="CY1464" s="10"/>
      <c r="CZ1464" s="10"/>
      <c r="DA1464" s="10"/>
      <c r="DB1464" s="10"/>
      <c r="DC1464" s="10"/>
      <c r="DD1464" s="10"/>
      <c r="DE1464" s="10"/>
      <c r="DF1464" s="10"/>
      <c r="DG1464" s="10"/>
      <c r="DH1464" s="10"/>
      <c r="DI1464" s="10"/>
      <c r="DJ1464" s="10"/>
      <c r="DK1464" s="10"/>
      <c r="DL1464" s="10"/>
      <c r="DM1464" s="10"/>
      <c r="DN1464" s="10"/>
      <c r="DO1464" s="10"/>
      <c r="DP1464" s="10"/>
      <c r="DQ1464" s="10"/>
      <c r="DR1464" s="10"/>
      <c r="DS1464" s="10"/>
    </row>
    <row r="1465" spans="1:123" ht="4.05" customHeight="1" x14ac:dyDescent="0.25">
      <c r="A1465" s="75" t="s">
        <v>348</v>
      </c>
      <c r="E1465" s="111"/>
      <c r="F1465" s="112"/>
      <c r="T1465" s="25"/>
      <c r="U1465" s="25"/>
      <c r="V1465" s="25"/>
      <c r="W1465" s="25"/>
      <c r="X1465" s="25"/>
      <c r="Y1465" s="25"/>
      <c r="Z1465" s="25"/>
      <c r="AA1465" s="25"/>
      <c r="AB1465" s="14"/>
      <c r="AC1465" s="14"/>
    </row>
    <row r="1466" spans="1:123" s="86" customFormat="1" ht="15" customHeight="1" x14ac:dyDescent="0.25">
      <c r="A1466" s="75" t="s">
        <v>348</v>
      </c>
      <c r="B1466" s="80"/>
      <c r="C1466" s="80"/>
      <c r="D1466" s="80"/>
      <c r="E1466" s="81"/>
      <c r="F1466" s="82"/>
      <c r="G1466" s="81"/>
      <c r="H1466" s="81"/>
      <c r="I1466" s="81"/>
      <c r="J1466" s="81"/>
      <c r="K1466" s="81"/>
      <c r="L1466" s="83">
        <f>L1467</f>
        <v>3011</v>
      </c>
      <c r="M1466" s="84" t="s">
        <v>372</v>
      </c>
      <c r="N1466" s="84"/>
      <c r="O1466" s="84"/>
      <c r="P1466" s="84"/>
      <c r="Q1466" s="84"/>
      <c r="R1466" s="84"/>
      <c r="S1466" s="84"/>
      <c r="T1466" s="84"/>
      <c r="U1466" s="84"/>
      <c r="V1466" s="84"/>
      <c r="W1466" s="84"/>
      <c r="X1466" s="84"/>
      <c r="Y1466" s="84"/>
      <c r="Z1466" s="84"/>
      <c r="AA1466" s="84"/>
      <c r="AB1466" s="81"/>
      <c r="AC1466" s="81"/>
      <c r="AD1466" s="14"/>
      <c r="AE1466" s="14"/>
      <c r="AF1466" s="14"/>
      <c r="AG1466" s="14"/>
      <c r="AH1466" s="14"/>
      <c r="AI1466" s="14"/>
      <c r="AJ1466" s="14"/>
      <c r="AK1466" s="14"/>
      <c r="AL1466" s="14"/>
      <c r="AM1466" s="14"/>
      <c r="AN1466" s="85"/>
      <c r="AO1466" s="85"/>
      <c r="AP1466" s="85"/>
      <c r="AQ1466" s="85"/>
      <c r="AR1466" s="85"/>
      <c r="AS1466" s="85"/>
      <c r="AT1466" s="85"/>
      <c r="AU1466" s="85"/>
      <c r="AV1466" s="85"/>
      <c r="AW1466" s="85"/>
      <c r="AX1466" s="85"/>
      <c r="AY1466" s="85"/>
      <c r="AZ1466" s="84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  <c r="BS1466" s="10"/>
      <c r="BT1466" s="10"/>
      <c r="BU1466" s="10"/>
      <c r="BV1466" s="10"/>
      <c r="BW1466" s="10"/>
      <c r="BX1466" s="10"/>
      <c r="BY1466" s="10"/>
      <c r="BZ1466" s="10"/>
      <c r="CA1466" s="10"/>
      <c r="CB1466" s="10"/>
      <c r="CC1466" s="10"/>
      <c r="CD1466" s="10"/>
      <c r="CE1466" s="10"/>
      <c r="CF1466" s="10"/>
      <c r="CG1466" s="10"/>
      <c r="CH1466" s="10"/>
      <c r="CI1466" s="10"/>
      <c r="CJ1466" s="10"/>
      <c r="CK1466" s="10"/>
      <c r="CL1466" s="10"/>
      <c r="CM1466" s="10"/>
      <c r="CN1466" s="10"/>
      <c r="CO1466" s="10"/>
      <c r="CP1466" s="10"/>
      <c r="CQ1466" s="10"/>
      <c r="CR1466" s="10"/>
      <c r="CS1466" s="10"/>
      <c r="CT1466" s="10"/>
      <c r="CU1466" s="10"/>
      <c r="CV1466" s="10"/>
      <c r="CW1466" s="10"/>
      <c r="CX1466" s="10"/>
      <c r="CY1466" s="10"/>
      <c r="CZ1466" s="10"/>
      <c r="DA1466" s="10"/>
      <c r="DB1466" s="10"/>
      <c r="DC1466" s="10"/>
      <c r="DD1466" s="10"/>
      <c r="DE1466" s="10"/>
      <c r="DF1466" s="10"/>
      <c r="DG1466" s="10"/>
      <c r="DH1466" s="10"/>
      <c r="DI1466" s="10"/>
      <c r="DJ1466" s="10"/>
      <c r="DK1466" s="10"/>
      <c r="DL1466" s="10"/>
      <c r="DM1466" s="10"/>
      <c r="DN1466" s="10"/>
      <c r="DO1466" s="10"/>
      <c r="DP1466" s="10"/>
      <c r="DQ1466" s="10"/>
      <c r="DR1466" s="10"/>
      <c r="DS1466" s="10"/>
    </row>
    <row r="1467" spans="1:123" s="101" customFormat="1" ht="10.95" customHeight="1" x14ac:dyDescent="0.25">
      <c r="A1467" s="75" t="s">
        <v>348</v>
      </c>
      <c r="B1467" s="95" t="str">
        <f t="shared" ref="B1467:B1478" si="408">IF(E1467&gt;0,"Bud02 " &amp; C1467 &amp;","&amp;D1467&amp;",'"&amp;E1467&amp;"',"&amp;1*R1467)</f>
        <v>Bud02 2020,3011,'542500',857.365555555556</v>
      </c>
      <c r="C1467" s="96">
        <f t="shared" ref="C1467:C1478" si="409">$E$5</f>
        <v>2020</v>
      </c>
      <c r="D1467" s="96">
        <v>3011</v>
      </c>
      <c r="E1467" s="97">
        <f>IF(LEFT(H1467,1) = "x",H1467,F1467)</f>
        <v>542500</v>
      </c>
      <c r="F1467" s="90">
        <v>542500</v>
      </c>
      <c r="G1467" s="98">
        <f>IF(""="",1,SUBSTITUTE(SUBSTITUTE("","xxp","xpp"),"xppm13","xppm08"))</f>
        <v>1</v>
      </c>
      <c r="H1467" s="98">
        <f>IF(""="",1,"")</f>
        <v>1</v>
      </c>
      <c r="I1467" s="98">
        <f>IF(""="",1,IF(LEFT("",1)&lt;&gt;"E","",1))</f>
        <v>1</v>
      </c>
      <c r="J1467" s="98">
        <f>IF(""="",1,IF(LEFT("",1)="E","",1))</f>
        <v>1</v>
      </c>
      <c r="K1467" s="99" t="s">
        <v>373</v>
      </c>
      <c r="L1467" s="91">
        <v>3011</v>
      </c>
      <c r="M1467" s="100" t="str">
        <f>IF(LEFT($G1467,4)="xppm","*","")</f>
        <v/>
      </c>
      <c r="N1467" s="101" t="str">
        <f>UPPER(TRIM("          MARKETING - ADVERTISING &amp; PROMOTION"))</f>
        <v>MARKETING - ADVERTISING &amp; PROMOTION</v>
      </c>
      <c r="P1467" s="102" t="s">
        <v>374</v>
      </c>
      <c r="R1467" s="109">
        <f>IFERROR(IF(1*AB1467&gt;0,AB1467,V1467),V1467)</f>
        <v>857.3655555555556</v>
      </c>
      <c r="S1467" s="108"/>
      <c r="T1467" s="101">
        <f>IFERROR(IF(LEFT($G1467,4)="xppm",AD1467/VLOOKUP($G1467,$K$11:$Z$28,T$1,0),IF(LEFT($J1467,1)="E",AD1467/VLOOKUP($J1467,$K$11:$Z$28,T$1,0),AD1467/T$6)),"")</f>
        <v>704.96</v>
      </c>
      <c r="V1467" s="101">
        <f>IFERROR(IF(LEFT($G1467,4)="xppm",AF1467/VLOOKUP($G1467,$K$11:$Z$28,V$1,0),IF(LEFT($J1467,1)="E",AF1467/VLOOKUP($J1467,$K$11:$Z$28,V$1,0),AF1467/V$6)),"")</f>
        <v>857.3655555555556</v>
      </c>
      <c r="X1467" s="101">
        <f>IFERROR(IF(LEFT($G1467,4)="xppm",AH1467/VLOOKUP($G1467,$K$11:$Z$28,X$1,0),IF(LEFT($J1467,1)="E",AH1467/VLOOKUP($J1467,$K$11:$Z$28,X$1,0),AH1467/X$6)),"")</f>
        <v>653.89416666666659</v>
      </c>
      <c r="Z1467" s="101">
        <f>IFERROR(IF(LEFT($G1467,4)="xppm",AJ1467/VLOOKUP($G1467,$K$11:$Z$28,Z$1,0),IF(LEFT($J1467,1)="E",AJ1467/VLOOKUP($J1467,$K$11:$Z$28,Z$1,0),AJ1467/Z$6)),"")</f>
        <v>1131.207494</v>
      </c>
      <c r="AA1467" s="108"/>
      <c r="AB1467" s="99">
        <f>IFERROR(IF(LEFT($G1467,4)="xppm",AL1467/VLOOKUP($G1467,$K$11:$Z$28,AB$1,0),IF(LEFT($J1467,1)="E",AL1467/VLOOKUP($J1467,$K$11:$AB$28,AB$1,0),AL1467/AB$6)),"")</f>
        <v>0</v>
      </c>
      <c r="AC1467" s="110"/>
      <c r="AD1467" s="14">
        <v>2114.88</v>
      </c>
      <c r="AE1467" s="14"/>
      <c r="AF1467" s="14">
        <v>7716.29</v>
      </c>
      <c r="AG1467" s="14"/>
      <c r="AH1467" s="14">
        <v>7846.73</v>
      </c>
      <c r="AI1467" s="14"/>
      <c r="AJ1467" s="14">
        <v>13574.489928000001</v>
      </c>
      <c r="AK1467" s="65"/>
      <c r="AL1467" s="14">
        <v>0</v>
      </c>
      <c r="AM1467" s="65"/>
      <c r="AN1467" s="25">
        <v>264.16000000000003</v>
      </c>
      <c r="AO1467" s="25">
        <v>243.6</v>
      </c>
      <c r="AP1467" s="25">
        <v>244.01</v>
      </c>
      <c r="AQ1467" s="25">
        <v>446.86</v>
      </c>
      <c r="AR1467" s="25">
        <v>1289.78</v>
      </c>
      <c r="AS1467" s="25">
        <v>1196.75</v>
      </c>
      <c r="AT1467" s="25">
        <v>180.47</v>
      </c>
      <c r="AU1467" s="25">
        <v>2048.0300000000002</v>
      </c>
      <c r="AV1467" s="25">
        <v>439.52</v>
      </c>
      <c r="AW1467" s="25">
        <v>485.79</v>
      </c>
      <c r="AX1467" s="25">
        <v>851.95</v>
      </c>
      <c r="AY1467" s="25">
        <v>777.14</v>
      </c>
      <c r="AZ1467" s="108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  <c r="BS1467" s="10"/>
      <c r="BT1467" s="10"/>
      <c r="BU1467" s="10"/>
      <c r="BV1467" s="10"/>
      <c r="BW1467" s="10"/>
      <c r="BX1467" s="10"/>
      <c r="BY1467" s="10"/>
      <c r="BZ1467" s="10"/>
      <c r="CA1467" s="10"/>
      <c r="CB1467" s="10"/>
      <c r="CC1467" s="10"/>
      <c r="CD1467" s="10"/>
      <c r="CE1467" s="10"/>
      <c r="CF1467" s="10"/>
      <c r="CG1467" s="10"/>
      <c r="CH1467" s="10"/>
      <c r="CI1467" s="10"/>
      <c r="CJ1467" s="10"/>
      <c r="CK1467" s="10"/>
      <c r="CL1467" s="10"/>
      <c r="CM1467" s="10"/>
      <c r="CN1467" s="10"/>
      <c r="CO1467" s="10"/>
      <c r="CP1467" s="10"/>
      <c r="CQ1467" s="10"/>
      <c r="CR1467" s="10"/>
      <c r="CS1467" s="10"/>
      <c r="CT1467" s="10"/>
      <c r="CU1467" s="10"/>
      <c r="CV1467" s="10"/>
      <c r="CW1467" s="10"/>
      <c r="CX1467" s="10"/>
      <c r="CY1467" s="10"/>
      <c r="CZ1467" s="10"/>
      <c r="DA1467" s="10"/>
      <c r="DB1467" s="10"/>
      <c r="DC1467" s="10"/>
      <c r="DD1467" s="10"/>
      <c r="DE1467" s="10"/>
      <c r="DF1467" s="10"/>
      <c r="DG1467" s="10"/>
      <c r="DH1467" s="10"/>
      <c r="DI1467" s="10"/>
      <c r="DJ1467" s="10"/>
      <c r="DK1467" s="10"/>
      <c r="DL1467" s="10"/>
      <c r="DM1467" s="10"/>
      <c r="DN1467" s="10"/>
      <c r="DO1467" s="10"/>
      <c r="DP1467" s="10"/>
      <c r="DQ1467" s="10"/>
      <c r="DR1467" s="10"/>
      <c r="DS1467" s="10"/>
    </row>
    <row r="1468" spans="1:123" s="101" customFormat="1" ht="10.95" customHeight="1" x14ac:dyDescent="0.25">
      <c r="A1468" s="75" t="s">
        <v>348</v>
      </c>
      <c r="B1468" s="95" t="str">
        <f t="shared" si="408"/>
        <v>Bud02 2020,3011,'543200',793.34</v>
      </c>
      <c r="C1468" s="96">
        <f t="shared" si="409"/>
        <v>2020</v>
      </c>
      <c r="D1468" s="96">
        <v>3011</v>
      </c>
      <c r="E1468" s="97">
        <f>IF(LEFT(H1468,1) = "x",H1468,F1468)</f>
        <v>543200</v>
      </c>
      <c r="F1468" s="90">
        <v>543200</v>
      </c>
      <c r="G1468" s="98">
        <f>IF(""="",1,SUBSTITUTE(SUBSTITUTE("","xxp","xpp"),"xppm13","xppm08"))</f>
        <v>1</v>
      </c>
      <c r="H1468" s="98">
        <f>IF(""="",1,"")</f>
        <v>1</v>
      </c>
      <c r="I1468" s="98">
        <f>IF(""="",1,IF(LEFT("",1)&lt;&gt;"E","",1))</f>
        <v>1</v>
      </c>
      <c r="J1468" s="98">
        <f>IF(""="",1,IF(LEFT("",1)="E","",1))</f>
        <v>1</v>
      </c>
      <c r="K1468" s="99" t="s">
        <v>375</v>
      </c>
      <c r="L1468" s="91">
        <v>3011</v>
      </c>
      <c r="M1468" s="100" t="str">
        <f>IF(LEFT($G1468,4)="xppm","*","")</f>
        <v/>
      </c>
      <c r="N1468" s="101" t="str">
        <f>UPPER(TRIM("          CONCIERGE - RESIDENT EXPENSES"))</f>
        <v>CONCIERGE - RESIDENT EXPENSES</v>
      </c>
      <c r="P1468" s="102" t="s">
        <v>376</v>
      </c>
      <c r="R1468" s="109">
        <f>IFERROR(IF(1*AB1468&gt;0,AB1468,V1468),V1468)</f>
        <v>793.34</v>
      </c>
      <c r="S1468" s="108"/>
      <c r="T1468" s="101">
        <f>IFERROR(IF(LEFT($G1468,4)="xppm",AD1468/VLOOKUP($G1468,$K$11:$Z$28,T$1,0),IF(LEFT($J1468,1)="E",AD1468/VLOOKUP($J1468,$K$11:$Z$28,T$1,0),AD1468/T$6)),"")</f>
        <v>869.9899999999999</v>
      </c>
      <c r="V1468" s="101">
        <f>IFERROR(IF(LEFT($G1468,4)="xppm",AF1468/VLOOKUP($G1468,$K$11:$Z$28,V$1,0),IF(LEFT($J1468,1)="E",AF1468/VLOOKUP($J1468,$K$11:$Z$28,V$1,0),AF1468/V$6)),"")</f>
        <v>793.34</v>
      </c>
      <c r="X1468" s="101">
        <f>IFERROR(IF(LEFT($G1468,4)="xppm",AH1468/VLOOKUP($G1468,$K$11:$Z$28,X$1,0),IF(LEFT($J1468,1)="E",AH1468/VLOOKUP($J1468,$K$11:$Z$28,X$1,0),AH1468/X$6)),"")</f>
        <v>509.4783333333333</v>
      </c>
      <c r="Z1468" s="101">
        <f>IFERROR(IF(LEFT($G1468,4)="xppm",AJ1468/VLOOKUP($G1468,$K$11:$Z$28,Z$1,0),IF(LEFT($J1468,1)="E",AJ1468/VLOOKUP($J1468,$K$11:$Z$28,Z$1,0),AJ1468/Z$6)),"")</f>
        <v>772.09282900000005</v>
      </c>
      <c r="AA1468" s="108"/>
      <c r="AB1468" s="99">
        <f>IFERROR(IF(LEFT($G1468,4)="xppm",AL1468/VLOOKUP($G1468,$K$11:$Z$28,AB$1,0),IF(LEFT($J1468,1)="E",AL1468/VLOOKUP($J1468,$K$11:$AB$28,AB$1,0),AL1468/AB$6)),"")</f>
        <v>0</v>
      </c>
      <c r="AC1468" s="110"/>
      <c r="AD1468" s="14">
        <v>2609.9699999999998</v>
      </c>
      <c r="AE1468" s="14"/>
      <c r="AF1468" s="14">
        <v>7140.06</v>
      </c>
      <c r="AG1468" s="14"/>
      <c r="AH1468" s="14">
        <v>6113.74</v>
      </c>
      <c r="AI1468" s="14"/>
      <c r="AJ1468" s="14">
        <v>9265.1139480000002</v>
      </c>
      <c r="AK1468" s="65"/>
      <c r="AL1468" s="14">
        <v>0</v>
      </c>
      <c r="AM1468" s="65"/>
      <c r="AN1468" s="25">
        <v>175.5</v>
      </c>
      <c r="AO1468" s="25">
        <v>119</v>
      </c>
      <c r="AP1468" s="25">
        <v>1731.07</v>
      </c>
      <c r="AQ1468" s="25">
        <v>148.5</v>
      </c>
      <c r="AR1468" s="25">
        <v>754.26</v>
      </c>
      <c r="AS1468" s="25">
        <v>2045.99</v>
      </c>
      <c r="AT1468" s="25">
        <v>562.69000000000005</v>
      </c>
      <c r="AU1468" s="25">
        <v>609.9</v>
      </c>
      <c r="AV1468" s="25">
        <v>408.75</v>
      </c>
      <c r="AW1468" s="25">
        <v>746.08</v>
      </c>
      <c r="AX1468" s="25">
        <v>1267.33</v>
      </c>
      <c r="AY1468" s="25">
        <v>596.55999999999995</v>
      </c>
      <c r="AZ1468" s="108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  <c r="BS1468" s="10"/>
      <c r="BT1468" s="10"/>
      <c r="BU1468" s="10"/>
      <c r="BV1468" s="10"/>
      <c r="BW1468" s="10"/>
      <c r="BX1468" s="10"/>
      <c r="BY1468" s="10"/>
      <c r="BZ1468" s="10"/>
      <c r="CA1468" s="10"/>
      <c r="CB1468" s="10"/>
      <c r="CC1468" s="10"/>
      <c r="CD1468" s="10"/>
      <c r="CE1468" s="10"/>
      <c r="CF1468" s="10"/>
      <c r="CG1468" s="10"/>
      <c r="CH1468" s="10"/>
      <c r="CI1468" s="10"/>
      <c r="CJ1468" s="10"/>
      <c r="CK1468" s="10"/>
      <c r="CL1468" s="10"/>
      <c r="CM1468" s="10"/>
      <c r="CN1468" s="10"/>
      <c r="CO1468" s="10"/>
      <c r="CP1468" s="10"/>
      <c r="CQ1468" s="10"/>
      <c r="CR1468" s="10"/>
      <c r="CS1468" s="10"/>
      <c r="CT1468" s="10"/>
      <c r="CU1468" s="10"/>
      <c r="CV1468" s="10"/>
      <c r="CW1468" s="10"/>
      <c r="CX1468" s="10"/>
      <c r="CY1468" s="10"/>
      <c r="CZ1468" s="10"/>
      <c r="DA1468" s="10"/>
      <c r="DB1468" s="10"/>
      <c r="DC1468" s="10"/>
      <c r="DD1468" s="10"/>
      <c r="DE1468" s="10"/>
      <c r="DF1468" s="10"/>
      <c r="DG1468" s="10"/>
      <c r="DH1468" s="10"/>
      <c r="DI1468" s="10"/>
      <c r="DJ1468" s="10"/>
      <c r="DK1468" s="10"/>
      <c r="DL1468" s="10"/>
      <c r="DM1468" s="10"/>
      <c r="DN1468" s="10"/>
      <c r="DO1468" s="10"/>
      <c r="DP1468" s="10"/>
      <c r="DQ1468" s="10"/>
      <c r="DR1468" s="10"/>
      <c r="DS1468" s="10"/>
    </row>
    <row r="1469" spans="1:123" s="101" customFormat="1" ht="10.95" customHeight="1" x14ac:dyDescent="0.25">
      <c r="A1469" s="75" t="s">
        <v>348</v>
      </c>
      <c r="B1469" s="95" t="str">
        <f t="shared" si="408"/>
        <v>Bud02 2020,3011,'xga002',0.000973186395880841</v>
      </c>
      <c r="C1469" s="96">
        <f t="shared" si="409"/>
        <v>2020</v>
      </c>
      <c r="D1469" s="96">
        <v>3011</v>
      </c>
      <c r="E1469" s="97" t="str">
        <f>IF(LEFT(H1469,1) = "x",H1469,F1469)</f>
        <v>xga002</v>
      </c>
      <c r="F1469" s="90">
        <v>546000</v>
      </c>
      <c r="G1469" s="98">
        <f>IF(""="",1,SUBSTITUTE(SUBSTITUTE("","xxp","xpp"),"xppm13","xppm08"))</f>
        <v>1</v>
      </c>
      <c r="H1469" s="98" t="str">
        <f>IF("xga002"="",1,"xga002")</f>
        <v>xga002</v>
      </c>
      <c r="I1469" s="98">
        <f>IF("E1z"="",1,IF(LEFT("E1z",1)&lt;&gt;"E","E1z",1))</f>
        <v>1</v>
      </c>
      <c r="J1469" s="98" t="str">
        <f>IF("E1z"="",1,IF(LEFT("E1z",1)="E","E1z",1))</f>
        <v>E1z</v>
      </c>
      <c r="K1469" s="99" t="s">
        <v>377</v>
      </c>
      <c r="L1469" s="91">
        <v>3011</v>
      </c>
      <c r="M1469" s="100" t="str">
        <f>IF(LEFT($G1469,4)="xppm","*","")</f>
        <v/>
      </c>
      <c r="N1469" s="101" t="str">
        <f>UPPER(TRIM("          FINANCIAL CONSULTING FEES"))</f>
        <v>FINANCIAL CONSULTING FEES</v>
      </c>
      <c r="P1469" s="102" t="s">
        <v>356</v>
      </c>
      <c r="R1469" s="109">
        <f>IFERROR(IF(1*AB1469&gt;0,AB1469,V1469),V1469)</f>
        <v>9.731863958808406E-4</v>
      </c>
      <c r="S1469" s="108"/>
      <c r="T1469" s="101">
        <f>IFERROR(IF(LEFT($G1469,4)="xppm",AD1469/VLOOKUP($G1469,$K$11:$Z$28,T$1,0),IF(LEFT($J1469,1)="E",AD1469/VLOOKUP($J1469,$K$11:$Z$28,T$1,0),AD1469/T$6)),"")</f>
        <v>9.5384666364252088E-4</v>
      </c>
      <c r="V1469" s="101">
        <f>IFERROR(IF(LEFT($G1469,4)="xppm",AF1469/VLOOKUP($G1469,$K$11:$Z$28,V$1,0),IF(LEFT($J1469,1)="E",AF1469/VLOOKUP($J1469,$K$11:$Z$28,V$1,0),AF1469/V$6)),"")</f>
        <v>9.731863958808406E-4</v>
      </c>
      <c r="X1469" s="101">
        <f>IFERROR(IF(LEFT($G1469,4)="xppm",AH1469/VLOOKUP($G1469,$K$11:$Z$28,X$1,0),IF(LEFT($J1469,1)="E",AH1469/VLOOKUP($J1469,$K$11:$Z$28,X$1,0),AH1469/X$6)),"")</f>
        <v>1.1107620881285326E-3</v>
      </c>
      <c r="Z1469" s="101">
        <f>IFERROR(IF(LEFT($G1469,4)="xppm",AJ1469/VLOOKUP($G1469,$K$11:$Z$28,Z$1,0),IF(LEFT($J1469,1)="E",AJ1469/VLOOKUP($J1469,$K$11:$Z$28,Z$1,0),AJ1469/Z$6)),"")</f>
        <v>9.901671305208705E-4</v>
      </c>
      <c r="AA1469" s="108"/>
      <c r="AB1469" s="99" t="str">
        <f>IFERROR(IF(LEFT($G1469,4)="xppm",AL1469/VLOOKUP($G1469,$K$11:$Z$28,AB$1,0),IF(LEFT($J1469,1)="E",AL1469/VLOOKUP($J1469,$K$11:$AB$28,AB$1,0),AL1469/AB$6)),"")</f>
        <v/>
      </c>
      <c r="AC1469" s="110"/>
      <c r="AD1469" s="14">
        <v>105723.82</v>
      </c>
      <c r="AE1469" s="14"/>
      <c r="AF1469" s="14">
        <v>324415.24</v>
      </c>
      <c r="AG1469" s="14"/>
      <c r="AH1469" s="14">
        <v>402783.62</v>
      </c>
      <c r="AI1469" s="14"/>
      <c r="AJ1469" s="14">
        <v>417743.47480000003</v>
      </c>
      <c r="AK1469" s="65"/>
      <c r="AL1469" s="14">
        <v>0</v>
      </c>
      <c r="AM1469" s="65"/>
      <c r="AN1469" s="25">
        <v>36702.699999999997</v>
      </c>
      <c r="AO1469" s="25">
        <v>34916.28</v>
      </c>
      <c r="AP1469" s="25">
        <v>35488.6</v>
      </c>
      <c r="AQ1469" s="25">
        <v>39426.81</v>
      </c>
      <c r="AR1469" s="25">
        <v>32127.87</v>
      </c>
      <c r="AS1469" s="25">
        <v>36519.599999999999</v>
      </c>
      <c r="AT1469" s="25">
        <v>36275.14</v>
      </c>
      <c r="AU1469" s="25">
        <v>37552.339999999997</v>
      </c>
      <c r="AV1469" s="25">
        <v>36789.660000000003</v>
      </c>
      <c r="AW1469" s="25">
        <v>36235.56</v>
      </c>
      <c r="AX1469" s="25">
        <v>35495.230000000003</v>
      </c>
      <c r="AY1469" s="25">
        <v>33993.03</v>
      </c>
      <c r="AZ1469" s="108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  <c r="BS1469" s="10"/>
      <c r="BT1469" s="10"/>
      <c r="BU1469" s="10"/>
      <c r="BV1469" s="10"/>
      <c r="BW1469" s="10"/>
      <c r="BX1469" s="10"/>
      <c r="BY1469" s="10"/>
      <c r="BZ1469" s="10"/>
      <c r="CA1469" s="10"/>
      <c r="CB1469" s="10"/>
      <c r="CC1469" s="10"/>
      <c r="CD1469" s="10"/>
      <c r="CE1469" s="10"/>
      <c r="CF1469" s="10"/>
      <c r="CG1469" s="10"/>
      <c r="CH1469" s="10"/>
      <c r="CI1469" s="10"/>
      <c r="CJ1469" s="10"/>
      <c r="CK1469" s="10"/>
      <c r="CL1469" s="10"/>
      <c r="CM1469" s="10"/>
      <c r="CN1469" s="10"/>
      <c r="CO1469" s="10"/>
      <c r="CP1469" s="10"/>
      <c r="CQ1469" s="10"/>
      <c r="CR1469" s="10"/>
      <c r="CS1469" s="10"/>
      <c r="CT1469" s="10"/>
      <c r="CU1469" s="10"/>
      <c r="CV1469" s="10"/>
      <c r="CW1469" s="10"/>
      <c r="CX1469" s="10"/>
      <c r="CY1469" s="10"/>
      <c r="CZ1469" s="10"/>
      <c r="DA1469" s="10"/>
      <c r="DB1469" s="10"/>
      <c r="DC1469" s="10"/>
      <c r="DD1469" s="10"/>
      <c r="DE1469" s="10"/>
      <c r="DF1469" s="10"/>
      <c r="DG1469" s="10"/>
      <c r="DH1469" s="10"/>
      <c r="DI1469" s="10"/>
      <c r="DJ1469" s="10"/>
      <c r="DK1469" s="10"/>
      <c r="DL1469" s="10"/>
      <c r="DM1469" s="10"/>
      <c r="DN1469" s="10"/>
      <c r="DO1469" s="10"/>
      <c r="DP1469" s="10"/>
      <c r="DQ1469" s="10"/>
      <c r="DR1469" s="10"/>
      <c r="DS1469" s="10"/>
    </row>
    <row r="1470" spans="1:123" s="101" customFormat="1" ht="10.95" customHeight="1" x14ac:dyDescent="0.25">
      <c r="A1470" s="75" t="s">
        <v>348</v>
      </c>
      <c r="B1470" s="95" t="str">
        <f t="shared" si="408"/>
        <v>Bud02 2020,3011,'505300',7491.90444444444</v>
      </c>
      <c r="C1470" s="96">
        <f t="shared" si="409"/>
        <v>2020</v>
      </c>
      <c r="D1470" s="96">
        <v>3011</v>
      </c>
      <c r="E1470" s="97">
        <f>IF(LEFT(H1470,1) = "x",H1470,F1470)</f>
        <v>505300</v>
      </c>
      <c r="F1470" s="90">
        <v>505300</v>
      </c>
      <c r="G1470" s="98">
        <f>IF(""="",1,SUBSTITUTE(SUBSTITUTE("","xxp","xpp"),"xppm13","xppm08"))</f>
        <v>1</v>
      </c>
      <c r="H1470" s="98">
        <f>IF(""="",1,"")</f>
        <v>1</v>
      </c>
      <c r="I1470" s="98">
        <f>IF(""="",1,IF(LEFT("",1)&lt;&gt;"E","",1))</f>
        <v>1</v>
      </c>
      <c r="J1470" s="98">
        <f>IF(""="",1,IF(LEFT("",1)="E","",1))</f>
        <v>1</v>
      </c>
      <c r="K1470" s="99" t="s">
        <v>378</v>
      </c>
      <c r="L1470" s="91">
        <v>3011</v>
      </c>
      <c r="M1470" s="100" t="str">
        <f>IF(LEFT($G1470,4)="xppm","*","")</f>
        <v/>
      </c>
      <c r="N1470" s="101" t="str">
        <f>UPPER(TRIM("          PROFESSIONAL FEES"))</f>
        <v>PROFESSIONAL FEES</v>
      </c>
      <c r="P1470" s="102" t="s">
        <v>356</v>
      </c>
      <c r="R1470" s="109">
        <f>IFERROR(IF(1*AB1470&gt;0,AB1470,V1470),V1470)</f>
        <v>7491.9044444444444</v>
      </c>
      <c r="S1470" s="108"/>
      <c r="T1470" s="101">
        <f>IFERROR(IF(LEFT($G1470,4)="xppm",AD1470/VLOOKUP($G1470,$K$11:$Z$28,T$1,0),IF(LEFT($J1470,1)="E",AD1470/VLOOKUP($J1470,$K$11:$Z$28,T$1,0),AD1470/T$6)),"")</f>
        <v>11092.19</v>
      </c>
      <c r="V1470" s="101">
        <f>IFERROR(IF(LEFT($G1470,4)="xppm",AF1470/VLOOKUP($G1470,$K$11:$Z$28,V$1,0),IF(LEFT($J1470,1)="E",AF1470/VLOOKUP($J1470,$K$11:$Z$28,V$1,0),AF1470/V$6)),"")</f>
        <v>7491.9044444444444</v>
      </c>
      <c r="X1470" s="101">
        <f>IFERROR(IF(LEFT($G1470,4)="xppm",AH1470/VLOOKUP($G1470,$K$11:$Z$28,X$1,0),IF(LEFT($J1470,1)="E",AH1470/VLOOKUP($J1470,$K$11:$Z$28,X$1,0),AH1470/X$6)),"")</f>
        <v>2112.9124999999999</v>
      </c>
      <c r="Z1470" s="101">
        <f>IFERROR(IF(LEFT($G1470,4)="xppm",AJ1470/VLOOKUP($G1470,$K$11:$Z$28,Z$1,0),IF(LEFT($J1470,1)="E",AJ1470/VLOOKUP($J1470,$K$11:$Z$28,Z$1,0),AJ1470/Z$6)),"")</f>
        <v>5691.9075000000003</v>
      </c>
      <c r="AA1470" s="108"/>
      <c r="AB1470" s="99">
        <f>IFERROR(IF(LEFT($G1470,4)="xppm",AL1470/VLOOKUP($G1470,$K$11:$Z$28,AB$1,0),IF(LEFT($J1470,1)="E",AL1470/VLOOKUP($J1470,$K$11:$AB$28,AB$1,0),AL1470/AB$6)),"")</f>
        <v>0</v>
      </c>
      <c r="AC1470" s="110"/>
      <c r="AD1470" s="14">
        <v>33276.57</v>
      </c>
      <c r="AE1470" s="14"/>
      <c r="AF1470" s="14">
        <v>67427.14</v>
      </c>
      <c r="AG1470" s="14"/>
      <c r="AH1470" s="14">
        <v>25354.95</v>
      </c>
      <c r="AI1470" s="14"/>
      <c r="AJ1470" s="14">
        <v>68302.89</v>
      </c>
      <c r="AK1470" s="65"/>
      <c r="AL1470" s="14">
        <v>0</v>
      </c>
      <c r="AM1470" s="65"/>
      <c r="AN1470" s="25">
        <v>2763.96</v>
      </c>
      <c r="AO1470" s="25">
        <v>3107.25</v>
      </c>
      <c r="AP1470" s="25">
        <v>2135.9</v>
      </c>
      <c r="AQ1470" s="25">
        <v>2873.11</v>
      </c>
      <c r="AR1470" s="25">
        <v>4085.68</v>
      </c>
      <c r="AS1470" s="25">
        <v>8392.32</v>
      </c>
      <c r="AT1470" s="25">
        <v>4241.6499999999996</v>
      </c>
      <c r="AU1470" s="25">
        <v>10196.36</v>
      </c>
      <c r="AV1470" s="25">
        <v>4361.45</v>
      </c>
      <c r="AW1470" s="25">
        <v>7040.78</v>
      </c>
      <c r="AX1470" s="25">
        <v>8028.68</v>
      </c>
      <c r="AY1470" s="25">
        <v>18207.11</v>
      </c>
      <c r="AZ1470" s="108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  <c r="BS1470" s="10"/>
      <c r="BT1470" s="10"/>
      <c r="BU1470" s="10"/>
      <c r="BV1470" s="10"/>
      <c r="BW1470" s="10"/>
      <c r="BX1470" s="10"/>
      <c r="BY1470" s="10"/>
      <c r="BZ1470" s="10"/>
      <c r="CA1470" s="10"/>
      <c r="CB1470" s="10"/>
      <c r="CC1470" s="10"/>
      <c r="CD1470" s="10"/>
      <c r="CE1470" s="10"/>
      <c r="CF1470" s="10"/>
      <c r="CG1470" s="10"/>
      <c r="CH1470" s="10"/>
      <c r="CI1470" s="10"/>
      <c r="CJ1470" s="10"/>
      <c r="CK1470" s="10"/>
      <c r="CL1470" s="10"/>
      <c r="CM1470" s="10"/>
      <c r="CN1470" s="10"/>
      <c r="CO1470" s="10"/>
      <c r="CP1470" s="10"/>
      <c r="CQ1470" s="10"/>
      <c r="CR1470" s="10"/>
      <c r="CS1470" s="10"/>
      <c r="CT1470" s="10"/>
      <c r="CU1470" s="10"/>
      <c r="CV1470" s="10"/>
      <c r="CW1470" s="10"/>
      <c r="CX1470" s="10"/>
      <c r="CY1470" s="10"/>
      <c r="CZ1470" s="10"/>
      <c r="DA1470" s="10"/>
      <c r="DB1470" s="10"/>
      <c r="DC1470" s="10"/>
      <c r="DD1470" s="10"/>
      <c r="DE1470" s="10"/>
      <c r="DF1470" s="10"/>
      <c r="DG1470" s="10"/>
      <c r="DH1470" s="10"/>
      <c r="DI1470" s="10"/>
      <c r="DJ1470" s="10"/>
      <c r="DK1470" s="10"/>
      <c r="DL1470" s="10"/>
      <c r="DM1470" s="10"/>
      <c r="DN1470" s="10"/>
      <c r="DO1470" s="10"/>
      <c r="DP1470" s="10"/>
      <c r="DQ1470" s="10"/>
      <c r="DR1470" s="10"/>
      <c r="DS1470" s="10"/>
    </row>
    <row r="1471" spans="1:123" s="101" customFormat="1" ht="10.95" customHeight="1" x14ac:dyDescent="0.25">
      <c r="A1471" s="75" t="s">
        <v>348</v>
      </c>
      <c r="B1471" s="95" t="str">
        <f t="shared" si="408"/>
        <v>Bud02 2020,3011,'548000',1993.69</v>
      </c>
      <c r="C1471" s="96">
        <f t="shared" si="409"/>
        <v>2020</v>
      </c>
      <c r="D1471" s="96">
        <v>3011</v>
      </c>
      <c r="E1471" s="97">
        <f>IF(LEFT(H1471,1) = "x",H1471,F1471)</f>
        <v>548000</v>
      </c>
      <c r="F1471" s="90">
        <v>548000</v>
      </c>
      <c r="G1471" s="98">
        <f>IF(""="",1,SUBSTITUTE(SUBSTITUTE("","xxp","xpp"),"xppm13","xppm08"))</f>
        <v>1</v>
      </c>
      <c r="H1471" s="98">
        <f>IF(""="",1,"")</f>
        <v>1</v>
      </c>
      <c r="I1471" s="98">
        <f>IF(""="",1,IF(LEFT("",1)&lt;&gt;"E","",1))</f>
        <v>1</v>
      </c>
      <c r="J1471" s="98">
        <f>IF(""="",1,IF(LEFT("",1)="E","",1))</f>
        <v>1</v>
      </c>
      <c r="K1471" s="99" t="s">
        <v>379</v>
      </c>
      <c r="L1471" s="91">
        <v>3011</v>
      </c>
      <c r="M1471" s="100" t="str">
        <f>IF(LEFT($G1471,4)="xppm","*","")</f>
        <v/>
      </c>
      <c r="N1471" s="101" t="str">
        <f>UPPER(TRIM("          CABLE TV/INTERNET"))</f>
        <v>CABLE TV/INTERNET</v>
      </c>
      <c r="P1471" s="102" t="s">
        <v>370</v>
      </c>
      <c r="R1471" s="109">
        <f>IFERROR(IF(1*AB1471&gt;0,AB1471,V1471),V1471)</f>
        <v>1993.6899999999998</v>
      </c>
      <c r="S1471" s="108"/>
      <c r="T1471" s="101">
        <f>IFERROR(IF(LEFT($G1471,4)="xppm",AD1471/VLOOKUP($G1471,$K$11:$Z$28,T$1,0),IF(LEFT($J1471,1)="E",AD1471/VLOOKUP($J1471,$K$11:$Z$28,T$1,0),AD1471/T$6)),"")</f>
        <v>2129.7866666666664</v>
      </c>
      <c r="V1471" s="101">
        <f>IFERROR(IF(LEFT($G1471,4)="xppm",AF1471/VLOOKUP($G1471,$K$11:$Z$28,V$1,0),IF(LEFT($J1471,1)="E",AF1471/VLOOKUP($J1471,$K$11:$Z$28,V$1,0),AF1471/V$6)),"")</f>
        <v>1993.6899999999998</v>
      </c>
      <c r="X1471" s="101">
        <f>IFERROR(IF(LEFT($G1471,4)="xppm",AH1471/VLOOKUP($G1471,$K$11:$Z$28,X$1,0),IF(LEFT($J1471,1)="E",AH1471/VLOOKUP($J1471,$K$11:$Z$28,X$1,0),AH1471/X$6)),"")</f>
        <v>2063.4633333333336</v>
      </c>
      <c r="Z1471" s="101">
        <f>IFERROR(IF(LEFT($G1471,4)="xppm",AJ1471/VLOOKUP($G1471,$K$11:$Z$28,Z$1,0),IF(LEFT($J1471,1)="E",AJ1471/VLOOKUP($J1471,$K$11:$Z$28,Z$1,0),AJ1471/Z$6)),"")</f>
        <v>2200.85</v>
      </c>
      <c r="AA1471" s="108"/>
      <c r="AB1471" s="99">
        <f>IFERROR(IF(LEFT($G1471,4)="xppm",AL1471/VLOOKUP($G1471,$K$11:$Z$28,AB$1,0),IF(LEFT($J1471,1)="E",AL1471/VLOOKUP($J1471,$K$11:$AB$28,AB$1,0),AL1471/AB$6)),"")</f>
        <v>0</v>
      </c>
      <c r="AC1471" s="110"/>
      <c r="AD1471" s="14">
        <v>6389.36</v>
      </c>
      <c r="AE1471" s="14"/>
      <c r="AF1471" s="14">
        <v>17943.21</v>
      </c>
      <c r="AG1471" s="14"/>
      <c r="AH1471" s="14">
        <v>24761.56</v>
      </c>
      <c r="AI1471" s="14"/>
      <c r="AJ1471" s="14">
        <v>26410.2</v>
      </c>
      <c r="AK1471" s="65"/>
      <c r="AL1471" s="14">
        <v>0</v>
      </c>
      <c r="AM1471" s="65"/>
      <c r="AN1471" s="25">
        <v>2184.64</v>
      </c>
      <c r="AO1471" s="25">
        <v>1912.71</v>
      </c>
      <c r="AP1471" s="25">
        <v>2059.08</v>
      </c>
      <c r="AQ1471" s="25">
        <v>788.9</v>
      </c>
      <c r="AR1471" s="25">
        <v>2150.73</v>
      </c>
      <c r="AS1471" s="25">
        <v>3520.9</v>
      </c>
      <c r="AT1471" s="25">
        <v>2151.96</v>
      </c>
      <c r="AU1471" s="25">
        <v>2151.52</v>
      </c>
      <c r="AV1471" s="25">
        <v>789.84</v>
      </c>
      <c r="AW1471" s="25">
        <v>2151.52</v>
      </c>
      <c r="AX1471" s="25">
        <v>2110.27</v>
      </c>
      <c r="AY1471" s="25">
        <v>2127.5700000000002</v>
      </c>
      <c r="AZ1471" s="108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  <c r="BS1471" s="10"/>
      <c r="BT1471" s="10"/>
      <c r="BU1471" s="10"/>
      <c r="BV1471" s="10"/>
      <c r="BW1471" s="10"/>
      <c r="BX1471" s="10"/>
      <c r="BY1471" s="10"/>
      <c r="BZ1471" s="10"/>
      <c r="CA1471" s="10"/>
      <c r="CB1471" s="10"/>
      <c r="CC1471" s="10"/>
      <c r="CD1471" s="10"/>
      <c r="CE1471" s="10"/>
      <c r="CF1471" s="10"/>
      <c r="CG1471" s="10"/>
      <c r="CH1471" s="10"/>
      <c r="CI1471" s="10"/>
      <c r="CJ1471" s="10"/>
      <c r="CK1471" s="10"/>
      <c r="CL1471" s="10"/>
      <c r="CM1471" s="10"/>
      <c r="CN1471" s="10"/>
      <c r="CO1471" s="10"/>
      <c r="CP1471" s="10"/>
      <c r="CQ1471" s="10"/>
      <c r="CR1471" s="10"/>
      <c r="CS1471" s="10"/>
      <c r="CT1471" s="10"/>
      <c r="CU1471" s="10"/>
      <c r="CV1471" s="10"/>
      <c r="CW1471" s="10"/>
      <c r="CX1471" s="10"/>
      <c r="CY1471" s="10"/>
      <c r="CZ1471" s="10"/>
      <c r="DA1471" s="10"/>
      <c r="DB1471" s="10"/>
      <c r="DC1471" s="10"/>
      <c r="DD1471" s="10"/>
      <c r="DE1471" s="10"/>
      <c r="DF1471" s="10"/>
      <c r="DG1471" s="10"/>
      <c r="DH1471" s="10"/>
      <c r="DI1471" s="10"/>
      <c r="DJ1471" s="10"/>
      <c r="DK1471" s="10"/>
      <c r="DL1471" s="10"/>
      <c r="DM1471" s="10"/>
      <c r="DN1471" s="10"/>
      <c r="DO1471" s="10"/>
      <c r="DP1471" s="10"/>
      <c r="DQ1471" s="10"/>
      <c r="DR1471" s="10"/>
      <c r="DS1471" s="10"/>
    </row>
    <row r="1472" spans="1:123" s="101" customFormat="1" ht="10.95" customHeight="1" x14ac:dyDescent="0.25">
      <c r="A1472" s="75" t="s">
        <v>348</v>
      </c>
      <c r="B1472" s="95" t="str">
        <f t="shared" si="408"/>
        <v>Bud02 2020,3011,'549000',8124.89333333333</v>
      </c>
      <c r="C1472" s="96">
        <f t="shared" si="409"/>
        <v>2020</v>
      </c>
      <c r="D1472" s="96">
        <v>3011</v>
      </c>
      <c r="E1472" s="97">
        <f>IF(LEFT(H1472,1) = "x",H1472,F1472)</f>
        <v>549000</v>
      </c>
      <c r="F1472" s="90">
        <v>549000</v>
      </c>
      <c r="G1472" s="98">
        <f>IF(""="",1,SUBSTITUTE(SUBSTITUTE("","xxp","xpp"),"xppm13","xppm08"))</f>
        <v>1</v>
      </c>
      <c r="H1472" s="98">
        <f>IF(""="",1,"")</f>
        <v>1</v>
      </c>
      <c r="I1472" s="98">
        <f>IF(""="",1,IF(LEFT("",1)&lt;&gt;"E","",1))</f>
        <v>1</v>
      </c>
      <c r="J1472" s="98">
        <f>IF(""="",1,IF(LEFT("",1)="E","",1))</f>
        <v>1</v>
      </c>
      <c r="K1472" s="99" t="s">
        <v>380</v>
      </c>
      <c r="L1472" s="91">
        <v>3011</v>
      </c>
      <c r="M1472" s="100" t="str">
        <f>IF(LEFT($G1472,4)="xppm","*","")</f>
        <v/>
      </c>
      <c r="N1472" s="101" t="str">
        <f>UPPER(TRIM("          COMPUTER HARDWARE/SOFTWARE"))</f>
        <v>COMPUTER HARDWARE/SOFTWARE</v>
      </c>
      <c r="P1472" s="102" t="s">
        <v>370</v>
      </c>
      <c r="R1472" s="109">
        <f>IFERROR(IF(1*AB1472&gt;0,AB1472,V1472),V1472)</f>
        <v>8124.8933333333325</v>
      </c>
      <c r="S1472" s="108"/>
      <c r="T1472" s="101">
        <f>IFERROR(IF(LEFT($G1472,4)="xppm",AD1472/VLOOKUP($G1472,$K$11:$Z$28,T$1,0),IF(LEFT($J1472,1)="E",AD1472/VLOOKUP($J1472,$K$11:$Z$28,T$1,0),AD1472/T$6)),"")</f>
        <v>7859.1466666666665</v>
      </c>
      <c r="V1472" s="101">
        <f>IFERROR(IF(LEFT($G1472,4)="xppm",AF1472/VLOOKUP($G1472,$K$11:$Z$28,V$1,0),IF(LEFT($J1472,1)="E",AF1472/VLOOKUP($J1472,$K$11:$Z$28,V$1,0),AF1472/V$6)),"")</f>
        <v>8124.8933333333325</v>
      </c>
      <c r="X1472" s="101">
        <f>IFERROR(IF(LEFT($G1472,4)="xppm",AH1472/VLOOKUP($G1472,$K$11:$Z$28,X$1,0),IF(LEFT($J1472,1)="E",AH1472/VLOOKUP($J1472,$K$11:$Z$28,X$1,0),AH1472/X$6)),"")</f>
        <v>8390.2991666666658</v>
      </c>
      <c r="Z1472" s="101">
        <f>IFERROR(IF(LEFT($G1472,4)="xppm",AJ1472/VLOOKUP($G1472,$K$11:$Z$28,Z$1,0),IF(LEFT($J1472,1)="E",AJ1472/VLOOKUP($J1472,$K$11:$Z$28,Z$1,0),AJ1472/Z$6)),"")</f>
        <v>7526.8987283333336</v>
      </c>
      <c r="AA1472" s="108"/>
      <c r="AB1472" s="99">
        <f>IFERROR(IF(LEFT($G1472,4)="xppm",AL1472/VLOOKUP($G1472,$K$11:$Z$28,AB$1,0),IF(LEFT($J1472,1)="E",AL1472/VLOOKUP($J1472,$K$11:$AB$28,AB$1,0),AL1472/AB$6)),"")</f>
        <v>0</v>
      </c>
      <c r="AC1472" s="110"/>
      <c r="AD1472" s="14">
        <v>23577.439999999999</v>
      </c>
      <c r="AE1472" s="14"/>
      <c r="AF1472" s="14">
        <v>73124.039999999994</v>
      </c>
      <c r="AG1472" s="14"/>
      <c r="AH1472" s="14">
        <v>100683.59</v>
      </c>
      <c r="AI1472" s="14"/>
      <c r="AJ1472" s="14">
        <v>90322.784740000003</v>
      </c>
      <c r="AK1472" s="65"/>
      <c r="AL1472" s="14">
        <v>0</v>
      </c>
      <c r="AM1472" s="65"/>
      <c r="AN1472" s="25">
        <v>9026.2800000000007</v>
      </c>
      <c r="AO1472" s="25">
        <v>12477.01</v>
      </c>
      <c r="AP1472" s="25">
        <v>4940.3900000000003</v>
      </c>
      <c r="AQ1472" s="25">
        <v>8346.74</v>
      </c>
      <c r="AR1472" s="25">
        <v>10399.98</v>
      </c>
      <c r="AS1472" s="25">
        <v>9186.1299999999992</v>
      </c>
      <c r="AT1472" s="25">
        <v>8258.9699999999993</v>
      </c>
      <c r="AU1472" s="25">
        <v>8581.33</v>
      </c>
      <c r="AV1472" s="25">
        <v>4773.45</v>
      </c>
      <c r="AW1472" s="25">
        <v>7667.06</v>
      </c>
      <c r="AX1472" s="25">
        <v>8234.23</v>
      </c>
      <c r="AY1472" s="25">
        <v>7676.15</v>
      </c>
      <c r="AZ1472" s="108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  <c r="BS1472" s="10"/>
      <c r="BT1472" s="10"/>
      <c r="BU1472" s="10"/>
      <c r="BV1472" s="10"/>
      <c r="BW1472" s="10"/>
      <c r="BX1472" s="10"/>
      <c r="BY1472" s="10"/>
      <c r="BZ1472" s="10"/>
      <c r="CA1472" s="10"/>
      <c r="CB1472" s="10"/>
      <c r="CC1472" s="10"/>
      <c r="CD1472" s="10"/>
      <c r="CE1472" s="10"/>
      <c r="CF1472" s="10"/>
      <c r="CG1472" s="10"/>
      <c r="CH1472" s="10"/>
      <c r="CI1472" s="10"/>
      <c r="CJ1472" s="10"/>
      <c r="CK1472" s="10"/>
      <c r="CL1472" s="10"/>
      <c r="CM1472" s="10"/>
      <c r="CN1472" s="10"/>
      <c r="CO1472" s="10"/>
      <c r="CP1472" s="10"/>
      <c r="CQ1472" s="10"/>
      <c r="CR1472" s="10"/>
      <c r="CS1472" s="10"/>
      <c r="CT1472" s="10"/>
      <c r="CU1472" s="10"/>
      <c r="CV1472" s="10"/>
      <c r="CW1472" s="10"/>
      <c r="CX1472" s="10"/>
      <c r="CY1472" s="10"/>
      <c r="CZ1472" s="10"/>
      <c r="DA1472" s="10"/>
      <c r="DB1472" s="10"/>
      <c r="DC1472" s="10"/>
      <c r="DD1472" s="10"/>
      <c r="DE1472" s="10"/>
      <c r="DF1472" s="10"/>
      <c r="DG1472" s="10"/>
      <c r="DH1472" s="10"/>
      <c r="DI1472" s="10"/>
      <c r="DJ1472" s="10"/>
      <c r="DK1472" s="10"/>
      <c r="DL1472" s="10"/>
      <c r="DM1472" s="10"/>
      <c r="DN1472" s="10"/>
      <c r="DO1472" s="10"/>
      <c r="DP1472" s="10"/>
      <c r="DQ1472" s="10"/>
      <c r="DR1472" s="10"/>
      <c r="DS1472" s="10"/>
    </row>
    <row r="1473" spans="1:123" s="101" customFormat="1" ht="10.95" customHeight="1" x14ac:dyDescent="0.25">
      <c r="A1473" s="75" t="s">
        <v>348</v>
      </c>
      <c r="B1473" s="95" t="str">
        <f t="shared" si="408"/>
        <v>Bud02 2020,3011,'550000',6047.12333333333</v>
      </c>
      <c r="C1473" s="96">
        <f t="shared" si="409"/>
        <v>2020</v>
      </c>
      <c r="D1473" s="96">
        <v>3011</v>
      </c>
      <c r="E1473" s="97">
        <f>IF(LEFT(H1473,1) = "x",H1473,F1473)</f>
        <v>550000</v>
      </c>
      <c r="F1473" s="90">
        <v>550000</v>
      </c>
      <c r="G1473" s="98">
        <f>IF(""="",1,SUBSTITUTE(SUBSTITUTE("","xxp","xpp"),"xppm13","xppm08"))</f>
        <v>1</v>
      </c>
      <c r="H1473" s="98">
        <f>IF(""="",1,"")</f>
        <v>1</v>
      </c>
      <c r="I1473" s="98">
        <f>IF(""="",1,IF(LEFT("",1)&lt;&gt;"E","",1))</f>
        <v>1</v>
      </c>
      <c r="J1473" s="98">
        <f>IF(""="",1,IF(LEFT("",1)="E","",1))</f>
        <v>1</v>
      </c>
      <c r="K1473" s="99" t="s">
        <v>381</v>
      </c>
      <c r="L1473" s="91">
        <v>3011</v>
      </c>
      <c r="M1473" s="100" t="str">
        <f>IF(LEFT($G1473,4)="xppm","*","")</f>
        <v/>
      </c>
      <c r="N1473" s="101" t="str">
        <f>UPPER(TRIM("          EMPLOYEE EXPENSES"))</f>
        <v>EMPLOYEE EXPENSES</v>
      </c>
      <c r="P1473" s="102" t="s">
        <v>382</v>
      </c>
      <c r="R1473" s="109">
        <f>IFERROR(IF(1*AB1473&gt;0,AB1473,V1473),V1473)</f>
        <v>6047.123333333333</v>
      </c>
      <c r="S1473" s="108"/>
      <c r="T1473" s="101">
        <f>IFERROR(IF(LEFT($G1473,4)="xppm",AD1473/VLOOKUP($G1473,$K$11:$Z$28,T$1,0),IF(LEFT($J1473,1)="E",AD1473/VLOOKUP($J1473,$K$11:$Z$28,T$1,0),AD1473/T$6)),"")</f>
        <v>6618.09</v>
      </c>
      <c r="V1473" s="101">
        <f>IFERROR(IF(LEFT($G1473,4)="xppm",AF1473/VLOOKUP($G1473,$K$11:$Z$28,V$1,0),IF(LEFT($J1473,1)="E",AF1473/VLOOKUP($J1473,$K$11:$Z$28,V$1,0),AF1473/V$6)),"")</f>
        <v>6047.123333333333</v>
      </c>
      <c r="X1473" s="101">
        <f>IFERROR(IF(LEFT($G1473,4)="xppm",AH1473/VLOOKUP($G1473,$K$11:$Z$28,X$1,0),IF(LEFT($J1473,1)="E",AH1473/VLOOKUP($J1473,$K$11:$Z$28,X$1,0),AH1473/X$6)),"")</f>
        <v>3827.1516666666666</v>
      </c>
      <c r="Z1473" s="101">
        <f>IFERROR(IF(LEFT($G1473,4)="xppm",AJ1473/VLOOKUP($G1473,$K$11:$Z$28,Z$1,0),IF(LEFT($J1473,1)="E",AJ1473/VLOOKUP($J1473,$K$11:$Z$28,Z$1,0),AJ1473/Z$6)),"")</f>
        <v>5006.9860186666665</v>
      </c>
      <c r="AA1473" s="108"/>
      <c r="AB1473" s="99">
        <f>IFERROR(IF(LEFT($G1473,4)="xppm",AL1473/VLOOKUP($G1473,$K$11:$Z$28,AB$1,0),IF(LEFT($J1473,1)="E",AL1473/VLOOKUP($J1473,$K$11:$AB$28,AB$1,0),AL1473/AB$6)),"")</f>
        <v>0</v>
      </c>
      <c r="AC1473" s="110"/>
      <c r="AD1473" s="14">
        <v>19854.27</v>
      </c>
      <c r="AE1473" s="14"/>
      <c r="AF1473" s="14">
        <v>54424.11</v>
      </c>
      <c r="AG1473" s="14"/>
      <c r="AH1473" s="14">
        <v>45925.82</v>
      </c>
      <c r="AI1473" s="14"/>
      <c r="AJ1473" s="14">
        <v>60083.832223999998</v>
      </c>
      <c r="AK1473" s="65"/>
      <c r="AL1473" s="14">
        <v>0</v>
      </c>
      <c r="AM1473" s="65"/>
      <c r="AN1473" s="25">
        <v>1791.41</v>
      </c>
      <c r="AO1473" s="25">
        <v>2600.04</v>
      </c>
      <c r="AP1473" s="25">
        <v>6091.76</v>
      </c>
      <c r="AQ1473" s="25">
        <v>4177.6099999999997</v>
      </c>
      <c r="AR1473" s="25">
        <v>6288.97</v>
      </c>
      <c r="AS1473" s="25">
        <v>4947.96</v>
      </c>
      <c r="AT1473" s="25">
        <v>6931.13</v>
      </c>
      <c r="AU1473" s="25">
        <v>6722.72</v>
      </c>
      <c r="AV1473" s="25">
        <v>5501.45</v>
      </c>
      <c r="AW1473" s="25">
        <v>5171.91</v>
      </c>
      <c r="AX1473" s="25">
        <v>8187.91</v>
      </c>
      <c r="AY1473" s="25">
        <v>6494.45</v>
      </c>
      <c r="AZ1473" s="108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  <c r="BS1473" s="10"/>
      <c r="BT1473" s="10"/>
      <c r="BU1473" s="10"/>
      <c r="BV1473" s="10"/>
      <c r="BW1473" s="10"/>
      <c r="BX1473" s="10"/>
      <c r="BY1473" s="10"/>
      <c r="BZ1473" s="10"/>
      <c r="CA1473" s="10"/>
      <c r="CB1473" s="10"/>
      <c r="CC1473" s="10"/>
      <c r="CD1473" s="10"/>
      <c r="CE1473" s="10"/>
      <c r="CF1473" s="10"/>
      <c r="CG1473" s="10"/>
      <c r="CH1473" s="10"/>
      <c r="CI1473" s="10"/>
      <c r="CJ1473" s="10"/>
      <c r="CK1473" s="10"/>
      <c r="CL1473" s="10"/>
      <c r="CM1473" s="10"/>
      <c r="CN1473" s="10"/>
      <c r="CO1473" s="10"/>
      <c r="CP1473" s="10"/>
      <c r="CQ1473" s="10"/>
      <c r="CR1473" s="10"/>
      <c r="CS1473" s="10"/>
      <c r="CT1473" s="10"/>
      <c r="CU1473" s="10"/>
      <c r="CV1473" s="10"/>
      <c r="CW1473" s="10"/>
      <c r="CX1473" s="10"/>
      <c r="CY1473" s="10"/>
      <c r="CZ1473" s="10"/>
      <c r="DA1473" s="10"/>
      <c r="DB1473" s="10"/>
      <c r="DC1473" s="10"/>
      <c r="DD1473" s="10"/>
      <c r="DE1473" s="10"/>
      <c r="DF1473" s="10"/>
      <c r="DG1473" s="10"/>
      <c r="DH1473" s="10"/>
      <c r="DI1473" s="10"/>
      <c r="DJ1473" s="10"/>
      <c r="DK1473" s="10"/>
      <c r="DL1473" s="10"/>
      <c r="DM1473" s="10"/>
      <c r="DN1473" s="10"/>
      <c r="DO1473" s="10"/>
      <c r="DP1473" s="10"/>
      <c r="DQ1473" s="10"/>
      <c r="DR1473" s="10"/>
      <c r="DS1473" s="10"/>
    </row>
    <row r="1474" spans="1:123" s="101" customFormat="1" ht="10.95" customHeight="1" x14ac:dyDescent="0.25">
      <c r="A1474" s="75" t="s">
        <v>348</v>
      </c>
      <c r="B1474" s="95" t="str">
        <f t="shared" si="408"/>
        <v>Bud02 2020,3011,'552000',3054.73111111111</v>
      </c>
      <c r="C1474" s="96">
        <f t="shared" si="409"/>
        <v>2020</v>
      </c>
      <c r="D1474" s="96">
        <v>3011</v>
      </c>
      <c r="E1474" s="97">
        <f>IF(LEFT(H1474,1) = "x",H1474,F1474)</f>
        <v>552000</v>
      </c>
      <c r="F1474" s="90">
        <v>552000</v>
      </c>
      <c r="G1474" s="98">
        <f>IF(""="",1,SUBSTITUTE(SUBSTITUTE("","xxp","xpp"),"xppm13","xppm08"))</f>
        <v>1</v>
      </c>
      <c r="H1474" s="98">
        <f>IF(""="",1,"")</f>
        <v>1</v>
      </c>
      <c r="I1474" s="98">
        <f>IF(""="",1,IF(LEFT("",1)&lt;&gt;"E","",1))</f>
        <v>1</v>
      </c>
      <c r="J1474" s="98">
        <f>IF(""="",1,IF(LEFT("",1)="E","",1))</f>
        <v>1</v>
      </c>
      <c r="K1474" s="99" t="s">
        <v>383</v>
      </c>
      <c r="L1474" s="91">
        <v>3011</v>
      </c>
      <c r="M1474" s="100" t="str">
        <f>IF(LEFT($G1474,4)="xppm","*","")</f>
        <v/>
      </c>
      <c r="N1474" s="101" t="str">
        <f>UPPER(TRIM("          OFFICE EXPENSES"))</f>
        <v>OFFICE EXPENSES</v>
      </c>
      <c r="P1474" s="102" t="s">
        <v>370</v>
      </c>
      <c r="R1474" s="109">
        <f>IFERROR(IF(1*AB1474&gt;0,AB1474,V1474),V1474)</f>
        <v>3054.7311111111112</v>
      </c>
      <c r="S1474" s="108"/>
      <c r="T1474" s="101">
        <f>IFERROR(IF(LEFT($G1474,4)="xppm",AD1474/VLOOKUP($G1474,$K$11:$Z$28,T$1,0),IF(LEFT($J1474,1)="E",AD1474/VLOOKUP($J1474,$K$11:$Z$28,T$1,0),AD1474/T$6)),"")</f>
        <v>2665.9900000000002</v>
      </c>
      <c r="V1474" s="101">
        <f>IFERROR(IF(LEFT($G1474,4)="xppm",AF1474/VLOOKUP($G1474,$K$11:$Z$28,V$1,0),IF(LEFT($J1474,1)="E",AF1474/VLOOKUP($J1474,$K$11:$Z$28,V$1,0),AF1474/V$6)),"")</f>
        <v>3054.7311111111112</v>
      </c>
      <c r="X1474" s="101">
        <f>IFERROR(IF(LEFT($G1474,4)="xppm",AH1474/VLOOKUP($G1474,$K$11:$Z$28,X$1,0),IF(LEFT($J1474,1)="E",AH1474/VLOOKUP($J1474,$K$11:$Z$28,X$1,0),AH1474/X$6)),"")</f>
        <v>2731.1858333333334</v>
      </c>
      <c r="Z1474" s="101">
        <f>IFERROR(IF(LEFT($G1474,4)="xppm",AJ1474/VLOOKUP($G1474,$K$11:$Z$28,Z$1,0),IF(LEFT($J1474,1)="E",AJ1474/VLOOKUP($J1474,$K$11:$Z$28,Z$1,0),AJ1474/Z$6)),"")</f>
        <v>1903.0883333333334</v>
      </c>
      <c r="AA1474" s="108"/>
      <c r="AB1474" s="99">
        <f>IFERROR(IF(LEFT($G1474,4)="xppm",AL1474/VLOOKUP($G1474,$K$11:$Z$28,AB$1,0),IF(LEFT($J1474,1)="E",AL1474/VLOOKUP($J1474,$K$11:$AB$28,AB$1,0),AL1474/AB$6)),"")</f>
        <v>0</v>
      </c>
      <c r="AC1474" s="110"/>
      <c r="AD1474" s="14">
        <v>7997.97</v>
      </c>
      <c r="AE1474" s="14"/>
      <c r="AF1474" s="14">
        <v>27492.58</v>
      </c>
      <c r="AG1474" s="14"/>
      <c r="AH1474" s="14">
        <v>32774.230000000003</v>
      </c>
      <c r="AI1474" s="14"/>
      <c r="AJ1474" s="14">
        <v>22837.06</v>
      </c>
      <c r="AK1474" s="65"/>
      <c r="AL1474" s="14">
        <v>0</v>
      </c>
      <c r="AM1474" s="65"/>
      <c r="AN1474" s="25">
        <v>2351.7199999999998</v>
      </c>
      <c r="AO1474" s="25">
        <v>2674.99</v>
      </c>
      <c r="AP1474" s="25">
        <v>3890.99</v>
      </c>
      <c r="AQ1474" s="25">
        <v>2183.36</v>
      </c>
      <c r="AR1474" s="25">
        <v>3858.51</v>
      </c>
      <c r="AS1474" s="25">
        <v>3847.96</v>
      </c>
      <c r="AT1474" s="25">
        <v>2354.81</v>
      </c>
      <c r="AU1474" s="25">
        <v>4518.24</v>
      </c>
      <c r="AV1474" s="25">
        <v>2731.73</v>
      </c>
      <c r="AW1474" s="25">
        <v>1852.21</v>
      </c>
      <c r="AX1474" s="25">
        <v>2185.23</v>
      </c>
      <c r="AY1474" s="25">
        <v>3960.53</v>
      </c>
      <c r="AZ1474" s="108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  <c r="BS1474" s="10"/>
      <c r="BT1474" s="10"/>
      <c r="BU1474" s="10"/>
      <c r="BV1474" s="10"/>
      <c r="BW1474" s="10"/>
      <c r="BX1474" s="10"/>
      <c r="BY1474" s="10"/>
      <c r="BZ1474" s="10"/>
      <c r="CA1474" s="10"/>
      <c r="CB1474" s="10"/>
      <c r="CC1474" s="10"/>
      <c r="CD1474" s="10"/>
      <c r="CE1474" s="10"/>
      <c r="CF1474" s="10"/>
      <c r="CG1474" s="10"/>
      <c r="CH1474" s="10"/>
      <c r="CI1474" s="10"/>
      <c r="CJ1474" s="10"/>
      <c r="CK1474" s="10"/>
      <c r="CL1474" s="10"/>
      <c r="CM1474" s="10"/>
      <c r="CN1474" s="10"/>
      <c r="CO1474" s="10"/>
      <c r="CP1474" s="10"/>
      <c r="CQ1474" s="10"/>
      <c r="CR1474" s="10"/>
      <c r="CS1474" s="10"/>
      <c r="CT1474" s="10"/>
      <c r="CU1474" s="10"/>
      <c r="CV1474" s="10"/>
      <c r="CW1474" s="10"/>
      <c r="CX1474" s="10"/>
      <c r="CY1474" s="10"/>
      <c r="CZ1474" s="10"/>
      <c r="DA1474" s="10"/>
      <c r="DB1474" s="10"/>
      <c r="DC1474" s="10"/>
      <c r="DD1474" s="10"/>
      <c r="DE1474" s="10"/>
      <c r="DF1474" s="10"/>
      <c r="DG1474" s="10"/>
      <c r="DH1474" s="10"/>
      <c r="DI1474" s="10"/>
      <c r="DJ1474" s="10"/>
      <c r="DK1474" s="10"/>
      <c r="DL1474" s="10"/>
      <c r="DM1474" s="10"/>
      <c r="DN1474" s="10"/>
      <c r="DO1474" s="10"/>
      <c r="DP1474" s="10"/>
      <c r="DQ1474" s="10"/>
      <c r="DR1474" s="10"/>
      <c r="DS1474" s="10"/>
    </row>
    <row r="1475" spans="1:123" s="101" customFormat="1" ht="10.95" customHeight="1" x14ac:dyDescent="0.25">
      <c r="A1475" s="75" t="s">
        <v>348</v>
      </c>
      <c r="B1475" s="95" t="str">
        <f t="shared" si="408"/>
        <v>Bud02 2020,3011,'553500',1417.84555555556</v>
      </c>
      <c r="C1475" s="96">
        <f t="shared" si="409"/>
        <v>2020</v>
      </c>
      <c r="D1475" s="96">
        <v>3011</v>
      </c>
      <c r="E1475" s="97">
        <f>IF(LEFT(H1475,1) = "x",H1475,F1475)</f>
        <v>553500</v>
      </c>
      <c r="F1475" s="90">
        <v>553500</v>
      </c>
      <c r="G1475" s="98">
        <f>IF(""="",1,SUBSTITUTE(SUBSTITUTE("","xxp","xpp"),"xppm13","xppm08"))</f>
        <v>1</v>
      </c>
      <c r="H1475" s="98">
        <f>IF(""="",1,"")</f>
        <v>1</v>
      </c>
      <c r="I1475" s="98">
        <f>IF(""="",1,IF(LEFT("",1)&lt;&gt;"E","",1))</f>
        <v>1</v>
      </c>
      <c r="J1475" s="98">
        <f>IF(""="",1,IF(LEFT("",1)="E","",1))</f>
        <v>1</v>
      </c>
      <c r="K1475" s="99" t="s">
        <v>384</v>
      </c>
      <c r="L1475" s="91">
        <v>3011</v>
      </c>
      <c r="M1475" s="100" t="str">
        <f>IF(LEFT($G1475,4)="xppm","*","")</f>
        <v/>
      </c>
      <c r="N1475" s="101" t="str">
        <f>UPPER(TRIM("          TELEPHONE/CELL PHONE"))</f>
        <v>TELEPHONE/CELL PHONE</v>
      </c>
      <c r="P1475" s="102" t="s">
        <v>370</v>
      </c>
      <c r="R1475" s="109">
        <f>IFERROR(IF(1*AB1475&gt;0,AB1475,V1475),V1475)</f>
        <v>1417.8455555555556</v>
      </c>
      <c r="S1475" s="108"/>
      <c r="T1475" s="101">
        <f>IFERROR(IF(LEFT($G1475,4)="xppm",AD1475/VLOOKUP($G1475,$K$11:$Z$28,T$1,0),IF(LEFT($J1475,1)="E",AD1475/VLOOKUP($J1475,$K$11:$Z$28,T$1,0),AD1475/T$6)),"")</f>
        <v>1520.6333333333332</v>
      </c>
      <c r="V1475" s="101">
        <f>IFERROR(IF(LEFT($G1475,4)="xppm",AF1475/VLOOKUP($G1475,$K$11:$Z$28,V$1,0),IF(LEFT($J1475,1)="E",AF1475/VLOOKUP($J1475,$K$11:$Z$28,V$1,0),AF1475/V$6)),"")</f>
        <v>1417.8455555555556</v>
      </c>
      <c r="X1475" s="101">
        <f>IFERROR(IF(LEFT($G1475,4)="xppm",AH1475/VLOOKUP($G1475,$K$11:$Z$28,X$1,0),IF(LEFT($J1475,1)="E",AH1475/VLOOKUP($J1475,$K$11:$Z$28,X$1,0),AH1475/X$6)),"")</f>
        <v>1410.1324999999999</v>
      </c>
      <c r="Z1475" s="101">
        <f>IFERROR(IF(LEFT($G1475,4)="xppm",AJ1475/VLOOKUP($G1475,$K$11:$Z$28,Z$1,0),IF(LEFT($J1475,1)="E",AJ1475/VLOOKUP($J1475,$K$11:$Z$28,Z$1,0),AJ1475/Z$6)),"")</f>
        <v>1452.9208333333333</v>
      </c>
      <c r="AA1475" s="108"/>
      <c r="AB1475" s="99">
        <f>IFERROR(IF(LEFT($G1475,4)="xppm",AL1475/VLOOKUP($G1475,$K$11:$Z$28,AB$1,0),IF(LEFT($J1475,1)="E",AL1475/VLOOKUP($J1475,$K$11:$AB$28,AB$1,0),AL1475/AB$6)),"")</f>
        <v>0</v>
      </c>
      <c r="AC1475" s="110"/>
      <c r="AD1475" s="14">
        <v>4561.8999999999996</v>
      </c>
      <c r="AE1475" s="14"/>
      <c r="AF1475" s="14">
        <v>12760.61</v>
      </c>
      <c r="AG1475" s="14"/>
      <c r="AH1475" s="14">
        <v>16921.59</v>
      </c>
      <c r="AI1475" s="14"/>
      <c r="AJ1475" s="14">
        <v>17435.05</v>
      </c>
      <c r="AK1475" s="65"/>
      <c r="AL1475" s="14">
        <v>0</v>
      </c>
      <c r="AM1475" s="65"/>
      <c r="AN1475" s="25">
        <v>1302.92</v>
      </c>
      <c r="AO1475" s="25">
        <v>1586.98</v>
      </c>
      <c r="AP1475" s="25">
        <v>1262.75</v>
      </c>
      <c r="AQ1475" s="25">
        <v>1260.71</v>
      </c>
      <c r="AR1475" s="25">
        <v>1489.89</v>
      </c>
      <c r="AS1475" s="25">
        <v>1274.26</v>
      </c>
      <c r="AT1475" s="25">
        <v>1290.6500000000001</v>
      </c>
      <c r="AU1475" s="25">
        <v>1512.87</v>
      </c>
      <c r="AV1475" s="25">
        <v>1370.33</v>
      </c>
      <c r="AW1475" s="25">
        <v>1510.23</v>
      </c>
      <c r="AX1475" s="25">
        <v>1389.84</v>
      </c>
      <c r="AY1475" s="25">
        <v>1661.83</v>
      </c>
      <c r="AZ1475" s="108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  <c r="BS1475" s="10"/>
      <c r="BT1475" s="10"/>
      <c r="BU1475" s="10"/>
      <c r="BV1475" s="10"/>
      <c r="BW1475" s="10"/>
      <c r="BX1475" s="10"/>
      <c r="BY1475" s="10"/>
      <c r="BZ1475" s="10"/>
      <c r="CA1475" s="10"/>
      <c r="CB1475" s="10"/>
      <c r="CC1475" s="10"/>
      <c r="CD1475" s="10"/>
      <c r="CE1475" s="10"/>
      <c r="CF1475" s="10"/>
      <c r="CG1475" s="10"/>
      <c r="CH1475" s="10"/>
      <c r="CI1475" s="10"/>
      <c r="CJ1475" s="10"/>
      <c r="CK1475" s="10"/>
      <c r="CL1475" s="10"/>
      <c r="CM1475" s="10"/>
      <c r="CN1475" s="10"/>
      <c r="CO1475" s="10"/>
      <c r="CP1475" s="10"/>
      <c r="CQ1475" s="10"/>
      <c r="CR1475" s="10"/>
      <c r="CS1475" s="10"/>
      <c r="CT1475" s="10"/>
      <c r="CU1475" s="10"/>
      <c r="CV1475" s="10"/>
      <c r="CW1475" s="10"/>
      <c r="CX1475" s="10"/>
      <c r="CY1475" s="10"/>
      <c r="CZ1475" s="10"/>
      <c r="DA1475" s="10"/>
      <c r="DB1475" s="10"/>
      <c r="DC1475" s="10"/>
      <c r="DD1475" s="10"/>
      <c r="DE1475" s="10"/>
      <c r="DF1475" s="10"/>
      <c r="DG1475" s="10"/>
      <c r="DH1475" s="10"/>
      <c r="DI1475" s="10"/>
      <c r="DJ1475" s="10"/>
      <c r="DK1475" s="10"/>
      <c r="DL1475" s="10"/>
      <c r="DM1475" s="10"/>
      <c r="DN1475" s="10"/>
      <c r="DO1475" s="10"/>
      <c r="DP1475" s="10"/>
      <c r="DQ1475" s="10"/>
      <c r="DR1475" s="10"/>
      <c r="DS1475" s="10"/>
    </row>
    <row r="1476" spans="1:123" s="101" customFormat="1" ht="10.95" customHeight="1" x14ac:dyDescent="0.25">
      <c r="A1476" s="75" t="s">
        <v>348</v>
      </c>
      <c r="B1476" s="95" t="str">
        <f t="shared" si="408"/>
        <v>Bud02 2020,3011,'555000',205.827777777778</v>
      </c>
      <c r="C1476" s="96">
        <f t="shared" si="409"/>
        <v>2020</v>
      </c>
      <c r="D1476" s="96">
        <v>3011</v>
      </c>
      <c r="E1476" s="97">
        <f>IF(LEFT(H1476,1) = "x",H1476,F1476)</f>
        <v>555000</v>
      </c>
      <c r="F1476" s="90">
        <v>555000</v>
      </c>
      <c r="G1476" s="98">
        <f>IF(""="",1,SUBSTITUTE(SUBSTITUTE("","xxp","xpp"),"xppm13","xppm08"))</f>
        <v>1</v>
      </c>
      <c r="H1476" s="98">
        <f>IF(""="",1,"")</f>
        <v>1</v>
      </c>
      <c r="I1476" s="98">
        <f>IF(""="",1,IF(LEFT("",1)&lt;&gt;"E","",1))</f>
        <v>1</v>
      </c>
      <c r="J1476" s="98">
        <f>IF(""="",1,IF(LEFT("",1)="E","",1))</f>
        <v>1</v>
      </c>
      <c r="K1476" s="99" t="s">
        <v>385</v>
      </c>
      <c r="L1476" s="91">
        <v>3011</v>
      </c>
      <c r="M1476" s="100" t="str">
        <f>IF(LEFT($G1476,4)="xppm","*","")</f>
        <v/>
      </c>
      <c r="N1476" s="101" t="str">
        <f>UPPER(TRIM("          DONATIONS"))</f>
        <v>DONATIONS</v>
      </c>
      <c r="P1476" s="102" t="s">
        <v>386</v>
      </c>
      <c r="R1476" s="109">
        <f>IFERROR(IF(1*AB1476&gt;0,AB1476,V1476),V1476)</f>
        <v>205.82777777777778</v>
      </c>
      <c r="S1476" s="108"/>
      <c r="T1476" s="101">
        <f>IFERROR(IF(LEFT($G1476,4)="xppm",AD1476/VLOOKUP($G1476,$K$11:$Z$28,T$1,0),IF(LEFT($J1476,1)="E",AD1476/VLOOKUP($J1476,$K$11:$Z$28,T$1,0),AD1476/T$6)),"")</f>
        <v>298.59333333333331</v>
      </c>
      <c r="V1476" s="101">
        <f>IFERROR(IF(LEFT($G1476,4)="xppm",AF1476/VLOOKUP($G1476,$K$11:$Z$28,V$1,0),IF(LEFT($J1476,1)="E",AF1476/VLOOKUP($J1476,$K$11:$Z$28,V$1,0),AF1476/V$6)),"")</f>
        <v>205.82777777777778</v>
      </c>
      <c r="X1476" s="101">
        <f>IFERROR(IF(LEFT($G1476,4)="xppm",AH1476/VLOOKUP($G1476,$K$11:$Z$28,X$1,0),IF(LEFT($J1476,1)="E",AH1476/VLOOKUP($J1476,$K$11:$Z$28,X$1,0),AH1476/X$6)),"")</f>
        <v>180.57749999999999</v>
      </c>
      <c r="Z1476" s="101">
        <f>IFERROR(IF(LEFT($G1476,4)="xppm",AJ1476/VLOOKUP($G1476,$K$11:$Z$28,Z$1,0),IF(LEFT($J1476,1)="E",AJ1476/VLOOKUP($J1476,$K$11:$Z$28,Z$1,0),AJ1476/Z$6)),"")</f>
        <v>202.21027733333335</v>
      </c>
      <c r="AA1476" s="108"/>
      <c r="AB1476" s="99">
        <f>IFERROR(IF(LEFT($G1476,4)="xppm",AL1476/VLOOKUP($G1476,$K$11:$Z$28,AB$1,0),IF(LEFT($J1476,1)="E",AL1476/VLOOKUP($J1476,$K$11:$AB$28,AB$1,0),AL1476/AB$6)),"")</f>
        <v>0</v>
      </c>
      <c r="AC1476" s="110"/>
      <c r="AD1476" s="14">
        <v>895.78</v>
      </c>
      <c r="AE1476" s="14"/>
      <c r="AF1476" s="14">
        <v>1852.45</v>
      </c>
      <c r="AG1476" s="14"/>
      <c r="AH1476" s="14">
        <v>2166.9299999999998</v>
      </c>
      <c r="AI1476" s="14"/>
      <c r="AJ1476" s="14">
        <v>2426.5233280000002</v>
      </c>
      <c r="AK1476" s="65"/>
      <c r="AL1476" s="14">
        <v>0</v>
      </c>
      <c r="AM1476" s="65"/>
      <c r="AN1476" s="25">
        <v>0</v>
      </c>
      <c r="AO1476" s="25">
        <v>382.14</v>
      </c>
      <c r="AP1476" s="25">
        <v>171.2</v>
      </c>
      <c r="AQ1476" s="25">
        <v>0</v>
      </c>
      <c r="AR1476" s="25">
        <v>356.67</v>
      </c>
      <c r="AS1476" s="25">
        <v>600</v>
      </c>
      <c r="AT1476" s="25">
        <v>0</v>
      </c>
      <c r="AU1476" s="25">
        <v>0</v>
      </c>
      <c r="AV1476" s="25">
        <v>0</v>
      </c>
      <c r="AW1476" s="25">
        <v>568.5</v>
      </c>
      <c r="AX1476" s="25">
        <v>327.27999999999997</v>
      </c>
      <c r="AY1476" s="25">
        <v>0</v>
      </c>
      <c r="AZ1476" s="108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  <c r="BS1476" s="10"/>
      <c r="BT1476" s="10"/>
      <c r="BU1476" s="10"/>
      <c r="BV1476" s="10"/>
      <c r="BW1476" s="10"/>
      <c r="BX1476" s="10"/>
      <c r="BY1476" s="10"/>
      <c r="BZ1476" s="10"/>
      <c r="CA1476" s="10"/>
      <c r="CB1476" s="10"/>
      <c r="CC1476" s="10"/>
      <c r="CD1476" s="10"/>
      <c r="CE1476" s="10"/>
      <c r="CF1476" s="10"/>
      <c r="CG1476" s="10"/>
      <c r="CH1476" s="10"/>
      <c r="CI1476" s="10"/>
      <c r="CJ1476" s="10"/>
      <c r="CK1476" s="10"/>
      <c r="CL1476" s="10"/>
      <c r="CM1476" s="10"/>
      <c r="CN1476" s="10"/>
      <c r="CO1476" s="10"/>
      <c r="CP1476" s="10"/>
      <c r="CQ1476" s="10"/>
      <c r="CR1476" s="10"/>
      <c r="CS1476" s="10"/>
      <c r="CT1476" s="10"/>
      <c r="CU1476" s="10"/>
      <c r="CV1476" s="10"/>
      <c r="CW1476" s="10"/>
      <c r="CX1476" s="10"/>
      <c r="CY1476" s="10"/>
      <c r="CZ1476" s="10"/>
      <c r="DA1476" s="10"/>
      <c r="DB1476" s="10"/>
      <c r="DC1476" s="10"/>
      <c r="DD1476" s="10"/>
      <c r="DE1476" s="10"/>
      <c r="DF1476" s="10"/>
      <c r="DG1476" s="10"/>
      <c r="DH1476" s="10"/>
      <c r="DI1476" s="10"/>
      <c r="DJ1476" s="10"/>
      <c r="DK1476" s="10"/>
      <c r="DL1476" s="10"/>
      <c r="DM1476" s="10"/>
      <c r="DN1476" s="10"/>
      <c r="DO1476" s="10"/>
      <c r="DP1476" s="10"/>
      <c r="DQ1476" s="10"/>
      <c r="DR1476" s="10"/>
      <c r="DS1476" s="10"/>
    </row>
    <row r="1477" spans="1:123" s="101" customFormat="1" ht="10.95" customHeight="1" x14ac:dyDescent="0.25">
      <c r="A1477" s="75" t="s">
        <v>348</v>
      </c>
      <c r="B1477" s="95" t="str">
        <f t="shared" si="408"/>
        <v>Bud02 2020,3011,'xga001',0.000583911855527407</v>
      </c>
      <c r="C1477" s="96">
        <f t="shared" si="409"/>
        <v>2020</v>
      </c>
      <c r="D1477" s="96">
        <v>3011</v>
      </c>
      <c r="E1477" s="97" t="str">
        <f>IF(LEFT(H1477,1) = "x",H1477,F1477)</f>
        <v>xga001</v>
      </c>
      <c r="F1477" s="90">
        <v>555500</v>
      </c>
      <c r="G1477" s="98">
        <f>IF(""="",1,SUBSTITUTE(SUBSTITUTE("","xxp","xpp"),"xppm13","xppm08"))</f>
        <v>1</v>
      </c>
      <c r="H1477" s="98" t="str">
        <f>IF("xga001"="",1,"xga001")</f>
        <v>xga001</v>
      </c>
      <c r="I1477" s="98">
        <f>IF("E1z"="",1,IF(LEFT("E1z",1)&lt;&gt;"E","E1z",1))</f>
        <v>1</v>
      </c>
      <c r="J1477" s="98" t="str">
        <f>IF("E1z"="",1,IF(LEFT("E1z",1)="E","E1z",1))</f>
        <v>E1z</v>
      </c>
      <c r="K1477" s="99" t="s">
        <v>387</v>
      </c>
      <c r="L1477" s="91">
        <v>3011</v>
      </c>
      <c r="M1477" s="100" t="str">
        <f>IF(LEFT($G1477,4)="xppm","*","")</f>
        <v/>
      </c>
      <c r="N1477" s="101" t="str">
        <f>UPPER(TRIM("          BAD DEBT"))</f>
        <v>BAD DEBT</v>
      </c>
      <c r="P1477" s="102" t="s">
        <v>388</v>
      </c>
      <c r="R1477" s="109">
        <f>IFERROR(IF(1*AB1477&gt;0,AB1477,V1477),V1477)</f>
        <v>5.8391185552740716E-4</v>
      </c>
      <c r="S1477" s="108"/>
      <c r="T1477" s="101">
        <f>IFERROR(IF(LEFT($G1477,4)="xppm",AD1477/VLOOKUP($G1477,$K$11:$Z$28,T$1,0),IF(LEFT($J1477,1)="E",AD1477/VLOOKUP($J1477,$K$11:$Z$28,T$1,0),AD1477/T$6)),"")</f>
        <v>5.7230807036199379E-4</v>
      </c>
      <c r="V1477" s="101">
        <f>IFERROR(IF(LEFT($G1477,4)="xppm",AF1477/VLOOKUP($G1477,$K$11:$Z$28,V$1,0),IF(LEFT($J1477,1)="E",AF1477/VLOOKUP($J1477,$K$11:$Z$28,V$1,0),AF1477/V$6)),"")</f>
        <v>5.8391185552740716E-4</v>
      </c>
      <c r="X1477" s="101">
        <f>IFERROR(IF(LEFT($G1477,4)="xppm",AH1477/VLOOKUP($G1477,$K$11:$Z$28,X$1,0),IF(LEFT($J1477,1)="E",AH1477/VLOOKUP($J1477,$K$11:$Z$28,X$1,0),AH1477/X$6)),"")</f>
        <v>3.8717534501377993E-4</v>
      </c>
      <c r="Z1477" s="101">
        <f>IFERROR(IF(LEFT($G1477,4)="xppm",AJ1477/VLOOKUP($G1477,$K$11:$Z$28,Z$1,0),IF(LEFT($J1477,1)="E",AJ1477/VLOOKUP($J1477,$K$11:$Z$28,Z$1,0),AJ1477/Z$6)),"")</f>
        <v>5.9410027831489258E-4</v>
      </c>
      <c r="AA1477" s="108"/>
      <c r="AB1477" s="99" t="str">
        <f>IFERROR(IF(LEFT($G1477,4)="xppm",AL1477/VLOOKUP($G1477,$K$11:$Z$28,AB$1,0),IF(LEFT($J1477,1)="E",AL1477/VLOOKUP($J1477,$K$11:$AB$28,AB$1,0),AL1477/AB$6)),"")</f>
        <v/>
      </c>
      <c r="AC1477" s="110"/>
      <c r="AD1477" s="14">
        <v>63434.3</v>
      </c>
      <c r="AE1477" s="14"/>
      <c r="AF1477" s="14">
        <v>194649.15</v>
      </c>
      <c r="AG1477" s="14"/>
      <c r="AH1477" s="14">
        <v>140397.20000000001</v>
      </c>
      <c r="AI1477" s="14"/>
      <c r="AJ1477" s="14">
        <v>250646.08488099999</v>
      </c>
      <c r="AK1477" s="65"/>
      <c r="AL1477" s="14">
        <v>0</v>
      </c>
      <c r="AM1477" s="65"/>
      <c r="AN1477" s="25">
        <v>11010.81</v>
      </c>
      <c r="AO1477" s="25">
        <v>10474.879999999999</v>
      </c>
      <c r="AP1477" s="25">
        <v>68646.58</v>
      </c>
      <c r="AQ1477" s="25">
        <v>23656.09</v>
      </c>
      <c r="AR1477" s="25">
        <v>19276.72</v>
      </c>
      <c r="AS1477" s="25">
        <v>21911.759999999998</v>
      </c>
      <c r="AT1477" s="25">
        <v>21765.08</v>
      </c>
      <c r="AU1477" s="25">
        <v>22531.4</v>
      </c>
      <c r="AV1477" s="25">
        <v>22073.8</v>
      </c>
      <c r="AW1477" s="25">
        <v>21741.34</v>
      </c>
      <c r="AX1477" s="25">
        <v>21297.14</v>
      </c>
      <c r="AY1477" s="25">
        <v>20395.82</v>
      </c>
      <c r="AZ1477" s="108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  <c r="BS1477" s="10"/>
      <c r="BT1477" s="10"/>
      <c r="BU1477" s="10"/>
      <c r="BV1477" s="10"/>
      <c r="BW1477" s="10"/>
      <c r="BX1477" s="10"/>
      <c r="BY1477" s="10"/>
      <c r="BZ1477" s="10"/>
      <c r="CA1477" s="10"/>
      <c r="CB1477" s="10"/>
      <c r="CC1477" s="10"/>
      <c r="CD1477" s="10"/>
      <c r="CE1477" s="10"/>
      <c r="CF1477" s="10"/>
      <c r="CG1477" s="10"/>
      <c r="CH1477" s="10"/>
      <c r="CI1477" s="10"/>
      <c r="CJ1477" s="10"/>
      <c r="CK1477" s="10"/>
      <c r="CL1477" s="10"/>
      <c r="CM1477" s="10"/>
      <c r="CN1477" s="10"/>
      <c r="CO1477" s="10"/>
      <c r="CP1477" s="10"/>
      <c r="CQ1477" s="10"/>
      <c r="CR1477" s="10"/>
      <c r="CS1477" s="10"/>
      <c r="CT1477" s="10"/>
      <c r="CU1477" s="10"/>
      <c r="CV1477" s="10"/>
      <c r="CW1477" s="10"/>
      <c r="CX1477" s="10"/>
      <c r="CY1477" s="10"/>
      <c r="CZ1477" s="10"/>
      <c r="DA1477" s="10"/>
      <c r="DB1477" s="10"/>
      <c r="DC1477" s="10"/>
      <c r="DD1477" s="10"/>
      <c r="DE1477" s="10"/>
      <c r="DF1477" s="10"/>
      <c r="DG1477" s="10"/>
      <c r="DH1477" s="10"/>
      <c r="DI1477" s="10"/>
      <c r="DJ1477" s="10"/>
      <c r="DK1477" s="10"/>
      <c r="DL1477" s="10"/>
      <c r="DM1477" s="10"/>
      <c r="DN1477" s="10"/>
      <c r="DO1477" s="10"/>
      <c r="DP1477" s="10"/>
      <c r="DQ1477" s="10"/>
      <c r="DR1477" s="10"/>
      <c r="DS1477" s="10"/>
    </row>
    <row r="1478" spans="1:123" s="101" customFormat="1" ht="10.95" customHeight="1" x14ac:dyDescent="0.25">
      <c r="A1478" s="75" t="s">
        <v>348</v>
      </c>
      <c r="B1478" s="95" t="str">
        <f t="shared" si="408"/>
        <v>Bud02 2020,3011,'556000',25100.41</v>
      </c>
      <c r="C1478" s="96">
        <f t="shared" si="409"/>
        <v>2020</v>
      </c>
      <c r="D1478" s="96">
        <v>3011</v>
      </c>
      <c r="E1478" s="97">
        <f>IF(LEFT(H1478,1) = "x",H1478,F1478)</f>
        <v>556000</v>
      </c>
      <c r="F1478" s="90">
        <v>556000</v>
      </c>
      <c r="G1478" s="98">
        <f>IF(""="",1,SUBSTITUTE(SUBSTITUTE("","xxp","xpp"),"xppm13","xppm08"))</f>
        <v>1</v>
      </c>
      <c r="H1478" s="98">
        <f>IF(""="",1,"")</f>
        <v>1</v>
      </c>
      <c r="I1478" s="98">
        <f>IF(""="",1,IF(LEFT("",1)&lt;&gt;"E","",1))</f>
        <v>1</v>
      </c>
      <c r="J1478" s="98">
        <f>IF(""="",1,IF(LEFT("",1)="E","",1))</f>
        <v>1</v>
      </c>
      <c r="K1478" s="99" t="s">
        <v>389</v>
      </c>
      <c r="L1478" s="91">
        <v>3011</v>
      </c>
      <c r="M1478" s="100" t="str">
        <f>IF(LEFT($G1478,4)="xppm","*","")</f>
        <v/>
      </c>
      <c r="N1478" s="101" t="str">
        <f>UPPER(TRIM("          MEDICAID BED TAX"))</f>
        <v>MEDICAID BED TAX</v>
      </c>
      <c r="P1478" s="102" t="s">
        <v>356</v>
      </c>
      <c r="R1478" s="109">
        <f>IFERROR(IF(1*AB1478&gt;0,AB1478,V1478),V1478)</f>
        <v>25100.41</v>
      </c>
      <c r="S1478" s="108"/>
      <c r="T1478" s="101">
        <f>IFERROR(IF(LEFT($G1478,4)="xppm",AD1478/VLOOKUP($G1478,$K$11:$Z$28,T$1,0),IF(LEFT($J1478,1)="E",AD1478/VLOOKUP($J1478,$K$11:$Z$28,T$1,0),AD1478/T$6)),"")</f>
        <v>25100.41</v>
      </c>
      <c r="V1478" s="101">
        <f>IFERROR(IF(LEFT($G1478,4)="xppm",AF1478/VLOOKUP($G1478,$K$11:$Z$28,V$1,0),IF(LEFT($J1478,1)="E",AF1478/VLOOKUP($J1478,$K$11:$Z$28,V$1,0),AF1478/V$6)),"")</f>
        <v>25100.41</v>
      </c>
      <c r="X1478" s="101">
        <f>IFERROR(IF(LEFT($G1478,4)="xppm",AH1478/VLOOKUP($G1478,$K$11:$Z$28,X$1,0),IF(LEFT($J1478,1)="E",AH1478/VLOOKUP($J1478,$K$11:$Z$28,X$1,0),AH1478/X$6)),"")</f>
        <v>25100.410833333332</v>
      </c>
      <c r="Z1478" s="101">
        <f>IFERROR(IF(LEFT($G1478,4)="xppm",AJ1478/VLOOKUP($G1478,$K$11:$Z$28,Z$1,0),IF(LEFT($J1478,1)="E",AJ1478/VLOOKUP($J1478,$K$11:$Z$28,Z$1,0),AJ1478/Z$6)),"")</f>
        <v>25100.411110999998</v>
      </c>
      <c r="AA1478" s="108"/>
      <c r="AB1478" s="99">
        <f>IFERROR(IF(LEFT($G1478,4)="xppm",AL1478/VLOOKUP($G1478,$K$11:$Z$28,AB$1,0),IF(LEFT($J1478,1)="E",AL1478/VLOOKUP($J1478,$K$11:$AB$28,AB$1,0),AL1478/AB$6)),"")</f>
        <v>0</v>
      </c>
      <c r="AC1478" s="110"/>
      <c r="AD1478" s="14">
        <v>75301.23</v>
      </c>
      <c r="AE1478" s="14"/>
      <c r="AF1478" s="14">
        <v>225903.69</v>
      </c>
      <c r="AG1478" s="14"/>
      <c r="AH1478" s="14">
        <v>301204.93</v>
      </c>
      <c r="AI1478" s="14"/>
      <c r="AJ1478" s="14">
        <v>301204.93333199999</v>
      </c>
      <c r="AK1478" s="65"/>
      <c r="AL1478" s="14">
        <v>0</v>
      </c>
      <c r="AM1478" s="65"/>
      <c r="AN1478" s="25">
        <v>25100.41</v>
      </c>
      <c r="AO1478" s="25">
        <v>25100.41</v>
      </c>
      <c r="AP1478" s="25">
        <v>25100.41</v>
      </c>
      <c r="AQ1478" s="25">
        <v>25100.41</v>
      </c>
      <c r="AR1478" s="25">
        <v>25100.41</v>
      </c>
      <c r="AS1478" s="25">
        <v>25100.41</v>
      </c>
      <c r="AT1478" s="25">
        <v>25100.41</v>
      </c>
      <c r="AU1478" s="25">
        <v>25100.41</v>
      </c>
      <c r="AV1478" s="25">
        <v>25100.41</v>
      </c>
      <c r="AW1478" s="25">
        <v>25100.41</v>
      </c>
      <c r="AX1478" s="25">
        <v>25100.41</v>
      </c>
      <c r="AY1478" s="25">
        <v>25100.41</v>
      </c>
      <c r="AZ1478" s="108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  <c r="BS1478" s="10"/>
      <c r="BT1478" s="10"/>
      <c r="BU1478" s="10"/>
      <c r="BV1478" s="10"/>
      <c r="BW1478" s="10"/>
      <c r="BX1478" s="10"/>
      <c r="BY1478" s="10"/>
      <c r="BZ1478" s="10"/>
      <c r="CA1478" s="10"/>
      <c r="CB1478" s="10"/>
      <c r="CC1478" s="10"/>
      <c r="CD1478" s="10"/>
      <c r="CE1478" s="10"/>
      <c r="CF1478" s="10"/>
      <c r="CG1478" s="10"/>
      <c r="CH1478" s="10"/>
      <c r="CI1478" s="10"/>
      <c r="CJ1478" s="10"/>
      <c r="CK1478" s="10"/>
      <c r="CL1478" s="10"/>
      <c r="CM1478" s="10"/>
      <c r="CN1478" s="10"/>
      <c r="CO1478" s="10"/>
      <c r="CP1478" s="10"/>
      <c r="CQ1478" s="10"/>
      <c r="CR1478" s="10"/>
      <c r="CS1478" s="10"/>
      <c r="CT1478" s="10"/>
      <c r="CU1478" s="10"/>
      <c r="CV1478" s="10"/>
      <c r="CW1478" s="10"/>
      <c r="CX1478" s="10"/>
      <c r="CY1478" s="10"/>
      <c r="CZ1478" s="10"/>
      <c r="DA1478" s="10"/>
      <c r="DB1478" s="10"/>
      <c r="DC1478" s="10"/>
      <c r="DD1478" s="10"/>
      <c r="DE1478" s="10"/>
      <c r="DF1478" s="10"/>
      <c r="DG1478" s="10"/>
      <c r="DH1478" s="10"/>
      <c r="DI1478" s="10"/>
      <c r="DJ1478" s="10"/>
      <c r="DK1478" s="10"/>
      <c r="DL1478" s="10"/>
      <c r="DM1478" s="10"/>
      <c r="DN1478" s="10"/>
      <c r="DO1478" s="10"/>
      <c r="DP1478" s="10"/>
      <c r="DQ1478" s="10"/>
      <c r="DR1478" s="10"/>
      <c r="DS1478" s="10"/>
    </row>
    <row r="1479" spans="1:123" ht="4.05" customHeight="1" x14ac:dyDescent="0.25">
      <c r="A1479" s="75" t="s">
        <v>348</v>
      </c>
      <c r="E1479" s="111"/>
      <c r="F1479" s="112"/>
      <c r="T1479" s="25"/>
      <c r="U1479" s="25"/>
      <c r="V1479" s="25"/>
      <c r="W1479" s="25"/>
      <c r="X1479" s="25"/>
      <c r="Y1479" s="25"/>
      <c r="Z1479" s="25"/>
      <c r="AA1479" s="25"/>
      <c r="AB1479" s="14"/>
      <c r="AC1479" s="14"/>
    </row>
    <row r="1480" spans="1:123" s="86" customFormat="1" ht="15" customHeight="1" x14ac:dyDescent="0.25">
      <c r="A1480" s="75" t="s">
        <v>348</v>
      </c>
      <c r="B1480" s="80"/>
      <c r="C1480" s="80"/>
      <c r="D1480" s="80"/>
      <c r="E1480" s="81"/>
      <c r="F1480" s="82"/>
      <c r="G1480" s="81"/>
      <c r="H1480" s="81"/>
      <c r="I1480" s="81"/>
      <c r="J1480" s="81"/>
      <c r="K1480" s="81"/>
      <c r="L1480" s="83">
        <f>L1481</f>
        <v>3011</v>
      </c>
      <c r="M1480" s="84" t="s">
        <v>390</v>
      </c>
      <c r="N1480" s="84"/>
      <c r="O1480" s="84"/>
      <c r="P1480" s="84"/>
      <c r="Q1480" s="84"/>
      <c r="R1480" s="84"/>
      <c r="S1480" s="84"/>
      <c r="T1480" s="84"/>
      <c r="U1480" s="84"/>
      <c r="V1480" s="84"/>
      <c r="W1480" s="84"/>
      <c r="X1480" s="84"/>
      <c r="Y1480" s="84"/>
      <c r="Z1480" s="84"/>
      <c r="AA1480" s="84"/>
      <c r="AB1480" s="81"/>
      <c r="AC1480" s="81"/>
      <c r="AD1480" s="14"/>
      <c r="AE1480" s="14"/>
      <c r="AF1480" s="14"/>
      <c r="AG1480" s="14"/>
      <c r="AH1480" s="14"/>
      <c r="AI1480" s="14"/>
      <c r="AJ1480" s="14"/>
      <c r="AK1480" s="14"/>
      <c r="AL1480" s="14"/>
      <c r="AM1480" s="14"/>
      <c r="AN1480" s="85"/>
      <c r="AO1480" s="85"/>
      <c r="AP1480" s="85"/>
      <c r="AQ1480" s="85"/>
      <c r="AR1480" s="85"/>
      <c r="AS1480" s="85"/>
      <c r="AT1480" s="85"/>
      <c r="AU1480" s="85"/>
      <c r="AV1480" s="85"/>
      <c r="AW1480" s="85"/>
      <c r="AX1480" s="85"/>
      <c r="AY1480" s="85"/>
      <c r="AZ1480" s="84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  <c r="BS1480" s="10"/>
      <c r="BT1480" s="10"/>
      <c r="BU1480" s="10"/>
      <c r="BV1480" s="10"/>
      <c r="BW1480" s="10"/>
      <c r="BX1480" s="10"/>
      <c r="BY1480" s="10"/>
      <c r="BZ1480" s="10"/>
      <c r="CA1480" s="10"/>
      <c r="CB1480" s="10"/>
      <c r="CC1480" s="10"/>
      <c r="CD1480" s="10"/>
      <c r="CE1480" s="10"/>
      <c r="CF1480" s="10"/>
      <c r="CG1480" s="10"/>
      <c r="CH1480" s="10"/>
      <c r="CI1480" s="10"/>
      <c r="CJ1480" s="10"/>
      <c r="CK1480" s="10"/>
      <c r="CL1480" s="10"/>
      <c r="CM1480" s="10"/>
      <c r="CN1480" s="10"/>
      <c r="CO1480" s="10"/>
      <c r="CP1480" s="10"/>
      <c r="CQ1480" s="10"/>
      <c r="CR1480" s="10"/>
      <c r="CS1480" s="10"/>
      <c r="CT1480" s="10"/>
      <c r="CU1480" s="10"/>
      <c r="CV1480" s="10"/>
      <c r="CW1480" s="10"/>
      <c r="CX1480" s="10"/>
      <c r="CY1480" s="10"/>
      <c r="CZ1480" s="10"/>
      <c r="DA1480" s="10"/>
      <c r="DB1480" s="10"/>
      <c r="DC1480" s="10"/>
      <c r="DD1480" s="10"/>
      <c r="DE1480" s="10"/>
      <c r="DF1480" s="10"/>
      <c r="DG1480" s="10"/>
      <c r="DH1480" s="10"/>
      <c r="DI1480" s="10"/>
      <c r="DJ1480" s="10"/>
      <c r="DK1480" s="10"/>
      <c r="DL1480" s="10"/>
      <c r="DM1480" s="10"/>
      <c r="DN1480" s="10"/>
      <c r="DO1480" s="10"/>
      <c r="DP1480" s="10"/>
      <c r="DQ1480" s="10"/>
      <c r="DR1480" s="10"/>
      <c r="DS1480" s="10"/>
    </row>
    <row r="1481" spans="1:123" s="101" customFormat="1" ht="10.95" customHeight="1" x14ac:dyDescent="0.25">
      <c r="A1481" s="75" t="s">
        <v>348</v>
      </c>
      <c r="B1481" s="95" t="str">
        <f t="shared" ref="B1481:B1483" si="410">IF(E1481&gt;0,"Bud02 " &amp; C1481 &amp;","&amp;D1481&amp;",'"&amp;E1481&amp;"',"&amp;1*R1481)</f>
        <v>Bud02 2020,3011,'557500',1991.91</v>
      </c>
      <c r="C1481" s="96">
        <f t="shared" ref="C1481:C1483" si="411">$E$5</f>
        <v>2020</v>
      </c>
      <c r="D1481" s="96">
        <v>3011</v>
      </c>
      <c r="E1481" s="97">
        <f>IF(LEFT(H1481,1) = "x",H1481,F1481)</f>
        <v>557500</v>
      </c>
      <c r="F1481" s="90">
        <v>557500</v>
      </c>
      <c r="G1481" s="98">
        <f>IF(""="",1,SUBSTITUTE(SUBSTITUTE("","xxp","xpp"),"xppm13","xppm08"))</f>
        <v>1</v>
      </c>
      <c r="H1481" s="98">
        <f>IF(""="",1,"")</f>
        <v>1</v>
      </c>
      <c r="I1481" s="98">
        <f>IF(""="",1,IF(LEFT("",1)&lt;&gt;"E","",1))</f>
        <v>1</v>
      </c>
      <c r="J1481" s="98">
        <f>IF(""="",1,IF(LEFT("",1)="E","",1))</f>
        <v>1</v>
      </c>
      <c r="K1481" s="99" t="s">
        <v>391</v>
      </c>
      <c r="L1481" s="91">
        <v>3011</v>
      </c>
      <c r="M1481" s="100" t="str">
        <f>IF(LEFT($G1481,4)="xppm","*","")</f>
        <v/>
      </c>
      <c r="N1481" s="101" t="str">
        <f>UPPER(TRIM("          REAL ESTATE TAXES"))</f>
        <v>REAL ESTATE TAXES</v>
      </c>
      <c r="P1481" s="102" t="s">
        <v>356</v>
      </c>
      <c r="R1481" s="109">
        <f>IFERROR(IF(1*AB1481&gt;0,AB1481,V1481),V1481)</f>
        <v>1991.9099999999999</v>
      </c>
      <c r="S1481" s="108"/>
      <c r="T1481" s="101">
        <f>IFERROR(IF(LEFT($G1481,4)="xppm",AD1481/VLOOKUP($G1481,$K$11:$Z$28,T$1,0),IF(LEFT($J1481,1)="E",AD1481/VLOOKUP($J1481,$K$11:$Z$28,T$1,0),AD1481/T$6)),"")</f>
        <v>1991.9099999999999</v>
      </c>
      <c r="V1481" s="101">
        <f>IFERROR(IF(LEFT($G1481,4)="xppm",AF1481/VLOOKUP($G1481,$K$11:$Z$28,V$1,0),IF(LEFT($J1481,1)="E",AF1481/VLOOKUP($J1481,$K$11:$Z$28,V$1,0),AF1481/V$6)),"")</f>
        <v>1991.9099999999999</v>
      </c>
      <c r="X1481" s="101">
        <f>IFERROR(IF(LEFT($G1481,4)="xppm",AH1481/VLOOKUP($G1481,$K$11:$Z$28,X$1,0),IF(LEFT($J1481,1)="E",AH1481/VLOOKUP($J1481,$K$11:$Z$28,X$1,0),AH1481/X$6)),"")</f>
        <v>2026.155</v>
      </c>
      <c r="Z1481" s="101">
        <f>IFERROR(IF(LEFT($G1481,4)="xppm",AJ1481/VLOOKUP($G1481,$K$11:$Z$28,Z$1,0),IF(LEFT($J1481,1)="E",AJ1481/VLOOKUP($J1481,$K$11:$Z$28,Z$1,0),AJ1481/Z$6)),"")</f>
        <v>1945.58</v>
      </c>
      <c r="AA1481" s="108"/>
      <c r="AB1481" s="99">
        <f>IFERROR(IF(LEFT($G1481,4)="xppm",AL1481/VLOOKUP($G1481,$K$11:$Z$28,AB$1,0),IF(LEFT($J1481,1)="E",AL1481/VLOOKUP($J1481,$K$11:$AB$28,AB$1,0),AL1481/AB$6)),"")</f>
        <v>0</v>
      </c>
      <c r="AC1481" s="110"/>
      <c r="AD1481" s="14">
        <v>5975.73</v>
      </c>
      <c r="AE1481" s="14"/>
      <c r="AF1481" s="14">
        <v>17927.189999999999</v>
      </c>
      <c r="AG1481" s="14"/>
      <c r="AH1481" s="14">
        <v>24313.86</v>
      </c>
      <c r="AI1481" s="14"/>
      <c r="AJ1481" s="14">
        <v>23346.959999999999</v>
      </c>
      <c r="AK1481" s="65"/>
      <c r="AL1481" s="14">
        <v>0</v>
      </c>
      <c r="AM1481" s="65"/>
      <c r="AN1481" s="25">
        <v>1945.58</v>
      </c>
      <c r="AO1481" s="25">
        <v>1945.58</v>
      </c>
      <c r="AP1481" s="25">
        <v>1945.58</v>
      </c>
      <c r="AQ1481" s="25">
        <v>1991.91</v>
      </c>
      <c r="AR1481" s="25">
        <v>1991.91</v>
      </c>
      <c r="AS1481" s="25">
        <v>1991.91</v>
      </c>
      <c r="AT1481" s="25">
        <v>1991.91</v>
      </c>
      <c r="AU1481" s="25">
        <v>1991.91</v>
      </c>
      <c r="AV1481" s="25">
        <v>1991.91</v>
      </c>
      <c r="AW1481" s="25">
        <v>1991.91</v>
      </c>
      <c r="AX1481" s="25">
        <v>1991.91</v>
      </c>
      <c r="AY1481" s="25">
        <v>1991.91</v>
      </c>
      <c r="AZ1481" s="108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  <c r="BS1481" s="10"/>
      <c r="BT1481" s="10"/>
      <c r="BU1481" s="10"/>
      <c r="BV1481" s="10"/>
      <c r="BW1481" s="10"/>
      <c r="BX1481" s="10"/>
      <c r="BY1481" s="10"/>
      <c r="BZ1481" s="10"/>
      <c r="CA1481" s="10"/>
      <c r="CB1481" s="10"/>
      <c r="CC1481" s="10"/>
      <c r="CD1481" s="10"/>
      <c r="CE1481" s="10"/>
      <c r="CF1481" s="10"/>
      <c r="CG1481" s="10"/>
      <c r="CH1481" s="10"/>
      <c r="CI1481" s="10"/>
      <c r="CJ1481" s="10"/>
      <c r="CK1481" s="10"/>
      <c r="CL1481" s="10"/>
      <c r="CM1481" s="10"/>
      <c r="CN1481" s="10"/>
      <c r="CO1481" s="10"/>
      <c r="CP1481" s="10"/>
      <c r="CQ1481" s="10"/>
      <c r="CR1481" s="10"/>
      <c r="CS1481" s="10"/>
      <c r="CT1481" s="10"/>
      <c r="CU1481" s="10"/>
      <c r="CV1481" s="10"/>
      <c r="CW1481" s="10"/>
      <c r="CX1481" s="10"/>
      <c r="CY1481" s="10"/>
      <c r="CZ1481" s="10"/>
      <c r="DA1481" s="10"/>
      <c r="DB1481" s="10"/>
      <c r="DC1481" s="10"/>
      <c r="DD1481" s="10"/>
      <c r="DE1481" s="10"/>
      <c r="DF1481" s="10"/>
      <c r="DG1481" s="10"/>
      <c r="DH1481" s="10"/>
      <c r="DI1481" s="10"/>
      <c r="DJ1481" s="10"/>
      <c r="DK1481" s="10"/>
      <c r="DL1481" s="10"/>
      <c r="DM1481" s="10"/>
      <c r="DN1481" s="10"/>
      <c r="DO1481" s="10"/>
      <c r="DP1481" s="10"/>
      <c r="DQ1481" s="10"/>
      <c r="DR1481" s="10"/>
      <c r="DS1481" s="10"/>
    </row>
    <row r="1482" spans="1:123" s="101" customFormat="1" ht="10.95" customHeight="1" x14ac:dyDescent="0.25">
      <c r="A1482" s="75" t="s">
        <v>348</v>
      </c>
      <c r="B1482" s="95" t="str">
        <f t="shared" si="410"/>
        <v>Bud02 2020,3011,'558000',6447.82</v>
      </c>
      <c r="C1482" s="96">
        <f t="shared" si="411"/>
        <v>2020</v>
      </c>
      <c r="D1482" s="96">
        <v>3011</v>
      </c>
      <c r="E1482" s="97">
        <f>IF(LEFT(H1482,1) = "x",H1482,F1482)</f>
        <v>558000</v>
      </c>
      <c r="F1482" s="90">
        <v>558000</v>
      </c>
      <c r="G1482" s="98">
        <f>IF(""="",1,SUBSTITUTE(SUBSTITUTE("","xxp","xpp"),"xppm13","xppm08"))</f>
        <v>1</v>
      </c>
      <c r="H1482" s="98">
        <f>IF(""="",1,"")</f>
        <v>1</v>
      </c>
      <c r="I1482" s="98">
        <f>IF(""="",1,IF(LEFT("",1)&lt;&gt;"E","",1))</f>
        <v>1</v>
      </c>
      <c r="J1482" s="98">
        <f>IF(""="",1,IF(LEFT("",1)="E","",1))</f>
        <v>1</v>
      </c>
      <c r="K1482" s="99" t="s">
        <v>392</v>
      </c>
      <c r="L1482" s="91">
        <v>3011</v>
      </c>
      <c r="M1482" s="100" t="str">
        <f>IF(LEFT($G1482,4)="xppm","*","")</f>
        <v/>
      </c>
      <c r="N1482" s="101" t="str">
        <f>UPPER(TRIM("          INSURANCE - GENERAL LIABILITY"))</f>
        <v>INSURANCE - GENERAL LIABILITY</v>
      </c>
      <c r="P1482" s="102" t="s">
        <v>359</v>
      </c>
      <c r="R1482" s="109">
        <f>IFERROR(IF(1*AB1482&gt;0,AB1482,V1482),V1482)</f>
        <v>6447.82</v>
      </c>
      <c r="S1482" s="108"/>
      <c r="T1482" s="101">
        <f>IFERROR(IF(LEFT($G1482,4)="xppm",AD1482/VLOOKUP($G1482,$K$11:$Z$28,T$1,0),IF(LEFT($J1482,1)="E",AD1482/VLOOKUP($J1482,$K$11:$Z$28,T$1,0),AD1482/T$6)),"")</f>
        <v>6447.82</v>
      </c>
      <c r="V1482" s="101">
        <f>IFERROR(IF(LEFT($G1482,4)="xppm",AF1482/VLOOKUP($G1482,$K$11:$Z$28,V$1,0),IF(LEFT($J1482,1)="E",AF1482/VLOOKUP($J1482,$K$11:$Z$28,V$1,0),AF1482/V$6)),"")</f>
        <v>6447.82</v>
      </c>
      <c r="X1482" s="101">
        <f>IFERROR(IF(LEFT($G1482,4)="xppm",AH1482/VLOOKUP($G1482,$K$11:$Z$28,X$1,0),IF(LEFT($J1482,1)="E",AH1482/VLOOKUP($J1482,$K$11:$Z$28,X$1,0),AH1482/X$6)),"")</f>
        <v>6431.1624999999995</v>
      </c>
      <c r="Z1482" s="101">
        <f>IFERROR(IF(LEFT($G1482,4)="xppm",AJ1482/VLOOKUP($G1482,$K$11:$Z$28,Z$1,0),IF(LEFT($J1482,1)="E",AJ1482/VLOOKUP($J1482,$K$11:$Z$28,Z$1,0),AJ1482/Z$6)),"")</f>
        <v>6447.82</v>
      </c>
      <c r="AA1482" s="108"/>
      <c r="AB1482" s="99">
        <f>IFERROR(IF(LEFT($G1482,4)="xppm",AL1482/VLOOKUP($G1482,$K$11:$Z$28,AB$1,0),IF(LEFT($J1482,1)="E",AL1482/VLOOKUP($J1482,$K$11:$AB$28,AB$1,0),AL1482/AB$6)),"")</f>
        <v>0</v>
      </c>
      <c r="AC1482" s="110"/>
      <c r="AD1482" s="14">
        <v>19343.46</v>
      </c>
      <c r="AE1482" s="14"/>
      <c r="AF1482" s="14">
        <v>58030.38</v>
      </c>
      <c r="AG1482" s="14"/>
      <c r="AH1482" s="14">
        <v>77173.95</v>
      </c>
      <c r="AI1482" s="14"/>
      <c r="AJ1482" s="14">
        <v>77373.84</v>
      </c>
      <c r="AK1482" s="65"/>
      <c r="AL1482" s="14">
        <v>0</v>
      </c>
      <c r="AM1482" s="65"/>
      <c r="AN1482" s="25">
        <v>6447.34</v>
      </c>
      <c r="AO1482" s="25">
        <v>6477.74</v>
      </c>
      <c r="AP1482" s="25">
        <v>6447.82</v>
      </c>
      <c r="AQ1482" s="25">
        <v>6447.82</v>
      </c>
      <c r="AR1482" s="25">
        <v>6447.82</v>
      </c>
      <c r="AS1482" s="25">
        <v>6447.82</v>
      </c>
      <c r="AT1482" s="25">
        <v>6447.82</v>
      </c>
      <c r="AU1482" s="25">
        <v>6447.82</v>
      </c>
      <c r="AV1482" s="25">
        <v>6447.82</v>
      </c>
      <c r="AW1482" s="25">
        <v>6447.82</v>
      </c>
      <c r="AX1482" s="25">
        <v>6447.82</v>
      </c>
      <c r="AY1482" s="25">
        <v>6447.82</v>
      </c>
      <c r="AZ1482" s="108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  <c r="BS1482" s="10"/>
      <c r="BT1482" s="10"/>
      <c r="BU1482" s="10"/>
      <c r="BV1482" s="10"/>
      <c r="BW1482" s="10"/>
      <c r="BX1482" s="10"/>
      <c r="BY1482" s="10"/>
      <c r="BZ1482" s="10"/>
      <c r="CA1482" s="10"/>
      <c r="CB1482" s="10"/>
      <c r="CC1482" s="10"/>
      <c r="CD1482" s="10"/>
      <c r="CE1482" s="10"/>
      <c r="CF1482" s="10"/>
      <c r="CG1482" s="10"/>
      <c r="CH1482" s="10"/>
      <c r="CI1482" s="10"/>
      <c r="CJ1482" s="10"/>
      <c r="CK1482" s="10"/>
      <c r="CL1482" s="10"/>
      <c r="CM1482" s="10"/>
      <c r="CN1482" s="10"/>
      <c r="CO1482" s="10"/>
      <c r="CP1482" s="10"/>
      <c r="CQ1482" s="10"/>
      <c r="CR1482" s="10"/>
      <c r="CS1482" s="10"/>
      <c r="CT1482" s="10"/>
      <c r="CU1482" s="10"/>
      <c r="CV1482" s="10"/>
      <c r="CW1482" s="10"/>
      <c r="CX1482" s="10"/>
      <c r="CY1482" s="10"/>
      <c r="CZ1482" s="10"/>
      <c r="DA1482" s="10"/>
      <c r="DB1482" s="10"/>
      <c r="DC1482" s="10"/>
      <c r="DD1482" s="10"/>
      <c r="DE1482" s="10"/>
      <c r="DF1482" s="10"/>
      <c r="DG1482" s="10"/>
      <c r="DH1482" s="10"/>
      <c r="DI1482" s="10"/>
      <c r="DJ1482" s="10"/>
      <c r="DK1482" s="10"/>
      <c r="DL1482" s="10"/>
      <c r="DM1482" s="10"/>
      <c r="DN1482" s="10"/>
      <c r="DO1482" s="10"/>
      <c r="DP1482" s="10"/>
      <c r="DQ1482" s="10"/>
      <c r="DR1482" s="10"/>
      <c r="DS1482" s="10"/>
    </row>
    <row r="1483" spans="1:123" s="101" customFormat="1" ht="10.95" customHeight="1" x14ac:dyDescent="0.25">
      <c r="A1483" s="75" t="s">
        <v>348</v>
      </c>
      <c r="B1483" s="95" t="str">
        <f t="shared" si="410"/>
        <v>Bud02 2020,3011,'558200',970.35</v>
      </c>
      <c r="C1483" s="96">
        <f t="shared" si="411"/>
        <v>2020</v>
      </c>
      <c r="D1483" s="96">
        <v>3011</v>
      </c>
      <c r="E1483" s="97">
        <f>IF(LEFT(H1483,1) = "x",H1483,F1483)</f>
        <v>558200</v>
      </c>
      <c r="F1483" s="90">
        <v>558200</v>
      </c>
      <c r="G1483" s="98">
        <f>IF(""="",1,SUBSTITUTE(SUBSTITUTE("","xxp","xpp"),"xppm13","xppm08"))</f>
        <v>1</v>
      </c>
      <c r="H1483" s="98">
        <f>IF(""="",1,"")</f>
        <v>1</v>
      </c>
      <c r="I1483" s="98">
        <f>IF(""="",1,IF(LEFT("",1)&lt;&gt;"E","",1))</f>
        <v>1</v>
      </c>
      <c r="J1483" s="98">
        <f>IF(""="",1,IF(LEFT("",1)="E","",1))</f>
        <v>1</v>
      </c>
      <c r="K1483" s="99" t="s">
        <v>393</v>
      </c>
      <c r="L1483" s="91">
        <v>3011</v>
      </c>
      <c r="M1483" s="100" t="str">
        <f>IF(LEFT($G1483,4)="xppm","*","")</f>
        <v/>
      </c>
      <c r="N1483" s="101" t="str">
        <f>UPPER(TRIM("          INSURANCE - PROPERTY/FLOOD"))</f>
        <v>INSURANCE - PROPERTY/FLOOD</v>
      </c>
      <c r="P1483" s="102" t="s">
        <v>359</v>
      </c>
      <c r="R1483" s="109">
        <f>IFERROR(IF(1*AB1483&gt;0,AB1483,V1483),V1483)</f>
        <v>970.34999999999991</v>
      </c>
      <c r="S1483" s="108"/>
      <c r="T1483" s="101">
        <f>IFERROR(IF(LEFT($G1483,4)="xppm",AD1483/VLOOKUP($G1483,$K$11:$Z$28,T$1,0),IF(LEFT($J1483,1)="E",AD1483/VLOOKUP($J1483,$K$11:$Z$28,T$1,0),AD1483/T$6)),"")</f>
        <v>970.35</v>
      </c>
      <c r="V1483" s="101">
        <f>IFERROR(IF(LEFT($G1483,4)="xppm",AF1483/VLOOKUP($G1483,$K$11:$Z$28,V$1,0),IF(LEFT($J1483,1)="E",AF1483/VLOOKUP($J1483,$K$11:$Z$28,V$1,0),AF1483/V$6)),"")</f>
        <v>970.34999999999991</v>
      </c>
      <c r="X1483" s="101">
        <f>IFERROR(IF(LEFT($G1483,4)="xppm",AH1483/VLOOKUP($G1483,$K$11:$Z$28,X$1,0),IF(LEFT($J1483,1)="E",AH1483/VLOOKUP($J1483,$K$11:$Z$28,X$1,0),AH1483/X$6)),"")</f>
        <v>1415.8041666666668</v>
      </c>
      <c r="Z1483" s="101">
        <f>IFERROR(IF(LEFT($G1483,4)="xppm",AJ1483/VLOOKUP($G1483,$K$11:$Z$28,Z$1,0),IF(LEFT($J1483,1)="E",AJ1483/VLOOKUP($J1483,$K$11:$Z$28,Z$1,0),AJ1483/Z$6)),"")</f>
        <v>970.35</v>
      </c>
      <c r="AA1483" s="108"/>
      <c r="AB1483" s="99">
        <f>IFERROR(IF(LEFT($G1483,4)="xppm",AL1483/VLOOKUP($G1483,$K$11:$Z$28,AB$1,0),IF(LEFT($J1483,1)="E",AL1483/VLOOKUP($J1483,$K$11:$AB$28,AB$1,0),AL1483/AB$6)),"")</f>
        <v>0</v>
      </c>
      <c r="AC1483" s="110"/>
      <c r="AD1483" s="14">
        <v>2911.05</v>
      </c>
      <c r="AE1483" s="14"/>
      <c r="AF1483" s="14">
        <v>8733.15</v>
      </c>
      <c r="AG1483" s="14"/>
      <c r="AH1483" s="14">
        <v>16989.650000000001</v>
      </c>
      <c r="AI1483" s="14"/>
      <c r="AJ1483" s="14">
        <v>11644.2</v>
      </c>
      <c r="AK1483" s="65"/>
      <c r="AL1483" s="14">
        <v>0</v>
      </c>
      <c r="AM1483" s="65"/>
      <c r="AN1483" s="25">
        <v>1368.08</v>
      </c>
      <c r="AO1483" s="25">
        <v>1654.42</v>
      </c>
      <c r="AP1483" s="25">
        <v>1654.43</v>
      </c>
      <c r="AQ1483" s="25">
        <v>970.35</v>
      </c>
      <c r="AR1483" s="25">
        <v>970.35</v>
      </c>
      <c r="AS1483" s="25">
        <v>970.35</v>
      </c>
      <c r="AT1483" s="25">
        <v>970.35</v>
      </c>
      <c r="AU1483" s="25">
        <v>970.35</v>
      </c>
      <c r="AV1483" s="25">
        <v>970.35</v>
      </c>
      <c r="AW1483" s="25">
        <v>970.35</v>
      </c>
      <c r="AX1483" s="25">
        <v>970.35</v>
      </c>
      <c r="AY1483" s="25">
        <v>970.35</v>
      </c>
      <c r="AZ1483" s="108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  <c r="BS1483" s="10"/>
      <c r="BT1483" s="10"/>
      <c r="BU1483" s="10"/>
      <c r="BV1483" s="10"/>
      <c r="BW1483" s="10"/>
      <c r="BX1483" s="10"/>
      <c r="BY1483" s="10"/>
      <c r="BZ1483" s="10"/>
      <c r="CA1483" s="10"/>
      <c r="CB1483" s="10"/>
      <c r="CC1483" s="10"/>
      <c r="CD1483" s="10"/>
      <c r="CE1483" s="10"/>
      <c r="CF1483" s="10"/>
      <c r="CG1483" s="10"/>
      <c r="CH1483" s="10"/>
      <c r="CI1483" s="10"/>
      <c r="CJ1483" s="10"/>
      <c r="CK1483" s="10"/>
      <c r="CL1483" s="10"/>
      <c r="CM1483" s="10"/>
      <c r="CN1483" s="10"/>
      <c r="CO1483" s="10"/>
      <c r="CP1483" s="10"/>
      <c r="CQ1483" s="10"/>
      <c r="CR1483" s="10"/>
      <c r="CS1483" s="10"/>
      <c r="CT1483" s="10"/>
      <c r="CU1483" s="10"/>
      <c r="CV1483" s="10"/>
      <c r="CW1483" s="10"/>
      <c r="CX1483" s="10"/>
      <c r="CY1483" s="10"/>
      <c r="CZ1483" s="10"/>
      <c r="DA1483" s="10"/>
      <c r="DB1483" s="10"/>
      <c r="DC1483" s="10"/>
      <c r="DD1483" s="10"/>
      <c r="DE1483" s="10"/>
      <c r="DF1483" s="10"/>
      <c r="DG1483" s="10"/>
      <c r="DH1483" s="10"/>
      <c r="DI1483" s="10"/>
      <c r="DJ1483" s="10"/>
      <c r="DK1483" s="10"/>
      <c r="DL1483" s="10"/>
      <c r="DM1483" s="10"/>
      <c r="DN1483" s="10"/>
      <c r="DO1483" s="10"/>
      <c r="DP1483" s="10"/>
      <c r="DQ1483" s="10"/>
      <c r="DR1483" s="10"/>
      <c r="DS1483" s="10"/>
    </row>
    <row r="1484" spans="1:123" ht="4.05" customHeight="1" x14ac:dyDescent="0.25">
      <c r="A1484" s="75" t="s">
        <v>348</v>
      </c>
      <c r="E1484" s="111"/>
      <c r="F1484" s="112"/>
      <c r="T1484" s="25"/>
      <c r="U1484" s="25"/>
      <c r="V1484" s="25"/>
      <c r="W1484" s="25"/>
      <c r="X1484" s="25"/>
      <c r="Y1484" s="25"/>
      <c r="Z1484" s="25"/>
      <c r="AA1484" s="25"/>
      <c r="AB1484" s="14"/>
      <c r="AC1484" s="14"/>
    </row>
    <row r="1485" spans="1:123" s="86" customFormat="1" ht="15" customHeight="1" x14ac:dyDescent="0.25">
      <c r="A1485" s="75" t="s">
        <v>348</v>
      </c>
      <c r="B1485" s="80"/>
      <c r="C1485" s="80"/>
      <c r="D1485" s="80"/>
      <c r="E1485" s="81"/>
      <c r="F1485" s="82"/>
      <c r="G1485" s="81"/>
      <c r="H1485" s="81"/>
      <c r="I1485" s="81"/>
      <c r="J1485" s="81"/>
      <c r="K1485" s="81"/>
      <c r="L1485" s="83">
        <f>L1486</f>
        <v>3011</v>
      </c>
      <c r="M1485" s="84" t="s">
        <v>394</v>
      </c>
      <c r="N1485" s="84"/>
      <c r="O1485" s="84"/>
      <c r="P1485" s="84"/>
      <c r="Q1485" s="84"/>
      <c r="R1485" s="84"/>
      <c r="S1485" s="84"/>
      <c r="T1485" s="84"/>
      <c r="U1485" s="84"/>
      <c r="V1485" s="84"/>
      <c r="W1485" s="84"/>
      <c r="X1485" s="84"/>
      <c r="Y1485" s="84"/>
      <c r="Z1485" s="84"/>
      <c r="AA1485" s="84"/>
      <c r="AB1485" s="81"/>
      <c r="AC1485" s="81"/>
      <c r="AD1485" s="14"/>
      <c r="AE1485" s="14"/>
      <c r="AF1485" s="14"/>
      <c r="AG1485" s="14"/>
      <c r="AH1485" s="14"/>
      <c r="AI1485" s="14"/>
      <c r="AJ1485" s="14"/>
      <c r="AK1485" s="14"/>
      <c r="AL1485" s="14"/>
      <c r="AM1485" s="14"/>
      <c r="AN1485" s="85"/>
      <c r="AO1485" s="85"/>
      <c r="AP1485" s="85"/>
      <c r="AQ1485" s="85"/>
      <c r="AR1485" s="85"/>
      <c r="AS1485" s="85"/>
      <c r="AT1485" s="85"/>
      <c r="AU1485" s="85"/>
      <c r="AV1485" s="85"/>
      <c r="AW1485" s="85"/>
      <c r="AX1485" s="85"/>
      <c r="AY1485" s="85"/>
      <c r="AZ1485" s="84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  <c r="BS1485" s="10"/>
      <c r="BT1485" s="10"/>
      <c r="BU1485" s="10"/>
      <c r="BV1485" s="10"/>
      <c r="BW1485" s="10"/>
      <c r="BX1485" s="10"/>
      <c r="BY1485" s="10"/>
      <c r="BZ1485" s="10"/>
      <c r="CA1485" s="10"/>
      <c r="CB1485" s="10"/>
      <c r="CC1485" s="10"/>
      <c r="CD1485" s="10"/>
      <c r="CE1485" s="10"/>
      <c r="CF1485" s="10"/>
      <c r="CG1485" s="10"/>
      <c r="CH1485" s="10"/>
      <c r="CI1485" s="10"/>
      <c r="CJ1485" s="10"/>
      <c r="CK1485" s="10"/>
      <c r="CL1485" s="10"/>
      <c r="CM1485" s="10"/>
      <c r="CN1485" s="10"/>
      <c r="CO1485" s="10"/>
      <c r="CP1485" s="10"/>
      <c r="CQ1485" s="10"/>
      <c r="CR1485" s="10"/>
      <c r="CS1485" s="10"/>
      <c r="CT1485" s="10"/>
      <c r="CU1485" s="10"/>
      <c r="CV1485" s="10"/>
      <c r="CW1485" s="10"/>
      <c r="CX1485" s="10"/>
      <c r="CY1485" s="10"/>
      <c r="CZ1485" s="10"/>
      <c r="DA1485" s="10"/>
      <c r="DB1485" s="10"/>
      <c r="DC1485" s="10"/>
      <c r="DD1485" s="10"/>
      <c r="DE1485" s="10"/>
      <c r="DF1485" s="10"/>
      <c r="DG1485" s="10"/>
      <c r="DH1485" s="10"/>
      <c r="DI1485" s="10"/>
      <c r="DJ1485" s="10"/>
      <c r="DK1485" s="10"/>
      <c r="DL1485" s="10"/>
      <c r="DM1485" s="10"/>
      <c r="DN1485" s="10"/>
      <c r="DO1485" s="10"/>
      <c r="DP1485" s="10"/>
      <c r="DQ1485" s="10"/>
      <c r="DR1485" s="10"/>
      <c r="DS1485" s="10"/>
    </row>
    <row r="1486" spans="1:123" s="101" customFormat="1" ht="10.95" customHeight="1" x14ac:dyDescent="0.25">
      <c r="A1486" s="75" t="s">
        <v>348</v>
      </c>
      <c r="B1486" s="95" t="str">
        <f t="shared" ref="B1486:B1488" si="412">IF(E1486&gt;0,"Bud02 " &amp; C1486 &amp;","&amp;D1486&amp;",'"&amp;E1486&amp;"',"&amp;1*R1486)</f>
        <v>Bud02 2020,3011,'560000',3620.16555555556</v>
      </c>
      <c r="C1486" s="96">
        <f t="shared" ref="C1486:C1489" si="413">$E$5</f>
        <v>2020</v>
      </c>
      <c r="D1486" s="96">
        <v>3011</v>
      </c>
      <c r="E1486" s="97">
        <f>IF(LEFT(H1486,1) = "x",H1486,F1486)</f>
        <v>560000</v>
      </c>
      <c r="F1486" s="90">
        <v>560000</v>
      </c>
      <c r="G1486" s="98">
        <f>IF(""="",1,SUBSTITUTE(SUBSTITUTE("","xxp","xpp"),"xppm13","xppm08"))</f>
        <v>1</v>
      </c>
      <c r="H1486" s="98">
        <f>IF(""="",1,"")</f>
        <v>1</v>
      </c>
      <c r="I1486" s="98">
        <f>IF(""="",1,IF(LEFT("",1)&lt;&gt;"E","",1))</f>
        <v>1</v>
      </c>
      <c r="J1486" s="98">
        <f>IF(""="",1,IF(LEFT("",1)="E","",1))</f>
        <v>1</v>
      </c>
      <c r="K1486" s="99" t="s">
        <v>395</v>
      </c>
      <c r="L1486" s="91">
        <v>3011</v>
      </c>
      <c r="M1486" s="100" t="str">
        <f>IF(LEFT($G1486,4)="xppm","*","")</f>
        <v/>
      </c>
      <c r="N1486" s="101" t="str">
        <f>UPPER(TRIM("          INTEREST EXPENSE"))</f>
        <v>INTEREST EXPENSE</v>
      </c>
      <c r="P1486" s="102" t="s">
        <v>356</v>
      </c>
      <c r="R1486" s="109">
        <f>IFERROR(IF(1*AB1486&gt;0,AB1486,V1486),V1486)</f>
        <v>3620.1655555555558</v>
      </c>
      <c r="S1486" s="108"/>
      <c r="T1486" s="101">
        <f>IFERROR(IF(LEFT($G1486,4)="xppm",AD1486/VLOOKUP($G1486,$K$11:$Z$28,T$1,0),IF(LEFT($J1486,1)="E",AD1486/VLOOKUP($J1486,$K$11:$Z$28,T$1,0),AD1486/T$6)),"")</f>
        <v>3881.7333333333336</v>
      </c>
      <c r="V1486" s="101">
        <f>IFERROR(IF(LEFT($G1486,4)="xppm",AF1486/VLOOKUP($G1486,$K$11:$Z$28,V$1,0),IF(LEFT($J1486,1)="E",AF1486/VLOOKUP($J1486,$K$11:$Z$28,V$1,0),AF1486/V$6)),"")</f>
        <v>3620.1655555555558</v>
      </c>
      <c r="X1486" s="101">
        <f>IFERROR(IF(LEFT($G1486,4)="xppm",AH1486/VLOOKUP($G1486,$K$11:$Z$28,X$1,0),IF(LEFT($J1486,1)="E",AH1486/VLOOKUP($J1486,$K$11:$Z$28,X$1,0),AH1486/X$6)),"")</f>
        <v>3965.8850000000002</v>
      </c>
      <c r="Z1486" s="101">
        <f>IFERROR(IF(LEFT($G1486,4)="xppm",AJ1486/VLOOKUP($G1486,$K$11:$Z$28,Z$1,0),IF(LEFT($J1486,1)="E",AJ1486/VLOOKUP($J1486,$K$11:$Z$28,Z$1,0),AJ1486/Z$6)),"")</f>
        <v>3212.7900000000004</v>
      </c>
      <c r="AA1486" s="108"/>
      <c r="AB1486" s="99">
        <f>IFERROR(IF(LEFT($G1486,4)="xppm",AL1486/VLOOKUP($G1486,$K$11:$Z$28,AB$1,0),IF(LEFT($J1486,1)="E",AL1486/VLOOKUP($J1486,$K$11:$AB$28,AB$1,0),AL1486/AB$6)),"")</f>
        <v>0</v>
      </c>
      <c r="AC1486" s="110"/>
      <c r="AD1486" s="14">
        <v>11645.2</v>
      </c>
      <c r="AE1486" s="14"/>
      <c r="AF1486" s="14">
        <v>32581.49</v>
      </c>
      <c r="AG1486" s="14"/>
      <c r="AH1486" s="14">
        <v>47590.62</v>
      </c>
      <c r="AI1486" s="14"/>
      <c r="AJ1486" s="14">
        <v>38553.480000000003</v>
      </c>
      <c r="AK1486" s="65"/>
      <c r="AL1486" s="14">
        <v>0</v>
      </c>
      <c r="AM1486" s="65"/>
      <c r="AN1486" s="25">
        <v>3561.5</v>
      </c>
      <c r="AO1486" s="25">
        <v>3326.16</v>
      </c>
      <c r="AP1486" s="25">
        <v>4095.35</v>
      </c>
      <c r="AQ1486" s="25">
        <v>2931.34</v>
      </c>
      <c r="AR1486" s="25">
        <v>2687.76</v>
      </c>
      <c r="AS1486" s="25">
        <v>2966.64</v>
      </c>
      <c r="AT1486" s="25">
        <v>2986.71</v>
      </c>
      <c r="AU1486" s="25">
        <v>5211.97</v>
      </c>
      <c r="AV1486" s="25">
        <v>4151.87</v>
      </c>
      <c r="AW1486" s="25">
        <v>4256.71</v>
      </c>
      <c r="AX1486" s="25">
        <v>4078.63</v>
      </c>
      <c r="AY1486" s="25">
        <v>3309.86</v>
      </c>
      <c r="AZ1486" s="108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  <c r="BS1486" s="10"/>
      <c r="BT1486" s="10"/>
      <c r="BU1486" s="10"/>
      <c r="BV1486" s="10"/>
      <c r="BW1486" s="10"/>
      <c r="BX1486" s="10"/>
      <c r="BY1486" s="10"/>
      <c r="BZ1486" s="10"/>
      <c r="CA1486" s="10"/>
      <c r="CB1486" s="10"/>
      <c r="CC1486" s="10"/>
      <c r="CD1486" s="10"/>
      <c r="CE1486" s="10"/>
      <c r="CF1486" s="10"/>
      <c r="CG1486" s="10"/>
      <c r="CH1486" s="10"/>
      <c r="CI1486" s="10"/>
      <c r="CJ1486" s="10"/>
      <c r="CK1486" s="10"/>
      <c r="CL1486" s="10"/>
      <c r="CM1486" s="10"/>
      <c r="CN1486" s="10"/>
      <c r="CO1486" s="10"/>
      <c r="CP1486" s="10"/>
      <c r="CQ1486" s="10"/>
      <c r="CR1486" s="10"/>
      <c r="CS1486" s="10"/>
      <c r="CT1486" s="10"/>
      <c r="CU1486" s="10"/>
      <c r="CV1486" s="10"/>
      <c r="CW1486" s="10"/>
      <c r="CX1486" s="10"/>
      <c r="CY1486" s="10"/>
      <c r="CZ1486" s="10"/>
      <c r="DA1486" s="10"/>
      <c r="DB1486" s="10"/>
      <c r="DC1486" s="10"/>
      <c r="DD1486" s="10"/>
      <c r="DE1486" s="10"/>
      <c r="DF1486" s="10"/>
      <c r="DG1486" s="10"/>
      <c r="DH1486" s="10"/>
      <c r="DI1486" s="10"/>
      <c r="DJ1486" s="10"/>
      <c r="DK1486" s="10"/>
      <c r="DL1486" s="10"/>
      <c r="DM1486" s="10"/>
      <c r="DN1486" s="10"/>
      <c r="DO1486" s="10"/>
      <c r="DP1486" s="10"/>
      <c r="DQ1486" s="10"/>
      <c r="DR1486" s="10"/>
      <c r="DS1486" s="10"/>
    </row>
    <row r="1487" spans="1:123" s="101" customFormat="1" ht="10.95" customHeight="1" x14ac:dyDescent="0.25">
      <c r="A1487" s="75" t="s">
        <v>348</v>
      </c>
      <c r="B1487" s="95" t="str">
        <f t="shared" si="412"/>
        <v>Bud02 2020,3011,'560500',12213.0144444444</v>
      </c>
      <c r="C1487" s="96">
        <f t="shared" si="413"/>
        <v>2020</v>
      </c>
      <c r="D1487" s="96">
        <v>3011</v>
      </c>
      <c r="E1487" s="97">
        <f>IF(LEFT(H1487,1) = "x",H1487,F1487)</f>
        <v>560500</v>
      </c>
      <c r="F1487" s="90">
        <v>560500</v>
      </c>
      <c r="G1487" s="98">
        <f>IF(""="",1,SUBSTITUTE(SUBSTITUTE("","xxp","xpp"),"xppm13","xppm08"))</f>
        <v>1</v>
      </c>
      <c r="H1487" s="98">
        <f>IF(""="",1,"")</f>
        <v>1</v>
      </c>
      <c r="I1487" s="98">
        <f>IF(""="",1,IF(LEFT("",1)&lt;&gt;"E","",1))</f>
        <v>1</v>
      </c>
      <c r="J1487" s="98">
        <f>IF(""="",1,IF(LEFT("",1)="E","",1))</f>
        <v>1</v>
      </c>
      <c r="K1487" s="99" t="s">
        <v>396</v>
      </c>
      <c r="L1487" s="91">
        <v>3011</v>
      </c>
      <c r="M1487" s="100" t="str">
        <f>IF(LEFT($G1487,4)="xppm","*","")</f>
        <v/>
      </c>
      <c r="N1487" s="101" t="str">
        <f>UPPER(TRIM("          RENT EXPENSE"))</f>
        <v>RENT EXPENSE</v>
      </c>
      <c r="P1487" s="102" t="s">
        <v>356</v>
      </c>
      <c r="R1487" s="109">
        <f>IFERROR(IF(1*AB1487&gt;0,AB1487,V1487),V1487)</f>
        <v>12213.014444444445</v>
      </c>
      <c r="S1487" s="108"/>
      <c r="T1487" s="101">
        <f>IFERROR(IF(LEFT($G1487,4)="xppm",AD1487/VLOOKUP($G1487,$K$11:$Z$28,T$1,0),IF(LEFT($J1487,1)="E",AD1487/VLOOKUP($J1487,$K$11:$Z$28,T$1,0),AD1487/T$6)),"")</f>
        <v>5516.543333333334</v>
      </c>
      <c r="V1487" s="101">
        <f>IFERROR(IF(LEFT($G1487,4)="xppm",AF1487/VLOOKUP($G1487,$K$11:$Z$28,V$1,0),IF(LEFT($J1487,1)="E",AF1487/VLOOKUP($J1487,$K$11:$Z$28,V$1,0),AF1487/V$6)),"")</f>
        <v>12213.014444444445</v>
      </c>
      <c r="X1487" s="101">
        <f>IFERROR(IF(LEFT($G1487,4)="xppm",AH1487/VLOOKUP($G1487,$K$11:$Z$28,X$1,0),IF(LEFT($J1487,1)="E",AH1487/VLOOKUP($J1487,$K$11:$Z$28,X$1,0),AH1487/X$6)),"")</f>
        <v>16083.125</v>
      </c>
      <c r="Z1487" s="101">
        <f>IFERROR(IF(LEFT($G1487,4)="xppm",AJ1487/VLOOKUP($G1487,$K$11:$Z$28,Z$1,0),IF(LEFT($J1487,1)="E",AJ1487/VLOOKUP($J1487,$K$11:$Z$28,Z$1,0),AJ1487/Z$6)),"")</f>
        <v>15931.75</v>
      </c>
      <c r="AA1487" s="108"/>
      <c r="AB1487" s="99">
        <f>IFERROR(IF(LEFT($G1487,4)="xppm",AL1487/VLOOKUP($G1487,$K$11:$Z$28,AB$1,0),IF(LEFT($J1487,1)="E",AL1487/VLOOKUP($J1487,$K$11:$AB$28,AB$1,0),AL1487/AB$6)),"")</f>
        <v>0</v>
      </c>
      <c r="AC1487" s="110"/>
      <c r="AD1487" s="14">
        <v>16549.63</v>
      </c>
      <c r="AE1487" s="14"/>
      <c r="AF1487" s="14">
        <v>109917.13</v>
      </c>
      <c r="AG1487" s="14"/>
      <c r="AH1487" s="14">
        <v>192997.5</v>
      </c>
      <c r="AI1487" s="14"/>
      <c r="AJ1487" s="14">
        <v>191181</v>
      </c>
      <c r="AK1487" s="65"/>
      <c r="AL1487" s="14">
        <v>0</v>
      </c>
      <c r="AM1487" s="65"/>
      <c r="AN1487" s="25">
        <v>16187.5</v>
      </c>
      <c r="AO1487" s="25">
        <v>15561.25</v>
      </c>
      <c r="AP1487" s="25">
        <v>15561.25</v>
      </c>
      <c r="AQ1487" s="25">
        <v>15561.25</v>
      </c>
      <c r="AR1487" s="25">
        <v>15561.25</v>
      </c>
      <c r="AS1487" s="25">
        <v>15561.25</v>
      </c>
      <c r="AT1487" s="25">
        <v>15561.25</v>
      </c>
      <c r="AU1487" s="25">
        <v>15561.25</v>
      </c>
      <c r="AV1487" s="25">
        <v>15561.25</v>
      </c>
      <c r="AW1487" s="25">
        <v>133.08000000000001</v>
      </c>
      <c r="AX1487" s="25">
        <v>5145.5600000000004</v>
      </c>
      <c r="AY1487" s="25">
        <v>11270.99</v>
      </c>
      <c r="AZ1487" s="108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  <c r="BS1487" s="10"/>
      <c r="BT1487" s="10"/>
      <c r="BU1487" s="10"/>
      <c r="BV1487" s="10"/>
      <c r="BW1487" s="10"/>
      <c r="BX1487" s="10"/>
      <c r="BY1487" s="10"/>
      <c r="BZ1487" s="10"/>
      <c r="CA1487" s="10"/>
      <c r="CB1487" s="10"/>
      <c r="CC1487" s="10"/>
      <c r="CD1487" s="10"/>
      <c r="CE1487" s="10"/>
      <c r="CF1487" s="10"/>
      <c r="CG1487" s="10"/>
      <c r="CH1487" s="10"/>
      <c r="CI1487" s="10"/>
      <c r="CJ1487" s="10"/>
      <c r="CK1487" s="10"/>
      <c r="CL1487" s="10"/>
      <c r="CM1487" s="10"/>
      <c r="CN1487" s="10"/>
      <c r="CO1487" s="10"/>
      <c r="CP1487" s="10"/>
      <c r="CQ1487" s="10"/>
      <c r="CR1487" s="10"/>
      <c r="CS1487" s="10"/>
      <c r="CT1487" s="10"/>
      <c r="CU1487" s="10"/>
      <c r="CV1487" s="10"/>
      <c r="CW1487" s="10"/>
      <c r="CX1487" s="10"/>
      <c r="CY1487" s="10"/>
      <c r="CZ1487" s="10"/>
      <c r="DA1487" s="10"/>
      <c r="DB1487" s="10"/>
      <c r="DC1487" s="10"/>
      <c r="DD1487" s="10"/>
      <c r="DE1487" s="10"/>
      <c r="DF1487" s="10"/>
      <c r="DG1487" s="10"/>
      <c r="DH1487" s="10"/>
      <c r="DI1487" s="10"/>
      <c r="DJ1487" s="10"/>
      <c r="DK1487" s="10"/>
      <c r="DL1487" s="10"/>
      <c r="DM1487" s="10"/>
      <c r="DN1487" s="10"/>
      <c r="DO1487" s="10"/>
      <c r="DP1487" s="10"/>
      <c r="DQ1487" s="10"/>
      <c r="DR1487" s="10"/>
      <c r="DS1487" s="10"/>
    </row>
    <row r="1488" spans="1:123" s="101" customFormat="1" ht="10.95" customHeight="1" x14ac:dyDescent="0.25">
      <c r="A1488" s="75" t="s">
        <v>348</v>
      </c>
      <c r="B1488" s="95" t="b">
        <f t="shared" si="412"/>
        <v>0</v>
      </c>
      <c r="C1488" s="96">
        <f t="shared" si="413"/>
        <v>2020</v>
      </c>
      <c r="D1488" s="96">
        <v>3011</v>
      </c>
      <c r="E1488" s="97">
        <f>IF(LEFT(H1488,1) = "x",H1488,F1488)</f>
        <v>0</v>
      </c>
      <c r="F1488" s="90"/>
      <c r="G1488" s="98">
        <f>IF(""="",1,SUBSTITUTE(SUBSTITUTE("","xxp","xpp"),"xppm13","xppm08"))</f>
        <v>1</v>
      </c>
      <c r="H1488" s="98">
        <f>IF(""="",1,"")</f>
        <v>1</v>
      </c>
      <c r="I1488" s="98">
        <f>IF(""="",1,IF(LEFT("",1)&lt;&gt;"E","",1))</f>
        <v>1</v>
      </c>
      <c r="J1488" s="98">
        <f>IF(""="",1,IF(LEFT("",1)="E","",1))</f>
        <v>1</v>
      </c>
      <c r="K1488" s="99" t="s">
        <v>397</v>
      </c>
      <c r="L1488" s="91">
        <v>3011</v>
      </c>
      <c r="M1488" s="100" t="str">
        <f>IF(LEFT($G1488,4)="xppm","*","")</f>
        <v/>
      </c>
      <c r="N1488" s="101" t="str">
        <f>UPPER(TRIM("          NON-RECURRING MISC. EXPENSE"))</f>
        <v>NON-RECURRING MISC. EXPENSE</v>
      </c>
      <c r="P1488" s="102" t="s">
        <v>356</v>
      </c>
      <c r="R1488" s="109">
        <f>IFERROR(IF(1*AB1488&gt;0,AB1488,V1488),V1488)</f>
        <v>0</v>
      </c>
      <c r="S1488" s="108"/>
      <c r="T1488" s="101">
        <f>IFERROR(IF(LEFT($G1488,4)="xppm",AD1488/VLOOKUP($G1488,$K$11:$Z$28,T$1,0),IF(LEFT($J1488,1)="E",AD1488/VLOOKUP($J1488,$K$11:$Z$28,T$1,0),AD1488/T$6)),"")</f>
        <v>0</v>
      </c>
      <c r="V1488" s="101">
        <f>IFERROR(IF(LEFT($G1488,4)="xppm",AF1488/VLOOKUP($G1488,$K$11:$Z$28,V$1,0),IF(LEFT($J1488,1)="E",AF1488/VLOOKUP($J1488,$K$11:$Z$28,V$1,0),AF1488/V$6)),"")</f>
        <v>0</v>
      </c>
      <c r="X1488" s="101">
        <f>IFERROR(IF(LEFT($G1488,4)="xppm",AH1488/VLOOKUP($G1488,$K$11:$Z$28,X$1,0),IF(LEFT($J1488,1)="E",AH1488/VLOOKUP($J1488,$K$11:$Z$28,X$1,0),AH1488/X$6)),"")</f>
        <v>0</v>
      </c>
      <c r="Z1488" s="101">
        <f>IFERROR(IF(LEFT($G1488,4)="xppm",AJ1488/VLOOKUP($G1488,$K$11:$Z$28,Z$1,0),IF(LEFT($J1488,1)="E",AJ1488/VLOOKUP($J1488,$K$11:$Z$28,Z$1,0),AJ1488/Z$6)),"")</f>
        <v>0</v>
      </c>
      <c r="AA1488" s="108"/>
      <c r="AB1488" s="99">
        <f>IFERROR(IF(LEFT($G1488,4)="xppm",AL1488/VLOOKUP($G1488,$K$11:$Z$28,AB$1,0),IF(LEFT($J1488,1)="E",AL1488/VLOOKUP($J1488,$K$11:$AB$28,AB$1,0),AL1488/AB$6)),"")</f>
        <v>0</v>
      </c>
      <c r="AC1488" s="110"/>
      <c r="AD1488" s="14"/>
      <c r="AE1488" s="14"/>
      <c r="AF1488" s="14"/>
      <c r="AG1488" s="14"/>
      <c r="AH1488" s="14"/>
      <c r="AI1488" s="14"/>
      <c r="AJ1488" s="14"/>
      <c r="AK1488" s="65"/>
      <c r="AL1488" s="14"/>
      <c r="AM1488" s="65"/>
      <c r="AN1488" s="25"/>
      <c r="AO1488" s="25"/>
      <c r="AP1488" s="25"/>
      <c r="AQ1488" s="25"/>
      <c r="AR1488" s="25"/>
      <c r="AS1488" s="25"/>
      <c r="AT1488" s="25"/>
      <c r="AU1488" s="25"/>
      <c r="AV1488" s="25"/>
      <c r="AW1488" s="25"/>
      <c r="AX1488" s="25"/>
      <c r="AY1488" s="25"/>
      <c r="AZ1488" s="108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  <c r="BS1488" s="10"/>
      <c r="BT1488" s="10"/>
      <c r="BU1488" s="10"/>
      <c r="BV1488" s="10"/>
      <c r="BW1488" s="10"/>
      <c r="BX1488" s="10"/>
      <c r="BY1488" s="10"/>
      <c r="BZ1488" s="10"/>
      <c r="CA1488" s="10"/>
      <c r="CB1488" s="10"/>
      <c r="CC1488" s="10"/>
      <c r="CD1488" s="10"/>
      <c r="CE1488" s="10"/>
      <c r="CF1488" s="10"/>
      <c r="CG1488" s="10"/>
      <c r="CH1488" s="10"/>
      <c r="CI1488" s="10"/>
      <c r="CJ1488" s="10"/>
      <c r="CK1488" s="10"/>
      <c r="CL1488" s="10"/>
      <c r="CM1488" s="10"/>
      <c r="CN1488" s="10"/>
      <c r="CO1488" s="10"/>
      <c r="CP1488" s="10"/>
      <c r="CQ1488" s="10"/>
      <c r="CR1488" s="10"/>
      <c r="CS1488" s="10"/>
      <c r="CT1488" s="10"/>
      <c r="CU1488" s="10"/>
      <c r="CV1488" s="10"/>
      <c r="CW1488" s="10"/>
      <c r="CX1488" s="10"/>
      <c r="CY1488" s="10"/>
      <c r="CZ1488" s="10"/>
      <c r="DA1488" s="10"/>
      <c r="DB1488" s="10"/>
      <c r="DC1488" s="10"/>
      <c r="DD1488" s="10"/>
      <c r="DE1488" s="10"/>
      <c r="DF1488" s="10"/>
      <c r="DG1488" s="10"/>
      <c r="DH1488" s="10"/>
      <c r="DI1488" s="10"/>
      <c r="DJ1488" s="10"/>
      <c r="DK1488" s="10"/>
      <c r="DL1488" s="10"/>
      <c r="DM1488" s="10"/>
      <c r="DN1488" s="10"/>
      <c r="DO1488" s="10"/>
      <c r="DP1488" s="10"/>
      <c r="DQ1488" s="10"/>
      <c r="DR1488" s="10"/>
      <c r="DS1488" s="10"/>
    </row>
    <row r="1489" spans="1:123" ht="4.05" customHeight="1" x14ac:dyDescent="0.25">
      <c r="A1489" s="75" t="s">
        <v>348</v>
      </c>
      <c r="E1489" s="111"/>
      <c r="F1489" s="112"/>
      <c r="T1489" s="25"/>
      <c r="U1489" s="25"/>
      <c r="V1489" s="25"/>
      <c r="W1489" s="25"/>
      <c r="X1489" s="25"/>
      <c r="Y1489" s="25"/>
      <c r="Z1489" s="25"/>
      <c r="AA1489" s="25"/>
      <c r="AB1489" s="14"/>
      <c r="AC1489" s="14"/>
    </row>
    <row r="1490" spans="1:123" s="5" customFormat="1" x14ac:dyDescent="0.25">
      <c r="A1490" s="75" t="s">
        <v>348</v>
      </c>
      <c r="E1490" s="6"/>
      <c r="G1490" s="8"/>
      <c r="H1490" s="8"/>
      <c r="I1490" s="8"/>
      <c r="J1490" s="8"/>
      <c r="K1490" s="6"/>
      <c r="L1490" s="76"/>
      <c r="M1490" s="76"/>
      <c r="N1490" s="10"/>
      <c r="O1490" s="10"/>
      <c r="P1490" s="7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6"/>
      <c r="AC1490" s="6"/>
      <c r="AD1490" s="14"/>
      <c r="AE1490" s="14"/>
      <c r="AF1490" s="14"/>
      <c r="AG1490" s="14"/>
      <c r="AH1490" s="14"/>
      <c r="AI1490" s="14"/>
      <c r="AJ1490" s="14"/>
      <c r="AK1490" s="14"/>
      <c r="AL1490" s="14"/>
      <c r="AM1490" s="14"/>
      <c r="AN1490" s="25"/>
      <c r="AO1490" s="25"/>
      <c r="AP1490" s="25"/>
      <c r="AQ1490" s="25"/>
      <c r="AR1490" s="25"/>
      <c r="AS1490" s="25"/>
      <c r="AT1490" s="25"/>
      <c r="AU1490" s="25"/>
      <c r="AV1490" s="25"/>
      <c r="AW1490" s="25"/>
      <c r="AX1490" s="25"/>
      <c r="AY1490" s="25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  <c r="BS1490" s="10"/>
      <c r="BT1490" s="10"/>
      <c r="BU1490" s="10"/>
      <c r="BV1490" s="10"/>
      <c r="BW1490" s="10"/>
      <c r="BX1490" s="10"/>
      <c r="BY1490" s="10"/>
      <c r="BZ1490" s="10"/>
      <c r="CA1490" s="10"/>
      <c r="CB1490" s="10"/>
      <c r="CC1490" s="10"/>
      <c r="CD1490" s="10"/>
      <c r="CE1490" s="10"/>
      <c r="CF1490" s="10"/>
      <c r="CG1490" s="10"/>
      <c r="CH1490" s="10"/>
      <c r="CI1490" s="10"/>
      <c r="CJ1490" s="10"/>
      <c r="CK1490" s="10"/>
      <c r="CL1490" s="10"/>
      <c r="CM1490" s="10"/>
      <c r="CN1490" s="10"/>
      <c r="CO1490" s="10"/>
      <c r="CP1490" s="10"/>
      <c r="CQ1490" s="10"/>
      <c r="CR1490" s="10"/>
      <c r="CS1490" s="10"/>
      <c r="CT1490" s="10"/>
      <c r="CU1490" s="10"/>
      <c r="CV1490" s="10"/>
      <c r="CW1490" s="10"/>
      <c r="CX1490" s="10"/>
      <c r="CY1490" s="10"/>
      <c r="CZ1490" s="10"/>
      <c r="DA1490" s="10"/>
      <c r="DB1490" s="10"/>
      <c r="DC1490" s="10"/>
      <c r="DD1490" s="10"/>
      <c r="DE1490" s="10"/>
      <c r="DF1490" s="10"/>
      <c r="DG1490" s="10"/>
      <c r="DH1490" s="10"/>
      <c r="DI1490" s="10"/>
      <c r="DJ1490" s="10"/>
      <c r="DK1490" s="10"/>
      <c r="DL1490" s="10"/>
      <c r="DM1490" s="10"/>
      <c r="DN1490" s="10"/>
      <c r="DO1490" s="10"/>
      <c r="DP1490" s="10"/>
      <c r="DQ1490" s="10"/>
      <c r="DR1490" s="10"/>
      <c r="DS1490" s="10"/>
    </row>
    <row r="1491" spans="1:123" ht="22.8" customHeight="1" x14ac:dyDescent="0.35">
      <c r="A1491" s="75" t="s">
        <v>348</v>
      </c>
      <c r="K1491" s="6">
        <v>4001</v>
      </c>
      <c r="L1491" s="77">
        <v>4001</v>
      </c>
      <c r="M1491" s="77"/>
      <c r="N1491" s="78" t="s">
        <v>423</v>
      </c>
      <c r="O1491" s="79"/>
      <c r="S1491" s="58"/>
      <c r="AA1491" s="58"/>
      <c r="AC1491" s="72"/>
      <c r="AK1491" s="65"/>
      <c r="AM1491" s="65"/>
      <c r="AZ1491" s="58"/>
    </row>
    <row r="1492" spans="1:123" x14ac:dyDescent="0.25">
      <c r="A1492" s="75" t="s">
        <v>348</v>
      </c>
    </row>
    <row r="1493" spans="1:123" s="86" customFormat="1" ht="15" customHeight="1" x14ac:dyDescent="0.25">
      <c r="A1493" s="75" t="s">
        <v>348</v>
      </c>
      <c r="B1493" s="80"/>
      <c r="C1493" s="80"/>
      <c r="D1493" s="80"/>
      <c r="E1493" s="81"/>
      <c r="F1493" s="82"/>
      <c r="G1493" s="81"/>
      <c r="H1493" s="81"/>
      <c r="I1493" s="81"/>
      <c r="J1493" s="81"/>
      <c r="K1493" s="81"/>
      <c r="L1493" s="83">
        <f>L1494</f>
        <v>4001</v>
      </c>
      <c r="M1493" s="84" t="s">
        <v>350</v>
      </c>
      <c r="N1493" s="84"/>
      <c r="O1493" s="84"/>
      <c r="P1493" s="84"/>
      <c r="Q1493" s="84"/>
      <c r="R1493" s="84"/>
      <c r="S1493" s="84"/>
      <c r="T1493" s="84"/>
      <c r="U1493" s="84"/>
      <c r="V1493" s="84"/>
      <c r="W1493" s="84"/>
      <c r="X1493" s="84"/>
      <c r="Y1493" s="84"/>
      <c r="Z1493" s="84"/>
      <c r="AA1493" s="84"/>
      <c r="AB1493" s="81"/>
      <c r="AC1493" s="81"/>
      <c r="AD1493" s="14"/>
      <c r="AE1493" s="14"/>
      <c r="AF1493" s="14"/>
      <c r="AG1493" s="14"/>
      <c r="AH1493" s="14"/>
      <c r="AI1493" s="14"/>
      <c r="AJ1493" s="14"/>
      <c r="AK1493" s="14"/>
      <c r="AL1493" s="14"/>
      <c r="AM1493" s="14"/>
      <c r="AN1493" s="85"/>
      <c r="AO1493" s="85"/>
      <c r="AP1493" s="85"/>
      <c r="AQ1493" s="85"/>
      <c r="AR1493" s="85"/>
      <c r="AS1493" s="85"/>
      <c r="AT1493" s="85"/>
      <c r="AU1493" s="85"/>
      <c r="AV1493" s="85"/>
      <c r="AW1493" s="85"/>
      <c r="AX1493" s="85"/>
      <c r="AY1493" s="85"/>
      <c r="AZ1493" s="84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  <c r="BS1493" s="10"/>
      <c r="BT1493" s="10"/>
      <c r="BU1493" s="10"/>
      <c r="BV1493" s="10"/>
      <c r="BW1493" s="10"/>
      <c r="BX1493" s="10"/>
      <c r="BY1493" s="10"/>
      <c r="BZ1493" s="10"/>
      <c r="CA1493" s="10"/>
      <c r="CB1493" s="10"/>
      <c r="CC1493" s="10"/>
      <c r="CD1493" s="10"/>
      <c r="CE1493" s="10"/>
      <c r="CF1493" s="10"/>
      <c r="CG1493" s="10"/>
      <c r="CH1493" s="10"/>
      <c r="CI1493" s="10"/>
      <c r="CJ1493" s="10"/>
      <c r="CK1493" s="10"/>
      <c r="CL1493" s="10"/>
      <c r="CM1493" s="10"/>
      <c r="CN1493" s="10"/>
      <c r="CO1493" s="10"/>
      <c r="CP1493" s="10"/>
      <c r="CQ1493" s="10"/>
      <c r="CR1493" s="10"/>
      <c r="CS1493" s="10"/>
      <c r="CT1493" s="10"/>
      <c r="CU1493" s="10"/>
      <c r="CV1493" s="10"/>
      <c r="CW1493" s="10"/>
      <c r="CX1493" s="10"/>
      <c r="CY1493" s="10"/>
      <c r="CZ1493" s="10"/>
      <c r="DA1493" s="10"/>
      <c r="DB1493" s="10"/>
      <c r="DC1493" s="10"/>
      <c r="DD1493" s="10"/>
      <c r="DE1493" s="10"/>
      <c r="DF1493" s="10"/>
      <c r="DG1493" s="10"/>
      <c r="DH1493" s="10"/>
      <c r="DI1493" s="10"/>
      <c r="DJ1493" s="10"/>
      <c r="DK1493" s="10"/>
      <c r="DL1493" s="10"/>
      <c r="DM1493" s="10"/>
      <c r="DN1493" s="10"/>
      <c r="DO1493" s="10"/>
      <c r="DP1493" s="10"/>
      <c r="DQ1493" s="10"/>
      <c r="DR1493" s="10"/>
      <c r="DS1493" s="10"/>
    </row>
    <row r="1494" spans="1:123" s="25" customFormat="1" ht="10.95" customHeight="1" x14ac:dyDescent="0.25">
      <c r="A1494" s="87" t="s">
        <v>348</v>
      </c>
      <c r="B1494" s="88"/>
      <c r="C1494" s="88"/>
      <c r="D1494" s="88"/>
      <c r="E1494" s="89"/>
      <c r="F1494" s="90"/>
      <c r="G1494" s="13"/>
      <c r="H1494" s="13"/>
      <c r="I1494" s="13"/>
      <c r="J1494" s="13"/>
      <c r="K1494" s="14" t="s">
        <v>295</v>
      </c>
      <c r="L1494" s="91">
        <v>4001</v>
      </c>
      <c r="M1494" s="92"/>
      <c r="N1494" s="25" t="str">
        <f>TRIM("    TOTAL DAYS")</f>
        <v>TOTAL DAYS</v>
      </c>
      <c r="P1494" s="70"/>
      <c r="Q1494" s="10"/>
      <c r="R1494" s="85"/>
      <c r="S1494" s="93"/>
      <c r="T1494" s="25">
        <f>AD1494/T$6</f>
        <v>5281.666666666667</v>
      </c>
      <c r="V1494" s="25">
        <f>AF1494/V$6</f>
        <v>5211.5555555555557</v>
      </c>
      <c r="X1494" s="25">
        <f>AH1494/X$6</f>
        <v>4960.083333333333</v>
      </c>
      <c r="Z1494" s="25">
        <f>AJ1494/Z$6</f>
        <v>5417.166666666667</v>
      </c>
      <c r="AA1494" s="93"/>
      <c r="AB1494" s="14">
        <f>AL1494/AB$6</f>
        <v>0</v>
      </c>
      <c r="AC1494" s="65"/>
      <c r="AD1494" s="14">
        <v>15845</v>
      </c>
      <c r="AE1494" s="14"/>
      <c r="AF1494" s="14">
        <v>46904</v>
      </c>
      <c r="AG1494" s="14"/>
      <c r="AH1494" s="14">
        <v>59521</v>
      </c>
      <c r="AI1494" s="14"/>
      <c r="AJ1494" s="14">
        <v>65006</v>
      </c>
      <c r="AK1494" s="65"/>
      <c r="AL1494" s="14">
        <v>0</v>
      </c>
      <c r="AM1494" s="65"/>
      <c r="AN1494" s="25">
        <v>5191</v>
      </c>
      <c r="AO1494" s="25">
        <v>5063</v>
      </c>
      <c r="AP1494" s="25">
        <v>5305</v>
      </c>
      <c r="AQ1494" s="25">
        <v>5175</v>
      </c>
      <c r="AR1494" s="25">
        <v>4786</v>
      </c>
      <c r="AS1494" s="25">
        <v>5315</v>
      </c>
      <c r="AT1494" s="25">
        <v>5169</v>
      </c>
      <c r="AU1494" s="25">
        <v>5381</v>
      </c>
      <c r="AV1494" s="25">
        <v>5233</v>
      </c>
      <c r="AW1494" s="25">
        <v>5426</v>
      </c>
      <c r="AX1494" s="25">
        <v>5382</v>
      </c>
      <c r="AY1494" s="25">
        <v>5037</v>
      </c>
      <c r="AZ1494" s="93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  <c r="BS1494" s="10"/>
      <c r="BT1494" s="10"/>
      <c r="BU1494" s="10"/>
      <c r="BV1494" s="10"/>
      <c r="BW1494" s="10"/>
      <c r="BX1494" s="10"/>
      <c r="BY1494" s="10"/>
      <c r="BZ1494" s="10"/>
      <c r="CA1494" s="10"/>
      <c r="CB1494" s="10"/>
      <c r="CC1494" s="10"/>
      <c r="CD1494" s="10"/>
      <c r="CE1494" s="10"/>
      <c r="CF1494" s="10"/>
      <c r="CG1494" s="10"/>
      <c r="CH1494" s="10"/>
      <c r="CI1494" s="10"/>
      <c r="CJ1494" s="10"/>
      <c r="CK1494" s="10"/>
      <c r="CL1494" s="10"/>
      <c r="CM1494" s="10"/>
      <c r="CN1494" s="10"/>
      <c r="CO1494" s="10"/>
      <c r="CP1494" s="10"/>
      <c r="CQ1494" s="10"/>
      <c r="CR1494" s="10"/>
      <c r="CS1494" s="10"/>
      <c r="CT1494" s="10"/>
      <c r="CU1494" s="10"/>
      <c r="CV1494" s="10"/>
      <c r="CW1494" s="10"/>
      <c r="CX1494" s="10"/>
      <c r="CY1494" s="10"/>
      <c r="CZ1494" s="10"/>
      <c r="DA1494" s="10"/>
      <c r="DB1494" s="10"/>
      <c r="DC1494" s="10"/>
      <c r="DD1494" s="10"/>
      <c r="DE1494" s="10"/>
      <c r="DF1494" s="10"/>
      <c r="DG1494" s="10"/>
      <c r="DH1494" s="10"/>
      <c r="DI1494" s="10"/>
      <c r="DJ1494" s="10"/>
      <c r="DK1494" s="10"/>
      <c r="DL1494" s="10"/>
      <c r="DM1494" s="10"/>
      <c r="DN1494" s="10"/>
      <c r="DO1494" s="10"/>
      <c r="DP1494" s="10"/>
      <c r="DQ1494" s="10"/>
      <c r="DR1494" s="10"/>
      <c r="DS1494" s="10"/>
    </row>
    <row r="1495" spans="1:123" s="25" customFormat="1" ht="10.95" customHeight="1" x14ac:dyDescent="0.25">
      <c r="A1495" s="87" t="s">
        <v>348</v>
      </c>
      <c r="B1495" s="88"/>
      <c r="C1495" s="88"/>
      <c r="D1495" s="88"/>
      <c r="E1495" s="89"/>
      <c r="F1495" s="90"/>
      <c r="G1495" s="13"/>
      <c r="H1495" s="13"/>
      <c r="I1495" s="13"/>
      <c r="J1495" s="13"/>
      <c r="K1495" s="14" t="s">
        <v>299</v>
      </c>
      <c r="L1495" s="91">
        <v>4001</v>
      </c>
      <c r="M1495" s="92"/>
      <c r="N1495" s="25" t="str">
        <f>TRIM("      TOTAL ANCILLARIES")</f>
        <v>TOTAL ANCILLARIES</v>
      </c>
      <c r="P1495" s="70"/>
      <c r="Q1495" s="10"/>
      <c r="R1495" s="85"/>
      <c r="S1495" s="93"/>
      <c r="T1495" s="25">
        <f>AD1495/T$6</f>
        <v>73062.903333333335</v>
      </c>
      <c r="V1495" s="25">
        <f>AF1495/V$6</f>
        <v>68331.224444444451</v>
      </c>
      <c r="X1495" s="25">
        <f>AH1495/X$6</f>
        <v>54653.644999999997</v>
      </c>
      <c r="Z1495" s="25">
        <f>AJ1495/Z$6</f>
        <v>58333.333332999995</v>
      </c>
      <c r="AA1495" s="93"/>
      <c r="AB1495" s="14">
        <f>AL1495/AB$6</f>
        <v>0</v>
      </c>
      <c r="AC1495" s="65"/>
      <c r="AD1495" s="14">
        <v>219188.71</v>
      </c>
      <c r="AE1495" s="14"/>
      <c r="AF1495" s="14">
        <v>614981.02</v>
      </c>
      <c r="AG1495" s="14"/>
      <c r="AH1495" s="14">
        <v>655843.74</v>
      </c>
      <c r="AI1495" s="14"/>
      <c r="AJ1495" s="14">
        <v>699999.99999599997</v>
      </c>
      <c r="AK1495" s="65"/>
      <c r="AL1495" s="14">
        <v>0</v>
      </c>
      <c r="AM1495" s="65"/>
      <c r="AN1495" s="25">
        <v>70960.75</v>
      </c>
      <c r="AO1495" s="25">
        <v>47333.84</v>
      </c>
      <c r="AP1495" s="25">
        <v>43078.38</v>
      </c>
      <c r="AQ1495" s="25">
        <v>46791.61</v>
      </c>
      <c r="AR1495" s="25">
        <v>66500.070000000007</v>
      </c>
      <c r="AS1495" s="25">
        <v>81985.77</v>
      </c>
      <c r="AT1495" s="25">
        <v>73619.34</v>
      </c>
      <c r="AU1495" s="25">
        <v>79514.759999999995</v>
      </c>
      <c r="AV1495" s="25">
        <v>47380.76</v>
      </c>
      <c r="AW1495" s="25">
        <v>75061.41</v>
      </c>
      <c r="AX1495" s="25">
        <v>77984.08</v>
      </c>
      <c r="AY1495" s="25">
        <v>66143.22</v>
      </c>
      <c r="AZ1495" s="93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  <c r="BS1495" s="10"/>
      <c r="BT1495" s="10"/>
      <c r="BU1495" s="10"/>
      <c r="BV1495" s="10"/>
      <c r="BW1495" s="10"/>
      <c r="BX1495" s="10"/>
      <c r="BY1495" s="10"/>
      <c r="BZ1495" s="10"/>
      <c r="CA1495" s="10"/>
      <c r="CB1495" s="10"/>
      <c r="CC1495" s="10"/>
      <c r="CD1495" s="10"/>
      <c r="CE1495" s="10"/>
      <c r="CF1495" s="10"/>
      <c r="CG1495" s="10"/>
      <c r="CH1495" s="10"/>
      <c r="CI1495" s="10"/>
      <c r="CJ1495" s="10"/>
      <c r="CK1495" s="10"/>
      <c r="CL1495" s="10"/>
      <c r="CM1495" s="10"/>
      <c r="CN1495" s="10"/>
      <c r="CO1495" s="10"/>
      <c r="CP1495" s="10"/>
      <c r="CQ1495" s="10"/>
      <c r="CR1495" s="10"/>
      <c r="CS1495" s="10"/>
      <c r="CT1495" s="10"/>
      <c r="CU1495" s="10"/>
      <c r="CV1495" s="10"/>
      <c r="CW1495" s="10"/>
      <c r="CX1495" s="10"/>
      <c r="CY1495" s="10"/>
      <c r="CZ1495" s="10"/>
      <c r="DA1495" s="10"/>
      <c r="DB1495" s="10"/>
      <c r="DC1495" s="10"/>
      <c r="DD1495" s="10"/>
      <c r="DE1495" s="10"/>
      <c r="DF1495" s="10"/>
      <c r="DG1495" s="10"/>
      <c r="DH1495" s="10"/>
      <c r="DI1495" s="10"/>
      <c r="DJ1495" s="10"/>
      <c r="DK1495" s="10"/>
      <c r="DL1495" s="10"/>
      <c r="DM1495" s="10"/>
      <c r="DN1495" s="10"/>
      <c r="DO1495" s="10"/>
      <c r="DP1495" s="10"/>
      <c r="DQ1495" s="10"/>
      <c r="DR1495" s="10"/>
      <c r="DS1495" s="10"/>
    </row>
    <row r="1496" spans="1:123" s="25" customFormat="1" ht="10.95" customHeight="1" x14ac:dyDescent="0.25">
      <c r="A1496" s="87" t="s">
        <v>348</v>
      </c>
      <c r="B1496" s="88"/>
      <c r="C1496" s="88"/>
      <c r="D1496" s="88"/>
      <c r="E1496" s="89"/>
      <c r="F1496" s="90"/>
      <c r="G1496" s="13"/>
      <c r="H1496" s="13"/>
      <c r="I1496" s="13"/>
      <c r="J1496" s="13"/>
      <c r="K1496" s="14" t="s">
        <v>301</v>
      </c>
      <c r="L1496" s="91">
        <v>4001</v>
      </c>
      <c r="M1496" s="92"/>
      <c r="N1496" s="25" t="str">
        <f>TRIM("TOTAL REVENUE")</f>
        <v>TOTAL REVENUE</v>
      </c>
      <c r="P1496" s="70"/>
      <c r="Q1496" s="10"/>
      <c r="R1496" s="85"/>
      <c r="S1496" s="93"/>
      <c r="T1496" s="25">
        <f>AD1496/T$6</f>
        <v>1165421.0066666666</v>
      </c>
      <c r="V1496" s="25">
        <f>AF1496/V$6</f>
        <v>1141385.1455555556</v>
      </c>
      <c r="X1496" s="25">
        <f>AH1496/X$6</f>
        <v>1112771.1300000001</v>
      </c>
      <c r="Z1496" s="25">
        <f>AJ1496/Z$6</f>
        <v>1215548.9492655832</v>
      </c>
      <c r="AA1496" s="93"/>
      <c r="AB1496" s="14">
        <f>AL1496/AB$6</f>
        <v>0</v>
      </c>
      <c r="AC1496" s="65"/>
      <c r="AD1496" s="14">
        <v>3496263.02</v>
      </c>
      <c r="AE1496" s="14"/>
      <c r="AF1496" s="14">
        <v>10272466.310000001</v>
      </c>
      <c r="AG1496" s="14"/>
      <c r="AH1496" s="14">
        <v>13353253.560000001</v>
      </c>
      <c r="AI1496" s="14"/>
      <c r="AJ1496" s="14">
        <v>14586587.391186999</v>
      </c>
      <c r="AK1496" s="65"/>
      <c r="AL1496" s="14">
        <v>0</v>
      </c>
      <c r="AM1496" s="65"/>
      <c r="AN1496" s="25">
        <v>1129689.1000000001</v>
      </c>
      <c r="AO1496" s="25">
        <v>1150125.8</v>
      </c>
      <c r="AP1496" s="25">
        <v>1180281.69</v>
      </c>
      <c r="AQ1496" s="25">
        <v>1137912.56</v>
      </c>
      <c r="AR1496" s="25">
        <v>1027094.96</v>
      </c>
      <c r="AS1496" s="25">
        <v>1159203.1000000001</v>
      </c>
      <c r="AT1496" s="25">
        <v>1139890.55</v>
      </c>
      <c r="AU1496" s="25">
        <v>1158164.3600000001</v>
      </c>
      <c r="AV1496" s="25">
        <v>1153937.76</v>
      </c>
      <c r="AW1496" s="25">
        <v>1203964.27</v>
      </c>
      <c r="AX1496" s="25">
        <v>1221062.83</v>
      </c>
      <c r="AY1496" s="25">
        <v>1071235.92</v>
      </c>
      <c r="AZ1496" s="93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  <c r="BS1496" s="10"/>
      <c r="BT1496" s="10"/>
      <c r="BU1496" s="10"/>
      <c r="BV1496" s="10"/>
      <c r="BW1496" s="10"/>
      <c r="BX1496" s="10"/>
      <c r="BY1496" s="10"/>
      <c r="BZ1496" s="10"/>
      <c r="CA1496" s="10"/>
      <c r="CB1496" s="10"/>
      <c r="CC1496" s="10"/>
      <c r="CD1496" s="10"/>
      <c r="CE1496" s="10"/>
      <c r="CF1496" s="10"/>
      <c r="CG1496" s="10"/>
      <c r="CH1496" s="10"/>
      <c r="CI1496" s="10"/>
      <c r="CJ1496" s="10"/>
      <c r="CK1496" s="10"/>
      <c r="CL1496" s="10"/>
      <c r="CM1496" s="10"/>
      <c r="CN1496" s="10"/>
      <c r="CO1496" s="10"/>
      <c r="CP1496" s="10"/>
      <c r="CQ1496" s="10"/>
      <c r="CR1496" s="10"/>
      <c r="CS1496" s="10"/>
      <c r="CT1496" s="10"/>
      <c r="CU1496" s="10"/>
      <c r="CV1496" s="10"/>
      <c r="CW1496" s="10"/>
      <c r="CX1496" s="10"/>
      <c r="CY1496" s="10"/>
      <c r="CZ1496" s="10"/>
      <c r="DA1496" s="10"/>
      <c r="DB1496" s="10"/>
      <c r="DC1496" s="10"/>
      <c r="DD1496" s="10"/>
      <c r="DE1496" s="10"/>
      <c r="DF1496" s="10"/>
      <c r="DG1496" s="10"/>
      <c r="DH1496" s="10"/>
      <c r="DI1496" s="10"/>
      <c r="DJ1496" s="10"/>
      <c r="DK1496" s="10"/>
      <c r="DL1496" s="10"/>
      <c r="DM1496" s="10"/>
      <c r="DN1496" s="10"/>
      <c r="DO1496" s="10"/>
      <c r="DP1496" s="10"/>
      <c r="DQ1496" s="10"/>
      <c r="DR1496" s="10"/>
      <c r="DS1496" s="10"/>
    </row>
    <row r="1497" spans="1:123" s="25" customFormat="1" ht="10.95" customHeight="1" x14ac:dyDescent="0.25">
      <c r="A1497" s="87" t="s">
        <v>348</v>
      </c>
      <c r="B1497" s="88"/>
      <c r="C1497" s="88"/>
      <c r="D1497" s="88"/>
      <c r="E1497" s="89"/>
      <c r="F1497" s="90"/>
      <c r="G1497" s="13"/>
      <c r="H1497" s="13"/>
      <c r="I1497" s="13"/>
      <c r="J1497" s="13"/>
      <c r="K1497" s="14" t="s">
        <v>303</v>
      </c>
      <c r="L1497" s="91">
        <v>4001</v>
      </c>
      <c r="M1497" s="92"/>
      <c r="N1497" s="25" t="str">
        <f>TRIM("      TOTAL EMPLOYEE WAGES")</f>
        <v>TOTAL EMPLOYEE WAGES</v>
      </c>
      <c r="P1497" s="70"/>
      <c r="Q1497" s="10"/>
      <c r="R1497" s="85"/>
      <c r="S1497" s="93"/>
      <c r="T1497" s="25">
        <f>AD1497/T$6</f>
        <v>550600.14</v>
      </c>
      <c r="V1497" s="25">
        <f>AF1497/V$6</f>
        <v>537978.41555555561</v>
      </c>
      <c r="X1497" s="25">
        <f>AH1497/X$6</f>
        <v>507846.91749999998</v>
      </c>
      <c r="Z1497" s="25">
        <f>AJ1497/Z$6</f>
        <v>551637.00718275004</v>
      </c>
      <c r="AA1497" s="93"/>
      <c r="AB1497" s="14">
        <f>AL1497/AB$6</f>
        <v>0</v>
      </c>
      <c r="AC1497" s="65"/>
      <c r="AD1497" s="14">
        <v>1651800.42</v>
      </c>
      <c r="AE1497" s="14"/>
      <c r="AF1497" s="14">
        <v>4841805.74</v>
      </c>
      <c r="AG1497" s="14"/>
      <c r="AH1497" s="14">
        <v>6094163.0099999998</v>
      </c>
      <c r="AI1497" s="14"/>
      <c r="AJ1497" s="14">
        <v>6619644.086193</v>
      </c>
      <c r="AK1497" s="65"/>
      <c r="AL1497" s="14">
        <v>0</v>
      </c>
      <c r="AM1497" s="65"/>
      <c r="AN1497" s="25">
        <v>532886.23</v>
      </c>
      <c r="AO1497" s="25">
        <v>537120.65</v>
      </c>
      <c r="AP1497" s="25">
        <v>514378.83</v>
      </c>
      <c r="AQ1497" s="25">
        <v>524269.4</v>
      </c>
      <c r="AR1497" s="25">
        <v>499261.86</v>
      </c>
      <c r="AS1497" s="25">
        <v>543284.54</v>
      </c>
      <c r="AT1497" s="25">
        <v>531201.28000000003</v>
      </c>
      <c r="AU1497" s="25">
        <v>542963.54</v>
      </c>
      <c r="AV1497" s="25">
        <v>549024.69999999995</v>
      </c>
      <c r="AW1497" s="25">
        <v>557465.24</v>
      </c>
      <c r="AX1497" s="25">
        <v>543396.36</v>
      </c>
      <c r="AY1497" s="25">
        <v>550938.81999999995</v>
      </c>
      <c r="AZ1497" s="93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  <c r="BS1497" s="10"/>
      <c r="BT1497" s="10"/>
      <c r="BU1497" s="10"/>
      <c r="BV1497" s="10"/>
      <c r="BW1497" s="10"/>
      <c r="BX1497" s="10"/>
      <c r="BY1497" s="10"/>
      <c r="BZ1497" s="10"/>
      <c r="CA1497" s="10"/>
      <c r="CB1497" s="10"/>
      <c r="CC1497" s="10"/>
      <c r="CD1497" s="10"/>
      <c r="CE1497" s="10"/>
      <c r="CF1497" s="10"/>
      <c r="CG1497" s="10"/>
      <c r="CH1497" s="10"/>
      <c r="CI1497" s="10"/>
      <c r="CJ1497" s="10"/>
      <c r="CK1497" s="10"/>
      <c r="CL1497" s="10"/>
      <c r="CM1497" s="10"/>
      <c r="CN1497" s="10"/>
      <c r="CO1497" s="10"/>
      <c r="CP1497" s="10"/>
      <c r="CQ1497" s="10"/>
      <c r="CR1497" s="10"/>
      <c r="CS1497" s="10"/>
      <c r="CT1497" s="10"/>
      <c r="CU1497" s="10"/>
      <c r="CV1497" s="10"/>
      <c r="CW1497" s="10"/>
      <c r="CX1497" s="10"/>
      <c r="CY1497" s="10"/>
      <c r="CZ1497" s="10"/>
      <c r="DA1497" s="10"/>
      <c r="DB1497" s="10"/>
      <c r="DC1497" s="10"/>
      <c r="DD1497" s="10"/>
      <c r="DE1497" s="10"/>
      <c r="DF1497" s="10"/>
      <c r="DG1497" s="10"/>
      <c r="DH1497" s="10"/>
      <c r="DI1497" s="10"/>
      <c r="DJ1497" s="10"/>
      <c r="DK1497" s="10"/>
      <c r="DL1497" s="10"/>
      <c r="DM1497" s="10"/>
      <c r="DN1497" s="10"/>
      <c r="DO1497" s="10"/>
      <c r="DP1497" s="10"/>
      <c r="DQ1497" s="10"/>
      <c r="DR1497" s="10"/>
      <c r="DS1497" s="10"/>
    </row>
    <row r="1498" spans="1:123" s="25" customFormat="1" ht="10.95" customHeight="1" x14ac:dyDescent="0.25">
      <c r="A1498" s="87" t="s">
        <v>348</v>
      </c>
      <c r="B1498" s="88"/>
      <c r="C1498" s="88"/>
      <c r="D1498" s="88"/>
      <c r="E1498" s="89"/>
      <c r="F1498" s="90"/>
      <c r="G1498" s="13"/>
      <c r="H1498" s="13"/>
      <c r="I1498" s="13"/>
      <c r="J1498" s="13"/>
      <c r="K1498" s="14" t="s">
        <v>305</v>
      </c>
      <c r="L1498" s="91">
        <v>4001</v>
      </c>
      <c r="M1498" s="92"/>
      <c r="N1498" s="25" t="str">
        <f>TRIM("TOTAL COMPENSATION")</f>
        <v>TOTAL COMPENSATION</v>
      </c>
      <c r="P1498" s="70"/>
      <c r="Q1498" s="10"/>
      <c r="R1498" s="85"/>
      <c r="S1498" s="93"/>
      <c r="T1498" s="25">
        <f>AD1498/T$6</f>
        <v>586799.65666666662</v>
      </c>
      <c r="V1498" s="25">
        <f>AF1498/V$6</f>
        <v>574178.12555555557</v>
      </c>
      <c r="X1498" s="25">
        <f>AH1498/X$6</f>
        <v>544075.81916666671</v>
      </c>
      <c r="Z1498" s="25">
        <f>AJ1498/Z$6</f>
        <v>587837.00718275004</v>
      </c>
      <c r="AA1498" s="93"/>
      <c r="AB1498" s="14">
        <f>AL1498/AB$6</f>
        <v>0</v>
      </c>
      <c r="AC1498" s="65"/>
      <c r="AD1498" s="14">
        <v>1760398.97</v>
      </c>
      <c r="AE1498" s="14"/>
      <c r="AF1498" s="14">
        <v>5167603.13</v>
      </c>
      <c r="AG1498" s="14"/>
      <c r="AH1498" s="14">
        <v>6528909.8300000001</v>
      </c>
      <c r="AI1498" s="14"/>
      <c r="AJ1498" s="14">
        <v>7054044.086193</v>
      </c>
      <c r="AK1498" s="65"/>
      <c r="AL1498" s="14">
        <v>0</v>
      </c>
      <c r="AM1498" s="65"/>
      <c r="AN1498" s="25">
        <v>569085.93999999994</v>
      </c>
      <c r="AO1498" s="25">
        <v>573319.65</v>
      </c>
      <c r="AP1498" s="25">
        <v>550579.25</v>
      </c>
      <c r="AQ1498" s="25">
        <v>560469.11</v>
      </c>
      <c r="AR1498" s="25">
        <v>535461.56999999995</v>
      </c>
      <c r="AS1498" s="25">
        <v>579484.25</v>
      </c>
      <c r="AT1498" s="25">
        <v>567400.99</v>
      </c>
      <c r="AU1498" s="25">
        <v>579163.25</v>
      </c>
      <c r="AV1498" s="25">
        <v>585224.99</v>
      </c>
      <c r="AW1498" s="25">
        <v>593664.37</v>
      </c>
      <c r="AX1498" s="25">
        <v>579596.06999999995</v>
      </c>
      <c r="AY1498" s="25">
        <v>587138.53</v>
      </c>
      <c r="AZ1498" s="93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  <c r="BS1498" s="10"/>
      <c r="BT1498" s="10"/>
      <c r="BU1498" s="10"/>
      <c r="BV1498" s="10"/>
      <c r="BW1498" s="10"/>
      <c r="BX1498" s="10"/>
      <c r="BY1498" s="10"/>
      <c r="BZ1498" s="10"/>
      <c r="CA1498" s="10"/>
      <c r="CB1498" s="10"/>
      <c r="CC1498" s="10"/>
      <c r="CD1498" s="10"/>
      <c r="CE1498" s="10"/>
      <c r="CF1498" s="10"/>
      <c r="CG1498" s="10"/>
      <c r="CH1498" s="10"/>
      <c r="CI1498" s="10"/>
      <c r="CJ1498" s="10"/>
      <c r="CK1498" s="10"/>
      <c r="CL1498" s="10"/>
      <c r="CM1498" s="10"/>
      <c r="CN1498" s="10"/>
      <c r="CO1498" s="10"/>
      <c r="CP1498" s="10"/>
      <c r="CQ1498" s="10"/>
      <c r="CR1498" s="10"/>
      <c r="CS1498" s="10"/>
      <c r="CT1498" s="10"/>
      <c r="CU1498" s="10"/>
      <c r="CV1498" s="10"/>
      <c r="CW1498" s="10"/>
      <c r="CX1498" s="10"/>
      <c r="CY1498" s="10"/>
      <c r="CZ1498" s="10"/>
      <c r="DA1498" s="10"/>
      <c r="DB1498" s="10"/>
      <c r="DC1498" s="10"/>
      <c r="DD1498" s="10"/>
      <c r="DE1498" s="10"/>
      <c r="DF1498" s="10"/>
      <c r="DG1498" s="10"/>
      <c r="DH1498" s="10"/>
      <c r="DI1498" s="10"/>
      <c r="DJ1498" s="10"/>
      <c r="DK1498" s="10"/>
      <c r="DL1498" s="10"/>
      <c r="DM1498" s="10"/>
      <c r="DN1498" s="10"/>
      <c r="DO1498" s="10"/>
      <c r="DP1498" s="10"/>
      <c r="DQ1498" s="10"/>
      <c r="DR1498" s="10"/>
      <c r="DS1498" s="10"/>
    </row>
    <row r="1499" spans="1:123" x14ac:dyDescent="0.25">
      <c r="A1499" s="75" t="s">
        <v>348</v>
      </c>
      <c r="L1499" s="94"/>
    </row>
    <row r="1500" spans="1:123" s="86" customFormat="1" ht="15" customHeight="1" x14ac:dyDescent="0.25">
      <c r="A1500" s="75" t="s">
        <v>348</v>
      </c>
      <c r="B1500" s="80"/>
      <c r="C1500" s="80"/>
      <c r="D1500" s="80"/>
      <c r="E1500" s="81"/>
      <c r="F1500" s="82"/>
      <c r="G1500" s="81"/>
      <c r="H1500" s="81"/>
      <c r="I1500" s="81"/>
      <c r="J1500" s="81"/>
      <c r="K1500" s="81"/>
      <c r="L1500" s="83">
        <f>L1501</f>
        <v>4001</v>
      </c>
      <c r="M1500" s="84" t="s">
        <v>351</v>
      </c>
      <c r="N1500" s="84"/>
      <c r="O1500" s="84"/>
      <c r="P1500" s="84"/>
      <c r="Q1500" s="84"/>
      <c r="R1500" s="84"/>
      <c r="S1500" s="84"/>
      <c r="T1500" s="84"/>
      <c r="U1500" s="84"/>
      <c r="V1500" s="84"/>
      <c r="W1500" s="84"/>
      <c r="X1500" s="84"/>
      <c r="Y1500" s="84"/>
      <c r="Z1500" s="84"/>
      <c r="AA1500" s="84"/>
      <c r="AB1500" s="81"/>
      <c r="AC1500" s="81"/>
      <c r="AD1500" s="14"/>
      <c r="AE1500" s="14"/>
      <c r="AF1500" s="14"/>
      <c r="AG1500" s="14"/>
      <c r="AH1500" s="14"/>
      <c r="AI1500" s="14"/>
      <c r="AJ1500" s="14"/>
      <c r="AK1500" s="14"/>
      <c r="AL1500" s="14"/>
      <c r="AM1500" s="14"/>
      <c r="AN1500" s="85"/>
      <c r="AO1500" s="85"/>
      <c r="AP1500" s="85"/>
      <c r="AQ1500" s="85"/>
      <c r="AR1500" s="85"/>
      <c r="AS1500" s="85"/>
      <c r="AT1500" s="85"/>
      <c r="AU1500" s="85"/>
      <c r="AV1500" s="85"/>
      <c r="AW1500" s="85"/>
      <c r="AX1500" s="85"/>
      <c r="AY1500" s="85"/>
      <c r="AZ1500" s="84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  <c r="BS1500" s="10"/>
      <c r="BT1500" s="10"/>
      <c r="BU1500" s="10"/>
      <c r="BV1500" s="10"/>
      <c r="BW1500" s="10"/>
      <c r="BX1500" s="10"/>
      <c r="BY1500" s="10"/>
      <c r="BZ1500" s="10"/>
      <c r="CA1500" s="10"/>
      <c r="CB1500" s="10"/>
      <c r="CC1500" s="10"/>
      <c r="CD1500" s="10"/>
      <c r="CE1500" s="10"/>
      <c r="CF1500" s="10"/>
      <c r="CG1500" s="10"/>
      <c r="CH1500" s="10"/>
      <c r="CI1500" s="10"/>
      <c r="CJ1500" s="10"/>
      <c r="CK1500" s="10"/>
      <c r="CL1500" s="10"/>
      <c r="CM1500" s="10"/>
      <c r="CN1500" s="10"/>
      <c r="CO1500" s="10"/>
      <c r="CP1500" s="10"/>
      <c r="CQ1500" s="10"/>
      <c r="CR1500" s="10"/>
      <c r="CS1500" s="10"/>
      <c r="CT1500" s="10"/>
      <c r="CU1500" s="10"/>
      <c r="CV1500" s="10"/>
      <c r="CW1500" s="10"/>
      <c r="CX1500" s="10"/>
      <c r="CY1500" s="10"/>
      <c r="CZ1500" s="10"/>
      <c r="DA1500" s="10"/>
      <c r="DB1500" s="10"/>
      <c r="DC1500" s="10"/>
      <c r="DD1500" s="10"/>
      <c r="DE1500" s="10"/>
      <c r="DF1500" s="10"/>
      <c r="DG1500" s="10"/>
      <c r="DH1500" s="10"/>
      <c r="DI1500" s="10"/>
      <c r="DJ1500" s="10"/>
      <c r="DK1500" s="10"/>
      <c r="DL1500" s="10"/>
      <c r="DM1500" s="10"/>
      <c r="DN1500" s="10"/>
      <c r="DO1500" s="10"/>
      <c r="DP1500" s="10"/>
      <c r="DQ1500" s="10"/>
      <c r="DR1500" s="10"/>
      <c r="DS1500" s="10"/>
    </row>
    <row r="1501" spans="1:123" s="101" customFormat="1" ht="10.95" customHeight="1" x14ac:dyDescent="0.25">
      <c r="A1501" s="75" t="s">
        <v>348</v>
      </c>
      <c r="B1501" s="95" t="str">
        <f t="shared" ref="B1501" si="414">IF(E1501&gt;0,"Bud02 " &amp; C1501 &amp;","&amp;D1501&amp;",'"&amp;E1501&amp;"',"&amp;1*R1501)</f>
        <v>Bud02 2020,4001,'xpr003',0.082571</v>
      </c>
      <c r="C1501" s="96">
        <f t="shared" ref="C1501" si="415">$E$5</f>
        <v>2020</v>
      </c>
      <c r="D1501" s="96">
        <v>4001</v>
      </c>
      <c r="E1501" s="97" t="str">
        <f>K1501</f>
        <v>xpr003</v>
      </c>
      <c r="F1501" s="90"/>
      <c r="G1501" s="98">
        <f>IF(""="",1,SUBSTITUTE(SUBSTITUTE("","xxp","xpp"),"xppm13","xppm08"))</f>
        <v>1</v>
      </c>
      <c r="H1501" s="98">
        <f>IF(""="",1,"")</f>
        <v>1</v>
      </c>
      <c r="I1501" s="98">
        <f>IF(""="",1,IF(LEFT("",1)&lt;&gt;"E","",1))</f>
        <v>1</v>
      </c>
      <c r="J1501" s="98">
        <f>IF(""="",1,IF(LEFT("",1)="E","",1))</f>
        <v>1</v>
      </c>
      <c r="K1501" s="99" t="s">
        <v>352</v>
      </c>
      <c r="L1501" s="91">
        <v>4001</v>
      </c>
      <c r="M1501" s="100" t="str">
        <f>IF(LEFT($G1501,4)="xppm","*","")</f>
        <v/>
      </c>
      <c r="N1501" s="101" t="str">
        <f>UPPER(TRIM("        NON_PRODUCTIVE RATE (NON-EXEMPT)"))</f>
        <v>NON_PRODUCTIVE RATE (NON-EXEMPT)</v>
      </c>
      <c r="P1501" s="102"/>
      <c r="R1501" s="103">
        <f>IFERROR(IF(1*AB1501&gt;0,AB1501,Z1501),Z1501)</f>
        <v>8.2570999999999992E-2</v>
      </c>
      <c r="S1501" s="104"/>
      <c r="T1501" s="105">
        <f>IFERROR(IF(LEFT($G1501,4)="xppm",AD1501/VLOOKUP($G1501,$K$11:$Z$28,T$1,0),IF(LEFT($J1501,1)="E",AD1501/VLOOKUP($J1501,$K$11:$Z$28,T$1,0),AD1501/T$6)),"")</f>
        <v>0</v>
      </c>
      <c r="U1501" s="105"/>
      <c r="V1501" s="105">
        <f>IFERROR(IF(LEFT($G1501,4)="xppm",AF1501/VLOOKUP($G1501,$K$11:$Z$28,V$1,0),IF(LEFT($J1501,1)="E",AF1501/VLOOKUP($J1501,$K$11:$Z$28,V$1,0),AF1501/V$6)),"")</f>
        <v>0</v>
      </c>
      <c r="W1501" s="105"/>
      <c r="X1501" s="105">
        <f>IFERROR(IF(LEFT($G1501,4)="xppm",AH1501/VLOOKUP($G1501,$K$11:$Z$28,X$1,0),IF(LEFT($J1501,1)="E",AH1501/VLOOKUP($J1501,$K$11:$Z$28,X$1,0),AH1501/X$6)),"")</f>
        <v>0</v>
      </c>
      <c r="Y1501" s="105"/>
      <c r="Z1501" s="105">
        <f>IFERROR(IF(LEFT($G1501,4)="xppm",AJ1501/VLOOKUP($G1501,$K$11:$Z$28,Z$1,0),IF(LEFT($J1501,1)="E",AJ1501/VLOOKUP($J1501,$K$11:$Z$28,Z$1,0),AJ1501/Z$6)),"")</f>
        <v>8.2570999999999992E-2</v>
      </c>
      <c r="AA1501" s="104"/>
      <c r="AB1501" s="106">
        <f>IFERROR(IF(LEFT($G1501,4)="xppm",AL1501/VLOOKUP($G1501,$K$11:$Z$28,AB$1,0),IF(LEFT($J1501,1)="E",AL1501/VLOOKUP($J1501,$K$11:$AB$28,AB$1,0),AL1501/AB$6)),"")</f>
        <v>0</v>
      </c>
      <c r="AC1501" s="107"/>
      <c r="AD1501" s="106"/>
      <c r="AE1501" s="106"/>
      <c r="AF1501" s="106"/>
      <c r="AG1501" s="106"/>
      <c r="AH1501" s="106"/>
      <c r="AI1501" s="106"/>
      <c r="AJ1501" s="106">
        <v>0.99085199999999996</v>
      </c>
      <c r="AK1501" s="107"/>
      <c r="AL1501" s="106">
        <v>0</v>
      </c>
      <c r="AM1501" s="107"/>
      <c r="AN1501" s="105"/>
      <c r="AO1501" s="105"/>
      <c r="AP1501" s="105"/>
      <c r="AQ1501" s="105"/>
      <c r="AR1501" s="105"/>
      <c r="AS1501" s="105"/>
      <c r="AT1501" s="105"/>
      <c r="AU1501" s="105"/>
      <c r="AV1501" s="105"/>
      <c r="AW1501" s="105"/>
      <c r="AX1501" s="105"/>
      <c r="AY1501" s="105"/>
      <c r="AZ1501" s="108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  <c r="BS1501" s="10"/>
      <c r="BT1501" s="10"/>
      <c r="BU1501" s="10"/>
      <c r="BV1501" s="10"/>
      <c r="BW1501" s="10"/>
      <c r="BX1501" s="10"/>
      <c r="BY1501" s="10"/>
      <c r="BZ1501" s="10"/>
      <c r="CA1501" s="10"/>
      <c r="CB1501" s="10"/>
      <c r="CC1501" s="10"/>
      <c r="CD1501" s="10"/>
      <c r="CE1501" s="10"/>
      <c r="CF1501" s="10"/>
      <c r="CG1501" s="10"/>
      <c r="CH1501" s="10"/>
      <c r="CI1501" s="10"/>
      <c r="CJ1501" s="10"/>
      <c r="CK1501" s="10"/>
      <c r="CL1501" s="10"/>
      <c r="CM1501" s="10"/>
      <c r="CN1501" s="10"/>
      <c r="CO1501" s="10"/>
      <c r="CP1501" s="10"/>
      <c r="CQ1501" s="10"/>
      <c r="CR1501" s="10"/>
      <c r="CS1501" s="10"/>
      <c r="CT1501" s="10"/>
      <c r="CU1501" s="10"/>
      <c r="CV1501" s="10"/>
      <c r="CW1501" s="10"/>
      <c r="CX1501" s="10"/>
      <c r="CY1501" s="10"/>
      <c r="CZ1501" s="10"/>
      <c r="DA1501" s="10"/>
      <c r="DB1501" s="10"/>
      <c r="DC1501" s="10"/>
      <c r="DD1501" s="10"/>
      <c r="DE1501" s="10"/>
      <c r="DF1501" s="10"/>
      <c r="DG1501" s="10"/>
      <c r="DH1501" s="10"/>
      <c r="DI1501" s="10"/>
      <c r="DJ1501" s="10"/>
      <c r="DK1501" s="10"/>
      <c r="DL1501" s="10"/>
      <c r="DM1501" s="10"/>
      <c r="DN1501" s="10"/>
      <c r="DO1501" s="10"/>
      <c r="DP1501" s="10"/>
      <c r="DQ1501" s="10"/>
      <c r="DR1501" s="10"/>
      <c r="DS1501" s="10"/>
    </row>
    <row r="1502" spans="1:123" s="101" customFormat="1" ht="10.95" customHeight="1" x14ac:dyDescent="0.25">
      <c r="A1502" s="75" t="s">
        <v>348</v>
      </c>
      <c r="B1502" s="95" t="str">
        <f>IF(E1502&gt;0,"Bud02 " &amp; C1502 &amp;","&amp;D1502&amp;",'"&amp;E1502&amp;"',"&amp;1*R1502)</f>
        <v>Bud02 2020,4001,'xpr007',0</v>
      </c>
      <c r="C1502" s="96">
        <f>$E$5</f>
        <v>2020</v>
      </c>
      <c r="D1502" s="96">
        <v>4001</v>
      </c>
      <c r="E1502" s="97" t="str">
        <f>K1502</f>
        <v>xpr007</v>
      </c>
      <c r="F1502" s="90"/>
      <c r="G1502" s="98">
        <f>IF(""="",1,SUBSTITUTE(SUBSTITUTE("","xxp","xpp"),"xppm13","xppm08"))</f>
        <v>1</v>
      </c>
      <c r="H1502" s="98">
        <f>IF(""="",1,"")</f>
        <v>1</v>
      </c>
      <c r="I1502" s="98">
        <f>IF(""="",1,IF(LEFT("",1)&lt;&gt;"E","",1))</f>
        <v>1</v>
      </c>
      <c r="J1502" s="98">
        <f>IF(""="",1,IF(LEFT("",1)="E","",1))</f>
        <v>1</v>
      </c>
      <c r="K1502" s="99" t="s">
        <v>353</v>
      </c>
      <c r="L1502" s="91">
        <v>4001</v>
      </c>
      <c r="M1502" s="100" t="str">
        <f>IF(LEFT($G1502,4)="xppm","*","")</f>
        <v/>
      </c>
      <c r="N1502" s="101" t="str">
        <f>UPPER(TRIM("        NON_PRODUCTIVE RATE (EXEMPT)"))</f>
        <v>NON_PRODUCTIVE RATE (EXEMPT)</v>
      </c>
      <c r="P1502" s="102"/>
      <c r="R1502" s="103">
        <f>IFERROR(IF(1*AB1502&gt;0,AB1502,Z1502),Z1502)</f>
        <v>0</v>
      </c>
      <c r="S1502" s="104"/>
      <c r="T1502" s="105">
        <f>IFERROR(IF(LEFT($G1502,4)="xppm",AD1502/VLOOKUP($G1502,$K$11:$Z$28,T$1,0),IF(LEFT($J1502,1)="E",AD1502/VLOOKUP($J1502,$K$11:$Z$28,T$1,0),AD1502/T$6)),"")</f>
        <v>0</v>
      </c>
      <c r="U1502" s="105"/>
      <c r="V1502" s="105">
        <f>IFERROR(IF(LEFT($G1502,4)="xppm",AF1502/VLOOKUP($G1502,$K$11:$Z$28,V$1,0),IF(LEFT($J1502,1)="E",AF1502/VLOOKUP($J1502,$K$11:$Z$28,V$1,0),AF1502/V$6)),"")</f>
        <v>0</v>
      </c>
      <c r="W1502" s="105"/>
      <c r="X1502" s="105">
        <f>IFERROR(IF(LEFT($G1502,4)="xppm",AH1502/VLOOKUP($G1502,$K$11:$Z$28,X$1,0),IF(LEFT($J1502,1)="E",AH1502/VLOOKUP($J1502,$K$11:$Z$28,X$1,0),AH1502/X$6)),"")</f>
        <v>0</v>
      </c>
      <c r="Y1502" s="105"/>
      <c r="Z1502" s="105">
        <f>IFERROR(IF(LEFT($G1502,4)="xppm",AJ1502/VLOOKUP($G1502,$K$11:$Z$28,Z$1,0),IF(LEFT($J1502,1)="E",AJ1502/VLOOKUP($J1502,$K$11:$Z$28,Z$1,0),AJ1502/Z$6)),"")</f>
        <v>0</v>
      </c>
      <c r="AA1502" s="104"/>
      <c r="AB1502" s="106">
        <f>IFERROR(IF(LEFT($G1502,4)="xppm",AL1502/VLOOKUP($G1502,$K$11:$Z$28,AB$1,0),IF(LEFT($J1502,1)="E",AL1502/VLOOKUP($J1502,$K$11:$AB$28,AB$1,0),AL1502/AB$6)),"")</f>
        <v>0</v>
      </c>
      <c r="AC1502" s="107"/>
      <c r="AD1502" s="106"/>
      <c r="AE1502" s="106"/>
      <c r="AF1502" s="106"/>
      <c r="AG1502" s="106"/>
      <c r="AH1502" s="106"/>
      <c r="AI1502" s="106"/>
      <c r="AJ1502" s="106">
        <v>0</v>
      </c>
      <c r="AK1502" s="107"/>
      <c r="AL1502" s="106">
        <v>0</v>
      </c>
      <c r="AM1502" s="107"/>
      <c r="AN1502" s="105"/>
      <c r="AO1502" s="105"/>
      <c r="AP1502" s="105"/>
      <c r="AQ1502" s="105"/>
      <c r="AR1502" s="105"/>
      <c r="AS1502" s="105"/>
      <c r="AT1502" s="105"/>
      <c r="AU1502" s="105"/>
      <c r="AV1502" s="105"/>
      <c r="AW1502" s="105"/>
      <c r="AX1502" s="105"/>
      <c r="AY1502" s="105"/>
      <c r="AZ1502" s="108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  <c r="BS1502" s="10"/>
      <c r="BT1502" s="10"/>
      <c r="BU1502" s="10"/>
      <c r="BV1502" s="10"/>
      <c r="BW1502" s="10"/>
      <c r="BX1502" s="10"/>
      <c r="BY1502" s="10"/>
      <c r="BZ1502" s="10"/>
      <c r="CA1502" s="10"/>
      <c r="CB1502" s="10"/>
      <c r="CC1502" s="10"/>
      <c r="CD1502" s="10"/>
      <c r="CE1502" s="10"/>
      <c r="CF1502" s="10"/>
      <c r="CG1502" s="10"/>
      <c r="CH1502" s="10"/>
      <c r="CI1502" s="10"/>
      <c r="CJ1502" s="10"/>
      <c r="CK1502" s="10"/>
      <c r="CL1502" s="10"/>
      <c r="CM1502" s="10"/>
      <c r="CN1502" s="10"/>
      <c r="CO1502" s="10"/>
      <c r="CP1502" s="10"/>
      <c r="CQ1502" s="10"/>
      <c r="CR1502" s="10"/>
      <c r="CS1502" s="10"/>
      <c r="CT1502" s="10"/>
      <c r="CU1502" s="10"/>
      <c r="CV1502" s="10"/>
      <c r="CW1502" s="10"/>
      <c r="CX1502" s="10"/>
      <c r="CY1502" s="10"/>
      <c r="CZ1502" s="10"/>
      <c r="DA1502" s="10"/>
      <c r="DB1502" s="10"/>
      <c r="DC1502" s="10"/>
      <c r="DD1502" s="10"/>
      <c r="DE1502" s="10"/>
      <c r="DF1502" s="10"/>
      <c r="DG1502" s="10"/>
      <c r="DH1502" s="10"/>
      <c r="DI1502" s="10"/>
      <c r="DJ1502" s="10"/>
      <c r="DK1502" s="10"/>
      <c r="DL1502" s="10"/>
      <c r="DM1502" s="10"/>
      <c r="DN1502" s="10"/>
      <c r="DO1502" s="10"/>
      <c r="DP1502" s="10"/>
      <c r="DQ1502" s="10"/>
      <c r="DR1502" s="10"/>
      <c r="DS1502" s="10"/>
    </row>
    <row r="1503" spans="1:123" x14ac:dyDescent="0.25">
      <c r="A1503" s="75" t="s">
        <v>348</v>
      </c>
      <c r="L1503" s="94"/>
    </row>
    <row r="1504" spans="1:123" s="86" customFormat="1" ht="15" customHeight="1" x14ac:dyDescent="0.25">
      <c r="A1504" s="75" t="s">
        <v>348</v>
      </c>
      <c r="B1504" s="80"/>
      <c r="C1504" s="80"/>
      <c r="D1504" s="80"/>
      <c r="E1504" s="81"/>
      <c r="F1504" s="82"/>
      <c r="G1504" s="81"/>
      <c r="H1504" s="81"/>
      <c r="I1504" s="81"/>
      <c r="J1504" s="81"/>
      <c r="K1504" s="81"/>
      <c r="L1504" s="83">
        <f>L1505</f>
        <v>4001</v>
      </c>
      <c r="M1504" s="84" t="s">
        <v>354</v>
      </c>
      <c r="N1504" s="84"/>
      <c r="O1504" s="84"/>
      <c r="P1504" s="84"/>
      <c r="Q1504" s="84"/>
      <c r="R1504" s="84"/>
      <c r="S1504" s="84"/>
      <c r="T1504" s="84"/>
      <c r="U1504" s="84"/>
      <c r="V1504" s="84"/>
      <c r="W1504" s="84"/>
      <c r="X1504" s="84"/>
      <c r="Y1504" s="84"/>
      <c r="Z1504" s="84"/>
      <c r="AA1504" s="84"/>
      <c r="AB1504" s="81"/>
      <c r="AC1504" s="81"/>
      <c r="AD1504" s="14"/>
      <c r="AE1504" s="14"/>
      <c r="AF1504" s="14"/>
      <c r="AG1504" s="14"/>
      <c r="AH1504" s="14"/>
      <c r="AI1504" s="14"/>
      <c r="AJ1504" s="14"/>
      <c r="AK1504" s="14"/>
      <c r="AL1504" s="14"/>
      <c r="AM1504" s="14"/>
      <c r="AN1504" s="85"/>
      <c r="AO1504" s="85"/>
      <c r="AP1504" s="85"/>
      <c r="AQ1504" s="85"/>
      <c r="AR1504" s="85"/>
      <c r="AS1504" s="85"/>
      <c r="AT1504" s="85"/>
      <c r="AU1504" s="85"/>
      <c r="AV1504" s="85"/>
      <c r="AW1504" s="85"/>
      <c r="AX1504" s="85"/>
      <c r="AY1504" s="85"/>
      <c r="AZ1504" s="84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  <c r="BS1504" s="10"/>
      <c r="BT1504" s="10"/>
      <c r="BU1504" s="10"/>
      <c r="BV1504" s="10"/>
      <c r="BW1504" s="10"/>
      <c r="BX1504" s="10"/>
      <c r="BY1504" s="10"/>
      <c r="BZ1504" s="10"/>
      <c r="CA1504" s="10"/>
      <c r="CB1504" s="10"/>
      <c r="CC1504" s="10"/>
      <c r="CD1504" s="10"/>
      <c r="CE1504" s="10"/>
      <c r="CF1504" s="10"/>
      <c r="CG1504" s="10"/>
      <c r="CH1504" s="10"/>
      <c r="CI1504" s="10"/>
      <c r="CJ1504" s="10"/>
      <c r="CK1504" s="10"/>
      <c r="CL1504" s="10"/>
      <c r="CM1504" s="10"/>
      <c r="CN1504" s="10"/>
      <c r="CO1504" s="10"/>
      <c r="CP1504" s="10"/>
      <c r="CQ1504" s="10"/>
      <c r="CR1504" s="10"/>
      <c r="CS1504" s="10"/>
      <c r="CT1504" s="10"/>
      <c r="CU1504" s="10"/>
      <c r="CV1504" s="10"/>
      <c r="CW1504" s="10"/>
      <c r="CX1504" s="10"/>
      <c r="CY1504" s="10"/>
      <c r="CZ1504" s="10"/>
      <c r="DA1504" s="10"/>
      <c r="DB1504" s="10"/>
      <c r="DC1504" s="10"/>
      <c r="DD1504" s="10"/>
      <c r="DE1504" s="10"/>
      <c r="DF1504" s="10"/>
      <c r="DG1504" s="10"/>
      <c r="DH1504" s="10"/>
      <c r="DI1504" s="10"/>
      <c r="DJ1504" s="10"/>
      <c r="DK1504" s="10"/>
      <c r="DL1504" s="10"/>
      <c r="DM1504" s="10"/>
      <c r="DN1504" s="10"/>
      <c r="DO1504" s="10"/>
      <c r="DP1504" s="10"/>
      <c r="DQ1504" s="10"/>
      <c r="DR1504" s="10"/>
      <c r="DS1504" s="10"/>
    </row>
    <row r="1505" spans="1:123" s="101" customFormat="1" ht="10.95" customHeight="1" x14ac:dyDescent="0.25">
      <c r="A1505" s="75" t="s">
        <v>348</v>
      </c>
      <c r="B1505" s="95" t="str">
        <f t="shared" ref="B1505:B1508" si="416">IF(E1505&gt;0,"Bud02 " &amp; C1505 &amp;","&amp;D1505&amp;",'"&amp;E1505&amp;"',"&amp;1*R1505)</f>
        <v>Bud02 2020,4001,'xpr005',0.00262025708242461</v>
      </c>
      <c r="C1505" s="96">
        <f t="shared" ref="C1505:C1508" si="417">$E$5</f>
        <v>2020</v>
      </c>
      <c r="D1505" s="96">
        <v>4001</v>
      </c>
      <c r="E1505" s="97" t="str">
        <f>IF(LEFT(H1505,1) = "x",H1505,F1505)</f>
        <v>xpr005</v>
      </c>
      <c r="F1505" s="90">
        <v>500000</v>
      </c>
      <c r="G1505" s="98">
        <f>IF(""="",1,SUBSTITUTE(SUBSTITUTE("","xxp","xpp"),"xppm13","xppm08"))</f>
        <v>1</v>
      </c>
      <c r="H1505" s="98" t="str">
        <f>IF("xpr005"="",1,"xpr005")</f>
        <v>xpr005</v>
      </c>
      <c r="I1505" s="98">
        <f>IF("Ew57z"="",1,IF(LEFT("Ew57z",1)&lt;&gt;"E","Ew57z",1))</f>
        <v>1</v>
      </c>
      <c r="J1505" s="98" t="str">
        <f>IF("Ew57z"="",1,IF(LEFT("Ew57z",1)="E","Ew57z",1))</f>
        <v>Ew57z</v>
      </c>
      <c r="K1505" s="99" t="s">
        <v>355</v>
      </c>
      <c r="L1505" s="91">
        <v>4001</v>
      </c>
      <c r="M1505" s="100" t="str">
        <f>IF(LEFT($G1505,4)="xppm","*","")</f>
        <v/>
      </c>
      <c r="N1505" s="101" t="str">
        <f>UPPER(TRIM("          PAYROLL TAXES"))</f>
        <v>PAYROLL TAXES</v>
      </c>
      <c r="P1505" s="102" t="s">
        <v>356</v>
      </c>
      <c r="R1505" s="109">
        <f>IFERROR(IF(1*AB1505&gt;0,AB1505,V1505),V1505)</f>
        <v>2.6202570824246114E-3</v>
      </c>
      <c r="S1505" s="108"/>
      <c r="T1505" s="101">
        <f>IFERROR(IF(LEFT($G1505,4)="xppm",AD1505/VLOOKUP($G1505,$K$11:$Z$28,T$1,0),IF(LEFT($J1505,1)="E",AD1505/VLOOKUP($J1505,$K$11:$Z$28,T$1,0),AD1505/T$6)),"")</f>
        <v>2.581572631605052E-3</v>
      </c>
      <c r="V1505" s="101">
        <f>IFERROR(IF(LEFT($G1505,4)="xppm",AF1505/VLOOKUP($G1505,$K$11:$Z$28,V$1,0),IF(LEFT($J1505,1)="E",AF1505/VLOOKUP($J1505,$K$11:$Z$28,V$1,0),AF1505/V$6)),"")</f>
        <v>2.6202570824246114E-3</v>
      </c>
      <c r="X1505" s="101">
        <f>IFERROR(IF(LEFT($G1505,4)="xppm",AH1505/VLOOKUP($G1505,$K$11:$Z$28,X$1,0),IF(LEFT($J1505,1)="E",AH1505/VLOOKUP($J1505,$K$11:$Z$28,X$1,0),AH1505/X$6)),"")</f>
        <v>3.0659537996599877E-3</v>
      </c>
      <c r="Z1505" s="101">
        <f>IFERROR(IF(LEFT($G1505,4)="xppm",AJ1505/VLOOKUP($G1505,$K$11:$Z$28,Z$1,0),IF(LEFT($J1505,1)="E",AJ1505/VLOOKUP($J1505,$K$11:$Z$28,Z$1,0),AJ1505/Z$6)),"")</f>
        <v>2.8755735119253378E-3</v>
      </c>
      <c r="AA1505" s="108"/>
      <c r="AB1505" s="99" t="str">
        <f>IFERROR(IF(LEFT($G1505,4)="xppm",AL1505/VLOOKUP($G1505,$K$11:$Z$28,AB$1,0),IF(LEFT($J1505,1)="E",AL1505/VLOOKUP($J1505,$K$11:$AB$28,AB$1,0),AL1505/AB$6)),"")</f>
        <v/>
      </c>
      <c r="AC1505" s="110"/>
      <c r="AD1505" s="14">
        <v>124968.51</v>
      </c>
      <c r="AE1505" s="14"/>
      <c r="AF1505" s="14">
        <v>374362.95</v>
      </c>
      <c r="AG1505" s="14"/>
      <c r="AH1505" s="14">
        <v>471862.91</v>
      </c>
      <c r="AI1505" s="14"/>
      <c r="AJ1505" s="14">
        <v>520601.56336500001</v>
      </c>
      <c r="AK1505" s="65"/>
      <c r="AL1505" s="14">
        <v>0</v>
      </c>
      <c r="AM1505" s="65"/>
      <c r="AN1505" s="25">
        <v>40165.49</v>
      </c>
      <c r="AO1505" s="25">
        <v>41169.58</v>
      </c>
      <c r="AP1505" s="25">
        <v>45036.61</v>
      </c>
      <c r="AQ1505" s="25">
        <v>43838.94</v>
      </c>
      <c r="AR1505" s="25">
        <v>39133.53</v>
      </c>
      <c r="AS1505" s="25">
        <v>42903.41</v>
      </c>
      <c r="AT1505" s="25">
        <v>40793.49</v>
      </c>
      <c r="AU1505" s="25">
        <v>41236.550000000003</v>
      </c>
      <c r="AV1505" s="25">
        <v>41488.519999999997</v>
      </c>
      <c r="AW1505" s="25">
        <v>42615.51</v>
      </c>
      <c r="AX1505" s="25">
        <v>41234.120000000003</v>
      </c>
      <c r="AY1505" s="25">
        <v>41118.879999999997</v>
      </c>
      <c r="AZ1505" s="108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  <c r="BS1505" s="10"/>
      <c r="BT1505" s="10"/>
      <c r="BU1505" s="10"/>
      <c r="BV1505" s="10"/>
      <c r="BW1505" s="10"/>
      <c r="BX1505" s="10"/>
      <c r="BY1505" s="10"/>
      <c r="BZ1505" s="10"/>
      <c r="CA1505" s="10"/>
      <c r="CB1505" s="10"/>
      <c r="CC1505" s="10"/>
      <c r="CD1505" s="10"/>
      <c r="CE1505" s="10"/>
      <c r="CF1505" s="10"/>
      <c r="CG1505" s="10"/>
      <c r="CH1505" s="10"/>
      <c r="CI1505" s="10"/>
      <c r="CJ1505" s="10"/>
      <c r="CK1505" s="10"/>
      <c r="CL1505" s="10"/>
      <c r="CM1505" s="10"/>
      <c r="CN1505" s="10"/>
      <c r="CO1505" s="10"/>
      <c r="CP1505" s="10"/>
      <c r="CQ1505" s="10"/>
      <c r="CR1505" s="10"/>
      <c r="CS1505" s="10"/>
      <c r="CT1505" s="10"/>
      <c r="CU1505" s="10"/>
      <c r="CV1505" s="10"/>
      <c r="CW1505" s="10"/>
      <c r="CX1505" s="10"/>
      <c r="CY1505" s="10"/>
      <c r="CZ1505" s="10"/>
      <c r="DA1505" s="10"/>
      <c r="DB1505" s="10"/>
      <c r="DC1505" s="10"/>
      <c r="DD1505" s="10"/>
      <c r="DE1505" s="10"/>
      <c r="DF1505" s="10"/>
      <c r="DG1505" s="10"/>
      <c r="DH1505" s="10"/>
      <c r="DI1505" s="10"/>
      <c r="DJ1505" s="10"/>
      <c r="DK1505" s="10"/>
      <c r="DL1505" s="10"/>
      <c r="DM1505" s="10"/>
      <c r="DN1505" s="10"/>
      <c r="DO1505" s="10"/>
      <c r="DP1505" s="10"/>
      <c r="DQ1505" s="10"/>
      <c r="DR1505" s="10"/>
      <c r="DS1505" s="10"/>
    </row>
    <row r="1506" spans="1:123" s="101" customFormat="1" ht="10.95" customHeight="1" x14ac:dyDescent="0.25">
      <c r="A1506" s="75" t="s">
        <v>348</v>
      </c>
      <c r="B1506" s="95" t="str">
        <f t="shared" si="416"/>
        <v>Bud02 2020,4001,'xpr002',0.00123497566058923</v>
      </c>
      <c r="C1506" s="96">
        <f t="shared" si="417"/>
        <v>2020</v>
      </c>
      <c r="D1506" s="96">
        <v>4001</v>
      </c>
      <c r="E1506" s="97" t="str">
        <f>IF(LEFT(H1506,1) = "x",H1506,F1506)</f>
        <v>xpr002</v>
      </c>
      <c r="F1506" s="90">
        <v>501100</v>
      </c>
      <c r="G1506" s="98">
        <f>IF(""="",1,SUBSTITUTE(SUBSTITUTE("","xxp","xpp"),"xppm13","xppm08"))</f>
        <v>1</v>
      </c>
      <c r="H1506" s="98" t="str">
        <f>IF("xpr002"="",1,"xpr002")</f>
        <v>xpr002</v>
      </c>
      <c r="I1506" s="98">
        <f>IF("Ewz"="",1,IF(LEFT("Ewz",1)&lt;&gt;"E","Ewz",1))</f>
        <v>1</v>
      </c>
      <c r="J1506" s="98" t="str">
        <f>IF("Ewz"="",1,IF(LEFT("Ewz",1)="E","Ewz",1))</f>
        <v>Ewz</v>
      </c>
      <c r="K1506" s="99" t="s">
        <v>357</v>
      </c>
      <c r="L1506" s="91">
        <v>4001</v>
      </c>
      <c r="M1506" s="100" t="str">
        <f>IF(LEFT($G1506,4)="xppm","*","")</f>
        <v/>
      </c>
      <c r="N1506" s="101" t="str">
        <f>UPPER(TRIM("          HEALTH INSURANCE"))</f>
        <v>HEALTH INSURANCE</v>
      </c>
      <c r="P1506" s="102" t="s">
        <v>356</v>
      </c>
      <c r="R1506" s="109">
        <f>IFERROR(IF(1*AB1506&gt;0,AB1506,V1506),V1506)</f>
        <v>1.2349756605892267E-3</v>
      </c>
      <c r="S1506" s="108"/>
      <c r="T1506" s="101">
        <f>IFERROR(IF(LEFT($G1506,4)="xppm",AD1506/VLOOKUP($G1506,$K$11:$Z$28,T$1,0),IF(LEFT($J1506,1)="E",AD1506/VLOOKUP($J1506,$K$11:$Z$28,T$1,0),AD1506/T$6)),"")</f>
        <v>1.2349456484624171E-3</v>
      </c>
      <c r="V1506" s="101">
        <f>IFERROR(IF(LEFT($G1506,4)="xppm",AF1506/VLOOKUP($G1506,$K$11:$Z$28,V$1,0),IF(LEFT($J1506,1)="E",AF1506/VLOOKUP($J1506,$K$11:$Z$28,V$1,0),AF1506/V$6)),"")</f>
        <v>1.2349756605892267E-3</v>
      </c>
      <c r="X1506" s="101">
        <f>IFERROR(IF(LEFT($G1506,4)="xppm",AH1506/VLOOKUP($G1506,$K$11:$Z$28,X$1,0),IF(LEFT($J1506,1)="E",AH1506/VLOOKUP($J1506,$K$11:$Z$28,X$1,0),AH1506/X$6)),"")</f>
        <v>1.5619576657278395E-3</v>
      </c>
      <c r="Z1506" s="101">
        <f>IFERROR(IF(LEFT($G1506,4)="xppm",AJ1506/VLOOKUP($G1506,$K$11:$Z$28,Z$1,0),IF(LEFT($J1506,1)="E",AJ1506/VLOOKUP($J1506,$K$11:$Z$28,Z$1,0),AJ1506/Z$6)),"")</f>
        <v>1.1598373564550466E-3</v>
      </c>
      <c r="AA1506" s="108"/>
      <c r="AB1506" s="99" t="str">
        <f>IFERROR(IF(LEFT($G1506,4)="xppm",AL1506/VLOOKUP($G1506,$K$11:$Z$28,AB$1,0),IF(LEFT($J1506,1)="E",AL1506/VLOOKUP($J1506,$K$11:$AB$28,AB$1,0),AL1506/AB$6)),"")</f>
        <v/>
      </c>
      <c r="AC1506" s="110"/>
      <c r="AD1506" s="14">
        <v>61340.11</v>
      </c>
      <c r="AE1506" s="14"/>
      <c r="AF1506" s="14">
        <v>180597.42</v>
      </c>
      <c r="AG1506" s="14"/>
      <c r="AH1506" s="14">
        <v>244154.27</v>
      </c>
      <c r="AI1506" s="14"/>
      <c r="AJ1506" s="14">
        <v>216384</v>
      </c>
      <c r="AK1506" s="65"/>
      <c r="AL1506" s="14">
        <v>0</v>
      </c>
      <c r="AM1506" s="65"/>
      <c r="AN1506" s="25">
        <v>24596.35</v>
      </c>
      <c r="AO1506" s="25">
        <v>4793.13</v>
      </c>
      <c r="AP1506" s="25">
        <v>-1926</v>
      </c>
      <c r="AQ1506" s="25">
        <v>18455.939999999999</v>
      </c>
      <c r="AR1506" s="25">
        <v>21310.39</v>
      </c>
      <c r="AS1506" s="25">
        <v>17521.150000000001</v>
      </c>
      <c r="AT1506" s="25">
        <v>18803.28</v>
      </c>
      <c r="AU1506" s="25">
        <v>19272.41</v>
      </c>
      <c r="AV1506" s="25">
        <v>23894.14</v>
      </c>
      <c r="AW1506" s="25">
        <v>20587.22</v>
      </c>
      <c r="AX1506" s="25">
        <v>19479.02</v>
      </c>
      <c r="AY1506" s="25">
        <v>21273.87</v>
      </c>
      <c r="AZ1506" s="108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  <c r="BS1506" s="10"/>
      <c r="BT1506" s="10"/>
      <c r="BU1506" s="10"/>
      <c r="BV1506" s="10"/>
      <c r="BW1506" s="10"/>
      <c r="BX1506" s="10"/>
      <c r="BY1506" s="10"/>
      <c r="BZ1506" s="10"/>
      <c r="CA1506" s="10"/>
      <c r="CB1506" s="10"/>
      <c r="CC1506" s="10"/>
      <c r="CD1506" s="10"/>
      <c r="CE1506" s="10"/>
      <c r="CF1506" s="10"/>
      <c r="CG1506" s="10"/>
      <c r="CH1506" s="10"/>
      <c r="CI1506" s="10"/>
      <c r="CJ1506" s="10"/>
      <c r="CK1506" s="10"/>
      <c r="CL1506" s="10"/>
      <c r="CM1506" s="10"/>
      <c r="CN1506" s="10"/>
      <c r="CO1506" s="10"/>
      <c r="CP1506" s="10"/>
      <c r="CQ1506" s="10"/>
      <c r="CR1506" s="10"/>
      <c r="CS1506" s="10"/>
      <c r="CT1506" s="10"/>
      <c r="CU1506" s="10"/>
      <c r="CV1506" s="10"/>
      <c r="CW1506" s="10"/>
      <c r="CX1506" s="10"/>
      <c r="CY1506" s="10"/>
      <c r="CZ1506" s="10"/>
      <c r="DA1506" s="10"/>
      <c r="DB1506" s="10"/>
      <c r="DC1506" s="10"/>
      <c r="DD1506" s="10"/>
      <c r="DE1506" s="10"/>
      <c r="DF1506" s="10"/>
      <c r="DG1506" s="10"/>
      <c r="DH1506" s="10"/>
      <c r="DI1506" s="10"/>
      <c r="DJ1506" s="10"/>
      <c r="DK1506" s="10"/>
      <c r="DL1506" s="10"/>
      <c r="DM1506" s="10"/>
      <c r="DN1506" s="10"/>
      <c r="DO1506" s="10"/>
      <c r="DP1506" s="10"/>
      <c r="DQ1506" s="10"/>
      <c r="DR1506" s="10"/>
      <c r="DS1506" s="10"/>
    </row>
    <row r="1507" spans="1:123" s="101" customFormat="1" ht="10.95" customHeight="1" x14ac:dyDescent="0.25">
      <c r="A1507" s="75" t="s">
        <v>348</v>
      </c>
      <c r="B1507" s="95" t="str">
        <f t="shared" si="416"/>
        <v>Bud02 2020,4001,'xpr006',0.00111164284236344</v>
      </c>
      <c r="C1507" s="96">
        <f t="shared" si="417"/>
        <v>2020</v>
      </c>
      <c r="D1507" s="96">
        <v>4001</v>
      </c>
      <c r="E1507" s="97" t="str">
        <f>IF(LEFT(H1507,1) = "x",H1507,F1507)</f>
        <v>xpr006</v>
      </c>
      <c r="F1507" s="90">
        <v>503000</v>
      </c>
      <c r="G1507" s="98">
        <f>IF(""="",1,SUBSTITUTE(SUBSTITUTE("","xxp","xpp"),"xppm13","xppm08"))</f>
        <v>1</v>
      </c>
      <c r="H1507" s="98" t="str">
        <f>IF("xpr006"="",1,"xpr006")</f>
        <v>xpr006</v>
      </c>
      <c r="I1507" s="98">
        <f>IF("Ewz"="",1,IF(LEFT("Ewz",1)&lt;&gt;"E","Ewz",1))</f>
        <v>1</v>
      </c>
      <c r="J1507" s="98" t="str">
        <f>IF("Ewz"="",1,IF(LEFT("Ewz",1)="E","Ewz",1))</f>
        <v>Ewz</v>
      </c>
      <c r="K1507" s="99" t="s">
        <v>358</v>
      </c>
      <c r="L1507" s="91">
        <v>4001</v>
      </c>
      <c r="M1507" s="100" t="str">
        <f>IF(LEFT($G1507,4)="xppm","*","")</f>
        <v/>
      </c>
      <c r="N1507" s="101" t="str">
        <f>UPPER(TRIM("          WORKMANS COMP INSURANCE"))</f>
        <v>WORKMANS COMP INSURANCE</v>
      </c>
      <c r="P1507" s="102" t="s">
        <v>359</v>
      </c>
      <c r="R1507" s="109">
        <f>IFERROR(IF(1*AB1507&gt;0,AB1507,V1507),V1507)</f>
        <v>1.1116428423634396E-3</v>
      </c>
      <c r="S1507" s="108"/>
      <c r="T1507" s="101">
        <f>IFERROR(IF(LEFT($G1507,4)="xppm",AD1507/VLOOKUP($G1507,$K$11:$Z$28,T$1,0),IF(LEFT($J1507,1)="E",AD1507/VLOOKUP($J1507,$K$11:$Z$28,T$1,0),AD1507/T$6)),"")</f>
        <v>1.0909384396397747E-3</v>
      </c>
      <c r="V1507" s="101">
        <f>IFERROR(IF(LEFT($G1507,4)="xppm",AF1507/VLOOKUP($G1507,$K$11:$Z$28,V$1,0),IF(LEFT($J1507,1)="E",AF1507/VLOOKUP($J1507,$K$11:$Z$28,V$1,0),AF1507/V$6)),"")</f>
        <v>1.1116428423634396E-3</v>
      </c>
      <c r="X1507" s="101">
        <f>IFERROR(IF(LEFT($G1507,4)="xppm",AH1507/VLOOKUP($G1507,$K$11:$Z$28,X$1,0),IF(LEFT($J1507,1)="E",AH1507/VLOOKUP($J1507,$K$11:$Z$28,X$1,0),AH1507/X$6)),"")</f>
        <v>1.1457241153683584E-3</v>
      </c>
      <c r="Z1507" s="101">
        <f>IFERROR(IF(LEFT($G1507,4)="xppm",AJ1507/VLOOKUP($G1507,$K$11:$Z$28,Z$1,0),IF(LEFT($J1507,1)="E",AJ1507/VLOOKUP($J1507,$K$11:$Z$28,Z$1,0),AJ1507/Z$6)),"")</f>
        <v>1.1617669882592642E-3</v>
      </c>
      <c r="AA1507" s="108"/>
      <c r="AB1507" s="99" t="str">
        <f>IFERROR(IF(LEFT($G1507,4)="xppm",AL1507/VLOOKUP($G1507,$K$11:$Z$28,AB$1,0),IF(LEFT($J1507,1)="E",AL1507/VLOOKUP($J1507,$K$11:$AB$28,AB$1,0),AL1507/AB$6)),"")</f>
        <v/>
      </c>
      <c r="AC1507" s="110"/>
      <c r="AD1507" s="14">
        <v>54187.23</v>
      </c>
      <c r="AE1507" s="14"/>
      <c r="AF1507" s="14">
        <v>162561.76999999999</v>
      </c>
      <c r="AG1507" s="14"/>
      <c r="AH1507" s="14">
        <v>179091.56</v>
      </c>
      <c r="AI1507" s="14"/>
      <c r="AJ1507" s="14">
        <v>216744</v>
      </c>
      <c r="AK1507" s="65"/>
      <c r="AL1507" s="14">
        <v>0</v>
      </c>
      <c r="AM1507" s="65"/>
      <c r="AN1507" s="25">
        <v>17310.439999999999</v>
      </c>
      <c r="AO1507" s="25">
        <v>17310.439999999999</v>
      </c>
      <c r="AP1507" s="25">
        <v>13390.98</v>
      </c>
      <c r="AQ1507" s="25">
        <v>18062.490000000002</v>
      </c>
      <c r="AR1507" s="25">
        <v>18062.41</v>
      </c>
      <c r="AS1507" s="25">
        <v>18062.41</v>
      </c>
      <c r="AT1507" s="25">
        <v>18062.41</v>
      </c>
      <c r="AU1507" s="25">
        <v>18062.41</v>
      </c>
      <c r="AV1507" s="25">
        <v>18062.41</v>
      </c>
      <c r="AW1507" s="25">
        <v>18062.41</v>
      </c>
      <c r="AX1507" s="25">
        <v>18062.41</v>
      </c>
      <c r="AY1507" s="25">
        <v>18062.41</v>
      </c>
      <c r="AZ1507" s="108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  <c r="BS1507" s="10"/>
      <c r="BT1507" s="10"/>
      <c r="BU1507" s="10"/>
      <c r="BV1507" s="10"/>
      <c r="BW1507" s="10"/>
      <c r="BX1507" s="10"/>
      <c r="BY1507" s="10"/>
      <c r="BZ1507" s="10"/>
      <c r="CA1507" s="10"/>
      <c r="CB1507" s="10"/>
      <c r="CC1507" s="10"/>
      <c r="CD1507" s="10"/>
      <c r="CE1507" s="10"/>
      <c r="CF1507" s="10"/>
      <c r="CG1507" s="10"/>
      <c r="CH1507" s="10"/>
      <c r="CI1507" s="10"/>
      <c r="CJ1507" s="10"/>
      <c r="CK1507" s="10"/>
      <c r="CL1507" s="10"/>
      <c r="CM1507" s="10"/>
      <c r="CN1507" s="10"/>
      <c r="CO1507" s="10"/>
      <c r="CP1507" s="10"/>
      <c r="CQ1507" s="10"/>
      <c r="CR1507" s="10"/>
      <c r="CS1507" s="10"/>
      <c r="CT1507" s="10"/>
      <c r="CU1507" s="10"/>
      <c r="CV1507" s="10"/>
      <c r="CW1507" s="10"/>
      <c r="CX1507" s="10"/>
      <c r="CY1507" s="10"/>
      <c r="CZ1507" s="10"/>
      <c r="DA1507" s="10"/>
      <c r="DB1507" s="10"/>
      <c r="DC1507" s="10"/>
      <c r="DD1507" s="10"/>
      <c r="DE1507" s="10"/>
      <c r="DF1507" s="10"/>
      <c r="DG1507" s="10"/>
      <c r="DH1507" s="10"/>
      <c r="DI1507" s="10"/>
      <c r="DJ1507" s="10"/>
      <c r="DK1507" s="10"/>
      <c r="DL1507" s="10"/>
      <c r="DM1507" s="10"/>
      <c r="DN1507" s="10"/>
      <c r="DO1507" s="10"/>
      <c r="DP1507" s="10"/>
      <c r="DQ1507" s="10"/>
      <c r="DR1507" s="10"/>
      <c r="DS1507" s="10"/>
    </row>
    <row r="1508" spans="1:123" s="101" customFormat="1" ht="10.95" customHeight="1" x14ac:dyDescent="0.25">
      <c r="A1508" s="75" t="s">
        <v>348</v>
      </c>
      <c r="B1508" s="95" t="str">
        <f t="shared" si="416"/>
        <v>Bud02 2020,4001,'xpr004',0.000158378180797636</v>
      </c>
      <c r="C1508" s="96">
        <f t="shared" si="417"/>
        <v>2020</v>
      </c>
      <c r="D1508" s="96">
        <v>4001</v>
      </c>
      <c r="E1508" s="97" t="str">
        <f>IF(LEFT(H1508,1) = "x",H1508,F1508)</f>
        <v>xpr004</v>
      </c>
      <c r="F1508" s="90">
        <v>501500</v>
      </c>
      <c r="G1508" s="98">
        <f>IF(""="",1,SUBSTITUTE(SUBSTITUTE("","xxp","xpp"),"xppm13","xppm08"))</f>
        <v>1</v>
      </c>
      <c r="H1508" s="98" t="str">
        <f>IF("xpr004"="",1,"xpr004")</f>
        <v>xpr004</v>
      </c>
      <c r="I1508" s="98">
        <f>IF("Ewz"="",1,IF(LEFT("Ewz",1)&lt;&gt;"E","Ewz",1))</f>
        <v>1</v>
      </c>
      <c r="J1508" s="98" t="str">
        <f>IF("Ewz"="",1,IF(LEFT("Ewz",1)="E","Ewz",1))</f>
        <v>Ewz</v>
      </c>
      <c r="K1508" s="99" t="s">
        <v>360</v>
      </c>
      <c r="L1508" s="91">
        <v>4001</v>
      </c>
      <c r="M1508" s="100" t="str">
        <f>IF(LEFT($G1508,4)="xppm","*","")</f>
        <v/>
      </c>
      <c r="N1508" s="101" t="str">
        <f>UPPER(TRIM("          OTHER"))</f>
        <v>OTHER</v>
      </c>
      <c r="P1508" s="102" t="s">
        <v>356</v>
      </c>
      <c r="R1508" s="109">
        <f>IFERROR(IF(1*AB1508&gt;0,AB1508,V1508),V1508)</f>
        <v>1.5837818079763598E-4</v>
      </c>
      <c r="S1508" s="108"/>
      <c r="T1508" s="101">
        <f>IFERROR(IF(LEFT($G1508,4)="xppm",AD1508/VLOOKUP($G1508,$K$11:$Z$28,T$1,0),IF(LEFT($J1508,1)="E",AD1508/VLOOKUP($J1508,$K$11:$Z$28,T$1,0),AD1508/T$6)),"")</f>
        <v>1.1738183644174737E-4</v>
      </c>
      <c r="V1508" s="101">
        <f>IFERROR(IF(LEFT($G1508,4)="xppm",AF1508/VLOOKUP($G1508,$K$11:$Z$28,V$1,0),IF(LEFT($J1508,1)="E",AF1508/VLOOKUP($J1508,$K$11:$Z$28,V$1,0),AF1508/V$6)),"")</f>
        <v>1.5837818079763598E-4</v>
      </c>
      <c r="X1508" s="101">
        <f>IFERROR(IF(LEFT($G1508,4)="xppm",AH1508/VLOOKUP($G1508,$K$11:$Z$28,X$1,0),IF(LEFT($J1508,1)="E",AH1508/VLOOKUP($J1508,$K$11:$Z$28,X$1,0),AH1508/X$6)),"")</f>
        <v>2.0949193282099966E-4</v>
      </c>
      <c r="Z1508" s="101">
        <f>IFERROR(IF(LEFT($G1508,4)="xppm",AJ1508/VLOOKUP($G1508,$K$11:$Z$28,Z$1,0),IF(LEFT($J1508,1)="E",AJ1508/VLOOKUP($J1508,$K$11:$Z$28,Z$1,0),AJ1508/Z$6)),"")</f>
        <v>1.3063607314553013E-4</v>
      </c>
      <c r="AA1508" s="108"/>
      <c r="AB1508" s="99" t="str">
        <f>IFERROR(IF(LEFT($G1508,4)="xppm",AL1508/VLOOKUP($G1508,$K$11:$Z$28,AB$1,0),IF(LEFT($J1508,1)="E",AL1508/VLOOKUP($J1508,$K$11:$AB$28,AB$1,0),AL1508/AB$6)),"")</f>
        <v/>
      </c>
      <c r="AC1508" s="110"/>
      <c r="AD1508" s="14">
        <v>5830.39</v>
      </c>
      <c r="AE1508" s="14"/>
      <c r="AF1508" s="14">
        <v>23160.53</v>
      </c>
      <c r="AG1508" s="14"/>
      <c r="AH1508" s="14">
        <v>32746.31</v>
      </c>
      <c r="AI1508" s="14"/>
      <c r="AJ1508" s="14">
        <v>24372</v>
      </c>
      <c r="AK1508" s="65"/>
      <c r="AL1508" s="14">
        <v>0</v>
      </c>
      <c r="AM1508" s="65"/>
      <c r="AN1508" s="25">
        <v>2331.4</v>
      </c>
      <c r="AO1508" s="25">
        <v>2198.09</v>
      </c>
      <c r="AP1508" s="25">
        <v>2275.62</v>
      </c>
      <c r="AQ1508" s="25">
        <v>3305.48</v>
      </c>
      <c r="AR1508" s="25">
        <v>3926.97</v>
      </c>
      <c r="AS1508" s="25">
        <v>2052.08</v>
      </c>
      <c r="AT1508" s="25">
        <v>3017.05</v>
      </c>
      <c r="AU1508" s="25">
        <v>2930.65</v>
      </c>
      <c r="AV1508" s="25">
        <v>2097.91</v>
      </c>
      <c r="AW1508" s="25">
        <v>2044.07</v>
      </c>
      <c r="AX1508" s="25">
        <v>1887.2</v>
      </c>
      <c r="AY1508" s="25">
        <v>1899.12</v>
      </c>
      <c r="AZ1508" s="108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  <c r="BS1508" s="10"/>
      <c r="BT1508" s="10"/>
      <c r="BU1508" s="10"/>
      <c r="BV1508" s="10"/>
      <c r="BW1508" s="10"/>
      <c r="BX1508" s="10"/>
      <c r="BY1508" s="10"/>
      <c r="BZ1508" s="10"/>
      <c r="CA1508" s="10"/>
      <c r="CB1508" s="10"/>
      <c r="CC1508" s="10"/>
      <c r="CD1508" s="10"/>
      <c r="CE1508" s="10"/>
      <c r="CF1508" s="10"/>
      <c r="CG1508" s="10"/>
      <c r="CH1508" s="10"/>
      <c r="CI1508" s="10"/>
      <c r="CJ1508" s="10"/>
      <c r="CK1508" s="10"/>
      <c r="CL1508" s="10"/>
      <c r="CM1508" s="10"/>
      <c r="CN1508" s="10"/>
      <c r="CO1508" s="10"/>
      <c r="CP1508" s="10"/>
      <c r="CQ1508" s="10"/>
      <c r="CR1508" s="10"/>
      <c r="CS1508" s="10"/>
      <c r="CT1508" s="10"/>
      <c r="CU1508" s="10"/>
      <c r="CV1508" s="10"/>
      <c r="CW1508" s="10"/>
      <c r="CX1508" s="10"/>
      <c r="CY1508" s="10"/>
      <c r="CZ1508" s="10"/>
      <c r="DA1508" s="10"/>
      <c r="DB1508" s="10"/>
      <c r="DC1508" s="10"/>
      <c r="DD1508" s="10"/>
      <c r="DE1508" s="10"/>
      <c r="DF1508" s="10"/>
      <c r="DG1508" s="10"/>
      <c r="DH1508" s="10"/>
      <c r="DI1508" s="10"/>
      <c r="DJ1508" s="10"/>
      <c r="DK1508" s="10"/>
      <c r="DL1508" s="10"/>
      <c r="DM1508" s="10"/>
      <c r="DN1508" s="10"/>
      <c r="DO1508" s="10"/>
      <c r="DP1508" s="10"/>
      <c r="DQ1508" s="10"/>
      <c r="DR1508" s="10"/>
      <c r="DS1508" s="10"/>
    </row>
    <row r="1509" spans="1:123" ht="4.05" customHeight="1" x14ac:dyDescent="0.25">
      <c r="A1509" s="75" t="s">
        <v>348</v>
      </c>
      <c r="E1509" s="111"/>
      <c r="F1509" s="112"/>
      <c r="T1509" s="25"/>
      <c r="U1509" s="25"/>
      <c r="V1509" s="25"/>
      <c r="W1509" s="25"/>
      <c r="X1509" s="25"/>
      <c r="Y1509" s="25"/>
      <c r="Z1509" s="25"/>
      <c r="AA1509" s="25"/>
      <c r="AB1509" s="14"/>
      <c r="AC1509" s="14"/>
    </row>
    <row r="1510" spans="1:123" s="86" customFormat="1" ht="15" customHeight="1" x14ac:dyDescent="0.25">
      <c r="A1510" s="75" t="s">
        <v>348</v>
      </c>
      <c r="B1510" s="80"/>
      <c r="C1510" s="80"/>
      <c r="D1510" s="80"/>
      <c r="E1510" s="81"/>
      <c r="F1510" s="82"/>
      <c r="G1510" s="81"/>
      <c r="H1510" s="81"/>
      <c r="I1510" s="81"/>
      <c r="J1510" s="81"/>
      <c r="K1510" s="81"/>
      <c r="L1510" s="83">
        <f>L1511</f>
        <v>4001</v>
      </c>
      <c r="M1510" s="84" t="s">
        <v>361</v>
      </c>
      <c r="N1510" s="84"/>
      <c r="O1510" s="84"/>
      <c r="P1510" s="84"/>
      <c r="Q1510" s="84"/>
      <c r="R1510" s="84"/>
      <c r="S1510" s="84"/>
      <c r="T1510" s="84"/>
      <c r="U1510" s="84"/>
      <c r="V1510" s="84"/>
      <c r="W1510" s="84"/>
      <c r="X1510" s="84"/>
      <c r="Y1510" s="84"/>
      <c r="Z1510" s="84"/>
      <c r="AA1510" s="84"/>
      <c r="AB1510" s="81"/>
      <c r="AC1510" s="81"/>
      <c r="AD1510" s="14"/>
      <c r="AE1510" s="14"/>
      <c r="AF1510" s="14"/>
      <c r="AG1510" s="14"/>
      <c r="AH1510" s="14"/>
      <c r="AI1510" s="14"/>
      <c r="AJ1510" s="14"/>
      <c r="AK1510" s="14"/>
      <c r="AL1510" s="14"/>
      <c r="AM1510" s="14"/>
      <c r="AN1510" s="85"/>
      <c r="AO1510" s="85"/>
      <c r="AP1510" s="85"/>
      <c r="AQ1510" s="85"/>
      <c r="AR1510" s="85"/>
      <c r="AS1510" s="85"/>
      <c r="AT1510" s="85"/>
      <c r="AU1510" s="85"/>
      <c r="AV1510" s="85"/>
      <c r="AW1510" s="85"/>
      <c r="AX1510" s="85"/>
      <c r="AY1510" s="85"/>
      <c r="AZ1510" s="84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  <c r="BS1510" s="10"/>
      <c r="BT1510" s="10"/>
      <c r="BU1510" s="10"/>
      <c r="BV1510" s="10"/>
      <c r="BW1510" s="10"/>
      <c r="BX1510" s="10"/>
      <c r="BY1510" s="10"/>
      <c r="BZ1510" s="10"/>
      <c r="CA1510" s="10"/>
      <c r="CB1510" s="10"/>
      <c r="CC1510" s="10"/>
      <c r="CD1510" s="10"/>
      <c r="CE1510" s="10"/>
      <c r="CF1510" s="10"/>
      <c r="CG1510" s="10"/>
      <c r="CH1510" s="10"/>
      <c r="CI1510" s="10"/>
      <c r="CJ1510" s="10"/>
      <c r="CK1510" s="10"/>
      <c r="CL1510" s="10"/>
      <c r="CM1510" s="10"/>
      <c r="CN1510" s="10"/>
      <c r="CO1510" s="10"/>
      <c r="CP1510" s="10"/>
      <c r="CQ1510" s="10"/>
      <c r="CR1510" s="10"/>
      <c r="CS1510" s="10"/>
      <c r="CT1510" s="10"/>
      <c r="CU1510" s="10"/>
      <c r="CV1510" s="10"/>
      <c r="CW1510" s="10"/>
      <c r="CX1510" s="10"/>
      <c r="CY1510" s="10"/>
      <c r="CZ1510" s="10"/>
      <c r="DA1510" s="10"/>
      <c r="DB1510" s="10"/>
      <c r="DC1510" s="10"/>
      <c r="DD1510" s="10"/>
      <c r="DE1510" s="10"/>
      <c r="DF1510" s="10"/>
      <c r="DG1510" s="10"/>
      <c r="DH1510" s="10"/>
      <c r="DI1510" s="10"/>
      <c r="DJ1510" s="10"/>
      <c r="DK1510" s="10"/>
      <c r="DL1510" s="10"/>
      <c r="DM1510" s="10"/>
      <c r="DN1510" s="10"/>
      <c r="DO1510" s="10"/>
      <c r="DP1510" s="10"/>
      <c r="DQ1510" s="10"/>
      <c r="DR1510" s="10"/>
      <c r="DS1510" s="10"/>
    </row>
    <row r="1511" spans="1:123" s="101" customFormat="1" ht="10.95" customHeight="1" x14ac:dyDescent="0.25">
      <c r="A1511" s="75" t="s">
        <v>348</v>
      </c>
      <c r="B1511" s="95" t="str">
        <f t="shared" ref="B1511" si="418">IF(E1511&gt;0,"Bud02 " &amp; C1511 &amp;","&amp;D1511&amp;",'"&amp;E1511&amp;"',"&amp;1*R1511)</f>
        <v>Bud02 2020,4001,'xhnm06',0.00817309544046573</v>
      </c>
      <c r="C1511" s="96">
        <f t="shared" ref="C1511" si="419">$E$5</f>
        <v>2020</v>
      </c>
      <c r="D1511" s="96">
        <v>4001</v>
      </c>
      <c r="E1511" s="97" t="str">
        <f>IF(LEFT(H1511,1) = "x",H1511,F1511)</f>
        <v>xhnm06</v>
      </c>
      <c r="F1511" s="90">
        <v>506500</v>
      </c>
      <c r="G1511" s="98">
        <f>IF(""="",1,SUBSTITUTE(SUBSTITUTE("","xxp","xpp"),"xppm13","xppm08"))</f>
        <v>1</v>
      </c>
      <c r="H1511" s="98" t="str">
        <f>IF("xhnm06"="",1,"xhnm06")</f>
        <v>xhnm06</v>
      </c>
      <c r="I1511" s="98">
        <f>IF("E120z"="",1,IF(LEFT("E120z",1)&lt;&gt;"E","E120z",1))</f>
        <v>1</v>
      </c>
      <c r="J1511" s="98" t="str">
        <f>IF("E120z"="",1,IF(LEFT("E120z",1)="E","E120z",1))</f>
        <v>E120z</v>
      </c>
      <c r="K1511" s="99" t="s">
        <v>362</v>
      </c>
      <c r="L1511" s="91">
        <v>4001</v>
      </c>
      <c r="M1511" s="100" t="str">
        <f>IF(LEFT($G1511,4)="xppm","*","")</f>
        <v/>
      </c>
      <c r="N1511" s="101" t="str">
        <f>UPPER(TRIM("          HOUSE THERAPY - MEDICARE B"))</f>
        <v>HOUSE THERAPY - MEDICARE B</v>
      </c>
      <c r="P1511" s="102" t="s">
        <v>356</v>
      </c>
      <c r="R1511" s="109">
        <f>IFERROR(IF(1*AB1511&gt;0,AB1511,V1511),V1511)</f>
        <v>8.1730954404657264E-3</v>
      </c>
      <c r="S1511" s="108"/>
      <c r="T1511" s="101">
        <f>IFERROR(IF(LEFT($G1511,4)="xppm",AD1511/VLOOKUP($G1511,$K$11:$Z$28,T$1,0),IF(LEFT($J1511,1)="E",AD1511/VLOOKUP($J1511,$K$11:$Z$28,T$1,0),AD1511/T$6)),"")</f>
        <v>1.1102710812549852E-2</v>
      </c>
      <c r="V1511" s="101">
        <f>IFERROR(IF(LEFT($G1511,4)="xppm",AF1511/VLOOKUP($G1511,$K$11:$Z$28,V$1,0),IF(LEFT($J1511,1)="E",AF1511/VLOOKUP($J1511,$K$11:$Z$28,V$1,0),AF1511/V$6)),"")</f>
        <v>8.1730954404657264E-3</v>
      </c>
      <c r="X1511" s="101">
        <f>IFERROR(IF(LEFT($G1511,4)="xppm",AH1511/VLOOKUP($G1511,$K$11:$Z$28,X$1,0),IF(LEFT($J1511,1)="E",AH1511/VLOOKUP($J1511,$K$11:$Z$28,X$1,0),AH1511/X$6)),"")</f>
        <v>1.2688970042437509E-2</v>
      </c>
      <c r="Z1511" s="101">
        <f>IFERROR(IF(LEFT($G1511,4)="xppm",AJ1511/VLOOKUP($G1511,$K$11:$Z$28,Z$1,0),IF(LEFT($J1511,1)="E",AJ1511/VLOOKUP($J1511,$K$11:$Z$28,Z$1,0),AJ1511/Z$6)),"")</f>
        <v>5.3498787516316919E-2</v>
      </c>
      <c r="AA1511" s="108"/>
      <c r="AB1511" s="99" t="str">
        <f>IFERROR(IF(LEFT($G1511,4)="xppm",AL1511/VLOOKUP($G1511,$K$11:$Z$28,AB$1,0),IF(LEFT($J1511,1)="E",AL1511/VLOOKUP($J1511,$K$11:$AB$28,AB$1,0),AL1511/AB$6)),"")</f>
        <v/>
      </c>
      <c r="AC1511" s="110"/>
      <c r="AD1511" s="14">
        <v>40163.51</v>
      </c>
      <c r="AE1511" s="14"/>
      <c r="AF1511" s="14">
        <v>84580.43</v>
      </c>
      <c r="AG1511" s="14"/>
      <c r="AH1511" s="14">
        <v>129748.24</v>
      </c>
      <c r="AI1511" s="14"/>
      <c r="AJ1511" s="14">
        <v>536980.5</v>
      </c>
      <c r="AK1511" s="65"/>
      <c r="AL1511" s="14">
        <v>0</v>
      </c>
      <c r="AM1511" s="65"/>
      <c r="AN1511" s="25">
        <v>10926.74</v>
      </c>
      <c r="AO1511" s="25">
        <v>8082.42</v>
      </c>
      <c r="AP1511" s="25">
        <v>7677.99</v>
      </c>
      <c r="AQ1511" s="25">
        <v>6306.06</v>
      </c>
      <c r="AR1511" s="25">
        <v>5074.33</v>
      </c>
      <c r="AS1511" s="25">
        <v>2433.02</v>
      </c>
      <c r="AT1511" s="25">
        <v>13798.48</v>
      </c>
      <c r="AU1511" s="25">
        <v>9296.3700000000008</v>
      </c>
      <c r="AV1511" s="25">
        <v>7508.66</v>
      </c>
      <c r="AW1511" s="25">
        <v>11696.28</v>
      </c>
      <c r="AX1511" s="25">
        <v>12319.01</v>
      </c>
      <c r="AY1511" s="25">
        <v>16148.22</v>
      </c>
      <c r="AZ1511" s="108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  <c r="BS1511" s="10"/>
      <c r="BT1511" s="10"/>
      <c r="BU1511" s="10"/>
      <c r="BV1511" s="10"/>
      <c r="BW1511" s="10"/>
      <c r="BX1511" s="10"/>
      <c r="BY1511" s="10"/>
      <c r="BZ1511" s="10"/>
      <c r="CA1511" s="10"/>
      <c r="CB1511" s="10"/>
      <c r="CC1511" s="10"/>
      <c r="CD1511" s="10"/>
      <c r="CE1511" s="10"/>
      <c r="CF1511" s="10"/>
      <c r="CG1511" s="10"/>
      <c r="CH1511" s="10"/>
      <c r="CI1511" s="10"/>
      <c r="CJ1511" s="10"/>
      <c r="CK1511" s="10"/>
      <c r="CL1511" s="10"/>
      <c r="CM1511" s="10"/>
      <c r="CN1511" s="10"/>
      <c r="CO1511" s="10"/>
      <c r="CP1511" s="10"/>
      <c r="CQ1511" s="10"/>
      <c r="CR1511" s="10"/>
      <c r="CS1511" s="10"/>
      <c r="CT1511" s="10"/>
      <c r="CU1511" s="10"/>
      <c r="CV1511" s="10"/>
      <c r="CW1511" s="10"/>
      <c r="CX1511" s="10"/>
      <c r="CY1511" s="10"/>
      <c r="CZ1511" s="10"/>
      <c r="DA1511" s="10"/>
      <c r="DB1511" s="10"/>
      <c r="DC1511" s="10"/>
      <c r="DD1511" s="10"/>
      <c r="DE1511" s="10"/>
      <c r="DF1511" s="10"/>
      <c r="DG1511" s="10"/>
      <c r="DH1511" s="10"/>
      <c r="DI1511" s="10"/>
      <c r="DJ1511" s="10"/>
      <c r="DK1511" s="10"/>
      <c r="DL1511" s="10"/>
      <c r="DM1511" s="10"/>
      <c r="DN1511" s="10"/>
      <c r="DO1511" s="10"/>
      <c r="DP1511" s="10"/>
      <c r="DQ1511" s="10"/>
      <c r="DR1511" s="10"/>
      <c r="DS1511" s="10"/>
    </row>
    <row r="1512" spans="1:123" s="101" customFormat="1" ht="10.95" customHeight="1" x14ac:dyDescent="0.25">
      <c r="A1512" s="75" t="s">
        <v>348</v>
      </c>
      <c r="B1512" s="95" t="str">
        <f>IF(E1512&gt;0,"Bud02 " &amp; C1512 &amp;","&amp;D1512&amp;",'"&amp;E1512&amp;"',"&amp;1*R1512)</f>
        <v>Bud02 2020,4001,'508100',173.568888888889</v>
      </c>
      <c r="C1512" s="96">
        <f>$E$5</f>
        <v>2020</v>
      </c>
      <c r="D1512" s="96">
        <v>4001</v>
      </c>
      <c r="E1512" s="97">
        <f>IF(LEFT(H1512,1) = "x",H1512,F1512)</f>
        <v>508100</v>
      </c>
      <c r="F1512" s="90">
        <v>508100</v>
      </c>
      <c r="G1512" s="98">
        <f>IF(""="",1,SUBSTITUTE(SUBSTITUTE("","xxp","xpp"),"xppm13","xppm08"))</f>
        <v>1</v>
      </c>
      <c r="H1512" s="98">
        <f>IF(""="",1,"")</f>
        <v>1</v>
      </c>
      <c r="I1512" s="98">
        <f>IF(""="",1,IF(LEFT("",1)&lt;&gt;"E","",1))</f>
        <v>1</v>
      </c>
      <c r="J1512" s="98">
        <f>IF(""="",1,IF(LEFT("",1)="E","",1))</f>
        <v>1</v>
      </c>
      <c r="K1512" s="99" t="s">
        <v>363</v>
      </c>
      <c r="L1512" s="91">
        <v>4001</v>
      </c>
      <c r="M1512" s="100" t="str">
        <f>IF(LEFT($G1512,4)="xppm","*","")</f>
        <v/>
      </c>
      <c r="N1512" s="101" t="str">
        <f>UPPER(TRIM("          HOUSE THERAPY - REHAB SUPPLIES"))</f>
        <v>HOUSE THERAPY - REHAB SUPPLIES</v>
      </c>
      <c r="P1512" s="102" t="s">
        <v>356</v>
      </c>
      <c r="R1512" s="109">
        <f>IFERROR(IF(1*AB1512&gt;0,AB1512,V1512),V1512)</f>
        <v>173.56888888888886</v>
      </c>
      <c r="S1512" s="108"/>
      <c r="T1512" s="101">
        <f>IFERROR(IF(LEFT($G1512,4)="xppm",AD1512/VLOOKUP($G1512,$K$11:$Z$28,T$1,0),IF(LEFT($J1512,1)="E",AD1512/VLOOKUP($J1512,$K$11:$Z$28,T$1,0),AD1512/T$6)),"")</f>
        <v>18.809999999999999</v>
      </c>
      <c r="V1512" s="101">
        <f>IFERROR(IF(LEFT($G1512,4)="xppm",AF1512/VLOOKUP($G1512,$K$11:$Z$28,V$1,0),IF(LEFT($J1512,1)="E",AF1512/VLOOKUP($J1512,$K$11:$Z$28,V$1,0),AF1512/V$6)),"")</f>
        <v>173.56888888888886</v>
      </c>
      <c r="X1512" s="101">
        <f>IFERROR(IF(LEFT($G1512,4)="xppm",AH1512/VLOOKUP($G1512,$K$11:$Z$28,X$1,0),IF(LEFT($J1512,1)="E",AH1512/VLOOKUP($J1512,$K$11:$Z$28,X$1,0),AH1512/X$6)),"")</f>
        <v>484.67</v>
      </c>
      <c r="Z1512" s="101">
        <f>IFERROR(IF(LEFT($G1512,4)="xppm",AJ1512/VLOOKUP($G1512,$K$11:$Z$28,Z$1,0),IF(LEFT($J1512,1)="E",AJ1512/VLOOKUP($J1512,$K$11:$Z$28,Z$1,0),AJ1512/Z$6)),"")</f>
        <v>0</v>
      </c>
      <c r="AA1512" s="108"/>
      <c r="AB1512" s="99">
        <f>IFERROR(IF(LEFT($G1512,4)="xppm",AL1512/VLOOKUP($G1512,$K$11:$Z$28,AB$1,0),IF(LEFT($J1512,1)="E",AL1512/VLOOKUP($J1512,$K$11:$AB$28,AB$1,0),AL1512/AB$6)),"")</f>
        <v>0</v>
      </c>
      <c r="AC1512" s="110"/>
      <c r="AD1512" s="14">
        <v>56.43</v>
      </c>
      <c r="AE1512" s="14"/>
      <c r="AF1512" s="14">
        <v>1562.12</v>
      </c>
      <c r="AG1512" s="14"/>
      <c r="AH1512" s="14">
        <v>5816.04</v>
      </c>
      <c r="AI1512" s="14"/>
      <c r="AJ1512" s="14"/>
      <c r="AK1512" s="65"/>
      <c r="AL1512" s="14"/>
      <c r="AM1512" s="65"/>
      <c r="AN1512" s="25">
        <v>170.65</v>
      </c>
      <c r="AO1512" s="25">
        <v>261</v>
      </c>
      <c r="AP1512" s="25">
        <v>1159.94</v>
      </c>
      <c r="AQ1512" s="25">
        <v>428.07</v>
      </c>
      <c r="AR1512" s="25">
        <v>187.88</v>
      </c>
      <c r="AS1512" s="25">
        <v>148.29</v>
      </c>
      <c r="AT1512" s="25">
        <v>40.07</v>
      </c>
      <c r="AU1512" s="25">
        <v>187.23</v>
      </c>
      <c r="AV1512" s="25">
        <v>514.15</v>
      </c>
      <c r="AW1512" s="25">
        <v>0</v>
      </c>
      <c r="AX1512" s="25">
        <v>0</v>
      </c>
      <c r="AY1512" s="25">
        <v>56.43</v>
      </c>
      <c r="AZ1512" s="108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  <c r="BS1512" s="10"/>
      <c r="BT1512" s="10"/>
      <c r="BU1512" s="10"/>
      <c r="BV1512" s="10"/>
      <c r="BW1512" s="10"/>
      <c r="BX1512" s="10"/>
      <c r="BY1512" s="10"/>
      <c r="BZ1512" s="10"/>
      <c r="CA1512" s="10"/>
      <c r="CB1512" s="10"/>
      <c r="CC1512" s="10"/>
      <c r="CD1512" s="10"/>
      <c r="CE1512" s="10"/>
      <c r="CF1512" s="10"/>
      <c r="CG1512" s="10"/>
      <c r="CH1512" s="10"/>
      <c r="CI1512" s="10"/>
      <c r="CJ1512" s="10"/>
      <c r="CK1512" s="10"/>
      <c r="CL1512" s="10"/>
      <c r="CM1512" s="10"/>
      <c r="CN1512" s="10"/>
      <c r="CO1512" s="10"/>
      <c r="CP1512" s="10"/>
      <c r="CQ1512" s="10"/>
      <c r="CR1512" s="10"/>
      <c r="CS1512" s="10"/>
      <c r="CT1512" s="10"/>
      <c r="CU1512" s="10"/>
      <c r="CV1512" s="10"/>
      <c r="CW1512" s="10"/>
      <c r="CX1512" s="10"/>
      <c r="CY1512" s="10"/>
      <c r="CZ1512" s="10"/>
      <c r="DA1512" s="10"/>
      <c r="DB1512" s="10"/>
      <c r="DC1512" s="10"/>
      <c r="DD1512" s="10"/>
      <c r="DE1512" s="10"/>
      <c r="DF1512" s="10"/>
      <c r="DG1512" s="10"/>
      <c r="DH1512" s="10"/>
      <c r="DI1512" s="10"/>
      <c r="DJ1512" s="10"/>
      <c r="DK1512" s="10"/>
      <c r="DL1512" s="10"/>
      <c r="DM1512" s="10"/>
      <c r="DN1512" s="10"/>
      <c r="DO1512" s="10"/>
      <c r="DP1512" s="10"/>
      <c r="DQ1512" s="10"/>
      <c r="DR1512" s="10"/>
      <c r="DS1512" s="10"/>
    </row>
    <row r="1513" spans="1:123" ht="4.05" customHeight="1" x14ac:dyDescent="0.25">
      <c r="A1513" s="75" t="s">
        <v>348</v>
      </c>
      <c r="E1513" s="111"/>
      <c r="F1513" s="112"/>
      <c r="T1513" s="25"/>
      <c r="U1513" s="25"/>
      <c r="V1513" s="25"/>
      <c r="W1513" s="25"/>
      <c r="X1513" s="25"/>
      <c r="Y1513" s="25"/>
      <c r="Z1513" s="25"/>
      <c r="AA1513" s="25"/>
      <c r="AB1513" s="14"/>
      <c r="AC1513" s="14"/>
    </row>
    <row r="1514" spans="1:123" s="86" customFormat="1" ht="15" customHeight="1" x14ac:dyDescent="0.25">
      <c r="A1514" s="75" t="s">
        <v>348</v>
      </c>
      <c r="B1514" s="80"/>
      <c r="C1514" s="80"/>
      <c r="D1514" s="80"/>
      <c r="E1514" s="81"/>
      <c r="F1514" s="82"/>
      <c r="G1514" s="81"/>
      <c r="H1514" s="81"/>
      <c r="I1514" s="81"/>
      <c r="J1514" s="81"/>
      <c r="K1514" s="81"/>
      <c r="L1514" s="83">
        <f>L1515</f>
        <v>4001</v>
      </c>
      <c r="M1514" s="84" t="s">
        <v>364</v>
      </c>
      <c r="N1514" s="84"/>
      <c r="O1514" s="84"/>
      <c r="P1514" s="84"/>
      <c r="Q1514" s="84"/>
      <c r="R1514" s="84"/>
      <c r="S1514" s="84"/>
      <c r="T1514" s="84"/>
      <c r="U1514" s="84"/>
      <c r="V1514" s="84"/>
      <c r="W1514" s="84"/>
      <c r="X1514" s="84"/>
      <c r="Y1514" s="84"/>
      <c r="Z1514" s="84"/>
      <c r="AA1514" s="84"/>
      <c r="AB1514" s="81"/>
      <c r="AC1514" s="81"/>
      <c r="AD1514" s="14"/>
      <c r="AE1514" s="14"/>
      <c r="AF1514" s="14"/>
      <c r="AG1514" s="14"/>
      <c r="AH1514" s="14"/>
      <c r="AI1514" s="14"/>
      <c r="AJ1514" s="14"/>
      <c r="AK1514" s="14"/>
      <c r="AL1514" s="14"/>
      <c r="AM1514" s="14"/>
      <c r="AN1514" s="85"/>
      <c r="AO1514" s="85"/>
      <c r="AP1514" s="85"/>
      <c r="AQ1514" s="85"/>
      <c r="AR1514" s="85"/>
      <c r="AS1514" s="85"/>
      <c r="AT1514" s="85"/>
      <c r="AU1514" s="85"/>
      <c r="AV1514" s="85"/>
      <c r="AW1514" s="85"/>
      <c r="AX1514" s="85"/>
      <c r="AY1514" s="85"/>
      <c r="AZ1514" s="84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  <c r="BS1514" s="10"/>
      <c r="BT1514" s="10"/>
      <c r="BU1514" s="10"/>
      <c r="BV1514" s="10"/>
      <c r="BW1514" s="10"/>
      <c r="BX1514" s="10"/>
      <c r="BY1514" s="10"/>
      <c r="BZ1514" s="10"/>
      <c r="CA1514" s="10"/>
      <c r="CB1514" s="10"/>
      <c r="CC1514" s="10"/>
      <c r="CD1514" s="10"/>
      <c r="CE1514" s="10"/>
      <c r="CF1514" s="10"/>
      <c r="CG1514" s="10"/>
      <c r="CH1514" s="10"/>
      <c r="CI1514" s="10"/>
      <c r="CJ1514" s="10"/>
      <c r="CK1514" s="10"/>
      <c r="CL1514" s="10"/>
      <c r="CM1514" s="10"/>
      <c r="CN1514" s="10"/>
      <c r="CO1514" s="10"/>
      <c r="CP1514" s="10"/>
      <c r="CQ1514" s="10"/>
      <c r="CR1514" s="10"/>
      <c r="CS1514" s="10"/>
      <c r="CT1514" s="10"/>
      <c r="CU1514" s="10"/>
      <c r="CV1514" s="10"/>
      <c r="CW1514" s="10"/>
      <c r="CX1514" s="10"/>
      <c r="CY1514" s="10"/>
      <c r="CZ1514" s="10"/>
      <c r="DA1514" s="10"/>
      <c r="DB1514" s="10"/>
      <c r="DC1514" s="10"/>
      <c r="DD1514" s="10"/>
      <c r="DE1514" s="10"/>
      <c r="DF1514" s="10"/>
      <c r="DG1514" s="10"/>
      <c r="DH1514" s="10"/>
      <c r="DI1514" s="10"/>
      <c r="DJ1514" s="10"/>
      <c r="DK1514" s="10"/>
      <c r="DL1514" s="10"/>
      <c r="DM1514" s="10"/>
      <c r="DN1514" s="10"/>
      <c r="DO1514" s="10"/>
      <c r="DP1514" s="10"/>
      <c r="DQ1514" s="10"/>
      <c r="DR1514" s="10"/>
      <c r="DS1514" s="10"/>
    </row>
    <row r="1515" spans="1:123" s="101" customFormat="1" ht="10.95" customHeight="1" x14ac:dyDescent="0.25">
      <c r="A1515" s="75" t="s">
        <v>348</v>
      </c>
      <c r="B1515" s="95" t="str">
        <f t="shared" ref="B1515" si="420">IF(E1515&gt;0,"Bud02 " &amp; C1515 &amp;","&amp;D1515&amp;",'"&amp;E1515&amp;"',"&amp;1*R1515)</f>
        <v>Bud02 2020,4001,'xdit02',0</v>
      </c>
      <c r="C1515" s="96">
        <f t="shared" ref="C1515" si="421">$E$5</f>
        <v>2020</v>
      </c>
      <c r="D1515" s="96">
        <v>4001</v>
      </c>
      <c r="E1515" s="97" t="str">
        <f>IF(LEFT(H1515,1) = "x",H1515,F1515)</f>
        <v>xdit02</v>
      </c>
      <c r="F1515" s="90">
        <v>530400</v>
      </c>
      <c r="G1515" s="98" t="str">
        <f>IF("xppm02"="",1,SUBSTITUTE(SUBSTITUTE("xppm02","xxp","xpp"),"xppm13","xppm08"))</f>
        <v>xppm02</v>
      </c>
      <c r="H1515" s="98" t="str">
        <f>IF("xdit02"="",1,"xdit02")</f>
        <v>xdit02</v>
      </c>
      <c r="I1515" s="98">
        <f>IF(""="",1,IF(LEFT("",1)&lt;&gt;"E","",1))</f>
        <v>1</v>
      </c>
      <c r="J1515" s="98">
        <f>IF(""="",1,IF(LEFT("",1)="E","",1))</f>
        <v>1</v>
      </c>
      <c r="K1515" s="99" t="s">
        <v>365</v>
      </c>
      <c r="L1515" s="91">
        <v>4001</v>
      </c>
      <c r="M1515" s="100" t="str">
        <f>IF(LEFT($G1515,4)="xppm","*","")</f>
        <v>*</v>
      </c>
      <c r="N1515" s="101" t="str">
        <f>UPPER(TRIM("          DIETARY CONTRACT SERVICES"))</f>
        <v>DIETARY CONTRACT SERVICES</v>
      </c>
      <c r="P1515" s="102" t="s">
        <v>366</v>
      </c>
      <c r="R1515" s="109">
        <f>IFERROR(IF(1*AB1515&gt;0,AB1515,V1515),V1515)</f>
        <v>0</v>
      </c>
      <c r="S1515" s="108"/>
      <c r="T1515" s="101">
        <f>IFERROR(IF(LEFT($G1515,4)="xppm",AD1515/VLOOKUP($G1515,$K$11:$Z$28,T$1,0),IF(LEFT($J1515,1)="E",AD1515/VLOOKUP($J1515,$K$11:$Z$28,T$1,0),AD1515/T$6)),"")</f>
        <v>0</v>
      </c>
      <c r="V1515" s="101">
        <f>IFERROR(IF(LEFT($G1515,4)="xppm",AF1515/VLOOKUP($G1515,$K$11:$Z$28,V$1,0),IF(LEFT($J1515,1)="E",AF1515/VLOOKUP($J1515,$K$11:$Z$28,V$1,0),AF1515/V$6)),"")</f>
        <v>0</v>
      </c>
      <c r="X1515" s="101">
        <f>IFERROR(IF(LEFT($G1515,4)="xppm",AH1515/VLOOKUP($G1515,$K$11:$Z$28,X$1,0),IF(LEFT($J1515,1)="E",AH1515/VLOOKUP($J1515,$K$11:$Z$28,X$1,0),AH1515/X$6)),"")</f>
        <v>0.29283140515536232</v>
      </c>
      <c r="Z1515" s="101">
        <f>IFERROR(IF(LEFT($G1515,4)="xppm",AJ1515/VLOOKUP($G1515,$K$11:$Z$28,Z$1,0),IF(LEFT($J1515,1)="E",AJ1515/VLOOKUP($J1515,$K$11:$Z$28,Z$1,0),AJ1515/Z$6)),"")</f>
        <v>0</v>
      </c>
      <c r="AA1515" s="108"/>
      <c r="AB1515" s="99" t="str">
        <f>IFERROR(IF(LEFT($G1515,4)="xppm",AL1515/VLOOKUP($G1515,$K$11:$Z$28,AB$1,0),IF(LEFT($J1515,1)="E",AL1515/VLOOKUP($J1515,$K$11:$AB$28,AB$1,0),AL1515/AB$6)),"")</f>
        <v/>
      </c>
      <c r="AC1515" s="110"/>
      <c r="AD1515" s="14">
        <v>0</v>
      </c>
      <c r="AE1515" s="14"/>
      <c r="AF1515" s="14">
        <v>0</v>
      </c>
      <c r="AG1515" s="14"/>
      <c r="AH1515" s="14">
        <v>351906.92</v>
      </c>
      <c r="AI1515" s="14"/>
      <c r="AJ1515" s="14">
        <v>0</v>
      </c>
      <c r="AK1515" s="65"/>
      <c r="AL1515" s="14">
        <v>0</v>
      </c>
      <c r="AM1515" s="65"/>
      <c r="AN1515" s="25">
        <v>0</v>
      </c>
      <c r="AO1515" s="25">
        <v>0</v>
      </c>
      <c r="AP1515" s="25">
        <v>0</v>
      </c>
      <c r="AQ1515" s="25">
        <v>0</v>
      </c>
      <c r="AR1515" s="25">
        <v>0</v>
      </c>
      <c r="AS1515" s="25">
        <v>0</v>
      </c>
      <c r="AT1515" s="25">
        <v>0</v>
      </c>
      <c r="AU1515" s="25">
        <v>0</v>
      </c>
      <c r="AV1515" s="25">
        <v>0</v>
      </c>
      <c r="AW1515" s="25">
        <v>0</v>
      </c>
      <c r="AX1515" s="25">
        <v>0</v>
      </c>
      <c r="AY1515" s="25">
        <v>0</v>
      </c>
      <c r="AZ1515" s="108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  <c r="BS1515" s="10"/>
      <c r="BT1515" s="10"/>
      <c r="BU1515" s="10"/>
      <c r="BV1515" s="10"/>
      <c r="BW1515" s="10"/>
      <c r="BX1515" s="10"/>
      <c r="BY1515" s="10"/>
      <c r="BZ1515" s="10"/>
      <c r="CA1515" s="10"/>
      <c r="CB1515" s="10"/>
      <c r="CC1515" s="10"/>
      <c r="CD1515" s="10"/>
      <c r="CE1515" s="10"/>
      <c r="CF1515" s="10"/>
      <c r="CG1515" s="10"/>
      <c r="CH1515" s="10"/>
      <c r="CI1515" s="10"/>
      <c r="CJ1515" s="10"/>
      <c r="CK1515" s="10"/>
      <c r="CL1515" s="10"/>
      <c r="CM1515" s="10"/>
      <c r="CN1515" s="10"/>
      <c r="CO1515" s="10"/>
      <c r="CP1515" s="10"/>
      <c r="CQ1515" s="10"/>
      <c r="CR1515" s="10"/>
      <c r="CS1515" s="10"/>
      <c r="CT1515" s="10"/>
      <c r="CU1515" s="10"/>
      <c r="CV1515" s="10"/>
      <c r="CW1515" s="10"/>
      <c r="CX1515" s="10"/>
      <c r="CY1515" s="10"/>
      <c r="CZ1515" s="10"/>
      <c r="DA1515" s="10"/>
      <c r="DB1515" s="10"/>
      <c r="DC1515" s="10"/>
      <c r="DD1515" s="10"/>
      <c r="DE1515" s="10"/>
      <c r="DF1515" s="10"/>
      <c r="DG1515" s="10"/>
      <c r="DH1515" s="10"/>
      <c r="DI1515" s="10"/>
      <c r="DJ1515" s="10"/>
      <c r="DK1515" s="10"/>
      <c r="DL1515" s="10"/>
      <c r="DM1515" s="10"/>
      <c r="DN1515" s="10"/>
      <c r="DO1515" s="10"/>
      <c r="DP1515" s="10"/>
      <c r="DQ1515" s="10"/>
      <c r="DR1515" s="10"/>
      <c r="DS1515" s="10"/>
    </row>
    <row r="1516" spans="1:123" ht="4.05" customHeight="1" x14ac:dyDescent="0.25">
      <c r="A1516" s="75" t="s">
        <v>348</v>
      </c>
      <c r="E1516" s="111"/>
      <c r="F1516" s="112"/>
      <c r="T1516" s="25"/>
      <c r="U1516" s="25"/>
      <c r="V1516" s="25"/>
      <c r="W1516" s="25"/>
      <c r="X1516" s="25"/>
      <c r="Y1516" s="25"/>
      <c r="Z1516" s="25"/>
      <c r="AA1516" s="25"/>
      <c r="AB1516" s="14"/>
      <c r="AC1516" s="14"/>
    </row>
    <row r="1517" spans="1:123" s="86" customFormat="1" ht="15" customHeight="1" x14ac:dyDescent="0.25">
      <c r="A1517" s="75" t="s">
        <v>348</v>
      </c>
      <c r="B1517" s="80"/>
      <c r="C1517" s="80"/>
      <c r="D1517" s="80"/>
      <c r="E1517" s="81"/>
      <c r="F1517" s="82"/>
      <c r="G1517" s="81"/>
      <c r="H1517" s="81"/>
      <c r="I1517" s="81"/>
      <c r="J1517" s="81"/>
      <c r="K1517" s="81"/>
      <c r="L1517" s="83">
        <f>L1518</f>
        <v>4001</v>
      </c>
      <c r="M1517" s="84" t="s">
        <v>367</v>
      </c>
      <c r="N1517" s="84"/>
      <c r="O1517" s="84"/>
      <c r="P1517" s="84"/>
      <c r="Q1517" s="84"/>
      <c r="R1517" s="84"/>
      <c r="S1517" s="84"/>
      <c r="T1517" s="84"/>
      <c r="U1517" s="84"/>
      <c r="V1517" s="84"/>
      <c r="W1517" s="84"/>
      <c r="X1517" s="84"/>
      <c r="Y1517" s="84"/>
      <c r="Z1517" s="84"/>
      <c r="AA1517" s="84"/>
      <c r="AB1517" s="81"/>
      <c r="AC1517" s="81"/>
      <c r="AD1517" s="14"/>
      <c r="AE1517" s="14"/>
      <c r="AF1517" s="14"/>
      <c r="AG1517" s="14"/>
      <c r="AH1517" s="14"/>
      <c r="AI1517" s="14"/>
      <c r="AJ1517" s="14"/>
      <c r="AK1517" s="14"/>
      <c r="AL1517" s="14"/>
      <c r="AM1517" s="14"/>
      <c r="AN1517" s="85"/>
      <c r="AO1517" s="85"/>
      <c r="AP1517" s="85"/>
      <c r="AQ1517" s="85"/>
      <c r="AR1517" s="85"/>
      <c r="AS1517" s="85"/>
      <c r="AT1517" s="85"/>
      <c r="AU1517" s="85"/>
      <c r="AV1517" s="85"/>
      <c r="AW1517" s="85"/>
      <c r="AX1517" s="85"/>
      <c r="AY1517" s="85"/>
      <c r="AZ1517" s="84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  <c r="BS1517" s="10"/>
      <c r="BT1517" s="10"/>
      <c r="BU1517" s="10"/>
      <c r="BV1517" s="10"/>
      <c r="BW1517" s="10"/>
      <c r="BX1517" s="10"/>
      <c r="BY1517" s="10"/>
      <c r="BZ1517" s="10"/>
      <c r="CA1517" s="10"/>
      <c r="CB1517" s="10"/>
      <c r="CC1517" s="10"/>
      <c r="CD1517" s="10"/>
      <c r="CE1517" s="10"/>
      <c r="CF1517" s="10"/>
      <c r="CG1517" s="10"/>
      <c r="CH1517" s="10"/>
      <c r="CI1517" s="10"/>
      <c r="CJ1517" s="10"/>
      <c r="CK1517" s="10"/>
      <c r="CL1517" s="10"/>
      <c r="CM1517" s="10"/>
      <c r="CN1517" s="10"/>
      <c r="CO1517" s="10"/>
      <c r="CP1517" s="10"/>
      <c r="CQ1517" s="10"/>
      <c r="CR1517" s="10"/>
      <c r="CS1517" s="10"/>
      <c r="CT1517" s="10"/>
      <c r="CU1517" s="10"/>
      <c r="CV1517" s="10"/>
      <c r="CW1517" s="10"/>
      <c r="CX1517" s="10"/>
      <c r="CY1517" s="10"/>
      <c r="CZ1517" s="10"/>
      <c r="DA1517" s="10"/>
      <c r="DB1517" s="10"/>
      <c r="DC1517" s="10"/>
      <c r="DD1517" s="10"/>
      <c r="DE1517" s="10"/>
      <c r="DF1517" s="10"/>
      <c r="DG1517" s="10"/>
      <c r="DH1517" s="10"/>
      <c r="DI1517" s="10"/>
      <c r="DJ1517" s="10"/>
      <c r="DK1517" s="10"/>
      <c r="DL1517" s="10"/>
      <c r="DM1517" s="10"/>
      <c r="DN1517" s="10"/>
      <c r="DO1517" s="10"/>
      <c r="DP1517" s="10"/>
      <c r="DQ1517" s="10"/>
      <c r="DR1517" s="10"/>
      <c r="DS1517" s="10"/>
    </row>
    <row r="1518" spans="1:123" s="101" customFormat="1" ht="10.95" customHeight="1" x14ac:dyDescent="0.25">
      <c r="A1518" s="75" t="s">
        <v>348</v>
      </c>
      <c r="B1518" s="95" t="str">
        <f t="shared" ref="B1518:B1520" si="422">IF(E1518&gt;0,"Bud02 " &amp; C1518 &amp;","&amp;D1518&amp;",'"&amp;E1518&amp;"',"&amp;1*R1518)</f>
        <v>Bud02 2020,4001,'533000',17838.3444444444</v>
      </c>
      <c r="C1518" s="96">
        <f t="shared" ref="C1518:C1520" si="423">$E$5</f>
        <v>2020</v>
      </c>
      <c r="D1518" s="96">
        <v>4001</v>
      </c>
      <c r="E1518" s="97">
        <f>IF(LEFT(H1518,1) = "x",H1518,F1518)</f>
        <v>533000</v>
      </c>
      <c r="F1518" s="90">
        <v>533000</v>
      </c>
      <c r="G1518" s="98">
        <f>IF(""="",1,SUBSTITUTE(SUBSTITUTE("","xxp","xpp"),"xppm13","xppm08"))</f>
        <v>1</v>
      </c>
      <c r="H1518" s="98">
        <f>IF(""="",1,"")</f>
        <v>1</v>
      </c>
      <c r="I1518" s="98">
        <f>IF(""="",1,IF(LEFT("",1)&lt;&gt;"E","",1))</f>
        <v>1</v>
      </c>
      <c r="J1518" s="98">
        <f>IF(""="",1,IF(LEFT("",1)="E","",1))</f>
        <v>1</v>
      </c>
      <c r="K1518" s="99" t="s">
        <v>368</v>
      </c>
      <c r="L1518" s="91">
        <v>4001</v>
      </c>
      <c r="M1518" s="100" t="str">
        <f>IF(LEFT($G1518,4)="xppm","*","")</f>
        <v/>
      </c>
      <c r="N1518" s="101" t="str">
        <f>UPPER(TRIM("          UTILITIES"))</f>
        <v>UTILITIES</v>
      </c>
      <c r="P1518" s="102" t="s">
        <v>356</v>
      </c>
      <c r="R1518" s="109">
        <f>IFERROR(IF(1*AB1518&gt;0,AB1518,V1518),V1518)</f>
        <v>17838.344444444447</v>
      </c>
      <c r="S1518" s="108"/>
      <c r="T1518" s="101">
        <f>IFERROR(IF(LEFT($G1518,4)="xppm",AD1518/VLOOKUP($G1518,$K$11:$Z$28,T$1,0),IF(LEFT($J1518,1)="E",AD1518/VLOOKUP($J1518,$K$11:$Z$28,T$1,0),AD1518/T$6)),"")</f>
        <v>15817.733333333332</v>
      </c>
      <c r="V1518" s="101">
        <f>IFERROR(IF(LEFT($G1518,4)="xppm",AF1518/VLOOKUP($G1518,$K$11:$Z$28,V$1,0),IF(LEFT($J1518,1)="E",AF1518/VLOOKUP($J1518,$K$11:$Z$28,V$1,0),AF1518/V$6)),"")</f>
        <v>17838.344444444447</v>
      </c>
      <c r="X1518" s="101">
        <f>IFERROR(IF(LEFT($G1518,4)="xppm",AH1518/VLOOKUP($G1518,$K$11:$Z$28,X$1,0),IF(LEFT($J1518,1)="E",AH1518/VLOOKUP($J1518,$K$11:$Z$28,X$1,0),AH1518/X$6)),"")</f>
        <v>16363.913333333332</v>
      </c>
      <c r="Z1518" s="101">
        <f>IFERROR(IF(LEFT($G1518,4)="xppm",AJ1518/VLOOKUP($G1518,$K$11:$Z$28,Z$1,0),IF(LEFT($J1518,1)="E",AJ1518/VLOOKUP($J1518,$K$11:$Z$28,Z$1,0),AJ1518/Z$6)),"")</f>
        <v>18409</v>
      </c>
      <c r="AA1518" s="108"/>
      <c r="AB1518" s="99">
        <f>IFERROR(IF(LEFT($G1518,4)="xppm",AL1518/VLOOKUP($G1518,$K$11:$Z$28,AB$1,0),IF(LEFT($J1518,1)="E",AL1518/VLOOKUP($J1518,$K$11:$AB$28,AB$1,0),AL1518/AB$6)),"")</f>
        <v>0</v>
      </c>
      <c r="AC1518" s="110"/>
      <c r="AD1518" s="14">
        <v>47453.2</v>
      </c>
      <c r="AE1518" s="14"/>
      <c r="AF1518" s="14">
        <v>160545.1</v>
      </c>
      <c r="AG1518" s="14"/>
      <c r="AH1518" s="14">
        <v>196366.96</v>
      </c>
      <c r="AI1518" s="14"/>
      <c r="AJ1518" s="14">
        <v>220908</v>
      </c>
      <c r="AK1518" s="65"/>
      <c r="AL1518" s="14">
        <v>0</v>
      </c>
      <c r="AM1518" s="65"/>
      <c r="AN1518" s="25">
        <v>16232.09</v>
      </c>
      <c r="AO1518" s="25">
        <v>16199.9</v>
      </c>
      <c r="AP1518" s="25">
        <v>4384.1400000000003</v>
      </c>
      <c r="AQ1518" s="25">
        <v>19348.13</v>
      </c>
      <c r="AR1518" s="25">
        <v>19202.75</v>
      </c>
      <c r="AS1518" s="25">
        <v>26244.880000000001</v>
      </c>
      <c r="AT1518" s="25">
        <v>13984.73</v>
      </c>
      <c r="AU1518" s="25">
        <v>17684.509999999998</v>
      </c>
      <c r="AV1518" s="25">
        <v>16626.900000000001</v>
      </c>
      <c r="AW1518" s="25">
        <v>13712.79</v>
      </c>
      <c r="AX1518" s="25">
        <v>14895.55</v>
      </c>
      <c r="AY1518" s="25">
        <v>18844.86</v>
      </c>
      <c r="AZ1518" s="108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  <c r="BS1518" s="10"/>
      <c r="BT1518" s="10"/>
      <c r="BU1518" s="10"/>
      <c r="BV1518" s="10"/>
      <c r="BW1518" s="10"/>
      <c r="BX1518" s="10"/>
      <c r="BY1518" s="10"/>
      <c r="BZ1518" s="10"/>
      <c r="CA1518" s="10"/>
      <c r="CB1518" s="10"/>
      <c r="CC1518" s="10"/>
      <c r="CD1518" s="10"/>
      <c r="CE1518" s="10"/>
      <c r="CF1518" s="10"/>
      <c r="CG1518" s="10"/>
      <c r="CH1518" s="10"/>
      <c r="CI1518" s="10"/>
      <c r="CJ1518" s="10"/>
      <c r="CK1518" s="10"/>
      <c r="CL1518" s="10"/>
      <c r="CM1518" s="10"/>
      <c r="CN1518" s="10"/>
      <c r="CO1518" s="10"/>
      <c r="CP1518" s="10"/>
      <c r="CQ1518" s="10"/>
      <c r="CR1518" s="10"/>
      <c r="CS1518" s="10"/>
      <c r="CT1518" s="10"/>
      <c r="CU1518" s="10"/>
      <c r="CV1518" s="10"/>
      <c r="CW1518" s="10"/>
      <c r="CX1518" s="10"/>
      <c r="CY1518" s="10"/>
      <c r="CZ1518" s="10"/>
      <c r="DA1518" s="10"/>
      <c r="DB1518" s="10"/>
      <c r="DC1518" s="10"/>
      <c r="DD1518" s="10"/>
      <c r="DE1518" s="10"/>
      <c r="DF1518" s="10"/>
      <c r="DG1518" s="10"/>
      <c r="DH1518" s="10"/>
      <c r="DI1518" s="10"/>
      <c r="DJ1518" s="10"/>
      <c r="DK1518" s="10"/>
      <c r="DL1518" s="10"/>
      <c r="DM1518" s="10"/>
      <c r="DN1518" s="10"/>
      <c r="DO1518" s="10"/>
      <c r="DP1518" s="10"/>
      <c r="DQ1518" s="10"/>
      <c r="DR1518" s="10"/>
      <c r="DS1518" s="10"/>
    </row>
    <row r="1519" spans="1:123" s="101" customFormat="1" ht="10.95" customHeight="1" x14ac:dyDescent="0.25">
      <c r="A1519" s="75" t="s">
        <v>348</v>
      </c>
      <c r="B1519" s="95" t="str">
        <f t="shared" si="422"/>
        <v>Bud02 2020,4001,'536000',5733.04111111111</v>
      </c>
      <c r="C1519" s="96">
        <f t="shared" si="423"/>
        <v>2020</v>
      </c>
      <c r="D1519" s="96">
        <v>4001</v>
      </c>
      <c r="E1519" s="97">
        <f>IF(LEFT(H1519,1) = "x",H1519,F1519)</f>
        <v>536000</v>
      </c>
      <c r="F1519" s="90">
        <v>536000</v>
      </c>
      <c r="G1519" s="98">
        <f>IF(""="",1,SUBSTITUTE(SUBSTITUTE("","xxp","xpp"),"xppm13","xppm08"))</f>
        <v>1</v>
      </c>
      <c r="H1519" s="98">
        <f>IF(""="",1,"")</f>
        <v>1</v>
      </c>
      <c r="I1519" s="98">
        <f>IF(""="",1,IF(LEFT("",1)&lt;&gt;"E","",1))</f>
        <v>1</v>
      </c>
      <c r="J1519" s="98">
        <f>IF(""="",1,IF(LEFT("",1)="E","",1))</f>
        <v>1</v>
      </c>
      <c r="K1519" s="99" t="s">
        <v>369</v>
      </c>
      <c r="L1519" s="91">
        <v>4001</v>
      </c>
      <c r="M1519" s="100" t="str">
        <f>IF(LEFT($G1519,4)="xppm","*","")</f>
        <v/>
      </c>
      <c r="N1519" s="101" t="str">
        <f>UPPER(TRIM("          REPAIRS &amp; MAINTENANCE/SUPPLIES"))</f>
        <v>REPAIRS &amp; MAINTENANCE/SUPPLIES</v>
      </c>
      <c r="P1519" s="102" t="s">
        <v>370</v>
      </c>
      <c r="R1519" s="109">
        <f>IFERROR(IF(1*AB1519&gt;0,AB1519,V1519),V1519)</f>
        <v>5733.0411111111116</v>
      </c>
      <c r="S1519" s="108"/>
      <c r="T1519" s="101">
        <f>IFERROR(IF(LEFT($G1519,4)="xppm",AD1519/VLOOKUP($G1519,$K$11:$Z$28,T$1,0),IF(LEFT($J1519,1)="E",AD1519/VLOOKUP($J1519,$K$11:$Z$28,T$1,0),AD1519/T$6)),"")</f>
        <v>5658.6566666666668</v>
      </c>
      <c r="V1519" s="101">
        <f>IFERROR(IF(LEFT($G1519,4)="xppm",AF1519/VLOOKUP($G1519,$K$11:$Z$28,V$1,0),IF(LEFT($J1519,1)="E",AF1519/VLOOKUP($J1519,$K$11:$Z$28,V$1,0),AF1519/V$6)),"")</f>
        <v>5733.0411111111116</v>
      </c>
      <c r="X1519" s="101">
        <f>IFERROR(IF(LEFT($G1519,4)="xppm",AH1519/VLOOKUP($G1519,$K$11:$Z$28,X$1,0),IF(LEFT($J1519,1)="E",AH1519/VLOOKUP($J1519,$K$11:$Z$28,X$1,0),AH1519/X$6)),"")</f>
        <v>5828.69</v>
      </c>
      <c r="Z1519" s="101">
        <f>IFERROR(IF(LEFT($G1519,4)="xppm",AJ1519/VLOOKUP($G1519,$K$11:$Z$28,Z$1,0),IF(LEFT($J1519,1)="E",AJ1519/VLOOKUP($J1519,$K$11:$Z$28,Z$1,0),AJ1519/Z$6)),"")</f>
        <v>4455.1758333333337</v>
      </c>
      <c r="AA1519" s="108"/>
      <c r="AB1519" s="99">
        <f>IFERROR(IF(LEFT($G1519,4)="xppm",AL1519/VLOOKUP($G1519,$K$11:$Z$28,AB$1,0),IF(LEFT($J1519,1)="E",AL1519/VLOOKUP($J1519,$K$11:$AB$28,AB$1,0),AL1519/AB$6)),"")</f>
        <v>0</v>
      </c>
      <c r="AC1519" s="110"/>
      <c r="AD1519" s="14">
        <v>16975.97</v>
      </c>
      <c r="AE1519" s="14"/>
      <c r="AF1519" s="14">
        <v>51597.37</v>
      </c>
      <c r="AG1519" s="14"/>
      <c r="AH1519" s="14">
        <v>69944.28</v>
      </c>
      <c r="AI1519" s="14"/>
      <c r="AJ1519" s="14">
        <v>53462.11</v>
      </c>
      <c r="AK1519" s="65"/>
      <c r="AL1519" s="14">
        <v>0</v>
      </c>
      <c r="AM1519" s="65"/>
      <c r="AN1519" s="25">
        <v>2794.64</v>
      </c>
      <c r="AO1519" s="25">
        <v>2448.4899999999998</v>
      </c>
      <c r="AP1519" s="25">
        <v>16844.599999999999</v>
      </c>
      <c r="AQ1519" s="25">
        <v>4153.53</v>
      </c>
      <c r="AR1519" s="25">
        <v>7368.69</v>
      </c>
      <c r="AS1519" s="25">
        <v>6199.19</v>
      </c>
      <c r="AT1519" s="25">
        <v>3767.02</v>
      </c>
      <c r="AU1519" s="25">
        <v>7403.28</v>
      </c>
      <c r="AV1519" s="25">
        <v>5729.69</v>
      </c>
      <c r="AW1519" s="25">
        <v>5974.18</v>
      </c>
      <c r="AX1519" s="25">
        <v>7934.78</v>
      </c>
      <c r="AY1519" s="25">
        <v>3067.01</v>
      </c>
      <c r="AZ1519" s="108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  <c r="BS1519" s="10"/>
      <c r="BT1519" s="10"/>
      <c r="BU1519" s="10"/>
      <c r="BV1519" s="10"/>
      <c r="BW1519" s="10"/>
      <c r="BX1519" s="10"/>
      <c r="BY1519" s="10"/>
      <c r="BZ1519" s="10"/>
      <c r="CA1519" s="10"/>
      <c r="CB1519" s="10"/>
      <c r="CC1519" s="10"/>
      <c r="CD1519" s="10"/>
      <c r="CE1519" s="10"/>
      <c r="CF1519" s="10"/>
      <c r="CG1519" s="10"/>
      <c r="CH1519" s="10"/>
      <c r="CI1519" s="10"/>
      <c r="CJ1519" s="10"/>
      <c r="CK1519" s="10"/>
      <c r="CL1519" s="10"/>
      <c r="CM1519" s="10"/>
      <c r="CN1519" s="10"/>
      <c r="CO1519" s="10"/>
      <c r="CP1519" s="10"/>
      <c r="CQ1519" s="10"/>
      <c r="CR1519" s="10"/>
      <c r="CS1519" s="10"/>
      <c r="CT1519" s="10"/>
      <c r="CU1519" s="10"/>
      <c r="CV1519" s="10"/>
      <c r="CW1519" s="10"/>
      <c r="CX1519" s="10"/>
      <c r="CY1519" s="10"/>
      <c r="CZ1519" s="10"/>
      <c r="DA1519" s="10"/>
      <c r="DB1519" s="10"/>
      <c r="DC1519" s="10"/>
      <c r="DD1519" s="10"/>
      <c r="DE1519" s="10"/>
      <c r="DF1519" s="10"/>
      <c r="DG1519" s="10"/>
      <c r="DH1519" s="10"/>
      <c r="DI1519" s="10"/>
      <c r="DJ1519" s="10"/>
      <c r="DK1519" s="10"/>
      <c r="DL1519" s="10"/>
      <c r="DM1519" s="10"/>
      <c r="DN1519" s="10"/>
      <c r="DO1519" s="10"/>
      <c r="DP1519" s="10"/>
      <c r="DQ1519" s="10"/>
      <c r="DR1519" s="10"/>
      <c r="DS1519" s="10"/>
    </row>
    <row r="1520" spans="1:123" s="101" customFormat="1" ht="10.95" customHeight="1" x14ac:dyDescent="0.25">
      <c r="A1520" s="75" t="s">
        <v>348</v>
      </c>
      <c r="B1520" s="95" t="str">
        <f t="shared" si="422"/>
        <v>Bud02 2020,4001,'534000',2869.19333333333</v>
      </c>
      <c r="C1520" s="96">
        <f t="shared" si="423"/>
        <v>2020</v>
      </c>
      <c r="D1520" s="96">
        <v>4001</v>
      </c>
      <c r="E1520" s="97">
        <f>IF(LEFT(H1520,1) = "x",H1520,F1520)</f>
        <v>534000</v>
      </c>
      <c r="F1520" s="90">
        <v>534000</v>
      </c>
      <c r="G1520" s="98">
        <f>IF(""="",1,SUBSTITUTE(SUBSTITUTE("","xxp","xpp"),"xppm13","xppm08"))</f>
        <v>1</v>
      </c>
      <c r="H1520" s="98">
        <f>IF(""="",1,"")</f>
        <v>1</v>
      </c>
      <c r="I1520" s="98">
        <f>IF(""="",1,IF(LEFT("",1)&lt;&gt;"E","",1))</f>
        <v>1</v>
      </c>
      <c r="J1520" s="98">
        <f>IF(""="",1,IF(LEFT("",1)="E","",1))</f>
        <v>1</v>
      </c>
      <c r="K1520" s="99" t="s">
        <v>371</v>
      </c>
      <c r="L1520" s="91">
        <v>4001</v>
      </c>
      <c r="M1520" s="100" t="str">
        <f>IF(LEFT($G1520,4)="xppm","*","")</f>
        <v/>
      </c>
      <c r="N1520" s="101" t="str">
        <f>UPPER(TRIM("          CONTRACT SERVICES"))</f>
        <v>CONTRACT SERVICES</v>
      </c>
      <c r="P1520" s="102" t="s">
        <v>370</v>
      </c>
      <c r="R1520" s="109">
        <f>IFERROR(IF(1*AB1520&gt;0,AB1520,V1520),V1520)</f>
        <v>2869.1933333333336</v>
      </c>
      <c r="S1520" s="108"/>
      <c r="T1520" s="101">
        <f>IFERROR(IF(LEFT($G1520,4)="xppm",AD1520/VLOOKUP($G1520,$K$11:$Z$28,T$1,0),IF(LEFT($J1520,1)="E",AD1520/VLOOKUP($J1520,$K$11:$Z$28,T$1,0),AD1520/T$6)),"")</f>
        <v>2058.9933333333333</v>
      </c>
      <c r="V1520" s="101">
        <f>IFERROR(IF(LEFT($G1520,4)="xppm",AF1520/VLOOKUP($G1520,$K$11:$Z$28,V$1,0),IF(LEFT($J1520,1)="E",AF1520/VLOOKUP($J1520,$K$11:$Z$28,V$1,0),AF1520/V$6)),"")</f>
        <v>2869.1933333333336</v>
      </c>
      <c r="X1520" s="101">
        <f>IFERROR(IF(LEFT($G1520,4)="xppm",AH1520/VLOOKUP($G1520,$K$11:$Z$28,X$1,0),IF(LEFT($J1520,1)="E",AH1520/VLOOKUP($J1520,$K$11:$Z$28,X$1,0),AH1520/X$6)),"")</f>
        <v>3781.4375</v>
      </c>
      <c r="Z1520" s="101">
        <f>IFERROR(IF(LEFT($G1520,4)="xppm",AJ1520/VLOOKUP($G1520,$K$11:$Z$28,Z$1,0),IF(LEFT($J1520,1)="E",AJ1520/VLOOKUP($J1520,$K$11:$Z$28,Z$1,0),AJ1520/Z$6)),"")</f>
        <v>3584</v>
      </c>
      <c r="AA1520" s="108"/>
      <c r="AB1520" s="99">
        <f>IFERROR(IF(LEFT($G1520,4)="xppm",AL1520/VLOOKUP($G1520,$K$11:$Z$28,AB$1,0),IF(LEFT($J1520,1)="E",AL1520/VLOOKUP($J1520,$K$11:$AB$28,AB$1,0),AL1520/AB$6)),"")</f>
        <v>0</v>
      </c>
      <c r="AC1520" s="110"/>
      <c r="AD1520" s="14">
        <v>6176.98</v>
      </c>
      <c r="AE1520" s="14"/>
      <c r="AF1520" s="14">
        <v>25822.74</v>
      </c>
      <c r="AG1520" s="14"/>
      <c r="AH1520" s="14">
        <v>45377.25</v>
      </c>
      <c r="AI1520" s="14"/>
      <c r="AJ1520" s="14">
        <v>43008</v>
      </c>
      <c r="AK1520" s="65"/>
      <c r="AL1520" s="14">
        <v>0</v>
      </c>
      <c r="AM1520" s="65"/>
      <c r="AN1520" s="25">
        <v>4543.67</v>
      </c>
      <c r="AO1520" s="25">
        <v>4705.87</v>
      </c>
      <c r="AP1520" s="25">
        <v>6437.64</v>
      </c>
      <c r="AQ1520" s="25">
        <v>3384.6</v>
      </c>
      <c r="AR1520" s="25">
        <v>3851.95</v>
      </c>
      <c r="AS1520" s="25">
        <v>2694.49</v>
      </c>
      <c r="AT1520" s="25">
        <v>5024.13</v>
      </c>
      <c r="AU1520" s="25">
        <v>2516.2199999999998</v>
      </c>
      <c r="AV1520" s="25">
        <v>2174.37</v>
      </c>
      <c r="AW1520" s="25">
        <v>1846.92</v>
      </c>
      <c r="AX1520" s="25">
        <v>2325.13</v>
      </c>
      <c r="AY1520" s="25">
        <v>2004.93</v>
      </c>
      <c r="AZ1520" s="108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  <c r="BS1520" s="10"/>
      <c r="BT1520" s="10"/>
      <c r="BU1520" s="10"/>
      <c r="BV1520" s="10"/>
      <c r="BW1520" s="10"/>
      <c r="BX1520" s="10"/>
      <c r="BY1520" s="10"/>
      <c r="BZ1520" s="10"/>
      <c r="CA1520" s="10"/>
      <c r="CB1520" s="10"/>
      <c r="CC1520" s="10"/>
      <c r="CD1520" s="10"/>
      <c r="CE1520" s="10"/>
      <c r="CF1520" s="10"/>
      <c r="CG1520" s="10"/>
      <c r="CH1520" s="10"/>
      <c r="CI1520" s="10"/>
      <c r="CJ1520" s="10"/>
      <c r="CK1520" s="10"/>
      <c r="CL1520" s="10"/>
      <c r="CM1520" s="10"/>
      <c r="CN1520" s="10"/>
      <c r="CO1520" s="10"/>
      <c r="CP1520" s="10"/>
      <c r="CQ1520" s="10"/>
      <c r="CR1520" s="10"/>
      <c r="CS1520" s="10"/>
      <c r="CT1520" s="10"/>
      <c r="CU1520" s="10"/>
      <c r="CV1520" s="10"/>
      <c r="CW1520" s="10"/>
      <c r="CX1520" s="10"/>
      <c r="CY1520" s="10"/>
      <c r="CZ1520" s="10"/>
      <c r="DA1520" s="10"/>
      <c r="DB1520" s="10"/>
      <c r="DC1520" s="10"/>
      <c r="DD1520" s="10"/>
      <c r="DE1520" s="10"/>
      <c r="DF1520" s="10"/>
      <c r="DG1520" s="10"/>
      <c r="DH1520" s="10"/>
      <c r="DI1520" s="10"/>
      <c r="DJ1520" s="10"/>
      <c r="DK1520" s="10"/>
      <c r="DL1520" s="10"/>
      <c r="DM1520" s="10"/>
      <c r="DN1520" s="10"/>
      <c r="DO1520" s="10"/>
      <c r="DP1520" s="10"/>
      <c r="DQ1520" s="10"/>
      <c r="DR1520" s="10"/>
      <c r="DS1520" s="10"/>
    </row>
    <row r="1521" spans="1:123" ht="4.05" customHeight="1" x14ac:dyDescent="0.25">
      <c r="A1521" s="75" t="s">
        <v>348</v>
      </c>
      <c r="E1521" s="111"/>
      <c r="F1521" s="112"/>
      <c r="T1521" s="25"/>
      <c r="U1521" s="25"/>
      <c r="V1521" s="25"/>
      <c r="W1521" s="25"/>
      <c r="X1521" s="25"/>
      <c r="Y1521" s="25"/>
      <c r="Z1521" s="25"/>
      <c r="AA1521" s="25"/>
      <c r="AB1521" s="14"/>
      <c r="AC1521" s="14"/>
    </row>
    <row r="1522" spans="1:123" s="86" customFormat="1" ht="15" customHeight="1" x14ac:dyDescent="0.25">
      <c r="A1522" s="75" t="s">
        <v>348</v>
      </c>
      <c r="B1522" s="80"/>
      <c r="C1522" s="80"/>
      <c r="D1522" s="80"/>
      <c r="E1522" s="81"/>
      <c r="F1522" s="82"/>
      <c r="G1522" s="81"/>
      <c r="H1522" s="81"/>
      <c r="I1522" s="81"/>
      <c r="J1522" s="81"/>
      <c r="K1522" s="81"/>
      <c r="L1522" s="83">
        <f>L1523</f>
        <v>4001</v>
      </c>
      <c r="M1522" s="84" t="s">
        <v>372</v>
      </c>
      <c r="N1522" s="84"/>
      <c r="O1522" s="84"/>
      <c r="P1522" s="84"/>
      <c r="Q1522" s="84"/>
      <c r="R1522" s="84"/>
      <c r="S1522" s="84"/>
      <c r="T1522" s="84"/>
      <c r="U1522" s="84"/>
      <c r="V1522" s="84"/>
      <c r="W1522" s="84"/>
      <c r="X1522" s="84"/>
      <c r="Y1522" s="84"/>
      <c r="Z1522" s="84"/>
      <c r="AA1522" s="84"/>
      <c r="AB1522" s="81"/>
      <c r="AC1522" s="81"/>
      <c r="AD1522" s="14"/>
      <c r="AE1522" s="14"/>
      <c r="AF1522" s="14"/>
      <c r="AG1522" s="14"/>
      <c r="AH1522" s="14"/>
      <c r="AI1522" s="14"/>
      <c r="AJ1522" s="14"/>
      <c r="AK1522" s="14"/>
      <c r="AL1522" s="14"/>
      <c r="AM1522" s="14"/>
      <c r="AN1522" s="85"/>
      <c r="AO1522" s="85"/>
      <c r="AP1522" s="85"/>
      <c r="AQ1522" s="85"/>
      <c r="AR1522" s="85"/>
      <c r="AS1522" s="85"/>
      <c r="AT1522" s="85"/>
      <c r="AU1522" s="85"/>
      <c r="AV1522" s="85"/>
      <c r="AW1522" s="85"/>
      <c r="AX1522" s="85"/>
      <c r="AY1522" s="85"/>
      <c r="AZ1522" s="84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  <c r="BS1522" s="10"/>
      <c r="BT1522" s="10"/>
      <c r="BU1522" s="10"/>
      <c r="BV1522" s="10"/>
      <c r="BW1522" s="10"/>
      <c r="BX1522" s="10"/>
      <c r="BY1522" s="10"/>
      <c r="BZ1522" s="10"/>
      <c r="CA1522" s="10"/>
      <c r="CB1522" s="10"/>
      <c r="CC1522" s="10"/>
      <c r="CD1522" s="10"/>
      <c r="CE1522" s="10"/>
      <c r="CF1522" s="10"/>
      <c r="CG1522" s="10"/>
      <c r="CH1522" s="10"/>
      <c r="CI1522" s="10"/>
      <c r="CJ1522" s="10"/>
      <c r="CK1522" s="10"/>
      <c r="CL1522" s="10"/>
      <c r="CM1522" s="10"/>
      <c r="CN1522" s="10"/>
      <c r="CO1522" s="10"/>
      <c r="CP1522" s="10"/>
      <c r="CQ1522" s="10"/>
      <c r="CR1522" s="10"/>
      <c r="CS1522" s="10"/>
      <c r="CT1522" s="10"/>
      <c r="CU1522" s="10"/>
      <c r="CV1522" s="10"/>
      <c r="CW1522" s="10"/>
      <c r="CX1522" s="10"/>
      <c r="CY1522" s="10"/>
      <c r="CZ1522" s="10"/>
      <c r="DA1522" s="10"/>
      <c r="DB1522" s="10"/>
      <c r="DC1522" s="10"/>
      <c r="DD1522" s="10"/>
      <c r="DE1522" s="10"/>
      <c r="DF1522" s="10"/>
      <c r="DG1522" s="10"/>
      <c r="DH1522" s="10"/>
      <c r="DI1522" s="10"/>
      <c r="DJ1522" s="10"/>
      <c r="DK1522" s="10"/>
      <c r="DL1522" s="10"/>
      <c r="DM1522" s="10"/>
      <c r="DN1522" s="10"/>
      <c r="DO1522" s="10"/>
      <c r="DP1522" s="10"/>
      <c r="DQ1522" s="10"/>
      <c r="DR1522" s="10"/>
      <c r="DS1522" s="10"/>
    </row>
    <row r="1523" spans="1:123" s="101" customFormat="1" ht="10.95" customHeight="1" x14ac:dyDescent="0.25">
      <c r="A1523" s="75" t="s">
        <v>348</v>
      </c>
      <c r="B1523" s="95" t="str">
        <f t="shared" ref="B1523:B1534" si="424">IF(E1523&gt;0,"Bud02 " &amp; C1523 &amp;","&amp;D1523&amp;",'"&amp;E1523&amp;"',"&amp;1*R1523)</f>
        <v>Bud02 2020,4001,'542500',1412.49333333333</v>
      </c>
      <c r="C1523" s="96">
        <f t="shared" ref="C1523:C1534" si="425">$E$5</f>
        <v>2020</v>
      </c>
      <c r="D1523" s="96">
        <v>4001</v>
      </c>
      <c r="E1523" s="97">
        <f>IF(LEFT(H1523,1) = "x",H1523,F1523)</f>
        <v>542500</v>
      </c>
      <c r="F1523" s="90">
        <v>542500</v>
      </c>
      <c r="G1523" s="98">
        <f>IF(""="",1,SUBSTITUTE(SUBSTITUTE("","xxp","xpp"),"xppm13","xppm08"))</f>
        <v>1</v>
      </c>
      <c r="H1523" s="98">
        <f>IF(""="",1,"")</f>
        <v>1</v>
      </c>
      <c r="I1523" s="98">
        <f>IF(""="",1,IF(LEFT("",1)&lt;&gt;"E","",1))</f>
        <v>1</v>
      </c>
      <c r="J1523" s="98">
        <f>IF(""="",1,IF(LEFT("",1)="E","",1))</f>
        <v>1</v>
      </c>
      <c r="K1523" s="99" t="s">
        <v>373</v>
      </c>
      <c r="L1523" s="91">
        <v>4001</v>
      </c>
      <c r="M1523" s="100" t="str">
        <f>IF(LEFT($G1523,4)="xppm","*","")</f>
        <v/>
      </c>
      <c r="N1523" s="101" t="str">
        <f>UPPER(TRIM("          MARKETING - ADVERTISING &amp; PROMOTION"))</f>
        <v>MARKETING - ADVERTISING &amp; PROMOTION</v>
      </c>
      <c r="P1523" s="102" t="s">
        <v>374</v>
      </c>
      <c r="R1523" s="109">
        <f>IFERROR(IF(1*AB1523&gt;0,AB1523,V1523),V1523)</f>
        <v>1412.4933333333333</v>
      </c>
      <c r="S1523" s="108"/>
      <c r="T1523" s="101">
        <f>IFERROR(IF(LEFT($G1523,4)="xppm",AD1523/VLOOKUP($G1523,$K$11:$Z$28,T$1,0),IF(LEFT($J1523,1)="E",AD1523/VLOOKUP($J1523,$K$11:$Z$28,T$1,0),AD1523/T$6)),"")</f>
        <v>1065.81</v>
      </c>
      <c r="V1523" s="101">
        <f>IFERROR(IF(LEFT($G1523,4)="xppm",AF1523/VLOOKUP($G1523,$K$11:$Z$28,V$1,0),IF(LEFT($J1523,1)="E",AF1523/VLOOKUP($J1523,$K$11:$Z$28,V$1,0),AF1523/V$6)),"")</f>
        <v>1412.4933333333333</v>
      </c>
      <c r="X1523" s="101">
        <f>IFERROR(IF(LEFT($G1523,4)="xppm",AH1523/VLOOKUP($G1523,$K$11:$Z$28,X$1,0),IF(LEFT($J1523,1)="E",AH1523/VLOOKUP($J1523,$K$11:$Z$28,X$1,0),AH1523/X$6)),"")</f>
        <v>1467.9783333333335</v>
      </c>
      <c r="Z1523" s="101">
        <f>IFERROR(IF(LEFT($G1523,4)="xppm",AJ1523/VLOOKUP($G1523,$K$11:$Z$28,Z$1,0),IF(LEFT($J1523,1)="E",AJ1523/VLOOKUP($J1523,$K$11:$Z$28,Z$1,0),AJ1523/Z$6)),"")</f>
        <v>1639.0189696666666</v>
      </c>
      <c r="AA1523" s="108"/>
      <c r="AB1523" s="99">
        <f>IFERROR(IF(LEFT($G1523,4)="xppm",AL1523/VLOOKUP($G1523,$K$11:$Z$28,AB$1,0),IF(LEFT($J1523,1)="E",AL1523/VLOOKUP($J1523,$K$11:$AB$28,AB$1,0),AL1523/AB$6)),"")</f>
        <v>0</v>
      </c>
      <c r="AC1523" s="110"/>
      <c r="AD1523" s="14">
        <v>3197.43</v>
      </c>
      <c r="AE1523" s="14"/>
      <c r="AF1523" s="14">
        <v>12712.44</v>
      </c>
      <c r="AG1523" s="14"/>
      <c r="AH1523" s="14">
        <v>17615.740000000002</v>
      </c>
      <c r="AI1523" s="14"/>
      <c r="AJ1523" s="14">
        <v>19668.227636</v>
      </c>
      <c r="AK1523" s="65"/>
      <c r="AL1523" s="14">
        <v>0</v>
      </c>
      <c r="AM1523" s="65"/>
      <c r="AN1523" s="25">
        <v>1830.22</v>
      </c>
      <c r="AO1523" s="25">
        <v>1478.75</v>
      </c>
      <c r="AP1523" s="25">
        <v>1259.71</v>
      </c>
      <c r="AQ1523" s="25">
        <v>300.81</v>
      </c>
      <c r="AR1523" s="25">
        <v>446.73</v>
      </c>
      <c r="AS1523" s="25">
        <v>252.58</v>
      </c>
      <c r="AT1523" s="25">
        <v>2616.98</v>
      </c>
      <c r="AU1523" s="25">
        <v>3704.61</v>
      </c>
      <c r="AV1523" s="25">
        <v>2193.3000000000002</v>
      </c>
      <c r="AW1523" s="25">
        <v>1379.75</v>
      </c>
      <c r="AX1523" s="25">
        <v>985.99</v>
      </c>
      <c r="AY1523" s="25">
        <v>831.69</v>
      </c>
      <c r="AZ1523" s="108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  <c r="BS1523" s="10"/>
      <c r="BT1523" s="10"/>
      <c r="BU1523" s="10"/>
      <c r="BV1523" s="10"/>
      <c r="BW1523" s="10"/>
      <c r="BX1523" s="10"/>
      <c r="BY1523" s="10"/>
      <c r="BZ1523" s="10"/>
      <c r="CA1523" s="10"/>
      <c r="CB1523" s="10"/>
      <c r="CC1523" s="10"/>
      <c r="CD1523" s="10"/>
      <c r="CE1523" s="10"/>
      <c r="CF1523" s="10"/>
      <c r="CG1523" s="10"/>
      <c r="CH1523" s="10"/>
      <c r="CI1523" s="10"/>
      <c r="CJ1523" s="10"/>
      <c r="CK1523" s="10"/>
      <c r="CL1523" s="10"/>
      <c r="CM1523" s="10"/>
      <c r="CN1523" s="10"/>
      <c r="CO1523" s="10"/>
      <c r="CP1523" s="10"/>
      <c r="CQ1523" s="10"/>
      <c r="CR1523" s="10"/>
      <c r="CS1523" s="10"/>
      <c r="CT1523" s="10"/>
      <c r="CU1523" s="10"/>
      <c r="CV1523" s="10"/>
      <c r="CW1523" s="10"/>
      <c r="CX1523" s="10"/>
      <c r="CY1523" s="10"/>
      <c r="CZ1523" s="10"/>
      <c r="DA1523" s="10"/>
      <c r="DB1523" s="10"/>
      <c r="DC1523" s="10"/>
      <c r="DD1523" s="10"/>
      <c r="DE1523" s="10"/>
      <c r="DF1523" s="10"/>
      <c r="DG1523" s="10"/>
      <c r="DH1523" s="10"/>
      <c r="DI1523" s="10"/>
      <c r="DJ1523" s="10"/>
      <c r="DK1523" s="10"/>
      <c r="DL1523" s="10"/>
      <c r="DM1523" s="10"/>
      <c r="DN1523" s="10"/>
      <c r="DO1523" s="10"/>
      <c r="DP1523" s="10"/>
      <c r="DQ1523" s="10"/>
      <c r="DR1523" s="10"/>
      <c r="DS1523" s="10"/>
    </row>
    <row r="1524" spans="1:123" s="101" customFormat="1" ht="10.95" customHeight="1" x14ac:dyDescent="0.25">
      <c r="A1524" s="75" t="s">
        <v>348</v>
      </c>
      <c r="B1524" s="95" t="str">
        <f t="shared" si="424"/>
        <v>Bud02 2020,4001,'543200',661.294444444444</v>
      </c>
      <c r="C1524" s="96">
        <f t="shared" si="425"/>
        <v>2020</v>
      </c>
      <c r="D1524" s="96">
        <v>4001</v>
      </c>
      <c r="E1524" s="97">
        <f>IF(LEFT(H1524,1) = "x",H1524,F1524)</f>
        <v>543200</v>
      </c>
      <c r="F1524" s="90">
        <v>543200</v>
      </c>
      <c r="G1524" s="98">
        <f>IF(""="",1,SUBSTITUTE(SUBSTITUTE("","xxp","xpp"),"xppm13","xppm08"))</f>
        <v>1</v>
      </c>
      <c r="H1524" s="98">
        <f>IF(""="",1,"")</f>
        <v>1</v>
      </c>
      <c r="I1524" s="98">
        <f>IF(""="",1,IF(LEFT("",1)&lt;&gt;"E","",1))</f>
        <v>1</v>
      </c>
      <c r="J1524" s="98">
        <f>IF(""="",1,IF(LEFT("",1)="E","",1))</f>
        <v>1</v>
      </c>
      <c r="K1524" s="99" t="s">
        <v>375</v>
      </c>
      <c r="L1524" s="91">
        <v>4001</v>
      </c>
      <c r="M1524" s="100" t="str">
        <f>IF(LEFT($G1524,4)="xppm","*","")</f>
        <v/>
      </c>
      <c r="N1524" s="101" t="str">
        <f>UPPER(TRIM("          CONCIERGE - RESIDENT EXPENSES"))</f>
        <v>CONCIERGE - RESIDENT EXPENSES</v>
      </c>
      <c r="P1524" s="102" t="s">
        <v>376</v>
      </c>
      <c r="R1524" s="109">
        <f>IFERROR(IF(1*AB1524&gt;0,AB1524,V1524),V1524)</f>
        <v>661.29444444444437</v>
      </c>
      <c r="S1524" s="108"/>
      <c r="T1524" s="101">
        <f>IFERROR(IF(LEFT($G1524,4)="xppm",AD1524/VLOOKUP($G1524,$K$11:$Z$28,T$1,0),IF(LEFT($J1524,1)="E",AD1524/VLOOKUP($J1524,$K$11:$Z$28,T$1,0),AD1524/T$6)),"")</f>
        <v>870.03666666666675</v>
      </c>
      <c r="V1524" s="101">
        <f>IFERROR(IF(LEFT($G1524,4)="xppm",AF1524/VLOOKUP($G1524,$K$11:$Z$28,V$1,0),IF(LEFT($J1524,1)="E",AF1524/VLOOKUP($J1524,$K$11:$Z$28,V$1,0),AF1524/V$6)),"")</f>
        <v>661.29444444444437</v>
      </c>
      <c r="X1524" s="101">
        <f>IFERROR(IF(LEFT($G1524,4)="xppm",AH1524/VLOOKUP($G1524,$K$11:$Z$28,X$1,0),IF(LEFT($J1524,1)="E",AH1524/VLOOKUP($J1524,$K$11:$Z$28,X$1,0),AH1524/X$6)),"")</f>
        <v>2348.3291666666669</v>
      </c>
      <c r="Z1524" s="101">
        <f>IFERROR(IF(LEFT($G1524,4)="xppm",AJ1524/VLOOKUP($G1524,$K$11:$Z$28,Z$1,0),IF(LEFT($J1524,1)="E",AJ1524/VLOOKUP($J1524,$K$11:$Z$28,Z$1,0),AJ1524/Z$6)),"")</f>
        <v>1008.7748839999999</v>
      </c>
      <c r="AA1524" s="108"/>
      <c r="AB1524" s="99">
        <f>IFERROR(IF(LEFT($G1524,4)="xppm",AL1524/VLOOKUP($G1524,$K$11:$Z$28,AB$1,0),IF(LEFT($J1524,1)="E",AL1524/VLOOKUP($J1524,$K$11:$AB$28,AB$1,0),AL1524/AB$6)),"")</f>
        <v>0</v>
      </c>
      <c r="AC1524" s="110"/>
      <c r="AD1524" s="14">
        <v>2610.11</v>
      </c>
      <c r="AE1524" s="14"/>
      <c r="AF1524" s="14">
        <v>5951.65</v>
      </c>
      <c r="AG1524" s="14"/>
      <c r="AH1524" s="14">
        <v>28179.95</v>
      </c>
      <c r="AI1524" s="14"/>
      <c r="AJ1524" s="14">
        <v>12105.298607999999</v>
      </c>
      <c r="AK1524" s="65"/>
      <c r="AL1524" s="14">
        <v>0</v>
      </c>
      <c r="AM1524" s="65"/>
      <c r="AN1524" s="25">
        <v>727.3</v>
      </c>
      <c r="AO1524" s="25">
        <v>1097.4000000000001</v>
      </c>
      <c r="AP1524" s="25">
        <v>2625.48</v>
      </c>
      <c r="AQ1524" s="25">
        <v>1663.7</v>
      </c>
      <c r="AR1524" s="25">
        <v>372.03</v>
      </c>
      <c r="AS1524" s="25">
        <v>318.75</v>
      </c>
      <c r="AT1524" s="25">
        <v>150</v>
      </c>
      <c r="AU1524" s="25">
        <v>193.97</v>
      </c>
      <c r="AV1524" s="25">
        <v>643.09</v>
      </c>
      <c r="AW1524" s="25">
        <v>1418.02</v>
      </c>
      <c r="AX1524" s="25">
        <v>610.1</v>
      </c>
      <c r="AY1524" s="25">
        <v>581.99</v>
      </c>
      <c r="AZ1524" s="108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  <c r="BS1524" s="10"/>
      <c r="BT1524" s="10"/>
      <c r="BU1524" s="10"/>
      <c r="BV1524" s="10"/>
      <c r="BW1524" s="10"/>
      <c r="BX1524" s="10"/>
      <c r="BY1524" s="10"/>
      <c r="BZ1524" s="10"/>
      <c r="CA1524" s="10"/>
      <c r="CB1524" s="10"/>
      <c r="CC1524" s="10"/>
      <c r="CD1524" s="10"/>
      <c r="CE1524" s="10"/>
      <c r="CF1524" s="10"/>
      <c r="CG1524" s="10"/>
      <c r="CH1524" s="10"/>
      <c r="CI1524" s="10"/>
      <c r="CJ1524" s="10"/>
      <c r="CK1524" s="10"/>
      <c r="CL1524" s="10"/>
      <c r="CM1524" s="10"/>
      <c r="CN1524" s="10"/>
      <c r="CO1524" s="10"/>
      <c r="CP1524" s="10"/>
      <c r="CQ1524" s="10"/>
      <c r="CR1524" s="10"/>
      <c r="CS1524" s="10"/>
      <c r="CT1524" s="10"/>
      <c r="CU1524" s="10"/>
      <c r="CV1524" s="10"/>
      <c r="CW1524" s="10"/>
      <c r="CX1524" s="10"/>
      <c r="CY1524" s="10"/>
      <c r="CZ1524" s="10"/>
      <c r="DA1524" s="10"/>
      <c r="DB1524" s="10"/>
      <c r="DC1524" s="10"/>
      <c r="DD1524" s="10"/>
      <c r="DE1524" s="10"/>
      <c r="DF1524" s="10"/>
      <c r="DG1524" s="10"/>
      <c r="DH1524" s="10"/>
      <c r="DI1524" s="10"/>
      <c r="DJ1524" s="10"/>
      <c r="DK1524" s="10"/>
      <c r="DL1524" s="10"/>
      <c r="DM1524" s="10"/>
      <c r="DN1524" s="10"/>
      <c r="DO1524" s="10"/>
      <c r="DP1524" s="10"/>
      <c r="DQ1524" s="10"/>
      <c r="DR1524" s="10"/>
      <c r="DS1524" s="10"/>
    </row>
    <row r="1525" spans="1:123" s="101" customFormat="1" ht="10.95" customHeight="1" x14ac:dyDescent="0.25">
      <c r="A1525" s="75" t="s">
        <v>348</v>
      </c>
      <c r="B1525" s="95" t="str">
        <f t="shared" si="424"/>
        <v>Bud02 2020,4001,'xga002',0.00154077606638645</v>
      </c>
      <c r="C1525" s="96">
        <f t="shared" si="425"/>
        <v>2020</v>
      </c>
      <c r="D1525" s="96">
        <v>4001</v>
      </c>
      <c r="E1525" s="97" t="str">
        <f>IF(LEFT(H1525,1) = "x",H1525,F1525)</f>
        <v>xga002</v>
      </c>
      <c r="F1525" s="90">
        <v>546000</v>
      </c>
      <c r="G1525" s="98">
        <f>IF(""="",1,SUBSTITUTE(SUBSTITUTE("","xxp","xpp"),"xppm13","xppm08"))</f>
        <v>1</v>
      </c>
      <c r="H1525" s="98" t="str">
        <f>IF("xga002"="",1,"xga002")</f>
        <v>xga002</v>
      </c>
      <c r="I1525" s="98">
        <f>IF("E1z"="",1,IF(LEFT("E1z",1)&lt;&gt;"E","E1z",1))</f>
        <v>1</v>
      </c>
      <c r="J1525" s="98" t="str">
        <f>IF("E1z"="",1,IF(LEFT("E1z",1)="E","E1z",1))</f>
        <v>E1z</v>
      </c>
      <c r="K1525" s="99" t="s">
        <v>377</v>
      </c>
      <c r="L1525" s="91">
        <v>4001</v>
      </c>
      <c r="M1525" s="100" t="str">
        <f>IF(LEFT($G1525,4)="xppm","*","")</f>
        <v/>
      </c>
      <c r="N1525" s="101" t="str">
        <f>UPPER(TRIM("          FINANCIAL CONSULTING FEES"))</f>
        <v>FINANCIAL CONSULTING FEES</v>
      </c>
      <c r="P1525" s="102" t="s">
        <v>356</v>
      </c>
      <c r="R1525" s="109">
        <f>IFERROR(IF(1*AB1525&gt;0,AB1525,V1525),V1525)</f>
        <v>1.5407760663864486E-3</v>
      </c>
      <c r="S1525" s="108"/>
      <c r="T1525" s="101">
        <f>IFERROR(IF(LEFT($G1525,4)="xppm",AD1525/VLOOKUP($G1525,$K$11:$Z$28,T$1,0),IF(LEFT($J1525,1)="E",AD1525/VLOOKUP($J1525,$K$11:$Z$28,T$1,0),AD1525/T$6)),"")</f>
        <v>1.5771747548314044E-3</v>
      </c>
      <c r="V1525" s="101">
        <f>IFERROR(IF(LEFT($G1525,4)="xppm",AF1525/VLOOKUP($G1525,$K$11:$Z$28,V$1,0),IF(LEFT($J1525,1)="E",AF1525/VLOOKUP($J1525,$K$11:$Z$28,V$1,0),AF1525/V$6)),"")</f>
        <v>1.5407760663864486E-3</v>
      </c>
      <c r="X1525" s="101">
        <f>IFERROR(IF(LEFT($G1525,4)="xppm",AH1525/VLOOKUP($G1525,$K$11:$Z$28,X$1,0),IF(LEFT($J1525,1)="E",AH1525/VLOOKUP($J1525,$K$11:$Z$28,X$1,0),AH1525/X$6)),"")</f>
        <v>1.8412228198413142E-3</v>
      </c>
      <c r="Z1525" s="101">
        <f>IFERROR(IF(LEFT($G1525,4)="xppm",AJ1525/VLOOKUP($G1525,$K$11:$Z$28,Z$1,0),IF(LEFT($J1525,1)="E",AJ1525/VLOOKUP($J1525,$K$11:$Z$28,Z$1,0),AJ1525/Z$6)),"")</f>
        <v>1.7287115481781092E-3</v>
      </c>
      <c r="AA1525" s="108"/>
      <c r="AB1525" s="99" t="str">
        <f>IFERROR(IF(LEFT($G1525,4)="xppm",AL1525/VLOOKUP($G1525,$K$11:$Z$28,AB$1,0),IF(LEFT($J1525,1)="E",AL1525/VLOOKUP($J1525,$K$11:$AB$28,AB$1,0),AL1525/AB$6)),"")</f>
        <v/>
      </c>
      <c r="AC1525" s="110"/>
      <c r="AD1525" s="14">
        <v>174813.15</v>
      </c>
      <c r="AE1525" s="14"/>
      <c r="AF1525" s="14">
        <v>513623.33</v>
      </c>
      <c r="AG1525" s="14"/>
      <c r="AH1525" s="14">
        <v>667662.68000000005</v>
      </c>
      <c r="AI1525" s="14"/>
      <c r="AJ1525" s="14">
        <v>729329.36956100003</v>
      </c>
      <c r="AK1525" s="65"/>
      <c r="AL1525" s="14">
        <v>0</v>
      </c>
      <c r="AM1525" s="65"/>
      <c r="AN1525" s="25">
        <v>56484.46</v>
      </c>
      <c r="AO1525" s="25">
        <v>57506.29</v>
      </c>
      <c r="AP1525" s="25">
        <v>59014.080000000002</v>
      </c>
      <c r="AQ1525" s="25">
        <v>56895.63</v>
      </c>
      <c r="AR1525" s="25">
        <v>51354.75</v>
      </c>
      <c r="AS1525" s="25">
        <v>57960.160000000003</v>
      </c>
      <c r="AT1525" s="25">
        <v>56994.53</v>
      </c>
      <c r="AU1525" s="25">
        <v>57908.22</v>
      </c>
      <c r="AV1525" s="25">
        <v>57696.89</v>
      </c>
      <c r="AW1525" s="25">
        <v>60198.21</v>
      </c>
      <c r="AX1525" s="25">
        <v>61053.14</v>
      </c>
      <c r="AY1525" s="25">
        <v>53561.8</v>
      </c>
      <c r="AZ1525" s="108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  <c r="BS1525" s="10"/>
      <c r="BT1525" s="10"/>
      <c r="BU1525" s="10"/>
      <c r="BV1525" s="10"/>
      <c r="BW1525" s="10"/>
      <c r="BX1525" s="10"/>
      <c r="BY1525" s="10"/>
      <c r="BZ1525" s="10"/>
      <c r="CA1525" s="10"/>
      <c r="CB1525" s="10"/>
      <c r="CC1525" s="10"/>
      <c r="CD1525" s="10"/>
      <c r="CE1525" s="10"/>
      <c r="CF1525" s="10"/>
      <c r="CG1525" s="10"/>
      <c r="CH1525" s="10"/>
      <c r="CI1525" s="10"/>
      <c r="CJ1525" s="10"/>
      <c r="CK1525" s="10"/>
      <c r="CL1525" s="10"/>
      <c r="CM1525" s="10"/>
      <c r="CN1525" s="10"/>
      <c r="CO1525" s="10"/>
      <c r="CP1525" s="10"/>
      <c r="CQ1525" s="10"/>
      <c r="CR1525" s="10"/>
      <c r="CS1525" s="10"/>
      <c r="CT1525" s="10"/>
      <c r="CU1525" s="10"/>
      <c r="CV1525" s="10"/>
      <c r="CW1525" s="10"/>
      <c r="CX1525" s="10"/>
      <c r="CY1525" s="10"/>
      <c r="CZ1525" s="10"/>
      <c r="DA1525" s="10"/>
      <c r="DB1525" s="10"/>
      <c r="DC1525" s="10"/>
      <c r="DD1525" s="10"/>
      <c r="DE1525" s="10"/>
      <c r="DF1525" s="10"/>
      <c r="DG1525" s="10"/>
      <c r="DH1525" s="10"/>
      <c r="DI1525" s="10"/>
      <c r="DJ1525" s="10"/>
      <c r="DK1525" s="10"/>
      <c r="DL1525" s="10"/>
      <c r="DM1525" s="10"/>
      <c r="DN1525" s="10"/>
      <c r="DO1525" s="10"/>
      <c r="DP1525" s="10"/>
      <c r="DQ1525" s="10"/>
      <c r="DR1525" s="10"/>
      <c r="DS1525" s="10"/>
    </row>
    <row r="1526" spans="1:123" s="101" customFormat="1" ht="10.95" customHeight="1" x14ac:dyDescent="0.25">
      <c r="A1526" s="75" t="s">
        <v>348</v>
      </c>
      <c r="B1526" s="95" t="str">
        <f t="shared" si="424"/>
        <v>Bud02 2020,4001,'505300',7146.91555555556</v>
      </c>
      <c r="C1526" s="96">
        <f t="shared" si="425"/>
        <v>2020</v>
      </c>
      <c r="D1526" s="96">
        <v>4001</v>
      </c>
      <c r="E1526" s="97">
        <f>IF(LEFT(H1526,1) = "x",H1526,F1526)</f>
        <v>505300</v>
      </c>
      <c r="F1526" s="90">
        <v>505300</v>
      </c>
      <c r="G1526" s="98">
        <f>IF(""="",1,SUBSTITUTE(SUBSTITUTE("","xxp","xpp"),"xppm13","xppm08"))</f>
        <v>1</v>
      </c>
      <c r="H1526" s="98">
        <f>IF(""="",1,"")</f>
        <v>1</v>
      </c>
      <c r="I1526" s="98">
        <f>IF(""="",1,IF(LEFT("",1)&lt;&gt;"E","",1))</f>
        <v>1</v>
      </c>
      <c r="J1526" s="98">
        <f>IF(""="",1,IF(LEFT("",1)="E","",1))</f>
        <v>1</v>
      </c>
      <c r="K1526" s="99" t="s">
        <v>378</v>
      </c>
      <c r="L1526" s="91">
        <v>4001</v>
      </c>
      <c r="M1526" s="100" t="str">
        <f>IF(LEFT($G1526,4)="xppm","*","")</f>
        <v/>
      </c>
      <c r="N1526" s="101" t="str">
        <f>UPPER(TRIM("          PROFESSIONAL FEES"))</f>
        <v>PROFESSIONAL FEES</v>
      </c>
      <c r="P1526" s="102" t="s">
        <v>356</v>
      </c>
      <c r="R1526" s="109">
        <f>IFERROR(IF(1*AB1526&gt;0,AB1526,V1526),V1526)</f>
        <v>7146.9155555555553</v>
      </c>
      <c r="S1526" s="108"/>
      <c r="T1526" s="101">
        <f>IFERROR(IF(LEFT($G1526,4)="xppm",AD1526/VLOOKUP($G1526,$K$11:$Z$28,T$1,0),IF(LEFT($J1526,1)="E",AD1526/VLOOKUP($J1526,$K$11:$Z$28,T$1,0),AD1526/T$6)),"")</f>
        <v>4621.7266666666665</v>
      </c>
      <c r="V1526" s="101">
        <f>IFERROR(IF(LEFT($G1526,4)="xppm",AF1526/VLOOKUP($G1526,$K$11:$Z$28,V$1,0),IF(LEFT($J1526,1)="E",AF1526/VLOOKUP($J1526,$K$11:$Z$28,V$1,0),AF1526/V$6)),"")</f>
        <v>7146.9155555555553</v>
      </c>
      <c r="X1526" s="101">
        <f>IFERROR(IF(LEFT($G1526,4)="xppm",AH1526/VLOOKUP($G1526,$K$11:$Z$28,X$1,0),IF(LEFT($J1526,1)="E",AH1526/VLOOKUP($J1526,$K$11:$Z$28,X$1,0),AH1526/X$6)),"")</f>
        <v>7338.0133333333333</v>
      </c>
      <c r="Z1526" s="101">
        <f>IFERROR(IF(LEFT($G1526,4)="xppm",AJ1526/VLOOKUP($G1526,$K$11:$Z$28,Z$1,0),IF(LEFT($J1526,1)="E",AJ1526/VLOOKUP($J1526,$K$11:$Z$28,Z$1,0),AJ1526/Z$6)),"")</f>
        <v>8928.4449999999997</v>
      </c>
      <c r="AA1526" s="108"/>
      <c r="AB1526" s="99">
        <f>IFERROR(IF(LEFT($G1526,4)="xppm",AL1526/VLOOKUP($G1526,$K$11:$Z$28,AB$1,0),IF(LEFT($J1526,1)="E",AL1526/VLOOKUP($J1526,$K$11:$AB$28,AB$1,0),AL1526/AB$6)),"")</f>
        <v>0</v>
      </c>
      <c r="AC1526" s="110"/>
      <c r="AD1526" s="14">
        <v>13865.18</v>
      </c>
      <c r="AE1526" s="14"/>
      <c r="AF1526" s="14">
        <v>64322.239999999998</v>
      </c>
      <c r="AG1526" s="14"/>
      <c r="AH1526" s="14">
        <v>88056.16</v>
      </c>
      <c r="AI1526" s="14"/>
      <c r="AJ1526" s="14">
        <v>107141.34</v>
      </c>
      <c r="AK1526" s="65"/>
      <c r="AL1526" s="14">
        <v>0</v>
      </c>
      <c r="AM1526" s="65"/>
      <c r="AN1526" s="25">
        <v>9753.39</v>
      </c>
      <c r="AO1526" s="25">
        <v>9162.73</v>
      </c>
      <c r="AP1526" s="25">
        <v>5303.33</v>
      </c>
      <c r="AQ1526" s="25">
        <v>6550.69</v>
      </c>
      <c r="AR1526" s="25">
        <v>9056.4</v>
      </c>
      <c r="AS1526" s="25">
        <v>6180.22</v>
      </c>
      <c r="AT1526" s="25">
        <v>7946.26</v>
      </c>
      <c r="AU1526" s="25">
        <v>13005.11</v>
      </c>
      <c r="AV1526" s="25">
        <v>7718.38</v>
      </c>
      <c r="AW1526" s="25">
        <v>7772.62</v>
      </c>
      <c r="AX1526" s="25">
        <v>7787.6</v>
      </c>
      <c r="AY1526" s="25">
        <v>-1695.04</v>
      </c>
      <c r="AZ1526" s="108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  <c r="BS1526" s="10"/>
      <c r="BT1526" s="10"/>
      <c r="BU1526" s="10"/>
      <c r="BV1526" s="10"/>
      <c r="BW1526" s="10"/>
      <c r="BX1526" s="10"/>
      <c r="BY1526" s="10"/>
      <c r="BZ1526" s="10"/>
      <c r="CA1526" s="10"/>
      <c r="CB1526" s="10"/>
      <c r="CC1526" s="10"/>
      <c r="CD1526" s="10"/>
      <c r="CE1526" s="10"/>
      <c r="CF1526" s="10"/>
      <c r="CG1526" s="10"/>
      <c r="CH1526" s="10"/>
      <c r="CI1526" s="10"/>
      <c r="CJ1526" s="10"/>
      <c r="CK1526" s="10"/>
      <c r="CL1526" s="10"/>
      <c r="CM1526" s="10"/>
      <c r="CN1526" s="10"/>
      <c r="CO1526" s="10"/>
      <c r="CP1526" s="10"/>
      <c r="CQ1526" s="10"/>
      <c r="CR1526" s="10"/>
      <c r="CS1526" s="10"/>
      <c r="CT1526" s="10"/>
      <c r="CU1526" s="10"/>
      <c r="CV1526" s="10"/>
      <c r="CW1526" s="10"/>
      <c r="CX1526" s="10"/>
      <c r="CY1526" s="10"/>
      <c r="CZ1526" s="10"/>
      <c r="DA1526" s="10"/>
      <c r="DB1526" s="10"/>
      <c r="DC1526" s="10"/>
      <c r="DD1526" s="10"/>
      <c r="DE1526" s="10"/>
      <c r="DF1526" s="10"/>
      <c r="DG1526" s="10"/>
      <c r="DH1526" s="10"/>
      <c r="DI1526" s="10"/>
      <c r="DJ1526" s="10"/>
      <c r="DK1526" s="10"/>
      <c r="DL1526" s="10"/>
      <c r="DM1526" s="10"/>
      <c r="DN1526" s="10"/>
      <c r="DO1526" s="10"/>
      <c r="DP1526" s="10"/>
      <c r="DQ1526" s="10"/>
      <c r="DR1526" s="10"/>
      <c r="DS1526" s="10"/>
    </row>
    <row r="1527" spans="1:123" s="101" customFormat="1" ht="10.95" customHeight="1" x14ac:dyDescent="0.25">
      <c r="A1527" s="75" t="s">
        <v>348</v>
      </c>
      <c r="B1527" s="95" t="str">
        <f t="shared" si="424"/>
        <v>Bud02 2020,4001,'548000',1667.49666666667</v>
      </c>
      <c r="C1527" s="96">
        <f t="shared" si="425"/>
        <v>2020</v>
      </c>
      <c r="D1527" s="96">
        <v>4001</v>
      </c>
      <c r="E1527" s="97">
        <f>IF(LEFT(H1527,1) = "x",H1527,F1527)</f>
        <v>548000</v>
      </c>
      <c r="F1527" s="90">
        <v>548000</v>
      </c>
      <c r="G1527" s="98">
        <f>IF(""="",1,SUBSTITUTE(SUBSTITUTE("","xxp","xpp"),"xppm13","xppm08"))</f>
        <v>1</v>
      </c>
      <c r="H1527" s="98">
        <f>IF(""="",1,"")</f>
        <v>1</v>
      </c>
      <c r="I1527" s="98">
        <f>IF(""="",1,IF(LEFT("",1)&lt;&gt;"E","",1))</f>
        <v>1</v>
      </c>
      <c r="J1527" s="98">
        <f>IF(""="",1,IF(LEFT("",1)="E","",1))</f>
        <v>1</v>
      </c>
      <c r="K1527" s="99" t="s">
        <v>379</v>
      </c>
      <c r="L1527" s="91">
        <v>4001</v>
      </c>
      <c r="M1527" s="100" t="str">
        <f>IF(LEFT($G1527,4)="xppm","*","")</f>
        <v/>
      </c>
      <c r="N1527" s="101" t="str">
        <f>UPPER(TRIM("          CABLE TV/INTERNET"))</f>
        <v>CABLE TV/INTERNET</v>
      </c>
      <c r="P1527" s="102" t="s">
        <v>370</v>
      </c>
      <c r="R1527" s="109">
        <f>IFERROR(IF(1*AB1527&gt;0,AB1527,V1527),V1527)</f>
        <v>1667.4966666666667</v>
      </c>
      <c r="S1527" s="108"/>
      <c r="T1527" s="101">
        <f>IFERROR(IF(LEFT($G1527,4)="xppm",AD1527/VLOOKUP($G1527,$K$11:$Z$28,T$1,0),IF(LEFT($J1527,1)="E",AD1527/VLOOKUP($J1527,$K$11:$Z$28,T$1,0),AD1527/T$6)),"")</f>
        <v>1844.4099999999999</v>
      </c>
      <c r="V1527" s="101">
        <f>IFERROR(IF(LEFT($G1527,4)="xppm",AF1527/VLOOKUP($G1527,$K$11:$Z$28,V$1,0),IF(LEFT($J1527,1)="E",AF1527/VLOOKUP($J1527,$K$11:$Z$28,V$1,0),AF1527/V$6)),"")</f>
        <v>1667.4966666666667</v>
      </c>
      <c r="X1527" s="101">
        <f>IFERROR(IF(LEFT($G1527,4)="xppm",AH1527/VLOOKUP($G1527,$K$11:$Z$28,X$1,0),IF(LEFT($J1527,1)="E",AH1527/VLOOKUP($J1527,$K$11:$Z$28,X$1,0),AH1527/X$6)),"")</f>
        <v>1467.0874999999999</v>
      </c>
      <c r="Z1527" s="101">
        <f>IFERROR(IF(LEFT($G1527,4)="xppm",AJ1527/VLOOKUP($G1527,$K$11:$Z$28,Z$1,0),IF(LEFT($J1527,1)="E",AJ1527/VLOOKUP($J1527,$K$11:$Z$28,Z$1,0),AJ1527/Z$6)),"")</f>
        <v>1631.3058333333331</v>
      </c>
      <c r="AA1527" s="108"/>
      <c r="AB1527" s="99">
        <f>IFERROR(IF(LEFT($G1527,4)="xppm",AL1527/VLOOKUP($G1527,$K$11:$Z$28,AB$1,0),IF(LEFT($J1527,1)="E",AL1527/VLOOKUP($J1527,$K$11:$AB$28,AB$1,0),AL1527/AB$6)),"")</f>
        <v>0</v>
      </c>
      <c r="AC1527" s="110"/>
      <c r="AD1527" s="14">
        <v>5533.23</v>
      </c>
      <c r="AE1527" s="14"/>
      <c r="AF1527" s="14">
        <v>15007.47</v>
      </c>
      <c r="AG1527" s="14"/>
      <c r="AH1527" s="14">
        <v>17605.05</v>
      </c>
      <c r="AI1527" s="14"/>
      <c r="AJ1527" s="14">
        <v>19575.669999999998</v>
      </c>
      <c r="AK1527" s="65"/>
      <c r="AL1527" s="14">
        <v>0</v>
      </c>
      <c r="AM1527" s="65"/>
      <c r="AN1527" s="25">
        <v>1531.3</v>
      </c>
      <c r="AO1527" s="25">
        <v>1532.06</v>
      </c>
      <c r="AP1527" s="25">
        <v>1543.32</v>
      </c>
      <c r="AQ1527" s="25">
        <v>1527.71</v>
      </c>
      <c r="AR1527" s="25">
        <v>1588.09</v>
      </c>
      <c r="AS1527" s="25">
        <v>1589.64</v>
      </c>
      <c r="AT1527" s="25">
        <v>1591.4</v>
      </c>
      <c r="AU1527" s="25">
        <v>1590.97</v>
      </c>
      <c r="AV1527" s="25">
        <v>1586.43</v>
      </c>
      <c r="AW1527" s="25">
        <v>1587.62</v>
      </c>
      <c r="AX1527" s="25">
        <v>2369.5300000000002</v>
      </c>
      <c r="AY1527" s="25">
        <v>1576.08</v>
      </c>
      <c r="AZ1527" s="108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  <c r="BS1527" s="10"/>
      <c r="BT1527" s="10"/>
      <c r="BU1527" s="10"/>
      <c r="BV1527" s="10"/>
      <c r="BW1527" s="10"/>
      <c r="BX1527" s="10"/>
      <c r="BY1527" s="10"/>
      <c r="BZ1527" s="10"/>
      <c r="CA1527" s="10"/>
      <c r="CB1527" s="10"/>
      <c r="CC1527" s="10"/>
      <c r="CD1527" s="10"/>
      <c r="CE1527" s="10"/>
      <c r="CF1527" s="10"/>
      <c r="CG1527" s="10"/>
      <c r="CH1527" s="10"/>
      <c r="CI1527" s="10"/>
      <c r="CJ1527" s="10"/>
      <c r="CK1527" s="10"/>
      <c r="CL1527" s="10"/>
      <c r="CM1527" s="10"/>
      <c r="CN1527" s="10"/>
      <c r="CO1527" s="10"/>
      <c r="CP1527" s="10"/>
      <c r="CQ1527" s="10"/>
      <c r="CR1527" s="10"/>
      <c r="CS1527" s="10"/>
      <c r="CT1527" s="10"/>
      <c r="CU1527" s="10"/>
      <c r="CV1527" s="10"/>
      <c r="CW1527" s="10"/>
      <c r="CX1527" s="10"/>
      <c r="CY1527" s="10"/>
      <c r="CZ1527" s="10"/>
      <c r="DA1527" s="10"/>
      <c r="DB1527" s="10"/>
      <c r="DC1527" s="10"/>
      <c r="DD1527" s="10"/>
      <c r="DE1527" s="10"/>
      <c r="DF1527" s="10"/>
      <c r="DG1527" s="10"/>
      <c r="DH1527" s="10"/>
      <c r="DI1527" s="10"/>
      <c r="DJ1527" s="10"/>
      <c r="DK1527" s="10"/>
      <c r="DL1527" s="10"/>
      <c r="DM1527" s="10"/>
      <c r="DN1527" s="10"/>
      <c r="DO1527" s="10"/>
      <c r="DP1527" s="10"/>
      <c r="DQ1527" s="10"/>
      <c r="DR1527" s="10"/>
      <c r="DS1527" s="10"/>
    </row>
    <row r="1528" spans="1:123" s="101" customFormat="1" ht="10.95" customHeight="1" x14ac:dyDescent="0.25">
      <c r="A1528" s="75" t="s">
        <v>348</v>
      </c>
      <c r="B1528" s="95" t="str">
        <f t="shared" si="424"/>
        <v>Bud02 2020,4001,'549000',11269.7244444444</v>
      </c>
      <c r="C1528" s="96">
        <f t="shared" si="425"/>
        <v>2020</v>
      </c>
      <c r="D1528" s="96">
        <v>4001</v>
      </c>
      <c r="E1528" s="97">
        <f>IF(LEFT(H1528,1) = "x",H1528,F1528)</f>
        <v>549000</v>
      </c>
      <c r="F1528" s="90">
        <v>549000</v>
      </c>
      <c r="G1528" s="98">
        <f>IF(""="",1,SUBSTITUTE(SUBSTITUTE("","xxp","xpp"),"xppm13","xppm08"))</f>
        <v>1</v>
      </c>
      <c r="H1528" s="98">
        <f>IF(""="",1,"")</f>
        <v>1</v>
      </c>
      <c r="I1528" s="98">
        <f>IF(""="",1,IF(LEFT("",1)&lt;&gt;"E","",1))</f>
        <v>1</v>
      </c>
      <c r="J1528" s="98">
        <f>IF(""="",1,IF(LEFT("",1)="E","",1))</f>
        <v>1</v>
      </c>
      <c r="K1528" s="99" t="s">
        <v>380</v>
      </c>
      <c r="L1528" s="91">
        <v>4001</v>
      </c>
      <c r="M1528" s="100" t="str">
        <f>IF(LEFT($G1528,4)="xppm","*","")</f>
        <v/>
      </c>
      <c r="N1528" s="101" t="str">
        <f>UPPER(TRIM("          COMPUTER HARDWARE/SOFTWARE"))</f>
        <v>COMPUTER HARDWARE/SOFTWARE</v>
      </c>
      <c r="P1528" s="102" t="s">
        <v>370</v>
      </c>
      <c r="R1528" s="109">
        <f>IFERROR(IF(1*AB1528&gt;0,AB1528,V1528),V1528)</f>
        <v>11269.724444444444</v>
      </c>
      <c r="S1528" s="108"/>
      <c r="T1528" s="101">
        <f>IFERROR(IF(LEFT($G1528,4)="xppm",AD1528/VLOOKUP($G1528,$K$11:$Z$28,T$1,0),IF(LEFT($J1528,1)="E",AD1528/VLOOKUP($J1528,$K$11:$Z$28,T$1,0),AD1528/T$6)),"")</f>
        <v>11441.406666666668</v>
      </c>
      <c r="V1528" s="101">
        <f>IFERROR(IF(LEFT($G1528,4)="xppm",AF1528/VLOOKUP($G1528,$K$11:$Z$28,V$1,0),IF(LEFT($J1528,1)="E",AF1528/VLOOKUP($J1528,$K$11:$Z$28,V$1,0),AF1528/V$6)),"")</f>
        <v>11269.724444444444</v>
      </c>
      <c r="X1528" s="101">
        <f>IFERROR(IF(LEFT($G1528,4)="xppm",AH1528/VLOOKUP($G1528,$K$11:$Z$28,X$1,0),IF(LEFT($J1528,1)="E",AH1528/VLOOKUP($J1528,$K$11:$Z$28,X$1,0),AH1528/X$6)),"")</f>
        <v>11570.705833333333</v>
      </c>
      <c r="Z1528" s="101">
        <f>IFERROR(IF(LEFT($G1528,4)="xppm",AJ1528/VLOOKUP($G1528,$K$11:$Z$28,Z$1,0),IF(LEFT($J1528,1)="E",AJ1528/VLOOKUP($J1528,$K$11:$Z$28,Z$1,0),AJ1528/Z$6)),"")</f>
        <v>10498.959462666668</v>
      </c>
      <c r="AA1528" s="108"/>
      <c r="AB1528" s="99">
        <f>IFERROR(IF(LEFT($G1528,4)="xppm",AL1528/VLOOKUP($G1528,$K$11:$Z$28,AB$1,0),IF(LEFT($J1528,1)="E",AL1528/VLOOKUP($J1528,$K$11:$AB$28,AB$1,0),AL1528/AB$6)),"")</f>
        <v>0</v>
      </c>
      <c r="AC1528" s="110"/>
      <c r="AD1528" s="14">
        <v>34324.22</v>
      </c>
      <c r="AE1528" s="14"/>
      <c r="AF1528" s="14">
        <v>101427.52</v>
      </c>
      <c r="AG1528" s="14"/>
      <c r="AH1528" s="14">
        <v>138848.47</v>
      </c>
      <c r="AI1528" s="14"/>
      <c r="AJ1528" s="14">
        <v>125987.513552</v>
      </c>
      <c r="AK1528" s="65"/>
      <c r="AL1528" s="14">
        <v>0</v>
      </c>
      <c r="AM1528" s="65"/>
      <c r="AN1528" s="25">
        <v>11692.59</v>
      </c>
      <c r="AO1528" s="25">
        <v>12466.63</v>
      </c>
      <c r="AP1528" s="25">
        <v>11296.5</v>
      </c>
      <c r="AQ1528" s="25">
        <v>11034.66</v>
      </c>
      <c r="AR1528" s="25">
        <v>11863.13</v>
      </c>
      <c r="AS1528" s="25">
        <v>11459.48</v>
      </c>
      <c r="AT1528" s="25">
        <v>11316.11</v>
      </c>
      <c r="AU1528" s="25">
        <v>11084.67</v>
      </c>
      <c r="AV1528" s="25">
        <v>10345.25</v>
      </c>
      <c r="AW1528" s="25">
        <v>10854.01</v>
      </c>
      <c r="AX1528" s="25">
        <v>11723.05</v>
      </c>
      <c r="AY1528" s="25">
        <v>11747.16</v>
      </c>
      <c r="AZ1528" s="108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  <c r="BS1528" s="10"/>
      <c r="BT1528" s="10"/>
      <c r="BU1528" s="10"/>
      <c r="BV1528" s="10"/>
      <c r="BW1528" s="10"/>
      <c r="BX1528" s="10"/>
      <c r="BY1528" s="10"/>
      <c r="BZ1528" s="10"/>
      <c r="CA1528" s="10"/>
      <c r="CB1528" s="10"/>
      <c r="CC1528" s="10"/>
      <c r="CD1528" s="10"/>
      <c r="CE1528" s="10"/>
      <c r="CF1528" s="10"/>
      <c r="CG1528" s="10"/>
      <c r="CH1528" s="10"/>
      <c r="CI1528" s="10"/>
      <c r="CJ1528" s="10"/>
      <c r="CK1528" s="10"/>
      <c r="CL1528" s="10"/>
      <c r="CM1528" s="10"/>
      <c r="CN1528" s="10"/>
      <c r="CO1528" s="10"/>
      <c r="CP1528" s="10"/>
      <c r="CQ1528" s="10"/>
      <c r="CR1528" s="10"/>
      <c r="CS1528" s="10"/>
      <c r="CT1528" s="10"/>
      <c r="CU1528" s="10"/>
      <c r="CV1528" s="10"/>
      <c r="CW1528" s="10"/>
      <c r="CX1528" s="10"/>
      <c r="CY1528" s="10"/>
      <c r="CZ1528" s="10"/>
      <c r="DA1528" s="10"/>
      <c r="DB1528" s="10"/>
      <c r="DC1528" s="10"/>
      <c r="DD1528" s="10"/>
      <c r="DE1528" s="10"/>
      <c r="DF1528" s="10"/>
      <c r="DG1528" s="10"/>
      <c r="DH1528" s="10"/>
      <c r="DI1528" s="10"/>
      <c r="DJ1528" s="10"/>
      <c r="DK1528" s="10"/>
      <c r="DL1528" s="10"/>
      <c r="DM1528" s="10"/>
      <c r="DN1528" s="10"/>
      <c r="DO1528" s="10"/>
      <c r="DP1528" s="10"/>
      <c r="DQ1528" s="10"/>
      <c r="DR1528" s="10"/>
      <c r="DS1528" s="10"/>
    </row>
    <row r="1529" spans="1:123" s="101" customFormat="1" ht="10.95" customHeight="1" x14ac:dyDescent="0.25">
      <c r="A1529" s="75" t="s">
        <v>348</v>
      </c>
      <c r="B1529" s="95" t="str">
        <f t="shared" si="424"/>
        <v>Bud02 2020,4001,'550000',9053.55666666667</v>
      </c>
      <c r="C1529" s="96">
        <f t="shared" si="425"/>
        <v>2020</v>
      </c>
      <c r="D1529" s="96">
        <v>4001</v>
      </c>
      <c r="E1529" s="97">
        <f>IF(LEFT(H1529,1) = "x",H1529,F1529)</f>
        <v>550000</v>
      </c>
      <c r="F1529" s="90">
        <v>550000</v>
      </c>
      <c r="G1529" s="98">
        <f>IF(""="",1,SUBSTITUTE(SUBSTITUTE("","xxp","xpp"),"xppm13","xppm08"))</f>
        <v>1</v>
      </c>
      <c r="H1529" s="98">
        <f>IF(""="",1,"")</f>
        <v>1</v>
      </c>
      <c r="I1529" s="98">
        <f>IF(""="",1,IF(LEFT("",1)&lt;&gt;"E","",1))</f>
        <v>1</v>
      </c>
      <c r="J1529" s="98">
        <f>IF(""="",1,IF(LEFT("",1)="E","",1))</f>
        <v>1</v>
      </c>
      <c r="K1529" s="99" t="s">
        <v>381</v>
      </c>
      <c r="L1529" s="91">
        <v>4001</v>
      </c>
      <c r="M1529" s="100" t="str">
        <f>IF(LEFT($G1529,4)="xppm","*","")</f>
        <v/>
      </c>
      <c r="N1529" s="101" t="str">
        <f>UPPER(TRIM("          EMPLOYEE EXPENSES"))</f>
        <v>EMPLOYEE EXPENSES</v>
      </c>
      <c r="P1529" s="102" t="s">
        <v>382</v>
      </c>
      <c r="R1529" s="109">
        <f>IFERROR(IF(1*AB1529&gt;0,AB1529,V1529),V1529)</f>
        <v>9053.5566666666655</v>
      </c>
      <c r="S1529" s="108"/>
      <c r="T1529" s="101">
        <f>IFERROR(IF(LEFT($G1529,4)="xppm",AD1529/VLOOKUP($G1529,$K$11:$Z$28,T$1,0),IF(LEFT($J1529,1)="E",AD1529/VLOOKUP($J1529,$K$11:$Z$28,T$1,0),AD1529/T$6)),"")</f>
        <v>10459.69</v>
      </c>
      <c r="V1529" s="101">
        <f>IFERROR(IF(LEFT($G1529,4)="xppm",AF1529/VLOOKUP($G1529,$K$11:$Z$28,V$1,0),IF(LEFT($J1529,1)="E",AF1529/VLOOKUP($J1529,$K$11:$Z$28,V$1,0),AF1529/V$6)),"")</f>
        <v>9053.5566666666655</v>
      </c>
      <c r="X1529" s="101">
        <f>IFERROR(IF(LEFT($G1529,4)="xppm",AH1529/VLOOKUP($G1529,$K$11:$Z$28,X$1,0),IF(LEFT($J1529,1)="E",AH1529/VLOOKUP($J1529,$K$11:$Z$28,X$1,0),AH1529/X$6)),"")</f>
        <v>8815.8975000000009</v>
      </c>
      <c r="Z1529" s="101">
        <f>IFERROR(IF(LEFT($G1529,4)="xppm",AJ1529/VLOOKUP($G1529,$K$11:$Z$28,Z$1,0),IF(LEFT($J1529,1)="E",AJ1529/VLOOKUP($J1529,$K$11:$Z$28,Z$1,0),AJ1529/Z$6)),"")</f>
        <v>5763.0410426666667</v>
      </c>
      <c r="AA1529" s="108"/>
      <c r="AB1529" s="99">
        <f>IFERROR(IF(LEFT($G1529,4)="xppm",AL1529/VLOOKUP($G1529,$K$11:$Z$28,AB$1,0),IF(LEFT($J1529,1)="E",AL1529/VLOOKUP($J1529,$K$11:$AB$28,AB$1,0),AL1529/AB$6)),"")</f>
        <v>0</v>
      </c>
      <c r="AC1529" s="110"/>
      <c r="AD1529" s="14">
        <v>31379.07</v>
      </c>
      <c r="AE1529" s="14"/>
      <c r="AF1529" s="14">
        <v>81482.009999999995</v>
      </c>
      <c r="AG1529" s="14"/>
      <c r="AH1529" s="14">
        <v>105790.77</v>
      </c>
      <c r="AI1529" s="14"/>
      <c r="AJ1529" s="14">
        <v>69156.492511999997</v>
      </c>
      <c r="AK1529" s="65"/>
      <c r="AL1529" s="14">
        <v>0</v>
      </c>
      <c r="AM1529" s="65"/>
      <c r="AN1529" s="25">
        <v>11991.04</v>
      </c>
      <c r="AO1529" s="25">
        <v>9226.7000000000007</v>
      </c>
      <c r="AP1529" s="25">
        <v>11895.16</v>
      </c>
      <c r="AQ1529" s="25">
        <v>4515.6000000000004</v>
      </c>
      <c r="AR1529" s="25">
        <v>10824.5</v>
      </c>
      <c r="AS1529" s="25">
        <v>6320.3</v>
      </c>
      <c r="AT1529" s="25">
        <v>9199.73</v>
      </c>
      <c r="AU1529" s="25">
        <v>9757.2099999999991</v>
      </c>
      <c r="AV1529" s="25">
        <v>9485.6</v>
      </c>
      <c r="AW1529" s="25">
        <v>9875.58</v>
      </c>
      <c r="AX1529" s="25">
        <v>14261.36</v>
      </c>
      <c r="AY1529" s="25">
        <v>7242.13</v>
      </c>
      <c r="AZ1529" s="108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  <c r="BS1529" s="10"/>
      <c r="BT1529" s="10"/>
      <c r="BU1529" s="10"/>
      <c r="BV1529" s="10"/>
      <c r="BW1529" s="10"/>
      <c r="BX1529" s="10"/>
      <c r="BY1529" s="10"/>
      <c r="BZ1529" s="10"/>
      <c r="CA1529" s="10"/>
      <c r="CB1529" s="10"/>
      <c r="CC1529" s="10"/>
      <c r="CD1529" s="10"/>
      <c r="CE1529" s="10"/>
      <c r="CF1529" s="10"/>
      <c r="CG1529" s="10"/>
      <c r="CH1529" s="10"/>
      <c r="CI1529" s="10"/>
      <c r="CJ1529" s="10"/>
      <c r="CK1529" s="10"/>
      <c r="CL1529" s="10"/>
      <c r="CM1529" s="10"/>
      <c r="CN1529" s="10"/>
      <c r="CO1529" s="10"/>
      <c r="CP1529" s="10"/>
      <c r="CQ1529" s="10"/>
      <c r="CR1529" s="10"/>
      <c r="CS1529" s="10"/>
      <c r="CT1529" s="10"/>
      <c r="CU1529" s="10"/>
      <c r="CV1529" s="10"/>
      <c r="CW1529" s="10"/>
      <c r="CX1529" s="10"/>
      <c r="CY1529" s="10"/>
      <c r="CZ1529" s="10"/>
      <c r="DA1529" s="10"/>
      <c r="DB1529" s="10"/>
      <c r="DC1529" s="10"/>
      <c r="DD1529" s="10"/>
      <c r="DE1529" s="10"/>
      <c r="DF1529" s="10"/>
      <c r="DG1529" s="10"/>
      <c r="DH1529" s="10"/>
      <c r="DI1529" s="10"/>
      <c r="DJ1529" s="10"/>
      <c r="DK1529" s="10"/>
      <c r="DL1529" s="10"/>
      <c r="DM1529" s="10"/>
      <c r="DN1529" s="10"/>
      <c r="DO1529" s="10"/>
      <c r="DP1529" s="10"/>
      <c r="DQ1529" s="10"/>
      <c r="DR1529" s="10"/>
      <c r="DS1529" s="10"/>
    </row>
    <row r="1530" spans="1:123" s="101" customFormat="1" ht="10.95" customHeight="1" x14ac:dyDescent="0.25">
      <c r="A1530" s="75" t="s">
        <v>348</v>
      </c>
      <c r="B1530" s="95" t="str">
        <f t="shared" si="424"/>
        <v>Bud02 2020,4001,'552000',2687.25666666667</v>
      </c>
      <c r="C1530" s="96">
        <f t="shared" si="425"/>
        <v>2020</v>
      </c>
      <c r="D1530" s="96">
        <v>4001</v>
      </c>
      <c r="E1530" s="97">
        <f>IF(LEFT(H1530,1) = "x",H1530,F1530)</f>
        <v>552000</v>
      </c>
      <c r="F1530" s="90">
        <v>552000</v>
      </c>
      <c r="G1530" s="98">
        <f>IF(""="",1,SUBSTITUTE(SUBSTITUTE("","xxp","xpp"),"xppm13","xppm08"))</f>
        <v>1</v>
      </c>
      <c r="H1530" s="98">
        <f>IF(""="",1,"")</f>
        <v>1</v>
      </c>
      <c r="I1530" s="98">
        <f>IF(""="",1,IF(LEFT("",1)&lt;&gt;"E","",1))</f>
        <v>1</v>
      </c>
      <c r="J1530" s="98">
        <f>IF(""="",1,IF(LEFT("",1)="E","",1))</f>
        <v>1</v>
      </c>
      <c r="K1530" s="99" t="s">
        <v>383</v>
      </c>
      <c r="L1530" s="91">
        <v>4001</v>
      </c>
      <c r="M1530" s="100" t="str">
        <f>IF(LEFT($G1530,4)="xppm","*","")</f>
        <v/>
      </c>
      <c r="N1530" s="101" t="str">
        <f>UPPER(TRIM("          OFFICE EXPENSES"))</f>
        <v>OFFICE EXPENSES</v>
      </c>
      <c r="P1530" s="102" t="s">
        <v>370</v>
      </c>
      <c r="R1530" s="109">
        <f>IFERROR(IF(1*AB1530&gt;0,AB1530,V1530),V1530)</f>
        <v>2687.2566666666667</v>
      </c>
      <c r="S1530" s="108"/>
      <c r="T1530" s="101">
        <f>IFERROR(IF(LEFT($G1530,4)="xppm",AD1530/VLOOKUP($G1530,$K$11:$Z$28,T$1,0),IF(LEFT($J1530,1)="E",AD1530/VLOOKUP($J1530,$K$11:$Z$28,T$1,0),AD1530/T$6)),"")</f>
        <v>2712.39</v>
      </c>
      <c r="V1530" s="101">
        <f>IFERROR(IF(LEFT($G1530,4)="xppm",AF1530/VLOOKUP($G1530,$K$11:$Z$28,V$1,0),IF(LEFT($J1530,1)="E",AF1530/VLOOKUP($J1530,$K$11:$Z$28,V$1,0),AF1530/V$6)),"")</f>
        <v>2687.2566666666667</v>
      </c>
      <c r="X1530" s="101">
        <f>IFERROR(IF(LEFT($G1530,4)="xppm",AH1530/VLOOKUP($G1530,$K$11:$Z$28,X$1,0),IF(LEFT($J1530,1)="E",AH1530/VLOOKUP($J1530,$K$11:$Z$28,X$1,0),AH1530/X$6)),"")</f>
        <v>3083.27</v>
      </c>
      <c r="Z1530" s="101">
        <f>IFERROR(IF(LEFT($G1530,4)="xppm",AJ1530/VLOOKUP($G1530,$K$11:$Z$28,Z$1,0),IF(LEFT($J1530,1)="E",AJ1530/VLOOKUP($J1530,$K$11:$Z$28,Z$1,0),AJ1530/Z$6)),"")</f>
        <v>2356.1791666666668</v>
      </c>
      <c r="AA1530" s="108"/>
      <c r="AB1530" s="99">
        <f>IFERROR(IF(LEFT($G1530,4)="xppm",AL1530/VLOOKUP($G1530,$K$11:$Z$28,AB$1,0),IF(LEFT($J1530,1)="E",AL1530/VLOOKUP($J1530,$K$11:$AB$28,AB$1,0),AL1530/AB$6)),"")</f>
        <v>0</v>
      </c>
      <c r="AC1530" s="110"/>
      <c r="AD1530" s="14">
        <v>8137.17</v>
      </c>
      <c r="AE1530" s="14"/>
      <c r="AF1530" s="14">
        <v>24185.31</v>
      </c>
      <c r="AG1530" s="14"/>
      <c r="AH1530" s="14">
        <v>36999.24</v>
      </c>
      <c r="AI1530" s="14"/>
      <c r="AJ1530" s="14">
        <v>28274.15</v>
      </c>
      <c r="AK1530" s="65"/>
      <c r="AL1530" s="14">
        <v>0</v>
      </c>
      <c r="AM1530" s="65"/>
      <c r="AN1530" s="25">
        <v>3587.49</v>
      </c>
      <c r="AO1530" s="25">
        <v>4208.82</v>
      </c>
      <c r="AP1530" s="25">
        <v>2204.2800000000002</v>
      </c>
      <c r="AQ1530" s="25">
        <v>1539.7</v>
      </c>
      <c r="AR1530" s="25">
        <v>3697.15</v>
      </c>
      <c r="AS1530" s="25">
        <v>2514.34</v>
      </c>
      <c r="AT1530" s="25">
        <v>1789.58</v>
      </c>
      <c r="AU1530" s="25">
        <v>4163.54</v>
      </c>
      <c r="AV1530" s="25">
        <v>2343.83</v>
      </c>
      <c r="AW1530" s="25">
        <v>2423.56</v>
      </c>
      <c r="AX1530" s="25">
        <v>2385.1</v>
      </c>
      <c r="AY1530" s="25">
        <v>3328.51</v>
      </c>
      <c r="AZ1530" s="108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  <c r="BS1530" s="10"/>
      <c r="BT1530" s="10"/>
      <c r="BU1530" s="10"/>
      <c r="BV1530" s="10"/>
      <c r="BW1530" s="10"/>
      <c r="BX1530" s="10"/>
      <c r="BY1530" s="10"/>
      <c r="BZ1530" s="10"/>
      <c r="CA1530" s="10"/>
      <c r="CB1530" s="10"/>
      <c r="CC1530" s="10"/>
      <c r="CD1530" s="10"/>
      <c r="CE1530" s="10"/>
      <c r="CF1530" s="10"/>
      <c r="CG1530" s="10"/>
      <c r="CH1530" s="10"/>
      <c r="CI1530" s="10"/>
      <c r="CJ1530" s="10"/>
      <c r="CK1530" s="10"/>
      <c r="CL1530" s="10"/>
      <c r="CM1530" s="10"/>
      <c r="CN1530" s="10"/>
      <c r="CO1530" s="10"/>
      <c r="CP1530" s="10"/>
      <c r="CQ1530" s="10"/>
      <c r="CR1530" s="10"/>
      <c r="CS1530" s="10"/>
      <c r="CT1530" s="10"/>
      <c r="CU1530" s="10"/>
      <c r="CV1530" s="10"/>
      <c r="CW1530" s="10"/>
      <c r="CX1530" s="10"/>
      <c r="CY1530" s="10"/>
      <c r="CZ1530" s="10"/>
      <c r="DA1530" s="10"/>
      <c r="DB1530" s="10"/>
      <c r="DC1530" s="10"/>
      <c r="DD1530" s="10"/>
      <c r="DE1530" s="10"/>
      <c r="DF1530" s="10"/>
      <c r="DG1530" s="10"/>
      <c r="DH1530" s="10"/>
      <c r="DI1530" s="10"/>
      <c r="DJ1530" s="10"/>
      <c r="DK1530" s="10"/>
      <c r="DL1530" s="10"/>
      <c r="DM1530" s="10"/>
      <c r="DN1530" s="10"/>
      <c r="DO1530" s="10"/>
      <c r="DP1530" s="10"/>
      <c r="DQ1530" s="10"/>
      <c r="DR1530" s="10"/>
      <c r="DS1530" s="10"/>
    </row>
    <row r="1531" spans="1:123" s="101" customFormat="1" ht="10.95" customHeight="1" x14ac:dyDescent="0.25">
      <c r="A1531" s="75" t="s">
        <v>348</v>
      </c>
      <c r="B1531" s="95" t="str">
        <f t="shared" si="424"/>
        <v>Bud02 2020,4001,'553500',2849.23333333333</v>
      </c>
      <c r="C1531" s="96">
        <f t="shared" si="425"/>
        <v>2020</v>
      </c>
      <c r="D1531" s="96">
        <v>4001</v>
      </c>
      <c r="E1531" s="97">
        <f>IF(LEFT(H1531,1) = "x",H1531,F1531)</f>
        <v>553500</v>
      </c>
      <c r="F1531" s="90">
        <v>553500</v>
      </c>
      <c r="G1531" s="98">
        <f>IF(""="",1,SUBSTITUTE(SUBSTITUTE("","xxp","xpp"),"xppm13","xppm08"))</f>
        <v>1</v>
      </c>
      <c r="H1531" s="98">
        <f>IF(""="",1,"")</f>
        <v>1</v>
      </c>
      <c r="I1531" s="98">
        <f>IF(""="",1,IF(LEFT("",1)&lt;&gt;"E","",1))</f>
        <v>1</v>
      </c>
      <c r="J1531" s="98">
        <f>IF(""="",1,IF(LEFT("",1)="E","",1))</f>
        <v>1</v>
      </c>
      <c r="K1531" s="99" t="s">
        <v>384</v>
      </c>
      <c r="L1531" s="91">
        <v>4001</v>
      </c>
      <c r="M1531" s="100" t="str">
        <f>IF(LEFT($G1531,4)="xppm","*","")</f>
        <v/>
      </c>
      <c r="N1531" s="101" t="str">
        <f>UPPER(TRIM("          TELEPHONE/CELL PHONE"))</f>
        <v>TELEPHONE/CELL PHONE</v>
      </c>
      <c r="P1531" s="102" t="s">
        <v>370</v>
      </c>
      <c r="R1531" s="109">
        <f>IFERROR(IF(1*AB1531&gt;0,AB1531,V1531),V1531)</f>
        <v>2849.2333333333331</v>
      </c>
      <c r="S1531" s="108"/>
      <c r="T1531" s="101">
        <f>IFERROR(IF(LEFT($G1531,4)="xppm",AD1531/VLOOKUP($G1531,$K$11:$Z$28,T$1,0),IF(LEFT($J1531,1)="E",AD1531/VLOOKUP($J1531,$K$11:$Z$28,T$1,0),AD1531/T$6)),"")</f>
        <v>3066.3666666666668</v>
      </c>
      <c r="V1531" s="101">
        <f>IFERROR(IF(LEFT($G1531,4)="xppm",AF1531/VLOOKUP($G1531,$K$11:$Z$28,V$1,0),IF(LEFT($J1531,1)="E",AF1531/VLOOKUP($J1531,$K$11:$Z$28,V$1,0),AF1531/V$6)),"")</f>
        <v>2849.2333333333331</v>
      </c>
      <c r="X1531" s="101">
        <f>IFERROR(IF(LEFT($G1531,4)="xppm",AH1531/VLOOKUP($G1531,$K$11:$Z$28,X$1,0),IF(LEFT($J1531,1)="E",AH1531/VLOOKUP($J1531,$K$11:$Z$28,X$1,0),AH1531/X$6)),"")</f>
        <v>2672.374166666667</v>
      </c>
      <c r="Z1531" s="101">
        <f>IFERROR(IF(LEFT($G1531,4)="xppm",AJ1531/VLOOKUP($G1531,$K$11:$Z$28,Z$1,0),IF(LEFT($J1531,1)="E",AJ1531/VLOOKUP($J1531,$K$11:$Z$28,Z$1,0),AJ1531/Z$6)),"")</f>
        <v>2680.8283333333334</v>
      </c>
      <c r="AA1531" s="108"/>
      <c r="AB1531" s="99">
        <f>IFERROR(IF(LEFT($G1531,4)="xppm",AL1531/VLOOKUP($G1531,$K$11:$Z$28,AB$1,0),IF(LEFT($J1531,1)="E",AL1531/VLOOKUP($J1531,$K$11:$AB$28,AB$1,0),AL1531/AB$6)),"")</f>
        <v>0</v>
      </c>
      <c r="AC1531" s="110"/>
      <c r="AD1531" s="14">
        <v>9199.1</v>
      </c>
      <c r="AE1531" s="14"/>
      <c r="AF1531" s="14">
        <v>25643.1</v>
      </c>
      <c r="AG1531" s="14"/>
      <c r="AH1531" s="14">
        <v>32068.49</v>
      </c>
      <c r="AI1531" s="14"/>
      <c r="AJ1531" s="14">
        <v>32169.94</v>
      </c>
      <c r="AK1531" s="65"/>
      <c r="AL1531" s="14">
        <v>0</v>
      </c>
      <c r="AM1531" s="65"/>
      <c r="AN1531" s="25">
        <v>3356.61</v>
      </c>
      <c r="AO1531" s="25">
        <v>2698.05</v>
      </c>
      <c r="AP1531" s="25">
        <v>2757.78</v>
      </c>
      <c r="AQ1531" s="25">
        <v>3549.59</v>
      </c>
      <c r="AR1531" s="25">
        <v>2815.41</v>
      </c>
      <c r="AS1531" s="25">
        <v>2105.9699999999998</v>
      </c>
      <c r="AT1531" s="25">
        <v>2814.95</v>
      </c>
      <c r="AU1531" s="25">
        <v>2469</v>
      </c>
      <c r="AV1531" s="25">
        <v>2689.08</v>
      </c>
      <c r="AW1531" s="25">
        <v>2813.99</v>
      </c>
      <c r="AX1531" s="25">
        <v>2515.79</v>
      </c>
      <c r="AY1531" s="25">
        <v>3869.32</v>
      </c>
      <c r="AZ1531" s="108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  <c r="BS1531" s="10"/>
      <c r="BT1531" s="10"/>
      <c r="BU1531" s="10"/>
      <c r="BV1531" s="10"/>
      <c r="BW1531" s="10"/>
      <c r="BX1531" s="10"/>
      <c r="BY1531" s="10"/>
      <c r="BZ1531" s="10"/>
      <c r="CA1531" s="10"/>
      <c r="CB1531" s="10"/>
      <c r="CC1531" s="10"/>
      <c r="CD1531" s="10"/>
      <c r="CE1531" s="10"/>
      <c r="CF1531" s="10"/>
      <c r="CG1531" s="10"/>
      <c r="CH1531" s="10"/>
      <c r="CI1531" s="10"/>
      <c r="CJ1531" s="10"/>
      <c r="CK1531" s="10"/>
      <c r="CL1531" s="10"/>
      <c r="CM1531" s="10"/>
      <c r="CN1531" s="10"/>
      <c r="CO1531" s="10"/>
      <c r="CP1531" s="10"/>
      <c r="CQ1531" s="10"/>
      <c r="CR1531" s="10"/>
      <c r="CS1531" s="10"/>
      <c r="CT1531" s="10"/>
      <c r="CU1531" s="10"/>
      <c r="CV1531" s="10"/>
      <c r="CW1531" s="10"/>
      <c r="CX1531" s="10"/>
      <c r="CY1531" s="10"/>
      <c r="CZ1531" s="10"/>
      <c r="DA1531" s="10"/>
      <c r="DB1531" s="10"/>
      <c r="DC1531" s="10"/>
      <c r="DD1531" s="10"/>
      <c r="DE1531" s="10"/>
      <c r="DF1531" s="10"/>
      <c r="DG1531" s="10"/>
      <c r="DH1531" s="10"/>
      <c r="DI1531" s="10"/>
      <c r="DJ1531" s="10"/>
      <c r="DK1531" s="10"/>
      <c r="DL1531" s="10"/>
      <c r="DM1531" s="10"/>
      <c r="DN1531" s="10"/>
      <c r="DO1531" s="10"/>
      <c r="DP1531" s="10"/>
      <c r="DQ1531" s="10"/>
      <c r="DR1531" s="10"/>
      <c r="DS1531" s="10"/>
    </row>
    <row r="1532" spans="1:123" s="101" customFormat="1" ht="10.95" customHeight="1" x14ac:dyDescent="0.25">
      <c r="A1532" s="75" t="s">
        <v>348</v>
      </c>
      <c r="B1532" s="95" t="str">
        <f t="shared" si="424"/>
        <v>Bud02 2020,4001,'555000',2186.53111111111</v>
      </c>
      <c r="C1532" s="96">
        <f t="shared" si="425"/>
        <v>2020</v>
      </c>
      <c r="D1532" s="96">
        <v>4001</v>
      </c>
      <c r="E1532" s="97">
        <f>IF(LEFT(H1532,1) = "x",H1532,F1532)</f>
        <v>555000</v>
      </c>
      <c r="F1532" s="90">
        <v>555000</v>
      </c>
      <c r="G1532" s="98">
        <f>IF(""="",1,SUBSTITUTE(SUBSTITUTE("","xxp","xpp"),"xppm13","xppm08"))</f>
        <v>1</v>
      </c>
      <c r="H1532" s="98">
        <f>IF(""="",1,"")</f>
        <v>1</v>
      </c>
      <c r="I1532" s="98">
        <f>IF(""="",1,IF(LEFT("",1)&lt;&gt;"E","",1))</f>
        <v>1</v>
      </c>
      <c r="J1532" s="98">
        <f>IF(""="",1,IF(LEFT("",1)="E","",1))</f>
        <v>1</v>
      </c>
      <c r="K1532" s="99" t="s">
        <v>385</v>
      </c>
      <c r="L1532" s="91">
        <v>4001</v>
      </c>
      <c r="M1532" s="100" t="str">
        <f>IF(LEFT($G1532,4)="xppm","*","")</f>
        <v/>
      </c>
      <c r="N1532" s="101" t="str">
        <f>UPPER(TRIM("          DONATIONS"))</f>
        <v>DONATIONS</v>
      </c>
      <c r="P1532" s="102" t="s">
        <v>386</v>
      </c>
      <c r="R1532" s="109">
        <f>IFERROR(IF(1*AB1532&gt;0,AB1532,V1532),V1532)</f>
        <v>2186.5311111111109</v>
      </c>
      <c r="S1532" s="108"/>
      <c r="T1532" s="101">
        <f>IFERROR(IF(LEFT($G1532,4)="xppm",AD1532/VLOOKUP($G1532,$K$11:$Z$28,T$1,0),IF(LEFT($J1532,1)="E",AD1532/VLOOKUP($J1532,$K$11:$Z$28,T$1,0),AD1532/T$6)),"")</f>
        <v>2165.15</v>
      </c>
      <c r="V1532" s="101">
        <f>IFERROR(IF(LEFT($G1532,4)="xppm",AF1532/VLOOKUP($G1532,$K$11:$Z$28,V$1,0),IF(LEFT($J1532,1)="E",AF1532/VLOOKUP($J1532,$K$11:$Z$28,V$1,0),AF1532/V$6)),"")</f>
        <v>2186.5311111111109</v>
      </c>
      <c r="X1532" s="101">
        <f>IFERROR(IF(LEFT($G1532,4)="xppm",AH1532/VLOOKUP($G1532,$K$11:$Z$28,X$1,0),IF(LEFT($J1532,1)="E",AH1532/VLOOKUP($J1532,$K$11:$Z$28,X$1,0),AH1532/X$6)),"")</f>
        <v>2192.6633333333334</v>
      </c>
      <c r="Z1532" s="101">
        <f>IFERROR(IF(LEFT($G1532,4)="xppm",AJ1532/VLOOKUP($G1532,$K$11:$Z$28,Z$1,0),IF(LEFT($J1532,1)="E",AJ1532/VLOOKUP($J1532,$K$11:$Z$28,Z$1,0),AJ1532/Z$6)),"")</f>
        <v>2179.8622220000002</v>
      </c>
      <c r="AA1532" s="108"/>
      <c r="AB1532" s="99">
        <f>IFERROR(IF(LEFT($G1532,4)="xppm",AL1532/VLOOKUP($G1532,$K$11:$Z$28,AB$1,0),IF(LEFT($J1532,1)="E",AL1532/VLOOKUP($J1532,$K$11:$AB$28,AB$1,0),AL1532/AB$6)),"")</f>
        <v>0</v>
      </c>
      <c r="AC1532" s="110"/>
      <c r="AD1532" s="14">
        <v>6495.45</v>
      </c>
      <c r="AE1532" s="14"/>
      <c r="AF1532" s="14">
        <v>19678.78</v>
      </c>
      <c r="AG1532" s="14"/>
      <c r="AH1532" s="14">
        <v>26311.96</v>
      </c>
      <c r="AI1532" s="14"/>
      <c r="AJ1532" s="14">
        <v>26158.346664000001</v>
      </c>
      <c r="AK1532" s="65"/>
      <c r="AL1532" s="14">
        <v>0</v>
      </c>
      <c r="AM1532" s="65"/>
      <c r="AN1532" s="25">
        <v>2041.3</v>
      </c>
      <c r="AO1532" s="25">
        <v>2423.4499999999998</v>
      </c>
      <c r="AP1532" s="25">
        <v>2321.31</v>
      </c>
      <c r="AQ1532" s="25">
        <v>2000</v>
      </c>
      <c r="AR1532" s="25">
        <v>2583.33</v>
      </c>
      <c r="AS1532" s="25">
        <v>2600</v>
      </c>
      <c r="AT1532" s="25">
        <v>2000</v>
      </c>
      <c r="AU1532" s="25">
        <v>2000</v>
      </c>
      <c r="AV1532" s="25">
        <v>2000</v>
      </c>
      <c r="AW1532" s="25">
        <v>2495.4499999999998</v>
      </c>
      <c r="AX1532" s="25">
        <v>2000</v>
      </c>
      <c r="AY1532" s="25">
        <v>2000</v>
      </c>
      <c r="AZ1532" s="108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  <c r="BS1532" s="10"/>
      <c r="BT1532" s="10"/>
      <c r="BU1532" s="10"/>
      <c r="BV1532" s="10"/>
      <c r="BW1532" s="10"/>
      <c r="BX1532" s="10"/>
      <c r="BY1532" s="10"/>
      <c r="BZ1532" s="10"/>
      <c r="CA1532" s="10"/>
      <c r="CB1532" s="10"/>
      <c r="CC1532" s="10"/>
      <c r="CD1532" s="10"/>
      <c r="CE1532" s="10"/>
      <c r="CF1532" s="10"/>
      <c r="CG1532" s="10"/>
      <c r="CH1532" s="10"/>
      <c r="CI1532" s="10"/>
      <c r="CJ1532" s="10"/>
      <c r="CK1532" s="10"/>
      <c r="CL1532" s="10"/>
      <c r="CM1532" s="10"/>
      <c r="CN1532" s="10"/>
      <c r="CO1532" s="10"/>
      <c r="CP1532" s="10"/>
      <c r="CQ1532" s="10"/>
      <c r="CR1532" s="10"/>
      <c r="CS1532" s="10"/>
      <c r="CT1532" s="10"/>
      <c r="CU1532" s="10"/>
      <c r="CV1532" s="10"/>
      <c r="CW1532" s="10"/>
      <c r="CX1532" s="10"/>
      <c r="CY1532" s="10"/>
      <c r="CZ1532" s="10"/>
      <c r="DA1532" s="10"/>
      <c r="DB1532" s="10"/>
      <c r="DC1532" s="10"/>
      <c r="DD1532" s="10"/>
      <c r="DE1532" s="10"/>
      <c r="DF1532" s="10"/>
      <c r="DG1532" s="10"/>
      <c r="DH1532" s="10"/>
      <c r="DI1532" s="10"/>
      <c r="DJ1532" s="10"/>
      <c r="DK1532" s="10"/>
      <c r="DL1532" s="10"/>
      <c r="DM1532" s="10"/>
      <c r="DN1532" s="10"/>
      <c r="DO1532" s="10"/>
      <c r="DP1532" s="10"/>
      <c r="DQ1532" s="10"/>
      <c r="DR1532" s="10"/>
      <c r="DS1532" s="10"/>
    </row>
    <row r="1533" spans="1:123" s="101" customFormat="1" ht="10.95" customHeight="1" x14ac:dyDescent="0.25">
      <c r="A1533" s="75" t="s">
        <v>348</v>
      </c>
      <c r="B1533" s="95" t="str">
        <f t="shared" si="424"/>
        <v>Bud02 2020,4001,'xga001',0.000770387958197796</v>
      </c>
      <c r="C1533" s="96">
        <f t="shared" si="425"/>
        <v>2020</v>
      </c>
      <c r="D1533" s="96">
        <v>4001</v>
      </c>
      <c r="E1533" s="97" t="str">
        <f>IF(LEFT(H1533,1) = "x",H1533,F1533)</f>
        <v>xga001</v>
      </c>
      <c r="F1533" s="90">
        <v>555500</v>
      </c>
      <c r="G1533" s="98">
        <f>IF(""="",1,SUBSTITUTE(SUBSTITUTE("","xxp","xpp"),"xppm13","xppm08"))</f>
        <v>1</v>
      </c>
      <c r="H1533" s="98" t="str">
        <f>IF("xga001"="",1,"xga001")</f>
        <v>xga001</v>
      </c>
      <c r="I1533" s="98">
        <f>IF("E1z"="",1,IF(LEFT("E1z",1)&lt;&gt;"E","E1z",1))</f>
        <v>1</v>
      </c>
      <c r="J1533" s="98" t="str">
        <f>IF("E1z"="",1,IF(LEFT("E1z",1)="E","E1z",1))</f>
        <v>E1z</v>
      </c>
      <c r="K1533" s="99" t="s">
        <v>387</v>
      </c>
      <c r="L1533" s="91">
        <v>4001</v>
      </c>
      <c r="M1533" s="100" t="str">
        <f>IF(LEFT($G1533,4)="xppm","*","")</f>
        <v/>
      </c>
      <c r="N1533" s="101" t="str">
        <f>UPPER(TRIM("          BAD DEBT"))</f>
        <v>BAD DEBT</v>
      </c>
      <c r="P1533" s="102" t="s">
        <v>388</v>
      </c>
      <c r="R1533" s="109">
        <f>IFERROR(IF(1*AB1533&gt;0,AB1533,V1533),V1533)</f>
        <v>7.7038795819779594E-4</v>
      </c>
      <c r="S1533" s="108"/>
      <c r="T1533" s="101">
        <f>IFERROR(IF(LEFT($G1533,4)="xppm",AD1533/VLOOKUP($G1533,$K$11:$Z$28,T$1,0),IF(LEFT($J1533,1)="E",AD1533/VLOOKUP($J1533,$K$11:$Z$28,T$1,0),AD1533/T$6)),"")</f>
        <v>7.885873323054015E-4</v>
      </c>
      <c r="V1533" s="101">
        <f>IFERROR(IF(LEFT($G1533,4)="xppm",AF1533/VLOOKUP($G1533,$K$11:$Z$28,V$1,0),IF(LEFT($J1533,1)="E",AF1533/VLOOKUP($J1533,$K$11:$Z$28,V$1,0),AF1533/V$6)),"")</f>
        <v>7.7038795819779594E-4</v>
      </c>
      <c r="X1533" s="101">
        <f>IFERROR(IF(LEFT($G1533,4)="xppm",AH1533/VLOOKUP($G1533,$K$11:$Z$28,X$1,0),IF(LEFT($J1533,1)="E",AH1533/VLOOKUP($J1533,$K$11:$Z$28,X$1,0),AH1533/X$6)),"")</f>
        <v>7.3648912242109735E-4</v>
      </c>
      <c r="Z1533" s="101">
        <f>IFERROR(IF(LEFT($G1533,4)="xppm",AJ1533/VLOOKUP($G1533,$K$11:$Z$28,Z$1,0),IF(LEFT($J1533,1)="E",AJ1533/VLOOKUP($J1533,$K$11:$Z$28,Z$1,0),AJ1533/Z$6)),"")</f>
        <v>8.6435577408549918E-4</v>
      </c>
      <c r="AA1533" s="108"/>
      <c r="AB1533" s="99" t="str">
        <f>IFERROR(IF(LEFT($G1533,4)="xppm",AL1533/VLOOKUP($G1533,$K$11:$Z$28,AB$1,0),IF(LEFT($J1533,1)="E",AL1533/VLOOKUP($J1533,$K$11:$AB$28,AB$1,0),AL1533/AB$6)),"")</f>
        <v/>
      </c>
      <c r="AC1533" s="110"/>
      <c r="AD1533" s="14">
        <v>87406.57</v>
      </c>
      <c r="AE1533" s="14"/>
      <c r="AF1533" s="14">
        <v>256811.64</v>
      </c>
      <c r="AG1533" s="14"/>
      <c r="AH1533" s="14">
        <v>267065.07</v>
      </c>
      <c r="AI1533" s="14"/>
      <c r="AJ1533" s="14">
        <v>364664.684779</v>
      </c>
      <c r="AK1533" s="65"/>
      <c r="AL1533" s="14">
        <v>0</v>
      </c>
      <c r="AM1533" s="65"/>
      <c r="AN1533" s="25">
        <v>22593.78</v>
      </c>
      <c r="AO1533" s="25">
        <v>23002.52</v>
      </c>
      <c r="AP1533" s="25">
        <v>23605.63</v>
      </c>
      <c r="AQ1533" s="25">
        <v>28447.81</v>
      </c>
      <c r="AR1533" s="25">
        <v>25677.37</v>
      </c>
      <c r="AS1533" s="25">
        <v>28980.080000000002</v>
      </c>
      <c r="AT1533" s="25">
        <v>28497.26</v>
      </c>
      <c r="AU1533" s="25">
        <v>28954.11</v>
      </c>
      <c r="AV1533" s="25">
        <v>28848.44</v>
      </c>
      <c r="AW1533" s="25">
        <v>30099.1</v>
      </c>
      <c r="AX1533" s="25">
        <v>30526.57</v>
      </c>
      <c r="AY1533" s="25">
        <v>26780.9</v>
      </c>
      <c r="AZ1533" s="108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  <c r="BS1533" s="10"/>
      <c r="BT1533" s="10"/>
      <c r="BU1533" s="10"/>
      <c r="BV1533" s="10"/>
      <c r="BW1533" s="10"/>
      <c r="BX1533" s="10"/>
      <c r="BY1533" s="10"/>
      <c r="BZ1533" s="10"/>
      <c r="CA1533" s="10"/>
      <c r="CB1533" s="10"/>
      <c r="CC1533" s="10"/>
      <c r="CD1533" s="10"/>
      <c r="CE1533" s="10"/>
      <c r="CF1533" s="10"/>
      <c r="CG1533" s="10"/>
      <c r="CH1533" s="10"/>
      <c r="CI1533" s="10"/>
      <c r="CJ1533" s="10"/>
      <c r="CK1533" s="10"/>
      <c r="CL1533" s="10"/>
      <c r="CM1533" s="10"/>
      <c r="CN1533" s="10"/>
      <c r="CO1533" s="10"/>
      <c r="CP1533" s="10"/>
      <c r="CQ1533" s="10"/>
      <c r="CR1533" s="10"/>
      <c r="CS1533" s="10"/>
      <c r="CT1533" s="10"/>
      <c r="CU1533" s="10"/>
      <c r="CV1533" s="10"/>
      <c r="CW1533" s="10"/>
      <c r="CX1533" s="10"/>
      <c r="CY1533" s="10"/>
      <c r="CZ1533" s="10"/>
      <c r="DA1533" s="10"/>
      <c r="DB1533" s="10"/>
      <c r="DC1533" s="10"/>
      <c r="DD1533" s="10"/>
      <c r="DE1533" s="10"/>
      <c r="DF1533" s="10"/>
      <c r="DG1533" s="10"/>
      <c r="DH1533" s="10"/>
      <c r="DI1533" s="10"/>
      <c r="DJ1533" s="10"/>
      <c r="DK1533" s="10"/>
      <c r="DL1533" s="10"/>
      <c r="DM1533" s="10"/>
      <c r="DN1533" s="10"/>
      <c r="DO1533" s="10"/>
      <c r="DP1533" s="10"/>
      <c r="DQ1533" s="10"/>
      <c r="DR1533" s="10"/>
      <c r="DS1533" s="10"/>
    </row>
    <row r="1534" spans="1:123" s="101" customFormat="1" ht="10.95" customHeight="1" x14ac:dyDescent="0.25">
      <c r="A1534" s="75" t="s">
        <v>348</v>
      </c>
      <c r="B1534" s="95" t="str">
        <f t="shared" si="424"/>
        <v>Bud02 2020,4001,'556000',33660</v>
      </c>
      <c r="C1534" s="96">
        <f t="shared" si="425"/>
        <v>2020</v>
      </c>
      <c r="D1534" s="96">
        <v>4001</v>
      </c>
      <c r="E1534" s="97">
        <f>IF(LEFT(H1534,1) = "x",H1534,F1534)</f>
        <v>556000</v>
      </c>
      <c r="F1534" s="90">
        <v>556000</v>
      </c>
      <c r="G1534" s="98">
        <f>IF(""="",1,SUBSTITUTE(SUBSTITUTE("","xxp","xpp"),"xppm13","xppm08"))</f>
        <v>1</v>
      </c>
      <c r="H1534" s="98">
        <f>IF(""="",1,"")</f>
        <v>1</v>
      </c>
      <c r="I1534" s="98">
        <f>IF(""="",1,IF(LEFT("",1)&lt;&gt;"E","",1))</f>
        <v>1</v>
      </c>
      <c r="J1534" s="98">
        <f>IF(""="",1,IF(LEFT("",1)="E","",1))</f>
        <v>1</v>
      </c>
      <c r="K1534" s="99" t="s">
        <v>389</v>
      </c>
      <c r="L1534" s="91">
        <v>4001</v>
      </c>
      <c r="M1534" s="100" t="str">
        <f>IF(LEFT($G1534,4)="xppm","*","")</f>
        <v/>
      </c>
      <c r="N1534" s="101" t="str">
        <f>UPPER(TRIM("          MEDICAID BED TAX"))</f>
        <v>MEDICAID BED TAX</v>
      </c>
      <c r="P1534" s="102" t="s">
        <v>356</v>
      </c>
      <c r="R1534" s="109">
        <f>IFERROR(IF(1*AB1534&gt;0,AB1534,V1534),V1534)</f>
        <v>33660</v>
      </c>
      <c r="S1534" s="108"/>
      <c r="T1534" s="101">
        <f>IFERROR(IF(LEFT($G1534,4)="xppm",AD1534/VLOOKUP($G1534,$K$11:$Z$28,T$1,0),IF(LEFT($J1534,1)="E",AD1534/VLOOKUP($J1534,$K$11:$Z$28,T$1,0),AD1534/T$6)),"")</f>
        <v>33660</v>
      </c>
      <c r="V1534" s="101">
        <f>IFERROR(IF(LEFT($G1534,4)="xppm",AF1534/VLOOKUP($G1534,$K$11:$Z$28,V$1,0),IF(LEFT($J1534,1)="E",AF1534/VLOOKUP($J1534,$K$11:$Z$28,V$1,0),AF1534/V$6)),"")</f>
        <v>33660</v>
      </c>
      <c r="X1534" s="101">
        <f>IFERROR(IF(LEFT($G1534,4)="xppm",AH1534/VLOOKUP($G1534,$K$11:$Z$28,X$1,0),IF(LEFT($J1534,1)="E",AH1534/VLOOKUP($J1534,$K$11:$Z$28,X$1,0),AH1534/X$6)),"")</f>
        <v>33660</v>
      </c>
      <c r="Z1534" s="101">
        <f>IFERROR(IF(LEFT($G1534,4)="xppm",AJ1534/VLOOKUP($G1534,$K$11:$Z$28,Z$1,0),IF(LEFT($J1534,1)="E",AJ1534/VLOOKUP($J1534,$K$11:$Z$28,Z$1,0),AJ1534/Z$6)),"")</f>
        <v>33660</v>
      </c>
      <c r="AA1534" s="108"/>
      <c r="AB1534" s="99">
        <f>IFERROR(IF(LEFT($G1534,4)="xppm",AL1534/VLOOKUP($G1534,$K$11:$Z$28,AB$1,0),IF(LEFT($J1534,1)="E",AL1534/VLOOKUP($J1534,$K$11:$AB$28,AB$1,0),AL1534/AB$6)),"")</f>
        <v>0</v>
      </c>
      <c r="AC1534" s="110"/>
      <c r="AD1534" s="14">
        <v>100980</v>
      </c>
      <c r="AE1534" s="14"/>
      <c r="AF1534" s="14">
        <v>302940</v>
      </c>
      <c r="AG1534" s="14"/>
      <c r="AH1534" s="14">
        <v>403920</v>
      </c>
      <c r="AI1534" s="14"/>
      <c r="AJ1534" s="14">
        <v>403920</v>
      </c>
      <c r="AK1534" s="65"/>
      <c r="AL1534" s="14">
        <v>0</v>
      </c>
      <c r="AM1534" s="65"/>
      <c r="AN1534" s="25">
        <v>33660</v>
      </c>
      <c r="AO1534" s="25">
        <v>33660</v>
      </c>
      <c r="AP1534" s="25">
        <v>33660</v>
      </c>
      <c r="AQ1534" s="25">
        <v>33660</v>
      </c>
      <c r="AR1534" s="25">
        <v>33660</v>
      </c>
      <c r="AS1534" s="25">
        <v>33660</v>
      </c>
      <c r="AT1534" s="25">
        <v>33660</v>
      </c>
      <c r="AU1534" s="25">
        <v>33660</v>
      </c>
      <c r="AV1534" s="25">
        <v>33660</v>
      </c>
      <c r="AW1534" s="25">
        <v>33660</v>
      </c>
      <c r="AX1534" s="25">
        <v>33660</v>
      </c>
      <c r="AY1534" s="25">
        <v>33660</v>
      </c>
      <c r="AZ1534" s="108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  <c r="BS1534" s="10"/>
      <c r="BT1534" s="10"/>
      <c r="BU1534" s="10"/>
      <c r="BV1534" s="10"/>
      <c r="BW1534" s="10"/>
      <c r="BX1534" s="10"/>
      <c r="BY1534" s="10"/>
      <c r="BZ1534" s="10"/>
      <c r="CA1534" s="10"/>
      <c r="CB1534" s="10"/>
      <c r="CC1534" s="10"/>
      <c r="CD1534" s="10"/>
      <c r="CE1534" s="10"/>
      <c r="CF1534" s="10"/>
      <c r="CG1534" s="10"/>
      <c r="CH1534" s="10"/>
      <c r="CI1534" s="10"/>
      <c r="CJ1534" s="10"/>
      <c r="CK1534" s="10"/>
      <c r="CL1534" s="10"/>
      <c r="CM1534" s="10"/>
      <c r="CN1534" s="10"/>
      <c r="CO1534" s="10"/>
      <c r="CP1534" s="10"/>
      <c r="CQ1534" s="10"/>
      <c r="CR1534" s="10"/>
      <c r="CS1534" s="10"/>
      <c r="CT1534" s="10"/>
      <c r="CU1534" s="10"/>
      <c r="CV1534" s="10"/>
      <c r="CW1534" s="10"/>
      <c r="CX1534" s="10"/>
      <c r="CY1534" s="10"/>
      <c r="CZ1534" s="10"/>
      <c r="DA1534" s="10"/>
      <c r="DB1534" s="10"/>
      <c r="DC1534" s="10"/>
      <c r="DD1534" s="10"/>
      <c r="DE1534" s="10"/>
      <c r="DF1534" s="10"/>
      <c r="DG1534" s="10"/>
      <c r="DH1534" s="10"/>
      <c r="DI1534" s="10"/>
      <c r="DJ1534" s="10"/>
      <c r="DK1534" s="10"/>
      <c r="DL1534" s="10"/>
      <c r="DM1534" s="10"/>
      <c r="DN1534" s="10"/>
      <c r="DO1534" s="10"/>
      <c r="DP1534" s="10"/>
      <c r="DQ1534" s="10"/>
      <c r="DR1534" s="10"/>
      <c r="DS1534" s="10"/>
    </row>
    <row r="1535" spans="1:123" ht="4.05" customHeight="1" x14ac:dyDescent="0.25">
      <c r="A1535" s="75" t="s">
        <v>348</v>
      </c>
      <c r="E1535" s="111"/>
      <c r="F1535" s="112"/>
      <c r="T1535" s="25"/>
      <c r="U1535" s="25"/>
      <c r="V1535" s="25"/>
      <c r="W1535" s="25"/>
      <c r="X1535" s="25"/>
      <c r="Y1535" s="25"/>
      <c r="Z1535" s="25"/>
      <c r="AA1535" s="25"/>
      <c r="AB1535" s="14"/>
      <c r="AC1535" s="14"/>
    </row>
    <row r="1536" spans="1:123" s="86" customFormat="1" ht="15" customHeight="1" x14ac:dyDescent="0.25">
      <c r="A1536" s="75" t="s">
        <v>348</v>
      </c>
      <c r="B1536" s="80"/>
      <c r="C1536" s="80"/>
      <c r="D1536" s="80"/>
      <c r="E1536" s="81"/>
      <c r="F1536" s="82"/>
      <c r="G1536" s="81"/>
      <c r="H1536" s="81"/>
      <c r="I1536" s="81"/>
      <c r="J1536" s="81"/>
      <c r="K1536" s="81"/>
      <c r="L1536" s="83">
        <f>L1537</f>
        <v>4001</v>
      </c>
      <c r="M1536" s="84" t="s">
        <v>390</v>
      </c>
      <c r="N1536" s="84"/>
      <c r="O1536" s="84"/>
      <c r="P1536" s="84"/>
      <c r="Q1536" s="84"/>
      <c r="R1536" s="84"/>
      <c r="S1536" s="84"/>
      <c r="T1536" s="84"/>
      <c r="U1536" s="84"/>
      <c r="V1536" s="84"/>
      <c r="W1536" s="84"/>
      <c r="X1536" s="84"/>
      <c r="Y1536" s="84"/>
      <c r="Z1536" s="84"/>
      <c r="AA1536" s="84"/>
      <c r="AB1536" s="81"/>
      <c r="AC1536" s="81"/>
      <c r="AD1536" s="14"/>
      <c r="AE1536" s="14"/>
      <c r="AF1536" s="14"/>
      <c r="AG1536" s="14"/>
      <c r="AH1536" s="14"/>
      <c r="AI1536" s="14"/>
      <c r="AJ1536" s="14"/>
      <c r="AK1536" s="14"/>
      <c r="AL1536" s="14"/>
      <c r="AM1536" s="14"/>
      <c r="AN1536" s="85"/>
      <c r="AO1536" s="85"/>
      <c r="AP1536" s="85"/>
      <c r="AQ1536" s="85"/>
      <c r="AR1536" s="85"/>
      <c r="AS1536" s="85"/>
      <c r="AT1536" s="85"/>
      <c r="AU1536" s="85"/>
      <c r="AV1536" s="85"/>
      <c r="AW1536" s="85"/>
      <c r="AX1536" s="85"/>
      <c r="AY1536" s="85"/>
      <c r="AZ1536" s="84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  <c r="BS1536" s="10"/>
      <c r="BT1536" s="10"/>
      <c r="BU1536" s="10"/>
      <c r="BV1536" s="10"/>
      <c r="BW1536" s="10"/>
      <c r="BX1536" s="10"/>
      <c r="BY1536" s="10"/>
      <c r="BZ1536" s="10"/>
      <c r="CA1536" s="10"/>
      <c r="CB1536" s="10"/>
      <c r="CC1536" s="10"/>
      <c r="CD1536" s="10"/>
      <c r="CE1536" s="10"/>
      <c r="CF1536" s="10"/>
      <c r="CG1536" s="10"/>
      <c r="CH1536" s="10"/>
      <c r="CI1536" s="10"/>
      <c r="CJ1536" s="10"/>
      <c r="CK1536" s="10"/>
      <c r="CL1536" s="10"/>
      <c r="CM1536" s="10"/>
      <c r="CN1536" s="10"/>
      <c r="CO1536" s="10"/>
      <c r="CP1536" s="10"/>
      <c r="CQ1536" s="10"/>
      <c r="CR1536" s="10"/>
      <c r="CS1536" s="10"/>
      <c r="CT1536" s="10"/>
      <c r="CU1536" s="10"/>
      <c r="CV1536" s="10"/>
      <c r="CW1536" s="10"/>
      <c r="CX1536" s="10"/>
      <c r="CY1536" s="10"/>
      <c r="CZ1536" s="10"/>
      <c r="DA1536" s="10"/>
      <c r="DB1536" s="10"/>
      <c r="DC1536" s="10"/>
      <c r="DD1536" s="10"/>
      <c r="DE1536" s="10"/>
      <c r="DF1536" s="10"/>
      <c r="DG1536" s="10"/>
      <c r="DH1536" s="10"/>
      <c r="DI1536" s="10"/>
      <c r="DJ1536" s="10"/>
      <c r="DK1536" s="10"/>
      <c r="DL1536" s="10"/>
      <c r="DM1536" s="10"/>
      <c r="DN1536" s="10"/>
      <c r="DO1536" s="10"/>
      <c r="DP1536" s="10"/>
      <c r="DQ1536" s="10"/>
      <c r="DR1536" s="10"/>
      <c r="DS1536" s="10"/>
    </row>
    <row r="1537" spans="1:123" s="101" customFormat="1" ht="10.95" customHeight="1" x14ac:dyDescent="0.25">
      <c r="A1537" s="75" t="s">
        <v>348</v>
      </c>
      <c r="B1537" s="95" t="str">
        <f t="shared" ref="B1537:B1539" si="426">IF(E1537&gt;0,"Bud02 " &amp; C1537 &amp;","&amp;D1537&amp;",'"&amp;E1537&amp;"',"&amp;1*R1537)</f>
        <v>Bud02 2020,4001,'557500',15300</v>
      </c>
      <c r="C1537" s="96">
        <f t="shared" ref="C1537:C1539" si="427">$E$5</f>
        <v>2020</v>
      </c>
      <c r="D1537" s="96">
        <v>4001</v>
      </c>
      <c r="E1537" s="97">
        <f>IF(LEFT(H1537,1) = "x",H1537,F1537)</f>
        <v>557500</v>
      </c>
      <c r="F1537" s="90">
        <v>557500</v>
      </c>
      <c r="G1537" s="98">
        <f>IF(""="",1,SUBSTITUTE(SUBSTITUTE("","xxp","xpp"),"xppm13","xppm08"))</f>
        <v>1</v>
      </c>
      <c r="H1537" s="98">
        <f>IF(""="",1,"")</f>
        <v>1</v>
      </c>
      <c r="I1537" s="98">
        <f>IF(""="",1,IF(LEFT("",1)&lt;&gt;"E","",1))</f>
        <v>1</v>
      </c>
      <c r="J1537" s="98">
        <f>IF(""="",1,IF(LEFT("",1)="E","",1))</f>
        <v>1</v>
      </c>
      <c r="K1537" s="99" t="s">
        <v>391</v>
      </c>
      <c r="L1537" s="91">
        <v>4001</v>
      </c>
      <c r="M1537" s="100" t="str">
        <f>IF(LEFT($G1537,4)="xppm","*","")</f>
        <v/>
      </c>
      <c r="N1537" s="101" t="str">
        <f>UPPER(TRIM("          REAL ESTATE TAXES"))</f>
        <v>REAL ESTATE TAXES</v>
      </c>
      <c r="P1537" s="102" t="s">
        <v>356</v>
      </c>
      <c r="R1537" s="109">
        <f>IFERROR(IF(1*AB1537&gt;0,AB1537,V1537),V1537)</f>
        <v>15300</v>
      </c>
      <c r="S1537" s="108"/>
      <c r="T1537" s="101">
        <f>IFERROR(IF(LEFT($G1537,4)="xppm",AD1537/VLOOKUP($G1537,$K$11:$Z$28,T$1,0),IF(LEFT($J1537,1)="E",AD1537/VLOOKUP($J1537,$K$11:$Z$28,T$1,0),AD1537/T$6)),"")</f>
        <v>15300</v>
      </c>
      <c r="V1537" s="101">
        <f>IFERROR(IF(LEFT($G1537,4)="xppm",AF1537/VLOOKUP($G1537,$K$11:$Z$28,V$1,0),IF(LEFT($J1537,1)="E",AF1537/VLOOKUP($J1537,$K$11:$Z$28,V$1,0),AF1537/V$6)),"")</f>
        <v>15300</v>
      </c>
      <c r="X1537" s="101">
        <f>IFERROR(IF(LEFT($G1537,4)="xppm",AH1537/VLOOKUP($G1537,$K$11:$Z$28,X$1,0),IF(LEFT($J1537,1)="E",AH1537/VLOOKUP($J1537,$K$11:$Z$28,X$1,0),AH1537/X$6)),"")</f>
        <v>13573.970000000001</v>
      </c>
      <c r="Z1537" s="101">
        <f>IFERROR(IF(LEFT($G1537,4)="xppm",AJ1537/VLOOKUP($G1537,$K$11:$Z$28,Z$1,0),IF(LEFT($J1537,1)="E",AJ1537/VLOOKUP($J1537,$K$11:$Z$28,Z$1,0),AJ1537/Z$6)),"")</f>
        <v>15300</v>
      </c>
      <c r="AA1537" s="108"/>
      <c r="AB1537" s="99">
        <f>IFERROR(IF(LEFT($G1537,4)="xppm",AL1537/VLOOKUP($G1537,$K$11:$Z$28,AB$1,0),IF(LEFT($J1537,1)="E",AL1537/VLOOKUP($J1537,$K$11:$AB$28,AB$1,0),AL1537/AB$6)),"")</f>
        <v>0</v>
      </c>
      <c r="AC1537" s="110"/>
      <c r="AD1537" s="14">
        <v>45900</v>
      </c>
      <c r="AE1537" s="14"/>
      <c r="AF1537" s="14">
        <v>137700</v>
      </c>
      <c r="AG1537" s="14"/>
      <c r="AH1537" s="14">
        <v>162887.64000000001</v>
      </c>
      <c r="AI1537" s="14"/>
      <c r="AJ1537" s="14">
        <v>183600</v>
      </c>
      <c r="AK1537" s="65"/>
      <c r="AL1537" s="14">
        <v>0</v>
      </c>
      <c r="AM1537" s="65"/>
      <c r="AN1537" s="25">
        <v>15246</v>
      </c>
      <c r="AO1537" s="25">
        <v>15246</v>
      </c>
      <c r="AP1537" s="25">
        <v>-4818.3599999999997</v>
      </c>
      <c r="AQ1537" s="25">
        <v>15300</v>
      </c>
      <c r="AR1537" s="25">
        <v>15300</v>
      </c>
      <c r="AS1537" s="25">
        <v>15300</v>
      </c>
      <c r="AT1537" s="25">
        <v>15300</v>
      </c>
      <c r="AU1537" s="25">
        <v>15300</v>
      </c>
      <c r="AV1537" s="25">
        <v>15300</v>
      </c>
      <c r="AW1537" s="25">
        <v>15300</v>
      </c>
      <c r="AX1537" s="25">
        <v>15300</v>
      </c>
      <c r="AY1537" s="25">
        <v>15300</v>
      </c>
      <c r="AZ1537" s="108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  <c r="BS1537" s="10"/>
      <c r="BT1537" s="10"/>
      <c r="BU1537" s="10"/>
      <c r="BV1537" s="10"/>
      <c r="BW1537" s="10"/>
      <c r="BX1537" s="10"/>
      <c r="BY1537" s="10"/>
      <c r="BZ1537" s="10"/>
      <c r="CA1537" s="10"/>
      <c r="CB1537" s="10"/>
      <c r="CC1537" s="10"/>
      <c r="CD1537" s="10"/>
      <c r="CE1537" s="10"/>
      <c r="CF1537" s="10"/>
      <c r="CG1537" s="10"/>
      <c r="CH1537" s="10"/>
      <c r="CI1537" s="10"/>
      <c r="CJ1537" s="10"/>
      <c r="CK1537" s="10"/>
      <c r="CL1537" s="10"/>
      <c r="CM1537" s="10"/>
      <c r="CN1537" s="10"/>
      <c r="CO1537" s="10"/>
      <c r="CP1537" s="10"/>
      <c r="CQ1537" s="10"/>
      <c r="CR1537" s="10"/>
      <c r="CS1537" s="10"/>
      <c r="CT1537" s="10"/>
      <c r="CU1537" s="10"/>
      <c r="CV1537" s="10"/>
      <c r="CW1537" s="10"/>
      <c r="CX1537" s="10"/>
      <c r="CY1537" s="10"/>
      <c r="CZ1537" s="10"/>
      <c r="DA1537" s="10"/>
      <c r="DB1537" s="10"/>
      <c r="DC1537" s="10"/>
      <c r="DD1537" s="10"/>
      <c r="DE1537" s="10"/>
      <c r="DF1537" s="10"/>
      <c r="DG1537" s="10"/>
      <c r="DH1537" s="10"/>
      <c r="DI1537" s="10"/>
      <c r="DJ1537" s="10"/>
      <c r="DK1537" s="10"/>
      <c r="DL1537" s="10"/>
      <c r="DM1537" s="10"/>
      <c r="DN1537" s="10"/>
      <c r="DO1537" s="10"/>
      <c r="DP1537" s="10"/>
      <c r="DQ1537" s="10"/>
      <c r="DR1537" s="10"/>
      <c r="DS1537" s="10"/>
    </row>
    <row r="1538" spans="1:123" s="101" customFormat="1" ht="10.95" customHeight="1" x14ac:dyDescent="0.25">
      <c r="A1538" s="75" t="s">
        <v>348</v>
      </c>
      <c r="B1538" s="95" t="str">
        <f t="shared" si="426"/>
        <v>Bud02 2020,4001,'558000',8340.02888888889</v>
      </c>
      <c r="C1538" s="96">
        <f t="shared" si="427"/>
        <v>2020</v>
      </c>
      <c r="D1538" s="96">
        <v>4001</v>
      </c>
      <c r="E1538" s="97">
        <f>IF(LEFT(H1538,1) = "x",H1538,F1538)</f>
        <v>558000</v>
      </c>
      <c r="F1538" s="90">
        <v>558000</v>
      </c>
      <c r="G1538" s="98">
        <f>IF(""="",1,SUBSTITUTE(SUBSTITUTE("","xxp","xpp"),"xppm13","xppm08"))</f>
        <v>1</v>
      </c>
      <c r="H1538" s="98">
        <f>IF(""="",1,"")</f>
        <v>1</v>
      </c>
      <c r="I1538" s="98">
        <f>IF(""="",1,IF(LEFT("",1)&lt;&gt;"E","",1))</f>
        <v>1</v>
      </c>
      <c r="J1538" s="98">
        <f>IF(""="",1,IF(LEFT("",1)="E","",1))</f>
        <v>1</v>
      </c>
      <c r="K1538" s="99" t="s">
        <v>392</v>
      </c>
      <c r="L1538" s="91">
        <v>4001</v>
      </c>
      <c r="M1538" s="100" t="str">
        <f>IF(LEFT($G1538,4)="xppm","*","")</f>
        <v/>
      </c>
      <c r="N1538" s="101" t="str">
        <f>UPPER(TRIM("          INSURANCE - GENERAL LIABILITY"))</f>
        <v>INSURANCE - GENERAL LIABILITY</v>
      </c>
      <c r="P1538" s="102" t="s">
        <v>359</v>
      </c>
      <c r="R1538" s="109">
        <f>IFERROR(IF(1*AB1538&gt;0,AB1538,V1538),V1538)</f>
        <v>8340.0288888888881</v>
      </c>
      <c r="S1538" s="108"/>
      <c r="T1538" s="101">
        <f>IFERROR(IF(LEFT($G1538,4)="xppm",AD1538/VLOOKUP($G1538,$K$11:$Z$28,T$1,0),IF(LEFT($J1538,1)="E",AD1538/VLOOKUP($J1538,$K$11:$Z$28,T$1,0),AD1538/T$6)),"")</f>
        <v>8415.2266666666674</v>
      </c>
      <c r="V1538" s="101">
        <f>IFERROR(IF(LEFT($G1538,4)="xppm",AF1538/VLOOKUP($G1538,$K$11:$Z$28,V$1,0),IF(LEFT($J1538,1)="E",AF1538/VLOOKUP($J1538,$K$11:$Z$28,V$1,0),AF1538/V$6)),"")</f>
        <v>8340.0288888888881</v>
      </c>
      <c r="X1538" s="101">
        <f>IFERROR(IF(LEFT($G1538,4)="xppm",AH1538/VLOOKUP($G1538,$K$11:$Z$28,X$1,0),IF(LEFT($J1538,1)="E",AH1538/VLOOKUP($J1538,$K$11:$Z$28,X$1,0),AH1538/X$6)),"")</f>
        <v>8667.5583333333325</v>
      </c>
      <c r="Z1538" s="101">
        <f>IFERROR(IF(LEFT($G1538,4)="xppm",AJ1538/VLOOKUP($G1538,$K$11:$Z$28,Z$1,0),IF(LEFT($J1538,1)="E",AJ1538/VLOOKUP($J1538,$K$11:$Z$28,Z$1,0),AJ1538/Z$6)),"")</f>
        <v>8344.93</v>
      </c>
      <c r="AA1538" s="108"/>
      <c r="AB1538" s="99">
        <f>IFERROR(IF(LEFT($G1538,4)="xppm",AL1538/VLOOKUP($G1538,$K$11:$Z$28,AB$1,0),IF(LEFT($J1538,1)="E",AL1538/VLOOKUP($J1538,$K$11:$AB$28,AB$1,0),AL1538/AB$6)),"")</f>
        <v>0</v>
      </c>
      <c r="AC1538" s="110"/>
      <c r="AD1538" s="14">
        <v>25245.68</v>
      </c>
      <c r="AE1538" s="14"/>
      <c r="AF1538" s="14">
        <v>75060.259999999995</v>
      </c>
      <c r="AG1538" s="14"/>
      <c r="AH1538" s="14">
        <v>104010.7</v>
      </c>
      <c r="AI1538" s="14"/>
      <c r="AJ1538" s="14">
        <v>100139.16</v>
      </c>
      <c r="AK1538" s="65"/>
      <c r="AL1538" s="14">
        <v>0</v>
      </c>
      <c r="AM1538" s="65"/>
      <c r="AN1538" s="25">
        <v>8425.15</v>
      </c>
      <c r="AO1538" s="25">
        <v>8300.82</v>
      </c>
      <c r="AP1538" s="25">
        <v>8467.41</v>
      </c>
      <c r="AQ1538" s="25">
        <v>8300.74</v>
      </c>
      <c r="AR1538" s="25">
        <v>8300.74</v>
      </c>
      <c r="AS1538" s="25">
        <v>8300.74</v>
      </c>
      <c r="AT1538" s="25">
        <v>8359.66</v>
      </c>
      <c r="AU1538" s="25">
        <v>8276.3700000000008</v>
      </c>
      <c r="AV1538" s="25">
        <v>8276.33</v>
      </c>
      <c r="AW1538" s="25">
        <v>8276.33</v>
      </c>
      <c r="AX1538" s="25">
        <v>8609.69</v>
      </c>
      <c r="AY1538" s="25">
        <v>8359.66</v>
      </c>
      <c r="AZ1538" s="108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  <c r="BS1538" s="10"/>
      <c r="BT1538" s="10"/>
      <c r="BU1538" s="10"/>
      <c r="BV1538" s="10"/>
      <c r="BW1538" s="10"/>
      <c r="BX1538" s="10"/>
      <c r="BY1538" s="10"/>
      <c r="BZ1538" s="10"/>
      <c r="CA1538" s="10"/>
      <c r="CB1538" s="10"/>
      <c r="CC1538" s="10"/>
      <c r="CD1538" s="10"/>
      <c r="CE1538" s="10"/>
      <c r="CF1538" s="10"/>
      <c r="CG1538" s="10"/>
      <c r="CH1538" s="10"/>
      <c r="CI1538" s="10"/>
      <c r="CJ1538" s="10"/>
      <c r="CK1538" s="10"/>
      <c r="CL1538" s="10"/>
      <c r="CM1538" s="10"/>
      <c r="CN1538" s="10"/>
      <c r="CO1538" s="10"/>
      <c r="CP1538" s="10"/>
      <c r="CQ1538" s="10"/>
      <c r="CR1538" s="10"/>
      <c r="CS1538" s="10"/>
      <c r="CT1538" s="10"/>
      <c r="CU1538" s="10"/>
      <c r="CV1538" s="10"/>
      <c r="CW1538" s="10"/>
      <c r="CX1538" s="10"/>
      <c r="CY1538" s="10"/>
      <c r="CZ1538" s="10"/>
      <c r="DA1538" s="10"/>
      <c r="DB1538" s="10"/>
      <c r="DC1538" s="10"/>
      <c r="DD1538" s="10"/>
      <c r="DE1538" s="10"/>
      <c r="DF1538" s="10"/>
      <c r="DG1538" s="10"/>
      <c r="DH1538" s="10"/>
      <c r="DI1538" s="10"/>
      <c r="DJ1538" s="10"/>
      <c r="DK1538" s="10"/>
      <c r="DL1538" s="10"/>
      <c r="DM1538" s="10"/>
      <c r="DN1538" s="10"/>
      <c r="DO1538" s="10"/>
      <c r="DP1538" s="10"/>
      <c r="DQ1538" s="10"/>
      <c r="DR1538" s="10"/>
      <c r="DS1538" s="10"/>
    </row>
    <row r="1539" spans="1:123" s="101" customFormat="1" ht="10.95" customHeight="1" x14ac:dyDescent="0.25">
      <c r="A1539" s="75" t="s">
        <v>348</v>
      </c>
      <c r="B1539" s="95" t="str">
        <f t="shared" si="426"/>
        <v>Bud02 2020,4001,'558200',1610.14</v>
      </c>
      <c r="C1539" s="96">
        <f t="shared" si="427"/>
        <v>2020</v>
      </c>
      <c r="D1539" s="96">
        <v>4001</v>
      </c>
      <c r="E1539" s="97">
        <f>IF(LEFT(H1539,1) = "x",H1539,F1539)</f>
        <v>558200</v>
      </c>
      <c r="F1539" s="90">
        <v>558200</v>
      </c>
      <c r="G1539" s="98">
        <f>IF(""="",1,SUBSTITUTE(SUBSTITUTE("","xxp","xpp"),"xppm13","xppm08"))</f>
        <v>1</v>
      </c>
      <c r="H1539" s="98">
        <f>IF(""="",1,"")</f>
        <v>1</v>
      </c>
      <c r="I1539" s="98">
        <f>IF(""="",1,IF(LEFT("",1)&lt;&gt;"E","",1))</f>
        <v>1</v>
      </c>
      <c r="J1539" s="98">
        <f>IF(""="",1,IF(LEFT("",1)="E","",1))</f>
        <v>1</v>
      </c>
      <c r="K1539" s="99" t="s">
        <v>393</v>
      </c>
      <c r="L1539" s="91">
        <v>4001</v>
      </c>
      <c r="M1539" s="100" t="str">
        <f>IF(LEFT($G1539,4)="xppm","*","")</f>
        <v/>
      </c>
      <c r="N1539" s="101" t="str">
        <f>UPPER(TRIM("          INSURANCE - PROPERTY/FLOOD"))</f>
        <v>INSURANCE - PROPERTY/FLOOD</v>
      </c>
      <c r="P1539" s="102" t="s">
        <v>359</v>
      </c>
      <c r="R1539" s="109">
        <f>IFERROR(IF(1*AB1539&gt;0,AB1539,V1539),V1539)</f>
        <v>1610.14</v>
      </c>
      <c r="S1539" s="108"/>
      <c r="T1539" s="101">
        <f>IFERROR(IF(LEFT($G1539,4)="xppm",AD1539/VLOOKUP($G1539,$K$11:$Z$28,T$1,0),IF(LEFT($J1539,1)="E",AD1539/VLOOKUP($J1539,$K$11:$Z$28,T$1,0),AD1539/T$6)),"")</f>
        <v>1610.14</v>
      </c>
      <c r="V1539" s="101">
        <f>IFERROR(IF(LEFT($G1539,4)="xppm",AF1539/VLOOKUP($G1539,$K$11:$Z$28,V$1,0),IF(LEFT($J1539,1)="E",AF1539/VLOOKUP($J1539,$K$11:$Z$28,V$1,0),AF1539/V$6)),"")</f>
        <v>1610.14</v>
      </c>
      <c r="X1539" s="101">
        <f>IFERROR(IF(LEFT($G1539,4)="xppm",AH1539/VLOOKUP($G1539,$K$11:$Z$28,X$1,0),IF(LEFT($J1539,1)="E",AH1539/VLOOKUP($J1539,$K$11:$Z$28,X$1,0),AH1539/X$6)),"")</f>
        <v>1374.2591666666667</v>
      </c>
      <c r="Z1539" s="101">
        <f>IFERROR(IF(LEFT($G1539,4)="xppm",AJ1539/VLOOKUP($G1539,$K$11:$Z$28,Z$1,0),IF(LEFT($J1539,1)="E",AJ1539/VLOOKUP($J1539,$K$11:$Z$28,Z$1,0),AJ1539/Z$6)),"")</f>
        <v>1610.14</v>
      </c>
      <c r="AA1539" s="108"/>
      <c r="AB1539" s="99">
        <f>IFERROR(IF(LEFT($G1539,4)="xppm",AL1539/VLOOKUP($G1539,$K$11:$Z$28,AB$1,0),IF(LEFT($J1539,1)="E",AL1539/VLOOKUP($J1539,$K$11:$AB$28,AB$1,0),AL1539/AB$6)),"")</f>
        <v>0</v>
      </c>
      <c r="AC1539" s="110"/>
      <c r="AD1539" s="14">
        <v>4830.42</v>
      </c>
      <c r="AE1539" s="14"/>
      <c r="AF1539" s="14">
        <v>14491.26</v>
      </c>
      <c r="AG1539" s="14"/>
      <c r="AH1539" s="14">
        <v>16491.11</v>
      </c>
      <c r="AI1539" s="14"/>
      <c r="AJ1539" s="14">
        <v>19321.68</v>
      </c>
      <c r="AK1539" s="65"/>
      <c r="AL1539" s="14">
        <v>0</v>
      </c>
      <c r="AM1539" s="65"/>
      <c r="AN1539" s="25">
        <v>1327.11</v>
      </c>
      <c r="AO1539" s="25">
        <v>1610.14</v>
      </c>
      <c r="AP1539" s="25">
        <v>1610.14</v>
      </c>
      <c r="AQ1539" s="25">
        <v>1610.14</v>
      </c>
      <c r="AR1539" s="25">
        <v>1610.14</v>
      </c>
      <c r="AS1539" s="25">
        <v>1610.14</v>
      </c>
      <c r="AT1539" s="25">
        <v>1610.14</v>
      </c>
      <c r="AU1539" s="25">
        <v>1610.14</v>
      </c>
      <c r="AV1539" s="25">
        <v>1610.14</v>
      </c>
      <c r="AW1539" s="25">
        <v>1610.14</v>
      </c>
      <c r="AX1539" s="25">
        <v>1610.14</v>
      </c>
      <c r="AY1539" s="25">
        <v>1610.14</v>
      </c>
      <c r="AZ1539" s="108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  <c r="BS1539" s="10"/>
      <c r="BT1539" s="10"/>
      <c r="BU1539" s="10"/>
      <c r="BV1539" s="10"/>
      <c r="BW1539" s="10"/>
      <c r="BX1539" s="10"/>
      <c r="BY1539" s="10"/>
      <c r="BZ1539" s="10"/>
      <c r="CA1539" s="10"/>
      <c r="CB1539" s="10"/>
      <c r="CC1539" s="10"/>
      <c r="CD1539" s="10"/>
      <c r="CE1539" s="10"/>
      <c r="CF1539" s="10"/>
      <c r="CG1539" s="10"/>
      <c r="CH1539" s="10"/>
      <c r="CI1539" s="10"/>
      <c r="CJ1539" s="10"/>
      <c r="CK1539" s="10"/>
      <c r="CL1539" s="10"/>
      <c r="CM1539" s="10"/>
      <c r="CN1539" s="10"/>
      <c r="CO1539" s="10"/>
      <c r="CP1539" s="10"/>
      <c r="CQ1539" s="10"/>
      <c r="CR1539" s="10"/>
      <c r="CS1539" s="10"/>
      <c r="CT1539" s="10"/>
      <c r="CU1539" s="10"/>
      <c r="CV1539" s="10"/>
      <c r="CW1539" s="10"/>
      <c r="CX1539" s="10"/>
      <c r="CY1539" s="10"/>
      <c r="CZ1539" s="10"/>
      <c r="DA1539" s="10"/>
      <c r="DB1539" s="10"/>
      <c r="DC1539" s="10"/>
      <c r="DD1539" s="10"/>
      <c r="DE1539" s="10"/>
      <c r="DF1539" s="10"/>
      <c r="DG1539" s="10"/>
      <c r="DH1539" s="10"/>
      <c r="DI1539" s="10"/>
      <c r="DJ1539" s="10"/>
      <c r="DK1539" s="10"/>
      <c r="DL1539" s="10"/>
      <c r="DM1539" s="10"/>
      <c r="DN1539" s="10"/>
      <c r="DO1539" s="10"/>
      <c r="DP1539" s="10"/>
      <c r="DQ1539" s="10"/>
      <c r="DR1539" s="10"/>
      <c r="DS1539" s="10"/>
    </row>
    <row r="1540" spans="1:123" ht="4.05" customHeight="1" x14ac:dyDescent="0.25">
      <c r="A1540" s="75" t="s">
        <v>348</v>
      </c>
      <c r="E1540" s="111"/>
      <c r="F1540" s="112"/>
      <c r="T1540" s="25"/>
      <c r="U1540" s="25"/>
      <c r="V1540" s="25"/>
      <c r="W1540" s="25"/>
      <c r="X1540" s="25"/>
      <c r="Y1540" s="25"/>
      <c r="Z1540" s="25"/>
      <c r="AA1540" s="25"/>
      <c r="AB1540" s="14"/>
      <c r="AC1540" s="14"/>
    </row>
    <row r="1541" spans="1:123" s="86" customFormat="1" ht="15" customHeight="1" x14ac:dyDescent="0.25">
      <c r="A1541" s="75" t="s">
        <v>348</v>
      </c>
      <c r="B1541" s="80"/>
      <c r="C1541" s="80"/>
      <c r="D1541" s="80"/>
      <c r="E1541" s="81"/>
      <c r="F1541" s="82"/>
      <c r="G1541" s="81"/>
      <c r="H1541" s="81"/>
      <c r="I1541" s="81"/>
      <c r="J1541" s="81"/>
      <c r="K1541" s="81"/>
      <c r="L1541" s="83">
        <f>L1542</f>
        <v>4001</v>
      </c>
      <c r="M1541" s="84" t="s">
        <v>394</v>
      </c>
      <c r="N1541" s="84"/>
      <c r="O1541" s="84"/>
      <c r="P1541" s="84"/>
      <c r="Q1541" s="84"/>
      <c r="R1541" s="84"/>
      <c r="S1541" s="84"/>
      <c r="T1541" s="84"/>
      <c r="U1541" s="84"/>
      <c r="V1541" s="84"/>
      <c r="W1541" s="84"/>
      <c r="X1541" s="84"/>
      <c r="Y1541" s="84"/>
      <c r="Z1541" s="84"/>
      <c r="AA1541" s="84"/>
      <c r="AB1541" s="81"/>
      <c r="AC1541" s="81"/>
      <c r="AD1541" s="14"/>
      <c r="AE1541" s="14"/>
      <c r="AF1541" s="14"/>
      <c r="AG1541" s="14"/>
      <c r="AH1541" s="14"/>
      <c r="AI1541" s="14"/>
      <c r="AJ1541" s="14"/>
      <c r="AK1541" s="14"/>
      <c r="AL1541" s="14"/>
      <c r="AM1541" s="14"/>
      <c r="AN1541" s="85"/>
      <c r="AO1541" s="85"/>
      <c r="AP1541" s="85"/>
      <c r="AQ1541" s="85"/>
      <c r="AR1541" s="85"/>
      <c r="AS1541" s="85"/>
      <c r="AT1541" s="85"/>
      <c r="AU1541" s="85"/>
      <c r="AV1541" s="85"/>
      <c r="AW1541" s="85"/>
      <c r="AX1541" s="85"/>
      <c r="AY1541" s="85"/>
      <c r="AZ1541" s="84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  <c r="BS1541" s="10"/>
      <c r="BT1541" s="10"/>
      <c r="BU1541" s="10"/>
      <c r="BV1541" s="10"/>
      <c r="BW1541" s="10"/>
      <c r="BX1541" s="10"/>
      <c r="BY1541" s="10"/>
      <c r="BZ1541" s="10"/>
      <c r="CA1541" s="10"/>
      <c r="CB1541" s="10"/>
      <c r="CC1541" s="10"/>
      <c r="CD1541" s="10"/>
      <c r="CE1541" s="10"/>
      <c r="CF1541" s="10"/>
      <c r="CG1541" s="10"/>
      <c r="CH1541" s="10"/>
      <c r="CI1541" s="10"/>
      <c r="CJ1541" s="10"/>
      <c r="CK1541" s="10"/>
      <c r="CL1541" s="10"/>
      <c r="CM1541" s="10"/>
      <c r="CN1541" s="10"/>
      <c r="CO1541" s="10"/>
      <c r="CP1541" s="10"/>
      <c r="CQ1541" s="10"/>
      <c r="CR1541" s="10"/>
      <c r="CS1541" s="10"/>
      <c r="CT1541" s="10"/>
      <c r="CU1541" s="10"/>
      <c r="CV1541" s="10"/>
      <c r="CW1541" s="10"/>
      <c r="CX1541" s="10"/>
      <c r="CY1541" s="10"/>
      <c r="CZ1541" s="10"/>
      <c r="DA1541" s="10"/>
      <c r="DB1541" s="10"/>
      <c r="DC1541" s="10"/>
      <c r="DD1541" s="10"/>
      <c r="DE1541" s="10"/>
      <c r="DF1541" s="10"/>
      <c r="DG1541" s="10"/>
      <c r="DH1541" s="10"/>
      <c r="DI1541" s="10"/>
      <c r="DJ1541" s="10"/>
      <c r="DK1541" s="10"/>
      <c r="DL1541" s="10"/>
      <c r="DM1541" s="10"/>
      <c r="DN1541" s="10"/>
      <c r="DO1541" s="10"/>
      <c r="DP1541" s="10"/>
      <c r="DQ1541" s="10"/>
      <c r="DR1541" s="10"/>
      <c r="DS1541" s="10"/>
    </row>
    <row r="1542" spans="1:123" s="101" customFormat="1" ht="10.95" customHeight="1" x14ac:dyDescent="0.25">
      <c r="A1542" s="75" t="s">
        <v>348</v>
      </c>
      <c r="B1542" s="95" t="str">
        <f t="shared" ref="B1542:B1544" si="428">IF(E1542&gt;0,"Bud02 " &amp; C1542 &amp;","&amp;D1542&amp;",'"&amp;E1542&amp;"',"&amp;1*R1542)</f>
        <v>Bud02 2020,4001,'560000',4888.01444444444</v>
      </c>
      <c r="C1542" s="96">
        <f t="shared" ref="C1542:C1545" si="429">$E$5</f>
        <v>2020</v>
      </c>
      <c r="D1542" s="96">
        <v>4001</v>
      </c>
      <c r="E1542" s="97">
        <f>IF(LEFT(H1542,1) = "x",H1542,F1542)</f>
        <v>560000</v>
      </c>
      <c r="F1542" s="90">
        <v>560000</v>
      </c>
      <c r="G1542" s="98">
        <f>IF(""="",1,SUBSTITUTE(SUBSTITUTE("","xxp","xpp"),"xppm13","xppm08"))</f>
        <v>1</v>
      </c>
      <c r="H1542" s="98">
        <f>IF(""="",1,"")</f>
        <v>1</v>
      </c>
      <c r="I1542" s="98">
        <f>IF(""="",1,IF(LEFT("",1)&lt;&gt;"E","",1))</f>
        <v>1</v>
      </c>
      <c r="J1542" s="98">
        <f>IF(""="",1,IF(LEFT("",1)="E","",1))</f>
        <v>1</v>
      </c>
      <c r="K1542" s="99" t="s">
        <v>395</v>
      </c>
      <c r="L1542" s="91">
        <v>4001</v>
      </c>
      <c r="M1542" s="100" t="str">
        <f>IF(LEFT($G1542,4)="xppm","*","")</f>
        <v/>
      </c>
      <c r="N1542" s="101" t="str">
        <f>UPPER(TRIM("          INTEREST EXPENSE"))</f>
        <v>INTEREST EXPENSE</v>
      </c>
      <c r="P1542" s="102" t="s">
        <v>356</v>
      </c>
      <c r="R1542" s="109">
        <f>IFERROR(IF(1*AB1542&gt;0,AB1542,V1542),V1542)</f>
        <v>4888.0144444444441</v>
      </c>
      <c r="S1542" s="108"/>
      <c r="T1542" s="101">
        <f>IFERROR(IF(LEFT($G1542,4)="xppm",AD1542/VLOOKUP($G1542,$K$11:$Z$28,T$1,0),IF(LEFT($J1542,1)="E",AD1542/VLOOKUP($J1542,$K$11:$Z$28,T$1,0),AD1542/T$6)),"")</f>
        <v>5673.7599999999993</v>
      </c>
      <c r="V1542" s="101">
        <f>IFERROR(IF(LEFT($G1542,4)="xppm",AF1542/VLOOKUP($G1542,$K$11:$Z$28,V$1,0),IF(LEFT($J1542,1)="E",AF1542/VLOOKUP($J1542,$K$11:$Z$28,V$1,0),AF1542/V$6)),"")</f>
        <v>4888.0144444444441</v>
      </c>
      <c r="X1542" s="101">
        <f>IFERROR(IF(LEFT($G1542,4)="xppm",AH1542/VLOOKUP($G1542,$K$11:$Z$28,X$1,0),IF(LEFT($J1542,1)="E",AH1542/VLOOKUP($J1542,$K$11:$Z$28,X$1,0),AH1542/X$6)),"")</f>
        <v>5361.6549999999997</v>
      </c>
      <c r="Z1542" s="101">
        <f>IFERROR(IF(LEFT($G1542,4)="xppm",AJ1542/VLOOKUP($G1542,$K$11:$Z$28,Z$1,0),IF(LEFT($J1542,1)="E",AJ1542/VLOOKUP($J1542,$K$11:$Z$28,Z$1,0),AJ1542/Z$6)),"")</f>
        <v>4894.2266669999999</v>
      </c>
      <c r="AA1542" s="108"/>
      <c r="AB1542" s="99">
        <f>IFERROR(IF(LEFT($G1542,4)="xppm",AL1542/VLOOKUP($G1542,$K$11:$Z$28,AB$1,0),IF(LEFT($J1542,1)="E",AL1542/VLOOKUP($J1542,$K$11:$AB$28,AB$1,0),AL1542/AB$6)),"")</f>
        <v>0</v>
      </c>
      <c r="AC1542" s="110"/>
      <c r="AD1542" s="14">
        <v>17021.28</v>
      </c>
      <c r="AE1542" s="14"/>
      <c r="AF1542" s="14">
        <v>43992.13</v>
      </c>
      <c r="AG1542" s="14"/>
      <c r="AH1542" s="14">
        <v>64339.86</v>
      </c>
      <c r="AI1542" s="14"/>
      <c r="AJ1542" s="14">
        <v>58730.720004000003</v>
      </c>
      <c r="AK1542" s="65"/>
      <c r="AL1542" s="14">
        <v>0</v>
      </c>
      <c r="AM1542" s="65"/>
      <c r="AN1542" s="25">
        <v>7942.35</v>
      </c>
      <c r="AO1542" s="25">
        <v>4657.76</v>
      </c>
      <c r="AP1542" s="25">
        <v>9631.44</v>
      </c>
      <c r="AQ1542" s="25">
        <v>4361.78</v>
      </c>
      <c r="AR1542" s="25">
        <v>3289.6</v>
      </c>
      <c r="AS1542" s="25">
        <v>5429.48</v>
      </c>
      <c r="AT1542" s="25">
        <v>6020.9</v>
      </c>
      <c r="AU1542" s="25">
        <v>4443.92</v>
      </c>
      <c r="AV1542" s="25">
        <v>3425.17</v>
      </c>
      <c r="AW1542" s="25">
        <v>6254.3</v>
      </c>
      <c r="AX1542" s="25">
        <v>5897.5</v>
      </c>
      <c r="AY1542" s="25">
        <v>4869.4799999999996</v>
      </c>
      <c r="AZ1542" s="108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  <c r="BS1542" s="10"/>
      <c r="BT1542" s="10"/>
      <c r="BU1542" s="10"/>
      <c r="BV1542" s="10"/>
      <c r="BW1542" s="10"/>
      <c r="BX1542" s="10"/>
      <c r="BY1542" s="10"/>
      <c r="BZ1542" s="10"/>
      <c r="CA1542" s="10"/>
      <c r="CB1542" s="10"/>
      <c r="CC1542" s="10"/>
      <c r="CD1542" s="10"/>
      <c r="CE1542" s="10"/>
      <c r="CF1542" s="10"/>
      <c r="CG1542" s="10"/>
      <c r="CH1542" s="10"/>
      <c r="CI1542" s="10"/>
      <c r="CJ1542" s="10"/>
      <c r="CK1542" s="10"/>
      <c r="CL1542" s="10"/>
      <c r="CM1542" s="10"/>
      <c r="CN1542" s="10"/>
      <c r="CO1542" s="10"/>
      <c r="CP1542" s="10"/>
      <c r="CQ1542" s="10"/>
      <c r="CR1542" s="10"/>
      <c r="CS1542" s="10"/>
      <c r="CT1542" s="10"/>
      <c r="CU1542" s="10"/>
      <c r="CV1542" s="10"/>
      <c r="CW1542" s="10"/>
      <c r="CX1542" s="10"/>
      <c r="CY1542" s="10"/>
      <c r="CZ1542" s="10"/>
      <c r="DA1542" s="10"/>
      <c r="DB1542" s="10"/>
      <c r="DC1542" s="10"/>
      <c r="DD1542" s="10"/>
      <c r="DE1542" s="10"/>
      <c r="DF1542" s="10"/>
      <c r="DG1542" s="10"/>
      <c r="DH1542" s="10"/>
      <c r="DI1542" s="10"/>
      <c r="DJ1542" s="10"/>
      <c r="DK1542" s="10"/>
      <c r="DL1542" s="10"/>
      <c r="DM1542" s="10"/>
      <c r="DN1542" s="10"/>
      <c r="DO1542" s="10"/>
      <c r="DP1542" s="10"/>
      <c r="DQ1542" s="10"/>
      <c r="DR1542" s="10"/>
      <c r="DS1542" s="10"/>
    </row>
    <row r="1543" spans="1:123" s="101" customFormat="1" ht="10.95" customHeight="1" x14ac:dyDescent="0.25">
      <c r="A1543" s="75" t="s">
        <v>348</v>
      </c>
      <c r="B1543" s="95" t="str">
        <f t="shared" si="428"/>
        <v>Bud02 2020,4001,'560500',94164.8466666667</v>
      </c>
      <c r="C1543" s="96">
        <f t="shared" si="429"/>
        <v>2020</v>
      </c>
      <c r="D1543" s="96">
        <v>4001</v>
      </c>
      <c r="E1543" s="97">
        <f>IF(LEFT(H1543,1) = "x",H1543,F1543)</f>
        <v>560500</v>
      </c>
      <c r="F1543" s="90">
        <v>560500</v>
      </c>
      <c r="G1543" s="98">
        <f>IF(""="",1,SUBSTITUTE(SUBSTITUTE("","xxp","xpp"),"xppm13","xppm08"))</f>
        <v>1</v>
      </c>
      <c r="H1543" s="98">
        <f>IF(""="",1,"")</f>
        <v>1</v>
      </c>
      <c r="I1543" s="98">
        <f>IF(""="",1,IF(LEFT("",1)&lt;&gt;"E","",1))</f>
        <v>1</v>
      </c>
      <c r="J1543" s="98">
        <f>IF(""="",1,IF(LEFT("",1)="E","",1))</f>
        <v>1</v>
      </c>
      <c r="K1543" s="99" t="s">
        <v>396</v>
      </c>
      <c r="L1543" s="91">
        <v>4001</v>
      </c>
      <c r="M1543" s="100" t="str">
        <f>IF(LEFT($G1543,4)="xppm","*","")</f>
        <v/>
      </c>
      <c r="N1543" s="101" t="str">
        <f>UPPER(TRIM("          RENT EXPENSE"))</f>
        <v>RENT EXPENSE</v>
      </c>
      <c r="P1543" s="102" t="s">
        <v>356</v>
      </c>
      <c r="R1543" s="109">
        <f>IFERROR(IF(1*AB1543&gt;0,AB1543,V1543),V1543)</f>
        <v>94164.846666666665</v>
      </c>
      <c r="S1543" s="108"/>
      <c r="T1543" s="101">
        <f>IFERROR(IF(LEFT($G1543,4)="xppm",AD1543/VLOOKUP($G1543,$K$11:$Z$28,T$1,0),IF(LEFT($J1543,1)="E",AD1543/VLOOKUP($J1543,$K$11:$Z$28,T$1,0),AD1543/T$6)),"")</f>
        <v>93283.273333333331</v>
      </c>
      <c r="V1543" s="101">
        <f>IFERROR(IF(LEFT($G1543,4)="xppm",AF1543/VLOOKUP($G1543,$K$11:$Z$28,V$1,0),IF(LEFT($J1543,1)="E",AF1543/VLOOKUP($J1543,$K$11:$Z$28,V$1,0),AF1543/V$6)),"")</f>
        <v>94164.846666666665</v>
      </c>
      <c r="X1543" s="101">
        <f>IFERROR(IF(LEFT($G1543,4)="xppm",AH1543/VLOOKUP($G1543,$K$11:$Z$28,X$1,0),IF(LEFT($J1543,1)="E",AH1543/VLOOKUP($J1543,$K$11:$Z$28,X$1,0),AH1543/X$6)),"")</f>
        <v>83767.267500000002</v>
      </c>
      <c r="Z1543" s="101">
        <f>IFERROR(IF(LEFT($G1543,4)="xppm",AJ1543/VLOOKUP($G1543,$K$11:$Z$28,Z$1,0),IF(LEFT($J1543,1)="E",AJ1543/VLOOKUP($J1543,$K$11:$Z$28,Z$1,0),AJ1543/Z$6)),"")</f>
        <v>90198.885000000009</v>
      </c>
      <c r="AA1543" s="108"/>
      <c r="AB1543" s="99">
        <f>IFERROR(IF(LEFT($G1543,4)="xppm",AL1543/VLOOKUP($G1543,$K$11:$Z$28,AB$1,0),IF(LEFT($J1543,1)="E",AL1543/VLOOKUP($J1543,$K$11:$AB$28,AB$1,0),AL1543/AB$6)),"")</f>
        <v>0</v>
      </c>
      <c r="AC1543" s="110"/>
      <c r="AD1543" s="14">
        <v>279849.82</v>
      </c>
      <c r="AE1543" s="14"/>
      <c r="AF1543" s="14">
        <v>847483.62</v>
      </c>
      <c r="AG1543" s="14"/>
      <c r="AH1543" s="14">
        <v>1005207.21</v>
      </c>
      <c r="AI1543" s="14"/>
      <c r="AJ1543" s="14">
        <v>1082386.6200000001</v>
      </c>
      <c r="AK1543" s="65"/>
      <c r="AL1543" s="14">
        <v>0</v>
      </c>
      <c r="AM1543" s="65"/>
      <c r="AN1543" s="25">
        <v>85517.68</v>
      </c>
      <c r="AO1543" s="25">
        <v>93717.92</v>
      </c>
      <c r="AP1543" s="25">
        <v>96439.63</v>
      </c>
      <c r="AQ1543" s="25">
        <v>92486.51</v>
      </c>
      <c r="AR1543" s="25">
        <v>94309.11</v>
      </c>
      <c r="AS1543" s="25">
        <v>89559.1</v>
      </c>
      <c r="AT1543" s="25">
        <v>96292.44</v>
      </c>
      <c r="AU1543" s="25">
        <v>94112.78</v>
      </c>
      <c r="AV1543" s="25">
        <v>100873.86</v>
      </c>
      <c r="AW1543" s="25">
        <v>88869.92</v>
      </c>
      <c r="AX1543" s="25">
        <v>95333.6</v>
      </c>
      <c r="AY1543" s="25">
        <v>95646.3</v>
      </c>
      <c r="AZ1543" s="108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  <c r="BS1543" s="10"/>
      <c r="BT1543" s="10"/>
      <c r="BU1543" s="10"/>
      <c r="BV1543" s="10"/>
      <c r="BW1543" s="10"/>
      <c r="BX1543" s="10"/>
      <c r="BY1543" s="10"/>
      <c r="BZ1543" s="10"/>
      <c r="CA1543" s="10"/>
      <c r="CB1543" s="10"/>
      <c r="CC1543" s="10"/>
      <c r="CD1543" s="10"/>
      <c r="CE1543" s="10"/>
      <c r="CF1543" s="10"/>
      <c r="CG1543" s="10"/>
      <c r="CH1543" s="10"/>
      <c r="CI1543" s="10"/>
      <c r="CJ1543" s="10"/>
      <c r="CK1543" s="10"/>
      <c r="CL1543" s="10"/>
      <c r="CM1543" s="10"/>
      <c r="CN1543" s="10"/>
      <c r="CO1543" s="10"/>
      <c r="CP1543" s="10"/>
      <c r="CQ1543" s="10"/>
      <c r="CR1543" s="10"/>
      <c r="CS1543" s="10"/>
      <c r="CT1543" s="10"/>
      <c r="CU1543" s="10"/>
      <c r="CV1543" s="10"/>
      <c r="CW1543" s="10"/>
      <c r="CX1543" s="10"/>
      <c r="CY1543" s="10"/>
      <c r="CZ1543" s="10"/>
      <c r="DA1543" s="10"/>
      <c r="DB1543" s="10"/>
      <c r="DC1543" s="10"/>
      <c r="DD1543" s="10"/>
      <c r="DE1543" s="10"/>
      <c r="DF1543" s="10"/>
      <c r="DG1543" s="10"/>
      <c r="DH1543" s="10"/>
      <c r="DI1543" s="10"/>
      <c r="DJ1543" s="10"/>
      <c r="DK1543" s="10"/>
      <c r="DL1543" s="10"/>
      <c r="DM1543" s="10"/>
      <c r="DN1543" s="10"/>
      <c r="DO1543" s="10"/>
      <c r="DP1543" s="10"/>
      <c r="DQ1543" s="10"/>
      <c r="DR1543" s="10"/>
      <c r="DS1543" s="10"/>
    </row>
    <row r="1544" spans="1:123" s="101" customFormat="1" ht="10.95" customHeight="1" x14ac:dyDescent="0.25">
      <c r="A1544" s="75" t="s">
        <v>348</v>
      </c>
      <c r="B1544" s="95" t="b">
        <f t="shared" si="428"/>
        <v>0</v>
      </c>
      <c r="C1544" s="96">
        <f t="shared" si="429"/>
        <v>2020</v>
      </c>
      <c r="D1544" s="96">
        <v>4001</v>
      </c>
      <c r="E1544" s="97">
        <f>IF(LEFT(H1544,1) = "x",H1544,F1544)</f>
        <v>0</v>
      </c>
      <c r="F1544" s="90"/>
      <c r="G1544" s="98">
        <f>IF(""="",1,SUBSTITUTE(SUBSTITUTE("","xxp","xpp"),"xppm13","xppm08"))</f>
        <v>1</v>
      </c>
      <c r="H1544" s="98">
        <f>IF(""="",1,"")</f>
        <v>1</v>
      </c>
      <c r="I1544" s="98">
        <f>IF(""="",1,IF(LEFT("",1)&lt;&gt;"E","",1))</f>
        <v>1</v>
      </c>
      <c r="J1544" s="98">
        <f>IF(""="",1,IF(LEFT("",1)="E","",1))</f>
        <v>1</v>
      </c>
      <c r="K1544" s="99" t="s">
        <v>397</v>
      </c>
      <c r="L1544" s="91">
        <v>4001</v>
      </c>
      <c r="M1544" s="100" t="str">
        <f>IF(LEFT($G1544,4)="xppm","*","")</f>
        <v/>
      </c>
      <c r="N1544" s="101" t="str">
        <f>UPPER(TRIM("          NON-RECURRING MISC. EXPENSE"))</f>
        <v>NON-RECURRING MISC. EXPENSE</v>
      </c>
      <c r="P1544" s="102" t="s">
        <v>356</v>
      </c>
      <c r="R1544" s="109">
        <f>IFERROR(IF(1*AB1544&gt;0,AB1544,V1544),V1544)</f>
        <v>0</v>
      </c>
      <c r="S1544" s="108"/>
      <c r="T1544" s="101">
        <f>IFERROR(IF(LEFT($G1544,4)="xppm",AD1544/VLOOKUP($G1544,$K$11:$Z$28,T$1,0),IF(LEFT($J1544,1)="E",AD1544/VLOOKUP($J1544,$K$11:$Z$28,T$1,0),AD1544/T$6)),"")</f>
        <v>0</v>
      </c>
      <c r="V1544" s="101">
        <f>IFERROR(IF(LEFT($G1544,4)="xppm",AF1544/VLOOKUP($G1544,$K$11:$Z$28,V$1,0),IF(LEFT($J1544,1)="E",AF1544/VLOOKUP($J1544,$K$11:$Z$28,V$1,0),AF1544/V$6)),"")</f>
        <v>0</v>
      </c>
      <c r="X1544" s="101">
        <f>IFERROR(IF(LEFT($G1544,4)="xppm",AH1544/VLOOKUP($G1544,$K$11:$Z$28,X$1,0),IF(LEFT($J1544,1)="E",AH1544/VLOOKUP($J1544,$K$11:$Z$28,X$1,0),AH1544/X$6)),"")</f>
        <v>0</v>
      </c>
      <c r="Z1544" s="101">
        <f>IFERROR(IF(LEFT($G1544,4)="xppm",AJ1544/VLOOKUP($G1544,$K$11:$Z$28,Z$1,0),IF(LEFT($J1544,1)="E",AJ1544/VLOOKUP($J1544,$K$11:$Z$28,Z$1,0),AJ1544/Z$6)),"")</f>
        <v>0</v>
      </c>
      <c r="AA1544" s="108"/>
      <c r="AB1544" s="99">
        <f>IFERROR(IF(LEFT($G1544,4)="xppm",AL1544/VLOOKUP($G1544,$K$11:$Z$28,AB$1,0),IF(LEFT($J1544,1)="E",AL1544/VLOOKUP($J1544,$K$11:$AB$28,AB$1,0),AL1544/AB$6)),"")</f>
        <v>0</v>
      </c>
      <c r="AC1544" s="110"/>
      <c r="AD1544" s="14"/>
      <c r="AE1544" s="14"/>
      <c r="AF1544" s="14"/>
      <c r="AG1544" s="14"/>
      <c r="AH1544" s="14"/>
      <c r="AI1544" s="14"/>
      <c r="AJ1544" s="14"/>
      <c r="AK1544" s="65"/>
      <c r="AL1544" s="14"/>
      <c r="AM1544" s="65"/>
      <c r="AN1544" s="25"/>
      <c r="AO1544" s="25"/>
      <c r="AP1544" s="25"/>
      <c r="AQ1544" s="25"/>
      <c r="AR1544" s="25"/>
      <c r="AS1544" s="25"/>
      <c r="AT1544" s="25"/>
      <c r="AU1544" s="25"/>
      <c r="AV1544" s="25"/>
      <c r="AW1544" s="25"/>
      <c r="AX1544" s="25"/>
      <c r="AY1544" s="25"/>
      <c r="AZ1544" s="108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  <c r="BS1544" s="10"/>
      <c r="BT1544" s="10"/>
      <c r="BU1544" s="10"/>
      <c r="BV1544" s="10"/>
      <c r="BW1544" s="10"/>
      <c r="BX1544" s="10"/>
      <c r="BY1544" s="10"/>
      <c r="BZ1544" s="10"/>
      <c r="CA1544" s="10"/>
      <c r="CB1544" s="10"/>
      <c r="CC1544" s="10"/>
      <c r="CD1544" s="10"/>
      <c r="CE1544" s="10"/>
      <c r="CF1544" s="10"/>
      <c r="CG1544" s="10"/>
      <c r="CH1544" s="10"/>
      <c r="CI1544" s="10"/>
      <c r="CJ1544" s="10"/>
      <c r="CK1544" s="10"/>
      <c r="CL1544" s="10"/>
      <c r="CM1544" s="10"/>
      <c r="CN1544" s="10"/>
      <c r="CO1544" s="10"/>
      <c r="CP1544" s="10"/>
      <c r="CQ1544" s="10"/>
      <c r="CR1544" s="10"/>
      <c r="CS1544" s="10"/>
      <c r="CT1544" s="10"/>
      <c r="CU1544" s="10"/>
      <c r="CV1544" s="10"/>
      <c r="CW1544" s="10"/>
      <c r="CX1544" s="10"/>
      <c r="CY1544" s="10"/>
      <c r="CZ1544" s="10"/>
      <c r="DA1544" s="10"/>
      <c r="DB1544" s="10"/>
      <c r="DC1544" s="10"/>
      <c r="DD1544" s="10"/>
      <c r="DE1544" s="10"/>
      <c r="DF1544" s="10"/>
      <c r="DG1544" s="10"/>
      <c r="DH1544" s="10"/>
      <c r="DI1544" s="10"/>
      <c r="DJ1544" s="10"/>
      <c r="DK1544" s="10"/>
      <c r="DL1544" s="10"/>
      <c r="DM1544" s="10"/>
      <c r="DN1544" s="10"/>
      <c r="DO1544" s="10"/>
      <c r="DP1544" s="10"/>
      <c r="DQ1544" s="10"/>
      <c r="DR1544" s="10"/>
      <c r="DS1544" s="10"/>
    </row>
    <row r="1545" spans="1:123" ht="4.05" customHeight="1" x14ac:dyDescent="0.25">
      <c r="A1545" s="75" t="s">
        <v>348</v>
      </c>
      <c r="E1545" s="111"/>
      <c r="F1545" s="112"/>
      <c r="T1545" s="25"/>
      <c r="U1545" s="25"/>
      <c r="V1545" s="25"/>
      <c r="W1545" s="25"/>
      <c r="X1545" s="25"/>
      <c r="Y1545" s="25"/>
      <c r="Z1545" s="25"/>
      <c r="AA1545" s="25"/>
      <c r="AB1545" s="14"/>
      <c r="AC1545" s="14"/>
    </row>
    <row r="1546" spans="1:123" s="5" customFormat="1" x14ac:dyDescent="0.25">
      <c r="A1546" s="75" t="s">
        <v>348</v>
      </c>
      <c r="E1546" s="6"/>
      <c r="G1546" s="8"/>
      <c r="H1546" s="8"/>
      <c r="I1546" s="8"/>
      <c r="J1546" s="8"/>
      <c r="K1546" s="6"/>
      <c r="L1546" s="76"/>
      <c r="M1546" s="76"/>
      <c r="N1546" s="10"/>
      <c r="O1546" s="10"/>
      <c r="P1546" s="7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6"/>
      <c r="AC1546" s="6"/>
      <c r="AD1546" s="14"/>
      <c r="AE1546" s="14"/>
      <c r="AF1546" s="14"/>
      <c r="AG1546" s="14"/>
      <c r="AH1546" s="14"/>
      <c r="AI1546" s="14"/>
      <c r="AJ1546" s="14"/>
      <c r="AK1546" s="14"/>
      <c r="AL1546" s="14"/>
      <c r="AM1546" s="14"/>
      <c r="AN1546" s="25"/>
      <c r="AO1546" s="25"/>
      <c r="AP1546" s="25"/>
      <c r="AQ1546" s="25"/>
      <c r="AR1546" s="25"/>
      <c r="AS1546" s="25"/>
      <c r="AT1546" s="25"/>
      <c r="AU1546" s="25"/>
      <c r="AV1546" s="25"/>
      <c r="AW1546" s="25"/>
      <c r="AX1546" s="25"/>
      <c r="AY1546" s="25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  <c r="BS1546" s="10"/>
      <c r="BT1546" s="10"/>
      <c r="BU1546" s="10"/>
      <c r="BV1546" s="10"/>
      <c r="BW1546" s="10"/>
      <c r="BX1546" s="10"/>
      <c r="BY1546" s="10"/>
      <c r="BZ1546" s="10"/>
      <c r="CA1546" s="10"/>
      <c r="CB1546" s="10"/>
      <c r="CC1546" s="10"/>
      <c r="CD1546" s="10"/>
      <c r="CE1546" s="10"/>
      <c r="CF1546" s="10"/>
      <c r="CG1546" s="10"/>
      <c r="CH1546" s="10"/>
      <c r="CI1546" s="10"/>
      <c r="CJ1546" s="10"/>
      <c r="CK1546" s="10"/>
      <c r="CL1546" s="10"/>
      <c r="CM1546" s="10"/>
      <c r="CN1546" s="10"/>
      <c r="CO1546" s="10"/>
      <c r="CP1546" s="10"/>
      <c r="CQ1546" s="10"/>
      <c r="CR1546" s="10"/>
      <c r="CS1546" s="10"/>
      <c r="CT1546" s="10"/>
      <c r="CU1546" s="10"/>
      <c r="CV1546" s="10"/>
      <c r="CW1546" s="10"/>
      <c r="CX1546" s="10"/>
      <c r="CY1546" s="10"/>
      <c r="CZ1546" s="10"/>
      <c r="DA1546" s="10"/>
      <c r="DB1546" s="10"/>
      <c r="DC1546" s="10"/>
      <c r="DD1546" s="10"/>
      <c r="DE1546" s="10"/>
      <c r="DF1546" s="10"/>
      <c r="DG1546" s="10"/>
      <c r="DH1546" s="10"/>
      <c r="DI1546" s="10"/>
      <c r="DJ1546" s="10"/>
      <c r="DK1546" s="10"/>
      <c r="DL1546" s="10"/>
      <c r="DM1546" s="10"/>
      <c r="DN1546" s="10"/>
      <c r="DO1546" s="10"/>
      <c r="DP1546" s="10"/>
      <c r="DQ1546" s="10"/>
      <c r="DR1546" s="10"/>
      <c r="DS1546" s="10"/>
    </row>
    <row r="1547" spans="1:123" ht="22.8" customHeight="1" x14ac:dyDescent="0.35">
      <c r="A1547" s="75" t="s">
        <v>348</v>
      </c>
      <c r="K1547" s="6">
        <v>4002</v>
      </c>
      <c r="L1547" s="77">
        <v>4002</v>
      </c>
      <c r="M1547" s="77"/>
      <c r="N1547" s="78" t="s">
        <v>424</v>
      </c>
      <c r="O1547" s="79"/>
      <c r="S1547" s="58"/>
      <c r="AA1547" s="58"/>
      <c r="AC1547" s="72"/>
      <c r="AK1547" s="65"/>
      <c r="AM1547" s="65"/>
      <c r="AZ1547" s="58"/>
    </row>
    <row r="1548" spans="1:123" x14ac:dyDescent="0.25">
      <c r="A1548" s="75" t="s">
        <v>348</v>
      </c>
    </row>
    <row r="1549" spans="1:123" s="86" customFormat="1" ht="15" customHeight="1" x14ac:dyDescent="0.25">
      <c r="A1549" s="75" t="s">
        <v>348</v>
      </c>
      <c r="B1549" s="80"/>
      <c r="C1549" s="80"/>
      <c r="D1549" s="80"/>
      <c r="E1549" s="81"/>
      <c r="F1549" s="82"/>
      <c r="G1549" s="81"/>
      <c r="H1549" s="81"/>
      <c r="I1549" s="81"/>
      <c r="J1549" s="81"/>
      <c r="K1549" s="81"/>
      <c r="L1549" s="83">
        <f>L1550</f>
        <v>4002</v>
      </c>
      <c r="M1549" s="84" t="s">
        <v>350</v>
      </c>
      <c r="N1549" s="84"/>
      <c r="O1549" s="84"/>
      <c r="P1549" s="84"/>
      <c r="Q1549" s="84"/>
      <c r="R1549" s="84"/>
      <c r="S1549" s="84"/>
      <c r="T1549" s="84"/>
      <c r="U1549" s="84"/>
      <c r="V1549" s="84"/>
      <c r="W1549" s="84"/>
      <c r="X1549" s="84"/>
      <c r="Y1549" s="84"/>
      <c r="Z1549" s="84"/>
      <c r="AA1549" s="84"/>
      <c r="AB1549" s="81"/>
      <c r="AC1549" s="81"/>
      <c r="AD1549" s="14"/>
      <c r="AE1549" s="14"/>
      <c r="AF1549" s="14"/>
      <c r="AG1549" s="14"/>
      <c r="AH1549" s="14"/>
      <c r="AI1549" s="14"/>
      <c r="AJ1549" s="14"/>
      <c r="AK1549" s="14"/>
      <c r="AL1549" s="14"/>
      <c r="AM1549" s="14"/>
      <c r="AN1549" s="85"/>
      <c r="AO1549" s="85"/>
      <c r="AP1549" s="85"/>
      <c r="AQ1549" s="85"/>
      <c r="AR1549" s="85"/>
      <c r="AS1549" s="85"/>
      <c r="AT1549" s="85"/>
      <c r="AU1549" s="85"/>
      <c r="AV1549" s="85"/>
      <c r="AW1549" s="85"/>
      <c r="AX1549" s="85"/>
      <c r="AY1549" s="85"/>
      <c r="AZ1549" s="84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  <c r="BS1549" s="10"/>
      <c r="BT1549" s="10"/>
      <c r="BU1549" s="10"/>
      <c r="BV1549" s="10"/>
      <c r="BW1549" s="10"/>
      <c r="BX1549" s="10"/>
      <c r="BY1549" s="10"/>
      <c r="BZ1549" s="10"/>
      <c r="CA1549" s="10"/>
      <c r="CB1549" s="10"/>
      <c r="CC1549" s="10"/>
      <c r="CD1549" s="10"/>
      <c r="CE1549" s="10"/>
      <c r="CF1549" s="10"/>
      <c r="CG1549" s="10"/>
      <c r="CH1549" s="10"/>
      <c r="CI1549" s="10"/>
      <c r="CJ1549" s="10"/>
      <c r="CK1549" s="10"/>
      <c r="CL1549" s="10"/>
      <c r="CM1549" s="10"/>
      <c r="CN1549" s="10"/>
      <c r="CO1549" s="10"/>
      <c r="CP1549" s="10"/>
      <c r="CQ1549" s="10"/>
      <c r="CR1549" s="10"/>
      <c r="CS1549" s="10"/>
      <c r="CT1549" s="10"/>
      <c r="CU1549" s="10"/>
      <c r="CV1549" s="10"/>
      <c r="CW1549" s="10"/>
      <c r="CX1549" s="10"/>
      <c r="CY1549" s="10"/>
      <c r="CZ1549" s="10"/>
      <c r="DA1549" s="10"/>
      <c r="DB1549" s="10"/>
      <c r="DC1549" s="10"/>
      <c r="DD1549" s="10"/>
      <c r="DE1549" s="10"/>
      <c r="DF1549" s="10"/>
      <c r="DG1549" s="10"/>
      <c r="DH1549" s="10"/>
      <c r="DI1549" s="10"/>
      <c r="DJ1549" s="10"/>
      <c r="DK1549" s="10"/>
      <c r="DL1549" s="10"/>
      <c r="DM1549" s="10"/>
      <c r="DN1549" s="10"/>
      <c r="DO1549" s="10"/>
      <c r="DP1549" s="10"/>
      <c r="DQ1549" s="10"/>
      <c r="DR1549" s="10"/>
      <c r="DS1549" s="10"/>
    </row>
    <row r="1550" spans="1:123" s="25" customFormat="1" ht="10.95" customHeight="1" x14ac:dyDescent="0.25">
      <c r="A1550" s="87" t="s">
        <v>348</v>
      </c>
      <c r="B1550" s="88"/>
      <c r="C1550" s="88"/>
      <c r="D1550" s="88"/>
      <c r="E1550" s="89"/>
      <c r="F1550" s="90"/>
      <c r="G1550" s="13"/>
      <c r="H1550" s="13"/>
      <c r="I1550" s="13"/>
      <c r="J1550" s="13"/>
      <c r="K1550" s="14" t="s">
        <v>295</v>
      </c>
      <c r="L1550" s="91">
        <v>4002</v>
      </c>
      <c r="M1550" s="92"/>
      <c r="N1550" s="25" t="str">
        <f>TRIM("    TOTAL DAYS")</f>
        <v>TOTAL DAYS</v>
      </c>
      <c r="P1550" s="70"/>
      <c r="Q1550" s="10"/>
      <c r="R1550" s="85"/>
      <c r="S1550" s="93"/>
      <c r="T1550" s="25">
        <f>AD1550/T$6</f>
        <v>2563.6666666666665</v>
      </c>
      <c r="V1550" s="25">
        <f>AF1550/V$6</f>
        <v>2561.3333333333335</v>
      </c>
      <c r="X1550" s="25">
        <f>AH1550/X$6</f>
        <v>2512</v>
      </c>
      <c r="Z1550" s="25">
        <f>AJ1550/Z$6</f>
        <v>2712.5</v>
      </c>
      <c r="AA1550" s="93"/>
      <c r="AB1550" s="14">
        <f>AL1550/AB$6</f>
        <v>0</v>
      </c>
      <c r="AC1550" s="65"/>
      <c r="AD1550" s="14">
        <v>7691</v>
      </c>
      <c r="AE1550" s="14"/>
      <c r="AF1550" s="14">
        <v>23052</v>
      </c>
      <c r="AG1550" s="14"/>
      <c r="AH1550" s="14">
        <v>30144</v>
      </c>
      <c r="AI1550" s="14"/>
      <c r="AJ1550" s="14">
        <v>32550</v>
      </c>
      <c r="AK1550" s="65"/>
      <c r="AL1550" s="14">
        <v>0</v>
      </c>
      <c r="AM1550" s="65"/>
      <c r="AN1550" s="25">
        <v>2582</v>
      </c>
      <c r="AO1550" s="25">
        <v>2382</v>
      </c>
      <c r="AP1550" s="25">
        <v>2535</v>
      </c>
      <c r="AQ1550" s="25">
        <v>2534</v>
      </c>
      <c r="AR1550" s="25">
        <v>2496</v>
      </c>
      <c r="AS1550" s="25">
        <v>2745</v>
      </c>
      <c r="AT1550" s="25">
        <v>2495</v>
      </c>
      <c r="AU1550" s="25">
        <v>2581</v>
      </c>
      <c r="AV1550" s="25">
        <v>2510</v>
      </c>
      <c r="AW1550" s="25">
        <v>2646</v>
      </c>
      <c r="AX1550" s="25">
        <v>2595</v>
      </c>
      <c r="AY1550" s="25">
        <v>2450</v>
      </c>
      <c r="AZ1550" s="93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  <c r="BS1550" s="10"/>
      <c r="BT1550" s="10"/>
      <c r="BU1550" s="10"/>
      <c r="BV1550" s="10"/>
      <c r="BW1550" s="10"/>
      <c r="BX1550" s="10"/>
      <c r="BY1550" s="10"/>
      <c r="BZ1550" s="10"/>
      <c r="CA1550" s="10"/>
      <c r="CB1550" s="10"/>
      <c r="CC1550" s="10"/>
      <c r="CD1550" s="10"/>
      <c r="CE1550" s="10"/>
      <c r="CF1550" s="10"/>
      <c r="CG1550" s="10"/>
      <c r="CH1550" s="10"/>
      <c r="CI1550" s="10"/>
      <c r="CJ1550" s="10"/>
      <c r="CK1550" s="10"/>
      <c r="CL1550" s="10"/>
      <c r="CM1550" s="10"/>
      <c r="CN1550" s="10"/>
      <c r="CO1550" s="10"/>
      <c r="CP1550" s="10"/>
      <c r="CQ1550" s="10"/>
      <c r="CR1550" s="10"/>
      <c r="CS1550" s="10"/>
      <c r="CT1550" s="10"/>
      <c r="CU1550" s="10"/>
      <c r="CV1550" s="10"/>
      <c r="CW1550" s="10"/>
      <c r="CX1550" s="10"/>
      <c r="CY1550" s="10"/>
      <c r="CZ1550" s="10"/>
      <c r="DA1550" s="10"/>
      <c r="DB1550" s="10"/>
      <c r="DC1550" s="10"/>
      <c r="DD1550" s="10"/>
      <c r="DE1550" s="10"/>
      <c r="DF1550" s="10"/>
      <c r="DG1550" s="10"/>
      <c r="DH1550" s="10"/>
      <c r="DI1550" s="10"/>
      <c r="DJ1550" s="10"/>
      <c r="DK1550" s="10"/>
      <c r="DL1550" s="10"/>
      <c r="DM1550" s="10"/>
      <c r="DN1550" s="10"/>
      <c r="DO1550" s="10"/>
      <c r="DP1550" s="10"/>
      <c r="DQ1550" s="10"/>
      <c r="DR1550" s="10"/>
      <c r="DS1550" s="10"/>
    </row>
    <row r="1551" spans="1:123" s="25" customFormat="1" ht="10.95" customHeight="1" x14ac:dyDescent="0.25">
      <c r="A1551" s="87" t="s">
        <v>348</v>
      </c>
      <c r="B1551" s="88"/>
      <c r="C1551" s="88"/>
      <c r="D1551" s="88"/>
      <c r="E1551" s="89"/>
      <c r="F1551" s="90"/>
      <c r="G1551" s="13"/>
      <c r="H1551" s="13"/>
      <c r="I1551" s="13"/>
      <c r="J1551" s="13"/>
      <c r="K1551" s="14" t="s">
        <v>299</v>
      </c>
      <c r="L1551" s="91">
        <v>4002</v>
      </c>
      <c r="M1551" s="92"/>
      <c r="N1551" s="25" t="str">
        <f>TRIM("      TOTAL ANCILLARIES")</f>
        <v>TOTAL ANCILLARIES</v>
      </c>
      <c r="P1551" s="70"/>
      <c r="Q1551" s="10"/>
      <c r="R1551" s="85"/>
      <c r="S1551" s="93"/>
      <c r="T1551" s="25">
        <f>AD1551/T$6</f>
        <v>46053.066666666673</v>
      </c>
      <c r="V1551" s="25">
        <f>AF1551/V$6</f>
        <v>43269.058888888889</v>
      </c>
      <c r="X1551" s="25">
        <f>AH1551/X$6</f>
        <v>46963.988333333335</v>
      </c>
      <c r="Z1551" s="25">
        <f>AJ1551/Z$6</f>
        <v>34821.464440999996</v>
      </c>
      <c r="AA1551" s="93"/>
      <c r="AB1551" s="14">
        <f>AL1551/AB$6</f>
        <v>0</v>
      </c>
      <c r="AC1551" s="65"/>
      <c r="AD1551" s="14">
        <v>138159.20000000001</v>
      </c>
      <c r="AE1551" s="14"/>
      <c r="AF1551" s="14">
        <v>389421.53</v>
      </c>
      <c r="AG1551" s="14"/>
      <c r="AH1551" s="14">
        <v>563567.86</v>
      </c>
      <c r="AI1551" s="14"/>
      <c r="AJ1551" s="14">
        <v>417857.57329199999</v>
      </c>
      <c r="AK1551" s="65"/>
      <c r="AL1551" s="14">
        <v>0</v>
      </c>
      <c r="AM1551" s="65"/>
      <c r="AN1551" s="25">
        <v>65520.79</v>
      </c>
      <c r="AO1551" s="25">
        <v>66479.759999999995</v>
      </c>
      <c r="AP1551" s="25">
        <v>42331.55</v>
      </c>
      <c r="AQ1551" s="25">
        <v>51751.33</v>
      </c>
      <c r="AR1551" s="25">
        <v>54053.27</v>
      </c>
      <c r="AS1551" s="25">
        <v>38939.019999999997</v>
      </c>
      <c r="AT1551" s="25">
        <v>43857.29</v>
      </c>
      <c r="AU1551" s="25">
        <v>26762.19</v>
      </c>
      <c r="AV1551" s="25">
        <v>35899.230000000003</v>
      </c>
      <c r="AW1551" s="25">
        <v>34494.230000000003</v>
      </c>
      <c r="AX1551" s="25">
        <v>48190.89</v>
      </c>
      <c r="AY1551" s="25">
        <v>55474.080000000002</v>
      </c>
      <c r="AZ1551" s="93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  <c r="BS1551" s="10"/>
      <c r="BT1551" s="10"/>
      <c r="BU1551" s="10"/>
      <c r="BV1551" s="10"/>
      <c r="BW1551" s="10"/>
      <c r="BX1551" s="10"/>
      <c r="BY1551" s="10"/>
      <c r="BZ1551" s="10"/>
      <c r="CA1551" s="10"/>
      <c r="CB1551" s="10"/>
      <c r="CC1551" s="10"/>
      <c r="CD1551" s="10"/>
      <c r="CE1551" s="10"/>
      <c r="CF1551" s="10"/>
      <c r="CG1551" s="10"/>
      <c r="CH1551" s="10"/>
      <c r="CI1551" s="10"/>
      <c r="CJ1551" s="10"/>
      <c r="CK1551" s="10"/>
      <c r="CL1551" s="10"/>
      <c r="CM1551" s="10"/>
      <c r="CN1551" s="10"/>
      <c r="CO1551" s="10"/>
      <c r="CP1551" s="10"/>
      <c r="CQ1551" s="10"/>
      <c r="CR1551" s="10"/>
      <c r="CS1551" s="10"/>
      <c r="CT1551" s="10"/>
      <c r="CU1551" s="10"/>
      <c r="CV1551" s="10"/>
      <c r="CW1551" s="10"/>
      <c r="CX1551" s="10"/>
      <c r="CY1551" s="10"/>
      <c r="CZ1551" s="10"/>
      <c r="DA1551" s="10"/>
      <c r="DB1551" s="10"/>
      <c r="DC1551" s="10"/>
      <c r="DD1551" s="10"/>
      <c r="DE1551" s="10"/>
      <c r="DF1551" s="10"/>
      <c r="DG1551" s="10"/>
      <c r="DH1551" s="10"/>
      <c r="DI1551" s="10"/>
      <c r="DJ1551" s="10"/>
      <c r="DK1551" s="10"/>
      <c r="DL1551" s="10"/>
      <c r="DM1551" s="10"/>
      <c r="DN1551" s="10"/>
      <c r="DO1551" s="10"/>
      <c r="DP1551" s="10"/>
      <c r="DQ1551" s="10"/>
      <c r="DR1551" s="10"/>
      <c r="DS1551" s="10"/>
    </row>
    <row r="1552" spans="1:123" s="25" customFormat="1" ht="10.95" customHeight="1" x14ac:dyDescent="0.25">
      <c r="A1552" s="87" t="s">
        <v>348</v>
      </c>
      <c r="B1552" s="88"/>
      <c r="C1552" s="88"/>
      <c r="D1552" s="88"/>
      <c r="E1552" s="89"/>
      <c r="F1552" s="90"/>
      <c r="G1552" s="13"/>
      <c r="H1552" s="13"/>
      <c r="I1552" s="13"/>
      <c r="J1552" s="13"/>
      <c r="K1552" s="14" t="s">
        <v>301</v>
      </c>
      <c r="L1552" s="91">
        <v>4002</v>
      </c>
      <c r="M1552" s="92"/>
      <c r="N1552" s="25" t="str">
        <f>TRIM("TOTAL REVENUE")</f>
        <v>TOTAL REVENUE</v>
      </c>
      <c r="P1552" s="70"/>
      <c r="Q1552" s="10"/>
      <c r="R1552" s="85"/>
      <c r="S1552" s="93"/>
      <c r="T1552" s="25">
        <f>AD1552/T$6</f>
        <v>749695.8833333333</v>
      </c>
      <c r="V1552" s="25">
        <f>AF1552/V$6</f>
        <v>738114.55444444448</v>
      </c>
      <c r="X1552" s="25">
        <f>AH1552/X$6</f>
        <v>742159.81666666677</v>
      </c>
      <c r="Z1552" s="25">
        <f>AJ1552/Z$6</f>
        <v>757506.8362677499</v>
      </c>
      <c r="AA1552" s="93"/>
      <c r="AB1552" s="14">
        <f>AL1552/AB$6</f>
        <v>0</v>
      </c>
      <c r="AC1552" s="65"/>
      <c r="AD1552" s="14">
        <v>2249087.65</v>
      </c>
      <c r="AE1552" s="14"/>
      <c r="AF1552" s="14">
        <v>6643030.9900000002</v>
      </c>
      <c r="AG1552" s="14"/>
      <c r="AH1552" s="14">
        <v>8905917.8000000007</v>
      </c>
      <c r="AI1552" s="14"/>
      <c r="AJ1552" s="14">
        <v>9090082.0352129992</v>
      </c>
      <c r="AK1552" s="65"/>
      <c r="AL1552" s="14">
        <v>0</v>
      </c>
      <c r="AM1552" s="65"/>
      <c r="AN1552" s="25">
        <v>719112.28</v>
      </c>
      <c r="AO1552" s="25">
        <v>664659.68999999994</v>
      </c>
      <c r="AP1552" s="25">
        <v>685709.05</v>
      </c>
      <c r="AQ1552" s="25">
        <v>736282.11</v>
      </c>
      <c r="AR1552" s="25">
        <v>706396.29</v>
      </c>
      <c r="AS1552" s="25">
        <v>771093.95</v>
      </c>
      <c r="AT1552" s="25">
        <v>768637.97</v>
      </c>
      <c r="AU1552" s="25">
        <v>703236.29</v>
      </c>
      <c r="AV1552" s="25">
        <v>708296.73</v>
      </c>
      <c r="AW1552" s="25">
        <v>864402.22</v>
      </c>
      <c r="AX1552" s="25">
        <v>715788.28</v>
      </c>
      <c r="AY1552" s="25">
        <v>668897.15</v>
      </c>
      <c r="AZ1552" s="93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  <c r="BS1552" s="10"/>
      <c r="BT1552" s="10"/>
      <c r="BU1552" s="10"/>
      <c r="BV1552" s="10"/>
      <c r="BW1552" s="10"/>
      <c r="BX1552" s="10"/>
      <c r="BY1552" s="10"/>
      <c r="BZ1552" s="10"/>
      <c r="CA1552" s="10"/>
      <c r="CB1552" s="10"/>
      <c r="CC1552" s="10"/>
      <c r="CD1552" s="10"/>
      <c r="CE1552" s="10"/>
      <c r="CF1552" s="10"/>
      <c r="CG1552" s="10"/>
      <c r="CH1552" s="10"/>
      <c r="CI1552" s="10"/>
      <c r="CJ1552" s="10"/>
      <c r="CK1552" s="10"/>
      <c r="CL1552" s="10"/>
      <c r="CM1552" s="10"/>
      <c r="CN1552" s="10"/>
      <c r="CO1552" s="10"/>
      <c r="CP1552" s="10"/>
      <c r="CQ1552" s="10"/>
      <c r="CR1552" s="10"/>
      <c r="CS1552" s="10"/>
      <c r="CT1552" s="10"/>
      <c r="CU1552" s="10"/>
      <c r="CV1552" s="10"/>
      <c r="CW1552" s="10"/>
      <c r="CX1552" s="10"/>
      <c r="CY1552" s="10"/>
      <c r="CZ1552" s="10"/>
      <c r="DA1552" s="10"/>
      <c r="DB1552" s="10"/>
      <c r="DC1552" s="10"/>
      <c r="DD1552" s="10"/>
      <c r="DE1552" s="10"/>
      <c r="DF1552" s="10"/>
      <c r="DG1552" s="10"/>
      <c r="DH1552" s="10"/>
      <c r="DI1552" s="10"/>
      <c r="DJ1552" s="10"/>
      <c r="DK1552" s="10"/>
      <c r="DL1552" s="10"/>
      <c r="DM1552" s="10"/>
      <c r="DN1552" s="10"/>
      <c r="DO1552" s="10"/>
      <c r="DP1552" s="10"/>
      <c r="DQ1552" s="10"/>
      <c r="DR1552" s="10"/>
      <c r="DS1552" s="10"/>
    </row>
    <row r="1553" spans="1:123" s="25" customFormat="1" ht="10.95" customHeight="1" x14ac:dyDescent="0.25">
      <c r="A1553" s="87" t="s">
        <v>348</v>
      </c>
      <c r="B1553" s="88"/>
      <c r="C1553" s="88"/>
      <c r="D1553" s="88"/>
      <c r="E1553" s="89"/>
      <c r="F1553" s="90"/>
      <c r="G1553" s="13"/>
      <c r="H1553" s="13"/>
      <c r="I1553" s="13"/>
      <c r="J1553" s="13"/>
      <c r="K1553" s="14" t="s">
        <v>303</v>
      </c>
      <c r="L1553" s="91">
        <v>4002</v>
      </c>
      <c r="M1553" s="92"/>
      <c r="N1553" s="25" t="str">
        <f>TRIM("      TOTAL EMPLOYEE WAGES")</f>
        <v>TOTAL EMPLOYEE WAGES</v>
      </c>
      <c r="P1553" s="70"/>
      <c r="Q1553" s="10"/>
      <c r="R1553" s="85"/>
      <c r="S1553" s="93"/>
      <c r="T1553" s="25">
        <f>AD1553/T$6</f>
        <v>316504.27</v>
      </c>
      <c r="V1553" s="25">
        <f>AF1553/V$6</f>
        <v>315023.52555555553</v>
      </c>
      <c r="X1553" s="25">
        <f>AH1553/X$6</f>
        <v>277142.23</v>
      </c>
      <c r="Z1553" s="25">
        <f>AJ1553/Z$6</f>
        <v>325500.62378216669</v>
      </c>
      <c r="AA1553" s="93"/>
      <c r="AB1553" s="14">
        <f>AL1553/AB$6</f>
        <v>0</v>
      </c>
      <c r="AC1553" s="65"/>
      <c r="AD1553" s="14">
        <v>949512.81</v>
      </c>
      <c r="AE1553" s="14"/>
      <c r="AF1553" s="14">
        <v>2835211.73</v>
      </c>
      <c r="AG1553" s="14"/>
      <c r="AH1553" s="14">
        <v>3325706.76</v>
      </c>
      <c r="AI1553" s="14"/>
      <c r="AJ1553" s="14">
        <v>3906007.485386</v>
      </c>
      <c r="AK1553" s="65"/>
      <c r="AL1553" s="14">
        <v>0</v>
      </c>
      <c r="AM1553" s="65"/>
      <c r="AN1553" s="25">
        <v>290004.53999999998</v>
      </c>
      <c r="AO1553" s="25">
        <v>291573.78000000003</v>
      </c>
      <c r="AP1553" s="25">
        <v>357148.83</v>
      </c>
      <c r="AQ1553" s="25">
        <v>317639.25</v>
      </c>
      <c r="AR1553" s="25">
        <v>303686.23</v>
      </c>
      <c r="AS1553" s="25">
        <v>340365.66</v>
      </c>
      <c r="AT1553" s="25">
        <v>304919.96999999997</v>
      </c>
      <c r="AU1553" s="25">
        <v>304864.59000000003</v>
      </c>
      <c r="AV1553" s="25">
        <v>314223.21999999997</v>
      </c>
      <c r="AW1553" s="25">
        <v>322653.26</v>
      </c>
      <c r="AX1553" s="25">
        <v>306081.67</v>
      </c>
      <c r="AY1553" s="25">
        <v>320777.88</v>
      </c>
      <c r="AZ1553" s="93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  <c r="BS1553" s="10"/>
      <c r="BT1553" s="10"/>
      <c r="BU1553" s="10"/>
      <c r="BV1553" s="10"/>
      <c r="BW1553" s="10"/>
      <c r="BX1553" s="10"/>
      <c r="BY1553" s="10"/>
      <c r="BZ1553" s="10"/>
      <c r="CA1553" s="10"/>
      <c r="CB1553" s="10"/>
      <c r="CC1553" s="10"/>
      <c r="CD1553" s="10"/>
      <c r="CE1553" s="10"/>
      <c r="CF1553" s="10"/>
      <c r="CG1553" s="10"/>
      <c r="CH1553" s="10"/>
      <c r="CI1553" s="10"/>
      <c r="CJ1553" s="10"/>
      <c r="CK1553" s="10"/>
      <c r="CL1553" s="10"/>
      <c r="CM1553" s="10"/>
      <c r="CN1553" s="10"/>
      <c r="CO1553" s="10"/>
      <c r="CP1553" s="10"/>
      <c r="CQ1553" s="10"/>
      <c r="CR1553" s="10"/>
      <c r="CS1553" s="10"/>
      <c r="CT1553" s="10"/>
      <c r="CU1553" s="10"/>
      <c r="CV1553" s="10"/>
      <c r="CW1553" s="10"/>
      <c r="CX1553" s="10"/>
      <c r="CY1553" s="10"/>
      <c r="CZ1553" s="10"/>
      <c r="DA1553" s="10"/>
      <c r="DB1553" s="10"/>
      <c r="DC1553" s="10"/>
      <c r="DD1553" s="10"/>
      <c r="DE1553" s="10"/>
      <c r="DF1553" s="10"/>
      <c r="DG1553" s="10"/>
      <c r="DH1553" s="10"/>
      <c r="DI1553" s="10"/>
      <c r="DJ1553" s="10"/>
      <c r="DK1553" s="10"/>
      <c r="DL1553" s="10"/>
      <c r="DM1553" s="10"/>
      <c r="DN1553" s="10"/>
      <c r="DO1553" s="10"/>
      <c r="DP1553" s="10"/>
      <c r="DQ1553" s="10"/>
      <c r="DR1553" s="10"/>
      <c r="DS1553" s="10"/>
    </row>
    <row r="1554" spans="1:123" s="25" customFormat="1" ht="10.95" customHeight="1" x14ac:dyDescent="0.25">
      <c r="A1554" s="87" t="s">
        <v>348</v>
      </c>
      <c r="B1554" s="88"/>
      <c r="C1554" s="88"/>
      <c r="D1554" s="88"/>
      <c r="E1554" s="89"/>
      <c r="F1554" s="90"/>
      <c r="G1554" s="13"/>
      <c r="H1554" s="13"/>
      <c r="I1554" s="13"/>
      <c r="J1554" s="13"/>
      <c r="K1554" s="14" t="s">
        <v>305</v>
      </c>
      <c r="L1554" s="91">
        <v>4002</v>
      </c>
      <c r="M1554" s="92"/>
      <c r="N1554" s="25" t="str">
        <f>TRIM("TOTAL COMPENSATION")</f>
        <v>TOTAL COMPENSATION</v>
      </c>
      <c r="P1554" s="70"/>
      <c r="Q1554" s="10"/>
      <c r="R1554" s="85"/>
      <c r="S1554" s="93"/>
      <c r="T1554" s="25">
        <f>AD1554/T$6</f>
        <v>346965.41666666669</v>
      </c>
      <c r="V1554" s="25">
        <f>AF1554/V$6</f>
        <v>343176.93</v>
      </c>
      <c r="X1554" s="25">
        <f>AH1554/X$6</f>
        <v>296334.36499999999</v>
      </c>
      <c r="Z1554" s="25">
        <f>AJ1554/Z$6</f>
        <v>352068.62378216669</v>
      </c>
      <c r="AA1554" s="93"/>
      <c r="AB1554" s="14">
        <f>AL1554/AB$6</f>
        <v>0</v>
      </c>
      <c r="AC1554" s="65"/>
      <c r="AD1554" s="14">
        <v>1040896.25</v>
      </c>
      <c r="AE1554" s="14"/>
      <c r="AF1554" s="14">
        <v>3088592.37</v>
      </c>
      <c r="AG1554" s="14"/>
      <c r="AH1554" s="14">
        <v>3556012.38</v>
      </c>
      <c r="AI1554" s="14"/>
      <c r="AJ1554" s="14">
        <v>4224823.485386</v>
      </c>
      <c r="AK1554" s="65"/>
      <c r="AL1554" s="14">
        <v>0</v>
      </c>
      <c r="AM1554" s="65"/>
      <c r="AN1554" s="25">
        <v>317204.65999999997</v>
      </c>
      <c r="AO1554" s="25">
        <v>316730.78000000003</v>
      </c>
      <c r="AP1554" s="25">
        <v>387601.31</v>
      </c>
      <c r="AQ1554" s="25">
        <v>343007.1</v>
      </c>
      <c r="AR1554" s="25">
        <v>328498.06</v>
      </c>
      <c r="AS1554" s="25">
        <v>369296.36</v>
      </c>
      <c r="AT1554" s="25">
        <v>333866.95</v>
      </c>
      <c r="AU1554" s="25">
        <v>331325.63</v>
      </c>
      <c r="AV1554" s="25">
        <v>341702.02</v>
      </c>
      <c r="AW1554" s="25">
        <v>341356.22</v>
      </c>
      <c r="AX1554" s="25">
        <v>345626.35</v>
      </c>
      <c r="AY1554" s="25">
        <v>353913.68</v>
      </c>
      <c r="AZ1554" s="93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  <c r="BS1554" s="10"/>
      <c r="BT1554" s="10"/>
      <c r="BU1554" s="10"/>
      <c r="BV1554" s="10"/>
      <c r="BW1554" s="10"/>
      <c r="BX1554" s="10"/>
      <c r="BY1554" s="10"/>
      <c r="BZ1554" s="10"/>
      <c r="CA1554" s="10"/>
      <c r="CB1554" s="10"/>
      <c r="CC1554" s="10"/>
      <c r="CD1554" s="10"/>
      <c r="CE1554" s="10"/>
      <c r="CF1554" s="10"/>
      <c r="CG1554" s="10"/>
      <c r="CH1554" s="10"/>
      <c r="CI1554" s="10"/>
      <c r="CJ1554" s="10"/>
      <c r="CK1554" s="10"/>
      <c r="CL1554" s="10"/>
      <c r="CM1554" s="10"/>
      <c r="CN1554" s="10"/>
      <c r="CO1554" s="10"/>
      <c r="CP1554" s="10"/>
      <c r="CQ1554" s="10"/>
      <c r="CR1554" s="10"/>
      <c r="CS1554" s="10"/>
      <c r="CT1554" s="10"/>
      <c r="CU1554" s="10"/>
      <c r="CV1554" s="10"/>
      <c r="CW1554" s="10"/>
      <c r="CX1554" s="10"/>
      <c r="CY1554" s="10"/>
      <c r="CZ1554" s="10"/>
      <c r="DA1554" s="10"/>
      <c r="DB1554" s="10"/>
      <c r="DC1554" s="10"/>
      <c r="DD1554" s="10"/>
      <c r="DE1554" s="10"/>
      <c r="DF1554" s="10"/>
      <c r="DG1554" s="10"/>
      <c r="DH1554" s="10"/>
      <c r="DI1554" s="10"/>
      <c r="DJ1554" s="10"/>
      <c r="DK1554" s="10"/>
      <c r="DL1554" s="10"/>
      <c r="DM1554" s="10"/>
      <c r="DN1554" s="10"/>
      <c r="DO1554" s="10"/>
      <c r="DP1554" s="10"/>
      <c r="DQ1554" s="10"/>
      <c r="DR1554" s="10"/>
      <c r="DS1554" s="10"/>
    </row>
    <row r="1555" spans="1:123" x14ac:dyDescent="0.25">
      <c r="A1555" s="75" t="s">
        <v>348</v>
      </c>
      <c r="L1555" s="94"/>
    </row>
    <row r="1556" spans="1:123" s="86" customFormat="1" ht="15" customHeight="1" x14ac:dyDescent="0.25">
      <c r="A1556" s="75" t="s">
        <v>348</v>
      </c>
      <c r="B1556" s="80"/>
      <c r="C1556" s="80"/>
      <c r="D1556" s="80"/>
      <c r="E1556" s="81"/>
      <c r="F1556" s="82"/>
      <c r="G1556" s="81"/>
      <c r="H1556" s="81"/>
      <c r="I1556" s="81"/>
      <c r="J1556" s="81"/>
      <c r="K1556" s="81"/>
      <c r="L1556" s="83">
        <f>L1557</f>
        <v>4002</v>
      </c>
      <c r="M1556" s="84" t="s">
        <v>351</v>
      </c>
      <c r="N1556" s="84"/>
      <c r="O1556" s="84"/>
      <c r="P1556" s="84"/>
      <c r="Q1556" s="84"/>
      <c r="R1556" s="84"/>
      <c r="S1556" s="84"/>
      <c r="T1556" s="84"/>
      <c r="U1556" s="84"/>
      <c r="V1556" s="84"/>
      <c r="W1556" s="84"/>
      <c r="X1556" s="84"/>
      <c r="Y1556" s="84"/>
      <c r="Z1556" s="84"/>
      <c r="AA1556" s="84"/>
      <c r="AB1556" s="81"/>
      <c r="AC1556" s="81"/>
      <c r="AD1556" s="14"/>
      <c r="AE1556" s="14"/>
      <c r="AF1556" s="14"/>
      <c r="AG1556" s="14"/>
      <c r="AH1556" s="14"/>
      <c r="AI1556" s="14"/>
      <c r="AJ1556" s="14"/>
      <c r="AK1556" s="14"/>
      <c r="AL1556" s="14"/>
      <c r="AM1556" s="14"/>
      <c r="AN1556" s="85"/>
      <c r="AO1556" s="85"/>
      <c r="AP1556" s="85"/>
      <c r="AQ1556" s="85"/>
      <c r="AR1556" s="85"/>
      <c r="AS1556" s="85"/>
      <c r="AT1556" s="85"/>
      <c r="AU1556" s="85"/>
      <c r="AV1556" s="85"/>
      <c r="AW1556" s="85"/>
      <c r="AX1556" s="85"/>
      <c r="AY1556" s="85"/>
      <c r="AZ1556" s="84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  <c r="BS1556" s="10"/>
      <c r="BT1556" s="10"/>
      <c r="BU1556" s="10"/>
      <c r="BV1556" s="10"/>
      <c r="BW1556" s="10"/>
      <c r="BX1556" s="10"/>
      <c r="BY1556" s="10"/>
      <c r="BZ1556" s="10"/>
      <c r="CA1556" s="10"/>
      <c r="CB1556" s="10"/>
      <c r="CC1556" s="10"/>
      <c r="CD1556" s="10"/>
      <c r="CE1556" s="10"/>
      <c r="CF1556" s="10"/>
      <c r="CG1556" s="10"/>
      <c r="CH1556" s="10"/>
      <c r="CI1556" s="10"/>
      <c r="CJ1556" s="10"/>
      <c r="CK1556" s="10"/>
      <c r="CL1556" s="10"/>
      <c r="CM1556" s="10"/>
      <c r="CN1556" s="10"/>
      <c r="CO1556" s="10"/>
      <c r="CP1556" s="10"/>
      <c r="CQ1556" s="10"/>
      <c r="CR1556" s="10"/>
      <c r="CS1556" s="10"/>
      <c r="CT1556" s="10"/>
      <c r="CU1556" s="10"/>
      <c r="CV1556" s="10"/>
      <c r="CW1556" s="10"/>
      <c r="CX1556" s="10"/>
      <c r="CY1556" s="10"/>
      <c r="CZ1556" s="10"/>
      <c r="DA1556" s="10"/>
      <c r="DB1556" s="10"/>
      <c r="DC1556" s="10"/>
      <c r="DD1556" s="10"/>
      <c r="DE1556" s="10"/>
      <c r="DF1556" s="10"/>
      <c r="DG1556" s="10"/>
      <c r="DH1556" s="10"/>
      <c r="DI1556" s="10"/>
      <c r="DJ1556" s="10"/>
      <c r="DK1556" s="10"/>
      <c r="DL1556" s="10"/>
      <c r="DM1556" s="10"/>
      <c r="DN1556" s="10"/>
      <c r="DO1556" s="10"/>
      <c r="DP1556" s="10"/>
      <c r="DQ1556" s="10"/>
      <c r="DR1556" s="10"/>
      <c r="DS1556" s="10"/>
    </row>
    <row r="1557" spans="1:123" s="101" customFormat="1" ht="10.95" customHeight="1" x14ac:dyDescent="0.25">
      <c r="A1557" s="75" t="s">
        <v>348</v>
      </c>
      <c r="B1557" s="95" t="str">
        <f t="shared" ref="B1557" si="430">IF(E1557&gt;0,"Bud02 " &amp; C1557 &amp;","&amp;D1557&amp;",'"&amp;E1557&amp;"',"&amp;1*R1557)</f>
        <v>Bud02 2020,4002,'xpr003',0.116049</v>
      </c>
      <c r="C1557" s="96">
        <f t="shared" ref="C1557" si="431">$E$5</f>
        <v>2020</v>
      </c>
      <c r="D1557" s="96">
        <v>4002</v>
      </c>
      <c r="E1557" s="97" t="str">
        <f>K1557</f>
        <v>xpr003</v>
      </c>
      <c r="F1557" s="90"/>
      <c r="G1557" s="98">
        <f>IF(""="",1,SUBSTITUTE(SUBSTITUTE("","xxp","xpp"),"xppm13","xppm08"))</f>
        <v>1</v>
      </c>
      <c r="H1557" s="98">
        <f>IF(""="",1,"")</f>
        <v>1</v>
      </c>
      <c r="I1557" s="98">
        <f>IF(""="",1,IF(LEFT("",1)&lt;&gt;"E","",1))</f>
        <v>1</v>
      </c>
      <c r="J1557" s="98">
        <f>IF(""="",1,IF(LEFT("",1)="E","",1))</f>
        <v>1</v>
      </c>
      <c r="K1557" s="99" t="s">
        <v>352</v>
      </c>
      <c r="L1557" s="91">
        <v>4002</v>
      </c>
      <c r="M1557" s="100" t="str">
        <f>IF(LEFT($G1557,4)="xppm","*","")</f>
        <v/>
      </c>
      <c r="N1557" s="101" t="str">
        <f>UPPER(TRIM("        NON_PRODUCTIVE RATE (NON-EXEMPT)"))</f>
        <v>NON_PRODUCTIVE RATE (NON-EXEMPT)</v>
      </c>
      <c r="P1557" s="102"/>
      <c r="R1557" s="103">
        <f>IFERROR(IF(1*AB1557&gt;0,AB1557,Z1557),Z1557)</f>
        <v>0.116049</v>
      </c>
      <c r="S1557" s="104"/>
      <c r="T1557" s="105">
        <f>IFERROR(IF(LEFT($G1557,4)="xppm",AD1557/VLOOKUP($G1557,$K$11:$Z$28,T$1,0),IF(LEFT($J1557,1)="E",AD1557/VLOOKUP($J1557,$K$11:$Z$28,T$1,0),AD1557/T$6)),"")</f>
        <v>0</v>
      </c>
      <c r="U1557" s="105"/>
      <c r="V1557" s="105">
        <f>IFERROR(IF(LEFT($G1557,4)="xppm",AF1557/VLOOKUP($G1557,$K$11:$Z$28,V$1,0),IF(LEFT($J1557,1)="E",AF1557/VLOOKUP($J1557,$K$11:$Z$28,V$1,0),AF1557/V$6)),"")</f>
        <v>0</v>
      </c>
      <c r="W1557" s="105"/>
      <c r="X1557" s="105">
        <f>IFERROR(IF(LEFT($G1557,4)="xppm",AH1557/VLOOKUP($G1557,$K$11:$Z$28,X$1,0),IF(LEFT($J1557,1)="E",AH1557/VLOOKUP($J1557,$K$11:$Z$28,X$1,0),AH1557/X$6)),"")</f>
        <v>0</v>
      </c>
      <c r="Y1557" s="105"/>
      <c r="Z1557" s="105">
        <f>IFERROR(IF(LEFT($G1557,4)="xppm",AJ1557/VLOOKUP($G1557,$K$11:$Z$28,Z$1,0),IF(LEFT($J1557,1)="E",AJ1557/VLOOKUP($J1557,$K$11:$Z$28,Z$1,0),AJ1557/Z$6)),"")</f>
        <v>0.116049</v>
      </c>
      <c r="AA1557" s="104"/>
      <c r="AB1557" s="106">
        <f>IFERROR(IF(LEFT($G1557,4)="xppm",AL1557/VLOOKUP($G1557,$K$11:$Z$28,AB$1,0),IF(LEFT($J1557,1)="E",AL1557/VLOOKUP($J1557,$K$11:$AB$28,AB$1,0),AL1557/AB$6)),"")</f>
        <v>0</v>
      </c>
      <c r="AC1557" s="107"/>
      <c r="AD1557" s="106"/>
      <c r="AE1557" s="106"/>
      <c r="AF1557" s="106"/>
      <c r="AG1557" s="106"/>
      <c r="AH1557" s="106"/>
      <c r="AI1557" s="106"/>
      <c r="AJ1557" s="106">
        <v>1.3925879999999999</v>
      </c>
      <c r="AK1557" s="107"/>
      <c r="AL1557" s="106">
        <v>0</v>
      </c>
      <c r="AM1557" s="107"/>
      <c r="AN1557" s="105"/>
      <c r="AO1557" s="105"/>
      <c r="AP1557" s="105"/>
      <c r="AQ1557" s="105"/>
      <c r="AR1557" s="105"/>
      <c r="AS1557" s="105"/>
      <c r="AT1557" s="105"/>
      <c r="AU1557" s="105"/>
      <c r="AV1557" s="105"/>
      <c r="AW1557" s="105"/>
      <c r="AX1557" s="105"/>
      <c r="AY1557" s="105"/>
      <c r="AZ1557" s="108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  <c r="BS1557" s="10"/>
      <c r="BT1557" s="10"/>
      <c r="BU1557" s="10"/>
      <c r="BV1557" s="10"/>
      <c r="BW1557" s="10"/>
      <c r="BX1557" s="10"/>
      <c r="BY1557" s="10"/>
      <c r="BZ1557" s="10"/>
      <c r="CA1557" s="10"/>
      <c r="CB1557" s="10"/>
      <c r="CC1557" s="10"/>
      <c r="CD1557" s="10"/>
      <c r="CE1557" s="10"/>
      <c r="CF1557" s="10"/>
      <c r="CG1557" s="10"/>
      <c r="CH1557" s="10"/>
      <c r="CI1557" s="10"/>
      <c r="CJ1557" s="10"/>
      <c r="CK1557" s="10"/>
      <c r="CL1557" s="10"/>
      <c r="CM1557" s="10"/>
      <c r="CN1557" s="10"/>
      <c r="CO1557" s="10"/>
      <c r="CP1557" s="10"/>
      <c r="CQ1557" s="10"/>
      <c r="CR1557" s="10"/>
      <c r="CS1557" s="10"/>
      <c r="CT1557" s="10"/>
      <c r="CU1557" s="10"/>
      <c r="CV1557" s="10"/>
      <c r="CW1557" s="10"/>
      <c r="CX1557" s="10"/>
      <c r="CY1557" s="10"/>
      <c r="CZ1557" s="10"/>
      <c r="DA1557" s="10"/>
      <c r="DB1557" s="10"/>
      <c r="DC1557" s="10"/>
      <c r="DD1557" s="10"/>
      <c r="DE1557" s="10"/>
      <c r="DF1557" s="10"/>
      <c r="DG1557" s="10"/>
      <c r="DH1557" s="10"/>
      <c r="DI1557" s="10"/>
      <c r="DJ1557" s="10"/>
      <c r="DK1557" s="10"/>
      <c r="DL1557" s="10"/>
      <c r="DM1557" s="10"/>
      <c r="DN1557" s="10"/>
      <c r="DO1557" s="10"/>
      <c r="DP1557" s="10"/>
      <c r="DQ1557" s="10"/>
      <c r="DR1557" s="10"/>
      <c r="DS1557" s="10"/>
    </row>
    <row r="1558" spans="1:123" s="101" customFormat="1" ht="10.95" customHeight="1" x14ac:dyDescent="0.25">
      <c r="A1558" s="75" t="s">
        <v>348</v>
      </c>
      <c r="B1558" s="95" t="str">
        <f>IF(E1558&gt;0,"Bud02 " &amp; C1558 &amp;","&amp;D1558&amp;",'"&amp;E1558&amp;"',"&amp;1*R1558)</f>
        <v>Bud02 2020,4002,'xpr007',0</v>
      </c>
      <c r="C1558" s="96">
        <f>$E$5</f>
        <v>2020</v>
      </c>
      <c r="D1558" s="96">
        <v>4002</v>
      </c>
      <c r="E1558" s="97" t="str">
        <f>K1558</f>
        <v>xpr007</v>
      </c>
      <c r="F1558" s="90"/>
      <c r="G1558" s="98">
        <f>IF(""="",1,SUBSTITUTE(SUBSTITUTE("","xxp","xpp"),"xppm13","xppm08"))</f>
        <v>1</v>
      </c>
      <c r="H1558" s="98">
        <f>IF(""="",1,"")</f>
        <v>1</v>
      </c>
      <c r="I1558" s="98">
        <f>IF(""="",1,IF(LEFT("",1)&lt;&gt;"E","",1))</f>
        <v>1</v>
      </c>
      <c r="J1558" s="98">
        <f>IF(""="",1,IF(LEFT("",1)="E","",1))</f>
        <v>1</v>
      </c>
      <c r="K1558" s="99" t="s">
        <v>353</v>
      </c>
      <c r="L1558" s="91">
        <v>4002</v>
      </c>
      <c r="M1558" s="100" t="str">
        <f>IF(LEFT($G1558,4)="xppm","*","")</f>
        <v/>
      </c>
      <c r="N1558" s="101" t="str">
        <f>UPPER(TRIM("        NON_PRODUCTIVE RATE (EXEMPT)"))</f>
        <v>NON_PRODUCTIVE RATE (EXEMPT)</v>
      </c>
      <c r="P1558" s="102"/>
      <c r="R1558" s="103">
        <f>IFERROR(IF(1*AB1558&gt;0,AB1558,Z1558),Z1558)</f>
        <v>0</v>
      </c>
      <c r="S1558" s="104"/>
      <c r="T1558" s="105">
        <f>IFERROR(IF(LEFT($G1558,4)="xppm",AD1558/VLOOKUP($G1558,$K$11:$Z$28,T$1,0),IF(LEFT($J1558,1)="E",AD1558/VLOOKUP($J1558,$K$11:$Z$28,T$1,0),AD1558/T$6)),"")</f>
        <v>0</v>
      </c>
      <c r="U1558" s="105"/>
      <c r="V1558" s="105">
        <f>IFERROR(IF(LEFT($G1558,4)="xppm",AF1558/VLOOKUP($G1558,$K$11:$Z$28,V$1,0),IF(LEFT($J1558,1)="E",AF1558/VLOOKUP($J1558,$K$11:$Z$28,V$1,0),AF1558/V$6)),"")</f>
        <v>0</v>
      </c>
      <c r="W1558" s="105"/>
      <c r="X1558" s="105">
        <f>IFERROR(IF(LEFT($G1558,4)="xppm",AH1558/VLOOKUP($G1558,$K$11:$Z$28,X$1,0),IF(LEFT($J1558,1)="E",AH1558/VLOOKUP($J1558,$K$11:$Z$28,X$1,0),AH1558/X$6)),"")</f>
        <v>0</v>
      </c>
      <c r="Y1558" s="105"/>
      <c r="Z1558" s="105">
        <f>IFERROR(IF(LEFT($G1558,4)="xppm",AJ1558/VLOOKUP($G1558,$K$11:$Z$28,Z$1,0),IF(LEFT($J1558,1)="E",AJ1558/VLOOKUP($J1558,$K$11:$Z$28,Z$1,0),AJ1558/Z$6)),"")</f>
        <v>0</v>
      </c>
      <c r="AA1558" s="104"/>
      <c r="AB1558" s="106">
        <f>IFERROR(IF(LEFT($G1558,4)="xppm",AL1558/VLOOKUP($G1558,$K$11:$Z$28,AB$1,0),IF(LEFT($J1558,1)="E",AL1558/VLOOKUP($J1558,$K$11:$AB$28,AB$1,0),AL1558/AB$6)),"")</f>
        <v>0</v>
      </c>
      <c r="AC1558" s="107"/>
      <c r="AD1558" s="106"/>
      <c r="AE1558" s="106"/>
      <c r="AF1558" s="106"/>
      <c r="AG1558" s="106"/>
      <c r="AH1558" s="106"/>
      <c r="AI1558" s="106"/>
      <c r="AJ1558" s="106">
        <v>0</v>
      </c>
      <c r="AK1558" s="107"/>
      <c r="AL1558" s="106">
        <v>0</v>
      </c>
      <c r="AM1558" s="107"/>
      <c r="AN1558" s="105"/>
      <c r="AO1558" s="105"/>
      <c r="AP1558" s="105"/>
      <c r="AQ1558" s="105"/>
      <c r="AR1558" s="105"/>
      <c r="AS1558" s="105"/>
      <c r="AT1558" s="105"/>
      <c r="AU1558" s="105"/>
      <c r="AV1558" s="105"/>
      <c r="AW1558" s="105"/>
      <c r="AX1558" s="105"/>
      <c r="AY1558" s="105"/>
      <c r="AZ1558" s="108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  <c r="BS1558" s="10"/>
      <c r="BT1558" s="10"/>
      <c r="BU1558" s="10"/>
      <c r="BV1558" s="10"/>
      <c r="BW1558" s="10"/>
      <c r="BX1558" s="10"/>
      <c r="BY1558" s="10"/>
      <c r="BZ1558" s="10"/>
      <c r="CA1558" s="10"/>
      <c r="CB1558" s="10"/>
      <c r="CC1558" s="10"/>
      <c r="CD1558" s="10"/>
      <c r="CE1558" s="10"/>
      <c r="CF1558" s="10"/>
      <c r="CG1558" s="10"/>
      <c r="CH1558" s="10"/>
      <c r="CI1558" s="10"/>
      <c r="CJ1558" s="10"/>
      <c r="CK1558" s="10"/>
      <c r="CL1558" s="10"/>
      <c r="CM1558" s="10"/>
      <c r="CN1558" s="10"/>
      <c r="CO1558" s="10"/>
      <c r="CP1558" s="10"/>
      <c r="CQ1558" s="10"/>
      <c r="CR1558" s="10"/>
      <c r="CS1558" s="10"/>
      <c r="CT1558" s="10"/>
      <c r="CU1558" s="10"/>
      <c r="CV1558" s="10"/>
      <c r="CW1558" s="10"/>
      <c r="CX1558" s="10"/>
      <c r="CY1558" s="10"/>
      <c r="CZ1558" s="10"/>
      <c r="DA1558" s="10"/>
      <c r="DB1558" s="10"/>
      <c r="DC1558" s="10"/>
      <c r="DD1558" s="10"/>
      <c r="DE1558" s="10"/>
      <c r="DF1558" s="10"/>
      <c r="DG1558" s="10"/>
      <c r="DH1558" s="10"/>
      <c r="DI1558" s="10"/>
      <c r="DJ1558" s="10"/>
      <c r="DK1558" s="10"/>
      <c r="DL1558" s="10"/>
      <c r="DM1558" s="10"/>
      <c r="DN1558" s="10"/>
      <c r="DO1558" s="10"/>
      <c r="DP1558" s="10"/>
      <c r="DQ1558" s="10"/>
      <c r="DR1558" s="10"/>
      <c r="DS1558" s="10"/>
    </row>
    <row r="1559" spans="1:123" x14ac:dyDescent="0.25">
      <c r="A1559" s="75" t="s">
        <v>348</v>
      </c>
      <c r="L1559" s="94"/>
    </row>
    <row r="1560" spans="1:123" s="86" customFormat="1" ht="15" customHeight="1" x14ac:dyDescent="0.25">
      <c r="A1560" s="75" t="s">
        <v>348</v>
      </c>
      <c r="B1560" s="80"/>
      <c r="C1560" s="80"/>
      <c r="D1560" s="80"/>
      <c r="E1560" s="81"/>
      <c r="F1560" s="82"/>
      <c r="G1560" s="81"/>
      <c r="H1560" s="81"/>
      <c r="I1560" s="81"/>
      <c r="J1560" s="81"/>
      <c r="K1560" s="81"/>
      <c r="L1560" s="83">
        <f>L1561</f>
        <v>4002</v>
      </c>
      <c r="M1560" s="84" t="s">
        <v>354</v>
      </c>
      <c r="N1560" s="84"/>
      <c r="O1560" s="84"/>
      <c r="P1560" s="84"/>
      <c r="Q1560" s="84"/>
      <c r="R1560" s="84"/>
      <c r="S1560" s="84"/>
      <c r="T1560" s="84"/>
      <c r="U1560" s="84"/>
      <c r="V1560" s="84"/>
      <c r="W1560" s="84"/>
      <c r="X1560" s="84"/>
      <c r="Y1560" s="84"/>
      <c r="Z1560" s="84"/>
      <c r="AA1560" s="84"/>
      <c r="AB1560" s="81"/>
      <c r="AC1560" s="81"/>
      <c r="AD1560" s="14"/>
      <c r="AE1560" s="14"/>
      <c r="AF1560" s="14"/>
      <c r="AG1560" s="14"/>
      <c r="AH1560" s="14"/>
      <c r="AI1560" s="14"/>
      <c r="AJ1560" s="14"/>
      <c r="AK1560" s="14"/>
      <c r="AL1560" s="14"/>
      <c r="AM1560" s="14"/>
      <c r="AN1560" s="85"/>
      <c r="AO1560" s="85"/>
      <c r="AP1560" s="85"/>
      <c r="AQ1560" s="85"/>
      <c r="AR1560" s="85"/>
      <c r="AS1560" s="85"/>
      <c r="AT1560" s="85"/>
      <c r="AU1560" s="85"/>
      <c r="AV1560" s="85"/>
      <c r="AW1560" s="85"/>
      <c r="AX1560" s="85"/>
      <c r="AY1560" s="85"/>
      <c r="AZ1560" s="84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  <c r="BS1560" s="10"/>
      <c r="BT1560" s="10"/>
      <c r="BU1560" s="10"/>
      <c r="BV1560" s="10"/>
      <c r="BW1560" s="10"/>
      <c r="BX1560" s="10"/>
      <c r="BY1560" s="10"/>
      <c r="BZ1560" s="10"/>
      <c r="CA1560" s="10"/>
      <c r="CB1560" s="10"/>
      <c r="CC1560" s="10"/>
      <c r="CD1560" s="10"/>
      <c r="CE1560" s="10"/>
      <c r="CF1560" s="10"/>
      <c r="CG1560" s="10"/>
      <c r="CH1560" s="10"/>
      <c r="CI1560" s="10"/>
      <c r="CJ1560" s="10"/>
      <c r="CK1560" s="10"/>
      <c r="CL1560" s="10"/>
      <c r="CM1560" s="10"/>
      <c r="CN1560" s="10"/>
      <c r="CO1560" s="10"/>
      <c r="CP1560" s="10"/>
      <c r="CQ1560" s="10"/>
      <c r="CR1560" s="10"/>
      <c r="CS1560" s="10"/>
      <c r="CT1560" s="10"/>
      <c r="CU1560" s="10"/>
      <c r="CV1560" s="10"/>
      <c r="CW1560" s="10"/>
      <c r="CX1560" s="10"/>
      <c r="CY1560" s="10"/>
      <c r="CZ1560" s="10"/>
      <c r="DA1560" s="10"/>
      <c r="DB1560" s="10"/>
      <c r="DC1560" s="10"/>
      <c r="DD1560" s="10"/>
      <c r="DE1560" s="10"/>
      <c r="DF1560" s="10"/>
      <c r="DG1560" s="10"/>
      <c r="DH1560" s="10"/>
      <c r="DI1560" s="10"/>
      <c r="DJ1560" s="10"/>
      <c r="DK1560" s="10"/>
      <c r="DL1560" s="10"/>
      <c r="DM1560" s="10"/>
      <c r="DN1560" s="10"/>
      <c r="DO1560" s="10"/>
      <c r="DP1560" s="10"/>
      <c r="DQ1560" s="10"/>
      <c r="DR1560" s="10"/>
      <c r="DS1560" s="10"/>
    </row>
    <row r="1561" spans="1:123" s="101" customFormat="1" ht="10.95" customHeight="1" x14ac:dyDescent="0.25">
      <c r="A1561" s="75" t="s">
        <v>348</v>
      </c>
      <c r="B1561" s="95" t="str">
        <f t="shared" ref="B1561:B1564" si="432">IF(E1561&gt;0,"Bud02 " &amp; C1561 &amp;","&amp;D1561&amp;",'"&amp;E1561&amp;"',"&amp;1*R1561)</f>
        <v>Bud02 2020,4002,'xpr005',0.00153249178177779</v>
      </c>
      <c r="C1561" s="96">
        <f t="shared" ref="C1561:C1564" si="433">$E$5</f>
        <v>2020</v>
      </c>
      <c r="D1561" s="96">
        <v>4002</v>
      </c>
      <c r="E1561" s="97" t="str">
        <f>IF(LEFT(H1561,1) = "x",H1561,F1561)</f>
        <v>xpr005</v>
      </c>
      <c r="F1561" s="90">
        <v>500000</v>
      </c>
      <c r="G1561" s="98">
        <f>IF(""="",1,SUBSTITUTE(SUBSTITUTE("","xxp","xpp"),"xppm13","xppm08"))</f>
        <v>1</v>
      </c>
      <c r="H1561" s="98" t="str">
        <f>IF("xpr005"="",1,"xpr005")</f>
        <v>xpr005</v>
      </c>
      <c r="I1561" s="98">
        <f>IF("Ew57z"="",1,IF(LEFT("Ew57z",1)&lt;&gt;"E","Ew57z",1))</f>
        <v>1</v>
      </c>
      <c r="J1561" s="98" t="str">
        <f>IF("Ew57z"="",1,IF(LEFT("Ew57z",1)="E","Ew57z",1))</f>
        <v>Ew57z</v>
      </c>
      <c r="K1561" s="99" t="s">
        <v>355</v>
      </c>
      <c r="L1561" s="91">
        <v>4002</v>
      </c>
      <c r="M1561" s="100" t="str">
        <f>IF(LEFT($G1561,4)="xppm","*","")</f>
        <v/>
      </c>
      <c r="N1561" s="101" t="str">
        <f>UPPER(TRIM("          PAYROLL TAXES"))</f>
        <v>PAYROLL TAXES</v>
      </c>
      <c r="P1561" s="102" t="s">
        <v>356</v>
      </c>
      <c r="R1561" s="109">
        <f>IFERROR(IF(1*AB1561&gt;0,AB1561,V1561),V1561)</f>
        <v>1.5324917817777866E-3</v>
      </c>
      <c r="S1561" s="108"/>
      <c r="T1561" s="101">
        <f>IFERROR(IF(LEFT($G1561,4)="xppm",AD1561/VLOOKUP($G1561,$K$11:$Z$28,T$1,0),IF(LEFT($J1561,1)="E",AD1561/VLOOKUP($J1561,$K$11:$Z$28,T$1,0),AD1561/T$6)),"")</f>
        <v>1.4664032086227196E-3</v>
      </c>
      <c r="V1561" s="101">
        <f>IFERROR(IF(LEFT($G1561,4)="xppm",AF1561/VLOOKUP($G1561,$K$11:$Z$28,V$1,0),IF(LEFT($J1561,1)="E",AF1561/VLOOKUP($J1561,$K$11:$Z$28,V$1,0),AF1561/V$6)),"")</f>
        <v>1.5324917817777866E-3</v>
      </c>
      <c r="X1561" s="101">
        <f>IFERROR(IF(LEFT($G1561,4)="xppm",AH1561/VLOOKUP($G1561,$K$11:$Z$28,X$1,0),IF(LEFT($J1561,1)="E",AH1561/VLOOKUP($J1561,$K$11:$Z$28,X$1,0),AH1561/X$6)),"")</f>
        <v>1.7384716310341051E-3</v>
      </c>
      <c r="Z1561" s="101">
        <f>IFERROR(IF(LEFT($G1561,4)="xppm",AJ1561/VLOOKUP($G1561,$K$11:$Z$28,Z$1,0),IF(LEFT($J1561,1)="E",AJ1561/VLOOKUP($J1561,$K$11:$Z$28,Z$1,0),AJ1561/Z$6)),"")</f>
        <v>1.9012645650826826E-3</v>
      </c>
      <c r="AA1561" s="108"/>
      <c r="AB1561" s="99" t="str">
        <f>IFERROR(IF(LEFT($G1561,4)="xppm",AL1561/VLOOKUP($G1561,$K$11:$Z$28,AB$1,0),IF(LEFT($J1561,1)="E",AL1561/VLOOKUP($J1561,$K$11:$AB$28,AB$1,0),AL1561/AB$6)),"")</f>
        <v/>
      </c>
      <c r="AC1561" s="110"/>
      <c r="AD1561" s="14">
        <v>70985.5</v>
      </c>
      <c r="AE1561" s="14"/>
      <c r="AF1561" s="14">
        <v>218951.09</v>
      </c>
      <c r="AG1561" s="14"/>
      <c r="AH1561" s="14">
        <v>267557.94</v>
      </c>
      <c r="AI1561" s="14"/>
      <c r="AJ1561" s="14">
        <v>344210.05091599998</v>
      </c>
      <c r="AK1561" s="65"/>
      <c r="AL1561" s="14">
        <v>0</v>
      </c>
      <c r="AM1561" s="65"/>
      <c r="AN1561" s="25">
        <v>21250.93</v>
      </c>
      <c r="AO1561" s="25">
        <v>19653.64</v>
      </c>
      <c r="AP1561" s="25">
        <v>27865.54</v>
      </c>
      <c r="AQ1561" s="25">
        <v>26644.48</v>
      </c>
      <c r="AR1561" s="25">
        <v>24254.17</v>
      </c>
      <c r="AS1561" s="25">
        <v>25909.97</v>
      </c>
      <c r="AT1561" s="25">
        <v>23709.64</v>
      </c>
      <c r="AU1561" s="25">
        <v>23677.72</v>
      </c>
      <c r="AV1561" s="25">
        <v>23769.61</v>
      </c>
      <c r="AW1561" s="25">
        <v>24649.58</v>
      </c>
      <c r="AX1561" s="25">
        <v>22919.63</v>
      </c>
      <c r="AY1561" s="25">
        <v>23416.29</v>
      </c>
      <c r="AZ1561" s="108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  <c r="BS1561" s="10"/>
      <c r="BT1561" s="10"/>
      <c r="BU1561" s="10"/>
      <c r="BV1561" s="10"/>
      <c r="BW1561" s="10"/>
      <c r="BX1561" s="10"/>
      <c r="BY1561" s="10"/>
      <c r="BZ1561" s="10"/>
      <c r="CA1561" s="10"/>
      <c r="CB1561" s="10"/>
      <c r="CC1561" s="10"/>
      <c r="CD1561" s="10"/>
      <c r="CE1561" s="10"/>
      <c r="CF1561" s="10"/>
      <c r="CG1561" s="10"/>
      <c r="CH1561" s="10"/>
      <c r="CI1561" s="10"/>
      <c r="CJ1561" s="10"/>
      <c r="CK1561" s="10"/>
      <c r="CL1561" s="10"/>
      <c r="CM1561" s="10"/>
      <c r="CN1561" s="10"/>
      <c r="CO1561" s="10"/>
      <c r="CP1561" s="10"/>
      <c r="CQ1561" s="10"/>
      <c r="CR1561" s="10"/>
      <c r="CS1561" s="10"/>
      <c r="CT1561" s="10"/>
      <c r="CU1561" s="10"/>
      <c r="CV1561" s="10"/>
      <c r="CW1561" s="10"/>
      <c r="CX1561" s="10"/>
      <c r="CY1561" s="10"/>
      <c r="CZ1561" s="10"/>
      <c r="DA1561" s="10"/>
      <c r="DB1561" s="10"/>
      <c r="DC1561" s="10"/>
      <c r="DD1561" s="10"/>
      <c r="DE1561" s="10"/>
      <c r="DF1561" s="10"/>
      <c r="DG1561" s="10"/>
      <c r="DH1561" s="10"/>
      <c r="DI1561" s="10"/>
      <c r="DJ1561" s="10"/>
      <c r="DK1561" s="10"/>
      <c r="DL1561" s="10"/>
      <c r="DM1561" s="10"/>
      <c r="DN1561" s="10"/>
      <c r="DO1561" s="10"/>
      <c r="DP1561" s="10"/>
      <c r="DQ1561" s="10"/>
      <c r="DR1561" s="10"/>
      <c r="DS1561" s="10"/>
    </row>
    <row r="1562" spans="1:123" s="101" customFormat="1" ht="10.95" customHeight="1" x14ac:dyDescent="0.25">
      <c r="A1562" s="75" t="s">
        <v>348</v>
      </c>
      <c r="B1562" s="95" t="str">
        <f t="shared" si="432"/>
        <v>Bud02 2020,4002,'xpr002',0.000875781892894663</v>
      </c>
      <c r="C1562" s="96">
        <f t="shared" si="433"/>
        <v>2020</v>
      </c>
      <c r="D1562" s="96">
        <v>4002</v>
      </c>
      <c r="E1562" s="97" t="str">
        <f>IF(LEFT(H1562,1) = "x",H1562,F1562)</f>
        <v>xpr002</v>
      </c>
      <c r="F1562" s="90">
        <v>501100</v>
      </c>
      <c r="G1562" s="98">
        <f>IF(""="",1,SUBSTITUTE(SUBSTITUTE("","xxp","xpp"),"xppm13","xppm08"))</f>
        <v>1</v>
      </c>
      <c r="H1562" s="98" t="str">
        <f>IF("xpr002"="",1,"xpr002")</f>
        <v>xpr002</v>
      </c>
      <c r="I1562" s="98">
        <f>IF("Ewz"="",1,IF(LEFT("Ewz",1)&lt;&gt;"E","Ewz",1))</f>
        <v>1</v>
      </c>
      <c r="J1562" s="98" t="str">
        <f>IF("Ewz"="",1,IF(LEFT("Ewz",1)="E","Ewz",1))</f>
        <v>Ewz</v>
      </c>
      <c r="K1562" s="99" t="s">
        <v>357</v>
      </c>
      <c r="L1562" s="91">
        <v>4002</v>
      </c>
      <c r="M1562" s="100" t="str">
        <f>IF(LEFT($G1562,4)="xppm","*","")</f>
        <v/>
      </c>
      <c r="N1562" s="101" t="str">
        <f>UPPER(TRIM("          HEALTH INSURANCE"))</f>
        <v>HEALTH INSURANCE</v>
      </c>
      <c r="P1562" s="102" t="s">
        <v>356</v>
      </c>
      <c r="R1562" s="109">
        <f>IFERROR(IF(1*AB1562&gt;0,AB1562,V1562),V1562)</f>
        <v>8.7578189289466344E-4</v>
      </c>
      <c r="S1562" s="108"/>
      <c r="T1562" s="101">
        <f>IFERROR(IF(LEFT($G1562,4)="xppm",AD1562/VLOOKUP($G1562,$K$11:$Z$28,T$1,0),IF(LEFT($J1562,1)="E",AD1562/VLOOKUP($J1562,$K$11:$Z$28,T$1,0),AD1562/T$6)),"")</f>
        <v>8.6944406685119497E-4</v>
      </c>
      <c r="V1562" s="101">
        <f>IFERROR(IF(LEFT($G1562,4)="xppm",AF1562/VLOOKUP($G1562,$K$11:$Z$28,V$1,0),IF(LEFT($J1562,1)="E",AF1562/VLOOKUP($J1562,$K$11:$Z$28,V$1,0),AF1562/V$6)),"")</f>
        <v>8.7578189289466344E-4</v>
      </c>
      <c r="X1562" s="101">
        <f>IFERROR(IF(LEFT($G1562,4)="xppm",AH1562/VLOOKUP($G1562,$K$11:$Z$28,X$1,0),IF(LEFT($J1562,1)="E",AH1562/VLOOKUP($J1562,$K$11:$Z$28,X$1,0),AH1562/X$6)),"")</f>
        <v>7.1654397608668992E-4</v>
      </c>
      <c r="Z1562" s="101">
        <f>IFERROR(IF(LEFT($G1562,4)="xppm",AJ1562/VLOOKUP($G1562,$K$11:$Z$28,Z$1,0),IF(LEFT($J1562,1)="E",AJ1562/VLOOKUP($J1562,$K$11:$Z$28,Z$1,0),AJ1562/Z$6)),"")</f>
        <v>7.5738048315540001E-4</v>
      </c>
      <c r="AA1562" s="108"/>
      <c r="AB1562" s="99" t="str">
        <f>IFERROR(IF(LEFT($G1562,4)="xppm",AL1562/VLOOKUP($G1562,$K$11:$Z$28,AB$1,0),IF(LEFT($J1562,1)="E",AL1562/VLOOKUP($J1562,$K$11:$AB$28,AB$1,0),AL1562/AB$6)),"")</f>
        <v/>
      </c>
      <c r="AC1562" s="110"/>
      <c r="AD1562" s="14">
        <v>43185.54</v>
      </c>
      <c r="AE1562" s="14"/>
      <c r="AF1562" s="14">
        <v>128070.5</v>
      </c>
      <c r="AG1562" s="14"/>
      <c r="AH1562" s="14">
        <v>112005.13</v>
      </c>
      <c r="AI1562" s="14"/>
      <c r="AJ1562" s="14">
        <v>141300</v>
      </c>
      <c r="AK1562" s="65"/>
      <c r="AL1562" s="14">
        <v>0</v>
      </c>
      <c r="AM1562" s="65"/>
      <c r="AN1562" s="25">
        <v>12364.7</v>
      </c>
      <c r="AO1562" s="25">
        <v>4814.1499999999996</v>
      </c>
      <c r="AP1562" s="25">
        <v>-3444.5</v>
      </c>
      <c r="AQ1562" s="25">
        <v>4601.82</v>
      </c>
      <c r="AR1562" s="25">
        <v>18814.03</v>
      </c>
      <c r="AS1562" s="25">
        <v>12574.83</v>
      </c>
      <c r="AT1562" s="25">
        <v>14776.81</v>
      </c>
      <c r="AU1562" s="25">
        <v>16950.830000000002</v>
      </c>
      <c r="AV1562" s="25">
        <v>17166.64</v>
      </c>
      <c r="AW1562" s="25">
        <v>13516.86</v>
      </c>
      <c r="AX1562" s="25">
        <v>14014.62</v>
      </c>
      <c r="AY1562" s="25">
        <v>15654.06</v>
      </c>
      <c r="AZ1562" s="108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  <c r="BS1562" s="10"/>
      <c r="BT1562" s="10"/>
      <c r="BU1562" s="10"/>
      <c r="BV1562" s="10"/>
      <c r="BW1562" s="10"/>
      <c r="BX1562" s="10"/>
      <c r="BY1562" s="10"/>
      <c r="BZ1562" s="10"/>
      <c r="CA1562" s="10"/>
      <c r="CB1562" s="10"/>
      <c r="CC1562" s="10"/>
      <c r="CD1562" s="10"/>
      <c r="CE1562" s="10"/>
      <c r="CF1562" s="10"/>
      <c r="CG1562" s="10"/>
      <c r="CH1562" s="10"/>
      <c r="CI1562" s="10"/>
      <c r="CJ1562" s="10"/>
      <c r="CK1562" s="10"/>
      <c r="CL1562" s="10"/>
      <c r="CM1562" s="10"/>
      <c r="CN1562" s="10"/>
      <c r="CO1562" s="10"/>
      <c r="CP1562" s="10"/>
      <c r="CQ1562" s="10"/>
      <c r="CR1562" s="10"/>
      <c r="CS1562" s="10"/>
      <c r="CT1562" s="10"/>
      <c r="CU1562" s="10"/>
      <c r="CV1562" s="10"/>
      <c r="CW1562" s="10"/>
      <c r="CX1562" s="10"/>
      <c r="CY1562" s="10"/>
      <c r="CZ1562" s="10"/>
      <c r="DA1562" s="10"/>
      <c r="DB1562" s="10"/>
      <c r="DC1562" s="10"/>
      <c r="DD1562" s="10"/>
      <c r="DE1562" s="10"/>
      <c r="DF1562" s="10"/>
      <c r="DG1562" s="10"/>
      <c r="DH1562" s="10"/>
      <c r="DI1562" s="10"/>
      <c r="DJ1562" s="10"/>
      <c r="DK1562" s="10"/>
      <c r="DL1562" s="10"/>
      <c r="DM1562" s="10"/>
      <c r="DN1562" s="10"/>
      <c r="DO1562" s="10"/>
      <c r="DP1562" s="10"/>
      <c r="DQ1562" s="10"/>
      <c r="DR1562" s="10"/>
      <c r="DS1562" s="10"/>
    </row>
    <row r="1563" spans="1:123" s="101" customFormat="1" ht="10.95" customHeight="1" x14ac:dyDescent="0.25">
      <c r="A1563" s="75" t="s">
        <v>348</v>
      </c>
      <c r="B1563" s="95" t="str">
        <f t="shared" si="432"/>
        <v>Bud02 2020,4002,'xpr006',0.00059754610758532</v>
      </c>
      <c r="C1563" s="96">
        <f t="shared" si="433"/>
        <v>2020</v>
      </c>
      <c r="D1563" s="96">
        <v>4002</v>
      </c>
      <c r="E1563" s="97" t="str">
        <f>IF(LEFT(H1563,1) = "x",H1563,F1563)</f>
        <v>xpr006</v>
      </c>
      <c r="F1563" s="90">
        <v>503000</v>
      </c>
      <c r="G1563" s="98">
        <f>IF(""="",1,SUBSTITUTE(SUBSTITUTE("","xxp","xpp"),"xppm13","xppm08"))</f>
        <v>1</v>
      </c>
      <c r="H1563" s="98" t="str">
        <f>IF("xpr006"="",1,"xpr006")</f>
        <v>xpr006</v>
      </c>
      <c r="I1563" s="98">
        <f>IF("Ewz"="",1,IF(LEFT("Ewz",1)&lt;&gt;"E","Ewz",1))</f>
        <v>1</v>
      </c>
      <c r="J1563" s="98" t="str">
        <f>IF("Ewz"="",1,IF(LEFT("Ewz",1)="E","Ewz",1))</f>
        <v>Ewz</v>
      </c>
      <c r="K1563" s="99" t="s">
        <v>358</v>
      </c>
      <c r="L1563" s="91">
        <v>4002</v>
      </c>
      <c r="M1563" s="100" t="str">
        <f>IF(LEFT($G1563,4)="xppm","*","")</f>
        <v/>
      </c>
      <c r="N1563" s="101" t="str">
        <f>UPPER(TRIM("          WORKMANS COMP INSURANCE"))</f>
        <v>WORKMANS COMP INSURANCE</v>
      </c>
      <c r="P1563" s="102" t="s">
        <v>359</v>
      </c>
      <c r="R1563" s="109">
        <f>IFERROR(IF(1*AB1563&gt;0,AB1563,V1563),V1563)</f>
        <v>5.9754610758532044E-4</v>
      </c>
      <c r="S1563" s="108"/>
      <c r="T1563" s="101">
        <f>IFERROR(IF(LEFT($G1563,4)="xppm",AD1563/VLOOKUP($G1563,$K$11:$Z$28,T$1,0),IF(LEFT($J1563,1)="E",AD1563/VLOOKUP($J1563,$K$11:$Z$28,T$1,0),AD1563/T$6)),"")</f>
        <v>5.8641653359728374E-4</v>
      </c>
      <c r="V1563" s="101">
        <f>IFERROR(IF(LEFT($G1563,4)="xppm",AF1563/VLOOKUP($G1563,$K$11:$Z$28,V$1,0),IF(LEFT($J1563,1)="E",AF1563/VLOOKUP($J1563,$K$11:$Z$28,V$1,0),AF1563/V$6)),"")</f>
        <v>5.9754610758532044E-4</v>
      </c>
      <c r="X1563" s="101">
        <f>IFERROR(IF(LEFT($G1563,4)="xppm",AH1563/VLOOKUP($G1563,$K$11:$Z$28,X$1,0),IF(LEFT($J1563,1)="E",AH1563/VLOOKUP($J1563,$K$11:$Z$28,X$1,0),AH1563/X$6)),"")</f>
        <v>5.6888388538002001E-4</v>
      </c>
      <c r="Z1563" s="101">
        <f>IFERROR(IF(LEFT($G1563,4)="xppm",AJ1563/VLOOKUP($G1563,$K$11:$Z$28,Z$1,0),IF(LEFT($J1563,1)="E",AJ1563/VLOOKUP($J1563,$K$11:$Z$28,Z$1,0),AJ1563/Z$6)),"")</f>
        <v>6.2449317290494942E-4</v>
      </c>
      <c r="AA1563" s="108"/>
      <c r="AB1563" s="99" t="str">
        <f>IFERROR(IF(LEFT($G1563,4)="xppm",AL1563/VLOOKUP($G1563,$K$11:$Z$28,AB$1,0),IF(LEFT($J1563,1)="E",AL1563/VLOOKUP($J1563,$K$11:$AB$28,AB$1,0),AL1563/AB$6)),"")</f>
        <v/>
      </c>
      <c r="AC1563" s="110"/>
      <c r="AD1563" s="14">
        <v>29127.48</v>
      </c>
      <c r="AE1563" s="14"/>
      <c r="AF1563" s="14">
        <v>87382.52</v>
      </c>
      <c r="AG1563" s="14"/>
      <c r="AH1563" s="14">
        <v>88923.94</v>
      </c>
      <c r="AI1563" s="14"/>
      <c r="AJ1563" s="14">
        <v>116508</v>
      </c>
      <c r="AK1563" s="65"/>
      <c r="AL1563" s="14">
        <v>0</v>
      </c>
      <c r="AM1563" s="65"/>
      <c r="AN1563" s="25">
        <v>8649.5400000000009</v>
      </c>
      <c r="AO1563" s="25">
        <v>8649.52</v>
      </c>
      <c r="AP1563" s="25">
        <v>5413.3</v>
      </c>
      <c r="AQ1563" s="25">
        <v>9709.24</v>
      </c>
      <c r="AR1563" s="25">
        <v>9709.16</v>
      </c>
      <c r="AS1563" s="25">
        <v>9709.16</v>
      </c>
      <c r="AT1563" s="25">
        <v>9709.16</v>
      </c>
      <c r="AU1563" s="25">
        <v>9709.16</v>
      </c>
      <c r="AV1563" s="25">
        <v>9709.16</v>
      </c>
      <c r="AW1563" s="25">
        <v>9709.16</v>
      </c>
      <c r="AX1563" s="25">
        <v>9709.16</v>
      </c>
      <c r="AY1563" s="25">
        <v>9709.16</v>
      </c>
      <c r="AZ1563" s="108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  <c r="BS1563" s="10"/>
      <c r="BT1563" s="10"/>
      <c r="BU1563" s="10"/>
      <c r="BV1563" s="10"/>
      <c r="BW1563" s="10"/>
      <c r="BX1563" s="10"/>
      <c r="BY1563" s="10"/>
      <c r="BZ1563" s="10"/>
      <c r="CA1563" s="10"/>
      <c r="CB1563" s="10"/>
      <c r="CC1563" s="10"/>
      <c r="CD1563" s="10"/>
      <c r="CE1563" s="10"/>
      <c r="CF1563" s="10"/>
      <c r="CG1563" s="10"/>
      <c r="CH1563" s="10"/>
      <c r="CI1563" s="10"/>
      <c r="CJ1563" s="10"/>
      <c r="CK1563" s="10"/>
      <c r="CL1563" s="10"/>
      <c r="CM1563" s="10"/>
      <c r="CN1563" s="10"/>
      <c r="CO1563" s="10"/>
      <c r="CP1563" s="10"/>
      <c r="CQ1563" s="10"/>
      <c r="CR1563" s="10"/>
      <c r="CS1563" s="10"/>
      <c r="CT1563" s="10"/>
      <c r="CU1563" s="10"/>
      <c r="CV1563" s="10"/>
      <c r="CW1563" s="10"/>
      <c r="CX1563" s="10"/>
      <c r="CY1563" s="10"/>
      <c r="CZ1563" s="10"/>
      <c r="DA1563" s="10"/>
      <c r="DB1563" s="10"/>
      <c r="DC1563" s="10"/>
      <c r="DD1563" s="10"/>
      <c r="DE1563" s="10"/>
      <c r="DF1563" s="10"/>
      <c r="DG1563" s="10"/>
      <c r="DH1563" s="10"/>
      <c r="DI1563" s="10"/>
      <c r="DJ1563" s="10"/>
      <c r="DK1563" s="10"/>
      <c r="DL1563" s="10"/>
      <c r="DM1563" s="10"/>
      <c r="DN1563" s="10"/>
      <c r="DO1563" s="10"/>
      <c r="DP1563" s="10"/>
      <c r="DQ1563" s="10"/>
      <c r="DR1563" s="10"/>
      <c r="DS1563" s="10"/>
    </row>
    <row r="1564" spans="1:123" s="101" customFormat="1" ht="10.95" customHeight="1" x14ac:dyDescent="0.25">
      <c r="A1564" s="75" t="s">
        <v>348</v>
      </c>
      <c r="B1564" s="95" t="str">
        <f t="shared" si="432"/>
        <v>Bud02 2020,4002,'xpr004',0.000127472917869461</v>
      </c>
      <c r="C1564" s="96">
        <f t="shared" si="433"/>
        <v>2020</v>
      </c>
      <c r="D1564" s="96">
        <v>4002</v>
      </c>
      <c r="E1564" s="97" t="str">
        <f>IF(LEFT(H1564,1) = "x",H1564,F1564)</f>
        <v>xpr004</v>
      </c>
      <c r="F1564" s="90">
        <v>501500</v>
      </c>
      <c r="G1564" s="98">
        <f>IF(""="",1,SUBSTITUTE(SUBSTITUTE("","xxp","xpp"),"xppm13","xppm08"))</f>
        <v>1</v>
      </c>
      <c r="H1564" s="98" t="str">
        <f>IF("xpr004"="",1,"xpr004")</f>
        <v>xpr004</v>
      </c>
      <c r="I1564" s="98">
        <f>IF("Ewz"="",1,IF(LEFT("Ewz",1)&lt;&gt;"E","Ewz",1))</f>
        <v>1</v>
      </c>
      <c r="J1564" s="98" t="str">
        <f>IF("Ewz"="",1,IF(LEFT("Ewz",1)="E","Ewz",1))</f>
        <v>Ewz</v>
      </c>
      <c r="K1564" s="99" t="s">
        <v>360</v>
      </c>
      <c r="L1564" s="91">
        <v>4002</v>
      </c>
      <c r="M1564" s="100" t="str">
        <f>IF(LEFT($G1564,4)="xppm","*","")</f>
        <v/>
      </c>
      <c r="N1564" s="101" t="str">
        <f>UPPER(TRIM("          OTHER"))</f>
        <v>OTHER</v>
      </c>
      <c r="P1564" s="102" t="s">
        <v>356</v>
      </c>
      <c r="R1564" s="109">
        <f>IFERROR(IF(1*AB1564&gt;0,AB1564,V1564),V1564)</f>
        <v>1.2747291786946137E-4</v>
      </c>
      <c r="S1564" s="108"/>
      <c r="T1564" s="101">
        <f>IFERROR(IF(LEFT($G1564,4)="xppm",AD1564/VLOOKUP($G1564,$K$11:$Z$28,T$1,0),IF(LEFT($J1564,1)="E",AD1564/VLOOKUP($J1564,$K$11:$Z$28,T$1,0),AD1564/T$6)),"")</f>
        <v>8.6382018196671248E-5</v>
      </c>
      <c r="V1564" s="101">
        <f>IFERROR(IF(LEFT($G1564,4)="xppm",AF1564/VLOOKUP($G1564,$K$11:$Z$28,V$1,0),IF(LEFT($J1564,1)="E",AF1564/VLOOKUP($J1564,$K$11:$Z$28,V$1,0),AF1564/V$6)),"")</f>
        <v>1.2747291786946137E-4</v>
      </c>
      <c r="X1564" s="101">
        <f>IFERROR(IF(LEFT($G1564,4)="xppm",AH1564/VLOOKUP($G1564,$K$11:$Z$28,X$1,0),IF(LEFT($J1564,1)="E",AH1564/VLOOKUP($J1564,$K$11:$Z$28,X$1,0),AH1564/X$6)),"")</f>
        <v>1.8044853690442941E-4</v>
      </c>
      <c r="Z1564" s="101">
        <f>IFERROR(IF(LEFT($G1564,4)="xppm",AJ1564/VLOOKUP($G1564,$K$11:$Z$28,Z$1,0),IF(LEFT($J1564,1)="E",AJ1564/VLOOKUP($J1564,$K$11:$Z$28,Z$1,0),AJ1564/Z$6)),"")</f>
        <v>8.155910425826303E-5</v>
      </c>
      <c r="AA1564" s="108"/>
      <c r="AB1564" s="99" t="str">
        <f>IFERROR(IF(LEFT($G1564,4)="xppm",AL1564/VLOOKUP($G1564,$K$11:$Z$28,AB$1,0),IF(LEFT($J1564,1)="E",AL1564/VLOOKUP($J1564,$K$11:$AB$28,AB$1,0),AL1564/AB$6)),"")</f>
        <v/>
      </c>
      <c r="AC1564" s="110"/>
      <c r="AD1564" s="14">
        <v>4290.62</v>
      </c>
      <c r="AE1564" s="14"/>
      <c r="AF1564" s="14">
        <v>18641.080000000002</v>
      </c>
      <c r="AG1564" s="14"/>
      <c r="AH1564" s="14">
        <v>28206.45</v>
      </c>
      <c r="AI1564" s="14"/>
      <c r="AJ1564" s="14">
        <v>15216</v>
      </c>
      <c r="AK1564" s="65"/>
      <c r="AL1564" s="14">
        <v>0</v>
      </c>
      <c r="AM1564" s="65"/>
      <c r="AN1564" s="25">
        <v>3230.88</v>
      </c>
      <c r="AO1564" s="25">
        <v>3154.7</v>
      </c>
      <c r="AP1564" s="25">
        <v>2617.04</v>
      </c>
      <c r="AQ1564" s="25">
        <v>2680.04</v>
      </c>
      <c r="AR1564" s="25">
        <v>2928.49</v>
      </c>
      <c r="AS1564" s="25">
        <v>2177.17</v>
      </c>
      <c r="AT1564" s="25">
        <v>2515.1799999999998</v>
      </c>
      <c r="AU1564" s="25">
        <v>2531.58</v>
      </c>
      <c r="AV1564" s="25">
        <v>1518</v>
      </c>
      <c r="AW1564" s="25">
        <v>1487.24</v>
      </c>
      <c r="AX1564" s="25">
        <v>1428.34</v>
      </c>
      <c r="AY1564" s="25">
        <v>1375.04</v>
      </c>
      <c r="AZ1564" s="108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  <c r="BS1564" s="10"/>
      <c r="BT1564" s="10"/>
      <c r="BU1564" s="10"/>
      <c r="BV1564" s="10"/>
      <c r="BW1564" s="10"/>
      <c r="BX1564" s="10"/>
      <c r="BY1564" s="10"/>
      <c r="BZ1564" s="10"/>
      <c r="CA1564" s="10"/>
      <c r="CB1564" s="10"/>
      <c r="CC1564" s="10"/>
      <c r="CD1564" s="10"/>
      <c r="CE1564" s="10"/>
      <c r="CF1564" s="10"/>
      <c r="CG1564" s="10"/>
      <c r="CH1564" s="10"/>
      <c r="CI1564" s="10"/>
      <c r="CJ1564" s="10"/>
      <c r="CK1564" s="10"/>
      <c r="CL1564" s="10"/>
      <c r="CM1564" s="10"/>
      <c r="CN1564" s="10"/>
      <c r="CO1564" s="10"/>
      <c r="CP1564" s="10"/>
      <c r="CQ1564" s="10"/>
      <c r="CR1564" s="10"/>
      <c r="CS1564" s="10"/>
      <c r="CT1564" s="10"/>
      <c r="CU1564" s="10"/>
      <c r="CV1564" s="10"/>
      <c r="CW1564" s="10"/>
      <c r="CX1564" s="10"/>
      <c r="CY1564" s="10"/>
      <c r="CZ1564" s="10"/>
      <c r="DA1564" s="10"/>
      <c r="DB1564" s="10"/>
      <c r="DC1564" s="10"/>
      <c r="DD1564" s="10"/>
      <c r="DE1564" s="10"/>
      <c r="DF1564" s="10"/>
      <c r="DG1564" s="10"/>
      <c r="DH1564" s="10"/>
      <c r="DI1564" s="10"/>
      <c r="DJ1564" s="10"/>
      <c r="DK1564" s="10"/>
      <c r="DL1564" s="10"/>
      <c r="DM1564" s="10"/>
      <c r="DN1564" s="10"/>
      <c r="DO1564" s="10"/>
      <c r="DP1564" s="10"/>
      <c r="DQ1564" s="10"/>
      <c r="DR1564" s="10"/>
      <c r="DS1564" s="10"/>
    </row>
    <row r="1565" spans="1:123" ht="4.05" customHeight="1" x14ac:dyDescent="0.25">
      <c r="A1565" s="75" t="s">
        <v>348</v>
      </c>
      <c r="E1565" s="111"/>
      <c r="F1565" s="112"/>
      <c r="T1565" s="25"/>
      <c r="U1565" s="25"/>
      <c r="V1565" s="25"/>
      <c r="W1565" s="25"/>
      <c r="X1565" s="25"/>
      <c r="Y1565" s="25"/>
      <c r="Z1565" s="25"/>
      <c r="AA1565" s="25"/>
      <c r="AB1565" s="14"/>
      <c r="AC1565" s="14"/>
    </row>
    <row r="1566" spans="1:123" s="86" customFormat="1" ht="15" customHeight="1" x14ac:dyDescent="0.25">
      <c r="A1566" s="75" t="s">
        <v>348</v>
      </c>
      <c r="B1566" s="80"/>
      <c r="C1566" s="80"/>
      <c r="D1566" s="80"/>
      <c r="E1566" s="81"/>
      <c r="F1566" s="82"/>
      <c r="G1566" s="81"/>
      <c r="H1566" s="81"/>
      <c r="I1566" s="81"/>
      <c r="J1566" s="81"/>
      <c r="K1566" s="81"/>
      <c r="L1566" s="83">
        <f>L1567</f>
        <v>4002</v>
      </c>
      <c r="M1566" s="84" t="s">
        <v>361</v>
      </c>
      <c r="N1566" s="84"/>
      <c r="O1566" s="84"/>
      <c r="P1566" s="84"/>
      <c r="Q1566" s="84"/>
      <c r="R1566" s="84"/>
      <c r="S1566" s="84"/>
      <c r="T1566" s="84"/>
      <c r="U1566" s="84"/>
      <c r="V1566" s="84"/>
      <c r="W1566" s="84"/>
      <c r="X1566" s="84"/>
      <c r="Y1566" s="84"/>
      <c r="Z1566" s="84"/>
      <c r="AA1566" s="84"/>
      <c r="AB1566" s="81"/>
      <c r="AC1566" s="81"/>
      <c r="AD1566" s="14"/>
      <c r="AE1566" s="14"/>
      <c r="AF1566" s="14"/>
      <c r="AG1566" s="14"/>
      <c r="AH1566" s="14"/>
      <c r="AI1566" s="14"/>
      <c r="AJ1566" s="14"/>
      <c r="AK1566" s="14"/>
      <c r="AL1566" s="14"/>
      <c r="AM1566" s="14"/>
      <c r="AN1566" s="85"/>
      <c r="AO1566" s="85"/>
      <c r="AP1566" s="85"/>
      <c r="AQ1566" s="85"/>
      <c r="AR1566" s="85"/>
      <c r="AS1566" s="85"/>
      <c r="AT1566" s="85"/>
      <c r="AU1566" s="85"/>
      <c r="AV1566" s="85"/>
      <c r="AW1566" s="85"/>
      <c r="AX1566" s="85"/>
      <c r="AY1566" s="85"/>
      <c r="AZ1566" s="84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  <c r="BS1566" s="10"/>
      <c r="BT1566" s="10"/>
      <c r="BU1566" s="10"/>
      <c r="BV1566" s="10"/>
      <c r="BW1566" s="10"/>
      <c r="BX1566" s="10"/>
      <c r="BY1566" s="10"/>
      <c r="BZ1566" s="10"/>
      <c r="CA1566" s="10"/>
      <c r="CB1566" s="10"/>
      <c r="CC1566" s="10"/>
      <c r="CD1566" s="10"/>
      <c r="CE1566" s="10"/>
      <c r="CF1566" s="10"/>
      <c r="CG1566" s="10"/>
      <c r="CH1566" s="10"/>
      <c r="CI1566" s="10"/>
      <c r="CJ1566" s="10"/>
      <c r="CK1566" s="10"/>
      <c r="CL1566" s="10"/>
      <c r="CM1566" s="10"/>
      <c r="CN1566" s="10"/>
      <c r="CO1566" s="10"/>
      <c r="CP1566" s="10"/>
      <c r="CQ1566" s="10"/>
      <c r="CR1566" s="10"/>
      <c r="CS1566" s="10"/>
      <c r="CT1566" s="10"/>
      <c r="CU1566" s="10"/>
      <c r="CV1566" s="10"/>
      <c r="CW1566" s="10"/>
      <c r="CX1566" s="10"/>
      <c r="CY1566" s="10"/>
      <c r="CZ1566" s="10"/>
      <c r="DA1566" s="10"/>
      <c r="DB1566" s="10"/>
      <c r="DC1566" s="10"/>
      <c r="DD1566" s="10"/>
      <c r="DE1566" s="10"/>
      <c r="DF1566" s="10"/>
      <c r="DG1566" s="10"/>
      <c r="DH1566" s="10"/>
      <c r="DI1566" s="10"/>
      <c r="DJ1566" s="10"/>
      <c r="DK1566" s="10"/>
      <c r="DL1566" s="10"/>
      <c r="DM1566" s="10"/>
      <c r="DN1566" s="10"/>
      <c r="DO1566" s="10"/>
      <c r="DP1566" s="10"/>
      <c r="DQ1566" s="10"/>
      <c r="DR1566" s="10"/>
      <c r="DS1566" s="10"/>
    </row>
    <row r="1567" spans="1:123" s="101" customFormat="1" ht="10.95" customHeight="1" x14ac:dyDescent="0.25">
      <c r="A1567" s="75" t="s">
        <v>348</v>
      </c>
      <c r="B1567" s="95" t="str">
        <f t="shared" ref="B1567" si="434">IF(E1567&gt;0,"Bud02 " &amp; C1567 &amp;","&amp;D1567&amp;",'"&amp;E1567&amp;"',"&amp;1*R1567)</f>
        <v>Bud02 2020,4002,'xhnm06',0.0116167302366727</v>
      </c>
      <c r="C1567" s="96">
        <f t="shared" ref="C1567" si="435">$E$5</f>
        <v>2020</v>
      </c>
      <c r="D1567" s="96">
        <v>4002</v>
      </c>
      <c r="E1567" s="97" t="str">
        <f>IF(LEFT(H1567,1) = "x",H1567,F1567)</f>
        <v>xhnm06</v>
      </c>
      <c r="F1567" s="90">
        <v>506500</v>
      </c>
      <c r="G1567" s="98">
        <f>IF(""="",1,SUBSTITUTE(SUBSTITUTE("","xxp","xpp"),"xppm13","xppm08"))</f>
        <v>1</v>
      </c>
      <c r="H1567" s="98" t="str">
        <f>IF("xhnm06"="",1,"xhnm06")</f>
        <v>xhnm06</v>
      </c>
      <c r="I1567" s="98">
        <f>IF("E120z"="",1,IF(LEFT("E120z",1)&lt;&gt;"E","E120z",1))</f>
        <v>1</v>
      </c>
      <c r="J1567" s="98" t="str">
        <f>IF("E120z"="",1,IF(LEFT("E120z",1)="E","E120z",1))</f>
        <v>E120z</v>
      </c>
      <c r="K1567" s="99" t="s">
        <v>362</v>
      </c>
      <c r="L1567" s="91">
        <v>4002</v>
      </c>
      <c r="M1567" s="100" t="str">
        <f>IF(LEFT($G1567,4)="xppm","*","")</f>
        <v/>
      </c>
      <c r="N1567" s="101" t="str">
        <f>UPPER(TRIM("          HOUSE THERAPY - MEDICARE B"))</f>
        <v>HOUSE THERAPY - MEDICARE B</v>
      </c>
      <c r="P1567" s="102" t="s">
        <v>356</v>
      </c>
      <c r="R1567" s="109">
        <f>IFERROR(IF(1*AB1567&gt;0,AB1567,V1567),V1567)</f>
        <v>1.161673023667273E-2</v>
      </c>
      <c r="S1567" s="108"/>
      <c r="T1567" s="101">
        <f>IFERROR(IF(LEFT($G1567,4)="xppm",AD1567/VLOOKUP($G1567,$K$11:$Z$28,T$1,0),IF(LEFT($J1567,1)="E",AD1567/VLOOKUP($J1567,$K$11:$Z$28,T$1,0),AD1567/T$6)),"")</f>
        <v>1.4594509521994077E-2</v>
      </c>
      <c r="V1567" s="101">
        <f>IFERROR(IF(LEFT($G1567,4)="xppm",AF1567/VLOOKUP($G1567,$K$11:$Z$28,V$1,0),IF(LEFT($J1567,1)="E",AF1567/VLOOKUP($J1567,$K$11:$Z$28,V$1,0),AF1567/V$6)),"")</f>
        <v>1.161673023667273E-2</v>
      </c>
      <c r="X1567" s="101">
        <f>IFERROR(IF(LEFT($G1567,4)="xppm",AH1567/VLOOKUP($G1567,$K$11:$Z$28,X$1,0),IF(LEFT($J1567,1)="E",AH1567/VLOOKUP($J1567,$K$11:$Z$28,X$1,0),AH1567/X$6)),"")</f>
        <v>2.3978603980206306E-2</v>
      </c>
      <c r="Z1567" s="101">
        <f>IFERROR(IF(LEFT($G1567,4)="xppm",AJ1567/VLOOKUP($G1567,$K$11:$Z$28,Z$1,0),IF(LEFT($J1567,1)="E",AJ1567/VLOOKUP($J1567,$K$11:$Z$28,Z$1,0),AJ1567/Z$6)),"")</f>
        <v>3.1942569195988049E-2</v>
      </c>
      <c r="AA1567" s="108"/>
      <c r="AB1567" s="99" t="str">
        <f>IFERROR(IF(LEFT($G1567,4)="xppm",AL1567/VLOOKUP($G1567,$K$11:$Z$28,AB$1,0),IF(LEFT($J1567,1)="E",AL1567/VLOOKUP($J1567,$K$11:$AB$28,AB$1,0),AL1567/AB$6)),"")</f>
        <v/>
      </c>
      <c r="AC1567" s="110"/>
      <c r="AD1567" s="14">
        <v>52794.92</v>
      </c>
      <c r="AE1567" s="14"/>
      <c r="AF1567" s="14">
        <v>120217.37</v>
      </c>
      <c r="AG1567" s="14"/>
      <c r="AH1567" s="14">
        <v>245187.88</v>
      </c>
      <c r="AI1567" s="14"/>
      <c r="AJ1567" s="14">
        <v>320615.43026400002</v>
      </c>
      <c r="AK1567" s="65"/>
      <c r="AL1567" s="14">
        <v>0</v>
      </c>
      <c r="AM1567" s="65"/>
      <c r="AN1567" s="25">
        <v>32406.59</v>
      </c>
      <c r="AO1567" s="25">
        <v>36558.239999999998</v>
      </c>
      <c r="AP1567" s="25">
        <v>21981.38</v>
      </c>
      <c r="AQ1567" s="25">
        <v>16189.16</v>
      </c>
      <c r="AR1567" s="25">
        <v>7473.83</v>
      </c>
      <c r="AS1567" s="25">
        <v>5948</v>
      </c>
      <c r="AT1567" s="25">
        <v>13074</v>
      </c>
      <c r="AU1567" s="25">
        <v>8382.2000000000007</v>
      </c>
      <c r="AV1567" s="25">
        <v>16355.26</v>
      </c>
      <c r="AW1567" s="25">
        <v>18837.919999999998</v>
      </c>
      <c r="AX1567" s="25">
        <v>18219.03</v>
      </c>
      <c r="AY1567" s="25">
        <v>15737.97</v>
      </c>
      <c r="AZ1567" s="108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  <c r="BS1567" s="10"/>
      <c r="BT1567" s="10"/>
      <c r="BU1567" s="10"/>
      <c r="BV1567" s="10"/>
      <c r="BW1567" s="10"/>
      <c r="BX1567" s="10"/>
      <c r="BY1567" s="10"/>
      <c r="BZ1567" s="10"/>
      <c r="CA1567" s="10"/>
      <c r="CB1567" s="10"/>
      <c r="CC1567" s="10"/>
      <c r="CD1567" s="10"/>
      <c r="CE1567" s="10"/>
      <c r="CF1567" s="10"/>
      <c r="CG1567" s="10"/>
      <c r="CH1567" s="10"/>
      <c r="CI1567" s="10"/>
      <c r="CJ1567" s="10"/>
      <c r="CK1567" s="10"/>
      <c r="CL1567" s="10"/>
      <c r="CM1567" s="10"/>
      <c r="CN1567" s="10"/>
      <c r="CO1567" s="10"/>
      <c r="CP1567" s="10"/>
      <c r="CQ1567" s="10"/>
      <c r="CR1567" s="10"/>
      <c r="CS1567" s="10"/>
      <c r="CT1567" s="10"/>
      <c r="CU1567" s="10"/>
      <c r="CV1567" s="10"/>
      <c r="CW1567" s="10"/>
      <c r="CX1567" s="10"/>
      <c r="CY1567" s="10"/>
      <c r="CZ1567" s="10"/>
      <c r="DA1567" s="10"/>
      <c r="DB1567" s="10"/>
      <c r="DC1567" s="10"/>
      <c r="DD1567" s="10"/>
      <c r="DE1567" s="10"/>
      <c r="DF1567" s="10"/>
      <c r="DG1567" s="10"/>
      <c r="DH1567" s="10"/>
      <c r="DI1567" s="10"/>
      <c r="DJ1567" s="10"/>
      <c r="DK1567" s="10"/>
      <c r="DL1567" s="10"/>
      <c r="DM1567" s="10"/>
      <c r="DN1567" s="10"/>
      <c r="DO1567" s="10"/>
      <c r="DP1567" s="10"/>
      <c r="DQ1567" s="10"/>
      <c r="DR1567" s="10"/>
      <c r="DS1567" s="10"/>
    </row>
    <row r="1568" spans="1:123" s="101" customFormat="1" ht="10.95" customHeight="1" x14ac:dyDescent="0.25">
      <c r="A1568" s="75" t="s">
        <v>348</v>
      </c>
      <c r="B1568" s="95" t="str">
        <f>IF(E1568&gt;0,"Bud02 " &amp; C1568 &amp;","&amp;D1568&amp;",'"&amp;E1568&amp;"',"&amp;1*R1568)</f>
        <v>Bud02 2020,4002,'508100',499.228888888889</v>
      </c>
      <c r="C1568" s="96">
        <f>$E$5</f>
        <v>2020</v>
      </c>
      <c r="D1568" s="96">
        <v>4002</v>
      </c>
      <c r="E1568" s="97">
        <f>IF(LEFT(H1568,1) = "x",H1568,F1568)</f>
        <v>508100</v>
      </c>
      <c r="F1568" s="90">
        <v>508100</v>
      </c>
      <c r="G1568" s="98">
        <f>IF(""="",1,SUBSTITUTE(SUBSTITUTE("","xxp","xpp"),"xppm13","xppm08"))</f>
        <v>1</v>
      </c>
      <c r="H1568" s="98">
        <f>IF(""="",1,"")</f>
        <v>1</v>
      </c>
      <c r="I1568" s="98">
        <f>IF(""="",1,IF(LEFT("",1)&lt;&gt;"E","",1))</f>
        <v>1</v>
      </c>
      <c r="J1568" s="98">
        <f>IF(""="",1,IF(LEFT("",1)="E","",1))</f>
        <v>1</v>
      </c>
      <c r="K1568" s="99" t="s">
        <v>363</v>
      </c>
      <c r="L1568" s="91">
        <v>4002</v>
      </c>
      <c r="M1568" s="100" t="str">
        <f>IF(LEFT($G1568,4)="xppm","*","")</f>
        <v/>
      </c>
      <c r="N1568" s="101" t="str">
        <f>UPPER(TRIM("          HOUSE THERAPY - REHAB SUPPLIES"))</f>
        <v>HOUSE THERAPY - REHAB SUPPLIES</v>
      </c>
      <c r="P1568" s="102" t="s">
        <v>356</v>
      </c>
      <c r="R1568" s="109">
        <f>IFERROR(IF(1*AB1568&gt;0,AB1568,V1568),V1568)</f>
        <v>499.22888888888895</v>
      </c>
      <c r="S1568" s="108"/>
      <c r="T1568" s="101">
        <f>IFERROR(IF(LEFT($G1568,4)="xppm",AD1568/VLOOKUP($G1568,$K$11:$Z$28,T$1,0),IF(LEFT($J1568,1)="E",AD1568/VLOOKUP($J1568,$K$11:$Z$28,T$1,0),AD1568/T$6)),"")</f>
        <v>537.17333333333329</v>
      </c>
      <c r="V1568" s="101">
        <f>IFERROR(IF(LEFT($G1568,4)="xppm",AF1568/VLOOKUP($G1568,$K$11:$Z$28,V$1,0),IF(LEFT($J1568,1)="E",AF1568/VLOOKUP($J1568,$K$11:$Z$28,V$1,0),AF1568/V$6)),"")</f>
        <v>499.22888888888895</v>
      </c>
      <c r="X1568" s="101">
        <f>IFERROR(IF(LEFT($G1568,4)="xppm",AH1568/VLOOKUP($G1568,$K$11:$Z$28,X$1,0),IF(LEFT($J1568,1)="E",AH1568/VLOOKUP($J1568,$K$11:$Z$28,X$1,0),AH1568/X$6)),"")</f>
        <v>289.23916666666668</v>
      </c>
      <c r="Z1568" s="101">
        <f>IFERROR(IF(LEFT($G1568,4)="xppm",AJ1568/VLOOKUP($G1568,$K$11:$Z$28,Z$1,0),IF(LEFT($J1568,1)="E",AJ1568/VLOOKUP($J1568,$K$11:$Z$28,Z$1,0),AJ1568/Z$6)),"")</f>
        <v>0</v>
      </c>
      <c r="AA1568" s="108"/>
      <c r="AB1568" s="99">
        <f>IFERROR(IF(LEFT($G1568,4)="xppm",AL1568/VLOOKUP($G1568,$K$11:$Z$28,AB$1,0),IF(LEFT($J1568,1)="E",AL1568/VLOOKUP($J1568,$K$11:$AB$28,AB$1,0),AL1568/AB$6)),"")</f>
        <v>0</v>
      </c>
      <c r="AC1568" s="110"/>
      <c r="AD1568" s="14">
        <v>1611.52</v>
      </c>
      <c r="AE1568" s="14"/>
      <c r="AF1568" s="14">
        <v>4493.0600000000004</v>
      </c>
      <c r="AG1568" s="14"/>
      <c r="AH1568" s="14">
        <v>3470.87</v>
      </c>
      <c r="AI1568" s="14"/>
      <c r="AJ1568" s="14"/>
      <c r="AK1568" s="65"/>
      <c r="AL1568" s="14"/>
      <c r="AM1568" s="65"/>
      <c r="AN1568" s="25">
        <v>176.35</v>
      </c>
      <c r="AO1568" s="25">
        <v>0</v>
      </c>
      <c r="AP1568" s="25">
        <v>1625.9</v>
      </c>
      <c r="AQ1568" s="25">
        <v>0</v>
      </c>
      <c r="AR1568" s="25">
        <v>195.32</v>
      </c>
      <c r="AS1568" s="25">
        <v>277.42</v>
      </c>
      <c r="AT1568" s="25">
        <v>600</v>
      </c>
      <c r="AU1568" s="25">
        <v>1192.96</v>
      </c>
      <c r="AV1568" s="25">
        <v>615.84</v>
      </c>
      <c r="AW1568" s="25">
        <v>651.37</v>
      </c>
      <c r="AX1568" s="25">
        <v>496.02</v>
      </c>
      <c r="AY1568" s="25">
        <v>464.13</v>
      </c>
      <c r="AZ1568" s="108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  <c r="BS1568" s="10"/>
      <c r="BT1568" s="10"/>
      <c r="BU1568" s="10"/>
      <c r="BV1568" s="10"/>
      <c r="BW1568" s="10"/>
      <c r="BX1568" s="10"/>
      <c r="BY1568" s="10"/>
      <c r="BZ1568" s="10"/>
      <c r="CA1568" s="10"/>
      <c r="CB1568" s="10"/>
      <c r="CC1568" s="10"/>
      <c r="CD1568" s="10"/>
      <c r="CE1568" s="10"/>
      <c r="CF1568" s="10"/>
      <c r="CG1568" s="10"/>
      <c r="CH1568" s="10"/>
      <c r="CI1568" s="10"/>
      <c r="CJ1568" s="10"/>
      <c r="CK1568" s="10"/>
      <c r="CL1568" s="10"/>
      <c r="CM1568" s="10"/>
      <c r="CN1568" s="10"/>
      <c r="CO1568" s="10"/>
      <c r="CP1568" s="10"/>
      <c r="CQ1568" s="10"/>
      <c r="CR1568" s="10"/>
      <c r="CS1568" s="10"/>
      <c r="CT1568" s="10"/>
      <c r="CU1568" s="10"/>
      <c r="CV1568" s="10"/>
      <c r="CW1568" s="10"/>
      <c r="CX1568" s="10"/>
      <c r="CY1568" s="10"/>
      <c r="CZ1568" s="10"/>
      <c r="DA1568" s="10"/>
      <c r="DB1568" s="10"/>
      <c r="DC1568" s="10"/>
      <c r="DD1568" s="10"/>
      <c r="DE1568" s="10"/>
      <c r="DF1568" s="10"/>
      <c r="DG1568" s="10"/>
      <c r="DH1568" s="10"/>
      <c r="DI1568" s="10"/>
      <c r="DJ1568" s="10"/>
      <c r="DK1568" s="10"/>
      <c r="DL1568" s="10"/>
      <c r="DM1568" s="10"/>
      <c r="DN1568" s="10"/>
      <c r="DO1568" s="10"/>
      <c r="DP1568" s="10"/>
      <c r="DQ1568" s="10"/>
      <c r="DR1568" s="10"/>
      <c r="DS1568" s="10"/>
    </row>
    <row r="1569" spans="1:123" ht="4.05" customHeight="1" x14ac:dyDescent="0.25">
      <c r="A1569" s="75" t="s">
        <v>348</v>
      </c>
      <c r="E1569" s="111"/>
      <c r="F1569" s="112"/>
      <c r="T1569" s="25"/>
      <c r="U1569" s="25"/>
      <c r="V1569" s="25"/>
      <c r="W1569" s="25"/>
      <c r="X1569" s="25"/>
      <c r="Y1569" s="25"/>
      <c r="Z1569" s="25"/>
      <c r="AA1569" s="25"/>
      <c r="AB1569" s="14"/>
      <c r="AC1569" s="14"/>
    </row>
    <row r="1570" spans="1:123" s="86" customFormat="1" ht="15" customHeight="1" x14ac:dyDescent="0.25">
      <c r="A1570" s="75" t="s">
        <v>348</v>
      </c>
      <c r="B1570" s="80"/>
      <c r="C1570" s="80"/>
      <c r="D1570" s="80"/>
      <c r="E1570" s="81"/>
      <c r="F1570" s="82"/>
      <c r="G1570" s="81"/>
      <c r="H1570" s="81"/>
      <c r="I1570" s="81"/>
      <c r="J1570" s="81"/>
      <c r="K1570" s="81"/>
      <c r="L1570" s="83">
        <f>L1571</f>
        <v>4002</v>
      </c>
      <c r="M1570" s="84" t="s">
        <v>364</v>
      </c>
      <c r="N1570" s="84"/>
      <c r="O1570" s="84"/>
      <c r="P1570" s="84"/>
      <c r="Q1570" s="84"/>
      <c r="R1570" s="84"/>
      <c r="S1570" s="84"/>
      <c r="T1570" s="84"/>
      <c r="U1570" s="84"/>
      <c r="V1570" s="84"/>
      <c r="W1570" s="84"/>
      <c r="X1570" s="84"/>
      <c r="Y1570" s="84"/>
      <c r="Z1570" s="84"/>
      <c r="AA1570" s="84"/>
      <c r="AB1570" s="81"/>
      <c r="AC1570" s="81"/>
      <c r="AD1570" s="14"/>
      <c r="AE1570" s="14"/>
      <c r="AF1570" s="14"/>
      <c r="AG1570" s="14"/>
      <c r="AH1570" s="14"/>
      <c r="AI1570" s="14"/>
      <c r="AJ1570" s="14"/>
      <c r="AK1570" s="14"/>
      <c r="AL1570" s="14"/>
      <c r="AM1570" s="14"/>
      <c r="AN1570" s="85"/>
      <c r="AO1570" s="85"/>
      <c r="AP1570" s="85"/>
      <c r="AQ1570" s="85"/>
      <c r="AR1570" s="85"/>
      <c r="AS1570" s="85"/>
      <c r="AT1570" s="85"/>
      <c r="AU1570" s="85"/>
      <c r="AV1570" s="85"/>
      <c r="AW1570" s="85"/>
      <c r="AX1570" s="85"/>
      <c r="AY1570" s="85"/>
      <c r="AZ1570" s="84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  <c r="BS1570" s="10"/>
      <c r="BT1570" s="10"/>
      <c r="BU1570" s="10"/>
      <c r="BV1570" s="10"/>
      <c r="BW1570" s="10"/>
      <c r="BX1570" s="10"/>
      <c r="BY1570" s="10"/>
      <c r="BZ1570" s="10"/>
      <c r="CA1570" s="10"/>
      <c r="CB1570" s="10"/>
      <c r="CC1570" s="10"/>
      <c r="CD1570" s="10"/>
      <c r="CE1570" s="10"/>
      <c r="CF1570" s="10"/>
      <c r="CG1570" s="10"/>
      <c r="CH1570" s="10"/>
      <c r="CI1570" s="10"/>
      <c r="CJ1570" s="10"/>
      <c r="CK1570" s="10"/>
      <c r="CL1570" s="10"/>
      <c r="CM1570" s="10"/>
      <c r="CN1570" s="10"/>
      <c r="CO1570" s="10"/>
      <c r="CP1570" s="10"/>
      <c r="CQ1570" s="10"/>
      <c r="CR1570" s="10"/>
      <c r="CS1570" s="10"/>
      <c r="CT1570" s="10"/>
      <c r="CU1570" s="10"/>
      <c r="CV1570" s="10"/>
      <c r="CW1570" s="10"/>
      <c r="CX1570" s="10"/>
      <c r="CY1570" s="10"/>
      <c r="CZ1570" s="10"/>
      <c r="DA1570" s="10"/>
      <c r="DB1570" s="10"/>
      <c r="DC1570" s="10"/>
      <c r="DD1570" s="10"/>
      <c r="DE1570" s="10"/>
      <c r="DF1570" s="10"/>
      <c r="DG1570" s="10"/>
      <c r="DH1570" s="10"/>
      <c r="DI1570" s="10"/>
      <c r="DJ1570" s="10"/>
      <c r="DK1570" s="10"/>
      <c r="DL1570" s="10"/>
      <c r="DM1570" s="10"/>
      <c r="DN1570" s="10"/>
      <c r="DO1570" s="10"/>
      <c r="DP1570" s="10"/>
      <c r="DQ1570" s="10"/>
      <c r="DR1570" s="10"/>
      <c r="DS1570" s="10"/>
    </row>
    <row r="1571" spans="1:123" s="101" customFormat="1" ht="10.95" customHeight="1" x14ac:dyDescent="0.25">
      <c r="A1571" s="75" t="s">
        <v>348</v>
      </c>
      <c r="B1571" s="95" t="str">
        <f t="shared" ref="B1571" si="436">IF(E1571&gt;0,"Bud02 " &amp; C1571 &amp;","&amp;D1571&amp;",'"&amp;E1571&amp;"',"&amp;1*R1571)</f>
        <v>Bud02 2020,4002,'xdit02',0</v>
      </c>
      <c r="C1571" s="96">
        <f t="shared" ref="C1571" si="437">$E$5</f>
        <v>2020</v>
      </c>
      <c r="D1571" s="96">
        <v>4002</v>
      </c>
      <c r="E1571" s="97" t="str">
        <f>IF(LEFT(H1571,1) = "x",H1571,F1571)</f>
        <v>xdit02</v>
      </c>
      <c r="F1571" s="90">
        <v>530400</v>
      </c>
      <c r="G1571" s="98" t="str">
        <f>IF("xppm02"="",1,SUBSTITUTE(SUBSTITUTE("xppm02","xxp","xpp"),"xppm13","xppm08"))</f>
        <v>xppm02</v>
      </c>
      <c r="H1571" s="98" t="str">
        <f>IF("xdit02"="",1,"xdit02")</f>
        <v>xdit02</v>
      </c>
      <c r="I1571" s="98">
        <f>IF(""="",1,IF(LEFT("",1)&lt;&gt;"E","",1))</f>
        <v>1</v>
      </c>
      <c r="J1571" s="98">
        <f>IF(""="",1,IF(LEFT("",1)="E","",1))</f>
        <v>1</v>
      </c>
      <c r="K1571" s="99" t="s">
        <v>365</v>
      </c>
      <c r="L1571" s="91">
        <v>4002</v>
      </c>
      <c r="M1571" s="100" t="str">
        <f>IF(LEFT($G1571,4)="xppm","*","")</f>
        <v>*</v>
      </c>
      <c r="N1571" s="101" t="str">
        <f>UPPER(TRIM("          DIETARY CONTRACT SERVICES"))</f>
        <v>DIETARY CONTRACT SERVICES</v>
      </c>
      <c r="P1571" s="102" t="s">
        <v>366</v>
      </c>
      <c r="R1571" s="109">
        <f>IFERROR(IF(1*AB1571&gt;0,AB1571,V1571),V1571)</f>
        <v>0</v>
      </c>
      <c r="S1571" s="108"/>
      <c r="T1571" s="101">
        <f>IFERROR(IF(LEFT($G1571,4)="xppm",AD1571/VLOOKUP($G1571,$K$11:$Z$28,T$1,0),IF(LEFT($J1571,1)="E",AD1571/VLOOKUP($J1571,$K$11:$Z$28,T$1,0),AD1571/T$6)),"")</f>
        <v>0</v>
      </c>
      <c r="V1571" s="101">
        <f>IFERROR(IF(LEFT($G1571,4)="xppm",AF1571/VLOOKUP($G1571,$K$11:$Z$28,V$1,0),IF(LEFT($J1571,1)="E",AF1571/VLOOKUP($J1571,$K$11:$Z$28,V$1,0),AF1571/V$6)),"")</f>
        <v>0</v>
      </c>
      <c r="X1571" s="101">
        <f>IFERROR(IF(LEFT($G1571,4)="xppm",AH1571/VLOOKUP($G1571,$K$11:$Z$28,X$1,0),IF(LEFT($J1571,1)="E",AH1571/VLOOKUP($J1571,$K$11:$Z$28,X$1,0),AH1571/X$6)),"")</f>
        <v>0.20779697588245036</v>
      </c>
      <c r="Z1571" s="101">
        <f>IFERROR(IF(LEFT($G1571,4)="xppm",AJ1571/VLOOKUP($G1571,$K$11:$Z$28,Z$1,0),IF(LEFT($J1571,1)="E",AJ1571/VLOOKUP($J1571,$K$11:$Z$28,Z$1,0),AJ1571/Z$6)),"")</f>
        <v>0</v>
      </c>
      <c r="AA1571" s="108"/>
      <c r="AB1571" s="99" t="str">
        <f>IFERROR(IF(LEFT($G1571,4)="xppm",AL1571/VLOOKUP($G1571,$K$11:$Z$28,AB$1,0),IF(LEFT($J1571,1)="E",AL1571/VLOOKUP($J1571,$K$11:$AB$28,AB$1,0),AL1571/AB$6)),"")</f>
        <v/>
      </c>
      <c r="AC1571" s="110"/>
      <c r="AD1571" s="14">
        <v>0</v>
      </c>
      <c r="AE1571" s="14"/>
      <c r="AF1571" s="14">
        <v>0</v>
      </c>
      <c r="AG1571" s="14"/>
      <c r="AH1571" s="14">
        <v>249717.73</v>
      </c>
      <c r="AI1571" s="14"/>
      <c r="AJ1571" s="14">
        <v>0</v>
      </c>
      <c r="AK1571" s="65"/>
      <c r="AL1571" s="14">
        <v>0</v>
      </c>
      <c r="AM1571" s="65"/>
      <c r="AN1571" s="25">
        <v>0</v>
      </c>
      <c r="AO1571" s="25">
        <v>0</v>
      </c>
      <c r="AP1571" s="25">
        <v>0</v>
      </c>
      <c r="AQ1571" s="25">
        <v>0</v>
      </c>
      <c r="AR1571" s="25">
        <v>0</v>
      </c>
      <c r="AS1571" s="25">
        <v>0</v>
      </c>
      <c r="AT1571" s="25">
        <v>0</v>
      </c>
      <c r="AU1571" s="25">
        <v>0</v>
      </c>
      <c r="AV1571" s="25">
        <v>0</v>
      </c>
      <c r="AW1571" s="25">
        <v>0</v>
      </c>
      <c r="AX1571" s="25">
        <v>0</v>
      </c>
      <c r="AY1571" s="25">
        <v>0</v>
      </c>
      <c r="AZ1571" s="108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  <c r="BS1571" s="10"/>
      <c r="BT1571" s="10"/>
      <c r="BU1571" s="10"/>
      <c r="BV1571" s="10"/>
      <c r="BW1571" s="10"/>
      <c r="BX1571" s="10"/>
      <c r="BY1571" s="10"/>
      <c r="BZ1571" s="10"/>
      <c r="CA1571" s="10"/>
      <c r="CB1571" s="10"/>
      <c r="CC1571" s="10"/>
      <c r="CD1571" s="10"/>
      <c r="CE1571" s="10"/>
      <c r="CF1571" s="10"/>
      <c r="CG1571" s="10"/>
      <c r="CH1571" s="10"/>
      <c r="CI1571" s="10"/>
      <c r="CJ1571" s="10"/>
      <c r="CK1571" s="10"/>
      <c r="CL1571" s="10"/>
      <c r="CM1571" s="10"/>
      <c r="CN1571" s="10"/>
      <c r="CO1571" s="10"/>
      <c r="CP1571" s="10"/>
      <c r="CQ1571" s="10"/>
      <c r="CR1571" s="10"/>
      <c r="CS1571" s="10"/>
      <c r="CT1571" s="10"/>
      <c r="CU1571" s="10"/>
      <c r="CV1571" s="10"/>
      <c r="CW1571" s="10"/>
      <c r="CX1571" s="10"/>
      <c r="CY1571" s="10"/>
      <c r="CZ1571" s="10"/>
      <c r="DA1571" s="10"/>
      <c r="DB1571" s="10"/>
      <c r="DC1571" s="10"/>
      <c r="DD1571" s="10"/>
      <c r="DE1571" s="10"/>
      <c r="DF1571" s="10"/>
      <c r="DG1571" s="10"/>
      <c r="DH1571" s="10"/>
      <c r="DI1571" s="10"/>
      <c r="DJ1571" s="10"/>
      <c r="DK1571" s="10"/>
      <c r="DL1571" s="10"/>
      <c r="DM1571" s="10"/>
      <c r="DN1571" s="10"/>
      <c r="DO1571" s="10"/>
      <c r="DP1571" s="10"/>
      <c r="DQ1571" s="10"/>
      <c r="DR1571" s="10"/>
      <c r="DS1571" s="10"/>
    </row>
    <row r="1572" spans="1:123" ht="4.05" customHeight="1" x14ac:dyDescent="0.25">
      <c r="A1572" s="75" t="s">
        <v>348</v>
      </c>
      <c r="E1572" s="111"/>
      <c r="F1572" s="112"/>
      <c r="T1572" s="25"/>
      <c r="U1572" s="25"/>
      <c r="V1572" s="25"/>
      <c r="W1572" s="25"/>
      <c r="X1572" s="25"/>
      <c r="Y1572" s="25"/>
      <c r="Z1572" s="25"/>
      <c r="AA1572" s="25"/>
      <c r="AB1572" s="14"/>
      <c r="AC1572" s="14"/>
    </row>
    <row r="1573" spans="1:123" s="86" customFormat="1" ht="15" customHeight="1" x14ac:dyDescent="0.25">
      <c r="A1573" s="75" t="s">
        <v>348</v>
      </c>
      <c r="B1573" s="80"/>
      <c r="C1573" s="80"/>
      <c r="D1573" s="80"/>
      <c r="E1573" s="81"/>
      <c r="F1573" s="82"/>
      <c r="G1573" s="81"/>
      <c r="H1573" s="81"/>
      <c r="I1573" s="81"/>
      <c r="J1573" s="81"/>
      <c r="K1573" s="81"/>
      <c r="L1573" s="83">
        <f>L1574</f>
        <v>4002</v>
      </c>
      <c r="M1573" s="84" t="s">
        <v>367</v>
      </c>
      <c r="N1573" s="84"/>
      <c r="O1573" s="84"/>
      <c r="P1573" s="84"/>
      <c r="Q1573" s="84"/>
      <c r="R1573" s="84"/>
      <c r="S1573" s="84"/>
      <c r="T1573" s="84"/>
      <c r="U1573" s="84"/>
      <c r="V1573" s="84"/>
      <c r="W1573" s="84"/>
      <c r="X1573" s="84"/>
      <c r="Y1573" s="84"/>
      <c r="Z1573" s="84"/>
      <c r="AA1573" s="84"/>
      <c r="AB1573" s="81"/>
      <c r="AC1573" s="81"/>
      <c r="AD1573" s="14"/>
      <c r="AE1573" s="14"/>
      <c r="AF1573" s="14"/>
      <c r="AG1573" s="14"/>
      <c r="AH1573" s="14"/>
      <c r="AI1573" s="14"/>
      <c r="AJ1573" s="14"/>
      <c r="AK1573" s="14"/>
      <c r="AL1573" s="14"/>
      <c r="AM1573" s="14"/>
      <c r="AN1573" s="85"/>
      <c r="AO1573" s="85"/>
      <c r="AP1573" s="85"/>
      <c r="AQ1573" s="85"/>
      <c r="AR1573" s="85"/>
      <c r="AS1573" s="85"/>
      <c r="AT1573" s="85"/>
      <c r="AU1573" s="85"/>
      <c r="AV1573" s="85"/>
      <c r="AW1573" s="85"/>
      <c r="AX1573" s="85"/>
      <c r="AY1573" s="85"/>
      <c r="AZ1573" s="84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  <c r="BS1573" s="10"/>
      <c r="BT1573" s="10"/>
      <c r="BU1573" s="10"/>
      <c r="BV1573" s="10"/>
      <c r="BW1573" s="10"/>
      <c r="BX1573" s="10"/>
      <c r="BY1573" s="10"/>
      <c r="BZ1573" s="10"/>
      <c r="CA1573" s="10"/>
      <c r="CB1573" s="10"/>
      <c r="CC1573" s="10"/>
      <c r="CD1573" s="10"/>
      <c r="CE1573" s="10"/>
      <c r="CF1573" s="10"/>
      <c r="CG1573" s="10"/>
      <c r="CH1573" s="10"/>
      <c r="CI1573" s="10"/>
      <c r="CJ1573" s="10"/>
      <c r="CK1573" s="10"/>
      <c r="CL1573" s="10"/>
      <c r="CM1573" s="10"/>
      <c r="CN1573" s="10"/>
      <c r="CO1573" s="10"/>
      <c r="CP1573" s="10"/>
      <c r="CQ1573" s="10"/>
      <c r="CR1573" s="10"/>
      <c r="CS1573" s="10"/>
      <c r="CT1573" s="10"/>
      <c r="CU1573" s="10"/>
      <c r="CV1573" s="10"/>
      <c r="CW1573" s="10"/>
      <c r="CX1573" s="10"/>
      <c r="CY1573" s="10"/>
      <c r="CZ1573" s="10"/>
      <c r="DA1573" s="10"/>
      <c r="DB1573" s="10"/>
      <c r="DC1573" s="10"/>
      <c r="DD1573" s="10"/>
      <c r="DE1573" s="10"/>
      <c r="DF1573" s="10"/>
      <c r="DG1573" s="10"/>
      <c r="DH1573" s="10"/>
      <c r="DI1573" s="10"/>
      <c r="DJ1573" s="10"/>
      <c r="DK1573" s="10"/>
      <c r="DL1573" s="10"/>
      <c r="DM1573" s="10"/>
      <c r="DN1573" s="10"/>
      <c r="DO1573" s="10"/>
      <c r="DP1573" s="10"/>
      <c r="DQ1573" s="10"/>
      <c r="DR1573" s="10"/>
      <c r="DS1573" s="10"/>
    </row>
    <row r="1574" spans="1:123" s="101" customFormat="1" ht="10.95" customHeight="1" x14ac:dyDescent="0.25">
      <c r="A1574" s="75" t="s">
        <v>348</v>
      </c>
      <c r="B1574" s="95" t="str">
        <f t="shared" ref="B1574:B1576" si="438">IF(E1574&gt;0,"Bud02 " &amp; C1574 &amp;","&amp;D1574&amp;",'"&amp;E1574&amp;"',"&amp;1*R1574)</f>
        <v>Bud02 2020,4002,'533000',10393.0644444444</v>
      </c>
      <c r="C1574" s="96">
        <f t="shared" ref="C1574:C1576" si="439">$E$5</f>
        <v>2020</v>
      </c>
      <c r="D1574" s="96">
        <v>4002</v>
      </c>
      <c r="E1574" s="97">
        <f>IF(LEFT(H1574,1) = "x",H1574,F1574)</f>
        <v>533000</v>
      </c>
      <c r="F1574" s="90">
        <v>533000</v>
      </c>
      <c r="G1574" s="98">
        <f>IF(""="",1,SUBSTITUTE(SUBSTITUTE("","xxp","xpp"),"xppm13","xppm08"))</f>
        <v>1</v>
      </c>
      <c r="H1574" s="98">
        <f>IF(""="",1,"")</f>
        <v>1</v>
      </c>
      <c r="I1574" s="98">
        <f>IF(""="",1,IF(LEFT("",1)&lt;&gt;"E","",1))</f>
        <v>1</v>
      </c>
      <c r="J1574" s="98">
        <f>IF(""="",1,IF(LEFT("",1)="E","",1))</f>
        <v>1</v>
      </c>
      <c r="K1574" s="99" t="s">
        <v>368</v>
      </c>
      <c r="L1574" s="91">
        <v>4002</v>
      </c>
      <c r="M1574" s="100" t="str">
        <f>IF(LEFT($G1574,4)="xppm","*","")</f>
        <v/>
      </c>
      <c r="N1574" s="101" t="str">
        <f>UPPER(TRIM("          UTILITIES"))</f>
        <v>UTILITIES</v>
      </c>
      <c r="P1574" s="102" t="s">
        <v>356</v>
      </c>
      <c r="R1574" s="109">
        <f>IFERROR(IF(1*AB1574&gt;0,AB1574,V1574),V1574)</f>
        <v>10393.064444444444</v>
      </c>
      <c r="S1574" s="108"/>
      <c r="T1574" s="101">
        <f>IFERROR(IF(LEFT($G1574,4)="xppm",AD1574/VLOOKUP($G1574,$K$11:$Z$28,T$1,0),IF(LEFT($J1574,1)="E",AD1574/VLOOKUP($J1574,$K$11:$Z$28,T$1,0),AD1574/T$6)),"")</f>
        <v>10634.116666666667</v>
      </c>
      <c r="V1574" s="101">
        <f>IFERROR(IF(LEFT($G1574,4)="xppm",AF1574/VLOOKUP($G1574,$K$11:$Z$28,V$1,0),IF(LEFT($J1574,1)="E",AF1574/VLOOKUP($J1574,$K$11:$Z$28,V$1,0),AF1574/V$6)),"")</f>
        <v>10393.064444444444</v>
      </c>
      <c r="X1574" s="101">
        <f>IFERROR(IF(LEFT($G1574,4)="xppm",AH1574/VLOOKUP($G1574,$K$11:$Z$28,X$1,0),IF(LEFT($J1574,1)="E",AH1574/VLOOKUP($J1574,$K$11:$Z$28,X$1,0),AH1574/X$6)),"")</f>
        <v>10119.074999999999</v>
      </c>
      <c r="Z1574" s="101">
        <f>IFERROR(IF(LEFT($G1574,4)="xppm",AJ1574/VLOOKUP($G1574,$K$11:$Z$28,Z$1,0),IF(LEFT($J1574,1)="E",AJ1574/VLOOKUP($J1574,$K$11:$Z$28,Z$1,0),AJ1574/Z$6)),"")</f>
        <v>10907</v>
      </c>
      <c r="AA1574" s="108"/>
      <c r="AB1574" s="99">
        <f>IFERROR(IF(LEFT($G1574,4)="xppm",AL1574/VLOOKUP($G1574,$K$11:$Z$28,AB$1,0),IF(LEFT($J1574,1)="E",AL1574/VLOOKUP($J1574,$K$11:$AB$28,AB$1,0),AL1574/AB$6)),"")</f>
        <v>0</v>
      </c>
      <c r="AC1574" s="110"/>
      <c r="AD1574" s="14">
        <v>31902.35</v>
      </c>
      <c r="AE1574" s="14"/>
      <c r="AF1574" s="14">
        <v>93537.58</v>
      </c>
      <c r="AG1574" s="14"/>
      <c r="AH1574" s="14">
        <v>121428.9</v>
      </c>
      <c r="AI1574" s="14"/>
      <c r="AJ1574" s="14">
        <v>130884</v>
      </c>
      <c r="AK1574" s="65"/>
      <c r="AL1574" s="14">
        <v>0</v>
      </c>
      <c r="AM1574" s="65"/>
      <c r="AN1574" s="25">
        <v>9054.89</v>
      </c>
      <c r="AO1574" s="25">
        <v>6778.14</v>
      </c>
      <c r="AP1574" s="25">
        <v>10849.9</v>
      </c>
      <c r="AQ1574" s="25">
        <v>10643.34</v>
      </c>
      <c r="AR1574" s="25">
        <v>11537.13</v>
      </c>
      <c r="AS1574" s="25">
        <v>11111.99</v>
      </c>
      <c r="AT1574" s="25">
        <v>8844.7800000000007</v>
      </c>
      <c r="AU1574" s="25">
        <v>8415.0400000000009</v>
      </c>
      <c r="AV1574" s="25">
        <v>11082.95</v>
      </c>
      <c r="AW1574" s="25">
        <v>9855.36</v>
      </c>
      <c r="AX1574" s="25">
        <v>12348.03</v>
      </c>
      <c r="AY1574" s="25">
        <v>9698.9599999999991</v>
      </c>
      <c r="AZ1574" s="108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  <c r="BS1574" s="10"/>
      <c r="BT1574" s="10"/>
      <c r="BU1574" s="10"/>
      <c r="BV1574" s="10"/>
      <c r="BW1574" s="10"/>
      <c r="BX1574" s="10"/>
      <c r="BY1574" s="10"/>
      <c r="BZ1574" s="10"/>
      <c r="CA1574" s="10"/>
      <c r="CB1574" s="10"/>
      <c r="CC1574" s="10"/>
      <c r="CD1574" s="10"/>
      <c r="CE1574" s="10"/>
      <c r="CF1574" s="10"/>
      <c r="CG1574" s="10"/>
      <c r="CH1574" s="10"/>
      <c r="CI1574" s="10"/>
      <c r="CJ1574" s="10"/>
      <c r="CK1574" s="10"/>
      <c r="CL1574" s="10"/>
      <c r="CM1574" s="10"/>
      <c r="CN1574" s="10"/>
      <c r="CO1574" s="10"/>
      <c r="CP1574" s="10"/>
      <c r="CQ1574" s="10"/>
      <c r="CR1574" s="10"/>
      <c r="CS1574" s="10"/>
      <c r="CT1574" s="10"/>
      <c r="CU1574" s="10"/>
      <c r="CV1574" s="10"/>
      <c r="CW1574" s="10"/>
      <c r="CX1574" s="10"/>
      <c r="CY1574" s="10"/>
      <c r="CZ1574" s="10"/>
      <c r="DA1574" s="10"/>
      <c r="DB1574" s="10"/>
      <c r="DC1574" s="10"/>
      <c r="DD1574" s="10"/>
      <c r="DE1574" s="10"/>
      <c r="DF1574" s="10"/>
      <c r="DG1574" s="10"/>
      <c r="DH1574" s="10"/>
      <c r="DI1574" s="10"/>
      <c r="DJ1574" s="10"/>
      <c r="DK1574" s="10"/>
      <c r="DL1574" s="10"/>
      <c r="DM1574" s="10"/>
      <c r="DN1574" s="10"/>
      <c r="DO1574" s="10"/>
      <c r="DP1574" s="10"/>
      <c r="DQ1574" s="10"/>
      <c r="DR1574" s="10"/>
      <c r="DS1574" s="10"/>
    </row>
    <row r="1575" spans="1:123" s="101" customFormat="1" ht="10.95" customHeight="1" x14ac:dyDescent="0.25">
      <c r="A1575" s="75" t="s">
        <v>348</v>
      </c>
      <c r="B1575" s="95" t="str">
        <f t="shared" si="438"/>
        <v>Bud02 2020,4002,'536000',4276.76888888889</v>
      </c>
      <c r="C1575" s="96">
        <f t="shared" si="439"/>
        <v>2020</v>
      </c>
      <c r="D1575" s="96">
        <v>4002</v>
      </c>
      <c r="E1575" s="97">
        <f>IF(LEFT(H1575,1) = "x",H1575,F1575)</f>
        <v>536000</v>
      </c>
      <c r="F1575" s="90">
        <v>536000</v>
      </c>
      <c r="G1575" s="98">
        <f>IF(""="",1,SUBSTITUTE(SUBSTITUTE("","xxp","xpp"),"xppm13","xppm08"))</f>
        <v>1</v>
      </c>
      <c r="H1575" s="98">
        <f>IF(""="",1,"")</f>
        <v>1</v>
      </c>
      <c r="I1575" s="98">
        <f>IF(""="",1,IF(LEFT("",1)&lt;&gt;"E","",1))</f>
        <v>1</v>
      </c>
      <c r="J1575" s="98">
        <f>IF(""="",1,IF(LEFT("",1)="E","",1))</f>
        <v>1</v>
      </c>
      <c r="K1575" s="99" t="s">
        <v>369</v>
      </c>
      <c r="L1575" s="91">
        <v>4002</v>
      </c>
      <c r="M1575" s="100" t="str">
        <f>IF(LEFT($G1575,4)="xppm","*","")</f>
        <v/>
      </c>
      <c r="N1575" s="101" t="str">
        <f>UPPER(TRIM("          REPAIRS &amp; MAINTENANCE/SUPPLIES"))</f>
        <v>REPAIRS &amp; MAINTENANCE/SUPPLIES</v>
      </c>
      <c r="P1575" s="102" t="s">
        <v>370</v>
      </c>
      <c r="R1575" s="109">
        <f>IFERROR(IF(1*AB1575&gt;0,AB1575,V1575),V1575)</f>
        <v>4276.7688888888888</v>
      </c>
      <c r="S1575" s="108"/>
      <c r="T1575" s="101">
        <f>IFERROR(IF(LEFT($G1575,4)="xppm",AD1575/VLOOKUP($G1575,$K$11:$Z$28,T$1,0),IF(LEFT($J1575,1)="E",AD1575/VLOOKUP($J1575,$K$11:$Z$28,T$1,0),AD1575/T$6)),"")</f>
        <v>3615.27</v>
      </c>
      <c r="V1575" s="101">
        <f>IFERROR(IF(LEFT($G1575,4)="xppm",AF1575/VLOOKUP($G1575,$K$11:$Z$28,V$1,0),IF(LEFT($J1575,1)="E",AF1575/VLOOKUP($J1575,$K$11:$Z$28,V$1,0),AF1575/V$6)),"")</f>
        <v>4276.7688888888888</v>
      </c>
      <c r="X1575" s="101">
        <f>IFERROR(IF(LEFT($G1575,4)="xppm",AH1575/VLOOKUP($G1575,$K$11:$Z$28,X$1,0),IF(LEFT($J1575,1)="E",AH1575/VLOOKUP($J1575,$K$11:$Z$28,X$1,0),AH1575/X$6)),"")</f>
        <v>7447.7491666666674</v>
      </c>
      <c r="Z1575" s="101">
        <f>IFERROR(IF(LEFT($G1575,4)="xppm",AJ1575/VLOOKUP($G1575,$K$11:$Z$28,Z$1,0),IF(LEFT($J1575,1)="E",AJ1575/VLOOKUP($J1575,$K$11:$Z$28,Z$1,0),AJ1575/Z$6)),"")</f>
        <v>3540.1</v>
      </c>
      <c r="AA1575" s="108"/>
      <c r="AB1575" s="99">
        <f>IFERROR(IF(LEFT($G1575,4)="xppm",AL1575/VLOOKUP($G1575,$K$11:$Z$28,AB$1,0),IF(LEFT($J1575,1)="E",AL1575/VLOOKUP($J1575,$K$11:$AB$28,AB$1,0),AL1575/AB$6)),"")</f>
        <v>0</v>
      </c>
      <c r="AC1575" s="110"/>
      <c r="AD1575" s="14">
        <v>10845.81</v>
      </c>
      <c r="AE1575" s="14"/>
      <c r="AF1575" s="14">
        <v>38490.92</v>
      </c>
      <c r="AG1575" s="14"/>
      <c r="AH1575" s="14">
        <v>89372.99</v>
      </c>
      <c r="AI1575" s="14"/>
      <c r="AJ1575" s="14">
        <v>42481.2</v>
      </c>
      <c r="AK1575" s="65"/>
      <c r="AL1575" s="14">
        <v>0</v>
      </c>
      <c r="AM1575" s="65"/>
      <c r="AN1575" s="25">
        <v>5370.94</v>
      </c>
      <c r="AO1575" s="25">
        <v>559.91999999999996</v>
      </c>
      <c r="AP1575" s="25">
        <v>16411.61</v>
      </c>
      <c r="AQ1575" s="25">
        <v>3927.78</v>
      </c>
      <c r="AR1575" s="25">
        <v>9442.0499999999993</v>
      </c>
      <c r="AS1575" s="25">
        <v>5021.37</v>
      </c>
      <c r="AT1575" s="25">
        <v>1384.3</v>
      </c>
      <c r="AU1575" s="25">
        <v>3791.59</v>
      </c>
      <c r="AV1575" s="25">
        <v>4078.02</v>
      </c>
      <c r="AW1575" s="25">
        <v>4650.76</v>
      </c>
      <c r="AX1575" s="25">
        <v>4590.96</v>
      </c>
      <c r="AY1575" s="25">
        <v>1604.09</v>
      </c>
      <c r="AZ1575" s="108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  <c r="BS1575" s="10"/>
      <c r="BT1575" s="10"/>
      <c r="BU1575" s="10"/>
      <c r="BV1575" s="10"/>
      <c r="BW1575" s="10"/>
      <c r="BX1575" s="10"/>
      <c r="BY1575" s="10"/>
      <c r="BZ1575" s="10"/>
      <c r="CA1575" s="10"/>
      <c r="CB1575" s="10"/>
      <c r="CC1575" s="10"/>
      <c r="CD1575" s="10"/>
      <c r="CE1575" s="10"/>
      <c r="CF1575" s="10"/>
      <c r="CG1575" s="10"/>
      <c r="CH1575" s="10"/>
      <c r="CI1575" s="10"/>
      <c r="CJ1575" s="10"/>
      <c r="CK1575" s="10"/>
      <c r="CL1575" s="10"/>
      <c r="CM1575" s="10"/>
      <c r="CN1575" s="10"/>
      <c r="CO1575" s="10"/>
      <c r="CP1575" s="10"/>
      <c r="CQ1575" s="10"/>
      <c r="CR1575" s="10"/>
      <c r="CS1575" s="10"/>
      <c r="CT1575" s="10"/>
      <c r="CU1575" s="10"/>
      <c r="CV1575" s="10"/>
      <c r="CW1575" s="10"/>
      <c r="CX1575" s="10"/>
      <c r="CY1575" s="10"/>
      <c r="CZ1575" s="10"/>
      <c r="DA1575" s="10"/>
      <c r="DB1575" s="10"/>
      <c r="DC1575" s="10"/>
      <c r="DD1575" s="10"/>
      <c r="DE1575" s="10"/>
      <c r="DF1575" s="10"/>
      <c r="DG1575" s="10"/>
      <c r="DH1575" s="10"/>
      <c r="DI1575" s="10"/>
      <c r="DJ1575" s="10"/>
      <c r="DK1575" s="10"/>
      <c r="DL1575" s="10"/>
      <c r="DM1575" s="10"/>
      <c r="DN1575" s="10"/>
      <c r="DO1575" s="10"/>
      <c r="DP1575" s="10"/>
      <c r="DQ1575" s="10"/>
      <c r="DR1575" s="10"/>
      <c r="DS1575" s="10"/>
    </row>
    <row r="1576" spans="1:123" s="101" customFormat="1" ht="10.95" customHeight="1" x14ac:dyDescent="0.25">
      <c r="A1576" s="75" t="s">
        <v>348</v>
      </c>
      <c r="B1576" s="95" t="str">
        <f t="shared" si="438"/>
        <v>Bud02 2020,4002,'534000',2761.07777777778</v>
      </c>
      <c r="C1576" s="96">
        <f t="shared" si="439"/>
        <v>2020</v>
      </c>
      <c r="D1576" s="96">
        <v>4002</v>
      </c>
      <c r="E1576" s="97">
        <f>IF(LEFT(H1576,1) = "x",H1576,F1576)</f>
        <v>534000</v>
      </c>
      <c r="F1576" s="90">
        <v>534000</v>
      </c>
      <c r="G1576" s="98">
        <f>IF(""="",1,SUBSTITUTE(SUBSTITUTE("","xxp","xpp"),"xppm13","xppm08"))</f>
        <v>1</v>
      </c>
      <c r="H1576" s="98">
        <f>IF(""="",1,"")</f>
        <v>1</v>
      </c>
      <c r="I1576" s="98">
        <f>IF(""="",1,IF(LEFT("",1)&lt;&gt;"E","",1))</f>
        <v>1</v>
      </c>
      <c r="J1576" s="98">
        <f>IF(""="",1,IF(LEFT("",1)="E","",1))</f>
        <v>1</v>
      </c>
      <c r="K1576" s="99" t="s">
        <v>371</v>
      </c>
      <c r="L1576" s="91">
        <v>4002</v>
      </c>
      <c r="M1576" s="100" t="str">
        <f>IF(LEFT($G1576,4)="xppm","*","")</f>
        <v/>
      </c>
      <c r="N1576" s="101" t="str">
        <f>UPPER(TRIM("          CONTRACT SERVICES"))</f>
        <v>CONTRACT SERVICES</v>
      </c>
      <c r="P1576" s="102" t="s">
        <v>370</v>
      </c>
      <c r="R1576" s="109">
        <f>IFERROR(IF(1*AB1576&gt;0,AB1576,V1576),V1576)</f>
        <v>2761.077777777778</v>
      </c>
      <c r="S1576" s="108"/>
      <c r="T1576" s="101">
        <f>IFERROR(IF(LEFT($G1576,4)="xppm",AD1576/VLOOKUP($G1576,$K$11:$Z$28,T$1,0),IF(LEFT($J1576,1)="E",AD1576/VLOOKUP($J1576,$K$11:$Z$28,T$1,0),AD1576/T$6)),"")</f>
        <v>1580.6533333333334</v>
      </c>
      <c r="V1576" s="101">
        <f>IFERROR(IF(LEFT($G1576,4)="xppm",AF1576/VLOOKUP($G1576,$K$11:$Z$28,V$1,0),IF(LEFT($J1576,1)="E",AF1576/VLOOKUP($J1576,$K$11:$Z$28,V$1,0),AF1576/V$6)),"")</f>
        <v>2761.077777777778</v>
      </c>
      <c r="X1576" s="101">
        <f>IFERROR(IF(LEFT($G1576,4)="xppm",AH1576/VLOOKUP($G1576,$K$11:$Z$28,X$1,0),IF(LEFT($J1576,1)="E",AH1576/VLOOKUP($J1576,$K$11:$Z$28,X$1,0),AH1576/X$6)),"")</f>
        <v>2780.0958333333333</v>
      </c>
      <c r="Z1576" s="101">
        <f>IFERROR(IF(LEFT($G1576,4)="xppm",AJ1576/VLOOKUP($G1576,$K$11:$Z$28,Z$1,0),IF(LEFT($J1576,1)="E",AJ1576/VLOOKUP($J1576,$K$11:$Z$28,Z$1,0),AJ1576/Z$6)),"")</f>
        <v>3214</v>
      </c>
      <c r="AA1576" s="108"/>
      <c r="AB1576" s="99">
        <f>IFERROR(IF(LEFT($G1576,4)="xppm",AL1576/VLOOKUP($G1576,$K$11:$Z$28,AB$1,0),IF(LEFT($J1576,1)="E",AL1576/VLOOKUP($J1576,$K$11:$AB$28,AB$1,0),AL1576/AB$6)),"")</f>
        <v>0</v>
      </c>
      <c r="AC1576" s="110"/>
      <c r="AD1576" s="14">
        <v>4741.96</v>
      </c>
      <c r="AE1576" s="14"/>
      <c r="AF1576" s="14">
        <v>24849.7</v>
      </c>
      <c r="AG1576" s="14"/>
      <c r="AH1576" s="14">
        <v>33361.15</v>
      </c>
      <c r="AI1576" s="14"/>
      <c r="AJ1576" s="14">
        <v>38568</v>
      </c>
      <c r="AK1576" s="65"/>
      <c r="AL1576" s="14">
        <v>0</v>
      </c>
      <c r="AM1576" s="65"/>
      <c r="AN1576" s="25">
        <v>2866.23</v>
      </c>
      <c r="AO1576" s="25">
        <v>5128.4799999999996</v>
      </c>
      <c r="AP1576" s="25">
        <v>3645.06</v>
      </c>
      <c r="AQ1576" s="25">
        <v>3876.04</v>
      </c>
      <c r="AR1576" s="25">
        <v>9022.7000000000007</v>
      </c>
      <c r="AS1576" s="25">
        <v>2766.87</v>
      </c>
      <c r="AT1576" s="25">
        <v>1874.84</v>
      </c>
      <c r="AU1576" s="25">
        <v>1666.43</v>
      </c>
      <c r="AV1576" s="25">
        <v>900.86</v>
      </c>
      <c r="AW1576" s="25">
        <v>1532.72</v>
      </c>
      <c r="AX1576" s="25">
        <v>2150.5700000000002</v>
      </c>
      <c r="AY1576" s="25">
        <v>1058.67</v>
      </c>
      <c r="AZ1576" s="108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  <c r="BS1576" s="10"/>
      <c r="BT1576" s="10"/>
      <c r="BU1576" s="10"/>
      <c r="BV1576" s="10"/>
      <c r="BW1576" s="10"/>
      <c r="BX1576" s="10"/>
      <c r="BY1576" s="10"/>
      <c r="BZ1576" s="10"/>
      <c r="CA1576" s="10"/>
      <c r="CB1576" s="10"/>
      <c r="CC1576" s="10"/>
      <c r="CD1576" s="10"/>
      <c r="CE1576" s="10"/>
      <c r="CF1576" s="10"/>
      <c r="CG1576" s="10"/>
      <c r="CH1576" s="10"/>
      <c r="CI1576" s="10"/>
      <c r="CJ1576" s="10"/>
      <c r="CK1576" s="10"/>
      <c r="CL1576" s="10"/>
      <c r="CM1576" s="10"/>
      <c r="CN1576" s="10"/>
      <c r="CO1576" s="10"/>
      <c r="CP1576" s="10"/>
      <c r="CQ1576" s="10"/>
      <c r="CR1576" s="10"/>
      <c r="CS1576" s="10"/>
      <c r="CT1576" s="10"/>
      <c r="CU1576" s="10"/>
      <c r="CV1576" s="10"/>
      <c r="CW1576" s="10"/>
      <c r="CX1576" s="10"/>
      <c r="CY1576" s="10"/>
      <c r="CZ1576" s="10"/>
      <c r="DA1576" s="10"/>
      <c r="DB1576" s="10"/>
      <c r="DC1576" s="10"/>
      <c r="DD1576" s="10"/>
      <c r="DE1576" s="10"/>
      <c r="DF1576" s="10"/>
      <c r="DG1576" s="10"/>
      <c r="DH1576" s="10"/>
      <c r="DI1576" s="10"/>
      <c r="DJ1576" s="10"/>
      <c r="DK1576" s="10"/>
      <c r="DL1576" s="10"/>
      <c r="DM1576" s="10"/>
      <c r="DN1576" s="10"/>
      <c r="DO1576" s="10"/>
      <c r="DP1576" s="10"/>
      <c r="DQ1576" s="10"/>
      <c r="DR1576" s="10"/>
      <c r="DS1576" s="10"/>
    </row>
    <row r="1577" spans="1:123" ht="4.05" customHeight="1" x14ac:dyDescent="0.25">
      <c r="A1577" s="75" t="s">
        <v>348</v>
      </c>
      <c r="E1577" s="111"/>
      <c r="F1577" s="112"/>
      <c r="T1577" s="25"/>
      <c r="U1577" s="25"/>
      <c r="V1577" s="25"/>
      <c r="W1577" s="25"/>
      <c r="X1577" s="25"/>
      <c r="Y1577" s="25"/>
      <c r="Z1577" s="25"/>
      <c r="AA1577" s="25"/>
      <c r="AB1577" s="14"/>
      <c r="AC1577" s="14"/>
    </row>
    <row r="1578" spans="1:123" s="86" customFormat="1" ht="15" customHeight="1" x14ac:dyDescent="0.25">
      <c r="A1578" s="75" t="s">
        <v>348</v>
      </c>
      <c r="B1578" s="80"/>
      <c r="C1578" s="80"/>
      <c r="D1578" s="80"/>
      <c r="E1578" s="81"/>
      <c r="F1578" s="82"/>
      <c r="G1578" s="81"/>
      <c r="H1578" s="81"/>
      <c r="I1578" s="81"/>
      <c r="J1578" s="81"/>
      <c r="K1578" s="81"/>
      <c r="L1578" s="83">
        <f>L1579</f>
        <v>4002</v>
      </c>
      <c r="M1578" s="84" t="s">
        <v>372</v>
      </c>
      <c r="N1578" s="84"/>
      <c r="O1578" s="84"/>
      <c r="P1578" s="84"/>
      <c r="Q1578" s="84"/>
      <c r="R1578" s="84"/>
      <c r="S1578" s="84"/>
      <c r="T1578" s="84"/>
      <c r="U1578" s="84"/>
      <c r="V1578" s="84"/>
      <c r="W1578" s="84"/>
      <c r="X1578" s="84"/>
      <c r="Y1578" s="84"/>
      <c r="Z1578" s="84"/>
      <c r="AA1578" s="84"/>
      <c r="AB1578" s="81"/>
      <c r="AC1578" s="81"/>
      <c r="AD1578" s="14"/>
      <c r="AE1578" s="14"/>
      <c r="AF1578" s="14"/>
      <c r="AG1578" s="14"/>
      <c r="AH1578" s="14"/>
      <c r="AI1578" s="14"/>
      <c r="AJ1578" s="14"/>
      <c r="AK1578" s="14"/>
      <c r="AL1578" s="14"/>
      <c r="AM1578" s="14"/>
      <c r="AN1578" s="85"/>
      <c r="AO1578" s="85"/>
      <c r="AP1578" s="85"/>
      <c r="AQ1578" s="85"/>
      <c r="AR1578" s="85"/>
      <c r="AS1578" s="85"/>
      <c r="AT1578" s="85"/>
      <c r="AU1578" s="85"/>
      <c r="AV1578" s="85"/>
      <c r="AW1578" s="85"/>
      <c r="AX1578" s="85"/>
      <c r="AY1578" s="85"/>
      <c r="AZ1578" s="84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  <c r="BS1578" s="10"/>
      <c r="BT1578" s="10"/>
      <c r="BU1578" s="10"/>
      <c r="BV1578" s="10"/>
      <c r="BW1578" s="10"/>
      <c r="BX1578" s="10"/>
      <c r="BY1578" s="10"/>
      <c r="BZ1578" s="10"/>
      <c r="CA1578" s="10"/>
      <c r="CB1578" s="10"/>
      <c r="CC1578" s="10"/>
      <c r="CD1578" s="10"/>
      <c r="CE1578" s="10"/>
      <c r="CF1578" s="10"/>
      <c r="CG1578" s="10"/>
      <c r="CH1578" s="10"/>
      <c r="CI1578" s="10"/>
      <c r="CJ1578" s="10"/>
      <c r="CK1578" s="10"/>
      <c r="CL1578" s="10"/>
      <c r="CM1578" s="10"/>
      <c r="CN1578" s="10"/>
      <c r="CO1578" s="10"/>
      <c r="CP1578" s="10"/>
      <c r="CQ1578" s="10"/>
      <c r="CR1578" s="10"/>
      <c r="CS1578" s="10"/>
      <c r="CT1578" s="10"/>
      <c r="CU1578" s="10"/>
      <c r="CV1578" s="10"/>
      <c r="CW1578" s="10"/>
      <c r="CX1578" s="10"/>
      <c r="CY1578" s="10"/>
      <c r="CZ1578" s="10"/>
      <c r="DA1578" s="10"/>
      <c r="DB1578" s="10"/>
      <c r="DC1578" s="10"/>
      <c r="DD1578" s="10"/>
      <c r="DE1578" s="10"/>
      <c r="DF1578" s="10"/>
      <c r="DG1578" s="10"/>
      <c r="DH1578" s="10"/>
      <c r="DI1578" s="10"/>
      <c r="DJ1578" s="10"/>
      <c r="DK1578" s="10"/>
      <c r="DL1578" s="10"/>
      <c r="DM1578" s="10"/>
      <c r="DN1578" s="10"/>
      <c r="DO1578" s="10"/>
      <c r="DP1578" s="10"/>
      <c r="DQ1578" s="10"/>
      <c r="DR1578" s="10"/>
      <c r="DS1578" s="10"/>
    </row>
    <row r="1579" spans="1:123" s="101" customFormat="1" ht="10.95" customHeight="1" x14ac:dyDescent="0.25">
      <c r="A1579" s="75" t="s">
        <v>348</v>
      </c>
      <c r="B1579" s="95" t="str">
        <f t="shared" ref="B1579:B1590" si="440">IF(E1579&gt;0,"Bud02 " &amp; C1579 &amp;","&amp;D1579&amp;",'"&amp;E1579&amp;"',"&amp;1*R1579)</f>
        <v>Bud02 2020,4002,'542500',1065.75777777778</v>
      </c>
      <c r="C1579" s="96">
        <f t="shared" ref="C1579:C1590" si="441">$E$5</f>
        <v>2020</v>
      </c>
      <c r="D1579" s="96">
        <v>4002</v>
      </c>
      <c r="E1579" s="97">
        <f>IF(LEFT(H1579,1) = "x",H1579,F1579)</f>
        <v>542500</v>
      </c>
      <c r="F1579" s="90">
        <v>542500</v>
      </c>
      <c r="G1579" s="98">
        <f>IF(""="",1,SUBSTITUTE(SUBSTITUTE("","xxp","xpp"),"xppm13","xppm08"))</f>
        <v>1</v>
      </c>
      <c r="H1579" s="98">
        <f>IF(""="",1,"")</f>
        <v>1</v>
      </c>
      <c r="I1579" s="98">
        <f>IF(""="",1,IF(LEFT("",1)&lt;&gt;"E","",1))</f>
        <v>1</v>
      </c>
      <c r="J1579" s="98">
        <f>IF(""="",1,IF(LEFT("",1)="E","",1))</f>
        <v>1</v>
      </c>
      <c r="K1579" s="99" t="s">
        <v>373</v>
      </c>
      <c r="L1579" s="91">
        <v>4002</v>
      </c>
      <c r="M1579" s="100" t="str">
        <f>IF(LEFT($G1579,4)="xppm","*","")</f>
        <v/>
      </c>
      <c r="N1579" s="101" t="str">
        <f>UPPER(TRIM("          MARKETING - ADVERTISING &amp; PROMOTION"))</f>
        <v>MARKETING - ADVERTISING &amp; PROMOTION</v>
      </c>
      <c r="P1579" s="102" t="s">
        <v>374</v>
      </c>
      <c r="R1579" s="109">
        <f>IFERROR(IF(1*AB1579&gt;0,AB1579,V1579),V1579)</f>
        <v>1065.7577777777778</v>
      </c>
      <c r="S1579" s="108"/>
      <c r="T1579" s="101">
        <f>IFERROR(IF(LEFT($G1579,4)="xppm",AD1579/VLOOKUP($G1579,$K$11:$Z$28,T$1,0),IF(LEFT($J1579,1)="E",AD1579/VLOOKUP($J1579,$K$11:$Z$28,T$1,0),AD1579/T$6)),"")</f>
        <v>587.62333333333333</v>
      </c>
      <c r="V1579" s="101">
        <f>IFERROR(IF(LEFT($G1579,4)="xppm",AF1579/VLOOKUP($G1579,$K$11:$Z$28,V$1,0),IF(LEFT($J1579,1)="E",AF1579/VLOOKUP($J1579,$K$11:$Z$28,V$1,0),AF1579/V$6)),"")</f>
        <v>1065.7577777777778</v>
      </c>
      <c r="X1579" s="101">
        <f>IFERROR(IF(LEFT($G1579,4)="xppm",AH1579/VLOOKUP($G1579,$K$11:$Z$28,X$1,0),IF(LEFT($J1579,1)="E",AH1579/VLOOKUP($J1579,$K$11:$Z$28,X$1,0),AH1579/X$6)),"")</f>
        <v>1148.6558333333335</v>
      </c>
      <c r="Z1579" s="101">
        <f>IFERROR(IF(LEFT($G1579,4)="xppm",AJ1579/VLOOKUP($G1579,$K$11:$Z$28,Z$1,0),IF(LEFT($J1579,1)="E",AJ1579/VLOOKUP($J1579,$K$11:$Z$28,Z$1,0),AJ1579/Z$6)),"")</f>
        <v>1330.2856019999999</v>
      </c>
      <c r="AA1579" s="108"/>
      <c r="AB1579" s="99">
        <f>IFERROR(IF(LEFT($G1579,4)="xppm",AL1579/VLOOKUP($G1579,$K$11:$Z$28,AB$1,0),IF(LEFT($J1579,1)="E",AL1579/VLOOKUP($J1579,$K$11:$AB$28,AB$1,0),AL1579/AB$6)),"")</f>
        <v>0</v>
      </c>
      <c r="AC1579" s="110"/>
      <c r="AD1579" s="14">
        <v>1762.87</v>
      </c>
      <c r="AE1579" s="14"/>
      <c r="AF1579" s="14">
        <v>9591.82</v>
      </c>
      <c r="AG1579" s="14"/>
      <c r="AH1579" s="14">
        <v>13783.87</v>
      </c>
      <c r="AI1579" s="14"/>
      <c r="AJ1579" s="14">
        <v>15963.427223999999</v>
      </c>
      <c r="AK1579" s="65"/>
      <c r="AL1579" s="14">
        <v>0</v>
      </c>
      <c r="AM1579" s="65"/>
      <c r="AN1579" s="25">
        <v>847.1</v>
      </c>
      <c r="AO1579" s="25">
        <v>1213.8699999999999</v>
      </c>
      <c r="AP1579" s="25">
        <v>356.86</v>
      </c>
      <c r="AQ1579" s="25">
        <v>530.08000000000004</v>
      </c>
      <c r="AR1579" s="25">
        <v>1384.16</v>
      </c>
      <c r="AS1579" s="25">
        <v>1681.57</v>
      </c>
      <c r="AT1579" s="25">
        <v>499.51</v>
      </c>
      <c r="AU1579" s="25">
        <v>1964.54</v>
      </c>
      <c r="AV1579" s="25">
        <v>1769.09</v>
      </c>
      <c r="AW1579" s="25">
        <v>478.88</v>
      </c>
      <c r="AX1579" s="25">
        <v>720.52</v>
      </c>
      <c r="AY1579" s="25">
        <v>563.47</v>
      </c>
      <c r="AZ1579" s="108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  <c r="BS1579" s="10"/>
      <c r="BT1579" s="10"/>
      <c r="BU1579" s="10"/>
      <c r="BV1579" s="10"/>
      <c r="BW1579" s="10"/>
      <c r="BX1579" s="10"/>
      <c r="BY1579" s="10"/>
      <c r="BZ1579" s="10"/>
      <c r="CA1579" s="10"/>
      <c r="CB1579" s="10"/>
      <c r="CC1579" s="10"/>
      <c r="CD1579" s="10"/>
      <c r="CE1579" s="10"/>
      <c r="CF1579" s="10"/>
      <c r="CG1579" s="10"/>
      <c r="CH1579" s="10"/>
      <c r="CI1579" s="10"/>
      <c r="CJ1579" s="10"/>
      <c r="CK1579" s="10"/>
      <c r="CL1579" s="10"/>
      <c r="CM1579" s="10"/>
      <c r="CN1579" s="10"/>
      <c r="CO1579" s="10"/>
      <c r="CP1579" s="10"/>
      <c r="CQ1579" s="10"/>
      <c r="CR1579" s="10"/>
      <c r="CS1579" s="10"/>
      <c r="CT1579" s="10"/>
      <c r="CU1579" s="10"/>
      <c r="CV1579" s="10"/>
      <c r="CW1579" s="10"/>
      <c r="CX1579" s="10"/>
      <c r="CY1579" s="10"/>
      <c r="CZ1579" s="10"/>
      <c r="DA1579" s="10"/>
      <c r="DB1579" s="10"/>
      <c r="DC1579" s="10"/>
      <c r="DD1579" s="10"/>
      <c r="DE1579" s="10"/>
      <c r="DF1579" s="10"/>
      <c r="DG1579" s="10"/>
      <c r="DH1579" s="10"/>
      <c r="DI1579" s="10"/>
      <c r="DJ1579" s="10"/>
      <c r="DK1579" s="10"/>
      <c r="DL1579" s="10"/>
      <c r="DM1579" s="10"/>
      <c r="DN1579" s="10"/>
      <c r="DO1579" s="10"/>
      <c r="DP1579" s="10"/>
      <c r="DQ1579" s="10"/>
      <c r="DR1579" s="10"/>
      <c r="DS1579" s="10"/>
    </row>
    <row r="1580" spans="1:123" s="101" customFormat="1" ht="10.95" customHeight="1" x14ac:dyDescent="0.25">
      <c r="A1580" s="75" t="s">
        <v>348</v>
      </c>
      <c r="B1580" s="95" t="str">
        <f t="shared" si="440"/>
        <v>Bud02 2020,4002,'543200',624.324444444444</v>
      </c>
      <c r="C1580" s="96">
        <f t="shared" si="441"/>
        <v>2020</v>
      </c>
      <c r="D1580" s="96">
        <v>4002</v>
      </c>
      <c r="E1580" s="97">
        <f>IF(LEFT(H1580,1) = "x",H1580,F1580)</f>
        <v>543200</v>
      </c>
      <c r="F1580" s="90">
        <v>543200</v>
      </c>
      <c r="G1580" s="98">
        <f>IF(""="",1,SUBSTITUTE(SUBSTITUTE("","xxp","xpp"),"xppm13","xppm08"))</f>
        <v>1</v>
      </c>
      <c r="H1580" s="98">
        <f>IF(""="",1,"")</f>
        <v>1</v>
      </c>
      <c r="I1580" s="98">
        <f>IF(""="",1,IF(LEFT("",1)&lt;&gt;"E","",1))</f>
        <v>1</v>
      </c>
      <c r="J1580" s="98">
        <f>IF(""="",1,IF(LEFT("",1)="E","",1))</f>
        <v>1</v>
      </c>
      <c r="K1580" s="99" t="s">
        <v>375</v>
      </c>
      <c r="L1580" s="91">
        <v>4002</v>
      </c>
      <c r="M1580" s="100" t="str">
        <f>IF(LEFT($G1580,4)="xppm","*","")</f>
        <v/>
      </c>
      <c r="N1580" s="101" t="str">
        <f>UPPER(TRIM("          CONCIERGE - RESIDENT EXPENSES"))</f>
        <v>CONCIERGE - RESIDENT EXPENSES</v>
      </c>
      <c r="P1580" s="102" t="s">
        <v>376</v>
      </c>
      <c r="R1580" s="109">
        <f>IFERROR(IF(1*AB1580&gt;0,AB1580,V1580),V1580)</f>
        <v>624.32444444444445</v>
      </c>
      <c r="S1580" s="108"/>
      <c r="T1580" s="101">
        <f>IFERROR(IF(LEFT($G1580,4)="xppm",AD1580/VLOOKUP($G1580,$K$11:$Z$28,T$1,0),IF(LEFT($J1580,1)="E",AD1580/VLOOKUP($J1580,$K$11:$Z$28,T$1,0),AD1580/T$6)),"")</f>
        <v>784.32333333333327</v>
      </c>
      <c r="V1580" s="101">
        <f>IFERROR(IF(LEFT($G1580,4)="xppm",AF1580/VLOOKUP($G1580,$K$11:$Z$28,V$1,0),IF(LEFT($J1580,1)="E",AF1580/VLOOKUP($J1580,$K$11:$Z$28,V$1,0),AF1580/V$6)),"")</f>
        <v>624.32444444444445</v>
      </c>
      <c r="X1580" s="101">
        <f>IFERROR(IF(LEFT($G1580,4)="xppm",AH1580/VLOOKUP($G1580,$K$11:$Z$28,X$1,0),IF(LEFT($J1580,1)="E",AH1580/VLOOKUP($J1580,$K$11:$Z$28,X$1,0),AH1580/X$6)),"")</f>
        <v>853.43833333333339</v>
      </c>
      <c r="Z1580" s="101">
        <f>IFERROR(IF(LEFT($G1580,4)="xppm",AJ1580/VLOOKUP($G1580,$K$11:$Z$28,Z$1,0),IF(LEFT($J1580,1)="E",AJ1580/VLOOKUP($J1580,$K$11:$Z$28,Z$1,0),AJ1580/Z$6)),"")</f>
        <v>930.67243400000007</v>
      </c>
      <c r="AA1580" s="108"/>
      <c r="AB1580" s="99">
        <f>IFERROR(IF(LEFT($G1580,4)="xppm",AL1580/VLOOKUP($G1580,$K$11:$Z$28,AB$1,0),IF(LEFT($J1580,1)="E",AL1580/VLOOKUP($J1580,$K$11:$AB$28,AB$1,0),AL1580/AB$6)),"")</f>
        <v>0</v>
      </c>
      <c r="AC1580" s="110"/>
      <c r="AD1580" s="14">
        <v>2352.9699999999998</v>
      </c>
      <c r="AE1580" s="14"/>
      <c r="AF1580" s="14">
        <v>5618.92</v>
      </c>
      <c r="AG1580" s="14"/>
      <c r="AH1580" s="14">
        <v>10241.26</v>
      </c>
      <c r="AI1580" s="14"/>
      <c r="AJ1580" s="14">
        <v>11168.069208000001</v>
      </c>
      <c r="AK1580" s="65"/>
      <c r="AL1580" s="14">
        <v>0</v>
      </c>
      <c r="AM1580" s="65"/>
      <c r="AN1580" s="25">
        <v>414.32</v>
      </c>
      <c r="AO1580" s="25">
        <v>0</v>
      </c>
      <c r="AP1580" s="25">
        <v>669.39</v>
      </c>
      <c r="AQ1580" s="25">
        <v>297.83</v>
      </c>
      <c r="AR1580" s="25">
        <v>617.67999999999995</v>
      </c>
      <c r="AS1580" s="25">
        <v>438.86</v>
      </c>
      <c r="AT1580" s="25">
        <v>31.88</v>
      </c>
      <c r="AU1580" s="25">
        <v>815.66</v>
      </c>
      <c r="AV1580" s="25">
        <v>1064.04</v>
      </c>
      <c r="AW1580" s="25">
        <v>1282.4000000000001</v>
      </c>
      <c r="AX1580" s="25">
        <v>597.35</v>
      </c>
      <c r="AY1580" s="25">
        <v>473.22</v>
      </c>
      <c r="AZ1580" s="108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  <c r="BS1580" s="10"/>
      <c r="BT1580" s="10"/>
      <c r="BU1580" s="10"/>
      <c r="BV1580" s="10"/>
      <c r="BW1580" s="10"/>
      <c r="BX1580" s="10"/>
      <c r="BY1580" s="10"/>
      <c r="BZ1580" s="10"/>
      <c r="CA1580" s="10"/>
      <c r="CB1580" s="10"/>
      <c r="CC1580" s="10"/>
      <c r="CD1580" s="10"/>
      <c r="CE1580" s="10"/>
      <c r="CF1580" s="10"/>
      <c r="CG1580" s="10"/>
      <c r="CH1580" s="10"/>
      <c r="CI1580" s="10"/>
      <c r="CJ1580" s="10"/>
      <c r="CK1580" s="10"/>
      <c r="CL1580" s="10"/>
      <c r="CM1580" s="10"/>
      <c r="CN1580" s="10"/>
      <c r="CO1580" s="10"/>
      <c r="CP1580" s="10"/>
      <c r="CQ1580" s="10"/>
      <c r="CR1580" s="10"/>
      <c r="CS1580" s="10"/>
      <c r="CT1580" s="10"/>
      <c r="CU1580" s="10"/>
      <c r="CV1580" s="10"/>
      <c r="CW1580" s="10"/>
      <c r="CX1580" s="10"/>
      <c r="CY1580" s="10"/>
      <c r="CZ1580" s="10"/>
      <c r="DA1580" s="10"/>
      <c r="DB1580" s="10"/>
      <c r="DC1580" s="10"/>
      <c r="DD1580" s="10"/>
      <c r="DE1580" s="10"/>
      <c r="DF1580" s="10"/>
      <c r="DG1580" s="10"/>
      <c r="DH1580" s="10"/>
      <c r="DI1580" s="10"/>
      <c r="DJ1580" s="10"/>
      <c r="DK1580" s="10"/>
      <c r="DL1580" s="10"/>
      <c r="DM1580" s="10"/>
      <c r="DN1580" s="10"/>
      <c r="DO1580" s="10"/>
      <c r="DP1580" s="10"/>
      <c r="DQ1580" s="10"/>
      <c r="DR1580" s="10"/>
      <c r="DS1580" s="10"/>
    </row>
    <row r="1581" spans="1:123" s="101" customFormat="1" ht="10.95" customHeight="1" x14ac:dyDescent="0.25">
      <c r="A1581" s="75" t="s">
        <v>348</v>
      </c>
      <c r="B1581" s="95" t="str">
        <f t="shared" si="440"/>
        <v>Bud02 2020,4002,'xga002',0.000996393941180441</v>
      </c>
      <c r="C1581" s="96">
        <f t="shared" si="441"/>
        <v>2020</v>
      </c>
      <c r="D1581" s="96">
        <v>4002</v>
      </c>
      <c r="E1581" s="97" t="str">
        <f>IF(LEFT(H1581,1) = "x",H1581,F1581)</f>
        <v>xga002</v>
      </c>
      <c r="F1581" s="90">
        <v>546000</v>
      </c>
      <c r="G1581" s="98">
        <f>IF(""="",1,SUBSTITUTE(SUBSTITUTE("","xxp","xpp"),"xppm13","xppm08"))</f>
        <v>1</v>
      </c>
      <c r="H1581" s="98" t="str">
        <f>IF("xga002"="",1,"xga002")</f>
        <v>xga002</v>
      </c>
      <c r="I1581" s="98">
        <f>IF("E1z"="",1,IF(LEFT("E1z",1)&lt;&gt;"E","E1z",1))</f>
        <v>1</v>
      </c>
      <c r="J1581" s="98" t="str">
        <f>IF("E1z"="",1,IF(LEFT("E1z",1)="E","E1z",1))</f>
        <v>E1z</v>
      </c>
      <c r="K1581" s="99" t="s">
        <v>377</v>
      </c>
      <c r="L1581" s="91">
        <v>4002</v>
      </c>
      <c r="M1581" s="100" t="str">
        <f>IF(LEFT($G1581,4)="xppm","*","")</f>
        <v/>
      </c>
      <c r="N1581" s="101" t="str">
        <f>UPPER(TRIM("          FINANCIAL CONSULTING FEES"))</f>
        <v>FINANCIAL CONSULTING FEES</v>
      </c>
      <c r="P1581" s="102" t="s">
        <v>356</v>
      </c>
      <c r="R1581" s="109">
        <f>IFERROR(IF(1*AB1581&gt;0,AB1581,V1581),V1581)</f>
        <v>9.9639394118044146E-4</v>
      </c>
      <c r="S1581" s="108"/>
      <c r="T1581" s="101">
        <f>IFERROR(IF(LEFT($G1581,4)="xppm",AD1581/VLOOKUP($G1581,$K$11:$Z$28,T$1,0),IF(LEFT($J1581,1)="E",AD1581/VLOOKUP($J1581,$K$11:$Z$28,T$1,0),AD1581/T$6)),"")</f>
        <v>1.0145702710463438E-3</v>
      </c>
      <c r="V1581" s="101">
        <f>IFERROR(IF(LEFT($G1581,4)="xppm",AF1581/VLOOKUP($G1581,$K$11:$Z$28,V$1,0),IF(LEFT($J1581,1)="E",AF1581/VLOOKUP($J1581,$K$11:$Z$28,V$1,0),AF1581/V$6)),"")</f>
        <v>9.9639394118044146E-4</v>
      </c>
      <c r="X1581" s="101">
        <f>IFERROR(IF(LEFT($G1581,4)="xppm",AH1581/VLOOKUP($G1581,$K$11:$Z$28,X$1,0),IF(LEFT($J1581,1)="E",AH1581/VLOOKUP($J1581,$K$11:$Z$28,X$1,0),AH1581/X$6)),"")</f>
        <v>1.2279987766420427E-3</v>
      </c>
      <c r="Z1581" s="101">
        <f>IFERROR(IF(LEFT($G1581,4)="xppm",AJ1581/VLOOKUP($G1581,$K$11:$Z$28,Z$1,0),IF(LEFT($J1581,1)="E",AJ1581/VLOOKUP($J1581,$K$11:$Z$28,Z$1,0),AJ1581/Z$6)),"")</f>
        <v>1.0772999445799007E-3</v>
      </c>
      <c r="AA1581" s="108"/>
      <c r="AB1581" s="99" t="str">
        <f>IFERROR(IF(LEFT($G1581,4)="xppm",AL1581/VLOOKUP($G1581,$K$11:$Z$28,AB$1,0),IF(LEFT($J1581,1)="E",AL1581/VLOOKUP($J1581,$K$11:$AB$28,AB$1,0),AL1581/AB$6)),"")</f>
        <v/>
      </c>
      <c r="AC1581" s="110"/>
      <c r="AD1581" s="14">
        <v>112454.39</v>
      </c>
      <c r="AE1581" s="14"/>
      <c r="AF1581" s="14">
        <v>332151.56</v>
      </c>
      <c r="AG1581" s="14"/>
      <c r="AH1581" s="14">
        <v>445295.89</v>
      </c>
      <c r="AI1581" s="14"/>
      <c r="AJ1581" s="14">
        <v>454504.101761</v>
      </c>
      <c r="AK1581" s="65"/>
      <c r="AL1581" s="14">
        <v>0</v>
      </c>
      <c r="AM1581" s="65"/>
      <c r="AN1581" s="25">
        <v>35955.61</v>
      </c>
      <c r="AO1581" s="25">
        <v>33232.980000000003</v>
      </c>
      <c r="AP1581" s="25">
        <v>34285.449999999997</v>
      </c>
      <c r="AQ1581" s="25">
        <v>36814.11</v>
      </c>
      <c r="AR1581" s="25">
        <v>35319.81</v>
      </c>
      <c r="AS1581" s="25">
        <v>38554.699999999997</v>
      </c>
      <c r="AT1581" s="25">
        <v>38431.9</v>
      </c>
      <c r="AU1581" s="25">
        <v>35161.81</v>
      </c>
      <c r="AV1581" s="25">
        <v>35414.839999999997</v>
      </c>
      <c r="AW1581" s="25">
        <v>43220.11</v>
      </c>
      <c r="AX1581" s="25">
        <v>35789.42</v>
      </c>
      <c r="AY1581" s="25">
        <v>33444.86</v>
      </c>
      <c r="AZ1581" s="108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  <c r="BS1581" s="10"/>
      <c r="BT1581" s="10"/>
      <c r="BU1581" s="10"/>
      <c r="BV1581" s="10"/>
      <c r="BW1581" s="10"/>
      <c r="BX1581" s="10"/>
      <c r="BY1581" s="10"/>
      <c r="BZ1581" s="10"/>
      <c r="CA1581" s="10"/>
      <c r="CB1581" s="10"/>
      <c r="CC1581" s="10"/>
      <c r="CD1581" s="10"/>
      <c r="CE1581" s="10"/>
      <c r="CF1581" s="10"/>
      <c r="CG1581" s="10"/>
      <c r="CH1581" s="10"/>
      <c r="CI1581" s="10"/>
      <c r="CJ1581" s="10"/>
      <c r="CK1581" s="10"/>
      <c r="CL1581" s="10"/>
      <c r="CM1581" s="10"/>
      <c r="CN1581" s="10"/>
      <c r="CO1581" s="10"/>
      <c r="CP1581" s="10"/>
      <c r="CQ1581" s="10"/>
      <c r="CR1581" s="10"/>
      <c r="CS1581" s="10"/>
      <c r="CT1581" s="10"/>
      <c r="CU1581" s="10"/>
      <c r="CV1581" s="10"/>
      <c r="CW1581" s="10"/>
      <c r="CX1581" s="10"/>
      <c r="CY1581" s="10"/>
      <c r="CZ1581" s="10"/>
      <c r="DA1581" s="10"/>
      <c r="DB1581" s="10"/>
      <c r="DC1581" s="10"/>
      <c r="DD1581" s="10"/>
      <c r="DE1581" s="10"/>
      <c r="DF1581" s="10"/>
      <c r="DG1581" s="10"/>
      <c r="DH1581" s="10"/>
      <c r="DI1581" s="10"/>
      <c r="DJ1581" s="10"/>
      <c r="DK1581" s="10"/>
      <c r="DL1581" s="10"/>
      <c r="DM1581" s="10"/>
      <c r="DN1581" s="10"/>
      <c r="DO1581" s="10"/>
      <c r="DP1581" s="10"/>
      <c r="DQ1581" s="10"/>
      <c r="DR1581" s="10"/>
      <c r="DS1581" s="10"/>
    </row>
    <row r="1582" spans="1:123" s="101" customFormat="1" ht="10.95" customHeight="1" x14ac:dyDescent="0.25">
      <c r="A1582" s="75" t="s">
        <v>348</v>
      </c>
      <c r="B1582" s="95" t="str">
        <f t="shared" si="440"/>
        <v>Bud02 2020,4002,'505300',6373.29111111111</v>
      </c>
      <c r="C1582" s="96">
        <f t="shared" si="441"/>
        <v>2020</v>
      </c>
      <c r="D1582" s="96">
        <v>4002</v>
      </c>
      <c r="E1582" s="97">
        <f>IF(LEFT(H1582,1) = "x",H1582,F1582)</f>
        <v>505300</v>
      </c>
      <c r="F1582" s="90">
        <v>505300</v>
      </c>
      <c r="G1582" s="98">
        <f>IF(""="",1,SUBSTITUTE(SUBSTITUTE("","xxp","xpp"),"xppm13","xppm08"))</f>
        <v>1</v>
      </c>
      <c r="H1582" s="98">
        <f>IF(""="",1,"")</f>
        <v>1</v>
      </c>
      <c r="I1582" s="98">
        <f>IF(""="",1,IF(LEFT("",1)&lt;&gt;"E","",1))</f>
        <v>1</v>
      </c>
      <c r="J1582" s="98">
        <f>IF(""="",1,IF(LEFT("",1)="E","",1))</f>
        <v>1</v>
      </c>
      <c r="K1582" s="99" t="s">
        <v>378</v>
      </c>
      <c r="L1582" s="91">
        <v>4002</v>
      </c>
      <c r="M1582" s="100" t="str">
        <f>IF(LEFT($G1582,4)="xppm","*","")</f>
        <v/>
      </c>
      <c r="N1582" s="101" t="str">
        <f>UPPER(TRIM("          PROFESSIONAL FEES"))</f>
        <v>PROFESSIONAL FEES</v>
      </c>
      <c r="P1582" s="102" t="s">
        <v>356</v>
      </c>
      <c r="R1582" s="109">
        <f>IFERROR(IF(1*AB1582&gt;0,AB1582,V1582),V1582)</f>
        <v>6373.2911111111116</v>
      </c>
      <c r="S1582" s="108"/>
      <c r="T1582" s="101">
        <f>IFERROR(IF(LEFT($G1582,4)="xppm",AD1582/VLOOKUP($G1582,$K$11:$Z$28,T$1,0),IF(LEFT($J1582,1)="E",AD1582/VLOOKUP($J1582,$K$11:$Z$28,T$1,0),AD1582/T$6)),"")</f>
        <v>6190.3933333333334</v>
      </c>
      <c r="V1582" s="101">
        <f>IFERROR(IF(LEFT($G1582,4)="xppm",AF1582/VLOOKUP($G1582,$K$11:$Z$28,V$1,0),IF(LEFT($J1582,1)="E",AF1582/VLOOKUP($J1582,$K$11:$Z$28,V$1,0),AF1582/V$6)),"")</f>
        <v>6373.2911111111116</v>
      </c>
      <c r="X1582" s="101">
        <f>IFERROR(IF(LEFT($G1582,4)="xppm",AH1582/VLOOKUP($G1582,$K$11:$Z$28,X$1,0),IF(LEFT($J1582,1)="E",AH1582/VLOOKUP($J1582,$K$11:$Z$28,X$1,0),AH1582/X$6)),"")</f>
        <v>5200.8424999999997</v>
      </c>
      <c r="Z1582" s="101">
        <f>IFERROR(IF(LEFT($G1582,4)="xppm",AJ1582/VLOOKUP($G1582,$K$11:$Z$28,Z$1,0),IF(LEFT($J1582,1)="E",AJ1582/VLOOKUP($J1582,$K$11:$Z$28,Z$1,0),AJ1582/Z$6)),"")</f>
        <v>6167.855833333334</v>
      </c>
      <c r="AA1582" s="108"/>
      <c r="AB1582" s="99">
        <f>IFERROR(IF(LEFT($G1582,4)="xppm",AL1582/VLOOKUP($G1582,$K$11:$Z$28,AB$1,0),IF(LEFT($J1582,1)="E",AL1582/VLOOKUP($J1582,$K$11:$AB$28,AB$1,0),AL1582/AB$6)),"")</f>
        <v>0</v>
      </c>
      <c r="AC1582" s="110"/>
      <c r="AD1582" s="14">
        <v>18571.18</v>
      </c>
      <c r="AE1582" s="14"/>
      <c r="AF1582" s="14">
        <v>57359.62</v>
      </c>
      <c r="AG1582" s="14"/>
      <c r="AH1582" s="14">
        <v>62410.11</v>
      </c>
      <c r="AI1582" s="14"/>
      <c r="AJ1582" s="14">
        <v>74014.27</v>
      </c>
      <c r="AK1582" s="65"/>
      <c r="AL1582" s="14">
        <v>0</v>
      </c>
      <c r="AM1582" s="65"/>
      <c r="AN1582" s="25">
        <v>-186.98</v>
      </c>
      <c r="AO1582" s="25">
        <v>-694.89</v>
      </c>
      <c r="AP1582" s="25">
        <v>-8224.91</v>
      </c>
      <c r="AQ1582" s="25">
        <v>4996.45</v>
      </c>
      <c r="AR1582" s="25">
        <v>6903.66</v>
      </c>
      <c r="AS1582" s="25">
        <v>5083.05</v>
      </c>
      <c r="AT1582" s="25">
        <v>5653.83</v>
      </c>
      <c r="AU1582" s="25">
        <v>10730.73</v>
      </c>
      <c r="AV1582" s="25">
        <v>5420.72</v>
      </c>
      <c r="AW1582" s="25">
        <v>5750.9</v>
      </c>
      <c r="AX1582" s="25">
        <v>7001.23</v>
      </c>
      <c r="AY1582" s="25">
        <v>5819.05</v>
      </c>
      <c r="AZ1582" s="108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  <c r="BS1582" s="10"/>
      <c r="BT1582" s="10"/>
      <c r="BU1582" s="10"/>
      <c r="BV1582" s="10"/>
      <c r="BW1582" s="10"/>
      <c r="BX1582" s="10"/>
      <c r="BY1582" s="10"/>
      <c r="BZ1582" s="10"/>
      <c r="CA1582" s="10"/>
      <c r="CB1582" s="10"/>
      <c r="CC1582" s="10"/>
      <c r="CD1582" s="10"/>
      <c r="CE1582" s="10"/>
      <c r="CF1582" s="10"/>
      <c r="CG1582" s="10"/>
      <c r="CH1582" s="10"/>
      <c r="CI1582" s="10"/>
      <c r="CJ1582" s="10"/>
      <c r="CK1582" s="10"/>
      <c r="CL1582" s="10"/>
      <c r="CM1582" s="10"/>
      <c r="CN1582" s="10"/>
      <c r="CO1582" s="10"/>
      <c r="CP1582" s="10"/>
      <c r="CQ1582" s="10"/>
      <c r="CR1582" s="10"/>
      <c r="CS1582" s="10"/>
      <c r="CT1582" s="10"/>
      <c r="CU1582" s="10"/>
      <c r="CV1582" s="10"/>
      <c r="CW1582" s="10"/>
      <c r="CX1582" s="10"/>
      <c r="CY1582" s="10"/>
      <c r="CZ1582" s="10"/>
      <c r="DA1582" s="10"/>
      <c r="DB1582" s="10"/>
      <c r="DC1582" s="10"/>
      <c r="DD1582" s="10"/>
      <c r="DE1582" s="10"/>
      <c r="DF1582" s="10"/>
      <c r="DG1582" s="10"/>
      <c r="DH1582" s="10"/>
      <c r="DI1582" s="10"/>
      <c r="DJ1582" s="10"/>
      <c r="DK1582" s="10"/>
      <c r="DL1582" s="10"/>
      <c r="DM1582" s="10"/>
      <c r="DN1582" s="10"/>
      <c r="DO1582" s="10"/>
      <c r="DP1582" s="10"/>
      <c r="DQ1582" s="10"/>
      <c r="DR1582" s="10"/>
      <c r="DS1582" s="10"/>
    </row>
    <row r="1583" spans="1:123" s="101" customFormat="1" ht="10.95" customHeight="1" x14ac:dyDescent="0.25">
      <c r="A1583" s="75" t="s">
        <v>348</v>
      </c>
      <c r="B1583" s="95" t="str">
        <f t="shared" si="440"/>
        <v>Bud02 2020,4002,'548000',2301.34444444444</v>
      </c>
      <c r="C1583" s="96">
        <f t="shared" si="441"/>
        <v>2020</v>
      </c>
      <c r="D1583" s="96">
        <v>4002</v>
      </c>
      <c r="E1583" s="97">
        <f>IF(LEFT(H1583,1) = "x",H1583,F1583)</f>
        <v>548000</v>
      </c>
      <c r="F1583" s="90">
        <v>548000</v>
      </c>
      <c r="G1583" s="98">
        <f>IF(""="",1,SUBSTITUTE(SUBSTITUTE("","xxp","xpp"),"xppm13","xppm08"))</f>
        <v>1</v>
      </c>
      <c r="H1583" s="98">
        <f>IF(""="",1,"")</f>
        <v>1</v>
      </c>
      <c r="I1583" s="98">
        <f>IF(""="",1,IF(LEFT("",1)&lt;&gt;"E","",1))</f>
        <v>1</v>
      </c>
      <c r="J1583" s="98">
        <f>IF(""="",1,IF(LEFT("",1)="E","",1))</f>
        <v>1</v>
      </c>
      <c r="K1583" s="99" t="s">
        <v>379</v>
      </c>
      <c r="L1583" s="91">
        <v>4002</v>
      </c>
      <c r="M1583" s="100" t="str">
        <f>IF(LEFT($G1583,4)="xppm","*","")</f>
        <v/>
      </c>
      <c r="N1583" s="101" t="str">
        <f>UPPER(TRIM("          CABLE TV/INTERNET"))</f>
        <v>CABLE TV/INTERNET</v>
      </c>
      <c r="P1583" s="102" t="s">
        <v>370</v>
      </c>
      <c r="R1583" s="109">
        <f>IFERROR(IF(1*AB1583&gt;0,AB1583,V1583),V1583)</f>
        <v>2301.3444444444444</v>
      </c>
      <c r="S1583" s="108"/>
      <c r="T1583" s="101">
        <f>IFERROR(IF(LEFT($G1583,4)="xppm",AD1583/VLOOKUP($G1583,$K$11:$Z$28,T$1,0),IF(LEFT($J1583,1)="E",AD1583/VLOOKUP($J1583,$K$11:$Z$28,T$1,0),AD1583/T$6)),"")</f>
        <v>2806.6333333333332</v>
      </c>
      <c r="V1583" s="101">
        <f>IFERROR(IF(LEFT($G1583,4)="xppm",AF1583/VLOOKUP($G1583,$K$11:$Z$28,V$1,0),IF(LEFT($J1583,1)="E",AF1583/VLOOKUP($J1583,$K$11:$Z$28,V$1,0),AF1583/V$6)),"")</f>
        <v>2301.3444444444444</v>
      </c>
      <c r="X1583" s="101">
        <f>IFERROR(IF(LEFT($G1583,4)="xppm",AH1583/VLOOKUP($G1583,$K$11:$Z$28,X$1,0),IF(LEFT($J1583,1)="E",AH1583/VLOOKUP($J1583,$K$11:$Z$28,X$1,0),AH1583/X$6)),"")</f>
        <v>2354.73</v>
      </c>
      <c r="Z1583" s="101">
        <f>IFERROR(IF(LEFT($G1583,4)="xppm",AJ1583/VLOOKUP($G1583,$K$11:$Z$28,Z$1,0),IF(LEFT($J1583,1)="E",AJ1583/VLOOKUP($J1583,$K$11:$Z$28,Z$1,0),AJ1583/Z$6)),"")</f>
        <v>3000.8041666666668</v>
      </c>
      <c r="AA1583" s="108"/>
      <c r="AB1583" s="99">
        <f>IFERROR(IF(LEFT($G1583,4)="xppm",AL1583/VLOOKUP($G1583,$K$11:$Z$28,AB$1,0),IF(LEFT($J1583,1)="E",AL1583/VLOOKUP($J1583,$K$11:$AB$28,AB$1,0),AL1583/AB$6)),"")</f>
        <v>0</v>
      </c>
      <c r="AC1583" s="110"/>
      <c r="AD1583" s="14">
        <v>8419.9</v>
      </c>
      <c r="AE1583" s="14"/>
      <c r="AF1583" s="14">
        <v>20712.099999999999</v>
      </c>
      <c r="AG1583" s="14"/>
      <c r="AH1583" s="14">
        <v>28256.76</v>
      </c>
      <c r="AI1583" s="14"/>
      <c r="AJ1583" s="14">
        <v>36009.65</v>
      </c>
      <c r="AK1583" s="65"/>
      <c r="AL1583" s="14">
        <v>0</v>
      </c>
      <c r="AM1583" s="65"/>
      <c r="AN1583" s="25">
        <v>2272.86</v>
      </c>
      <c r="AO1583" s="25">
        <v>2261.59</v>
      </c>
      <c r="AP1583" s="25">
        <v>2253.16</v>
      </c>
      <c r="AQ1583" s="25">
        <v>1509.49</v>
      </c>
      <c r="AR1583" s="25">
        <v>1573.93</v>
      </c>
      <c r="AS1583" s="25">
        <v>2294.19</v>
      </c>
      <c r="AT1583" s="25">
        <v>2319.11</v>
      </c>
      <c r="AU1583" s="25">
        <v>2297.7399999999998</v>
      </c>
      <c r="AV1583" s="25">
        <v>2297.7399999999998</v>
      </c>
      <c r="AW1583" s="25">
        <v>3813.21</v>
      </c>
      <c r="AX1583" s="25">
        <v>2301.2199999999998</v>
      </c>
      <c r="AY1583" s="25">
        <v>2305.4699999999998</v>
      </c>
      <c r="AZ1583" s="108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  <c r="BS1583" s="10"/>
      <c r="BT1583" s="10"/>
      <c r="BU1583" s="10"/>
      <c r="BV1583" s="10"/>
      <c r="BW1583" s="10"/>
      <c r="BX1583" s="10"/>
      <c r="BY1583" s="10"/>
      <c r="BZ1583" s="10"/>
      <c r="CA1583" s="10"/>
      <c r="CB1583" s="10"/>
      <c r="CC1583" s="10"/>
      <c r="CD1583" s="10"/>
      <c r="CE1583" s="10"/>
      <c r="CF1583" s="10"/>
      <c r="CG1583" s="10"/>
      <c r="CH1583" s="10"/>
      <c r="CI1583" s="10"/>
      <c r="CJ1583" s="10"/>
      <c r="CK1583" s="10"/>
      <c r="CL1583" s="10"/>
      <c r="CM1583" s="10"/>
      <c r="CN1583" s="10"/>
      <c r="CO1583" s="10"/>
      <c r="CP1583" s="10"/>
      <c r="CQ1583" s="10"/>
      <c r="CR1583" s="10"/>
      <c r="CS1583" s="10"/>
      <c r="CT1583" s="10"/>
      <c r="CU1583" s="10"/>
      <c r="CV1583" s="10"/>
      <c r="CW1583" s="10"/>
      <c r="CX1583" s="10"/>
      <c r="CY1583" s="10"/>
      <c r="CZ1583" s="10"/>
      <c r="DA1583" s="10"/>
      <c r="DB1583" s="10"/>
      <c r="DC1583" s="10"/>
      <c r="DD1583" s="10"/>
      <c r="DE1583" s="10"/>
      <c r="DF1583" s="10"/>
      <c r="DG1583" s="10"/>
      <c r="DH1583" s="10"/>
      <c r="DI1583" s="10"/>
      <c r="DJ1583" s="10"/>
      <c r="DK1583" s="10"/>
      <c r="DL1583" s="10"/>
      <c r="DM1583" s="10"/>
      <c r="DN1583" s="10"/>
      <c r="DO1583" s="10"/>
      <c r="DP1583" s="10"/>
      <c r="DQ1583" s="10"/>
      <c r="DR1583" s="10"/>
      <c r="DS1583" s="10"/>
    </row>
    <row r="1584" spans="1:123" s="101" customFormat="1" ht="10.95" customHeight="1" x14ac:dyDescent="0.25">
      <c r="A1584" s="75" t="s">
        <v>348</v>
      </c>
      <c r="B1584" s="95" t="str">
        <f t="shared" si="440"/>
        <v>Bud02 2020,4002,'549000',8501.73</v>
      </c>
      <c r="C1584" s="96">
        <f t="shared" si="441"/>
        <v>2020</v>
      </c>
      <c r="D1584" s="96">
        <v>4002</v>
      </c>
      <c r="E1584" s="97">
        <f>IF(LEFT(H1584,1) = "x",H1584,F1584)</f>
        <v>549000</v>
      </c>
      <c r="F1584" s="90">
        <v>549000</v>
      </c>
      <c r="G1584" s="98">
        <f>IF(""="",1,SUBSTITUTE(SUBSTITUTE("","xxp","xpp"),"xppm13","xppm08"))</f>
        <v>1</v>
      </c>
      <c r="H1584" s="98">
        <f>IF(""="",1,"")</f>
        <v>1</v>
      </c>
      <c r="I1584" s="98">
        <f>IF(""="",1,IF(LEFT("",1)&lt;&gt;"E","",1))</f>
        <v>1</v>
      </c>
      <c r="J1584" s="98">
        <f>IF(""="",1,IF(LEFT("",1)="E","",1))</f>
        <v>1</v>
      </c>
      <c r="K1584" s="99" t="s">
        <v>380</v>
      </c>
      <c r="L1584" s="91">
        <v>4002</v>
      </c>
      <c r="M1584" s="100" t="str">
        <f>IF(LEFT($G1584,4)="xppm","*","")</f>
        <v/>
      </c>
      <c r="N1584" s="101" t="str">
        <f>UPPER(TRIM("          COMPUTER HARDWARE/SOFTWARE"))</f>
        <v>COMPUTER HARDWARE/SOFTWARE</v>
      </c>
      <c r="P1584" s="102" t="s">
        <v>370</v>
      </c>
      <c r="R1584" s="109">
        <f>IFERROR(IF(1*AB1584&gt;0,AB1584,V1584),V1584)</f>
        <v>8501.7300000000014</v>
      </c>
      <c r="S1584" s="108"/>
      <c r="T1584" s="101">
        <f>IFERROR(IF(LEFT($G1584,4)="xppm",AD1584/VLOOKUP($G1584,$K$11:$Z$28,T$1,0),IF(LEFT($J1584,1)="E",AD1584/VLOOKUP($J1584,$K$11:$Z$28,T$1,0),AD1584/T$6)),"")</f>
        <v>8343.9433333333345</v>
      </c>
      <c r="V1584" s="101">
        <f>IFERROR(IF(LEFT($G1584,4)="xppm",AF1584/VLOOKUP($G1584,$K$11:$Z$28,V$1,0),IF(LEFT($J1584,1)="E",AF1584/VLOOKUP($J1584,$K$11:$Z$28,V$1,0),AF1584/V$6)),"")</f>
        <v>8501.7300000000014</v>
      </c>
      <c r="X1584" s="101">
        <f>IFERROR(IF(LEFT($G1584,4)="xppm",AH1584/VLOOKUP($G1584,$K$11:$Z$28,X$1,0),IF(LEFT($J1584,1)="E",AH1584/VLOOKUP($J1584,$K$11:$Z$28,X$1,0),AH1584/X$6)),"")</f>
        <v>7975.9616666666661</v>
      </c>
      <c r="Z1584" s="101">
        <f>IFERROR(IF(LEFT($G1584,4)="xppm",AJ1584/VLOOKUP($G1584,$K$11:$Z$28,Z$1,0),IF(LEFT($J1584,1)="E",AJ1584/VLOOKUP($J1584,$K$11:$Z$28,Z$1,0),AJ1584/Z$6)),"")</f>
        <v>7492.8083829999996</v>
      </c>
      <c r="AA1584" s="108"/>
      <c r="AB1584" s="99">
        <f>IFERROR(IF(LEFT($G1584,4)="xppm",AL1584/VLOOKUP($G1584,$K$11:$Z$28,AB$1,0),IF(LEFT($J1584,1)="E",AL1584/VLOOKUP($J1584,$K$11:$AB$28,AB$1,0),AL1584/AB$6)),"")</f>
        <v>0</v>
      </c>
      <c r="AC1584" s="110"/>
      <c r="AD1584" s="14">
        <v>25031.83</v>
      </c>
      <c r="AE1584" s="14"/>
      <c r="AF1584" s="14">
        <v>76515.570000000007</v>
      </c>
      <c r="AG1584" s="14"/>
      <c r="AH1584" s="14">
        <v>95711.54</v>
      </c>
      <c r="AI1584" s="14"/>
      <c r="AJ1584" s="14">
        <v>89913.700595999995</v>
      </c>
      <c r="AK1584" s="65"/>
      <c r="AL1584" s="14">
        <v>0</v>
      </c>
      <c r="AM1584" s="65"/>
      <c r="AN1584" s="25">
        <v>8471.73</v>
      </c>
      <c r="AO1584" s="25">
        <v>8992.5499999999993</v>
      </c>
      <c r="AP1584" s="25">
        <v>8558.2199999999993</v>
      </c>
      <c r="AQ1584" s="25">
        <v>8239.84</v>
      </c>
      <c r="AR1584" s="25">
        <v>9850.19</v>
      </c>
      <c r="AS1584" s="25">
        <v>8485.18</v>
      </c>
      <c r="AT1584" s="25">
        <v>8481.1299999999992</v>
      </c>
      <c r="AU1584" s="25">
        <v>8116.09</v>
      </c>
      <c r="AV1584" s="25">
        <v>8311.31</v>
      </c>
      <c r="AW1584" s="25">
        <v>7903.52</v>
      </c>
      <c r="AX1584" s="25">
        <v>8617.99</v>
      </c>
      <c r="AY1584" s="25">
        <v>8510.32</v>
      </c>
      <c r="AZ1584" s="108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  <c r="BS1584" s="10"/>
      <c r="BT1584" s="10"/>
      <c r="BU1584" s="10"/>
      <c r="BV1584" s="10"/>
      <c r="BW1584" s="10"/>
      <c r="BX1584" s="10"/>
      <c r="BY1584" s="10"/>
      <c r="BZ1584" s="10"/>
      <c r="CA1584" s="10"/>
      <c r="CB1584" s="10"/>
      <c r="CC1584" s="10"/>
      <c r="CD1584" s="10"/>
      <c r="CE1584" s="10"/>
      <c r="CF1584" s="10"/>
      <c r="CG1584" s="10"/>
      <c r="CH1584" s="10"/>
      <c r="CI1584" s="10"/>
      <c r="CJ1584" s="10"/>
      <c r="CK1584" s="10"/>
      <c r="CL1584" s="10"/>
      <c r="CM1584" s="10"/>
      <c r="CN1584" s="10"/>
      <c r="CO1584" s="10"/>
      <c r="CP1584" s="10"/>
      <c r="CQ1584" s="10"/>
      <c r="CR1584" s="10"/>
      <c r="CS1584" s="10"/>
      <c r="CT1584" s="10"/>
      <c r="CU1584" s="10"/>
      <c r="CV1584" s="10"/>
      <c r="CW1584" s="10"/>
      <c r="CX1584" s="10"/>
      <c r="CY1584" s="10"/>
      <c r="CZ1584" s="10"/>
      <c r="DA1584" s="10"/>
      <c r="DB1584" s="10"/>
      <c r="DC1584" s="10"/>
      <c r="DD1584" s="10"/>
      <c r="DE1584" s="10"/>
      <c r="DF1584" s="10"/>
      <c r="DG1584" s="10"/>
      <c r="DH1584" s="10"/>
      <c r="DI1584" s="10"/>
      <c r="DJ1584" s="10"/>
      <c r="DK1584" s="10"/>
      <c r="DL1584" s="10"/>
      <c r="DM1584" s="10"/>
      <c r="DN1584" s="10"/>
      <c r="DO1584" s="10"/>
      <c r="DP1584" s="10"/>
      <c r="DQ1584" s="10"/>
      <c r="DR1584" s="10"/>
      <c r="DS1584" s="10"/>
    </row>
    <row r="1585" spans="1:123" s="101" customFormat="1" ht="10.95" customHeight="1" x14ac:dyDescent="0.25">
      <c r="A1585" s="75" t="s">
        <v>348</v>
      </c>
      <c r="B1585" s="95" t="str">
        <f t="shared" si="440"/>
        <v>Bud02 2020,4002,'550000',4028.41888888889</v>
      </c>
      <c r="C1585" s="96">
        <f t="shared" si="441"/>
        <v>2020</v>
      </c>
      <c r="D1585" s="96">
        <v>4002</v>
      </c>
      <c r="E1585" s="97">
        <f>IF(LEFT(H1585,1) = "x",H1585,F1585)</f>
        <v>550000</v>
      </c>
      <c r="F1585" s="90">
        <v>550000</v>
      </c>
      <c r="G1585" s="98">
        <f>IF(""="",1,SUBSTITUTE(SUBSTITUTE("","xxp","xpp"),"xppm13","xppm08"))</f>
        <v>1</v>
      </c>
      <c r="H1585" s="98">
        <f>IF(""="",1,"")</f>
        <v>1</v>
      </c>
      <c r="I1585" s="98">
        <f>IF(""="",1,IF(LEFT("",1)&lt;&gt;"E","",1))</f>
        <v>1</v>
      </c>
      <c r="J1585" s="98">
        <f>IF(""="",1,IF(LEFT("",1)="E","",1))</f>
        <v>1</v>
      </c>
      <c r="K1585" s="99" t="s">
        <v>381</v>
      </c>
      <c r="L1585" s="91">
        <v>4002</v>
      </c>
      <c r="M1585" s="100" t="str">
        <f>IF(LEFT($G1585,4)="xppm","*","")</f>
        <v/>
      </c>
      <c r="N1585" s="101" t="str">
        <f>UPPER(TRIM("          EMPLOYEE EXPENSES"))</f>
        <v>EMPLOYEE EXPENSES</v>
      </c>
      <c r="P1585" s="102" t="s">
        <v>382</v>
      </c>
      <c r="R1585" s="109">
        <f>IFERROR(IF(1*AB1585&gt;0,AB1585,V1585),V1585)</f>
        <v>4028.4188888888884</v>
      </c>
      <c r="S1585" s="108"/>
      <c r="T1585" s="101">
        <f>IFERROR(IF(LEFT($G1585,4)="xppm",AD1585/VLOOKUP($G1585,$K$11:$Z$28,T$1,0),IF(LEFT($J1585,1)="E",AD1585/VLOOKUP($J1585,$K$11:$Z$28,T$1,0),AD1585/T$6)),"")</f>
        <v>5883.0033333333331</v>
      </c>
      <c r="V1585" s="101">
        <f>IFERROR(IF(LEFT($G1585,4)="xppm",AF1585/VLOOKUP($G1585,$K$11:$Z$28,V$1,0),IF(LEFT($J1585,1)="E",AF1585/VLOOKUP($J1585,$K$11:$Z$28,V$1,0),AF1585/V$6)),"")</f>
        <v>4028.4188888888884</v>
      </c>
      <c r="X1585" s="101">
        <f>IFERROR(IF(LEFT($G1585,4)="xppm",AH1585/VLOOKUP($G1585,$K$11:$Z$28,X$1,0),IF(LEFT($J1585,1)="E",AH1585/VLOOKUP($J1585,$K$11:$Z$28,X$1,0),AH1585/X$6)),"")</f>
        <v>3697.9683333333337</v>
      </c>
      <c r="Z1585" s="101">
        <f>IFERROR(IF(LEFT($G1585,4)="xppm",AJ1585/VLOOKUP($G1585,$K$11:$Z$28,Z$1,0),IF(LEFT($J1585,1)="E",AJ1585/VLOOKUP($J1585,$K$11:$Z$28,Z$1,0),AJ1585/Z$6)),"")</f>
        <v>4294.5459776666667</v>
      </c>
      <c r="AA1585" s="108"/>
      <c r="AB1585" s="99">
        <f>IFERROR(IF(LEFT($G1585,4)="xppm",AL1585/VLOOKUP($G1585,$K$11:$Z$28,AB$1,0),IF(LEFT($J1585,1)="E",AL1585/VLOOKUP($J1585,$K$11:$AB$28,AB$1,0),AL1585/AB$6)),"")</f>
        <v>0</v>
      </c>
      <c r="AC1585" s="110"/>
      <c r="AD1585" s="14">
        <v>17649.009999999998</v>
      </c>
      <c r="AE1585" s="14"/>
      <c r="AF1585" s="14">
        <v>36255.769999999997</v>
      </c>
      <c r="AG1585" s="14"/>
      <c r="AH1585" s="14">
        <v>44375.62</v>
      </c>
      <c r="AI1585" s="14"/>
      <c r="AJ1585" s="14">
        <v>51534.551732</v>
      </c>
      <c r="AK1585" s="65"/>
      <c r="AL1585" s="14">
        <v>0</v>
      </c>
      <c r="AM1585" s="65"/>
      <c r="AN1585" s="25">
        <v>1708.55</v>
      </c>
      <c r="AO1585" s="25">
        <v>3711.43</v>
      </c>
      <c r="AP1585" s="25">
        <v>6587.16</v>
      </c>
      <c r="AQ1585" s="25">
        <v>2138.15</v>
      </c>
      <c r="AR1585" s="25">
        <v>3649.68</v>
      </c>
      <c r="AS1585" s="25">
        <v>2552.98</v>
      </c>
      <c r="AT1585" s="25">
        <v>3941.65</v>
      </c>
      <c r="AU1585" s="25">
        <v>4100.25</v>
      </c>
      <c r="AV1585" s="25">
        <v>2224.0500000000002</v>
      </c>
      <c r="AW1585" s="25">
        <v>5986.04</v>
      </c>
      <c r="AX1585" s="25">
        <v>7272.12</v>
      </c>
      <c r="AY1585" s="25">
        <v>4390.8500000000004</v>
      </c>
      <c r="AZ1585" s="108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  <c r="BS1585" s="10"/>
      <c r="BT1585" s="10"/>
      <c r="BU1585" s="10"/>
      <c r="BV1585" s="10"/>
      <c r="BW1585" s="10"/>
      <c r="BX1585" s="10"/>
      <c r="BY1585" s="10"/>
      <c r="BZ1585" s="10"/>
      <c r="CA1585" s="10"/>
      <c r="CB1585" s="10"/>
      <c r="CC1585" s="10"/>
      <c r="CD1585" s="10"/>
      <c r="CE1585" s="10"/>
      <c r="CF1585" s="10"/>
      <c r="CG1585" s="10"/>
      <c r="CH1585" s="10"/>
      <c r="CI1585" s="10"/>
      <c r="CJ1585" s="10"/>
      <c r="CK1585" s="10"/>
      <c r="CL1585" s="10"/>
      <c r="CM1585" s="10"/>
      <c r="CN1585" s="10"/>
      <c r="CO1585" s="10"/>
      <c r="CP1585" s="10"/>
      <c r="CQ1585" s="10"/>
      <c r="CR1585" s="10"/>
      <c r="CS1585" s="10"/>
      <c r="CT1585" s="10"/>
      <c r="CU1585" s="10"/>
      <c r="CV1585" s="10"/>
      <c r="CW1585" s="10"/>
      <c r="CX1585" s="10"/>
      <c r="CY1585" s="10"/>
      <c r="CZ1585" s="10"/>
      <c r="DA1585" s="10"/>
      <c r="DB1585" s="10"/>
      <c r="DC1585" s="10"/>
      <c r="DD1585" s="10"/>
      <c r="DE1585" s="10"/>
      <c r="DF1585" s="10"/>
      <c r="DG1585" s="10"/>
      <c r="DH1585" s="10"/>
      <c r="DI1585" s="10"/>
      <c r="DJ1585" s="10"/>
      <c r="DK1585" s="10"/>
      <c r="DL1585" s="10"/>
      <c r="DM1585" s="10"/>
      <c r="DN1585" s="10"/>
      <c r="DO1585" s="10"/>
      <c r="DP1585" s="10"/>
      <c r="DQ1585" s="10"/>
      <c r="DR1585" s="10"/>
      <c r="DS1585" s="10"/>
    </row>
    <row r="1586" spans="1:123" s="101" customFormat="1" ht="10.95" customHeight="1" x14ac:dyDescent="0.25">
      <c r="A1586" s="75" t="s">
        <v>348</v>
      </c>
      <c r="B1586" s="95" t="str">
        <f t="shared" si="440"/>
        <v>Bud02 2020,4002,'552000',3421.75333333333</v>
      </c>
      <c r="C1586" s="96">
        <f t="shared" si="441"/>
        <v>2020</v>
      </c>
      <c r="D1586" s="96">
        <v>4002</v>
      </c>
      <c r="E1586" s="97">
        <f>IF(LEFT(H1586,1) = "x",H1586,F1586)</f>
        <v>552000</v>
      </c>
      <c r="F1586" s="90">
        <v>552000</v>
      </c>
      <c r="G1586" s="98">
        <f>IF(""="",1,SUBSTITUTE(SUBSTITUTE("","xxp","xpp"),"xppm13","xppm08"))</f>
        <v>1</v>
      </c>
      <c r="H1586" s="98">
        <f>IF(""="",1,"")</f>
        <v>1</v>
      </c>
      <c r="I1586" s="98">
        <f>IF(""="",1,IF(LEFT("",1)&lt;&gt;"E","",1))</f>
        <v>1</v>
      </c>
      <c r="J1586" s="98">
        <f>IF(""="",1,IF(LEFT("",1)="E","",1))</f>
        <v>1</v>
      </c>
      <c r="K1586" s="99" t="s">
        <v>383</v>
      </c>
      <c r="L1586" s="91">
        <v>4002</v>
      </c>
      <c r="M1586" s="100" t="str">
        <f>IF(LEFT($G1586,4)="xppm","*","")</f>
        <v/>
      </c>
      <c r="N1586" s="101" t="str">
        <f>UPPER(TRIM("          OFFICE EXPENSES"))</f>
        <v>OFFICE EXPENSES</v>
      </c>
      <c r="P1586" s="102" t="s">
        <v>370</v>
      </c>
      <c r="R1586" s="109">
        <f>IFERROR(IF(1*AB1586&gt;0,AB1586,V1586),V1586)</f>
        <v>3421.7533333333331</v>
      </c>
      <c r="S1586" s="108"/>
      <c r="T1586" s="101">
        <f>IFERROR(IF(LEFT($G1586,4)="xppm",AD1586/VLOOKUP($G1586,$K$11:$Z$28,T$1,0),IF(LEFT($J1586,1)="E",AD1586/VLOOKUP($J1586,$K$11:$Z$28,T$1,0),AD1586/T$6)),"")</f>
        <v>3815.83</v>
      </c>
      <c r="V1586" s="101">
        <f>IFERROR(IF(LEFT($G1586,4)="xppm",AF1586/VLOOKUP($G1586,$K$11:$Z$28,V$1,0),IF(LEFT($J1586,1)="E",AF1586/VLOOKUP($J1586,$K$11:$Z$28,V$1,0),AF1586/V$6)),"")</f>
        <v>3421.7533333333331</v>
      </c>
      <c r="X1586" s="101">
        <f>IFERROR(IF(LEFT($G1586,4)="xppm",AH1586/VLOOKUP($G1586,$K$11:$Z$28,X$1,0),IF(LEFT($J1586,1)="E",AH1586/VLOOKUP($J1586,$K$11:$Z$28,X$1,0),AH1586/X$6)),"")</f>
        <v>3378.8191666666667</v>
      </c>
      <c r="Z1586" s="101">
        <f>IFERROR(IF(LEFT($G1586,4)="xppm",AJ1586/VLOOKUP($G1586,$K$11:$Z$28,Z$1,0),IF(LEFT($J1586,1)="E",AJ1586/VLOOKUP($J1586,$K$11:$Z$28,Z$1,0),AJ1586/Z$6)),"")</f>
        <v>2101.0525000000002</v>
      </c>
      <c r="AA1586" s="108"/>
      <c r="AB1586" s="99">
        <f>IFERROR(IF(LEFT($G1586,4)="xppm",AL1586/VLOOKUP($G1586,$K$11:$Z$28,AB$1,0),IF(LEFT($J1586,1)="E",AL1586/VLOOKUP($J1586,$K$11:$AB$28,AB$1,0),AL1586/AB$6)),"")</f>
        <v>0</v>
      </c>
      <c r="AC1586" s="110"/>
      <c r="AD1586" s="14">
        <v>11447.49</v>
      </c>
      <c r="AE1586" s="14"/>
      <c r="AF1586" s="14">
        <v>30795.78</v>
      </c>
      <c r="AG1586" s="14"/>
      <c r="AH1586" s="14">
        <v>40545.83</v>
      </c>
      <c r="AI1586" s="14"/>
      <c r="AJ1586" s="14">
        <v>25212.63</v>
      </c>
      <c r="AK1586" s="65"/>
      <c r="AL1586" s="14">
        <v>0</v>
      </c>
      <c r="AM1586" s="65"/>
      <c r="AN1586" s="25">
        <v>3682.94</v>
      </c>
      <c r="AO1586" s="25">
        <v>3628.62</v>
      </c>
      <c r="AP1586" s="25">
        <v>3465.52</v>
      </c>
      <c r="AQ1586" s="25">
        <v>2912.98</v>
      </c>
      <c r="AR1586" s="25">
        <v>4088.41</v>
      </c>
      <c r="AS1586" s="25">
        <v>2688.21</v>
      </c>
      <c r="AT1586" s="25">
        <v>2208.7199999999998</v>
      </c>
      <c r="AU1586" s="25">
        <v>4158.93</v>
      </c>
      <c r="AV1586" s="25">
        <v>3291.04</v>
      </c>
      <c r="AW1586" s="25">
        <v>1881.71</v>
      </c>
      <c r="AX1586" s="25">
        <v>2886.88</v>
      </c>
      <c r="AY1586" s="25">
        <v>6678.9</v>
      </c>
      <c r="AZ1586" s="108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  <c r="BS1586" s="10"/>
      <c r="BT1586" s="10"/>
      <c r="BU1586" s="10"/>
      <c r="BV1586" s="10"/>
      <c r="BW1586" s="10"/>
      <c r="BX1586" s="10"/>
      <c r="BY1586" s="10"/>
      <c r="BZ1586" s="10"/>
      <c r="CA1586" s="10"/>
      <c r="CB1586" s="10"/>
      <c r="CC1586" s="10"/>
      <c r="CD1586" s="10"/>
      <c r="CE1586" s="10"/>
      <c r="CF1586" s="10"/>
      <c r="CG1586" s="10"/>
      <c r="CH1586" s="10"/>
      <c r="CI1586" s="10"/>
      <c r="CJ1586" s="10"/>
      <c r="CK1586" s="10"/>
      <c r="CL1586" s="10"/>
      <c r="CM1586" s="10"/>
      <c r="CN1586" s="10"/>
      <c r="CO1586" s="10"/>
      <c r="CP1586" s="10"/>
      <c r="CQ1586" s="10"/>
      <c r="CR1586" s="10"/>
      <c r="CS1586" s="10"/>
      <c r="CT1586" s="10"/>
      <c r="CU1586" s="10"/>
      <c r="CV1586" s="10"/>
      <c r="CW1586" s="10"/>
      <c r="CX1586" s="10"/>
      <c r="CY1586" s="10"/>
      <c r="CZ1586" s="10"/>
      <c r="DA1586" s="10"/>
      <c r="DB1586" s="10"/>
      <c r="DC1586" s="10"/>
      <c r="DD1586" s="10"/>
      <c r="DE1586" s="10"/>
      <c r="DF1586" s="10"/>
      <c r="DG1586" s="10"/>
      <c r="DH1586" s="10"/>
      <c r="DI1586" s="10"/>
      <c r="DJ1586" s="10"/>
      <c r="DK1586" s="10"/>
      <c r="DL1586" s="10"/>
      <c r="DM1586" s="10"/>
      <c r="DN1586" s="10"/>
      <c r="DO1586" s="10"/>
      <c r="DP1586" s="10"/>
      <c r="DQ1586" s="10"/>
      <c r="DR1586" s="10"/>
      <c r="DS1586" s="10"/>
    </row>
    <row r="1587" spans="1:123" s="101" customFormat="1" ht="10.95" customHeight="1" x14ac:dyDescent="0.25">
      <c r="A1587" s="75" t="s">
        <v>348</v>
      </c>
      <c r="B1587" s="95" t="str">
        <f t="shared" si="440"/>
        <v>Bud02 2020,4002,'553500',1669.99777777778</v>
      </c>
      <c r="C1587" s="96">
        <f t="shared" si="441"/>
        <v>2020</v>
      </c>
      <c r="D1587" s="96">
        <v>4002</v>
      </c>
      <c r="E1587" s="97">
        <f>IF(LEFT(H1587,1) = "x",H1587,F1587)</f>
        <v>553500</v>
      </c>
      <c r="F1587" s="90">
        <v>553500</v>
      </c>
      <c r="G1587" s="98">
        <f>IF(""="",1,SUBSTITUTE(SUBSTITUTE("","xxp","xpp"),"xppm13","xppm08"))</f>
        <v>1</v>
      </c>
      <c r="H1587" s="98">
        <f>IF(""="",1,"")</f>
        <v>1</v>
      </c>
      <c r="I1587" s="98">
        <f>IF(""="",1,IF(LEFT("",1)&lt;&gt;"E","",1))</f>
        <v>1</v>
      </c>
      <c r="J1587" s="98">
        <f>IF(""="",1,IF(LEFT("",1)="E","",1))</f>
        <v>1</v>
      </c>
      <c r="K1587" s="99" t="s">
        <v>384</v>
      </c>
      <c r="L1587" s="91">
        <v>4002</v>
      </c>
      <c r="M1587" s="100" t="str">
        <f>IF(LEFT($G1587,4)="xppm","*","")</f>
        <v/>
      </c>
      <c r="N1587" s="101" t="str">
        <f>UPPER(TRIM("          TELEPHONE/CELL PHONE"))</f>
        <v>TELEPHONE/CELL PHONE</v>
      </c>
      <c r="P1587" s="102" t="s">
        <v>370</v>
      </c>
      <c r="R1587" s="109">
        <f>IFERROR(IF(1*AB1587&gt;0,AB1587,V1587),V1587)</f>
        <v>1669.9977777777776</v>
      </c>
      <c r="S1587" s="108"/>
      <c r="T1587" s="101">
        <f>IFERROR(IF(LEFT($G1587,4)="xppm",AD1587/VLOOKUP($G1587,$K$11:$Z$28,T$1,0),IF(LEFT($J1587,1)="E",AD1587/VLOOKUP($J1587,$K$11:$Z$28,T$1,0),AD1587/T$6)),"")</f>
        <v>1625.4099999999999</v>
      </c>
      <c r="V1587" s="101">
        <f>IFERROR(IF(LEFT($G1587,4)="xppm",AF1587/VLOOKUP($G1587,$K$11:$Z$28,V$1,0),IF(LEFT($J1587,1)="E",AF1587/VLOOKUP($J1587,$K$11:$Z$28,V$1,0),AF1587/V$6)),"")</f>
        <v>1669.9977777777776</v>
      </c>
      <c r="X1587" s="101">
        <f>IFERROR(IF(LEFT($G1587,4)="xppm",AH1587/VLOOKUP($G1587,$K$11:$Z$28,X$1,0),IF(LEFT($J1587,1)="E",AH1587/VLOOKUP($J1587,$K$11:$Z$28,X$1,0),AH1587/X$6)),"")</f>
        <v>1648.9983333333332</v>
      </c>
      <c r="Z1587" s="101">
        <f>IFERROR(IF(LEFT($G1587,4)="xppm",AJ1587/VLOOKUP($G1587,$K$11:$Z$28,Z$1,0),IF(LEFT($J1587,1)="E",AJ1587/VLOOKUP($J1587,$K$11:$Z$28,Z$1,0),AJ1587/Z$6)),"")</f>
        <v>1628.8091666666667</v>
      </c>
      <c r="AA1587" s="108"/>
      <c r="AB1587" s="99">
        <f>IFERROR(IF(LEFT($G1587,4)="xppm",AL1587/VLOOKUP($G1587,$K$11:$Z$28,AB$1,0),IF(LEFT($J1587,1)="E",AL1587/VLOOKUP($J1587,$K$11:$AB$28,AB$1,0),AL1587/AB$6)),"")</f>
        <v>0</v>
      </c>
      <c r="AC1587" s="110"/>
      <c r="AD1587" s="14">
        <v>4876.2299999999996</v>
      </c>
      <c r="AE1587" s="14"/>
      <c r="AF1587" s="14">
        <v>15029.98</v>
      </c>
      <c r="AG1587" s="14"/>
      <c r="AH1587" s="14">
        <v>19787.98</v>
      </c>
      <c r="AI1587" s="14"/>
      <c r="AJ1587" s="14">
        <v>19545.71</v>
      </c>
      <c r="AK1587" s="65"/>
      <c r="AL1587" s="14">
        <v>0</v>
      </c>
      <c r="AM1587" s="65"/>
      <c r="AN1587" s="25">
        <v>1701.17</v>
      </c>
      <c r="AO1587" s="25">
        <v>1538.02</v>
      </c>
      <c r="AP1587" s="25">
        <v>1970.43</v>
      </c>
      <c r="AQ1587" s="25">
        <v>1917.36</v>
      </c>
      <c r="AR1587" s="25">
        <v>1764.73</v>
      </c>
      <c r="AS1587" s="25">
        <v>1546.6</v>
      </c>
      <c r="AT1587" s="25">
        <v>1738.1</v>
      </c>
      <c r="AU1587" s="25">
        <v>1623.54</v>
      </c>
      <c r="AV1587" s="25">
        <v>1563.42</v>
      </c>
      <c r="AW1587" s="25">
        <v>1738.84</v>
      </c>
      <c r="AX1587" s="25">
        <v>1574.8</v>
      </c>
      <c r="AY1587" s="25">
        <v>1562.59</v>
      </c>
      <c r="AZ1587" s="108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  <c r="BS1587" s="10"/>
      <c r="BT1587" s="10"/>
      <c r="BU1587" s="10"/>
      <c r="BV1587" s="10"/>
      <c r="BW1587" s="10"/>
      <c r="BX1587" s="10"/>
      <c r="BY1587" s="10"/>
      <c r="BZ1587" s="10"/>
      <c r="CA1587" s="10"/>
      <c r="CB1587" s="10"/>
      <c r="CC1587" s="10"/>
      <c r="CD1587" s="10"/>
      <c r="CE1587" s="10"/>
      <c r="CF1587" s="10"/>
      <c r="CG1587" s="10"/>
      <c r="CH1587" s="10"/>
      <c r="CI1587" s="10"/>
      <c r="CJ1587" s="10"/>
      <c r="CK1587" s="10"/>
      <c r="CL1587" s="10"/>
      <c r="CM1587" s="10"/>
      <c r="CN1587" s="10"/>
      <c r="CO1587" s="10"/>
      <c r="CP1587" s="10"/>
      <c r="CQ1587" s="10"/>
      <c r="CR1587" s="10"/>
      <c r="CS1587" s="10"/>
      <c r="CT1587" s="10"/>
      <c r="CU1587" s="10"/>
      <c r="CV1587" s="10"/>
      <c r="CW1587" s="10"/>
      <c r="CX1587" s="10"/>
      <c r="CY1587" s="10"/>
      <c r="CZ1587" s="10"/>
      <c r="DA1587" s="10"/>
      <c r="DB1587" s="10"/>
      <c r="DC1587" s="10"/>
      <c r="DD1587" s="10"/>
      <c r="DE1587" s="10"/>
      <c r="DF1587" s="10"/>
      <c r="DG1587" s="10"/>
      <c r="DH1587" s="10"/>
      <c r="DI1587" s="10"/>
      <c r="DJ1587" s="10"/>
      <c r="DK1587" s="10"/>
      <c r="DL1587" s="10"/>
      <c r="DM1587" s="10"/>
      <c r="DN1587" s="10"/>
      <c r="DO1587" s="10"/>
      <c r="DP1587" s="10"/>
      <c r="DQ1587" s="10"/>
      <c r="DR1587" s="10"/>
      <c r="DS1587" s="10"/>
    </row>
    <row r="1588" spans="1:123" s="101" customFormat="1" ht="10.95" customHeight="1" x14ac:dyDescent="0.25">
      <c r="A1588" s="75" t="s">
        <v>348</v>
      </c>
      <c r="B1588" s="95" t="str">
        <f t="shared" si="440"/>
        <v>Bud02 2020,4002,'555000',149.165555555556</v>
      </c>
      <c r="C1588" s="96">
        <f t="shared" si="441"/>
        <v>2020</v>
      </c>
      <c r="D1588" s="96">
        <v>4002</v>
      </c>
      <c r="E1588" s="97">
        <f>IF(LEFT(H1588,1) = "x",H1588,F1588)</f>
        <v>555000</v>
      </c>
      <c r="F1588" s="90">
        <v>555000</v>
      </c>
      <c r="G1588" s="98">
        <f>IF(""="",1,SUBSTITUTE(SUBSTITUTE("","xxp","xpp"),"xppm13","xppm08"))</f>
        <v>1</v>
      </c>
      <c r="H1588" s="98">
        <f>IF(""="",1,"")</f>
        <v>1</v>
      </c>
      <c r="I1588" s="98">
        <f>IF(""="",1,IF(LEFT("",1)&lt;&gt;"E","",1))</f>
        <v>1</v>
      </c>
      <c r="J1588" s="98">
        <f>IF(""="",1,IF(LEFT("",1)="E","",1))</f>
        <v>1</v>
      </c>
      <c r="K1588" s="99" t="s">
        <v>385</v>
      </c>
      <c r="L1588" s="91">
        <v>4002</v>
      </c>
      <c r="M1588" s="100" t="str">
        <f>IF(LEFT($G1588,4)="xppm","*","")</f>
        <v/>
      </c>
      <c r="N1588" s="101" t="str">
        <f>UPPER(TRIM("          DONATIONS"))</f>
        <v>DONATIONS</v>
      </c>
      <c r="P1588" s="102" t="s">
        <v>386</v>
      </c>
      <c r="R1588" s="109">
        <f>IFERROR(IF(1*AB1588&gt;0,AB1588,V1588),V1588)</f>
        <v>149.16555555555556</v>
      </c>
      <c r="S1588" s="108"/>
      <c r="T1588" s="101">
        <f>IFERROR(IF(LEFT($G1588,4)="xppm",AD1588/VLOOKUP($G1588,$K$11:$Z$28,T$1,0),IF(LEFT($J1588,1)="E",AD1588/VLOOKUP($J1588,$K$11:$Z$28,T$1,0),AD1588/T$6)),"")</f>
        <v>136.38666666666668</v>
      </c>
      <c r="V1588" s="101">
        <f>IFERROR(IF(LEFT($G1588,4)="xppm",AF1588/VLOOKUP($G1588,$K$11:$Z$28,V$1,0),IF(LEFT($J1588,1)="E",AF1588/VLOOKUP($J1588,$K$11:$Z$28,V$1,0),AF1588/V$6)),"")</f>
        <v>149.16555555555556</v>
      </c>
      <c r="X1588" s="101">
        <f>IFERROR(IF(LEFT($G1588,4)="xppm",AH1588/VLOOKUP($G1588,$K$11:$Z$28,X$1,0),IF(LEFT($J1588,1)="E",AH1588/VLOOKUP($J1588,$K$11:$Z$28,X$1,0),AH1588/X$6)),"")</f>
        <v>149.25083333333333</v>
      </c>
      <c r="Z1588" s="101">
        <f>IFERROR(IF(LEFT($G1588,4)="xppm",AJ1588/VLOOKUP($G1588,$K$11:$Z$28,Z$1,0),IF(LEFT($J1588,1)="E",AJ1588/VLOOKUP($J1588,$K$11:$Z$28,Z$1,0),AJ1588/Z$6)),"")</f>
        <v>149.08111099999999</v>
      </c>
      <c r="AA1588" s="108"/>
      <c r="AB1588" s="99">
        <f>IFERROR(IF(LEFT($G1588,4)="xppm",AL1588/VLOOKUP($G1588,$K$11:$Z$28,AB$1,0),IF(LEFT($J1588,1)="E",AL1588/VLOOKUP($J1588,$K$11:$AB$28,AB$1,0),AL1588/AB$6)),"")</f>
        <v>0</v>
      </c>
      <c r="AC1588" s="110"/>
      <c r="AD1588" s="14">
        <v>409.16</v>
      </c>
      <c r="AE1588" s="14"/>
      <c r="AF1588" s="14">
        <v>1342.49</v>
      </c>
      <c r="AG1588" s="14"/>
      <c r="AH1588" s="14">
        <v>1791.01</v>
      </c>
      <c r="AI1588" s="14"/>
      <c r="AJ1588" s="14">
        <v>1788.973332</v>
      </c>
      <c r="AK1588" s="65"/>
      <c r="AL1588" s="14">
        <v>0</v>
      </c>
      <c r="AM1588" s="65"/>
      <c r="AN1588" s="25">
        <v>0</v>
      </c>
      <c r="AO1588" s="25">
        <v>382.14</v>
      </c>
      <c r="AP1588" s="25">
        <v>160</v>
      </c>
      <c r="AQ1588" s="25">
        <v>0</v>
      </c>
      <c r="AR1588" s="25">
        <v>333.33</v>
      </c>
      <c r="AS1588" s="25">
        <v>600</v>
      </c>
      <c r="AT1588" s="25">
        <v>0</v>
      </c>
      <c r="AU1588" s="25">
        <v>0</v>
      </c>
      <c r="AV1588" s="25">
        <v>0</v>
      </c>
      <c r="AW1588" s="25">
        <v>409.16</v>
      </c>
      <c r="AX1588" s="25">
        <v>0</v>
      </c>
      <c r="AY1588" s="25">
        <v>0</v>
      </c>
      <c r="AZ1588" s="108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  <c r="BS1588" s="10"/>
      <c r="BT1588" s="10"/>
      <c r="BU1588" s="10"/>
      <c r="BV1588" s="10"/>
      <c r="BW1588" s="10"/>
      <c r="BX1588" s="10"/>
      <c r="BY1588" s="10"/>
      <c r="BZ1588" s="10"/>
      <c r="CA1588" s="10"/>
      <c r="CB1588" s="10"/>
      <c r="CC1588" s="10"/>
      <c r="CD1588" s="10"/>
      <c r="CE1588" s="10"/>
      <c r="CF1588" s="10"/>
      <c r="CG1588" s="10"/>
      <c r="CH1588" s="10"/>
      <c r="CI1588" s="10"/>
      <c r="CJ1588" s="10"/>
      <c r="CK1588" s="10"/>
      <c r="CL1588" s="10"/>
      <c r="CM1588" s="10"/>
      <c r="CN1588" s="10"/>
      <c r="CO1588" s="10"/>
      <c r="CP1588" s="10"/>
      <c r="CQ1588" s="10"/>
      <c r="CR1588" s="10"/>
      <c r="CS1588" s="10"/>
      <c r="CT1588" s="10"/>
      <c r="CU1588" s="10"/>
      <c r="CV1588" s="10"/>
      <c r="CW1588" s="10"/>
      <c r="CX1588" s="10"/>
      <c r="CY1588" s="10"/>
      <c r="CZ1588" s="10"/>
      <c r="DA1588" s="10"/>
      <c r="DB1588" s="10"/>
      <c r="DC1588" s="10"/>
      <c r="DD1588" s="10"/>
      <c r="DE1588" s="10"/>
      <c r="DF1588" s="10"/>
      <c r="DG1588" s="10"/>
      <c r="DH1588" s="10"/>
      <c r="DI1588" s="10"/>
      <c r="DJ1588" s="10"/>
      <c r="DK1588" s="10"/>
      <c r="DL1588" s="10"/>
      <c r="DM1588" s="10"/>
      <c r="DN1588" s="10"/>
      <c r="DO1588" s="10"/>
      <c r="DP1588" s="10"/>
      <c r="DQ1588" s="10"/>
      <c r="DR1588" s="10"/>
      <c r="DS1588" s="10"/>
    </row>
    <row r="1589" spans="1:123" s="101" customFormat="1" ht="10.95" customHeight="1" x14ac:dyDescent="0.25">
      <c r="A1589" s="75" t="s">
        <v>348</v>
      </c>
      <c r="B1589" s="95" t="str">
        <f t="shared" si="440"/>
        <v>Bud02 2020,4002,'xga001',0.000498197000588392</v>
      </c>
      <c r="C1589" s="96">
        <f t="shared" si="441"/>
        <v>2020</v>
      </c>
      <c r="D1589" s="96">
        <v>4002</v>
      </c>
      <c r="E1589" s="97" t="str">
        <f>IF(LEFT(H1589,1) = "x",H1589,F1589)</f>
        <v>xga001</v>
      </c>
      <c r="F1589" s="90">
        <v>555500</v>
      </c>
      <c r="G1589" s="98">
        <f>IF(""="",1,SUBSTITUTE(SUBSTITUTE("","xxp","xpp"),"xppm13","xppm08"))</f>
        <v>1</v>
      </c>
      <c r="H1589" s="98" t="str">
        <f>IF("xga001"="",1,"xga001")</f>
        <v>xga001</v>
      </c>
      <c r="I1589" s="98">
        <f>IF("E1z"="",1,IF(LEFT("E1z",1)&lt;&gt;"E","E1z",1))</f>
        <v>1</v>
      </c>
      <c r="J1589" s="98" t="str">
        <f>IF("E1z"="",1,IF(LEFT("E1z",1)="E","E1z",1))</f>
        <v>E1z</v>
      </c>
      <c r="K1589" s="99" t="s">
        <v>387</v>
      </c>
      <c r="L1589" s="91">
        <v>4002</v>
      </c>
      <c r="M1589" s="100" t="str">
        <f>IF(LEFT($G1589,4)="xppm","*","")</f>
        <v/>
      </c>
      <c r="N1589" s="101" t="str">
        <f>UPPER(TRIM("          BAD DEBT"))</f>
        <v>BAD DEBT</v>
      </c>
      <c r="P1589" s="102" t="s">
        <v>388</v>
      </c>
      <c r="R1589" s="109">
        <f>IFERROR(IF(1*AB1589&gt;0,AB1589,V1589),V1589)</f>
        <v>4.981970005883921E-4</v>
      </c>
      <c r="S1589" s="108"/>
      <c r="T1589" s="101">
        <f>IFERROR(IF(LEFT($G1589,4)="xppm",AD1589/VLOOKUP($G1589,$K$11:$Z$28,T$1,0),IF(LEFT($J1589,1)="E",AD1589/VLOOKUP($J1589,$K$11:$Z$28,T$1,0),AD1589/T$6)),"")</f>
        <v>5.072851806334726E-4</v>
      </c>
      <c r="V1589" s="101">
        <f>IFERROR(IF(LEFT($G1589,4)="xppm",AF1589/VLOOKUP($G1589,$K$11:$Z$28,V$1,0),IF(LEFT($J1589,1)="E",AF1589/VLOOKUP($J1589,$K$11:$Z$28,V$1,0),AF1589/V$6)),"")</f>
        <v>4.981970005883921E-4</v>
      </c>
      <c r="X1589" s="101">
        <f>IFERROR(IF(LEFT($G1589,4)="xppm",AH1589/VLOOKUP($G1589,$K$11:$Z$28,X$1,0),IF(LEFT($J1589,1)="E",AH1589/VLOOKUP($J1589,$K$11:$Z$28,X$1,0),AH1589/X$6)),"")</f>
        <v>4.9119949411053211E-4</v>
      </c>
      <c r="Z1589" s="101">
        <f>IFERROR(IF(LEFT($G1589,4)="xppm",AJ1589/VLOOKUP($G1589,$K$11:$Z$28,Z$1,0),IF(LEFT($J1589,1)="E",AJ1589/VLOOKUP($J1589,$K$11:$Z$28,Z$1,0),AJ1589/Z$6)),"")</f>
        <v>5.386499722911355E-4</v>
      </c>
      <c r="AA1589" s="108"/>
      <c r="AB1589" s="99" t="str">
        <f>IFERROR(IF(LEFT($G1589,4)="xppm",AL1589/VLOOKUP($G1589,$K$11:$Z$28,AB$1,0),IF(LEFT($J1589,1)="E",AL1589/VLOOKUP($J1589,$K$11:$AB$28,AB$1,0),AL1589/AB$6)),"")</f>
        <v/>
      </c>
      <c r="AC1589" s="110"/>
      <c r="AD1589" s="14">
        <v>56227.199999999997</v>
      </c>
      <c r="AE1589" s="14"/>
      <c r="AF1589" s="14">
        <v>166075.79</v>
      </c>
      <c r="AG1589" s="14"/>
      <c r="AH1589" s="14">
        <v>178118.35</v>
      </c>
      <c r="AI1589" s="14"/>
      <c r="AJ1589" s="14">
        <v>227252.050881</v>
      </c>
      <c r="AK1589" s="65"/>
      <c r="AL1589" s="14">
        <v>0</v>
      </c>
      <c r="AM1589" s="65"/>
      <c r="AN1589" s="25">
        <v>14382.25</v>
      </c>
      <c r="AO1589" s="25">
        <v>13293.19</v>
      </c>
      <c r="AP1589" s="25">
        <v>13714.18</v>
      </c>
      <c r="AQ1589" s="25">
        <v>18407.05</v>
      </c>
      <c r="AR1589" s="25">
        <v>17659.91</v>
      </c>
      <c r="AS1589" s="25">
        <v>19277.349999999999</v>
      </c>
      <c r="AT1589" s="25">
        <v>19215.95</v>
      </c>
      <c r="AU1589" s="25">
        <v>17580.91</v>
      </c>
      <c r="AV1589" s="25">
        <v>17707.419999999998</v>
      </c>
      <c r="AW1589" s="25">
        <v>21610.06</v>
      </c>
      <c r="AX1589" s="25">
        <v>17894.71</v>
      </c>
      <c r="AY1589" s="25">
        <v>16722.43</v>
      </c>
      <c r="AZ1589" s="108"/>
      <c r="BA1589" s="10"/>
      <c r="BB1589" s="10"/>
      <c r="BC1589" s="10"/>
      <c r="BD1589" s="10"/>
      <c r="BE1589" s="10"/>
      <c r="BF1589" s="10"/>
      <c r="BG1589" s="10"/>
      <c r="BH1589" s="10"/>
      <c r="BI1589" s="10"/>
      <c r="BJ1589" s="10"/>
      <c r="BK1589" s="10"/>
      <c r="BL1589" s="10"/>
      <c r="BM1589" s="10"/>
      <c r="BN1589" s="10"/>
      <c r="BO1589" s="10"/>
      <c r="BP1589" s="10"/>
      <c r="BQ1589" s="10"/>
      <c r="BR1589" s="10"/>
      <c r="BS1589" s="10"/>
      <c r="BT1589" s="10"/>
      <c r="BU1589" s="10"/>
      <c r="BV1589" s="10"/>
      <c r="BW1589" s="10"/>
      <c r="BX1589" s="10"/>
      <c r="BY1589" s="10"/>
      <c r="BZ1589" s="10"/>
      <c r="CA1589" s="10"/>
      <c r="CB1589" s="10"/>
      <c r="CC1589" s="10"/>
      <c r="CD1589" s="10"/>
      <c r="CE1589" s="10"/>
      <c r="CF1589" s="10"/>
      <c r="CG1589" s="10"/>
      <c r="CH1589" s="10"/>
      <c r="CI1589" s="10"/>
      <c r="CJ1589" s="10"/>
      <c r="CK1589" s="10"/>
      <c r="CL1589" s="10"/>
      <c r="CM1589" s="10"/>
      <c r="CN1589" s="10"/>
      <c r="CO1589" s="10"/>
      <c r="CP1589" s="10"/>
      <c r="CQ1589" s="10"/>
      <c r="CR1589" s="10"/>
      <c r="CS1589" s="10"/>
      <c r="CT1589" s="10"/>
      <c r="CU1589" s="10"/>
      <c r="CV1589" s="10"/>
      <c r="CW1589" s="10"/>
      <c r="CX1589" s="10"/>
      <c r="CY1589" s="10"/>
      <c r="CZ1589" s="10"/>
      <c r="DA1589" s="10"/>
      <c r="DB1589" s="10"/>
      <c r="DC1589" s="10"/>
      <c r="DD1589" s="10"/>
      <c r="DE1589" s="10"/>
      <c r="DF1589" s="10"/>
      <c r="DG1589" s="10"/>
      <c r="DH1589" s="10"/>
      <c r="DI1589" s="10"/>
      <c r="DJ1589" s="10"/>
      <c r="DK1589" s="10"/>
      <c r="DL1589" s="10"/>
      <c r="DM1589" s="10"/>
      <c r="DN1589" s="10"/>
      <c r="DO1589" s="10"/>
      <c r="DP1589" s="10"/>
      <c r="DQ1589" s="10"/>
      <c r="DR1589" s="10"/>
      <c r="DS1589" s="10"/>
    </row>
    <row r="1590" spans="1:123" s="101" customFormat="1" ht="10.95" customHeight="1" x14ac:dyDescent="0.25">
      <c r="A1590" s="75" t="s">
        <v>348</v>
      </c>
      <c r="B1590" s="95" t="str">
        <f t="shared" si="440"/>
        <v>Bud02 2020,4002,'556000',20740</v>
      </c>
      <c r="C1590" s="96">
        <f t="shared" si="441"/>
        <v>2020</v>
      </c>
      <c r="D1590" s="96">
        <v>4002</v>
      </c>
      <c r="E1590" s="97">
        <f>IF(LEFT(H1590,1) = "x",H1590,F1590)</f>
        <v>556000</v>
      </c>
      <c r="F1590" s="90">
        <v>556000</v>
      </c>
      <c r="G1590" s="98">
        <f>IF(""="",1,SUBSTITUTE(SUBSTITUTE("","xxp","xpp"),"xppm13","xppm08"))</f>
        <v>1</v>
      </c>
      <c r="H1590" s="98">
        <f>IF(""="",1,"")</f>
        <v>1</v>
      </c>
      <c r="I1590" s="98">
        <f>IF(""="",1,IF(LEFT("",1)&lt;&gt;"E","",1))</f>
        <v>1</v>
      </c>
      <c r="J1590" s="98">
        <f>IF(""="",1,IF(LEFT("",1)="E","",1))</f>
        <v>1</v>
      </c>
      <c r="K1590" s="99" t="s">
        <v>389</v>
      </c>
      <c r="L1590" s="91">
        <v>4002</v>
      </c>
      <c r="M1590" s="100" t="str">
        <f>IF(LEFT($G1590,4)="xppm","*","")</f>
        <v/>
      </c>
      <c r="N1590" s="101" t="str">
        <f>UPPER(TRIM("          MEDICAID BED TAX"))</f>
        <v>MEDICAID BED TAX</v>
      </c>
      <c r="P1590" s="102" t="s">
        <v>356</v>
      </c>
      <c r="R1590" s="109">
        <f>IFERROR(IF(1*AB1590&gt;0,AB1590,V1590),V1590)</f>
        <v>20740</v>
      </c>
      <c r="S1590" s="108"/>
      <c r="T1590" s="101">
        <f>IFERROR(IF(LEFT($G1590,4)="xppm",AD1590/VLOOKUP($G1590,$K$11:$Z$28,T$1,0),IF(LEFT($J1590,1)="E",AD1590/VLOOKUP($J1590,$K$11:$Z$28,T$1,0),AD1590/T$6)),"")</f>
        <v>20740</v>
      </c>
      <c r="V1590" s="101">
        <f>IFERROR(IF(LEFT($G1590,4)="xppm",AF1590/VLOOKUP($G1590,$K$11:$Z$28,V$1,0),IF(LEFT($J1590,1)="E",AF1590/VLOOKUP($J1590,$K$11:$Z$28,V$1,0),AF1590/V$6)),"")</f>
        <v>20740</v>
      </c>
      <c r="X1590" s="101">
        <f>IFERROR(IF(LEFT($G1590,4)="xppm",AH1590/VLOOKUP($G1590,$K$11:$Z$28,X$1,0),IF(LEFT($J1590,1)="E",AH1590/VLOOKUP($J1590,$K$11:$Z$28,X$1,0),AH1590/X$6)),"")</f>
        <v>20740</v>
      </c>
      <c r="Z1590" s="101">
        <f>IFERROR(IF(LEFT($G1590,4)="xppm",AJ1590/VLOOKUP($G1590,$K$11:$Z$28,Z$1,0),IF(LEFT($J1590,1)="E",AJ1590/VLOOKUP($J1590,$K$11:$Z$28,Z$1,0),AJ1590/Z$6)),"")</f>
        <v>20740</v>
      </c>
      <c r="AA1590" s="108"/>
      <c r="AB1590" s="99">
        <f>IFERROR(IF(LEFT($G1590,4)="xppm",AL1590/VLOOKUP($G1590,$K$11:$Z$28,AB$1,0),IF(LEFT($J1590,1)="E",AL1590/VLOOKUP($J1590,$K$11:$AB$28,AB$1,0),AL1590/AB$6)),"")</f>
        <v>0</v>
      </c>
      <c r="AC1590" s="110"/>
      <c r="AD1590" s="14">
        <v>62220</v>
      </c>
      <c r="AE1590" s="14"/>
      <c r="AF1590" s="14">
        <v>186660</v>
      </c>
      <c r="AG1590" s="14"/>
      <c r="AH1590" s="14">
        <v>248880</v>
      </c>
      <c r="AI1590" s="14"/>
      <c r="AJ1590" s="14">
        <v>248880</v>
      </c>
      <c r="AK1590" s="65"/>
      <c r="AL1590" s="14">
        <v>0</v>
      </c>
      <c r="AM1590" s="65"/>
      <c r="AN1590" s="25">
        <v>20740</v>
      </c>
      <c r="AO1590" s="25">
        <v>20740</v>
      </c>
      <c r="AP1590" s="25">
        <v>20740</v>
      </c>
      <c r="AQ1590" s="25">
        <v>20740</v>
      </c>
      <c r="AR1590" s="25">
        <v>20740</v>
      </c>
      <c r="AS1590" s="25">
        <v>20740</v>
      </c>
      <c r="AT1590" s="25">
        <v>20740</v>
      </c>
      <c r="AU1590" s="25">
        <v>20740</v>
      </c>
      <c r="AV1590" s="25">
        <v>20740</v>
      </c>
      <c r="AW1590" s="25">
        <v>20740</v>
      </c>
      <c r="AX1590" s="25">
        <v>20740</v>
      </c>
      <c r="AY1590" s="25">
        <v>20740</v>
      </c>
      <c r="AZ1590" s="108"/>
      <c r="BA1590" s="10"/>
      <c r="BB1590" s="10"/>
      <c r="BC1590" s="10"/>
      <c r="BD1590" s="10"/>
      <c r="BE1590" s="10"/>
      <c r="BF1590" s="10"/>
      <c r="BG1590" s="10"/>
      <c r="BH1590" s="10"/>
      <c r="BI1590" s="10"/>
      <c r="BJ1590" s="10"/>
      <c r="BK1590" s="10"/>
      <c r="BL1590" s="10"/>
      <c r="BM1590" s="10"/>
      <c r="BN1590" s="10"/>
      <c r="BO1590" s="10"/>
      <c r="BP1590" s="10"/>
      <c r="BQ1590" s="10"/>
      <c r="BR1590" s="10"/>
      <c r="BS1590" s="10"/>
      <c r="BT1590" s="10"/>
      <c r="BU1590" s="10"/>
      <c r="BV1590" s="10"/>
      <c r="BW1590" s="10"/>
      <c r="BX1590" s="10"/>
      <c r="BY1590" s="10"/>
      <c r="BZ1590" s="10"/>
      <c r="CA1590" s="10"/>
      <c r="CB1590" s="10"/>
      <c r="CC1590" s="10"/>
      <c r="CD1590" s="10"/>
      <c r="CE1590" s="10"/>
      <c r="CF1590" s="10"/>
      <c r="CG1590" s="10"/>
      <c r="CH1590" s="10"/>
      <c r="CI1590" s="10"/>
      <c r="CJ1590" s="10"/>
      <c r="CK1590" s="10"/>
      <c r="CL1590" s="10"/>
      <c r="CM1590" s="10"/>
      <c r="CN1590" s="10"/>
      <c r="CO1590" s="10"/>
      <c r="CP1590" s="10"/>
      <c r="CQ1590" s="10"/>
      <c r="CR1590" s="10"/>
      <c r="CS1590" s="10"/>
      <c r="CT1590" s="10"/>
      <c r="CU1590" s="10"/>
      <c r="CV1590" s="10"/>
      <c r="CW1590" s="10"/>
      <c r="CX1590" s="10"/>
      <c r="CY1590" s="10"/>
      <c r="CZ1590" s="10"/>
      <c r="DA1590" s="10"/>
      <c r="DB1590" s="10"/>
      <c r="DC1590" s="10"/>
      <c r="DD1590" s="10"/>
      <c r="DE1590" s="10"/>
      <c r="DF1590" s="10"/>
      <c r="DG1590" s="10"/>
      <c r="DH1590" s="10"/>
      <c r="DI1590" s="10"/>
      <c r="DJ1590" s="10"/>
      <c r="DK1590" s="10"/>
      <c r="DL1590" s="10"/>
      <c r="DM1590" s="10"/>
      <c r="DN1590" s="10"/>
      <c r="DO1590" s="10"/>
      <c r="DP1590" s="10"/>
      <c r="DQ1590" s="10"/>
      <c r="DR1590" s="10"/>
      <c r="DS1590" s="10"/>
    </row>
    <row r="1591" spans="1:123" ht="4.05" customHeight="1" x14ac:dyDescent="0.25">
      <c r="A1591" s="75" t="s">
        <v>348</v>
      </c>
      <c r="E1591" s="111"/>
      <c r="F1591" s="112"/>
      <c r="T1591" s="25"/>
      <c r="U1591" s="25"/>
      <c r="V1591" s="25"/>
      <c r="W1591" s="25"/>
      <c r="X1591" s="25"/>
      <c r="Y1591" s="25"/>
      <c r="Z1591" s="25"/>
      <c r="AA1591" s="25"/>
      <c r="AB1591" s="14"/>
      <c r="AC1591" s="14"/>
    </row>
    <row r="1592" spans="1:123" s="86" customFormat="1" ht="15" customHeight="1" x14ac:dyDescent="0.25">
      <c r="A1592" s="75" t="s">
        <v>348</v>
      </c>
      <c r="B1592" s="80"/>
      <c r="C1592" s="80"/>
      <c r="D1592" s="80"/>
      <c r="E1592" s="81"/>
      <c r="F1592" s="82"/>
      <c r="G1592" s="81"/>
      <c r="H1592" s="81"/>
      <c r="I1592" s="81"/>
      <c r="J1592" s="81"/>
      <c r="K1592" s="81"/>
      <c r="L1592" s="83">
        <f>L1593</f>
        <v>4002</v>
      </c>
      <c r="M1592" s="84" t="s">
        <v>390</v>
      </c>
      <c r="N1592" s="84"/>
      <c r="O1592" s="84"/>
      <c r="P1592" s="84"/>
      <c r="Q1592" s="84"/>
      <c r="R1592" s="84"/>
      <c r="S1592" s="84"/>
      <c r="T1592" s="84"/>
      <c r="U1592" s="84"/>
      <c r="V1592" s="84"/>
      <c r="W1592" s="84"/>
      <c r="X1592" s="84"/>
      <c r="Y1592" s="84"/>
      <c r="Z1592" s="84"/>
      <c r="AA1592" s="84"/>
      <c r="AB1592" s="81"/>
      <c r="AC1592" s="81"/>
      <c r="AD1592" s="14"/>
      <c r="AE1592" s="14"/>
      <c r="AF1592" s="14"/>
      <c r="AG1592" s="14"/>
      <c r="AH1592" s="14"/>
      <c r="AI1592" s="14"/>
      <c r="AJ1592" s="14"/>
      <c r="AK1592" s="14"/>
      <c r="AL1592" s="14"/>
      <c r="AM1592" s="14"/>
      <c r="AN1592" s="85"/>
      <c r="AO1592" s="85"/>
      <c r="AP1592" s="85"/>
      <c r="AQ1592" s="85"/>
      <c r="AR1592" s="85"/>
      <c r="AS1592" s="85"/>
      <c r="AT1592" s="85"/>
      <c r="AU1592" s="85"/>
      <c r="AV1592" s="85"/>
      <c r="AW1592" s="85"/>
      <c r="AX1592" s="85"/>
      <c r="AY1592" s="85"/>
      <c r="AZ1592" s="84"/>
      <c r="BA1592" s="10"/>
      <c r="BB1592" s="10"/>
      <c r="BC1592" s="10"/>
      <c r="BD1592" s="10"/>
      <c r="BE1592" s="10"/>
      <c r="BF1592" s="10"/>
      <c r="BG1592" s="10"/>
      <c r="BH1592" s="10"/>
      <c r="BI1592" s="10"/>
      <c r="BJ1592" s="10"/>
      <c r="BK1592" s="10"/>
      <c r="BL1592" s="10"/>
      <c r="BM1592" s="10"/>
      <c r="BN1592" s="10"/>
      <c r="BO1592" s="10"/>
      <c r="BP1592" s="10"/>
      <c r="BQ1592" s="10"/>
      <c r="BR1592" s="10"/>
      <c r="BS1592" s="10"/>
      <c r="BT1592" s="10"/>
      <c r="BU1592" s="10"/>
      <c r="BV1592" s="10"/>
      <c r="BW1592" s="10"/>
      <c r="BX1592" s="10"/>
      <c r="BY1592" s="10"/>
      <c r="BZ1592" s="10"/>
      <c r="CA1592" s="10"/>
      <c r="CB1592" s="10"/>
      <c r="CC1592" s="10"/>
      <c r="CD1592" s="10"/>
      <c r="CE1592" s="10"/>
      <c r="CF1592" s="10"/>
      <c r="CG1592" s="10"/>
      <c r="CH1592" s="10"/>
      <c r="CI1592" s="10"/>
      <c r="CJ1592" s="10"/>
      <c r="CK1592" s="10"/>
      <c r="CL1592" s="10"/>
      <c r="CM1592" s="10"/>
      <c r="CN1592" s="10"/>
      <c r="CO1592" s="10"/>
      <c r="CP1592" s="10"/>
      <c r="CQ1592" s="10"/>
      <c r="CR1592" s="10"/>
      <c r="CS1592" s="10"/>
      <c r="CT1592" s="10"/>
      <c r="CU1592" s="10"/>
      <c r="CV1592" s="10"/>
      <c r="CW1592" s="10"/>
      <c r="CX1592" s="10"/>
      <c r="CY1592" s="10"/>
      <c r="CZ1592" s="10"/>
      <c r="DA1592" s="10"/>
      <c r="DB1592" s="10"/>
      <c r="DC1592" s="10"/>
      <c r="DD1592" s="10"/>
      <c r="DE1592" s="10"/>
      <c r="DF1592" s="10"/>
      <c r="DG1592" s="10"/>
      <c r="DH1592" s="10"/>
      <c r="DI1592" s="10"/>
      <c r="DJ1592" s="10"/>
      <c r="DK1592" s="10"/>
      <c r="DL1592" s="10"/>
      <c r="DM1592" s="10"/>
      <c r="DN1592" s="10"/>
      <c r="DO1592" s="10"/>
      <c r="DP1592" s="10"/>
      <c r="DQ1592" s="10"/>
      <c r="DR1592" s="10"/>
      <c r="DS1592" s="10"/>
    </row>
    <row r="1593" spans="1:123" s="101" customFormat="1" ht="10.95" customHeight="1" x14ac:dyDescent="0.25">
      <c r="A1593" s="75" t="s">
        <v>348</v>
      </c>
      <c r="B1593" s="95" t="str">
        <f t="shared" ref="B1593:B1595" si="442">IF(E1593&gt;0,"Bud02 " &amp; C1593 &amp;","&amp;D1593&amp;",'"&amp;E1593&amp;"',"&amp;1*R1593)</f>
        <v>Bud02 2020,4002,'557500',6700</v>
      </c>
      <c r="C1593" s="96">
        <f t="shared" ref="C1593:C1595" si="443">$E$5</f>
        <v>2020</v>
      </c>
      <c r="D1593" s="96">
        <v>4002</v>
      </c>
      <c r="E1593" s="97">
        <f>IF(LEFT(H1593,1) = "x",H1593,F1593)</f>
        <v>557500</v>
      </c>
      <c r="F1593" s="90">
        <v>557500</v>
      </c>
      <c r="G1593" s="98">
        <f>IF(""="",1,SUBSTITUTE(SUBSTITUTE("","xxp","xpp"),"xppm13","xppm08"))</f>
        <v>1</v>
      </c>
      <c r="H1593" s="98">
        <f>IF(""="",1,"")</f>
        <v>1</v>
      </c>
      <c r="I1593" s="98">
        <f>IF(""="",1,IF(LEFT("",1)&lt;&gt;"E","",1))</f>
        <v>1</v>
      </c>
      <c r="J1593" s="98">
        <f>IF(""="",1,IF(LEFT("",1)="E","",1))</f>
        <v>1</v>
      </c>
      <c r="K1593" s="99" t="s">
        <v>391</v>
      </c>
      <c r="L1593" s="91">
        <v>4002</v>
      </c>
      <c r="M1593" s="100" t="str">
        <f>IF(LEFT($G1593,4)="xppm","*","")</f>
        <v/>
      </c>
      <c r="N1593" s="101" t="str">
        <f>UPPER(TRIM("          REAL ESTATE TAXES"))</f>
        <v>REAL ESTATE TAXES</v>
      </c>
      <c r="P1593" s="102" t="s">
        <v>356</v>
      </c>
      <c r="R1593" s="109">
        <f>IFERROR(IF(1*AB1593&gt;0,AB1593,V1593),V1593)</f>
        <v>6700</v>
      </c>
      <c r="S1593" s="108"/>
      <c r="T1593" s="101">
        <f>IFERROR(IF(LEFT($G1593,4)="xppm",AD1593/VLOOKUP($G1593,$K$11:$Z$28,T$1,0),IF(LEFT($J1593,1)="E",AD1593/VLOOKUP($J1593,$K$11:$Z$28,T$1,0),AD1593/T$6)),"")</f>
        <v>6700</v>
      </c>
      <c r="V1593" s="101">
        <f>IFERROR(IF(LEFT($G1593,4)="xppm",AF1593/VLOOKUP($G1593,$K$11:$Z$28,V$1,0),IF(LEFT($J1593,1)="E",AF1593/VLOOKUP($J1593,$K$11:$Z$28,V$1,0),AF1593/V$6)),"")</f>
        <v>6700</v>
      </c>
      <c r="X1593" s="101">
        <f>IFERROR(IF(LEFT($G1593,4)="xppm",AH1593/VLOOKUP($G1593,$K$11:$Z$28,X$1,0),IF(LEFT($J1593,1)="E",AH1593/VLOOKUP($J1593,$K$11:$Z$28,X$1,0),AH1593/X$6)),"")</f>
        <v>5000</v>
      </c>
      <c r="Z1593" s="101">
        <f>IFERROR(IF(LEFT($G1593,4)="xppm",AJ1593/VLOOKUP($G1593,$K$11:$Z$28,Z$1,0),IF(LEFT($J1593,1)="E",AJ1593/VLOOKUP($J1593,$K$11:$Z$28,Z$1,0),AJ1593/Z$6)),"")</f>
        <v>6700</v>
      </c>
      <c r="AA1593" s="108"/>
      <c r="AB1593" s="99">
        <f>IFERROR(IF(LEFT($G1593,4)="xppm",AL1593/VLOOKUP($G1593,$K$11:$Z$28,AB$1,0),IF(LEFT($J1593,1)="E",AL1593/VLOOKUP($J1593,$K$11:$AB$28,AB$1,0),AL1593/AB$6)),"")</f>
        <v>0</v>
      </c>
      <c r="AC1593" s="110"/>
      <c r="AD1593" s="14">
        <v>20100</v>
      </c>
      <c r="AE1593" s="14"/>
      <c r="AF1593" s="14">
        <v>60300</v>
      </c>
      <c r="AG1593" s="14"/>
      <c r="AH1593" s="14">
        <v>60000</v>
      </c>
      <c r="AI1593" s="14"/>
      <c r="AJ1593" s="14">
        <v>80400</v>
      </c>
      <c r="AK1593" s="65"/>
      <c r="AL1593" s="14">
        <v>0</v>
      </c>
      <c r="AM1593" s="65"/>
      <c r="AN1593" s="25">
        <v>5000</v>
      </c>
      <c r="AO1593" s="25">
        <v>5000</v>
      </c>
      <c r="AP1593" s="25">
        <v>5000</v>
      </c>
      <c r="AQ1593" s="25">
        <v>6700</v>
      </c>
      <c r="AR1593" s="25">
        <v>6700</v>
      </c>
      <c r="AS1593" s="25">
        <v>6700</v>
      </c>
      <c r="AT1593" s="25">
        <v>6700</v>
      </c>
      <c r="AU1593" s="25">
        <v>6700</v>
      </c>
      <c r="AV1593" s="25">
        <v>6700</v>
      </c>
      <c r="AW1593" s="25">
        <v>6700</v>
      </c>
      <c r="AX1593" s="25">
        <v>6700</v>
      </c>
      <c r="AY1593" s="25">
        <v>6700</v>
      </c>
      <c r="AZ1593" s="108"/>
      <c r="BA1593" s="10"/>
      <c r="BB1593" s="10"/>
      <c r="BC1593" s="10"/>
      <c r="BD1593" s="10"/>
      <c r="BE1593" s="10"/>
      <c r="BF1593" s="10"/>
      <c r="BG1593" s="10"/>
      <c r="BH1593" s="10"/>
      <c r="BI1593" s="10"/>
      <c r="BJ1593" s="10"/>
      <c r="BK1593" s="10"/>
      <c r="BL1593" s="10"/>
      <c r="BM1593" s="10"/>
      <c r="BN1593" s="10"/>
      <c r="BO1593" s="10"/>
      <c r="BP1593" s="10"/>
      <c r="BQ1593" s="10"/>
      <c r="BR1593" s="10"/>
      <c r="BS1593" s="10"/>
      <c r="BT1593" s="10"/>
      <c r="BU1593" s="10"/>
      <c r="BV1593" s="10"/>
      <c r="BW1593" s="10"/>
      <c r="BX1593" s="10"/>
      <c r="BY1593" s="10"/>
      <c r="BZ1593" s="10"/>
      <c r="CA1593" s="10"/>
      <c r="CB1593" s="10"/>
      <c r="CC1593" s="10"/>
      <c r="CD1593" s="10"/>
      <c r="CE1593" s="10"/>
      <c r="CF1593" s="10"/>
      <c r="CG1593" s="10"/>
      <c r="CH1593" s="10"/>
      <c r="CI1593" s="10"/>
      <c r="CJ1593" s="10"/>
      <c r="CK1593" s="10"/>
      <c r="CL1593" s="10"/>
      <c r="CM1593" s="10"/>
      <c r="CN1593" s="10"/>
      <c r="CO1593" s="10"/>
      <c r="CP1593" s="10"/>
      <c r="CQ1593" s="10"/>
      <c r="CR1593" s="10"/>
      <c r="CS1593" s="10"/>
      <c r="CT1593" s="10"/>
      <c r="CU1593" s="10"/>
      <c r="CV1593" s="10"/>
      <c r="CW1593" s="10"/>
      <c r="CX1593" s="10"/>
      <c r="CY1593" s="10"/>
      <c r="CZ1593" s="10"/>
      <c r="DA1593" s="10"/>
      <c r="DB1593" s="10"/>
      <c r="DC1593" s="10"/>
      <c r="DD1593" s="10"/>
      <c r="DE1593" s="10"/>
      <c r="DF1593" s="10"/>
      <c r="DG1593" s="10"/>
      <c r="DH1593" s="10"/>
      <c r="DI1593" s="10"/>
      <c r="DJ1593" s="10"/>
      <c r="DK1593" s="10"/>
      <c r="DL1593" s="10"/>
      <c r="DM1593" s="10"/>
      <c r="DN1593" s="10"/>
      <c r="DO1593" s="10"/>
      <c r="DP1593" s="10"/>
      <c r="DQ1593" s="10"/>
      <c r="DR1593" s="10"/>
      <c r="DS1593" s="10"/>
    </row>
    <row r="1594" spans="1:123" s="101" customFormat="1" ht="10.95" customHeight="1" x14ac:dyDescent="0.25">
      <c r="A1594" s="75" t="s">
        <v>348</v>
      </c>
      <c r="B1594" s="95" t="str">
        <f t="shared" si="442"/>
        <v>Bud02 2020,4002,'558000',4392.10555555555</v>
      </c>
      <c r="C1594" s="96">
        <f t="shared" si="443"/>
        <v>2020</v>
      </c>
      <c r="D1594" s="96">
        <v>4002</v>
      </c>
      <c r="E1594" s="97">
        <f>IF(LEFT(H1594,1) = "x",H1594,F1594)</f>
        <v>558000</v>
      </c>
      <c r="F1594" s="90">
        <v>558000</v>
      </c>
      <c r="G1594" s="98">
        <f>IF(""="",1,SUBSTITUTE(SUBSTITUTE("","xxp","xpp"),"xppm13","xppm08"))</f>
        <v>1</v>
      </c>
      <c r="H1594" s="98">
        <f>IF(""="",1,"")</f>
        <v>1</v>
      </c>
      <c r="I1594" s="98">
        <f>IF(""="",1,IF(LEFT("",1)&lt;&gt;"E","",1))</f>
        <v>1</v>
      </c>
      <c r="J1594" s="98">
        <f>IF(""="",1,IF(LEFT("",1)="E","",1))</f>
        <v>1</v>
      </c>
      <c r="K1594" s="99" t="s">
        <v>392</v>
      </c>
      <c r="L1594" s="91">
        <v>4002</v>
      </c>
      <c r="M1594" s="100" t="str">
        <f>IF(LEFT($G1594,4)="xppm","*","")</f>
        <v/>
      </c>
      <c r="N1594" s="101" t="str">
        <f>UPPER(TRIM("          INSURANCE - GENERAL LIABILITY"))</f>
        <v>INSURANCE - GENERAL LIABILITY</v>
      </c>
      <c r="P1594" s="102" t="s">
        <v>359</v>
      </c>
      <c r="R1594" s="109">
        <f>IFERROR(IF(1*AB1594&gt;0,AB1594,V1594),V1594)</f>
        <v>4392.1055555555549</v>
      </c>
      <c r="S1594" s="108"/>
      <c r="T1594" s="101">
        <f>IFERROR(IF(LEFT($G1594,4)="xppm",AD1594/VLOOKUP($G1594,$K$11:$Z$28,T$1,0),IF(LEFT($J1594,1)="E",AD1594/VLOOKUP($J1594,$K$11:$Z$28,T$1,0),AD1594/T$6)),"")</f>
        <v>4406.24</v>
      </c>
      <c r="V1594" s="101">
        <f>IFERROR(IF(LEFT($G1594,4)="xppm",AF1594/VLOOKUP($G1594,$K$11:$Z$28,V$1,0),IF(LEFT($J1594,1)="E",AF1594/VLOOKUP($J1594,$K$11:$Z$28,V$1,0),AF1594/V$6)),"")</f>
        <v>4392.1055555555549</v>
      </c>
      <c r="X1594" s="101">
        <f>IFERROR(IF(LEFT($G1594,4)="xppm",AH1594/VLOOKUP($G1594,$K$11:$Z$28,X$1,0),IF(LEFT($J1594,1)="E",AH1594/VLOOKUP($J1594,$K$11:$Z$28,X$1,0),AH1594/X$6)),"")</f>
        <v>4354.4691666666668</v>
      </c>
      <c r="Z1594" s="101">
        <f>IFERROR(IF(LEFT($G1594,4)="xppm",AJ1594/VLOOKUP($G1594,$K$11:$Z$28,Z$1,0),IF(LEFT($J1594,1)="E",AJ1594/VLOOKUP($J1594,$K$11:$Z$28,Z$1,0),AJ1594/Z$6)),"")</f>
        <v>4395.6525000000001</v>
      </c>
      <c r="AA1594" s="108"/>
      <c r="AB1594" s="99">
        <f>IFERROR(IF(LEFT($G1594,4)="xppm",AL1594/VLOOKUP($G1594,$K$11:$Z$28,AB$1,0),IF(LEFT($J1594,1)="E",AL1594/VLOOKUP($J1594,$K$11:$AB$28,AB$1,0),AL1594/AB$6)),"")</f>
        <v>0</v>
      </c>
      <c r="AC1594" s="110"/>
      <c r="AD1594" s="14">
        <v>13218.72</v>
      </c>
      <c r="AE1594" s="14"/>
      <c r="AF1594" s="14">
        <v>39528.949999999997</v>
      </c>
      <c r="AG1594" s="14"/>
      <c r="AH1594" s="14">
        <v>52253.63</v>
      </c>
      <c r="AI1594" s="14"/>
      <c r="AJ1594" s="14">
        <v>52747.83</v>
      </c>
      <c r="AK1594" s="65"/>
      <c r="AL1594" s="14">
        <v>0</v>
      </c>
      <c r="AM1594" s="65"/>
      <c r="AN1594" s="25">
        <v>4351.9799999999996</v>
      </c>
      <c r="AO1594" s="25">
        <v>4363.8500000000004</v>
      </c>
      <c r="AP1594" s="25">
        <v>4363.83</v>
      </c>
      <c r="AQ1594" s="25">
        <v>4363.83</v>
      </c>
      <c r="AR1594" s="25">
        <v>4363.83</v>
      </c>
      <c r="AS1594" s="25">
        <v>4363.83</v>
      </c>
      <c r="AT1594" s="25">
        <v>4406.26</v>
      </c>
      <c r="AU1594" s="25">
        <v>4406.24</v>
      </c>
      <c r="AV1594" s="25">
        <v>4406.24</v>
      </c>
      <c r="AW1594" s="25">
        <v>4406.24</v>
      </c>
      <c r="AX1594" s="25">
        <v>4406.24</v>
      </c>
      <c r="AY1594" s="25">
        <v>4406.24</v>
      </c>
      <c r="AZ1594" s="108"/>
      <c r="BA1594" s="10"/>
      <c r="BB1594" s="10"/>
      <c r="BC1594" s="10"/>
      <c r="BD1594" s="10"/>
      <c r="BE1594" s="10"/>
      <c r="BF1594" s="10"/>
      <c r="BG1594" s="10"/>
      <c r="BH1594" s="10"/>
      <c r="BI1594" s="10"/>
      <c r="BJ1594" s="10"/>
      <c r="BK1594" s="10"/>
      <c r="BL1594" s="10"/>
      <c r="BM1594" s="10"/>
      <c r="BN1594" s="10"/>
      <c r="BO1594" s="10"/>
      <c r="BP1594" s="10"/>
      <c r="BQ1594" s="10"/>
      <c r="BR1594" s="10"/>
      <c r="BS1594" s="10"/>
      <c r="BT1594" s="10"/>
      <c r="BU1594" s="10"/>
      <c r="BV1594" s="10"/>
      <c r="BW1594" s="10"/>
      <c r="BX1594" s="10"/>
      <c r="BY1594" s="10"/>
      <c r="BZ1594" s="10"/>
      <c r="CA1594" s="10"/>
      <c r="CB1594" s="10"/>
      <c r="CC1594" s="10"/>
      <c r="CD1594" s="10"/>
      <c r="CE1594" s="10"/>
      <c r="CF1594" s="10"/>
      <c r="CG1594" s="10"/>
      <c r="CH1594" s="10"/>
      <c r="CI1594" s="10"/>
      <c r="CJ1594" s="10"/>
      <c r="CK1594" s="10"/>
      <c r="CL1594" s="10"/>
      <c r="CM1594" s="10"/>
      <c r="CN1594" s="10"/>
      <c r="CO1594" s="10"/>
      <c r="CP1594" s="10"/>
      <c r="CQ1594" s="10"/>
      <c r="CR1594" s="10"/>
      <c r="CS1594" s="10"/>
      <c r="CT1594" s="10"/>
      <c r="CU1594" s="10"/>
      <c r="CV1594" s="10"/>
      <c r="CW1594" s="10"/>
      <c r="CX1594" s="10"/>
      <c r="CY1594" s="10"/>
      <c r="CZ1594" s="10"/>
      <c r="DA1594" s="10"/>
      <c r="DB1594" s="10"/>
      <c r="DC1594" s="10"/>
      <c r="DD1594" s="10"/>
      <c r="DE1594" s="10"/>
      <c r="DF1594" s="10"/>
      <c r="DG1594" s="10"/>
      <c r="DH1594" s="10"/>
      <c r="DI1594" s="10"/>
      <c r="DJ1594" s="10"/>
      <c r="DK1594" s="10"/>
      <c r="DL1594" s="10"/>
      <c r="DM1594" s="10"/>
      <c r="DN1594" s="10"/>
      <c r="DO1594" s="10"/>
      <c r="DP1594" s="10"/>
      <c r="DQ1594" s="10"/>
      <c r="DR1594" s="10"/>
      <c r="DS1594" s="10"/>
    </row>
    <row r="1595" spans="1:123" s="101" customFormat="1" ht="10.95" customHeight="1" x14ac:dyDescent="0.25">
      <c r="A1595" s="75" t="s">
        <v>348</v>
      </c>
      <c r="B1595" s="95" t="str">
        <f t="shared" si="442"/>
        <v>Bud02 2020,4002,'558200',979.04</v>
      </c>
      <c r="C1595" s="96">
        <f t="shared" si="443"/>
        <v>2020</v>
      </c>
      <c r="D1595" s="96">
        <v>4002</v>
      </c>
      <c r="E1595" s="97">
        <f>IF(LEFT(H1595,1) = "x",H1595,F1595)</f>
        <v>558200</v>
      </c>
      <c r="F1595" s="90">
        <v>558200</v>
      </c>
      <c r="G1595" s="98">
        <f>IF(""="",1,SUBSTITUTE(SUBSTITUTE("","xxp","xpp"),"xppm13","xppm08"))</f>
        <v>1</v>
      </c>
      <c r="H1595" s="98">
        <f>IF(""="",1,"")</f>
        <v>1</v>
      </c>
      <c r="I1595" s="98">
        <f>IF(""="",1,IF(LEFT("",1)&lt;&gt;"E","",1))</f>
        <v>1</v>
      </c>
      <c r="J1595" s="98">
        <f>IF(""="",1,IF(LEFT("",1)="E","",1))</f>
        <v>1</v>
      </c>
      <c r="K1595" s="99" t="s">
        <v>393</v>
      </c>
      <c r="L1595" s="91">
        <v>4002</v>
      </c>
      <c r="M1595" s="100" t="str">
        <f>IF(LEFT($G1595,4)="xppm","*","")</f>
        <v/>
      </c>
      <c r="N1595" s="101" t="str">
        <f>UPPER(TRIM("          INSURANCE - PROPERTY/FLOOD"))</f>
        <v>INSURANCE - PROPERTY/FLOOD</v>
      </c>
      <c r="P1595" s="102" t="s">
        <v>359</v>
      </c>
      <c r="R1595" s="109">
        <f>IFERROR(IF(1*AB1595&gt;0,AB1595,V1595),V1595)</f>
        <v>979.04000000000008</v>
      </c>
      <c r="S1595" s="108"/>
      <c r="T1595" s="101">
        <f>IFERROR(IF(LEFT($G1595,4)="xppm",AD1595/VLOOKUP($G1595,$K$11:$Z$28,T$1,0),IF(LEFT($J1595,1)="E",AD1595/VLOOKUP($J1595,$K$11:$Z$28,T$1,0),AD1595/T$6)),"")</f>
        <v>979.04</v>
      </c>
      <c r="V1595" s="101">
        <f>IFERROR(IF(LEFT($G1595,4)="xppm",AF1595/VLOOKUP($G1595,$K$11:$Z$28,V$1,0),IF(LEFT($J1595,1)="E",AF1595/VLOOKUP($J1595,$K$11:$Z$28,V$1,0),AF1595/V$6)),"")</f>
        <v>979.04000000000008</v>
      </c>
      <c r="X1595" s="101">
        <f>IFERROR(IF(LEFT($G1595,4)="xppm",AH1595/VLOOKUP($G1595,$K$11:$Z$28,X$1,0),IF(LEFT($J1595,1)="E",AH1595/VLOOKUP($J1595,$K$11:$Z$28,X$1,0),AH1595/X$6)),"")</f>
        <v>812.99833333333333</v>
      </c>
      <c r="Z1595" s="101">
        <f>IFERROR(IF(LEFT($G1595,4)="xppm",AJ1595/VLOOKUP($G1595,$K$11:$Z$28,Z$1,0),IF(LEFT($J1595,1)="E",AJ1595/VLOOKUP($J1595,$K$11:$Z$28,Z$1,0),AJ1595/Z$6)),"")</f>
        <v>979.04</v>
      </c>
      <c r="AA1595" s="108"/>
      <c r="AB1595" s="99">
        <f>IFERROR(IF(LEFT($G1595,4)="xppm",AL1595/VLOOKUP($G1595,$K$11:$Z$28,AB$1,0),IF(LEFT($J1595,1)="E",AL1595/VLOOKUP($J1595,$K$11:$AB$28,AB$1,0),AL1595/AB$6)),"")</f>
        <v>0</v>
      </c>
      <c r="AC1595" s="110"/>
      <c r="AD1595" s="14">
        <v>2937.12</v>
      </c>
      <c r="AE1595" s="14"/>
      <c r="AF1595" s="14">
        <v>8811.36</v>
      </c>
      <c r="AG1595" s="14"/>
      <c r="AH1595" s="14">
        <v>9755.98</v>
      </c>
      <c r="AI1595" s="14"/>
      <c r="AJ1595" s="14">
        <v>11748.48</v>
      </c>
      <c r="AK1595" s="65"/>
      <c r="AL1595" s="14">
        <v>0</v>
      </c>
      <c r="AM1595" s="65"/>
      <c r="AN1595" s="25">
        <v>779.79</v>
      </c>
      <c r="AO1595" s="25">
        <v>979.04</v>
      </c>
      <c r="AP1595" s="25">
        <v>979.04</v>
      </c>
      <c r="AQ1595" s="25">
        <v>979.04</v>
      </c>
      <c r="AR1595" s="25">
        <v>979.04</v>
      </c>
      <c r="AS1595" s="25">
        <v>979.04</v>
      </c>
      <c r="AT1595" s="25">
        <v>979.04</v>
      </c>
      <c r="AU1595" s="25">
        <v>979.04</v>
      </c>
      <c r="AV1595" s="25">
        <v>979.04</v>
      </c>
      <c r="AW1595" s="25">
        <v>979.04</v>
      </c>
      <c r="AX1595" s="25">
        <v>979.04</v>
      </c>
      <c r="AY1595" s="25">
        <v>979.04</v>
      </c>
      <c r="AZ1595" s="108"/>
      <c r="BA1595" s="10"/>
      <c r="BB1595" s="10"/>
      <c r="BC1595" s="10"/>
      <c r="BD1595" s="10"/>
      <c r="BE1595" s="10"/>
      <c r="BF1595" s="10"/>
      <c r="BG1595" s="10"/>
      <c r="BH1595" s="10"/>
      <c r="BI1595" s="10"/>
      <c r="BJ1595" s="10"/>
      <c r="BK1595" s="10"/>
      <c r="BL1595" s="10"/>
      <c r="BM1595" s="10"/>
      <c r="BN1595" s="10"/>
      <c r="BO1595" s="10"/>
      <c r="BP1595" s="10"/>
      <c r="BQ1595" s="10"/>
      <c r="BR1595" s="10"/>
      <c r="BS1595" s="10"/>
      <c r="BT1595" s="10"/>
      <c r="BU1595" s="10"/>
      <c r="BV1595" s="10"/>
      <c r="BW1595" s="10"/>
      <c r="BX1595" s="10"/>
      <c r="BY1595" s="10"/>
      <c r="BZ1595" s="10"/>
      <c r="CA1595" s="10"/>
      <c r="CB1595" s="10"/>
      <c r="CC1595" s="10"/>
      <c r="CD1595" s="10"/>
      <c r="CE1595" s="10"/>
      <c r="CF1595" s="10"/>
      <c r="CG1595" s="10"/>
      <c r="CH1595" s="10"/>
      <c r="CI1595" s="10"/>
      <c r="CJ1595" s="10"/>
      <c r="CK1595" s="10"/>
      <c r="CL1595" s="10"/>
      <c r="CM1595" s="10"/>
      <c r="CN1595" s="10"/>
      <c r="CO1595" s="10"/>
      <c r="CP1595" s="10"/>
      <c r="CQ1595" s="10"/>
      <c r="CR1595" s="10"/>
      <c r="CS1595" s="10"/>
      <c r="CT1595" s="10"/>
      <c r="CU1595" s="10"/>
      <c r="CV1595" s="10"/>
      <c r="CW1595" s="10"/>
      <c r="CX1595" s="10"/>
      <c r="CY1595" s="10"/>
      <c r="CZ1595" s="10"/>
      <c r="DA1595" s="10"/>
      <c r="DB1595" s="10"/>
      <c r="DC1595" s="10"/>
      <c r="DD1595" s="10"/>
      <c r="DE1595" s="10"/>
      <c r="DF1595" s="10"/>
      <c r="DG1595" s="10"/>
      <c r="DH1595" s="10"/>
      <c r="DI1595" s="10"/>
      <c r="DJ1595" s="10"/>
      <c r="DK1595" s="10"/>
      <c r="DL1595" s="10"/>
      <c r="DM1595" s="10"/>
      <c r="DN1595" s="10"/>
      <c r="DO1595" s="10"/>
      <c r="DP1595" s="10"/>
      <c r="DQ1595" s="10"/>
      <c r="DR1595" s="10"/>
      <c r="DS1595" s="10"/>
    </row>
    <row r="1596" spans="1:123" ht="4.05" customHeight="1" x14ac:dyDescent="0.25">
      <c r="A1596" s="75" t="s">
        <v>348</v>
      </c>
      <c r="E1596" s="111"/>
      <c r="F1596" s="112"/>
      <c r="T1596" s="25"/>
      <c r="U1596" s="25"/>
      <c r="V1596" s="25"/>
      <c r="W1596" s="25"/>
      <c r="X1596" s="25"/>
      <c r="Y1596" s="25"/>
      <c r="Z1596" s="25"/>
      <c r="AA1596" s="25"/>
      <c r="AB1596" s="14"/>
      <c r="AC1596" s="14"/>
    </row>
    <row r="1597" spans="1:123" s="86" customFormat="1" ht="15" customHeight="1" x14ac:dyDescent="0.25">
      <c r="A1597" s="75" t="s">
        <v>348</v>
      </c>
      <c r="B1597" s="80"/>
      <c r="C1597" s="80"/>
      <c r="D1597" s="80"/>
      <c r="E1597" s="81"/>
      <c r="F1597" s="82"/>
      <c r="G1597" s="81"/>
      <c r="H1597" s="81"/>
      <c r="I1597" s="81"/>
      <c r="J1597" s="81"/>
      <c r="K1597" s="81"/>
      <c r="L1597" s="83">
        <f>L1598</f>
        <v>4002</v>
      </c>
      <c r="M1597" s="84" t="s">
        <v>394</v>
      </c>
      <c r="N1597" s="84"/>
      <c r="O1597" s="84"/>
      <c r="P1597" s="84"/>
      <c r="Q1597" s="84"/>
      <c r="R1597" s="84"/>
      <c r="S1597" s="84"/>
      <c r="T1597" s="84"/>
      <c r="U1597" s="84"/>
      <c r="V1597" s="84"/>
      <c r="W1597" s="84"/>
      <c r="X1597" s="84"/>
      <c r="Y1597" s="84"/>
      <c r="Z1597" s="84"/>
      <c r="AA1597" s="84"/>
      <c r="AB1597" s="81"/>
      <c r="AC1597" s="81"/>
      <c r="AD1597" s="14"/>
      <c r="AE1597" s="14"/>
      <c r="AF1597" s="14"/>
      <c r="AG1597" s="14"/>
      <c r="AH1597" s="14"/>
      <c r="AI1597" s="14"/>
      <c r="AJ1597" s="14"/>
      <c r="AK1597" s="14"/>
      <c r="AL1597" s="14"/>
      <c r="AM1597" s="14"/>
      <c r="AN1597" s="85"/>
      <c r="AO1597" s="85"/>
      <c r="AP1597" s="85"/>
      <c r="AQ1597" s="85"/>
      <c r="AR1597" s="85"/>
      <c r="AS1597" s="85"/>
      <c r="AT1597" s="85"/>
      <c r="AU1597" s="85"/>
      <c r="AV1597" s="85"/>
      <c r="AW1597" s="85"/>
      <c r="AX1597" s="85"/>
      <c r="AY1597" s="85"/>
      <c r="AZ1597" s="84"/>
      <c r="BA1597" s="10"/>
      <c r="BB1597" s="10"/>
      <c r="BC1597" s="10"/>
      <c r="BD1597" s="10"/>
      <c r="BE1597" s="10"/>
      <c r="BF1597" s="10"/>
      <c r="BG1597" s="10"/>
      <c r="BH1597" s="10"/>
      <c r="BI1597" s="10"/>
      <c r="BJ1597" s="10"/>
      <c r="BK1597" s="10"/>
      <c r="BL1597" s="10"/>
      <c r="BM1597" s="10"/>
      <c r="BN1597" s="10"/>
      <c r="BO1597" s="10"/>
      <c r="BP1597" s="10"/>
      <c r="BQ1597" s="10"/>
      <c r="BR1597" s="10"/>
      <c r="BS1597" s="10"/>
      <c r="BT1597" s="10"/>
      <c r="BU1597" s="10"/>
      <c r="BV1597" s="10"/>
      <c r="BW1597" s="10"/>
      <c r="BX1597" s="10"/>
      <c r="BY1597" s="10"/>
      <c r="BZ1597" s="10"/>
      <c r="CA1597" s="10"/>
      <c r="CB1597" s="10"/>
      <c r="CC1597" s="10"/>
      <c r="CD1597" s="10"/>
      <c r="CE1597" s="10"/>
      <c r="CF1597" s="10"/>
      <c r="CG1597" s="10"/>
      <c r="CH1597" s="10"/>
      <c r="CI1597" s="10"/>
      <c r="CJ1597" s="10"/>
      <c r="CK1597" s="10"/>
      <c r="CL1597" s="10"/>
      <c r="CM1597" s="10"/>
      <c r="CN1597" s="10"/>
      <c r="CO1597" s="10"/>
      <c r="CP1597" s="10"/>
      <c r="CQ1597" s="10"/>
      <c r="CR1597" s="10"/>
      <c r="CS1597" s="10"/>
      <c r="CT1597" s="10"/>
      <c r="CU1597" s="10"/>
      <c r="CV1597" s="10"/>
      <c r="CW1597" s="10"/>
      <c r="CX1597" s="10"/>
      <c r="CY1597" s="10"/>
      <c r="CZ1597" s="10"/>
      <c r="DA1597" s="10"/>
      <c r="DB1597" s="10"/>
      <c r="DC1597" s="10"/>
      <c r="DD1597" s="10"/>
      <c r="DE1597" s="10"/>
      <c r="DF1597" s="10"/>
      <c r="DG1597" s="10"/>
      <c r="DH1597" s="10"/>
      <c r="DI1597" s="10"/>
      <c r="DJ1597" s="10"/>
      <c r="DK1597" s="10"/>
      <c r="DL1597" s="10"/>
      <c r="DM1597" s="10"/>
      <c r="DN1597" s="10"/>
      <c r="DO1597" s="10"/>
      <c r="DP1597" s="10"/>
      <c r="DQ1597" s="10"/>
      <c r="DR1597" s="10"/>
      <c r="DS1597" s="10"/>
    </row>
    <row r="1598" spans="1:123" s="101" customFormat="1" ht="10.95" customHeight="1" x14ac:dyDescent="0.25">
      <c r="A1598" s="75" t="s">
        <v>348</v>
      </c>
      <c r="B1598" s="95" t="str">
        <f t="shared" ref="B1598:B1600" si="444">IF(E1598&gt;0,"Bud02 " &amp; C1598 &amp;","&amp;D1598&amp;",'"&amp;E1598&amp;"',"&amp;1*R1598)</f>
        <v>Bud02 2020,4002,'560000',3869.39111111111</v>
      </c>
      <c r="C1598" s="96">
        <f t="shared" ref="C1598:C1601" si="445">$E$5</f>
        <v>2020</v>
      </c>
      <c r="D1598" s="96">
        <v>4002</v>
      </c>
      <c r="E1598" s="97">
        <f>IF(LEFT(H1598,1) = "x",H1598,F1598)</f>
        <v>560000</v>
      </c>
      <c r="F1598" s="90">
        <v>560000</v>
      </c>
      <c r="G1598" s="98">
        <f>IF(""="",1,SUBSTITUTE(SUBSTITUTE("","xxp","xpp"),"xppm13","xppm08"))</f>
        <v>1</v>
      </c>
      <c r="H1598" s="98">
        <f>IF(""="",1,"")</f>
        <v>1</v>
      </c>
      <c r="I1598" s="98">
        <f>IF(""="",1,IF(LEFT("",1)&lt;&gt;"E","",1))</f>
        <v>1</v>
      </c>
      <c r="J1598" s="98">
        <f>IF(""="",1,IF(LEFT("",1)="E","",1))</f>
        <v>1</v>
      </c>
      <c r="K1598" s="99" t="s">
        <v>395</v>
      </c>
      <c r="L1598" s="91">
        <v>4002</v>
      </c>
      <c r="M1598" s="100" t="str">
        <f>IF(LEFT($G1598,4)="xppm","*","")</f>
        <v/>
      </c>
      <c r="N1598" s="101" t="str">
        <f>UPPER(TRIM("          INTEREST EXPENSE"))</f>
        <v>INTEREST EXPENSE</v>
      </c>
      <c r="P1598" s="102" t="s">
        <v>356</v>
      </c>
      <c r="R1598" s="109">
        <f>IFERROR(IF(1*AB1598&gt;0,AB1598,V1598),V1598)</f>
        <v>3869.3911111111106</v>
      </c>
      <c r="S1598" s="108"/>
      <c r="T1598" s="101">
        <f>IFERROR(IF(LEFT($G1598,4)="xppm",AD1598/VLOOKUP($G1598,$K$11:$Z$28,T$1,0),IF(LEFT($J1598,1)="E",AD1598/VLOOKUP($J1598,$K$11:$Z$28,T$1,0),AD1598/T$6)),"")</f>
        <v>3037.5833333333335</v>
      </c>
      <c r="V1598" s="101">
        <f>IFERROR(IF(LEFT($G1598,4)="xppm",AF1598/VLOOKUP($G1598,$K$11:$Z$28,V$1,0),IF(LEFT($J1598,1)="E",AF1598/VLOOKUP($J1598,$K$11:$Z$28,V$1,0),AF1598/V$6)),"")</f>
        <v>3869.3911111111106</v>
      </c>
      <c r="X1598" s="101">
        <f>IFERROR(IF(LEFT($G1598,4)="xppm",AH1598/VLOOKUP($G1598,$K$11:$Z$28,X$1,0),IF(LEFT($J1598,1)="E",AH1598/VLOOKUP($J1598,$K$11:$Z$28,X$1,0),AH1598/X$6)),"")</f>
        <v>13805.247499999999</v>
      </c>
      <c r="Z1598" s="101">
        <f>IFERROR(IF(LEFT($G1598,4)="xppm",AJ1598/VLOOKUP($G1598,$K$11:$Z$28,Z$1,0),IF(LEFT($J1598,1)="E",AJ1598/VLOOKUP($J1598,$K$11:$Z$28,Z$1,0),AJ1598/Z$6)),"")</f>
        <v>13821.126666999999</v>
      </c>
      <c r="AA1598" s="108"/>
      <c r="AB1598" s="99">
        <f>IFERROR(IF(LEFT($G1598,4)="xppm",AL1598/VLOOKUP($G1598,$K$11:$Z$28,AB$1,0),IF(LEFT($J1598,1)="E",AL1598/VLOOKUP($J1598,$K$11:$AB$28,AB$1,0),AL1598/AB$6)),"")</f>
        <v>0</v>
      </c>
      <c r="AC1598" s="110"/>
      <c r="AD1598" s="14">
        <v>9112.75</v>
      </c>
      <c r="AE1598" s="14"/>
      <c r="AF1598" s="14">
        <v>34824.519999999997</v>
      </c>
      <c r="AG1598" s="14"/>
      <c r="AH1598" s="14">
        <v>165662.97</v>
      </c>
      <c r="AI1598" s="14"/>
      <c r="AJ1598" s="14">
        <v>165853.52000399999</v>
      </c>
      <c r="AK1598" s="65"/>
      <c r="AL1598" s="14">
        <v>0</v>
      </c>
      <c r="AM1598" s="65"/>
      <c r="AN1598" s="25">
        <v>16430.23</v>
      </c>
      <c r="AO1598" s="25">
        <v>13552.13</v>
      </c>
      <c r="AP1598" s="25">
        <v>17852.349999999999</v>
      </c>
      <c r="AQ1598" s="25">
        <v>12980.41</v>
      </c>
      <c r="AR1598" s="25">
        <v>2055.62</v>
      </c>
      <c r="AS1598" s="25">
        <v>2852.75</v>
      </c>
      <c r="AT1598" s="25">
        <v>3421.29</v>
      </c>
      <c r="AU1598" s="25">
        <v>2670.49</v>
      </c>
      <c r="AV1598" s="25">
        <v>1731.21</v>
      </c>
      <c r="AW1598" s="25">
        <v>2841.76</v>
      </c>
      <c r="AX1598" s="25">
        <v>3218.71</v>
      </c>
      <c r="AY1598" s="25">
        <v>3052.28</v>
      </c>
      <c r="AZ1598" s="108"/>
      <c r="BA1598" s="10"/>
      <c r="BB1598" s="10"/>
      <c r="BC1598" s="10"/>
      <c r="BD1598" s="10"/>
      <c r="BE1598" s="10"/>
      <c r="BF1598" s="10"/>
      <c r="BG1598" s="10"/>
      <c r="BH1598" s="10"/>
      <c r="BI1598" s="10"/>
      <c r="BJ1598" s="10"/>
      <c r="BK1598" s="10"/>
      <c r="BL1598" s="10"/>
      <c r="BM1598" s="10"/>
      <c r="BN1598" s="10"/>
      <c r="BO1598" s="10"/>
      <c r="BP1598" s="10"/>
      <c r="BQ1598" s="10"/>
      <c r="BR1598" s="10"/>
      <c r="BS1598" s="10"/>
      <c r="BT1598" s="10"/>
      <c r="BU1598" s="10"/>
      <c r="BV1598" s="10"/>
      <c r="BW1598" s="10"/>
      <c r="BX1598" s="10"/>
      <c r="BY1598" s="10"/>
      <c r="BZ1598" s="10"/>
      <c r="CA1598" s="10"/>
      <c r="CB1598" s="10"/>
      <c r="CC1598" s="10"/>
      <c r="CD1598" s="10"/>
      <c r="CE1598" s="10"/>
      <c r="CF1598" s="10"/>
      <c r="CG1598" s="10"/>
      <c r="CH1598" s="10"/>
      <c r="CI1598" s="10"/>
      <c r="CJ1598" s="10"/>
      <c r="CK1598" s="10"/>
      <c r="CL1598" s="10"/>
      <c r="CM1598" s="10"/>
      <c r="CN1598" s="10"/>
      <c r="CO1598" s="10"/>
      <c r="CP1598" s="10"/>
      <c r="CQ1598" s="10"/>
      <c r="CR1598" s="10"/>
      <c r="CS1598" s="10"/>
      <c r="CT1598" s="10"/>
      <c r="CU1598" s="10"/>
      <c r="CV1598" s="10"/>
      <c r="CW1598" s="10"/>
      <c r="CX1598" s="10"/>
      <c r="CY1598" s="10"/>
      <c r="CZ1598" s="10"/>
      <c r="DA1598" s="10"/>
      <c r="DB1598" s="10"/>
      <c r="DC1598" s="10"/>
      <c r="DD1598" s="10"/>
      <c r="DE1598" s="10"/>
      <c r="DF1598" s="10"/>
      <c r="DG1598" s="10"/>
      <c r="DH1598" s="10"/>
      <c r="DI1598" s="10"/>
      <c r="DJ1598" s="10"/>
      <c r="DK1598" s="10"/>
      <c r="DL1598" s="10"/>
      <c r="DM1598" s="10"/>
      <c r="DN1598" s="10"/>
      <c r="DO1598" s="10"/>
      <c r="DP1598" s="10"/>
      <c r="DQ1598" s="10"/>
      <c r="DR1598" s="10"/>
      <c r="DS1598" s="10"/>
    </row>
    <row r="1599" spans="1:123" s="101" customFormat="1" ht="10.95" customHeight="1" x14ac:dyDescent="0.25">
      <c r="A1599" s="75" t="s">
        <v>348</v>
      </c>
      <c r="B1599" s="95" t="str">
        <f t="shared" si="444"/>
        <v>Bud02 2020,4002,'560500',17933.3333333333</v>
      </c>
      <c r="C1599" s="96">
        <f t="shared" si="445"/>
        <v>2020</v>
      </c>
      <c r="D1599" s="96">
        <v>4002</v>
      </c>
      <c r="E1599" s="97">
        <f>IF(LEFT(H1599,1) = "x",H1599,F1599)</f>
        <v>560500</v>
      </c>
      <c r="F1599" s="90">
        <v>560500</v>
      </c>
      <c r="G1599" s="98">
        <f>IF(""="",1,SUBSTITUTE(SUBSTITUTE("","xxp","xpp"),"xppm13","xppm08"))</f>
        <v>1</v>
      </c>
      <c r="H1599" s="98">
        <f>IF(""="",1,"")</f>
        <v>1</v>
      </c>
      <c r="I1599" s="98">
        <f>IF(""="",1,IF(LEFT("",1)&lt;&gt;"E","",1))</f>
        <v>1</v>
      </c>
      <c r="J1599" s="98">
        <f>IF(""="",1,IF(LEFT("",1)="E","",1))</f>
        <v>1</v>
      </c>
      <c r="K1599" s="99" t="s">
        <v>396</v>
      </c>
      <c r="L1599" s="91">
        <v>4002</v>
      </c>
      <c r="M1599" s="100" t="str">
        <f>IF(LEFT($G1599,4)="xppm","*","")</f>
        <v/>
      </c>
      <c r="N1599" s="101" t="str">
        <f>UPPER(TRIM("          RENT EXPENSE"))</f>
        <v>RENT EXPENSE</v>
      </c>
      <c r="P1599" s="102" t="s">
        <v>356</v>
      </c>
      <c r="R1599" s="109">
        <f>IFERROR(IF(1*AB1599&gt;0,AB1599,V1599),V1599)</f>
        <v>17933.333333333332</v>
      </c>
      <c r="S1599" s="108"/>
      <c r="T1599" s="101">
        <f>IFERROR(IF(LEFT($G1599,4)="xppm",AD1599/VLOOKUP($G1599,$K$11:$Z$28,T$1,0),IF(LEFT($J1599,1)="E",AD1599/VLOOKUP($J1599,$K$11:$Z$28,T$1,0),AD1599/T$6)),"")</f>
        <v>22100</v>
      </c>
      <c r="V1599" s="101">
        <f>IFERROR(IF(LEFT($G1599,4)="xppm",AF1599/VLOOKUP($G1599,$K$11:$Z$28,V$1,0),IF(LEFT($J1599,1)="E",AF1599/VLOOKUP($J1599,$K$11:$Z$28,V$1,0),AF1599/V$6)),"")</f>
        <v>17933.333333333332</v>
      </c>
      <c r="X1599" s="101">
        <f>IFERROR(IF(LEFT($G1599,4)="xppm",AH1599/VLOOKUP($G1599,$K$11:$Z$28,X$1,0),IF(LEFT($J1599,1)="E",AH1599/VLOOKUP($J1599,$K$11:$Z$28,X$1,0),AH1599/X$6)),"")</f>
        <v>11300</v>
      </c>
      <c r="Z1599" s="101">
        <f>IFERROR(IF(LEFT($G1599,4)="xppm",AJ1599/VLOOKUP($G1599,$K$11:$Z$28,Z$1,0),IF(LEFT($J1599,1)="E",AJ1599/VLOOKUP($J1599,$K$11:$Z$28,Z$1,0),AJ1599/Z$6)),"")</f>
        <v>9600</v>
      </c>
      <c r="AA1599" s="108"/>
      <c r="AB1599" s="99">
        <f>IFERROR(IF(LEFT($G1599,4)="xppm",AL1599/VLOOKUP($G1599,$K$11:$Z$28,AB$1,0),IF(LEFT($J1599,1)="E",AL1599/VLOOKUP($J1599,$K$11:$AB$28,AB$1,0),AL1599/AB$6)),"")</f>
        <v>0</v>
      </c>
      <c r="AC1599" s="110"/>
      <c r="AD1599" s="14">
        <v>66300</v>
      </c>
      <c r="AE1599" s="14"/>
      <c r="AF1599" s="14">
        <v>161400</v>
      </c>
      <c r="AG1599" s="14"/>
      <c r="AH1599" s="14">
        <v>135600</v>
      </c>
      <c r="AI1599" s="14"/>
      <c r="AJ1599" s="14">
        <v>115200</v>
      </c>
      <c r="AK1599" s="65"/>
      <c r="AL1599" s="14">
        <v>0</v>
      </c>
      <c r="AM1599" s="65"/>
      <c r="AN1599" s="25">
        <v>11300</v>
      </c>
      <c r="AO1599" s="25">
        <v>11300</v>
      </c>
      <c r="AP1599" s="25">
        <v>11300</v>
      </c>
      <c r="AQ1599" s="25">
        <v>9600</v>
      </c>
      <c r="AR1599" s="25">
        <v>9600</v>
      </c>
      <c r="AS1599" s="25">
        <v>9600</v>
      </c>
      <c r="AT1599" s="25">
        <v>22100</v>
      </c>
      <c r="AU1599" s="25">
        <v>22100</v>
      </c>
      <c r="AV1599" s="25">
        <v>22100</v>
      </c>
      <c r="AW1599" s="25">
        <v>22100</v>
      </c>
      <c r="AX1599" s="25">
        <v>22100</v>
      </c>
      <c r="AY1599" s="25">
        <v>22100</v>
      </c>
      <c r="AZ1599" s="108"/>
      <c r="BA1599" s="10"/>
      <c r="BB1599" s="10"/>
      <c r="BC1599" s="10"/>
      <c r="BD1599" s="10"/>
      <c r="BE1599" s="10"/>
      <c r="BF1599" s="10"/>
      <c r="BG1599" s="10"/>
      <c r="BH1599" s="10"/>
      <c r="BI1599" s="10"/>
      <c r="BJ1599" s="10"/>
      <c r="BK1599" s="10"/>
      <c r="BL1599" s="10"/>
      <c r="BM1599" s="10"/>
      <c r="BN1599" s="10"/>
      <c r="BO1599" s="10"/>
      <c r="BP1599" s="10"/>
      <c r="BQ1599" s="10"/>
      <c r="BR1599" s="10"/>
      <c r="BS1599" s="10"/>
      <c r="BT1599" s="10"/>
      <c r="BU1599" s="10"/>
      <c r="BV1599" s="10"/>
      <c r="BW1599" s="10"/>
      <c r="BX1599" s="10"/>
      <c r="BY1599" s="10"/>
      <c r="BZ1599" s="10"/>
      <c r="CA1599" s="10"/>
      <c r="CB1599" s="10"/>
      <c r="CC1599" s="10"/>
      <c r="CD1599" s="10"/>
      <c r="CE1599" s="10"/>
      <c r="CF1599" s="10"/>
      <c r="CG1599" s="10"/>
      <c r="CH1599" s="10"/>
      <c r="CI1599" s="10"/>
      <c r="CJ1599" s="10"/>
      <c r="CK1599" s="10"/>
      <c r="CL1599" s="10"/>
      <c r="CM1599" s="10"/>
      <c r="CN1599" s="10"/>
      <c r="CO1599" s="10"/>
      <c r="CP1599" s="10"/>
      <c r="CQ1599" s="10"/>
      <c r="CR1599" s="10"/>
      <c r="CS1599" s="10"/>
      <c r="CT1599" s="10"/>
      <c r="CU1599" s="10"/>
      <c r="CV1599" s="10"/>
      <c r="CW1599" s="10"/>
      <c r="CX1599" s="10"/>
      <c r="CY1599" s="10"/>
      <c r="CZ1599" s="10"/>
      <c r="DA1599" s="10"/>
      <c r="DB1599" s="10"/>
      <c r="DC1599" s="10"/>
      <c r="DD1599" s="10"/>
      <c r="DE1599" s="10"/>
      <c r="DF1599" s="10"/>
      <c r="DG1599" s="10"/>
      <c r="DH1599" s="10"/>
      <c r="DI1599" s="10"/>
      <c r="DJ1599" s="10"/>
      <c r="DK1599" s="10"/>
      <c r="DL1599" s="10"/>
      <c r="DM1599" s="10"/>
      <c r="DN1599" s="10"/>
      <c r="DO1599" s="10"/>
      <c r="DP1599" s="10"/>
      <c r="DQ1599" s="10"/>
      <c r="DR1599" s="10"/>
      <c r="DS1599" s="10"/>
    </row>
    <row r="1600" spans="1:123" s="101" customFormat="1" ht="10.95" customHeight="1" x14ac:dyDescent="0.25">
      <c r="A1600" s="75" t="s">
        <v>348</v>
      </c>
      <c r="B1600" s="95" t="b">
        <f t="shared" si="444"/>
        <v>0</v>
      </c>
      <c r="C1600" s="96">
        <f t="shared" si="445"/>
        <v>2020</v>
      </c>
      <c r="D1600" s="96">
        <v>4002</v>
      </c>
      <c r="E1600" s="97">
        <f>IF(LEFT(H1600,1) = "x",H1600,F1600)</f>
        <v>0</v>
      </c>
      <c r="F1600" s="90"/>
      <c r="G1600" s="98">
        <f>IF(""="",1,SUBSTITUTE(SUBSTITUTE("","xxp","xpp"),"xppm13","xppm08"))</f>
        <v>1</v>
      </c>
      <c r="H1600" s="98">
        <f>IF(""="",1,"")</f>
        <v>1</v>
      </c>
      <c r="I1600" s="98">
        <f>IF(""="",1,IF(LEFT("",1)&lt;&gt;"E","",1))</f>
        <v>1</v>
      </c>
      <c r="J1600" s="98">
        <f>IF(""="",1,IF(LEFT("",1)="E","",1))</f>
        <v>1</v>
      </c>
      <c r="K1600" s="99" t="s">
        <v>397</v>
      </c>
      <c r="L1600" s="91">
        <v>4002</v>
      </c>
      <c r="M1600" s="100" t="str">
        <f>IF(LEFT($G1600,4)="xppm","*","")</f>
        <v/>
      </c>
      <c r="N1600" s="101" t="str">
        <f>UPPER(TRIM("          NON-RECURRING MISC. EXPENSE"))</f>
        <v>NON-RECURRING MISC. EXPENSE</v>
      </c>
      <c r="P1600" s="102" t="s">
        <v>356</v>
      </c>
      <c r="R1600" s="109">
        <f>IFERROR(IF(1*AB1600&gt;0,AB1600,V1600),V1600)</f>
        <v>0</v>
      </c>
      <c r="S1600" s="108"/>
      <c r="T1600" s="101">
        <f>IFERROR(IF(LEFT($G1600,4)="xppm",AD1600/VLOOKUP($G1600,$K$11:$Z$28,T$1,0),IF(LEFT($J1600,1)="E",AD1600/VLOOKUP($J1600,$K$11:$Z$28,T$1,0),AD1600/T$6)),"")</f>
        <v>0</v>
      </c>
      <c r="V1600" s="101">
        <f>IFERROR(IF(LEFT($G1600,4)="xppm",AF1600/VLOOKUP($G1600,$K$11:$Z$28,V$1,0),IF(LEFT($J1600,1)="E",AF1600/VLOOKUP($J1600,$K$11:$Z$28,V$1,0),AF1600/V$6)),"")</f>
        <v>0</v>
      </c>
      <c r="X1600" s="101">
        <f>IFERROR(IF(LEFT($G1600,4)="xppm",AH1600/VLOOKUP($G1600,$K$11:$Z$28,X$1,0),IF(LEFT($J1600,1)="E",AH1600/VLOOKUP($J1600,$K$11:$Z$28,X$1,0),AH1600/X$6)),"")</f>
        <v>0</v>
      </c>
      <c r="Z1600" s="101">
        <f>IFERROR(IF(LEFT($G1600,4)="xppm",AJ1600/VLOOKUP($G1600,$K$11:$Z$28,Z$1,0),IF(LEFT($J1600,1)="E",AJ1600/VLOOKUP($J1600,$K$11:$Z$28,Z$1,0),AJ1600/Z$6)),"")</f>
        <v>0</v>
      </c>
      <c r="AA1600" s="108"/>
      <c r="AB1600" s="99">
        <f>IFERROR(IF(LEFT($G1600,4)="xppm",AL1600/VLOOKUP($G1600,$K$11:$Z$28,AB$1,0),IF(LEFT($J1600,1)="E",AL1600/VLOOKUP($J1600,$K$11:$AB$28,AB$1,0),AL1600/AB$6)),"")</f>
        <v>0</v>
      </c>
      <c r="AC1600" s="110"/>
      <c r="AD1600" s="14"/>
      <c r="AE1600" s="14"/>
      <c r="AF1600" s="14"/>
      <c r="AG1600" s="14"/>
      <c r="AH1600" s="14"/>
      <c r="AI1600" s="14"/>
      <c r="AJ1600" s="14"/>
      <c r="AK1600" s="65"/>
      <c r="AL1600" s="14"/>
      <c r="AM1600" s="65"/>
      <c r="AN1600" s="25"/>
      <c r="AO1600" s="25"/>
      <c r="AP1600" s="25"/>
      <c r="AQ1600" s="25"/>
      <c r="AR1600" s="25"/>
      <c r="AS1600" s="25"/>
      <c r="AT1600" s="25"/>
      <c r="AU1600" s="25"/>
      <c r="AV1600" s="25"/>
      <c r="AW1600" s="25"/>
      <c r="AX1600" s="25"/>
      <c r="AY1600" s="25"/>
      <c r="AZ1600" s="108"/>
      <c r="BA1600" s="10"/>
      <c r="BB1600" s="10"/>
      <c r="BC1600" s="10"/>
      <c r="BD1600" s="10"/>
      <c r="BE1600" s="10"/>
      <c r="BF1600" s="10"/>
      <c r="BG1600" s="10"/>
      <c r="BH1600" s="10"/>
      <c r="BI1600" s="10"/>
      <c r="BJ1600" s="10"/>
      <c r="BK1600" s="10"/>
      <c r="BL1600" s="10"/>
      <c r="BM1600" s="10"/>
      <c r="BN1600" s="10"/>
      <c r="BO1600" s="10"/>
      <c r="BP1600" s="10"/>
      <c r="BQ1600" s="10"/>
      <c r="BR1600" s="10"/>
      <c r="BS1600" s="10"/>
      <c r="BT1600" s="10"/>
      <c r="BU1600" s="10"/>
      <c r="BV1600" s="10"/>
      <c r="BW1600" s="10"/>
      <c r="BX1600" s="10"/>
      <c r="BY1600" s="10"/>
      <c r="BZ1600" s="10"/>
      <c r="CA1600" s="10"/>
      <c r="CB1600" s="10"/>
      <c r="CC1600" s="10"/>
      <c r="CD1600" s="10"/>
      <c r="CE1600" s="10"/>
      <c r="CF1600" s="10"/>
      <c r="CG1600" s="10"/>
      <c r="CH1600" s="10"/>
      <c r="CI1600" s="10"/>
      <c r="CJ1600" s="10"/>
      <c r="CK1600" s="10"/>
      <c r="CL1600" s="10"/>
      <c r="CM1600" s="10"/>
      <c r="CN1600" s="10"/>
      <c r="CO1600" s="10"/>
      <c r="CP1600" s="10"/>
      <c r="CQ1600" s="10"/>
      <c r="CR1600" s="10"/>
      <c r="CS1600" s="10"/>
      <c r="CT1600" s="10"/>
      <c r="CU1600" s="10"/>
      <c r="CV1600" s="10"/>
      <c r="CW1600" s="10"/>
      <c r="CX1600" s="10"/>
      <c r="CY1600" s="10"/>
      <c r="CZ1600" s="10"/>
      <c r="DA1600" s="10"/>
      <c r="DB1600" s="10"/>
      <c r="DC1600" s="10"/>
      <c r="DD1600" s="10"/>
      <c r="DE1600" s="10"/>
      <c r="DF1600" s="10"/>
      <c r="DG1600" s="10"/>
      <c r="DH1600" s="10"/>
      <c r="DI1600" s="10"/>
      <c r="DJ1600" s="10"/>
      <c r="DK1600" s="10"/>
      <c r="DL1600" s="10"/>
      <c r="DM1600" s="10"/>
      <c r="DN1600" s="10"/>
      <c r="DO1600" s="10"/>
      <c r="DP1600" s="10"/>
      <c r="DQ1600" s="10"/>
      <c r="DR1600" s="10"/>
      <c r="DS1600" s="10"/>
    </row>
    <row r="1601" spans="1:123" ht="4.05" customHeight="1" x14ac:dyDescent="0.25">
      <c r="A1601" s="75" t="s">
        <v>348</v>
      </c>
      <c r="E1601" s="111"/>
      <c r="F1601" s="112"/>
      <c r="T1601" s="25"/>
      <c r="U1601" s="25"/>
      <c r="V1601" s="25"/>
      <c r="W1601" s="25"/>
      <c r="X1601" s="25"/>
      <c r="Y1601" s="25"/>
      <c r="Z1601" s="25"/>
      <c r="AA1601" s="25"/>
      <c r="AB1601" s="14"/>
      <c r="AC1601" s="14"/>
    </row>
    <row r="1602" spans="1:123" s="5" customFormat="1" x14ac:dyDescent="0.25">
      <c r="A1602" s="75" t="s">
        <v>348</v>
      </c>
      <c r="E1602" s="6"/>
      <c r="G1602" s="8"/>
      <c r="H1602" s="8"/>
      <c r="I1602" s="8"/>
      <c r="J1602" s="8"/>
      <c r="K1602" s="6"/>
      <c r="L1602" s="76"/>
      <c r="M1602" s="76"/>
      <c r="N1602" s="10"/>
      <c r="O1602" s="10"/>
      <c r="P1602" s="7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6"/>
      <c r="AC1602" s="6"/>
      <c r="AD1602" s="14"/>
      <c r="AE1602" s="14"/>
      <c r="AF1602" s="14"/>
      <c r="AG1602" s="14"/>
      <c r="AH1602" s="14"/>
      <c r="AI1602" s="14"/>
      <c r="AJ1602" s="14"/>
      <c r="AK1602" s="14"/>
      <c r="AL1602" s="14"/>
      <c r="AM1602" s="14"/>
      <c r="AN1602" s="25"/>
      <c r="AO1602" s="25"/>
      <c r="AP1602" s="25"/>
      <c r="AQ1602" s="25"/>
      <c r="AR1602" s="25"/>
      <c r="AS1602" s="25"/>
      <c r="AT1602" s="25"/>
      <c r="AU1602" s="25"/>
      <c r="AV1602" s="25"/>
      <c r="AW1602" s="25"/>
      <c r="AX1602" s="25"/>
      <c r="AY1602" s="25"/>
      <c r="AZ1602" s="10"/>
      <c r="BA1602" s="10"/>
      <c r="BB1602" s="10"/>
      <c r="BC1602" s="10"/>
      <c r="BD1602" s="10"/>
      <c r="BE1602" s="10"/>
      <c r="BF1602" s="10"/>
      <c r="BG1602" s="10"/>
      <c r="BH1602" s="10"/>
      <c r="BI1602" s="10"/>
      <c r="BJ1602" s="10"/>
      <c r="BK1602" s="10"/>
      <c r="BL1602" s="10"/>
      <c r="BM1602" s="10"/>
      <c r="BN1602" s="10"/>
      <c r="BO1602" s="10"/>
      <c r="BP1602" s="10"/>
      <c r="BQ1602" s="10"/>
      <c r="BR1602" s="10"/>
      <c r="BS1602" s="10"/>
      <c r="BT1602" s="10"/>
      <c r="BU1602" s="10"/>
      <c r="BV1602" s="10"/>
      <c r="BW1602" s="10"/>
      <c r="BX1602" s="10"/>
      <c r="BY1602" s="10"/>
      <c r="BZ1602" s="10"/>
      <c r="CA1602" s="10"/>
      <c r="CB1602" s="10"/>
      <c r="CC1602" s="10"/>
      <c r="CD1602" s="10"/>
      <c r="CE1602" s="10"/>
      <c r="CF1602" s="10"/>
      <c r="CG1602" s="10"/>
      <c r="CH1602" s="10"/>
      <c r="CI1602" s="10"/>
      <c r="CJ1602" s="10"/>
      <c r="CK1602" s="10"/>
      <c r="CL1602" s="10"/>
      <c r="CM1602" s="10"/>
      <c r="CN1602" s="10"/>
      <c r="CO1602" s="10"/>
      <c r="CP1602" s="10"/>
      <c r="CQ1602" s="10"/>
      <c r="CR1602" s="10"/>
      <c r="CS1602" s="10"/>
      <c r="CT1602" s="10"/>
      <c r="CU1602" s="10"/>
      <c r="CV1602" s="10"/>
      <c r="CW1602" s="10"/>
      <c r="CX1602" s="10"/>
      <c r="CY1602" s="10"/>
      <c r="CZ1602" s="10"/>
      <c r="DA1602" s="10"/>
      <c r="DB1602" s="10"/>
      <c r="DC1602" s="10"/>
      <c r="DD1602" s="10"/>
      <c r="DE1602" s="10"/>
      <c r="DF1602" s="10"/>
      <c r="DG1602" s="10"/>
      <c r="DH1602" s="10"/>
      <c r="DI1602" s="10"/>
      <c r="DJ1602" s="10"/>
      <c r="DK1602" s="10"/>
      <c r="DL1602" s="10"/>
      <c r="DM1602" s="10"/>
      <c r="DN1602" s="10"/>
      <c r="DO1602" s="10"/>
      <c r="DP1602" s="10"/>
      <c r="DQ1602" s="10"/>
      <c r="DR1602" s="10"/>
      <c r="DS1602" s="10"/>
    </row>
    <row r="1603" spans="1:123" ht="22.8" customHeight="1" x14ac:dyDescent="0.35">
      <c r="A1603" s="75" t="s">
        <v>348</v>
      </c>
      <c r="K1603" s="6">
        <v>4003</v>
      </c>
      <c r="L1603" s="77">
        <v>4003</v>
      </c>
      <c r="M1603" s="77"/>
      <c r="N1603" s="78" t="s">
        <v>425</v>
      </c>
      <c r="O1603" s="79"/>
      <c r="S1603" s="58"/>
      <c r="AA1603" s="58"/>
      <c r="AC1603" s="72"/>
      <c r="AK1603" s="65"/>
      <c r="AM1603" s="65"/>
      <c r="AZ1603" s="58"/>
    </row>
    <row r="1604" spans="1:123" x14ac:dyDescent="0.25">
      <c r="A1604" s="75" t="s">
        <v>348</v>
      </c>
    </row>
    <row r="1605" spans="1:123" s="86" customFormat="1" ht="15" customHeight="1" x14ac:dyDescent="0.25">
      <c r="A1605" s="75" t="s">
        <v>348</v>
      </c>
      <c r="B1605" s="80"/>
      <c r="C1605" s="80"/>
      <c r="D1605" s="80"/>
      <c r="E1605" s="81"/>
      <c r="F1605" s="82"/>
      <c r="G1605" s="81"/>
      <c r="H1605" s="81"/>
      <c r="I1605" s="81"/>
      <c r="J1605" s="81"/>
      <c r="K1605" s="81"/>
      <c r="L1605" s="83">
        <f>L1606</f>
        <v>4003</v>
      </c>
      <c r="M1605" s="84" t="s">
        <v>350</v>
      </c>
      <c r="N1605" s="84"/>
      <c r="O1605" s="84"/>
      <c r="P1605" s="84"/>
      <c r="Q1605" s="84"/>
      <c r="R1605" s="84"/>
      <c r="S1605" s="84"/>
      <c r="T1605" s="84"/>
      <c r="U1605" s="84"/>
      <c r="V1605" s="84"/>
      <c r="W1605" s="84"/>
      <c r="X1605" s="84"/>
      <c r="Y1605" s="84"/>
      <c r="Z1605" s="84"/>
      <c r="AA1605" s="84"/>
      <c r="AB1605" s="81"/>
      <c r="AC1605" s="81"/>
      <c r="AD1605" s="14"/>
      <c r="AE1605" s="14"/>
      <c r="AF1605" s="14"/>
      <c r="AG1605" s="14"/>
      <c r="AH1605" s="14"/>
      <c r="AI1605" s="14"/>
      <c r="AJ1605" s="14"/>
      <c r="AK1605" s="14"/>
      <c r="AL1605" s="14"/>
      <c r="AM1605" s="14"/>
      <c r="AN1605" s="85"/>
      <c r="AO1605" s="85"/>
      <c r="AP1605" s="85"/>
      <c r="AQ1605" s="85"/>
      <c r="AR1605" s="85"/>
      <c r="AS1605" s="85"/>
      <c r="AT1605" s="85"/>
      <c r="AU1605" s="85"/>
      <c r="AV1605" s="85"/>
      <c r="AW1605" s="85"/>
      <c r="AX1605" s="85"/>
      <c r="AY1605" s="85"/>
      <c r="AZ1605" s="84"/>
      <c r="BA1605" s="10"/>
      <c r="BB1605" s="10"/>
      <c r="BC1605" s="10"/>
      <c r="BD1605" s="10"/>
      <c r="BE1605" s="10"/>
      <c r="BF1605" s="10"/>
      <c r="BG1605" s="10"/>
      <c r="BH1605" s="10"/>
      <c r="BI1605" s="10"/>
      <c r="BJ1605" s="10"/>
      <c r="BK1605" s="10"/>
      <c r="BL1605" s="10"/>
      <c r="BM1605" s="10"/>
      <c r="BN1605" s="10"/>
      <c r="BO1605" s="10"/>
      <c r="BP1605" s="10"/>
      <c r="BQ1605" s="10"/>
      <c r="BR1605" s="10"/>
      <c r="BS1605" s="10"/>
      <c r="BT1605" s="10"/>
      <c r="BU1605" s="10"/>
      <c r="BV1605" s="10"/>
      <c r="BW1605" s="10"/>
      <c r="BX1605" s="10"/>
      <c r="BY1605" s="10"/>
      <c r="BZ1605" s="10"/>
      <c r="CA1605" s="10"/>
      <c r="CB1605" s="10"/>
      <c r="CC1605" s="10"/>
      <c r="CD1605" s="10"/>
      <c r="CE1605" s="10"/>
      <c r="CF1605" s="10"/>
      <c r="CG1605" s="10"/>
      <c r="CH1605" s="10"/>
      <c r="CI1605" s="10"/>
      <c r="CJ1605" s="10"/>
      <c r="CK1605" s="10"/>
      <c r="CL1605" s="10"/>
      <c r="CM1605" s="10"/>
      <c r="CN1605" s="10"/>
      <c r="CO1605" s="10"/>
      <c r="CP1605" s="10"/>
      <c r="CQ1605" s="10"/>
      <c r="CR1605" s="10"/>
      <c r="CS1605" s="10"/>
      <c r="CT1605" s="10"/>
      <c r="CU1605" s="10"/>
      <c r="CV1605" s="10"/>
      <c r="CW1605" s="10"/>
      <c r="CX1605" s="10"/>
      <c r="CY1605" s="10"/>
      <c r="CZ1605" s="10"/>
      <c r="DA1605" s="10"/>
      <c r="DB1605" s="10"/>
      <c r="DC1605" s="10"/>
      <c r="DD1605" s="10"/>
      <c r="DE1605" s="10"/>
      <c r="DF1605" s="10"/>
      <c r="DG1605" s="10"/>
      <c r="DH1605" s="10"/>
      <c r="DI1605" s="10"/>
      <c r="DJ1605" s="10"/>
      <c r="DK1605" s="10"/>
      <c r="DL1605" s="10"/>
      <c r="DM1605" s="10"/>
      <c r="DN1605" s="10"/>
      <c r="DO1605" s="10"/>
      <c r="DP1605" s="10"/>
      <c r="DQ1605" s="10"/>
      <c r="DR1605" s="10"/>
      <c r="DS1605" s="10"/>
    </row>
    <row r="1606" spans="1:123" s="25" customFormat="1" ht="10.95" customHeight="1" x14ac:dyDescent="0.25">
      <c r="A1606" s="87" t="s">
        <v>348</v>
      </c>
      <c r="B1606" s="88"/>
      <c r="C1606" s="88"/>
      <c r="D1606" s="88"/>
      <c r="E1606" s="89"/>
      <c r="F1606" s="90"/>
      <c r="G1606" s="13"/>
      <c r="H1606" s="13"/>
      <c r="I1606" s="13"/>
      <c r="J1606" s="13"/>
      <c r="K1606" s="14" t="s">
        <v>295</v>
      </c>
      <c r="L1606" s="91">
        <v>4003</v>
      </c>
      <c r="M1606" s="92"/>
      <c r="N1606" s="25" t="str">
        <f>TRIM("    TOTAL DAYS")</f>
        <v>TOTAL DAYS</v>
      </c>
      <c r="P1606" s="70"/>
      <c r="Q1606" s="10"/>
      <c r="R1606" s="85"/>
      <c r="S1606" s="93"/>
      <c r="T1606" s="25">
        <f>AD1606/T$6</f>
        <v>1822.3333333333333</v>
      </c>
      <c r="V1606" s="25">
        <f>AF1606/V$6</f>
        <v>1963.4444444444443</v>
      </c>
      <c r="X1606" s="25">
        <f>AH1606/X$6</f>
        <v>1920.6666666666667</v>
      </c>
      <c r="Z1606" s="25">
        <f>AJ1606/Z$6</f>
        <v>2147.5</v>
      </c>
      <c r="AA1606" s="93"/>
      <c r="AB1606" s="14">
        <f>AL1606/AB$6</f>
        <v>0</v>
      </c>
      <c r="AC1606" s="65"/>
      <c r="AD1606" s="14">
        <v>5467</v>
      </c>
      <c r="AE1606" s="14"/>
      <c r="AF1606" s="14">
        <v>17671</v>
      </c>
      <c r="AG1606" s="14"/>
      <c r="AH1606" s="14">
        <v>23048</v>
      </c>
      <c r="AI1606" s="14"/>
      <c r="AJ1606" s="14">
        <v>25770</v>
      </c>
      <c r="AK1606" s="65"/>
      <c r="AL1606" s="14">
        <v>0</v>
      </c>
      <c r="AM1606" s="65"/>
      <c r="AN1606" s="25">
        <v>1907</v>
      </c>
      <c r="AO1606" s="25">
        <v>1714</v>
      </c>
      <c r="AP1606" s="25">
        <v>1838</v>
      </c>
      <c r="AQ1606" s="25">
        <v>1954</v>
      </c>
      <c r="AR1606" s="25">
        <v>2104</v>
      </c>
      <c r="AS1606" s="25">
        <v>2241</v>
      </c>
      <c r="AT1606" s="25">
        <v>2019</v>
      </c>
      <c r="AU1606" s="25">
        <v>2018</v>
      </c>
      <c r="AV1606" s="25">
        <v>1868</v>
      </c>
      <c r="AW1606" s="25">
        <v>2002</v>
      </c>
      <c r="AX1606" s="25">
        <v>1749</v>
      </c>
      <c r="AY1606" s="25">
        <v>1716</v>
      </c>
      <c r="AZ1606" s="93"/>
      <c r="BA1606" s="10"/>
      <c r="BB1606" s="10"/>
      <c r="BC1606" s="10"/>
      <c r="BD1606" s="10"/>
      <c r="BE1606" s="10"/>
      <c r="BF1606" s="10"/>
      <c r="BG1606" s="10"/>
      <c r="BH1606" s="10"/>
      <c r="BI1606" s="10"/>
      <c r="BJ1606" s="10"/>
      <c r="BK1606" s="10"/>
      <c r="BL1606" s="10"/>
      <c r="BM1606" s="10"/>
      <c r="BN1606" s="10"/>
      <c r="BO1606" s="10"/>
      <c r="BP1606" s="10"/>
      <c r="BQ1606" s="10"/>
      <c r="BR1606" s="10"/>
      <c r="BS1606" s="10"/>
      <c r="BT1606" s="10"/>
      <c r="BU1606" s="10"/>
      <c r="BV1606" s="10"/>
      <c r="BW1606" s="10"/>
      <c r="BX1606" s="10"/>
      <c r="BY1606" s="10"/>
      <c r="BZ1606" s="10"/>
      <c r="CA1606" s="10"/>
      <c r="CB1606" s="10"/>
      <c r="CC1606" s="10"/>
      <c r="CD1606" s="10"/>
      <c r="CE1606" s="10"/>
      <c r="CF1606" s="10"/>
      <c r="CG1606" s="10"/>
      <c r="CH1606" s="10"/>
      <c r="CI1606" s="10"/>
      <c r="CJ1606" s="10"/>
      <c r="CK1606" s="10"/>
      <c r="CL1606" s="10"/>
      <c r="CM1606" s="10"/>
      <c r="CN1606" s="10"/>
      <c r="CO1606" s="10"/>
      <c r="CP1606" s="10"/>
      <c r="CQ1606" s="10"/>
      <c r="CR1606" s="10"/>
      <c r="CS1606" s="10"/>
      <c r="CT1606" s="10"/>
      <c r="CU1606" s="10"/>
      <c r="CV1606" s="10"/>
      <c r="CW1606" s="10"/>
      <c r="CX1606" s="10"/>
      <c r="CY1606" s="10"/>
      <c r="CZ1606" s="10"/>
      <c r="DA1606" s="10"/>
      <c r="DB1606" s="10"/>
      <c r="DC1606" s="10"/>
      <c r="DD1606" s="10"/>
      <c r="DE1606" s="10"/>
      <c r="DF1606" s="10"/>
      <c r="DG1606" s="10"/>
      <c r="DH1606" s="10"/>
      <c r="DI1606" s="10"/>
      <c r="DJ1606" s="10"/>
      <c r="DK1606" s="10"/>
      <c r="DL1606" s="10"/>
      <c r="DM1606" s="10"/>
      <c r="DN1606" s="10"/>
      <c r="DO1606" s="10"/>
      <c r="DP1606" s="10"/>
      <c r="DQ1606" s="10"/>
      <c r="DR1606" s="10"/>
      <c r="DS1606" s="10"/>
    </row>
    <row r="1607" spans="1:123" s="25" customFormat="1" ht="10.95" customHeight="1" x14ac:dyDescent="0.25">
      <c r="A1607" s="87" t="s">
        <v>348</v>
      </c>
      <c r="B1607" s="88"/>
      <c r="C1607" s="88"/>
      <c r="D1607" s="88"/>
      <c r="E1607" s="89"/>
      <c r="F1607" s="90"/>
      <c r="G1607" s="13"/>
      <c r="H1607" s="13"/>
      <c r="I1607" s="13"/>
      <c r="J1607" s="13"/>
      <c r="K1607" s="14" t="s">
        <v>299</v>
      </c>
      <c r="L1607" s="91">
        <v>4003</v>
      </c>
      <c r="M1607" s="92"/>
      <c r="N1607" s="25" t="str">
        <f>TRIM("      TOTAL ANCILLARIES")</f>
        <v>TOTAL ANCILLARIES</v>
      </c>
      <c r="P1607" s="70"/>
      <c r="Q1607" s="10"/>
      <c r="R1607" s="85"/>
      <c r="S1607" s="93"/>
      <c r="T1607" s="25">
        <f>AD1607/T$6</f>
        <v>44123.826666666668</v>
      </c>
      <c r="V1607" s="25">
        <f>AF1607/V$6</f>
        <v>31408.44666666667</v>
      </c>
      <c r="X1607" s="25">
        <f>AH1607/X$6</f>
        <v>24947.374166666665</v>
      </c>
      <c r="Z1607" s="25">
        <f>AJ1607/Z$6</f>
        <v>16167.875667</v>
      </c>
      <c r="AA1607" s="93"/>
      <c r="AB1607" s="14">
        <f>AL1607/AB$6</f>
        <v>0</v>
      </c>
      <c r="AC1607" s="65"/>
      <c r="AD1607" s="14">
        <v>132371.48000000001</v>
      </c>
      <c r="AE1607" s="14"/>
      <c r="AF1607" s="14">
        <v>282676.02</v>
      </c>
      <c r="AG1607" s="14"/>
      <c r="AH1607" s="14">
        <v>299368.49</v>
      </c>
      <c r="AI1607" s="14"/>
      <c r="AJ1607" s="14">
        <v>194014.508004</v>
      </c>
      <c r="AK1607" s="65"/>
      <c r="AL1607" s="14">
        <v>0</v>
      </c>
      <c r="AM1607" s="65"/>
      <c r="AN1607" s="25">
        <v>45763.68</v>
      </c>
      <c r="AO1607" s="25">
        <v>31322.71</v>
      </c>
      <c r="AP1607" s="25">
        <v>33261.65</v>
      </c>
      <c r="AQ1607" s="25">
        <v>21798.73</v>
      </c>
      <c r="AR1607" s="25">
        <v>10366.030000000001</v>
      </c>
      <c r="AS1607" s="25">
        <v>17958.62</v>
      </c>
      <c r="AT1607" s="25">
        <v>27552.69</v>
      </c>
      <c r="AU1607" s="25">
        <v>35573.72</v>
      </c>
      <c r="AV1607" s="25">
        <v>37054.75</v>
      </c>
      <c r="AW1607" s="25">
        <v>23097.8</v>
      </c>
      <c r="AX1607" s="25">
        <v>55280.11</v>
      </c>
      <c r="AY1607" s="25">
        <v>53993.57</v>
      </c>
      <c r="AZ1607" s="93"/>
      <c r="BA1607" s="10"/>
      <c r="BB1607" s="10"/>
      <c r="BC1607" s="10"/>
      <c r="BD1607" s="10"/>
      <c r="BE1607" s="10"/>
      <c r="BF1607" s="10"/>
      <c r="BG1607" s="10"/>
      <c r="BH1607" s="10"/>
      <c r="BI1607" s="10"/>
      <c r="BJ1607" s="10"/>
      <c r="BK1607" s="10"/>
      <c r="BL1607" s="10"/>
      <c r="BM1607" s="10"/>
      <c r="BN1607" s="10"/>
      <c r="BO1607" s="10"/>
      <c r="BP1607" s="10"/>
      <c r="BQ1607" s="10"/>
      <c r="BR1607" s="10"/>
      <c r="BS1607" s="10"/>
      <c r="BT1607" s="10"/>
      <c r="BU1607" s="10"/>
      <c r="BV1607" s="10"/>
      <c r="BW1607" s="10"/>
      <c r="BX1607" s="10"/>
      <c r="BY1607" s="10"/>
      <c r="BZ1607" s="10"/>
      <c r="CA1607" s="10"/>
      <c r="CB1607" s="10"/>
      <c r="CC1607" s="10"/>
      <c r="CD1607" s="10"/>
      <c r="CE1607" s="10"/>
      <c r="CF1607" s="10"/>
      <c r="CG1607" s="10"/>
      <c r="CH1607" s="10"/>
      <c r="CI1607" s="10"/>
      <c r="CJ1607" s="10"/>
      <c r="CK1607" s="10"/>
      <c r="CL1607" s="10"/>
      <c r="CM1607" s="10"/>
      <c r="CN1607" s="10"/>
      <c r="CO1607" s="10"/>
      <c r="CP1607" s="10"/>
      <c r="CQ1607" s="10"/>
      <c r="CR1607" s="10"/>
      <c r="CS1607" s="10"/>
      <c r="CT1607" s="10"/>
      <c r="CU1607" s="10"/>
      <c r="CV1607" s="10"/>
      <c r="CW1607" s="10"/>
      <c r="CX1607" s="10"/>
      <c r="CY1607" s="10"/>
      <c r="CZ1607" s="10"/>
      <c r="DA1607" s="10"/>
      <c r="DB1607" s="10"/>
      <c r="DC1607" s="10"/>
      <c r="DD1607" s="10"/>
      <c r="DE1607" s="10"/>
      <c r="DF1607" s="10"/>
      <c r="DG1607" s="10"/>
      <c r="DH1607" s="10"/>
      <c r="DI1607" s="10"/>
      <c r="DJ1607" s="10"/>
      <c r="DK1607" s="10"/>
      <c r="DL1607" s="10"/>
      <c r="DM1607" s="10"/>
      <c r="DN1607" s="10"/>
      <c r="DO1607" s="10"/>
      <c r="DP1607" s="10"/>
      <c r="DQ1607" s="10"/>
      <c r="DR1607" s="10"/>
      <c r="DS1607" s="10"/>
    </row>
    <row r="1608" spans="1:123" s="25" customFormat="1" ht="10.95" customHeight="1" x14ac:dyDescent="0.25">
      <c r="A1608" s="87" t="s">
        <v>348</v>
      </c>
      <c r="B1608" s="88"/>
      <c r="C1608" s="88"/>
      <c r="D1608" s="88"/>
      <c r="E1608" s="89"/>
      <c r="F1608" s="90"/>
      <c r="G1608" s="13"/>
      <c r="H1608" s="13"/>
      <c r="I1608" s="13"/>
      <c r="J1608" s="13"/>
      <c r="K1608" s="14" t="s">
        <v>301</v>
      </c>
      <c r="L1608" s="91">
        <v>4003</v>
      </c>
      <c r="M1608" s="92"/>
      <c r="N1608" s="25" t="str">
        <f>TRIM("TOTAL REVENUE")</f>
        <v>TOTAL REVENUE</v>
      </c>
      <c r="P1608" s="70"/>
      <c r="Q1608" s="10"/>
      <c r="R1608" s="85"/>
      <c r="S1608" s="93"/>
      <c r="T1608" s="25">
        <f>AD1608/T$6</f>
        <v>531381.08666666667</v>
      </c>
      <c r="V1608" s="25">
        <f>AF1608/V$6</f>
        <v>610402.24</v>
      </c>
      <c r="X1608" s="25">
        <f>AH1608/X$6</f>
        <v>587181.66083333327</v>
      </c>
      <c r="Z1608" s="25">
        <f>AJ1608/Z$6</f>
        <v>617521.19866825</v>
      </c>
      <c r="AA1608" s="93"/>
      <c r="AB1608" s="14">
        <f>AL1608/AB$6</f>
        <v>0</v>
      </c>
      <c r="AC1608" s="65"/>
      <c r="AD1608" s="14">
        <v>1594143.26</v>
      </c>
      <c r="AE1608" s="14"/>
      <c r="AF1608" s="14">
        <v>5493620.1600000001</v>
      </c>
      <c r="AG1608" s="14"/>
      <c r="AH1608" s="14">
        <v>7046179.9299999997</v>
      </c>
      <c r="AI1608" s="14"/>
      <c r="AJ1608" s="14">
        <v>7410254.3840190005</v>
      </c>
      <c r="AK1608" s="65"/>
      <c r="AL1608" s="14">
        <v>0</v>
      </c>
      <c r="AM1608" s="65"/>
      <c r="AN1608" s="25">
        <v>586092.53</v>
      </c>
      <c r="AO1608" s="25">
        <v>490002.61</v>
      </c>
      <c r="AP1608" s="25">
        <v>551182.85</v>
      </c>
      <c r="AQ1608" s="25">
        <v>561291.64</v>
      </c>
      <c r="AR1608" s="25">
        <v>644301.36</v>
      </c>
      <c r="AS1608" s="25">
        <v>749075.29</v>
      </c>
      <c r="AT1608" s="25">
        <v>668478.87</v>
      </c>
      <c r="AU1608" s="25">
        <v>688049.05</v>
      </c>
      <c r="AV1608" s="25">
        <v>588280.68999999994</v>
      </c>
      <c r="AW1608" s="25">
        <v>622268.62</v>
      </c>
      <c r="AX1608" s="25">
        <v>506049.31</v>
      </c>
      <c r="AY1608" s="25">
        <v>465825.33</v>
      </c>
      <c r="AZ1608" s="93"/>
      <c r="BA1608" s="10"/>
      <c r="BB1608" s="10"/>
      <c r="BC1608" s="10"/>
      <c r="BD1608" s="10"/>
      <c r="BE1608" s="10"/>
      <c r="BF1608" s="10"/>
      <c r="BG1608" s="10"/>
      <c r="BH1608" s="10"/>
      <c r="BI1608" s="10"/>
      <c r="BJ1608" s="10"/>
      <c r="BK1608" s="10"/>
      <c r="BL1608" s="10"/>
      <c r="BM1608" s="10"/>
      <c r="BN1608" s="10"/>
      <c r="BO1608" s="10"/>
      <c r="BP1608" s="10"/>
      <c r="BQ1608" s="10"/>
      <c r="BR1608" s="10"/>
      <c r="BS1608" s="10"/>
      <c r="BT1608" s="10"/>
      <c r="BU1608" s="10"/>
      <c r="BV1608" s="10"/>
      <c r="BW1608" s="10"/>
      <c r="BX1608" s="10"/>
      <c r="BY1608" s="10"/>
      <c r="BZ1608" s="10"/>
      <c r="CA1608" s="10"/>
      <c r="CB1608" s="10"/>
      <c r="CC1608" s="10"/>
      <c r="CD1608" s="10"/>
      <c r="CE1608" s="10"/>
      <c r="CF1608" s="10"/>
      <c r="CG1608" s="10"/>
      <c r="CH1608" s="10"/>
      <c r="CI1608" s="10"/>
      <c r="CJ1608" s="10"/>
      <c r="CK1608" s="10"/>
      <c r="CL1608" s="10"/>
      <c r="CM1608" s="10"/>
      <c r="CN1608" s="10"/>
      <c r="CO1608" s="10"/>
      <c r="CP1608" s="10"/>
      <c r="CQ1608" s="10"/>
      <c r="CR1608" s="10"/>
      <c r="CS1608" s="10"/>
      <c r="CT1608" s="10"/>
      <c r="CU1608" s="10"/>
      <c r="CV1608" s="10"/>
      <c r="CW1608" s="10"/>
      <c r="CX1608" s="10"/>
      <c r="CY1608" s="10"/>
      <c r="CZ1608" s="10"/>
      <c r="DA1608" s="10"/>
      <c r="DB1608" s="10"/>
      <c r="DC1608" s="10"/>
      <c r="DD1608" s="10"/>
      <c r="DE1608" s="10"/>
      <c r="DF1608" s="10"/>
      <c r="DG1608" s="10"/>
      <c r="DH1608" s="10"/>
      <c r="DI1608" s="10"/>
      <c r="DJ1608" s="10"/>
      <c r="DK1608" s="10"/>
      <c r="DL1608" s="10"/>
      <c r="DM1608" s="10"/>
      <c r="DN1608" s="10"/>
      <c r="DO1608" s="10"/>
      <c r="DP1608" s="10"/>
      <c r="DQ1608" s="10"/>
      <c r="DR1608" s="10"/>
      <c r="DS1608" s="10"/>
    </row>
    <row r="1609" spans="1:123" s="25" customFormat="1" ht="10.95" customHeight="1" x14ac:dyDescent="0.25">
      <c r="A1609" s="87" t="s">
        <v>348</v>
      </c>
      <c r="B1609" s="88"/>
      <c r="C1609" s="88"/>
      <c r="D1609" s="88"/>
      <c r="E1609" s="89"/>
      <c r="F1609" s="90"/>
      <c r="G1609" s="13"/>
      <c r="H1609" s="13"/>
      <c r="I1609" s="13"/>
      <c r="J1609" s="13"/>
      <c r="K1609" s="14" t="s">
        <v>303</v>
      </c>
      <c r="L1609" s="91">
        <v>4003</v>
      </c>
      <c r="M1609" s="92"/>
      <c r="N1609" s="25" t="str">
        <f>TRIM("      TOTAL EMPLOYEE WAGES")</f>
        <v>TOTAL EMPLOYEE WAGES</v>
      </c>
      <c r="P1609" s="70"/>
      <c r="Q1609" s="10"/>
      <c r="R1609" s="85"/>
      <c r="S1609" s="93"/>
      <c r="T1609" s="25">
        <f>AD1609/T$6</f>
        <v>328985.33666666667</v>
      </c>
      <c r="V1609" s="25">
        <f>AF1609/V$6</f>
        <v>300863.7111111111</v>
      </c>
      <c r="X1609" s="25">
        <f>AH1609/X$6</f>
        <v>281192.95083333337</v>
      </c>
      <c r="Z1609" s="25">
        <f>AJ1609/Z$6</f>
        <v>273773.56789175002</v>
      </c>
      <c r="AA1609" s="93"/>
      <c r="AB1609" s="14">
        <f>AL1609/AB$6</f>
        <v>0</v>
      </c>
      <c r="AC1609" s="65"/>
      <c r="AD1609" s="14">
        <v>986956.01</v>
      </c>
      <c r="AE1609" s="14"/>
      <c r="AF1609" s="14">
        <v>2707773.4</v>
      </c>
      <c r="AG1609" s="14"/>
      <c r="AH1609" s="14">
        <v>3374315.41</v>
      </c>
      <c r="AI1609" s="14"/>
      <c r="AJ1609" s="14">
        <v>3285282.8147010002</v>
      </c>
      <c r="AK1609" s="65"/>
      <c r="AL1609" s="14">
        <v>0</v>
      </c>
      <c r="AM1609" s="65"/>
      <c r="AN1609" s="25">
        <v>298633.90000000002</v>
      </c>
      <c r="AO1609" s="25">
        <v>276868.40999999997</v>
      </c>
      <c r="AP1609" s="25">
        <v>333645.75</v>
      </c>
      <c r="AQ1609" s="25">
        <v>280742.74</v>
      </c>
      <c r="AR1609" s="25">
        <v>268234.26</v>
      </c>
      <c r="AS1609" s="25">
        <v>295511.43</v>
      </c>
      <c r="AT1609" s="25">
        <v>281647.65000000002</v>
      </c>
      <c r="AU1609" s="25">
        <v>295940.96999999997</v>
      </c>
      <c r="AV1609" s="25">
        <v>298740.34000000003</v>
      </c>
      <c r="AW1609" s="25">
        <v>329369.52</v>
      </c>
      <c r="AX1609" s="25">
        <v>325844.74</v>
      </c>
      <c r="AY1609" s="25">
        <v>331741.75</v>
      </c>
      <c r="AZ1609" s="93"/>
      <c r="BA1609" s="10"/>
      <c r="BB1609" s="10"/>
      <c r="BC1609" s="10"/>
      <c r="BD1609" s="10"/>
      <c r="BE1609" s="10"/>
      <c r="BF1609" s="10"/>
      <c r="BG1609" s="10"/>
      <c r="BH1609" s="10"/>
      <c r="BI1609" s="10"/>
      <c r="BJ1609" s="10"/>
      <c r="BK1609" s="10"/>
      <c r="BL1609" s="10"/>
      <c r="BM1609" s="10"/>
      <c r="BN1609" s="10"/>
      <c r="BO1609" s="10"/>
      <c r="BP1609" s="10"/>
      <c r="BQ1609" s="10"/>
      <c r="BR1609" s="10"/>
      <c r="BS1609" s="10"/>
      <c r="BT1609" s="10"/>
      <c r="BU1609" s="10"/>
      <c r="BV1609" s="10"/>
      <c r="BW1609" s="10"/>
      <c r="BX1609" s="10"/>
      <c r="BY1609" s="10"/>
      <c r="BZ1609" s="10"/>
      <c r="CA1609" s="10"/>
      <c r="CB1609" s="10"/>
      <c r="CC1609" s="10"/>
      <c r="CD1609" s="10"/>
      <c r="CE1609" s="10"/>
      <c r="CF1609" s="10"/>
      <c r="CG1609" s="10"/>
      <c r="CH1609" s="10"/>
      <c r="CI1609" s="10"/>
      <c r="CJ1609" s="10"/>
      <c r="CK1609" s="10"/>
      <c r="CL1609" s="10"/>
      <c r="CM1609" s="10"/>
      <c r="CN1609" s="10"/>
      <c r="CO1609" s="10"/>
      <c r="CP1609" s="10"/>
      <c r="CQ1609" s="10"/>
      <c r="CR1609" s="10"/>
      <c r="CS1609" s="10"/>
      <c r="CT1609" s="10"/>
      <c r="CU1609" s="10"/>
      <c r="CV1609" s="10"/>
      <c r="CW1609" s="10"/>
      <c r="CX1609" s="10"/>
      <c r="CY1609" s="10"/>
      <c r="CZ1609" s="10"/>
      <c r="DA1609" s="10"/>
      <c r="DB1609" s="10"/>
      <c r="DC1609" s="10"/>
      <c r="DD1609" s="10"/>
      <c r="DE1609" s="10"/>
      <c r="DF1609" s="10"/>
      <c r="DG1609" s="10"/>
      <c r="DH1609" s="10"/>
      <c r="DI1609" s="10"/>
      <c r="DJ1609" s="10"/>
      <c r="DK1609" s="10"/>
      <c r="DL1609" s="10"/>
      <c r="DM1609" s="10"/>
      <c r="DN1609" s="10"/>
      <c r="DO1609" s="10"/>
      <c r="DP1609" s="10"/>
      <c r="DQ1609" s="10"/>
      <c r="DR1609" s="10"/>
      <c r="DS1609" s="10"/>
    </row>
    <row r="1610" spans="1:123" s="25" customFormat="1" ht="10.95" customHeight="1" x14ac:dyDescent="0.25">
      <c r="A1610" s="87" t="s">
        <v>348</v>
      </c>
      <c r="B1610" s="88"/>
      <c r="C1610" s="88"/>
      <c r="D1610" s="88"/>
      <c r="E1610" s="89"/>
      <c r="F1610" s="90"/>
      <c r="G1610" s="13"/>
      <c r="H1610" s="13"/>
      <c r="I1610" s="13"/>
      <c r="J1610" s="13"/>
      <c r="K1610" s="14" t="s">
        <v>305</v>
      </c>
      <c r="L1610" s="91">
        <v>4003</v>
      </c>
      <c r="M1610" s="92"/>
      <c r="N1610" s="25" t="str">
        <f>TRIM("TOTAL COMPENSATION")</f>
        <v>TOTAL COMPENSATION</v>
      </c>
      <c r="P1610" s="70"/>
      <c r="Q1610" s="10"/>
      <c r="R1610" s="85"/>
      <c r="S1610" s="93"/>
      <c r="T1610" s="25">
        <f>AD1610/T$6</f>
        <v>348280.54333333333</v>
      </c>
      <c r="V1610" s="25">
        <f>AF1610/V$6</f>
        <v>320047.52666666667</v>
      </c>
      <c r="X1610" s="25">
        <f>AH1610/X$6</f>
        <v>300321.2525</v>
      </c>
      <c r="Z1610" s="25">
        <f>AJ1610/Z$6</f>
        <v>292897.56789175002</v>
      </c>
      <c r="AA1610" s="93"/>
      <c r="AB1610" s="14">
        <f>AL1610/AB$6</f>
        <v>0</v>
      </c>
      <c r="AC1610" s="65"/>
      <c r="AD1610" s="14">
        <v>1044841.63</v>
      </c>
      <c r="AE1610" s="14"/>
      <c r="AF1610" s="14">
        <v>2880427.74</v>
      </c>
      <c r="AG1610" s="14"/>
      <c r="AH1610" s="14">
        <v>3603855.03</v>
      </c>
      <c r="AI1610" s="14"/>
      <c r="AJ1610" s="14">
        <v>3514770.8147010002</v>
      </c>
      <c r="AK1610" s="65"/>
      <c r="AL1610" s="14">
        <v>0</v>
      </c>
      <c r="AM1610" s="65"/>
      <c r="AN1610" s="25">
        <v>317762.15999999997</v>
      </c>
      <c r="AO1610" s="25">
        <v>295996.67</v>
      </c>
      <c r="AP1610" s="25">
        <v>352774.01</v>
      </c>
      <c r="AQ1610" s="25">
        <v>299871</v>
      </c>
      <c r="AR1610" s="25">
        <v>287362.52</v>
      </c>
      <c r="AS1610" s="25">
        <v>314639.69</v>
      </c>
      <c r="AT1610" s="25">
        <v>300775.90999999997</v>
      </c>
      <c r="AU1610" s="25">
        <v>315067.96999999997</v>
      </c>
      <c r="AV1610" s="25">
        <v>317869.02</v>
      </c>
      <c r="AW1610" s="25">
        <v>348498.62</v>
      </c>
      <c r="AX1610" s="25">
        <v>345473</v>
      </c>
      <c r="AY1610" s="25">
        <v>350870.01</v>
      </c>
      <c r="AZ1610" s="93"/>
      <c r="BA1610" s="10"/>
      <c r="BB1610" s="10"/>
      <c r="BC1610" s="10"/>
      <c r="BD1610" s="10"/>
      <c r="BE1610" s="10"/>
      <c r="BF1610" s="10"/>
      <c r="BG1610" s="10"/>
      <c r="BH1610" s="10"/>
      <c r="BI1610" s="10"/>
      <c r="BJ1610" s="10"/>
      <c r="BK1610" s="10"/>
      <c r="BL1610" s="10"/>
      <c r="BM1610" s="10"/>
      <c r="BN1610" s="10"/>
      <c r="BO1610" s="10"/>
      <c r="BP1610" s="10"/>
      <c r="BQ1610" s="10"/>
      <c r="BR1610" s="10"/>
      <c r="BS1610" s="10"/>
      <c r="BT1610" s="10"/>
      <c r="BU1610" s="10"/>
      <c r="BV1610" s="10"/>
      <c r="BW1610" s="10"/>
      <c r="BX1610" s="10"/>
      <c r="BY1610" s="10"/>
      <c r="BZ1610" s="10"/>
      <c r="CA1610" s="10"/>
      <c r="CB1610" s="10"/>
      <c r="CC1610" s="10"/>
      <c r="CD1610" s="10"/>
      <c r="CE1610" s="10"/>
      <c r="CF1610" s="10"/>
      <c r="CG1610" s="10"/>
      <c r="CH1610" s="10"/>
      <c r="CI1610" s="10"/>
      <c r="CJ1610" s="10"/>
      <c r="CK1610" s="10"/>
      <c r="CL1610" s="10"/>
      <c r="CM1610" s="10"/>
      <c r="CN1610" s="10"/>
      <c r="CO1610" s="10"/>
      <c r="CP1610" s="10"/>
      <c r="CQ1610" s="10"/>
      <c r="CR1610" s="10"/>
      <c r="CS1610" s="10"/>
      <c r="CT1610" s="10"/>
      <c r="CU1610" s="10"/>
      <c r="CV1610" s="10"/>
      <c r="CW1610" s="10"/>
      <c r="CX1610" s="10"/>
      <c r="CY1610" s="10"/>
      <c r="CZ1610" s="10"/>
      <c r="DA1610" s="10"/>
      <c r="DB1610" s="10"/>
      <c r="DC1610" s="10"/>
      <c r="DD1610" s="10"/>
      <c r="DE1610" s="10"/>
      <c r="DF1610" s="10"/>
      <c r="DG1610" s="10"/>
      <c r="DH1610" s="10"/>
      <c r="DI1610" s="10"/>
      <c r="DJ1610" s="10"/>
      <c r="DK1610" s="10"/>
      <c r="DL1610" s="10"/>
      <c r="DM1610" s="10"/>
      <c r="DN1610" s="10"/>
      <c r="DO1610" s="10"/>
      <c r="DP1610" s="10"/>
      <c r="DQ1610" s="10"/>
      <c r="DR1610" s="10"/>
      <c r="DS1610" s="10"/>
    </row>
    <row r="1611" spans="1:123" x14ac:dyDescent="0.25">
      <c r="A1611" s="75" t="s">
        <v>348</v>
      </c>
      <c r="L1611" s="94"/>
    </row>
    <row r="1612" spans="1:123" s="86" customFormat="1" ht="15" customHeight="1" x14ac:dyDescent="0.25">
      <c r="A1612" s="75" t="s">
        <v>348</v>
      </c>
      <c r="B1612" s="80"/>
      <c r="C1612" s="80"/>
      <c r="D1612" s="80"/>
      <c r="E1612" s="81"/>
      <c r="F1612" s="82"/>
      <c r="G1612" s="81"/>
      <c r="H1612" s="81"/>
      <c r="I1612" s="81"/>
      <c r="J1612" s="81"/>
      <c r="K1612" s="81"/>
      <c r="L1612" s="83">
        <f>L1613</f>
        <v>4003</v>
      </c>
      <c r="M1612" s="84" t="s">
        <v>351</v>
      </c>
      <c r="N1612" s="84"/>
      <c r="O1612" s="84"/>
      <c r="P1612" s="84"/>
      <c r="Q1612" s="84"/>
      <c r="R1612" s="84"/>
      <c r="S1612" s="84"/>
      <c r="T1612" s="84"/>
      <c r="U1612" s="84"/>
      <c r="V1612" s="84"/>
      <c r="W1612" s="84"/>
      <c r="X1612" s="84"/>
      <c r="Y1612" s="84"/>
      <c r="Z1612" s="84"/>
      <c r="AA1612" s="84"/>
      <c r="AB1612" s="81"/>
      <c r="AC1612" s="81"/>
      <c r="AD1612" s="14"/>
      <c r="AE1612" s="14"/>
      <c r="AF1612" s="14"/>
      <c r="AG1612" s="14"/>
      <c r="AH1612" s="14"/>
      <c r="AI1612" s="14"/>
      <c r="AJ1612" s="14"/>
      <c r="AK1612" s="14"/>
      <c r="AL1612" s="14"/>
      <c r="AM1612" s="14"/>
      <c r="AN1612" s="85"/>
      <c r="AO1612" s="85"/>
      <c r="AP1612" s="85"/>
      <c r="AQ1612" s="85"/>
      <c r="AR1612" s="85"/>
      <c r="AS1612" s="85"/>
      <c r="AT1612" s="85"/>
      <c r="AU1612" s="85"/>
      <c r="AV1612" s="85"/>
      <c r="AW1612" s="85"/>
      <c r="AX1612" s="85"/>
      <c r="AY1612" s="85"/>
      <c r="AZ1612" s="84"/>
      <c r="BA1612" s="10"/>
      <c r="BB1612" s="10"/>
      <c r="BC1612" s="10"/>
      <c r="BD1612" s="10"/>
      <c r="BE1612" s="10"/>
      <c r="BF1612" s="10"/>
      <c r="BG1612" s="10"/>
      <c r="BH1612" s="10"/>
      <c r="BI1612" s="10"/>
      <c r="BJ1612" s="10"/>
      <c r="BK1612" s="10"/>
      <c r="BL1612" s="10"/>
      <c r="BM1612" s="10"/>
      <c r="BN1612" s="10"/>
      <c r="BO1612" s="10"/>
      <c r="BP1612" s="10"/>
      <c r="BQ1612" s="10"/>
      <c r="BR1612" s="10"/>
      <c r="BS1612" s="10"/>
      <c r="BT1612" s="10"/>
      <c r="BU1612" s="10"/>
      <c r="BV1612" s="10"/>
      <c r="BW1612" s="10"/>
      <c r="BX1612" s="10"/>
      <c r="BY1612" s="10"/>
      <c r="BZ1612" s="10"/>
      <c r="CA1612" s="10"/>
      <c r="CB1612" s="10"/>
      <c r="CC1612" s="10"/>
      <c r="CD1612" s="10"/>
      <c r="CE1612" s="10"/>
      <c r="CF1612" s="10"/>
      <c r="CG1612" s="10"/>
      <c r="CH1612" s="10"/>
      <c r="CI1612" s="10"/>
      <c r="CJ1612" s="10"/>
      <c r="CK1612" s="10"/>
      <c r="CL1612" s="10"/>
      <c r="CM1612" s="10"/>
      <c r="CN1612" s="10"/>
      <c r="CO1612" s="10"/>
      <c r="CP1612" s="10"/>
      <c r="CQ1612" s="10"/>
      <c r="CR1612" s="10"/>
      <c r="CS1612" s="10"/>
      <c r="CT1612" s="10"/>
      <c r="CU1612" s="10"/>
      <c r="CV1612" s="10"/>
      <c r="CW1612" s="10"/>
      <c r="CX1612" s="10"/>
      <c r="CY1612" s="10"/>
      <c r="CZ1612" s="10"/>
      <c r="DA1612" s="10"/>
      <c r="DB1612" s="10"/>
      <c r="DC1612" s="10"/>
      <c r="DD1612" s="10"/>
      <c r="DE1612" s="10"/>
      <c r="DF1612" s="10"/>
      <c r="DG1612" s="10"/>
      <c r="DH1612" s="10"/>
      <c r="DI1612" s="10"/>
      <c r="DJ1612" s="10"/>
      <c r="DK1612" s="10"/>
      <c r="DL1612" s="10"/>
      <c r="DM1612" s="10"/>
      <c r="DN1612" s="10"/>
      <c r="DO1612" s="10"/>
      <c r="DP1612" s="10"/>
      <c r="DQ1612" s="10"/>
      <c r="DR1612" s="10"/>
      <c r="DS1612" s="10"/>
    </row>
    <row r="1613" spans="1:123" s="101" customFormat="1" ht="10.95" customHeight="1" x14ac:dyDescent="0.25">
      <c r="A1613" s="75" t="s">
        <v>348</v>
      </c>
      <c r="B1613" s="95" t="str">
        <f t="shared" ref="B1613" si="446">IF(E1613&gt;0,"Bud02 " &amp; C1613 &amp;","&amp;D1613&amp;",'"&amp;E1613&amp;"',"&amp;1*R1613)</f>
        <v>Bud02 2020,4003,'xpr003',0.117134</v>
      </c>
      <c r="C1613" s="96">
        <f t="shared" ref="C1613" si="447">$E$5</f>
        <v>2020</v>
      </c>
      <c r="D1613" s="96">
        <v>4003</v>
      </c>
      <c r="E1613" s="97" t="str">
        <f>K1613</f>
        <v>xpr003</v>
      </c>
      <c r="F1613" s="90"/>
      <c r="G1613" s="98">
        <f>IF(""="",1,SUBSTITUTE(SUBSTITUTE("","xxp","xpp"),"xppm13","xppm08"))</f>
        <v>1</v>
      </c>
      <c r="H1613" s="98">
        <f>IF(""="",1,"")</f>
        <v>1</v>
      </c>
      <c r="I1613" s="98">
        <f>IF(""="",1,IF(LEFT("",1)&lt;&gt;"E","",1))</f>
        <v>1</v>
      </c>
      <c r="J1613" s="98">
        <f>IF(""="",1,IF(LEFT("",1)="E","",1))</f>
        <v>1</v>
      </c>
      <c r="K1613" s="99" t="s">
        <v>352</v>
      </c>
      <c r="L1613" s="91">
        <v>4003</v>
      </c>
      <c r="M1613" s="100" t="str">
        <f>IF(LEFT($G1613,4)="xppm","*","")</f>
        <v/>
      </c>
      <c r="N1613" s="101" t="str">
        <f>UPPER(TRIM("        NON_PRODUCTIVE RATE (NON-EXEMPT)"))</f>
        <v>NON_PRODUCTIVE RATE (NON-EXEMPT)</v>
      </c>
      <c r="P1613" s="102"/>
      <c r="R1613" s="103">
        <f>IFERROR(IF(1*AB1613&gt;0,AB1613,Z1613),Z1613)</f>
        <v>0.117134</v>
      </c>
      <c r="S1613" s="104"/>
      <c r="T1613" s="105">
        <f>IFERROR(IF(LEFT($G1613,4)="xppm",AD1613/VLOOKUP($G1613,$K$11:$Z$28,T$1,0),IF(LEFT($J1613,1)="E",AD1613/VLOOKUP($J1613,$K$11:$Z$28,T$1,0),AD1613/T$6)),"")</f>
        <v>0</v>
      </c>
      <c r="U1613" s="105"/>
      <c r="V1613" s="105">
        <f>IFERROR(IF(LEFT($G1613,4)="xppm",AF1613/VLOOKUP($G1613,$K$11:$Z$28,V$1,0),IF(LEFT($J1613,1)="E",AF1613/VLOOKUP($J1613,$K$11:$Z$28,V$1,0),AF1613/V$6)),"")</f>
        <v>0</v>
      </c>
      <c r="W1613" s="105"/>
      <c r="X1613" s="105">
        <f>IFERROR(IF(LEFT($G1613,4)="xppm",AH1613/VLOOKUP($G1613,$K$11:$Z$28,X$1,0),IF(LEFT($J1613,1)="E",AH1613/VLOOKUP($J1613,$K$11:$Z$28,X$1,0),AH1613/X$6)),"")</f>
        <v>0</v>
      </c>
      <c r="Y1613" s="105"/>
      <c r="Z1613" s="105">
        <f>IFERROR(IF(LEFT($G1613,4)="xppm",AJ1613/VLOOKUP($G1613,$K$11:$Z$28,Z$1,0),IF(LEFT($J1613,1)="E",AJ1613/VLOOKUP($J1613,$K$11:$Z$28,Z$1,0),AJ1613/Z$6)),"")</f>
        <v>0.117134</v>
      </c>
      <c r="AA1613" s="104"/>
      <c r="AB1613" s="106">
        <f>IFERROR(IF(LEFT($G1613,4)="xppm",AL1613/VLOOKUP($G1613,$K$11:$Z$28,AB$1,0),IF(LEFT($J1613,1)="E",AL1613/VLOOKUP($J1613,$K$11:$AB$28,AB$1,0),AL1613/AB$6)),"")</f>
        <v>0</v>
      </c>
      <c r="AC1613" s="107"/>
      <c r="AD1613" s="106"/>
      <c r="AE1613" s="106"/>
      <c r="AF1613" s="106"/>
      <c r="AG1613" s="106"/>
      <c r="AH1613" s="106"/>
      <c r="AI1613" s="106"/>
      <c r="AJ1613" s="106">
        <v>1.405608</v>
      </c>
      <c r="AK1613" s="107"/>
      <c r="AL1613" s="106">
        <v>0</v>
      </c>
      <c r="AM1613" s="107"/>
      <c r="AN1613" s="105"/>
      <c r="AO1613" s="105"/>
      <c r="AP1613" s="105"/>
      <c r="AQ1613" s="105"/>
      <c r="AR1613" s="105"/>
      <c r="AS1613" s="105"/>
      <c r="AT1613" s="105"/>
      <c r="AU1613" s="105"/>
      <c r="AV1613" s="105"/>
      <c r="AW1613" s="105"/>
      <c r="AX1613" s="105"/>
      <c r="AY1613" s="105"/>
      <c r="AZ1613" s="108"/>
      <c r="BA1613" s="10"/>
      <c r="BB1613" s="10"/>
      <c r="BC1613" s="10"/>
      <c r="BD1613" s="10"/>
      <c r="BE1613" s="10"/>
      <c r="BF1613" s="10"/>
      <c r="BG1613" s="10"/>
      <c r="BH1613" s="10"/>
      <c r="BI1613" s="10"/>
      <c r="BJ1613" s="10"/>
      <c r="BK1613" s="10"/>
      <c r="BL1613" s="10"/>
      <c r="BM1613" s="10"/>
      <c r="BN1613" s="10"/>
      <c r="BO1613" s="10"/>
      <c r="BP1613" s="10"/>
      <c r="BQ1613" s="10"/>
      <c r="BR1613" s="10"/>
      <c r="BS1613" s="10"/>
      <c r="BT1613" s="10"/>
      <c r="BU1613" s="10"/>
      <c r="BV1613" s="10"/>
      <c r="BW1613" s="10"/>
      <c r="BX1613" s="10"/>
      <c r="BY1613" s="10"/>
      <c r="BZ1613" s="10"/>
      <c r="CA1613" s="10"/>
      <c r="CB1613" s="10"/>
      <c r="CC1613" s="10"/>
      <c r="CD1613" s="10"/>
      <c r="CE1613" s="10"/>
      <c r="CF1613" s="10"/>
      <c r="CG1613" s="10"/>
      <c r="CH1613" s="10"/>
      <c r="CI1613" s="10"/>
      <c r="CJ1613" s="10"/>
      <c r="CK1613" s="10"/>
      <c r="CL1613" s="10"/>
      <c r="CM1613" s="10"/>
      <c r="CN1613" s="10"/>
      <c r="CO1613" s="10"/>
      <c r="CP1613" s="10"/>
      <c r="CQ1613" s="10"/>
      <c r="CR1613" s="10"/>
      <c r="CS1613" s="10"/>
      <c r="CT1613" s="10"/>
      <c r="CU1613" s="10"/>
      <c r="CV1613" s="10"/>
      <c r="CW1613" s="10"/>
      <c r="CX1613" s="10"/>
      <c r="CY1613" s="10"/>
      <c r="CZ1613" s="10"/>
      <c r="DA1613" s="10"/>
      <c r="DB1613" s="10"/>
      <c r="DC1613" s="10"/>
      <c r="DD1613" s="10"/>
      <c r="DE1613" s="10"/>
      <c r="DF1613" s="10"/>
      <c r="DG1613" s="10"/>
      <c r="DH1613" s="10"/>
      <c r="DI1613" s="10"/>
      <c r="DJ1613" s="10"/>
      <c r="DK1613" s="10"/>
      <c r="DL1613" s="10"/>
      <c r="DM1613" s="10"/>
      <c r="DN1613" s="10"/>
      <c r="DO1613" s="10"/>
      <c r="DP1613" s="10"/>
      <c r="DQ1613" s="10"/>
      <c r="DR1613" s="10"/>
      <c r="DS1613" s="10"/>
    </row>
    <row r="1614" spans="1:123" s="101" customFormat="1" ht="10.95" customHeight="1" x14ac:dyDescent="0.25">
      <c r="A1614" s="75" t="s">
        <v>348</v>
      </c>
      <c r="B1614" s="95" t="str">
        <f>IF(E1614&gt;0,"Bud02 " &amp; C1614 &amp;","&amp;D1614&amp;",'"&amp;E1614&amp;"',"&amp;1*R1614)</f>
        <v>Bud02 2020,4003,'xpr007',0</v>
      </c>
      <c r="C1614" s="96">
        <f>$E$5</f>
        <v>2020</v>
      </c>
      <c r="D1614" s="96">
        <v>4003</v>
      </c>
      <c r="E1614" s="97" t="str">
        <f>K1614</f>
        <v>xpr007</v>
      </c>
      <c r="F1614" s="90"/>
      <c r="G1614" s="98">
        <f>IF(""="",1,SUBSTITUTE(SUBSTITUTE("","xxp","xpp"),"xppm13","xppm08"))</f>
        <v>1</v>
      </c>
      <c r="H1614" s="98">
        <f>IF(""="",1,"")</f>
        <v>1</v>
      </c>
      <c r="I1614" s="98">
        <f>IF(""="",1,IF(LEFT("",1)&lt;&gt;"E","",1))</f>
        <v>1</v>
      </c>
      <c r="J1614" s="98">
        <f>IF(""="",1,IF(LEFT("",1)="E","",1))</f>
        <v>1</v>
      </c>
      <c r="K1614" s="99" t="s">
        <v>353</v>
      </c>
      <c r="L1614" s="91">
        <v>4003</v>
      </c>
      <c r="M1614" s="100" t="str">
        <f>IF(LEFT($G1614,4)="xppm","*","")</f>
        <v/>
      </c>
      <c r="N1614" s="101" t="str">
        <f>UPPER(TRIM("        NON_PRODUCTIVE RATE (EXEMPT)"))</f>
        <v>NON_PRODUCTIVE RATE (EXEMPT)</v>
      </c>
      <c r="P1614" s="102"/>
      <c r="R1614" s="103">
        <f>IFERROR(IF(1*AB1614&gt;0,AB1614,Z1614),Z1614)</f>
        <v>0</v>
      </c>
      <c r="S1614" s="104"/>
      <c r="T1614" s="105">
        <f>IFERROR(IF(LEFT($G1614,4)="xppm",AD1614/VLOOKUP($G1614,$K$11:$Z$28,T$1,0),IF(LEFT($J1614,1)="E",AD1614/VLOOKUP($J1614,$K$11:$Z$28,T$1,0),AD1614/T$6)),"")</f>
        <v>0</v>
      </c>
      <c r="U1614" s="105"/>
      <c r="V1614" s="105">
        <f>IFERROR(IF(LEFT($G1614,4)="xppm",AF1614/VLOOKUP($G1614,$K$11:$Z$28,V$1,0),IF(LEFT($J1614,1)="E",AF1614/VLOOKUP($J1614,$K$11:$Z$28,V$1,0),AF1614/V$6)),"")</f>
        <v>0</v>
      </c>
      <c r="W1614" s="105"/>
      <c r="X1614" s="105">
        <f>IFERROR(IF(LEFT($G1614,4)="xppm",AH1614/VLOOKUP($G1614,$K$11:$Z$28,X$1,0),IF(LEFT($J1614,1)="E",AH1614/VLOOKUP($J1614,$K$11:$Z$28,X$1,0),AH1614/X$6)),"")</f>
        <v>0</v>
      </c>
      <c r="Y1614" s="105"/>
      <c r="Z1614" s="105">
        <f>IFERROR(IF(LEFT($G1614,4)="xppm",AJ1614/VLOOKUP($G1614,$K$11:$Z$28,Z$1,0),IF(LEFT($J1614,1)="E",AJ1614/VLOOKUP($J1614,$K$11:$Z$28,Z$1,0),AJ1614/Z$6)),"")</f>
        <v>0</v>
      </c>
      <c r="AA1614" s="104"/>
      <c r="AB1614" s="106">
        <f>IFERROR(IF(LEFT($G1614,4)="xppm",AL1614/VLOOKUP($G1614,$K$11:$Z$28,AB$1,0),IF(LEFT($J1614,1)="E",AL1614/VLOOKUP($J1614,$K$11:$AB$28,AB$1,0),AL1614/AB$6)),"")</f>
        <v>0</v>
      </c>
      <c r="AC1614" s="107"/>
      <c r="AD1614" s="106"/>
      <c r="AE1614" s="106"/>
      <c r="AF1614" s="106"/>
      <c r="AG1614" s="106"/>
      <c r="AH1614" s="106"/>
      <c r="AI1614" s="106"/>
      <c r="AJ1614" s="106">
        <v>0</v>
      </c>
      <c r="AK1614" s="107"/>
      <c r="AL1614" s="106">
        <v>0</v>
      </c>
      <c r="AM1614" s="107"/>
      <c r="AN1614" s="105"/>
      <c r="AO1614" s="105"/>
      <c r="AP1614" s="105"/>
      <c r="AQ1614" s="105"/>
      <c r="AR1614" s="105"/>
      <c r="AS1614" s="105"/>
      <c r="AT1614" s="105"/>
      <c r="AU1614" s="105"/>
      <c r="AV1614" s="105"/>
      <c r="AW1614" s="105"/>
      <c r="AX1614" s="105"/>
      <c r="AY1614" s="105"/>
      <c r="AZ1614" s="108"/>
      <c r="BA1614" s="10"/>
      <c r="BB1614" s="10"/>
      <c r="BC1614" s="10"/>
      <c r="BD1614" s="10"/>
      <c r="BE1614" s="10"/>
      <c r="BF1614" s="10"/>
      <c r="BG1614" s="10"/>
      <c r="BH1614" s="10"/>
      <c r="BI1614" s="10"/>
      <c r="BJ1614" s="10"/>
      <c r="BK1614" s="10"/>
      <c r="BL1614" s="10"/>
      <c r="BM1614" s="10"/>
      <c r="BN1614" s="10"/>
      <c r="BO1614" s="10"/>
      <c r="BP1614" s="10"/>
      <c r="BQ1614" s="10"/>
      <c r="BR1614" s="10"/>
      <c r="BS1614" s="10"/>
      <c r="BT1614" s="10"/>
      <c r="BU1614" s="10"/>
      <c r="BV1614" s="10"/>
      <c r="BW1614" s="10"/>
      <c r="BX1614" s="10"/>
      <c r="BY1614" s="10"/>
      <c r="BZ1614" s="10"/>
      <c r="CA1614" s="10"/>
      <c r="CB1614" s="10"/>
      <c r="CC1614" s="10"/>
      <c r="CD1614" s="10"/>
      <c r="CE1614" s="10"/>
      <c r="CF1614" s="10"/>
      <c r="CG1614" s="10"/>
      <c r="CH1614" s="10"/>
      <c r="CI1614" s="10"/>
      <c r="CJ1614" s="10"/>
      <c r="CK1614" s="10"/>
      <c r="CL1614" s="10"/>
      <c r="CM1614" s="10"/>
      <c r="CN1614" s="10"/>
      <c r="CO1614" s="10"/>
      <c r="CP1614" s="10"/>
      <c r="CQ1614" s="10"/>
      <c r="CR1614" s="10"/>
      <c r="CS1614" s="10"/>
      <c r="CT1614" s="10"/>
      <c r="CU1614" s="10"/>
      <c r="CV1614" s="10"/>
      <c r="CW1614" s="10"/>
      <c r="CX1614" s="10"/>
      <c r="CY1614" s="10"/>
      <c r="CZ1614" s="10"/>
      <c r="DA1614" s="10"/>
      <c r="DB1614" s="10"/>
      <c r="DC1614" s="10"/>
      <c r="DD1614" s="10"/>
      <c r="DE1614" s="10"/>
      <c r="DF1614" s="10"/>
      <c r="DG1614" s="10"/>
      <c r="DH1614" s="10"/>
      <c r="DI1614" s="10"/>
      <c r="DJ1614" s="10"/>
      <c r="DK1614" s="10"/>
      <c r="DL1614" s="10"/>
      <c r="DM1614" s="10"/>
      <c r="DN1614" s="10"/>
      <c r="DO1614" s="10"/>
      <c r="DP1614" s="10"/>
      <c r="DQ1614" s="10"/>
      <c r="DR1614" s="10"/>
      <c r="DS1614" s="10"/>
    </row>
    <row r="1615" spans="1:123" x14ac:dyDescent="0.25">
      <c r="A1615" s="75" t="s">
        <v>348</v>
      </c>
      <c r="L1615" s="94"/>
    </row>
    <row r="1616" spans="1:123" s="86" customFormat="1" ht="15" customHeight="1" x14ac:dyDescent="0.25">
      <c r="A1616" s="75" t="s">
        <v>348</v>
      </c>
      <c r="B1616" s="80"/>
      <c r="C1616" s="80"/>
      <c r="D1616" s="80"/>
      <c r="E1616" s="81"/>
      <c r="F1616" s="82"/>
      <c r="G1616" s="81"/>
      <c r="H1616" s="81"/>
      <c r="I1616" s="81"/>
      <c r="J1616" s="81"/>
      <c r="K1616" s="81"/>
      <c r="L1616" s="83">
        <f>L1617</f>
        <v>4003</v>
      </c>
      <c r="M1616" s="84" t="s">
        <v>354</v>
      </c>
      <c r="N1616" s="84"/>
      <c r="O1616" s="84"/>
      <c r="P1616" s="84"/>
      <c r="Q1616" s="84"/>
      <c r="R1616" s="84"/>
      <c r="S1616" s="84"/>
      <c r="T1616" s="84"/>
      <c r="U1616" s="84"/>
      <c r="V1616" s="84"/>
      <c r="W1616" s="84"/>
      <c r="X1616" s="84"/>
      <c r="Y1616" s="84"/>
      <c r="Z1616" s="84"/>
      <c r="AA1616" s="84"/>
      <c r="AB1616" s="81"/>
      <c r="AC1616" s="81"/>
      <c r="AD1616" s="14"/>
      <c r="AE1616" s="14"/>
      <c r="AF1616" s="14"/>
      <c r="AG1616" s="14"/>
      <c r="AH1616" s="14"/>
      <c r="AI1616" s="14"/>
      <c r="AJ1616" s="14"/>
      <c r="AK1616" s="14"/>
      <c r="AL1616" s="14"/>
      <c r="AM1616" s="14"/>
      <c r="AN1616" s="85"/>
      <c r="AO1616" s="85"/>
      <c r="AP1616" s="85"/>
      <c r="AQ1616" s="85"/>
      <c r="AR1616" s="85"/>
      <c r="AS1616" s="85"/>
      <c r="AT1616" s="85"/>
      <c r="AU1616" s="85"/>
      <c r="AV1616" s="85"/>
      <c r="AW1616" s="85"/>
      <c r="AX1616" s="85"/>
      <c r="AY1616" s="85"/>
      <c r="AZ1616" s="84"/>
      <c r="BA1616" s="10"/>
      <c r="BB1616" s="10"/>
      <c r="BC1616" s="10"/>
      <c r="BD1616" s="10"/>
      <c r="BE1616" s="10"/>
      <c r="BF1616" s="10"/>
      <c r="BG1616" s="10"/>
      <c r="BH1616" s="10"/>
      <c r="BI1616" s="10"/>
      <c r="BJ1616" s="10"/>
      <c r="BK1616" s="10"/>
      <c r="BL1616" s="10"/>
      <c r="BM1616" s="10"/>
      <c r="BN1616" s="10"/>
      <c r="BO1616" s="10"/>
      <c r="BP1616" s="10"/>
      <c r="BQ1616" s="10"/>
      <c r="BR1616" s="10"/>
      <c r="BS1616" s="10"/>
      <c r="BT1616" s="10"/>
      <c r="BU1616" s="10"/>
      <c r="BV1616" s="10"/>
      <c r="BW1616" s="10"/>
      <c r="BX1616" s="10"/>
      <c r="BY1616" s="10"/>
      <c r="BZ1616" s="10"/>
      <c r="CA1616" s="10"/>
      <c r="CB1616" s="10"/>
      <c r="CC1616" s="10"/>
      <c r="CD1616" s="10"/>
      <c r="CE1616" s="10"/>
      <c r="CF1616" s="10"/>
      <c r="CG1616" s="10"/>
      <c r="CH1616" s="10"/>
      <c r="CI1616" s="10"/>
      <c r="CJ1616" s="10"/>
      <c r="CK1616" s="10"/>
      <c r="CL1616" s="10"/>
      <c r="CM1616" s="10"/>
      <c r="CN1616" s="10"/>
      <c r="CO1616" s="10"/>
      <c r="CP1616" s="10"/>
      <c r="CQ1616" s="10"/>
      <c r="CR1616" s="10"/>
      <c r="CS1616" s="10"/>
      <c r="CT1616" s="10"/>
      <c r="CU1616" s="10"/>
      <c r="CV1616" s="10"/>
      <c r="CW1616" s="10"/>
      <c r="CX1616" s="10"/>
      <c r="CY1616" s="10"/>
      <c r="CZ1616" s="10"/>
      <c r="DA1616" s="10"/>
      <c r="DB1616" s="10"/>
      <c r="DC1616" s="10"/>
      <c r="DD1616" s="10"/>
      <c r="DE1616" s="10"/>
      <c r="DF1616" s="10"/>
      <c r="DG1616" s="10"/>
      <c r="DH1616" s="10"/>
      <c r="DI1616" s="10"/>
      <c r="DJ1616" s="10"/>
      <c r="DK1616" s="10"/>
      <c r="DL1616" s="10"/>
      <c r="DM1616" s="10"/>
      <c r="DN1616" s="10"/>
      <c r="DO1616" s="10"/>
      <c r="DP1616" s="10"/>
      <c r="DQ1616" s="10"/>
      <c r="DR1616" s="10"/>
      <c r="DS1616" s="10"/>
    </row>
    <row r="1617" spans="1:123" s="101" customFormat="1" ht="10.95" customHeight="1" x14ac:dyDescent="0.25">
      <c r="A1617" s="75" t="s">
        <v>348</v>
      </c>
      <c r="B1617" s="95" t="str">
        <f t="shared" ref="B1617:B1620" si="448">IF(E1617&gt;0,"Bud02 " &amp; C1617 &amp;","&amp;D1617&amp;",'"&amp;E1617&amp;"',"&amp;1*R1617)</f>
        <v>Bud02 2020,4003,'xpr005',0.0011668982467781</v>
      </c>
      <c r="C1617" s="96">
        <f t="shared" ref="C1617:C1620" si="449">$E$5</f>
        <v>2020</v>
      </c>
      <c r="D1617" s="96">
        <v>4003</v>
      </c>
      <c r="E1617" s="97" t="str">
        <f>IF(LEFT(H1617,1) = "x",H1617,F1617)</f>
        <v>xpr005</v>
      </c>
      <c r="F1617" s="90">
        <v>500000</v>
      </c>
      <c r="G1617" s="98">
        <f>IF(""="",1,SUBSTITUTE(SUBSTITUTE("","xxp","xpp"),"xppm13","xppm08"))</f>
        <v>1</v>
      </c>
      <c r="H1617" s="98" t="str">
        <f>IF("xpr005"="",1,"xpr005")</f>
        <v>xpr005</v>
      </c>
      <c r="I1617" s="98">
        <f>IF("Ew57z"="",1,IF(LEFT("Ew57z",1)&lt;&gt;"E","Ew57z",1))</f>
        <v>1</v>
      </c>
      <c r="J1617" s="98" t="str">
        <f>IF("Ew57z"="",1,IF(LEFT("Ew57z",1)="E","Ew57z",1))</f>
        <v>Ew57z</v>
      </c>
      <c r="K1617" s="99" t="s">
        <v>355</v>
      </c>
      <c r="L1617" s="91">
        <v>4003</v>
      </c>
      <c r="M1617" s="100" t="str">
        <f>IF(LEFT($G1617,4)="xppm","*","")</f>
        <v/>
      </c>
      <c r="N1617" s="101" t="str">
        <f>UPPER(TRIM("          PAYROLL TAXES"))</f>
        <v>PAYROLL TAXES</v>
      </c>
      <c r="P1617" s="102" t="s">
        <v>356</v>
      </c>
      <c r="R1617" s="109">
        <f>IFERROR(IF(1*AB1617&gt;0,AB1617,V1617),V1617)</f>
        <v>1.166898246778104E-3</v>
      </c>
      <c r="S1617" s="108"/>
      <c r="T1617" s="101">
        <f>IFERROR(IF(LEFT($G1617,4)="xppm",AD1617/VLOOKUP($G1617,$K$11:$Z$28,T$1,0),IF(LEFT($J1617,1)="E",AD1617/VLOOKUP($J1617,$K$11:$Z$28,T$1,0),AD1617/T$6)),"")</f>
        <v>1.115331380018003E-3</v>
      </c>
      <c r="V1617" s="101">
        <f>IFERROR(IF(LEFT($G1617,4)="xppm",AF1617/VLOOKUP($G1617,$K$11:$Z$28,V$1,0),IF(LEFT($J1617,1)="E",AF1617/VLOOKUP($J1617,$K$11:$Z$28,V$1,0),AF1617/V$6)),"")</f>
        <v>1.166898246778104E-3</v>
      </c>
      <c r="X1617" s="101">
        <f>IFERROR(IF(LEFT($G1617,4)="xppm",AH1617/VLOOKUP($G1617,$K$11:$Z$28,X$1,0),IF(LEFT($J1617,1)="E",AH1617/VLOOKUP($J1617,$K$11:$Z$28,X$1,0),AH1617/X$6)),"")</f>
        <v>1.3625117710261373E-3</v>
      </c>
      <c r="Z1617" s="101">
        <f>IFERROR(IF(LEFT($G1617,4)="xppm",AJ1617/VLOOKUP($G1617,$K$11:$Z$28,Z$1,0),IF(LEFT($J1617,1)="E",AJ1617/VLOOKUP($J1617,$K$11:$Z$28,Z$1,0),AJ1617/Z$6)),"")</f>
        <v>1.4121927171523308E-3</v>
      </c>
      <c r="AA1617" s="108"/>
      <c r="AB1617" s="99" t="str">
        <f>IFERROR(IF(LEFT($G1617,4)="xppm",AL1617/VLOOKUP($G1617,$K$11:$Z$28,AB$1,0),IF(LEFT($J1617,1)="E",AL1617/VLOOKUP($J1617,$K$11:$AB$28,AB$1,0),AL1617/AB$6)),"")</f>
        <v/>
      </c>
      <c r="AC1617" s="110"/>
      <c r="AD1617" s="14">
        <v>53990.85</v>
      </c>
      <c r="AE1617" s="14"/>
      <c r="AF1617" s="14">
        <v>166717.79</v>
      </c>
      <c r="AG1617" s="14"/>
      <c r="AH1617" s="14">
        <v>209696.17</v>
      </c>
      <c r="AI1617" s="14"/>
      <c r="AJ1617" s="14">
        <v>255667.168053</v>
      </c>
      <c r="AK1617" s="65"/>
      <c r="AL1617" s="14">
        <v>0</v>
      </c>
      <c r="AM1617" s="65"/>
      <c r="AN1617" s="25">
        <v>17223.45</v>
      </c>
      <c r="AO1617" s="25">
        <v>17367.400000000001</v>
      </c>
      <c r="AP1617" s="25">
        <v>19121.59</v>
      </c>
      <c r="AQ1617" s="25">
        <v>19405.349999999999</v>
      </c>
      <c r="AR1617" s="25">
        <v>17467.7</v>
      </c>
      <c r="AS1617" s="25">
        <v>19453.900000000001</v>
      </c>
      <c r="AT1617" s="25">
        <v>18315.29</v>
      </c>
      <c r="AU1617" s="25">
        <v>19301.939999999999</v>
      </c>
      <c r="AV1617" s="25">
        <v>18782.759999999998</v>
      </c>
      <c r="AW1617" s="25">
        <v>18709.509999999998</v>
      </c>
      <c r="AX1617" s="25">
        <v>17112.55</v>
      </c>
      <c r="AY1617" s="25">
        <v>18168.79</v>
      </c>
      <c r="AZ1617" s="108"/>
      <c r="BA1617" s="10"/>
      <c r="BB1617" s="10"/>
      <c r="BC1617" s="10"/>
      <c r="BD1617" s="10"/>
      <c r="BE1617" s="10"/>
      <c r="BF1617" s="10"/>
      <c r="BG1617" s="10"/>
      <c r="BH1617" s="10"/>
      <c r="BI1617" s="10"/>
      <c r="BJ1617" s="10"/>
      <c r="BK1617" s="10"/>
      <c r="BL1617" s="10"/>
      <c r="BM1617" s="10"/>
      <c r="BN1617" s="10"/>
      <c r="BO1617" s="10"/>
      <c r="BP1617" s="10"/>
      <c r="BQ1617" s="10"/>
      <c r="BR1617" s="10"/>
      <c r="BS1617" s="10"/>
      <c r="BT1617" s="10"/>
      <c r="BU1617" s="10"/>
      <c r="BV1617" s="10"/>
      <c r="BW1617" s="10"/>
      <c r="BX1617" s="10"/>
      <c r="BY1617" s="10"/>
      <c r="BZ1617" s="10"/>
      <c r="CA1617" s="10"/>
      <c r="CB1617" s="10"/>
      <c r="CC1617" s="10"/>
      <c r="CD1617" s="10"/>
      <c r="CE1617" s="10"/>
      <c r="CF1617" s="10"/>
      <c r="CG1617" s="10"/>
      <c r="CH1617" s="10"/>
      <c r="CI1617" s="10"/>
      <c r="CJ1617" s="10"/>
      <c r="CK1617" s="10"/>
      <c r="CL1617" s="10"/>
      <c r="CM1617" s="10"/>
      <c r="CN1617" s="10"/>
      <c r="CO1617" s="10"/>
      <c r="CP1617" s="10"/>
      <c r="CQ1617" s="10"/>
      <c r="CR1617" s="10"/>
      <c r="CS1617" s="10"/>
      <c r="CT1617" s="10"/>
      <c r="CU1617" s="10"/>
      <c r="CV1617" s="10"/>
      <c r="CW1617" s="10"/>
      <c r="CX1617" s="10"/>
      <c r="CY1617" s="10"/>
      <c r="CZ1617" s="10"/>
      <c r="DA1617" s="10"/>
      <c r="DB1617" s="10"/>
      <c r="DC1617" s="10"/>
      <c r="DD1617" s="10"/>
      <c r="DE1617" s="10"/>
      <c r="DF1617" s="10"/>
      <c r="DG1617" s="10"/>
      <c r="DH1617" s="10"/>
      <c r="DI1617" s="10"/>
      <c r="DJ1617" s="10"/>
      <c r="DK1617" s="10"/>
      <c r="DL1617" s="10"/>
      <c r="DM1617" s="10"/>
      <c r="DN1617" s="10"/>
      <c r="DO1617" s="10"/>
      <c r="DP1617" s="10"/>
      <c r="DQ1617" s="10"/>
      <c r="DR1617" s="10"/>
      <c r="DS1617" s="10"/>
    </row>
    <row r="1618" spans="1:123" s="101" customFormat="1" ht="10.95" customHeight="1" x14ac:dyDescent="0.25">
      <c r="A1618" s="75" t="s">
        <v>348</v>
      </c>
      <c r="B1618" s="95" t="str">
        <f t="shared" si="448"/>
        <v>Bud02 2020,4003,'xpr002',0.00026131788147496</v>
      </c>
      <c r="C1618" s="96">
        <f t="shared" si="449"/>
        <v>2020</v>
      </c>
      <c r="D1618" s="96">
        <v>4003</v>
      </c>
      <c r="E1618" s="97" t="str">
        <f>IF(LEFT(H1618,1) = "x",H1618,F1618)</f>
        <v>xpr002</v>
      </c>
      <c r="F1618" s="90">
        <v>501100</v>
      </c>
      <c r="G1618" s="98">
        <f>IF(""="",1,SUBSTITUTE(SUBSTITUTE("","xxp","xpp"),"xppm13","xppm08"))</f>
        <v>1</v>
      </c>
      <c r="H1618" s="98" t="str">
        <f>IF("xpr002"="",1,"xpr002")</f>
        <v>xpr002</v>
      </c>
      <c r="I1618" s="98">
        <f>IF("Ewz"="",1,IF(LEFT("Ewz",1)&lt;&gt;"E","Ewz",1))</f>
        <v>1</v>
      </c>
      <c r="J1618" s="98" t="str">
        <f>IF("Ewz"="",1,IF(LEFT("Ewz",1)="E","Ewz",1))</f>
        <v>Ewz</v>
      </c>
      <c r="K1618" s="99" t="s">
        <v>357</v>
      </c>
      <c r="L1618" s="91">
        <v>4003</v>
      </c>
      <c r="M1618" s="100" t="str">
        <f>IF(LEFT($G1618,4)="xppm","*","")</f>
        <v/>
      </c>
      <c r="N1618" s="101" t="str">
        <f>UPPER(TRIM("          HEALTH INSURANCE"))</f>
        <v>HEALTH INSURANCE</v>
      </c>
      <c r="P1618" s="102" t="s">
        <v>356</v>
      </c>
      <c r="R1618" s="109">
        <f>IFERROR(IF(1*AB1618&gt;0,AB1618,V1618),V1618)</f>
        <v>2.613178814749596E-4</v>
      </c>
      <c r="S1618" s="108"/>
      <c r="T1618" s="101">
        <f>IFERROR(IF(LEFT($G1618,4)="xppm",AD1618/VLOOKUP($G1618,$K$11:$Z$28,T$1,0),IF(LEFT($J1618,1)="E",AD1618/VLOOKUP($J1618,$K$11:$Z$28,T$1,0),AD1618/T$6)),"")</f>
        <v>2.0686671544745575E-4</v>
      </c>
      <c r="V1618" s="101">
        <f>IFERROR(IF(LEFT($G1618,4)="xppm",AF1618/VLOOKUP($G1618,$K$11:$Z$28,V$1,0),IF(LEFT($J1618,1)="E",AF1618/VLOOKUP($J1618,$K$11:$Z$28,V$1,0),AF1618/V$6)),"")</f>
        <v>2.613178814749596E-4</v>
      </c>
      <c r="X1618" s="101">
        <f>IFERROR(IF(LEFT($G1618,4)="xppm",AH1618/VLOOKUP($G1618,$K$11:$Z$28,X$1,0),IF(LEFT($J1618,1)="E",AH1618/VLOOKUP($J1618,$K$11:$Z$28,X$1,0),AH1618/X$6)),"")</f>
        <v>4.8052270587235502E-4</v>
      </c>
      <c r="Z1618" s="101">
        <f>IFERROR(IF(LEFT($G1618,4)="xppm",AJ1618/VLOOKUP($G1618,$K$11:$Z$28,Z$1,0),IF(LEFT($J1618,1)="E",AJ1618/VLOOKUP($J1618,$K$11:$Z$28,Z$1,0),AJ1618/Z$6)),"")</f>
        <v>2.6860474714708707E-4</v>
      </c>
      <c r="AA1618" s="108"/>
      <c r="AB1618" s="99" t="str">
        <f>IFERROR(IF(LEFT($G1618,4)="xppm",AL1618/VLOOKUP($G1618,$K$11:$Z$28,AB$1,0),IF(LEFT($J1618,1)="E",AL1618/VLOOKUP($J1618,$K$11:$AB$28,AB$1,0),AL1618/AB$6)),"")</f>
        <v/>
      </c>
      <c r="AC1618" s="110"/>
      <c r="AD1618" s="14">
        <v>10275.129999999999</v>
      </c>
      <c r="AE1618" s="14"/>
      <c r="AF1618" s="14">
        <v>38213.980000000003</v>
      </c>
      <c r="AG1618" s="14"/>
      <c r="AH1618" s="14">
        <v>75111.94</v>
      </c>
      <c r="AI1618" s="14"/>
      <c r="AJ1618" s="14">
        <v>50112</v>
      </c>
      <c r="AK1618" s="65"/>
      <c r="AL1618" s="14">
        <v>0</v>
      </c>
      <c r="AM1618" s="65"/>
      <c r="AN1618" s="25">
        <v>7562.94</v>
      </c>
      <c r="AO1618" s="25">
        <v>2542.33</v>
      </c>
      <c r="AP1618" s="25">
        <v>445.43</v>
      </c>
      <c r="AQ1618" s="25">
        <v>5414.07</v>
      </c>
      <c r="AR1618" s="25">
        <v>5266.73</v>
      </c>
      <c r="AS1618" s="25">
        <v>3138.17</v>
      </c>
      <c r="AT1618" s="25">
        <v>4472.4799999999996</v>
      </c>
      <c r="AU1618" s="25">
        <v>4369.32</v>
      </c>
      <c r="AV1618" s="25">
        <v>5278.08</v>
      </c>
      <c r="AW1618" s="25">
        <v>4280.8500000000004</v>
      </c>
      <c r="AX1618" s="25">
        <v>3218.32</v>
      </c>
      <c r="AY1618" s="25">
        <v>2775.96</v>
      </c>
      <c r="AZ1618" s="108"/>
      <c r="BA1618" s="10"/>
      <c r="BB1618" s="10"/>
      <c r="BC1618" s="10"/>
      <c r="BD1618" s="10"/>
      <c r="BE1618" s="10"/>
      <c r="BF1618" s="10"/>
      <c r="BG1618" s="10"/>
      <c r="BH1618" s="10"/>
      <c r="BI1618" s="10"/>
      <c r="BJ1618" s="10"/>
      <c r="BK1618" s="10"/>
      <c r="BL1618" s="10"/>
      <c r="BM1618" s="10"/>
      <c r="BN1618" s="10"/>
      <c r="BO1618" s="10"/>
      <c r="BP1618" s="10"/>
      <c r="BQ1618" s="10"/>
      <c r="BR1618" s="10"/>
      <c r="BS1618" s="10"/>
      <c r="BT1618" s="10"/>
      <c r="BU1618" s="10"/>
      <c r="BV1618" s="10"/>
      <c r="BW1618" s="10"/>
      <c r="BX1618" s="10"/>
      <c r="BY1618" s="10"/>
      <c r="BZ1618" s="10"/>
      <c r="CA1618" s="10"/>
      <c r="CB1618" s="10"/>
      <c r="CC1618" s="10"/>
      <c r="CD1618" s="10"/>
      <c r="CE1618" s="10"/>
      <c r="CF1618" s="10"/>
      <c r="CG1618" s="10"/>
      <c r="CH1618" s="10"/>
      <c r="CI1618" s="10"/>
      <c r="CJ1618" s="10"/>
      <c r="CK1618" s="10"/>
      <c r="CL1618" s="10"/>
      <c r="CM1618" s="10"/>
      <c r="CN1618" s="10"/>
      <c r="CO1618" s="10"/>
      <c r="CP1618" s="10"/>
      <c r="CQ1618" s="10"/>
      <c r="CR1618" s="10"/>
      <c r="CS1618" s="10"/>
      <c r="CT1618" s="10"/>
      <c r="CU1618" s="10"/>
      <c r="CV1618" s="10"/>
      <c r="CW1618" s="10"/>
      <c r="CX1618" s="10"/>
      <c r="CY1618" s="10"/>
      <c r="CZ1618" s="10"/>
      <c r="DA1618" s="10"/>
      <c r="DB1618" s="10"/>
      <c r="DC1618" s="10"/>
      <c r="DD1618" s="10"/>
      <c r="DE1618" s="10"/>
      <c r="DF1618" s="10"/>
      <c r="DG1618" s="10"/>
      <c r="DH1618" s="10"/>
      <c r="DI1618" s="10"/>
      <c r="DJ1618" s="10"/>
      <c r="DK1618" s="10"/>
      <c r="DL1618" s="10"/>
      <c r="DM1618" s="10"/>
      <c r="DN1618" s="10"/>
      <c r="DO1618" s="10"/>
      <c r="DP1618" s="10"/>
      <c r="DQ1618" s="10"/>
      <c r="DR1618" s="10"/>
      <c r="DS1618" s="10"/>
    </row>
    <row r="1619" spans="1:123" s="101" customFormat="1" ht="10.95" customHeight="1" x14ac:dyDescent="0.25">
      <c r="A1619" s="75" t="s">
        <v>348</v>
      </c>
      <c r="B1619" s="95" t="str">
        <f t="shared" si="448"/>
        <v>Bud02 2020,4003,'xpr006',0.000478113775684551</v>
      </c>
      <c r="C1619" s="96">
        <f t="shared" si="449"/>
        <v>2020</v>
      </c>
      <c r="D1619" s="96">
        <v>4003</v>
      </c>
      <c r="E1619" s="97" t="str">
        <f>IF(LEFT(H1619,1) = "x",H1619,F1619)</f>
        <v>xpr006</v>
      </c>
      <c r="F1619" s="90">
        <v>503000</v>
      </c>
      <c r="G1619" s="98">
        <f>IF(""="",1,SUBSTITUTE(SUBSTITUTE("","xxp","xpp"),"xppm13","xppm08"))</f>
        <v>1</v>
      </c>
      <c r="H1619" s="98" t="str">
        <f>IF("xpr006"="",1,"xpr006")</f>
        <v>xpr006</v>
      </c>
      <c r="I1619" s="98">
        <f>IF("Ewz"="",1,IF(LEFT("Ewz",1)&lt;&gt;"E","Ewz",1))</f>
        <v>1</v>
      </c>
      <c r="J1619" s="98" t="str">
        <f>IF("Ewz"="",1,IF(LEFT("Ewz",1)="E","Ewz",1))</f>
        <v>Ewz</v>
      </c>
      <c r="K1619" s="99" t="s">
        <v>358</v>
      </c>
      <c r="L1619" s="91">
        <v>4003</v>
      </c>
      <c r="M1619" s="100" t="str">
        <f>IF(LEFT($G1619,4)="xppm","*","")</f>
        <v/>
      </c>
      <c r="N1619" s="101" t="str">
        <f>UPPER(TRIM("          WORKMANS COMP INSURANCE"))</f>
        <v>WORKMANS COMP INSURANCE</v>
      </c>
      <c r="P1619" s="102" t="s">
        <v>359</v>
      </c>
      <c r="R1619" s="109">
        <f>IFERROR(IF(1*AB1619&gt;0,AB1619,V1619),V1619)</f>
        <v>4.7811377568455132E-4</v>
      </c>
      <c r="S1619" s="108"/>
      <c r="T1619" s="101">
        <f>IFERROR(IF(LEFT($G1619,4)="xppm",AD1619/VLOOKUP($G1619,$K$11:$Z$28,T$1,0),IF(LEFT($J1619,1)="E",AD1619/VLOOKUP($J1619,$K$11:$Z$28,T$1,0),AD1619/T$6)),"")</f>
        <v>4.6920884552043506E-4</v>
      </c>
      <c r="V1619" s="101">
        <f>IFERROR(IF(LEFT($G1619,4)="xppm",AF1619/VLOOKUP($G1619,$K$11:$Z$28,V$1,0),IF(LEFT($J1619,1)="E",AF1619/VLOOKUP($J1619,$K$11:$Z$28,V$1,0),AF1619/V$6)),"")</f>
        <v>4.7811377568455132E-4</v>
      </c>
      <c r="X1619" s="101">
        <f>IFERROR(IF(LEFT($G1619,4)="xppm",AH1619/VLOOKUP($G1619,$K$11:$Z$28,X$1,0),IF(LEFT($J1619,1)="E",AH1619/VLOOKUP($J1619,$K$11:$Z$28,X$1,0),AH1619/X$6)),"")</f>
        <v>5.5975540528738405E-4</v>
      </c>
      <c r="Z1619" s="101">
        <f>IFERROR(IF(LEFT($G1619,4)="xppm",AJ1619/VLOOKUP($G1619,$K$11:$Z$28,Z$1,0),IF(LEFT($J1619,1)="E",AJ1619/VLOOKUP($J1619,$K$11:$Z$28,Z$1,0),AJ1619/Z$6)),"")</f>
        <v>4.9971031623221251E-4</v>
      </c>
      <c r="AA1619" s="108"/>
      <c r="AB1619" s="99" t="str">
        <f>IFERROR(IF(LEFT($G1619,4)="xppm",AL1619/VLOOKUP($G1619,$K$11:$Z$28,AB$1,0),IF(LEFT($J1619,1)="E",AL1619/VLOOKUP($J1619,$K$11:$AB$28,AB$1,0),AL1619/AB$6)),"")</f>
        <v/>
      </c>
      <c r="AC1619" s="110"/>
      <c r="AD1619" s="14">
        <v>23305.74</v>
      </c>
      <c r="AE1619" s="14"/>
      <c r="AF1619" s="14">
        <v>69917.259999999995</v>
      </c>
      <c r="AG1619" s="14"/>
      <c r="AH1619" s="14">
        <v>87497.04</v>
      </c>
      <c r="AI1619" s="14"/>
      <c r="AJ1619" s="14">
        <v>93228</v>
      </c>
      <c r="AK1619" s="65"/>
      <c r="AL1619" s="14">
        <v>0</v>
      </c>
      <c r="AM1619" s="65"/>
      <c r="AN1619" s="25">
        <v>8650.7800000000007</v>
      </c>
      <c r="AO1619" s="25">
        <v>8650.76</v>
      </c>
      <c r="AP1619" s="25">
        <v>6086.13</v>
      </c>
      <c r="AQ1619" s="25">
        <v>7768.62</v>
      </c>
      <c r="AR1619" s="25">
        <v>7768.58</v>
      </c>
      <c r="AS1619" s="25">
        <v>7768.58</v>
      </c>
      <c r="AT1619" s="25">
        <v>7768.58</v>
      </c>
      <c r="AU1619" s="25">
        <v>7768.58</v>
      </c>
      <c r="AV1619" s="25">
        <v>7768.58</v>
      </c>
      <c r="AW1619" s="25">
        <v>7768.58</v>
      </c>
      <c r="AX1619" s="25">
        <v>7768.58</v>
      </c>
      <c r="AY1619" s="25">
        <v>7768.58</v>
      </c>
      <c r="AZ1619" s="108"/>
      <c r="BA1619" s="10"/>
      <c r="BB1619" s="10"/>
      <c r="BC1619" s="10"/>
      <c r="BD1619" s="10"/>
      <c r="BE1619" s="10"/>
      <c r="BF1619" s="10"/>
      <c r="BG1619" s="10"/>
      <c r="BH1619" s="10"/>
      <c r="BI1619" s="10"/>
      <c r="BJ1619" s="10"/>
      <c r="BK1619" s="10"/>
      <c r="BL1619" s="10"/>
      <c r="BM1619" s="10"/>
      <c r="BN1619" s="10"/>
      <c r="BO1619" s="10"/>
      <c r="BP1619" s="10"/>
      <c r="BQ1619" s="10"/>
      <c r="BR1619" s="10"/>
      <c r="BS1619" s="10"/>
      <c r="BT1619" s="10"/>
      <c r="BU1619" s="10"/>
      <c r="BV1619" s="10"/>
      <c r="BW1619" s="10"/>
      <c r="BX1619" s="10"/>
      <c r="BY1619" s="10"/>
      <c r="BZ1619" s="10"/>
      <c r="CA1619" s="10"/>
      <c r="CB1619" s="10"/>
      <c r="CC1619" s="10"/>
      <c r="CD1619" s="10"/>
      <c r="CE1619" s="10"/>
      <c r="CF1619" s="10"/>
      <c r="CG1619" s="10"/>
      <c r="CH1619" s="10"/>
      <c r="CI1619" s="10"/>
      <c r="CJ1619" s="10"/>
      <c r="CK1619" s="10"/>
      <c r="CL1619" s="10"/>
      <c r="CM1619" s="10"/>
      <c r="CN1619" s="10"/>
      <c r="CO1619" s="10"/>
      <c r="CP1619" s="10"/>
      <c r="CQ1619" s="10"/>
      <c r="CR1619" s="10"/>
      <c r="CS1619" s="10"/>
      <c r="CT1619" s="10"/>
      <c r="CU1619" s="10"/>
      <c r="CV1619" s="10"/>
      <c r="CW1619" s="10"/>
      <c r="CX1619" s="10"/>
      <c r="CY1619" s="10"/>
      <c r="CZ1619" s="10"/>
      <c r="DA1619" s="10"/>
      <c r="DB1619" s="10"/>
      <c r="DC1619" s="10"/>
      <c r="DD1619" s="10"/>
      <c r="DE1619" s="10"/>
      <c r="DF1619" s="10"/>
      <c r="DG1619" s="10"/>
      <c r="DH1619" s="10"/>
      <c r="DI1619" s="10"/>
      <c r="DJ1619" s="10"/>
      <c r="DK1619" s="10"/>
      <c r="DL1619" s="10"/>
      <c r="DM1619" s="10"/>
      <c r="DN1619" s="10"/>
      <c r="DO1619" s="10"/>
      <c r="DP1619" s="10"/>
      <c r="DQ1619" s="10"/>
      <c r="DR1619" s="10"/>
      <c r="DS1619" s="10"/>
    </row>
    <row r="1620" spans="1:123" s="101" customFormat="1" ht="10.95" customHeight="1" x14ac:dyDescent="0.25">
      <c r="A1620" s="75" t="s">
        <v>348</v>
      </c>
      <c r="B1620" s="95" t="str">
        <f t="shared" si="448"/>
        <v>Bud02 2020,4003,'xpr004',8.96196209110017E-05</v>
      </c>
      <c r="C1620" s="96">
        <f t="shared" si="449"/>
        <v>2020</v>
      </c>
      <c r="D1620" s="96">
        <v>4003</v>
      </c>
      <c r="E1620" s="97" t="str">
        <f>IF(LEFT(H1620,1) = "x",H1620,F1620)</f>
        <v>xpr004</v>
      </c>
      <c r="F1620" s="90">
        <v>501500</v>
      </c>
      <c r="G1620" s="98">
        <f>IF(""="",1,SUBSTITUTE(SUBSTITUTE("","xxp","xpp"),"xppm13","xppm08"))</f>
        <v>1</v>
      </c>
      <c r="H1620" s="98" t="str">
        <f>IF("xpr004"="",1,"xpr004")</f>
        <v>xpr004</v>
      </c>
      <c r="I1620" s="98">
        <f>IF("Ewz"="",1,IF(LEFT("Ewz",1)&lt;&gt;"E","Ewz",1))</f>
        <v>1</v>
      </c>
      <c r="J1620" s="98" t="str">
        <f>IF("Ewz"="",1,IF(LEFT("Ewz",1)="E","Ewz",1))</f>
        <v>Ewz</v>
      </c>
      <c r="K1620" s="99" t="s">
        <v>360</v>
      </c>
      <c r="L1620" s="91">
        <v>4003</v>
      </c>
      <c r="M1620" s="100" t="str">
        <f>IF(LEFT($G1620,4)="xppm","*","")</f>
        <v/>
      </c>
      <c r="N1620" s="101" t="str">
        <f>UPPER(TRIM("          OTHER"))</f>
        <v>OTHER</v>
      </c>
      <c r="P1620" s="102" t="s">
        <v>356</v>
      </c>
      <c r="R1620" s="109">
        <f>IFERROR(IF(1*AB1620&gt;0,AB1620,V1620),V1620)</f>
        <v>8.9619620911001702E-5</v>
      </c>
      <c r="S1620" s="108"/>
      <c r="T1620" s="101">
        <f>IFERROR(IF(LEFT($G1620,4)="xppm",AD1620/VLOOKUP($G1620,$K$11:$Z$28,T$1,0),IF(LEFT($J1620,1)="E",AD1620/VLOOKUP($J1620,$K$11:$Z$28,T$1,0),AD1620/T$6)),"")</f>
        <v>5.0710594565344286E-5</v>
      </c>
      <c r="V1620" s="101">
        <f>IFERROR(IF(LEFT($G1620,4)="xppm",AF1620/VLOOKUP($G1620,$K$11:$Z$28,V$1,0),IF(LEFT($J1620,1)="E",AF1620/VLOOKUP($J1620,$K$11:$Z$28,V$1,0),AF1620/V$6)),"")</f>
        <v>8.9619620911001702E-5</v>
      </c>
      <c r="X1620" s="101">
        <f>IFERROR(IF(LEFT($G1620,4)="xppm",AH1620/VLOOKUP($G1620,$K$11:$Z$28,X$1,0),IF(LEFT($J1620,1)="E",AH1620/VLOOKUP($J1620,$K$11:$Z$28,X$1,0),AH1620/X$6)),"")</f>
        <v>1.3455695689145085E-4</v>
      </c>
      <c r="Z1620" s="101">
        <f>IFERROR(IF(LEFT($G1620,4)="xppm",AJ1620/VLOOKUP($G1620,$K$11:$Z$28,Z$1,0),IF(LEFT($J1620,1)="E",AJ1620/VLOOKUP($J1620,$K$11:$Z$28,Z$1,0),AJ1620/Z$6)),"")</f>
        <v>5.5187469600622777E-5</v>
      </c>
      <c r="AA1620" s="108"/>
      <c r="AB1620" s="99" t="str">
        <f>IFERROR(IF(LEFT($G1620,4)="xppm",AL1620/VLOOKUP($G1620,$K$11:$Z$28,AB$1,0),IF(LEFT($J1620,1)="E",AL1620/VLOOKUP($J1620,$K$11:$AB$28,AB$1,0),AL1620/AB$6)),"")</f>
        <v/>
      </c>
      <c r="AC1620" s="110"/>
      <c r="AD1620" s="14">
        <v>2518.81</v>
      </c>
      <c r="AE1620" s="14"/>
      <c r="AF1620" s="14">
        <v>13105.58</v>
      </c>
      <c r="AG1620" s="14"/>
      <c r="AH1620" s="14">
        <v>21033</v>
      </c>
      <c r="AI1620" s="14"/>
      <c r="AJ1620" s="14">
        <v>10296</v>
      </c>
      <c r="AK1620" s="65"/>
      <c r="AL1620" s="14">
        <v>0</v>
      </c>
      <c r="AM1620" s="65"/>
      <c r="AN1620" s="25">
        <v>2682.81</v>
      </c>
      <c r="AO1620" s="25">
        <v>2617.3000000000002</v>
      </c>
      <c r="AP1620" s="25">
        <v>2260.98</v>
      </c>
      <c r="AQ1620" s="25">
        <v>2036.11</v>
      </c>
      <c r="AR1620" s="25">
        <v>2433.2800000000002</v>
      </c>
      <c r="AS1620" s="25">
        <v>1635.67</v>
      </c>
      <c r="AT1620" s="25">
        <v>1678.85</v>
      </c>
      <c r="AU1620" s="25">
        <v>1887.91</v>
      </c>
      <c r="AV1620" s="25">
        <v>914.95</v>
      </c>
      <c r="AW1620" s="25">
        <v>888.5</v>
      </c>
      <c r="AX1620" s="25">
        <v>838.3</v>
      </c>
      <c r="AY1620" s="25">
        <v>792.01</v>
      </c>
      <c r="AZ1620" s="108"/>
      <c r="BA1620" s="10"/>
      <c r="BB1620" s="10"/>
      <c r="BC1620" s="10"/>
      <c r="BD1620" s="10"/>
      <c r="BE1620" s="10"/>
      <c r="BF1620" s="10"/>
      <c r="BG1620" s="10"/>
      <c r="BH1620" s="10"/>
      <c r="BI1620" s="10"/>
      <c r="BJ1620" s="10"/>
      <c r="BK1620" s="10"/>
      <c r="BL1620" s="10"/>
      <c r="BM1620" s="10"/>
      <c r="BN1620" s="10"/>
      <c r="BO1620" s="10"/>
      <c r="BP1620" s="10"/>
      <c r="BQ1620" s="10"/>
      <c r="BR1620" s="10"/>
      <c r="BS1620" s="10"/>
      <c r="BT1620" s="10"/>
      <c r="BU1620" s="10"/>
      <c r="BV1620" s="10"/>
      <c r="BW1620" s="10"/>
      <c r="BX1620" s="10"/>
      <c r="BY1620" s="10"/>
      <c r="BZ1620" s="10"/>
      <c r="CA1620" s="10"/>
      <c r="CB1620" s="10"/>
      <c r="CC1620" s="10"/>
      <c r="CD1620" s="10"/>
      <c r="CE1620" s="10"/>
      <c r="CF1620" s="10"/>
      <c r="CG1620" s="10"/>
      <c r="CH1620" s="10"/>
      <c r="CI1620" s="10"/>
      <c r="CJ1620" s="10"/>
      <c r="CK1620" s="10"/>
      <c r="CL1620" s="10"/>
      <c r="CM1620" s="10"/>
      <c r="CN1620" s="10"/>
      <c r="CO1620" s="10"/>
      <c r="CP1620" s="10"/>
      <c r="CQ1620" s="10"/>
      <c r="CR1620" s="10"/>
      <c r="CS1620" s="10"/>
      <c r="CT1620" s="10"/>
      <c r="CU1620" s="10"/>
      <c r="CV1620" s="10"/>
      <c r="CW1620" s="10"/>
      <c r="CX1620" s="10"/>
      <c r="CY1620" s="10"/>
      <c r="CZ1620" s="10"/>
      <c r="DA1620" s="10"/>
      <c r="DB1620" s="10"/>
      <c r="DC1620" s="10"/>
      <c r="DD1620" s="10"/>
      <c r="DE1620" s="10"/>
      <c r="DF1620" s="10"/>
      <c r="DG1620" s="10"/>
      <c r="DH1620" s="10"/>
      <c r="DI1620" s="10"/>
      <c r="DJ1620" s="10"/>
      <c r="DK1620" s="10"/>
      <c r="DL1620" s="10"/>
      <c r="DM1620" s="10"/>
      <c r="DN1620" s="10"/>
      <c r="DO1620" s="10"/>
      <c r="DP1620" s="10"/>
      <c r="DQ1620" s="10"/>
      <c r="DR1620" s="10"/>
      <c r="DS1620" s="10"/>
    </row>
    <row r="1621" spans="1:123" ht="4.05" customHeight="1" x14ac:dyDescent="0.25">
      <c r="A1621" s="75" t="s">
        <v>348</v>
      </c>
      <c r="E1621" s="111"/>
      <c r="F1621" s="112"/>
      <c r="T1621" s="25"/>
      <c r="U1621" s="25"/>
      <c r="V1621" s="25"/>
      <c r="W1621" s="25"/>
      <c r="X1621" s="25"/>
      <c r="Y1621" s="25"/>
      <c r="Z1621" s="25"/>
      <c r="AA1621" s="25"/>
      <c r="AB1621" s="14"/>
      <c r="AC1621" s="14"/>
    </row>
    <row r="1622" spans="1:123" s="86" customFormat="1" ht="15" customHeight="1" x14ac:dyDescent="0.25">
      <c r="A1622" s="75" t="s">
        <v>348</v>
      </c>
      <c r="B1622" s="80"/>
      <c r="C1622" s="80"/>
      <c r="D1622" s="80"/>
      <c r="E1622" s="81"/>
      <c r="F1622" s="82"/>
      <c r="G1622" s="81"/>
      <c r="H1622" s="81"/>
      <c r="I1622" s="81"/>
      <c r="J1622" s="81"/>
      <c r="K1622" s="81"/>
      <c r="L1622" s="83">
        <f>L1623</f>
        <v>4003</v>
      </c>
      <c r="M1622" s="84" t="s">
        <v>361</v>
      </c>
      <c r="N1622" s="84"/>
      <c r="O1622" s="84"/>
      <c r="P1622" s="84"/>
      <c r="Q1622" s="84"/>
      <c r="R1622" s="84"/>
      <c r="S1622" s="84"/>
      <c r="T1622" s="84"/>
      <c r="U1622" s="84"/>
      <c r="V1622" s="84"/>
      <c r="W1622" s="84"/>
      <c r="X1622" s="84"/>
      <c r="Y1622" s="84"/>
      <c r="Z1622" s="84"/>
      <c r="AA1622" s="84"/>
      <c r="AB1622" s="81"/>
      <c r="AC1622" s="81"/>
      <c r="AD1622" s="14"/>
      <c r="AE1622" s="14"/>
      <c r="AF1622" s="14"/>
      <c r="AG1622" s="14"/>
      <c r="AH1622" s="14"/>
      <c r="AI1622" s="14"/>
      <c r="AJ1622" s="14"/>
      <c r="AK1622" s="14"/>
      <c r="AL1622" s="14"/>
      <c r="AM1622" s="14"/>
      <c r="AN1622" s="85"/>
      <c r="AO1622" s="85"/>
      <c r="AP1622" s="85"/>
      <c r="AQ1622" s="85"/>
      <c r="AR1622" s="85"/>
      <c r="AS1622" s="85"/>
      <c r="AT1622" s="85"/>
      <c r="AU1622" s="85"/>
      <c r="AV1622" s="85"/>
      <c r="AW1622" s="85"/>
      <c r="AX1622" s="85"/>
      <c r="AY1622" s="85"/>
      <c r="AZ1622" s="84"/>
      <c r="BA1622" s="10"/>
      <c r="BB1622" s="10"/>
      <c r="BC1622" s="10"/>
      <c r="BD1622" s="10"/>
      <c r="BE1622" s="10"/>
      <c r="BF1622" s="10"/>
      <c r="BG1622" s="10"/>
      <c r="BH1622" s="10"/>
      <c r="BI1622" s="10"/>
      <c r="BJ1622" s="10"/>
      <c r="BK1622" s="10"/>
      <c r="BL1622" s="10"/>
      <c r="BM1622" s="10"/>
      <c r="BN1622" s="10"/>
      <c r="BO1622" s="10"/>
      <c r="BP1622" s="10"/>
      <c r="BQ1622" s="10"/>
      <c r="BR1622" s="10"/>
      <c r="BS1622" s="10"/>
      <c r="BT1622" s="10"/>
      <c r="BU1622" s="10"/>
      <c r="BV1622" s="10"/>
      <c r="BW1622" s="10"/>
      <c r="BX1622" s="10"/>
      <c r="BY1622" s="10"/>
      <c r="BZ1622" s="10"/>
      <c r="CA1622" s="10"/>
      <c r="CB1622" s="10"/>
      <c r="CC1622" s="10"/>
      <c r="CD1622" s="10"/>
      <c r="CE1622" s="10"/>
      <c r="CF1622" s="10"/>
      <c r="CG1622" s="10"/>
      <c r="CH1622" s="10"/>
      <c r="CI1622" s="10"/>
      <c r="CJ1622" s="10"/>
      <c r="CK1622" s="10"/>
      <c r="CL1622" s="10"/>
      <c r="CM1622" s="10"/>
      <c r="CN1622" s="10"/>
      <c r="CO1622" s="10"/>
      <c r="CP1622" s="10"/>
      <c r="CQ1622" s="10"/>
      <c r="CR1622" s="10"/>
      <c r="CS1622" s="10"/>
      <c r="CT1622" s="10"/>
      <c r="CU1622" s="10"/>
      <c r="CV1622" s="10"/>
      <c r="CW1622" s="10"/>
      <c r="CX1622" s="10"/>
      <c r="CY1622" s="10"/>
      <c r="CZ1622" s="10"/>
      <c r="DA1622" s="10"/>
      <c r="DB1622" s="10"/>
      <c r="DC1622" s="10"/>
      <c r="DD1622" s="10"/>
      <c r="DE1622" s="10"/>
      <c r="DF1622" s="10"/>
      <c r="DG1622" s="10"/>
      <c r="DH1622" s="10"/>
      <c r="DI1622" s="10"/>
      <c r="DJ1622" s="10"/>
      <c r="DK1622" s="10"/>
      <c r="DL1622" s="10"/>
      <c r="DM1622" s="10"/>
      <c r="DN1622" s="10"/>
      <c r="DO1622" s="10"/>
      <c r="DP1622" s="10"/>
      <c r="DQ1622" s="10"/>
      <c r="DR1622" s="10"/>
      <c r="DS1622" s="10"/>
    </row>
    <row r="1623" spans="1:123" s="101" customFormat="1" ht="10.95" customHeight="1" x14ac:dyDescent="0.25">
      <c r="A1623" s="75" t="s">
        <v>348</v>
      </c>
      <c r="B1623" s="95" t="str">
        <f t="shared" ref="B1623" si="450">IF(E1623&gt;0,"Bud02 " &amp; C1623 &amp;","&amp;D1623&amp;",'"&amp;E1623&amp;"',"&amp;1*R1623)</f>
        <v>Bud02 2020,4003,'xhnm06',0.0154019432192242</v>
      </c>
      <c r="C1623" s="96">
        <f t="shared" ref="C1623" si="451">$E$5</f>
        <v>2020</v>
      </c>
      <c r="D1623" s="96">
        <v>4003</v>
      </c>
      <c r="E1623" s="97" t="str">
        <f>IF(LEFT(H1623,1) = "x",H1623,F1623)</f>
        <v>xhnm06</v>
      </c>
      <c r="F1623" s="90">
        <v>506500</v>
      </c>
      <c r="G1623" s="98">
        <f>IF(""="",1,SUBSTITUTE(SUBSTITUTE("","xxp","xpp"),"xppm13","xppm08"))</f>
        <v>1</v>
      </c>
      <c r="H1623" s="98" t="str">
        <f>IF("xhnm06"="",1,"xhnm06")</f>
        <v>xhnm06</v>
      </c>
      <c r="I1623" s="98">
        <f>IF("E120z"="",1,IF(LEFT("E120z",1)&lt;&gt;"E","E120z",1))</f>
        <v>1</v>
      </c>
      <c r="J1623" s="98" t="str">
        <f>IF("E120z"="",1,IF(LEFT("E120z",1)="E","E120z",1))</f>
        <v>E120z</v>
      </c>
      <c r="K1623" s="99" t="s">
        <v>362</v>
      </c>
      <c r="L1623" s="91">
        <v>4003</v>
      </c>
      <c r="M1623" s="100" t="str">
        <f>IF(LEFT($G1623,4)="xppm","*","")</f>
        <v/>
      </c>
      <c r="N1623" s="101" t="str">
        <f>UPPER(TRIM("          HOUSE THERAPY - MEDICARE B"))</f>
        <v>HOUSE THERAPY - MEDICARE B</v>
      </c>
      <c r="P1623" s="102" t="s">
        <v>356</v>
      </c>
      <c r="R1623" s="109">
        <f>IFERROR(IF(1*AB1623&gt;0,AB1623,V1623),V1623)</f>
        <v>1.5401943219224246E-2</v>
      </c>
      <c r="S1623" s="108"/>
      <c r="T1623" s="101">
        <f>IFERROR(IF(LEFT($G1623,4)="xppm",AD1623/VLOOKUP($G1623,$K$11:$Z$28,T$1,0),IF(LEFT($J1623,1)="E",AD1623/VLOOKUP($J1623,$K$11:$Z$28,T$1,0),AD1623/T$6)),"")</f>
        <v>2.2531792339875893E-2</v>
      </c>
      <c r="V1623" s="101">
        <f>IFERROR(IF(LEFT($G1623,4)="xppm",AF1623/VLOOKUP($G1623,$K$11:$Z$28,V$1,0),IF(LEFT($J1623,1)="E",AF1623/VLOOKUP($J1623,$K$11:$Z$28,V$1,0),AF1623/V$6)),"")</f>
        <v>1.5401943219224246E-2</v>
      </c>
      <c r="X1623" s="101">
        <f>IFERROR(IF(LEFT($G1623,4)="xppm",AH1623/VLOOKUP($G1623,$K$11:$Z$28,X$1,0),IF(LEFT($J1623,1)="E",AH1623/VLOOKUP($J1623,$K$11:$Z$28,X$1,0),AH1623/X$6)),"")</f>
        <v>1.1600069522220723E-2</v>
      </c>
      <c r="Z1623" s="101">
        <f>IFERROR(IF(LEFT($G1623,4)="xppm",AJ1623/VLOOKUP($G1623,$K$11:$Z$28,Z$1,0),IF(LEFT($J1623,1)="E",AJ1623/VLOOKUP($J1623,$K$11:$Z$28,Z$1,0),AJ1623/Z$6)),"")</f>
        <v>1.4831182304569443E-2</v>
      </c>
      <c r="AA1623" s="108"/>
      <c r="AB1623" s="99" t="str">
        <f>IFERROR(IF(LEFT($G1623,4)="xppm",AL1623/VLOOKUP($G1623,$K$11:$Z$28,AB$1,0),IF(LEFT($J1623,1)="E",AL1623/VLOOKUP($J1623,$K$11:$AB$28,AB$1,0),AL1623/AB$6)),"")</f>
        <v/>
      </c>
      <c r="AC1623" s="110"/>
      <c r="AD1623" s="14">
        <v>81507.649999999994</v>
      </c>
      <c r="AE1623" s="14"/>
      <c r="AF1623" s="14">
        <v>159389.18</v>
      </c>
      <c r="AG1623" s="14"/>
      <c r="AH1623" s="14">
        <v>118613.93</v>
      </c>
      <c r="AI1623" s="14"/>
      <c r="AJ1623" s="14">
        <v>148864.22775600001</v>
      </c>
      <c r="AK1623" s="65"/>
      <c r="AL1623" s="14">
        <v>0</v>
      </c>
      <c r="AM1623" s="65"/>
      <c r="AN1623" s="25">
        <v>16788.72</v>
      </c>
      <c r="AO1623" s="25">
        <v>12621.84</v>
      </c>
      <c r="AP1623" s="25">
        <v>15444.54</v>
      </c>
      <c r="AQ1623" s="25">
        <v>9666.5400000000009</v>
      </c>
      <c r="AR1623" s="25">
        <v>6781.44</v>
      </c>
      <c r="AS1623" s="25">
        <v>9274.76</v>
      </c>
      <c r="AT1623" s="25">
        <v>17035.23</v>
      </c>
      <c r="AU1623" s="25">
        <v>18996.32</v>
      </c>
      <c r="AV1623" s="25">
        <v>16127.24</v>
      </c>
      <c r="AW1623" s="25">
        <v>11678</v>
      </c>
      <c r="AX1623" s="25">
        <v>33934.269999999997</v>
      </c>
      <c r="AY1623" s="25">
        <v>35895.379999999997</v>
      </c>
      <c r="AZ1623" s="108"/>
      <c r="BA1623" s="10"/>
      <c r="BB1623" s="10"/>
      <c r="BC1623" s="10"/>
      <c r="BD1623" s="10"/>
      <c r="BE1623" s="10"/>
      <c r="BF1623" s="10"/>
      <c r="BG1623" s="10"/>
      <c r="BH1623" s="10"/>
      <c r="BI1623" s="10"/>
      <c r="BJ1623" s="10"/>
      <c r="BK1623" s="10"/>
      <c r="BL1623" s="10"/>
      <c r="BM1623" s="10"/>
      <c r="BN1623" s="10"/>
      <c r="BO1623" s="10"/>
      <c r="BP1623" s="10"/>
      <c r="BQ1623" s="10"/>
      <c r="BR1623" s="10"/>
      <c r="BS1623" s="10"/>
      <c r="BT1623" s="10"/>
      <c r="BU1623" s="10"/>
      <c r="BV1623" s="10"/>
      <c r="BW1623" s="10"/>
      <c r="BX1623" s="10"/>
      <c r="BY1623" s="10"/>
      <c r="BZ1623" s="10"/>
      <c r="CA1623" s="10"/>
      <c r="CB1623" s="10"/>
      <c r="CC1623" s="10"/>
      <c r="CD1623" s="10"/>
      <c r="CE1623" s="10"/>
      <c r="CF1623" s="10"/>
      <c r="CG1623" s="10"/>
      <c r="CH1623" s="10"/>
      <c r="CI1623" s="10"/>
      <c r="CJ1623" s="10"/>
      <c r="CK1623" s="10"/>
      <c r="CL1623" s="10"/>
      <c r="CM1623" s="10"/>
      <c r="CN1623" s="10"/>
      <c r="CO1623" s="10"/>
      <c r="CP1623" s="10"/>
      <c r="CQ1623" s="10"/>
      <c r="CR1623" s="10"/>
      <c r="CS1623" s="10"/>
      <c r="CT1623" s="10"/>
      <c r="CU1623" s="10"/>
      <c r="CV1623" s="10"/>
      <c r="CW1623" s="10"/>
      <c r="CX1623" s="10"/>
      <c r="CY1623" s="10"/>
      <c r="CZ1623" s="10"/>
      <c r="DA1623" s="10"/>
      <c r="DB1623" s="10"/>
      <c r="DC1623" s="10"/>
      <c r="DD1623" s="10"/>
      <c r="DE1623" s="10"/>
      <c r="DF1623" s="10"/>
      <c r="DG1623" s="10"/>
      <c r="DH1623" s="10"/>
      <c r="DI1623" s="10"/>
      <c r="DJ1623" s="10"/>
      <c r="DK1623" s="10"/>
      <c r="DL1623" s="10"/>
      <c r="DM1623" s="10"/>
      <c r="DN1623" s="10"/>
      <c r="DO1623" s="10"/>
      <c r="DP1623" s="10"/>
      <c r="DQ1623" s="10"/>
      <c r="DR1623" s="10"/>
      <c r="DS1623" s="10"/>
    </row>
    <row r="1624" spans="1:123" s="101" customFormat="1" ht="10.95" customHeight="1" x14ac:dyDescent="0.25">
      <c r="A1624" s="75" t="s">
        <v>348</v>
      </c>
      <c r="B1624" s="95" t="str">
        <f>IF(E1624&gt;0,"Bud02 " &amp; C1624 &amp;","&amp;D1624&amp;",'"&amp;E1624&amp;"',"&amp;1*R1624)</f>
        <v>Bud02 2020,4003,'508100',229.274444444444</v>
      </c>
      <c r="C1624" s="96">
        <f>$E$5</f>
        <v>2020</v>
      </c>
      <c r="D1624" s="96">
        <v>4003</v>
      </c>
      <c r="E1624" s="97">
        <f>IF(LEFT(H1624,1) = "x",H1624,F1624)</f>
        <v>508100</v>
      </c>
      <c r="F1624" s="90">
        <v>508100</v>
      </c>
      <c r="G1624" s="98">
        <f>IF(""="",1,SUBSTITUTE(SUBSTITUTE("","xxp","xpp"),"xppm13","xppm08"))</f>
        <v>1</v>
      </c>
      <c r="H1624" s="98">
        <f>IF(""="",1,"")</f>
        <v>1</v>
      </c>
      <c r="I1624" s="98">
        <f>IF(""="",1,IF(LEFT("",1)&lt;&gt;"E","",1))</f>
        <v>1</v>
      </c>
      <c r="J1624" s="98">
        <f>IF(""="",1,IF(LEFT("",1)="E","",1))</f>
        <v>1</v>
      </c>
      <c r="K1624" s="99" t="s">
        <v>363</v>
      </c>
      <c r="L1624" s="91">
        <v>4003</v>
      </c>
      <c r="M1624" s="100" t="str">
        <f>IF(LEFT($G1624,4)="xppm","*","")</f>
        <v/>
      </c>
      <c r="N1624" s="101" t="str">
        <f>UPPER(TRIM("          HOUSE THERAPY - REHAB SUPPLIES"))</f>
        <v>HOUSE THERAPY - REHAB SUPPLIES</v>
      </c>
      <c r="P1624" s="102" t="s">
        <v>356</v>
      </c>
      <c r="R1624" s="109">
        <f>IFERROR(IF(1*AB1624&gt;0,AB1624,V1624),V1624)</f>
        <v>229.27444444444441</v>
      </c>
      <c r="S1624" s="108"/>
      <c r="T1624" s="101">
        <f>IFERROR(IF(LEFT($G1624,4)="xppm",AD1624/VLOOKUP($G1624,$K$11:$Z$28,T$1,0),IF(LEFT($J1624,1)="E",AD1624/VLOOKUP($J1624,$K$11:$Z$28,T$1,0),AD1624/T$6)),"")</f>
        <v>377.33666666666664</v>
      </c>
      <c r="V1624" s="101">
        <f>IFERROR(IF(LEFT($G1624,4)="xppm",AF1624/VLOOKUP($G1624,$K$11:$Z$28,V$1,0),IF(LEFT($J1624,1)="E",AF1624/VLOOKUP($J1624,$K$11:$Z$28,V$1,0),AF1624/V$6)),"")</f>
        <v>229.27444444444441</v>
      </c>
      <c r="X1624" s="101">
        <f>IFERROR(IF(LEFT($G1624,4)="xppm",AH1624/VLOOKUP($G1624,$K$11:$Z$28,X$1,0),IF(LEFT($J1624,1)="E",AH1624/VLOOKUP($J1624,$K$11:$Z$28,X$1,0),AH1624/X$6)),"")</f>
        <v>166.19666666666666</v>
      </c>
      <c r="Z1624" s="101">
        <f>IFERROR(IF(LEFT($G1624,4)="xppm",AJ1624/VLOOKUP($G1624,$K$11:$Z$28,Z$1,0),IF(LEFT($J1624,1)="E",AJ1624/VLOOKUP($J1624,$K$11:$Z$28,Z$1,0),AJ1624/Z$6)),"")</f>
        <v>0</v>
      </c>
      <c r="AA1624" s="108"/>
      <c r="AB1624" s="99">
        <f>IFERROR(IF(LEFT($G1624,4)="xppm",AL1624/VLOOKUP($G1624,$K$11:$Z$28,AB$1,0),IF(LEFT($J1624,1)="E",AL1624/VLOOKUP($J1624,$K$11:$AB$28,AB$1,0),AL1624/AB$6)),"")</f>
        <v>0</v>
      </c>
      <c r="AC1624" s="110"/>
      <c r="AD1624" s="14">
        <v>1132.01</v>
      </c>
      <c r="AE1624" s="14"/>
      <c r="AF1624" s="14">
        <v>2063.4699999999998</v>
      </c>
      <c r="AG1624" s="14"/>
      <c r="AH1624" s="14">
        <v>1994.36</v>
      </c>
      <c r="AI1624" s="14"/>
      <c r="AJ1624" s="14"/>
      <c r="AK1624" s="65"/>
      <c r="AL1624" s="14"/>
      <c r="AM1624" s="65"/>
      <c r="AN1624" s="25">
        <v>533.28</v>
      </c>
      <c r="AO1624" s="25">
        <v>248</v>
      </c>
      <c r="AP1624" s="25">
        <v>-248</v>
      </c>
      <c r="AQ1624" s="25">
        <v>122.81</v>
      </c>
      <c r="AR1624" s="25">
        <v>12.9</v>
      </c>
      <c r="AS1624" s="25">
        <v>278.69</v>
      </c>
      <c r="AT1624" s="25">
        <v>60.26</v>
      </c>
      <c r="AU1624" s="25">
        <v>193.01</v>
      </c>
      <c r="AV1624" s="25">
        <v>263.79000000000002</v>
      </c>
      <c r="AW1624" s="25">
        <v>441.84</v>
      </c>
      <c r="AX1624" s="25">
        <v>210.37</v>
      </c>
      <c r="AY1624" s="25">
        <v>479.8</v>
      </c>
      <c r="AZ1624" s="108"/>
      <c r="BA1624" s="10"/>
      <c r="BB1624" s="10"/>
      <c r="BC1624" s="10"/>
      <c r="BD1624" s="10"/>
      <c r="BE1624" s="10"/>
      <c r="BF1624" s="10"/>
      <c r="BG1624" s="10"/>
      <c r="BH1624" s="10"/>
      <c r="BI1624" s="10"/>
      <c r="BJ1624" s="10"/>
      <c r="BK1624" s="10"/>
      <c r="BL1624" s="10"/>
      <c r="BM1624" s="10"/>
      <c r="BN1624" s="10"/>
      <c r="BO1624" s="10"/>
      <c r="BP1624" s="10"/>
      <c r="BQ1624" s="10"/>
      <c r="BR1624" s="10"/>
      <c r="BS1624" s="10"/>
      <c r="BT1624" s="10"/>
      <c r="BU1624" s="10"/>
      <c r="BV1624" s="10"/>
      <c r="BW1624" s="10"/>
      <c r="BX1624" s="10"/>
      <c r="BY1624" s="10"/>
      <c r="BZ1624" s="10"/>
      <c r="CA1624" s="10"/>
      <c r="CB1624" s="10"/>
      <c r="CC1624" s="10"/>
      <c r="CD1624" s="10"/>
      <c r="CE1624" s="10"/>
      <c r="CF1624" s="10"/>
      <c r="CG1624" s="10"/>
      <c r="CH1624" s="10"/>
      <c r="CI1624" s="10"/>
      <c r="CJ1624" s="10"/>
      <c r="CK1624" s="10"/>
      <c r="CL1624" s="10"/>
      <c r="CM1624" s="10"/>
      <c r="CN1624" s="10"/>
      <c r="CO1624" s="10"/>
      <c r="CP1624" s="10"/>
      <c r="CQ1624" s="10"/>
      <c r="CR1624" s="10"/>
      <c r="CS1624" s="10"/>
      <c r="CT1624" s="10"/>
      <c r="CU1624" s="10"/>
      <c r="CV1624" s="10"/>
      <c r="CW1624" s="10"/>
      <c r="CX1624" s="10"/>
      <c r="CY1624" s="10"/>
      <c r="CZ1624" s="10"/>
      <c r="DA1624" s="10"/>
      <c r="DB1624" s="10"/>
      <c r="DC1624" s="10"/>
      <c r="DD1624" s="10"/>
      <c r="DE1624" s="10"/>
      <c r="DF1624" s="10"/>
      <c r="DG1624" s="10"/>
      <c r="DH1624" s="10"/>
      <c r="DI1624" s="10"/>
      <c r="DJ1624" s="10"/>
      <c r="DK1624" s="10"/>
      <c r="DL1624" s="10"/>
      <c r="DM1624" s="10"/>
      <c r="DN1624" s="10"/>
      <c r="DO1624" s="10"/>
      <c r="DP1624" s="10"/>
      <c r="DQ1624" s="10"/>
      <c r="DR1624" s="10"/>
      <c r="DS1624" s="10"/>
    </row>
    <row r="1625" spans="1:123" ht="4.05" customHeight="1" x14ac:dyDescent="0.25">
      <c r="A1625" s="75" t="s">
        <v>348</v>
      </c>
      <c r="E1625" s="111"/>
      <c r="F1625" s="112"/>
      <c r="T1625" s="25"/>
      <c r="U1625" s="25"/>
      <c r="V1625" s="25"/>
      <c r="W1625" s="25"/>
      <c r="X1625" s="25"/>
      <c r="Y1625" s="25"/>
      <c r="Z1625" s="25"/>
      <c r="AA1625" s="25"/>
      <c r="AB1625" s="14"/>
      <c r="AC1625" s="14"/>
    </row>
    <row r="1626" spans="1:123" s="86" customFormat="1" ht="15" customHeight="1" x14ac:dyDescent="0.25">
      <c r="A1626" s="75" t="s">
        <v>348</v>
      </c>
      <c r="B1626" s="80"/>
      <c r="C1626" s="80"/>
      <c r="D1626" s="80"/>
      <c r="E1626" s="81"/>
      <c r="F1626" s="82"/>
      <c r="G1626" s="81"/>
      <c r="H1626" s="81"/>
      <c r="I1626" s="81"/>
      <c r="J1626" s="81"/>
      <c r="K1626" s="81"/>
      <c r="L1626" s="83">
        <f>L1627</f>
        <v>4003</v>
      </c>
      <c r="M1626" s="84" t="s">
        <v>364</v>
      </c>
      <c r="N1626" s="84"/>
      <c r="O1626" s="84"/>
      <c r="P1626" s="84"/>
      <c r="Q1626" s="84"/>
      <c r="R1626" s="84"/>
      <c r="S1626" s="84"/>
      <c r="T1626" s="84"/>
      <c r="U1626" s="84"/>
      <c r="V1626" s="84"/>
      <c r="W1626" s="84"/>
      <c r="X1626" s="84"/>
      <c r="Y1626" s="84"/>
      <c r="Z1626" s="84"/>
      <c r="AA1626" s="84"/>
      <c r="AB1626" s="81"/>
      <c r="AC1626" s="81"/>
      <c r="AD1626" s="14"/>
      <c r="AE1626" s="14"/>
      <c r="AF1626" s="14"/>
      <c r="AG1626" s="14"/>
      <c r="AH1626" s="14"/>
      <c r="AI1626" s="14"/>
      <c r="AJ1626" s="14"/>
      <c r="AK1626" s="14"/>
      <c r="AL1626" s="14"/>
      <c r="AM1626" s="14"/>
      <c r="AN1626" s="85"/>
      <c r="AO1626" s="85"/>
      <c r="AP1626" s="85"/>
      <c r="AQ1626" s="85"/>
      <c r="AR1626" s="85"/>
      <c r="AS1626" s="85"/>
      <c r="AT1626" s="85"/>
      <c r="AU1626" s="85"/>
      <c r="AV1626" s="85"/>
      <c r="AW1626" s="85"/>
      <c r="AX1626" s="85"/>
      <c r="AY1626" s="85"/>
      <c r="AZ1626" s="84"/>
      <c r="BA1626" s="10"/>
      <c r="BB1626" s="10"/>
      <c r="BC1626" s="10"/>
      <c r="BD1626" s="10"/>
      <c r="BE1626" s="10"/>
      <c r="BF1626" s="10"/>
      <c r="BG1626" s="10"/>
      <c r="BH1626" s="10"/>
      <c r="BI1626" s="10"/>
      <c r="BJ1626" s="10"/>
      <c r="BK1626" s="10"/>
      <c r="BL1626" s="10"/>
      <c r="BM1626" s="10"/>
      <c r="BN1626" s="10"/>
      <c r="BO1626" s="10"/>
      <c r="BP1626" s="10"/>
      <c r="BQ1626" s="10"/>
      <c r="BR1626" s="10"/>
      <c r="BS1626" s="10"/>
      <c r="BT1626" s="10"/>
      <c r="BU1626" s="10"/>
      <c r="BV1626" s="10"/>
      <c r="BW1626" s="10"/>
      <c r="BX1626" s="10"/>
      <c r="BY1626" s="10"/>
      <c r="BZ1626" s="10"/>
      <c r="CA1626" s="10"/>
      <c r="CB1626" s="10"/>
      <c r="CC1626" s="10"/>
      <c r="CD1626" s="10"/>
      <c r="CE1626" s="10"/>
      <c r="CF1626" s="10"/>
      <c r="CG1626" s="10"/>
      <c r="CH1626" s="10"/>
      <c r="CI1626" s="10"/>
      <c r="CJ1626" s="10"/>
      <c r="CK1626" s="10"/>
      <c r="CL1626" s="10"/>
      <c r="CM1626" s="10"/>
      <c r="CN1626" s="10"/>
      <c r="CO1626" s="10"/>
      <c r="CP1626" s="10"/>
      <c r="CQ1626" s="10"/>
      <c r="CR1626" s="10"/>
      <c r="CS1626" s="10"/>
      <c r="CT1626" s="10"/>
      <c r="CU1626" s="10"/>
      <c r="CV1626" s="10"/>
      <c r="CW1626" s="10"/>
      <c r="CX1626" s="10"/>
      <c r="CY1626" s="10"/>
      <c r="CZ1626" s="10"/>
      <c r="DA1626" s="10"/>
      <c r="DB1626" s="10"/>
      <c r="DC1626" s="10"/>
      <c r="DD1626" s="10"/>
      <c r="DE1626" s="10"/>
      <c r="DF1626" s="10"/>
      <c r="DG1626" s="10"/>
      <c r="DH1626" s="10"/>
      <c r="DI1626" s="10"/>
      <c r="DJ1626" s="10"/>
      <c r="DK1626" s="10"/>
      <c r="DL1626" s="10"/>
      <c r="DM1626" s="10"/>
      <c r="DN1626" s="10"/>
      <c r="DO1626" s="10"/>
      <c r="DP1626" s="10"/>
      <c r="DQ1626" s="10"/>
      <c r="DR1626" s="10"/>
      <c r="DS1626" s="10"/>
    </row>
    <row r="1627" spans="1:123" s="101" customFormat="1" ht="10.95" customHeight="1" x14ac:dyDescent="0.25">
      <c r="A1627" s="75" t="s">
        <v>348</v>
      </c>
      <c r="B1627" s="95" t="str">
        <f t="shared" ref="B1627" si="452">IF(E1627&gt;0,"Bud02 " &amp; C1627 &amp;","&amp;D1627&amp;",'"&amp;E1627&amp;"',"&amp;1*R1627)</f>
        <v>Bud02 2020,4003,'xdit02',0.0174325366161122</v>
      </c>
      <c r="C1627" s="96">
        <f t="shared" ref="C1627" si="453">$E$5</f>
        <v>2020</v>
      </c>
      <c r="D1627" s="96">
        <v>4003</v>
      </c>
      <c r="E1627" s="97" t="str">
        <f>IF(LEFT(H1627,1) = "x",H1627,F1627)</f>
        <v>xdit02</v>
      </c>
      <c r="F1627" s="90">
        <v>530400</v>
      </c>
      <c r="G1627" s="98" t="str">
        <f>IF("xppm02"="",1,SUBSTITUTE(SUBSTITUTE("xppm02","xxp","xpp"),"xppm13","xppm08"))</f>
        <v>xppm02</v>
      </c>
      <c r="H1627" s="98" t="str">
        <f>IF("xdit02"="",1,"xdit02")</f>
        <v>xdit02</v>
      </c>
      <c r="I1627" s="98">
        <f>IF(""="",1,IF(LEFT("",1)&lt;&gt;"E","",1))</f>
        <v>1</v>
      </c>
      <c r="J1627" s="98">
        <f>IF(""="",1,IF(LEFT("",1)="E","",1))</f>
        <v>1</v>
      </c>
      <c r="K1627" s="99" t="s">
        <v>365</v>
      </c>
      <c r="L1627" s="91">
        <v>4003</v>
      </c>
      <c r="M1627" s="100" t="str">
        <f>IF(LEFT($G1627,4)="xppm","*","")</f>
        <v>*</v>
      </c>
      <c r="N1627" s="101" t="str">
        <f>UPPER(TRIM("          DIETARY CONTRACT SERVICES"))</f>
        <v>DIETARY CONTRACT SERVICES</v>
      </c>
      <c r="P1627" s="102" t="s">
        <v>366</v>
      </c>
      <c r="R1627" s="109">
        <f>IFERROR(IF(1*AB1627&gt;0,AB1627,V1627),V1627)</f>
        <v>1.7432536616112156E-2</v>
      </c>
      <c r="S1627" s="108"/>
      <c r="T1627" s="101">
        <f>IFERROR(IF(LEFT($G1627,4)="xppm",AD1627/VLOOKUP($G1627,$K$11:$Z$28,T$1,0),IF(LEFT($J1627,1)="E",AD1627/VLOOKUP($J1627,$K$11:$Z$28,T$1,0),AD1627/T$6)),"")</f>
        <v>0</v>
      </c>
      <c r="V1627" s="101">
        <f>IFERROR(IF(LEFT($G1627,4)="xppm",AF1627/VLOOKUP($G1627,$K$11:$Z$28,V$1,0),IF(LEFT($J1627,1)="E",AF1627/VLOOKUP($J1627,$K$11:$Z$28,V$1,0),AF1627/V$6)),"")</f>
        <v>1.7432536616112156E-2</v>
      </c>
      <c r="X1627" s="101">
        <f>IFERROR(IF(LEFT($G1627,4)="xppm",AH1627/VLOOKUP($G1627,$K$11:$Z$28,X$1,0),IF(LEFT($J1627,1)="E",AH1627/VLOOKUP($J1627,$K$11:$Z$28,X$1,0),AH1627/X$6)),"")</f>
        <v>0.16529765614663419</v>
      </c>
      <c r="Z1627" s="101">
        <f>IFERROR(IF(LEFT($G1627,4)="xppm",AJ1627/VLOOKUP($G1627,$K$11:$Z$28,Z$1,0),IF(LEFT($J1627,1)="E",AJ1627/VLOOKUP($J1627,$K$11:$Z$28,Z$1,0),AJ1627/Z$6)),"")</f>
        <v>0</v>
      </c>
      <c r="AA1627" s="108"/>
      <c r="AB1627" s="99" t="str">
        <f>IFERROR(IF(LEFT($G1627,4)="xppm",AL1627/VLOOKUP($G1627,$K$11:$Z$28,AB$1,0),IF(LEFT($J1627,1)="E",AL1627/VLOOKUP($J1627,$K$11:$AB$28,AB$1,0),AL1627/AB$6)),"")</f>
        <v/>
      </c>
      <c r="AC1627" s="110"/>
      <c r="AD1627" s="14">
        <v>0</v>
      </c>
      <c r="AE1627" s="14"/>
      <c r="AF1627" s="14">
        <v>19581.55</v>
      </c>
      <c r="AG1627" s="14"/>
      <c r="AH1627" s="14">
        <v>198644.64</v>
      </c>
      <c r="AI1627" s="14"/>
      <c r="AJ1627" s="14">
        <v>0</v>
      </c>
      <c r="AK1627" s="65"/>
      <c r="AL1627" s="14">
        <v>0</v>
      </c>
      <c r="AM1627" s="65"/>
      <c r="AN1627" s="25">
        <v>0</v>
      </c>
      <c r="AO1627" s="25">
        <v>0</v>
      </c>
      <c r="AP1627" s="25">
        <v>0</v>
      </c>
      <c r="AQ1627" s="25">
        <v>0</v>
      </c>
      <c r="AR1627" s="25">
        <v>0</v>
      </c>
      <c r="AS1627" s="25">
        <v>8325</v>
      </c>
      <c r="AT1627" s="25">
        <v>0</v>
      </c>
      <c r="AU1627" s="25">
        <v>11256.55</v>
      </c>
      <c r="AV1627" s="25">
        <v>0</v>
      </c>
      <c r="AW1627" s="25">
        <v>0</v>
      </c>
      <c r="AX1627" s="25">
        <v>0</v>
      </c>
      <c r="AY1627" s="25">
        <v>0</v>
      </c>
      <c r="AZ1627" s="108"/>
      <c r="BA1627" s="10"/>
      <c r="BB1627" s="10"/>
      <c r="BC1627" s="10"/>
      <c r="BD1627" s="10"/>
      <c r="BE1627" s="10"/>
      <c r="BF1627" s="10"/>
      <c r="BG1627" s="10"/>
      <c r="BH1627" s="10"/>
      <c r="BI1627" s="10"/>
      <c r="BJ1627" s="10"/>
      <c r="BK1627" s="10"/>
      <c r="BL1627" s="10"/>
      <c r="BM1627" s="10"/>
      <c r="BN1627" s="10"/>
      <c r="BO1627" s="10"/>
      <c r="BP1627" s="10"/>
      <c r="BQ1627" s="10"/>
      <c r="BR1627" s="10"/>
      <c r="BS1627" s="10"/>
      <c r="BT1627" s="10"/>
      <c r="BU1627" s="10"/>
      <c r="BV1627" s="10"/>
      <c r="BW1627" s="10"/>
      <c r="BX1627" s="10"/>
      <c r="BY1627" s="10"/>
      <c r="BZ1627" s="10"/>
      <c r="CA1627" s="10"/>
      <c r="CB1627" s="10"/>
      <c r="CC1627" s="10"/>
      <c r="CD1627" s="10"/>
      <c r="CE1627" s="10"/>
      <c r="CF1627" s="10"/>
      <c r="CG1627" s="10"/>
      <c r="CH1627" s="10"/>
      <c r="CI1627" s="10"/>
      <c r="CJ1627" s="10"/>
      <c r="CK1627" s="10"/>
      <c r="CL1627" s="10"/>
      <c r="CM1627" s="10"/>
      <c r="CN1627" s="10"/>
      <c r="CO1627" s="10"/>
      <c r="CP1627" s="10"/>
      <c r="CQ1627" s="10"/>
      <c r="CR1627" s="10"/>
      <c r="CS1627" s="10"/>
      <c r="CT1627" s="10"/>
      <c r="CU1627" s="10"/>
      <c r="CV1627" s="10"/>
      <c r="CW1627" s="10"/>
      <c r="CX1627" s="10"/>
      <c r="CY1627" s="10"/>
      <c r="CZ1627" s="10"/>
      <c r="DA1627" s="10"/>
      <c r="DB1627" s="10"/>
      <c r="DC1627" s="10"/>
      <c r="DD1627" s="10"/>
      <c r="DE1627" s="10"/>
      <c r="DF1627" s="10"/>
      <c r="DG1627" s="10"/>
      <c r="DH1627" s="10"/>
      <c r="DI1627" s="10"/>
      <c r="DJ1627" s="10"/>
      <c r="DK1627" s="10"/>
      <c r="DL1627" s="10"/>
      <c r="DM1627" s="10"/>
      <c r="DN1627" s="10"/>
      <c r="DO1627" s="10"/>
      <c r="DP1627" s="10"/>
      <c r="DQ1627" s="10"/>
      <c r="DR1627" s="10"/>
      <c r="DS1627" s="10"/>
    </row>
    <row r="1628" spans="1:123" ht="4.05" customHeight="1" x14ac:dyDescent="0.25">
      <c r="A1628" s="75" t="s">
        <v>348</v>
      </c>
      <c r="E1628" s="111"/>
      <c r="F1628" s="112"/>
      <c r="T1628" s="25"/>
      <c r="U1628" s="25"/>
      <c r="V1628" s="25"/>
      <c r="W1628" s="25"/>
      <c r="X1628" s="25"/>
      <c r="Y1628" s="25"/>
      <c r="Z1628" s="25"/>
      <c r="AA1628" s="25"/>
      <c r="AB1628" s="14"/>
      <c r="AC1628" s="14"/>
    </row>
    <row r="1629" spans="1:123" s="86" customFormat="1" ht="15" customHeight="1" x14ac:dyDescent="0.25">
      <c r="A1629" s="75" t="s">
        <v>348</v>
      </c>
      <c r="B1629" s="80"/>
      <c r="C1629" s="80"/>
      <c r="D1629" s="80"/>
      <c r="E1629" s="81"/>
      <c r="F1629" s="82"/>
      <c r="G1629" s="81"/>
      <c r="H1629" s="81"/>
      <c r="I1629" s="81"/>
      <c r="J1629" s="81"/>
      <c r="K1629" s="81"/>
      <c r="L1629" s="83">
        <f>L1630</f>
        <v>4003</v>
      </c>
      <c r="M1629" s="84" t="s">
        <v>367</v>
      </c>
      <c r="N1629" s="84"/>
      <c r="O1629" s="84"/>
      <c r="P1629" s="84"/>
      <c r="Q1629" s="84"/>
      <c r="R1629" s="84"/>
      <c r="S1629" s="84"/>
      <c r="T1629" s="84"/>
      <c r="U1629" s="84"/>
      <c r="V1629" s="84"/>
      <c r="W1629" s="84"/>
      <c r="X1629" s="84"/>
      <c r="Y1629" s="84"/>
      <c r="Z1629" s="84"/>
      <c r="AA1629" s="84"/>
      <c r="AB1629" s="81"/>
      <c r="AC1629" s="81"/>
      <c r="AD1629" s="14"/>
      <c r="AE1629" s="14"/>
      <c r="AF1629" s="14"/>
      <c r="AG1629" s="14"/>
      <c r="AH1629" s="14"/>
      <c r="AI1629" s="14"/>
      <c r="AJ1629" s="14"/>
      <c r="AK1629" s="14"/>
      <c r="AL1629" s="14"/>
      <c r="AM1629" s="14"/>
      <c r="AN1629" s="85"/>
      <c r="AO1629" s="85"/>
      <c r="AP1629" s="85"/>
      <c r="AQ1629" s="85"/>
      <c r="AR1629" s="85"/>
      <c r="AS1629" s="85"/>
      <c r="AT1629" s="85"/>
      <c r="AU1629" s="85"/>
      <c r="AV1629" s="85"/>
      <c r="AW1629" s="85"/>
      <c r="AX1629" s="85"/>
      <c r="AY1629" s="85"/>
      <c r="AZ1629" s="84"/>
      <c r="BA1629" s="10"/>
      <c r="BB1629" s="10"/>
      <c r="BC1629" s="10"/>
      <c r="BD1629" s="10"/>
      <c r="BE1629" s="10"/>
      <c r="BF1629" s="10"/>
      <c r="BG1629" s="10"/>
      <c r="BH1629" s="10"/>
      <c r="BI1629" s="10"/>
      <c r="BJ1629" s="10"/>
      <c r="BK1629" s="10"/>
      <c r="BL1629" s="10"/>
      <c r="BM1629" s="10"/>
      <c r="BN1629" s="10"/>
      <c r="BO1629" s="10"/>
      <c r="BP1629" s="10"/>
      <c r="BQ1629" s="10"/>
      <c r="BR1629" s="10"/>
      <c r="BS1629" s="10"/>
      <c r="BT1629" s="10"/>
      <c r="BU1629" s="10"/>
      <c r="BV1629" s="10"/>
      <c r="BW1629" s="10"/>
      <c r="BX1629" s="10"/>
      <c r="BY1629" s="10"/>
      <c r="BZ1629" s="10"/>
      <c r="CA1629" s="10"/>
      <c r="CB1629" s="10"/>
      <c r="CC1629" s="10"/>
      <c r="CD1629" s="10"/>
      <c r="CE1629" s="10"/>
      <c r="CF1629" s="10"/>
      <c r="CG1629" s="10"/>
      <c r="CH1629" s="10"/>
      <c r="CI1629" s="10"/>
      <c r="CJ1629" s="10"/>
      <c r="CK1629" s="10"/>
      <c r="CL1629" s="10"/>
      <c r="CM1629" s="10"/>
      <c r="CN1629" s="10"/>
      <c r="CO1629" s="10"/>
      <c r="CP1629" s="10"/>
      <c r="CQ1629" s="10"/>
      <c r="CR1629" s="10"/>
      <c r="CS1629" s="10"/>
      <c r="CT1629" s="10"/>
      <c r="CU1629" s="10"/>
      <c r="CV1629" s="10"/>
      <c r="CW1629" s="10"/>
      <c r="CX1629" s="10"/>
      <c r="CY1629" s="10"/>
      <c r="CZ1629" s="10"/>
      <c r="DA1629" s="10"/>
      <c r="DB1629" s="10"/>
      <c r="DC1629" s="10"/>
      <c r="DD1629" s="10"/>
      <c r="DE1629" s="10"/>
      <c r="DF1629" s="10"/>
      <c r="DG1629" s="10"/>
      <c r="DH1629" s="10"/>
      <c r="DI1629" s="10"/>
      <c r="DJ1629" s="10"/>
      <c r="DK1629" s="10"/>
      <c r="DL1629" s="10"/>
      <c r="DM1629" s="10"/>
      <c r="DN1629" s="10"/>
      <c r="DO1629" s="10"/>
      <c r="DP1629" s="10"/>
      <c r="DQ1629" s="10"/>
      <c r="DR1629" s="10"/>
      <c r="DS1629" s="10"/>
    </row>
    <row r="1630" spans="1:123" s="101" customFormat="1" ht="10.95" customHeight="1" x14ac:dyDescent="0.25">
      <c r="A1630" s="75" t="s">
        <v>348</v>
      </c>
      <c r="B1630" s="95" t="str">
        <f t="shared" ref="B1630:B1632" si="454">IF(E1630&gt;0,"Bud02 " &amp; C1630 &amp;","&amp;D1630&amp;",'"&amp;E1630&amp;"',"&amp;1*R1630)</f>
        <v>Bud02 2020,4003,'533000',11571.11</v>
      </c>
      <c r="C1630" s="96">
        <f t="shared" ref="C1630:C1632" si="455">$E$5</f>
        <v>2020</v>
      </c>
      <c r="D1630" s="96">
        <v>4003</v>
      </c>
      <c r="E1630" s="97">
        <f>IF(LEFT(H1630,1) = "x",H1630,F1630)</f>
        <v>533000</v>
      </c>
      <c r="F1630" s="90">
        <v>533000</v>
      </c>
      <c r="G1630" s="98">
        <f>IF(""="",1,SUBSTITUTE(SUBSTITUTE("","xxp","xpp"),"xppm13","xppm08"))</f>
        <v>1</v>
      </c>
      <c r="H1630" s="98">
        <f>IF(""="",1,"")</f>
        <v>1</v>
      </c>
      <c r="I1630" s="98">
        <f>IF(""="",1,IF(LEFT("",1)&lt;&gt;"E","",1))</f>
        <v>1</v>
      </c>
      <c r="J1630" s="98">
        <f>IF(""="",1,IF(LEFT("",1)="E","",1))</f>
        <v>1</v>
      </c>
      <c r="K1630" s="99" t="s">
        <v>368</v>
      </c>
      <c r="L1630" s="91">
        <v>4003</v>
      </c>
      <c r="M1630" s="100" t="str">
        <f>IF(LEFT($G1630,4)="xppm","*","")</f>
        <v/>
      </c>
      <c r="N1630" s="101" t="str">
        <f>UPPER(TRIM("          UTILITIES"))</f>
        <v>UTILITIES</v>
      </c>
      <c r="P1630" s="102" t="s">
        <v>356</v>
      </c>
      <c r="R1630" s="109">
        <f>IFERROR(IF(1*AB1630&gt;0,AB1630,V1630),V1630)</f>
        <v>11571.11</v>
      </c>
      <c r="S1630" s="108"/>
      <c r="T1630" s="101">
        <f>IFERROR(IF(LEFT($G1630,4)="xppm",AD1630/VLOOKUP($G1630,$K$11:$Z$28,T$1,0),IF(LEFT($J1630,1)="E",AD1630/VLOOKUP($J1630,$K$11:$Z$28,T$1,0),AD1630/T$6)),"")</f>
        <v>10041.376666666667</v>
      </c>
      <c r="V1630" s="101">
        <f>IFERROR(IF(LEFT($G1630,4)="xppm",AF1630/VLOOKUP($G1630,$K$11:$Z$28,V$1,0),IF(LEFT($J1630,1)="E",AF1630/VLOOKUP($J1630,$K$11:$Z$28,V$1,0),AF1630/V$6)),"")</f>
        <v>11571.11</v>
      </c>
      <c r="X1630" s="101">
        <f>IFERROR(IF(LEFT($G1630,4)="xppm",AH1630/VLOOKUP($G1630,$K$11:$Z$28,X$1,0),IF(LEFT($J1630,1)="E",AH1630/VLOOKUP($J1630,$K$11:$Z$28,X$1,0),AH1630/X$6)),"")</f>
        <v>11050.505833333335</v>
      </c>
      <c r="Z1630" s="101">
        <f>IFERROR(IF(LEFT($G1630,4)="xppm",AJ1630/VLOOKUP($G1630,$K$11:$Z$28,Z$1,0),IF(LEFT($J1630,1)="E",AJ1630/VLOOKUP($J1630,$K$11:$Z$28,Z$1,0),AJ1630/Z$6)),"")</f>
        <v>11955</v>
      </c>
      <c r="AA1630" s="108"/>
      <c r="AB1630" s="99">
        <f>IFERROR(IF(LEFT($G1630,4)="xppm",AL1630/VLOOKUP($G1630,$K$11:$Z$28,AB$1,0),IF(LEFT($J1630,1)="E",AL1630/VLOOKUP($J1630,$K$11:$AB$28,AB$1,0),AL1630/AB$6)),"")</f>
        <v>0</v>
      </c>
      <c r="AC1630" s="110"/>
      <c r="AD1630" s="14">
        <v>30124.13</v>
      </c>
      <c r="AE1630" s="14"/>
      <c r="AF1630" s="14">
        <v>104139.99</v>
      </c>
      <c r="AG1630" s="14"/>
      <c r="AH1630" s="14">
        <v>132606.07</v>
      </c>
      <c r="AI1630" s="14"/>
      <c r="AJ1630" s="14">
        <v>143460</v>
      </c>
      <c r="AK1630" s="65"/>
      <c r="AL1630" s="14">
        <v>0</v>
      </c>
      <c r="AM1630" s="65"/>
      <c r="AN1630" s="25">
        <v>9214.77</v>
      </c>
      <c r="AO1630" s="25">
        <v>8204.67</v>
      </c>
      <c r="AP1630" s="25">
        <v>11738.26</v>
      </c>
      <c r="AQ1630" s="25">
        <v>12762.73</v>
      </c>
      <c r="AR1630" s="25">
        <v>17242.45</v>
      </c>
      <c r="AS1630" s="25">
        <v>11807.78</v>
      </c>
      <c r="AT1630" s="25">
        <v>11903.5</v>
      </c>
      <c r="AU1630" s="25">
        <v>10803.06</v>
      </c>
      <c r="AV1630" s="25">
        <v>9496.34</v>
      </c>
      <c r="AW1630" s="25">
        <v>9919.48</v>
      </c>
      <c r="AX1630" s="25">
        <v>11213.08</v>
      </c>
      <c r="AY1630" s="25">
        <v>8991.57</v>
      </c>
      <c r="AZ1630" s="108"/>
      <c r="BA1630" s="10"/>
      <c r="BB1630" s="10"/>
      <c r="BC1630" s="10"/>
      <c r="BD1630" s="10"/>
      <c r="BE1630" s="10"/>
      <c r="BF1630" s="10"/>
      <c r="BG1630" s="10"/>
      <c r="BH1630" s="10"/>
      <c r="BI1630" s="10"/>
      <c r="BJ1630" s="10"/>
      <c r="BK1630" s="10"/>
      <c r="BL1630" s="10"/>
      <c r="BM1630" s="10"/>
      <c r="BN1630" s="10"/>
      <c r="BO1630" s="10"/>
      <c r="BP1630" s="10"/>
      <c r="BQ1630" s="10"/>
      <c r="BR1630" s="10"/>
      <c r="BS1630" s="10"/>
      <c r="BT1630" s="10"/>
      <c r="BU1630" s="10"/>
      <c r="BV1630" s="10"/>
      <c r="BW1630" s="10"/>
      <c r="BX1630" s="10"/>
      <c r="BY1630" s="10"/>
      <c r="BZ1630" s="10"/>
      <c r="CA1630" s="10"/>
      <c r="CB1630" s="10"/>
      <c r="CC1630" s="10"/>
      <c r="CD1630" s="10"/>
      <c r="CE1630" s="10"/>
      <c r="CF1630" s="10"/>
      <c r="CG1630" s="10"/>
      <c r="CH1630" s="10"/>
      <c r="CI1630" s="10"/>
      <c r="CJ1630" s="10"/>
      <c r="CK1630" s="10"/>
      <c r="CL1630" s="10"/>
      <c r="CM1630" s="10"/>
      <c r="CN1630" s="10"/>
      <c r="CO1630" s="10"/>
      <c r="CP1630" s="10"/>
      <c r="CQ1630" s="10"/>
      <c r="CR1630" s="10"/>
      <c r="CS1630" s="10"/>
      <c r="CT1630" s="10"/>
      <c r="CU1630" s="10"/>
      <c r="CV1630" s="10"/>
      <c r="CW1630" s="10"/>
      <c r="CX1630" s="10"/>
      <c r="CY1630" s="10"/>
      <c r="CZ1630" s="10"/>
      <c r="DA1630" s="10"/>
      <c r="DB1630" s="10"/>
      <c r="DC1630" s="10"/>
      <c r="DD1630" s="10"/>
      <c r="DE1630" s="10"/>
      <c r="DF1630" s="10"/>
      <c r="DG1630" s="10"/>
      <c r="DH1630" s="10"/>
      <c r="DI1630" s="10"/>
      <c r="DJ1630" s="10"/>
      <c r="DK1630" s="10"/>
      <c r="DL1630" s="10"/>
      <c r="DM1630" s="10"/>
      <c r="DN1630" s="10"/>
      <c r="DO1630" s="10"/>
      <c r="DP1630" s="10"/>
      <c r="DQ1630" s="10"/>
      <c r="DR1630" s="10"/>
      <c r="DS1630" s="10"/>
    </row>
    <row r="1631" spans="1:123" s="101" customFormat="1" ht="10.95" customHeight="1" x14ac:dyDescent="0.25">
      <c r="A1631" s="75" t="s">
        <v>348</v>
      </c>
      <c r="B1631" s="95" t="str">
        <f t="shared" si="454"/>
        <v>Bud02 2020,4003,'536000',3707.15666666667</v>
      </c>
      <c r="C1631" s="96">
        <f t="shared" si="455"/>
        <v>2020</v>
      </c>
      <c r="D1631" s="96">
        <v>4003</v>
      </c>
      <c r="E1631" s="97">
        <f>IF(LEFT(H1631,1) = "x",H1631,F1631)</f>
        <v>536000</v>
      </c>
      <c r="F1631" s="90">
        <v>536000</v>
      </c>
      <c r="G1631" s="98">
        <f>IF(""="",1,SUBSTITUTE(SUBSTITUTE("","xxp","xpp"),"xppm13","xppm08"))</f>
        <v>1</v>
      </c>
      <c r="H1631" s="98">
        <f>IF(""="",1,"")</f>
        <v>1</v>
      </c>
      <c r="I1631" s="98">
        <f>IF(""="",1,IF(LEFT("",1)&lt;&gt;"E","",1))</f>
        <v>1</v>
      </c>
      <c r="J1631" s="98">
        <f>IF(""="",1,IF(LEFT("",1)="E","",1))</f>
        <v>1</v>
      </c>
      <c r="K1631" s="99" t="s">
        <v>369</v>
      </c>
      <c r="L1631" s="91">
        <v>4003</v>
      </c>
      <c r="M1631" s="100" t="str">
        <f>IF(LEFT($G1631,4)="xppm","*","")</f>
        <v/>
      </c>
      <c r="N1631" s="101" t="str">
        <f>UPPER(TRIM("          REPAIRS &amp; MAINTENANCE/SUPPLIES"))</f>
        <v>REPAIRS &amp; MAINTENANCE/SUPPLIES</v>
      </c>
      <c r="P1631" s="102" t="s">
        <v>370</v>
      </c>
      <c r="R1631" s="109">
        <f>IFERROR(IF(1*AB1631&gt;0,AB1631,V1631),V1631)</f>
        <v>3707.1566666666672</v>
      </c>
      <c r="S1631" s="108"/>
      <c r="T1631" s="101">
        <f>IFERROR(IF(LEFT($G1631,4)="xppm",AD1631/VLOOKUP($G1631,$K$11:$Z$28,T$1,0),IF(LEFT($J1631,1)="E",AD1631/VLOOKUP($J1631,$K$11:$Z$28,T$1,0),AD1631/T$6)),"")</f>
        <v>5158.2033333333338</v>
      </c>
      <c r="V1631" s="101">
        <f>IFERROR(IF(LEFT($G1631,4)="xppm",AF1631/VLOOKUP($G1631,$K$11:$Z$28,V$1,0),IF(LEFT($J1631,1)="E",AF1631/VLOOKUP($J1631,$K$11:$Z$28,V$1,0),AF1631/V$6)),"")</f>
        <v>3707.1566666666672</v>
      </c>
      <c r="X1631" s="101">
        <f>IFERROR(IF(LEFT($G1631,4)="xppm",AH1631/VLOOKUP($G1631,$K$11:$Z$28,X$1,0),IF(LEFT($J1631,1)="E",AH1631/VLOOKUP($J1631,$K$11:$Z$28,X$1,0),AH1631/X$6)),"")</f>
        <v>1816.1391666666666</v>
      </c>
      <c r="Z1631" s="101">
        <f>IFERROR(IF(LEFT($G1631,4)="xppm",AJ1631/VLOOKUP($G1631,$K$11:$Z$28,Z$1,0),IF(LEFT($J1631,1)="E",AJ1631/VLOOKUP($J1631,$K$11:$Z$28,Z$1,0),AJ1631/Z$6)),"")</f>
        <v>1350.0866666666668</v>
      </c>
      <c r="AA1631" s="108"/>
      <c r="AB1631" s="99">
        <f>IFERROR(IF(LEFT($G1631,4)="xppm",AL1631/VLOOKUP($G1631,$K$11:$Z$28,AB$1,0),IF(LEFT($J1631,1)="E",AL1631/VLOOKUP($J1631,$K$11:$AB$28,AB$1,0),AL1631/AB$6)),"")</f>
        <v>0</v>
      </c>
      <c r="AC1631" s="110"/>
      <c r="AD1631" s="14">
        <v>15474.61</v>
      </c>
      <c r="AE1631" s="14"/>
      <c r="AF1631" s="14">
        <v>33364.410000000003</v>
      </c>
      <c r="AG1631" s="14"/>
      <c r="AH1631" s="14">
        <v>21793.67</v>
      </c>
      <c r="AI1631" s="14"/>
      <c r="AJ1631" s="14">
        <v>16201.04</v>
      </c>
      <c r="AK1631" s="65"/>
      <c r="AL1631" s="14">
        <v>0</v>
      </c>
      <c r="AM1631" s="65"/>
      <c r="AN1631" s="25">
        <v>1017.66</v>
      </c>
      <c r="AO1631" s="25">
        <v>585.87</v>
      </c>
      <c r="AP1631" s="25">
        <v>5251.95</v>
      </c>
      <c r="AQ1631" s="25">
        <v>1742.18</v>
      </c>
      <c r="AR1631" s="25">
        <v>3124.75</v>
      </c>
      <c r="AS1631" s="25">
        <v>2707.54</v>
      </c>
      <c r="AT1631" s="25">
        <v>2034.52</v>
      </c>
      <c r="AU1631" s="25">
        <v>1726.26</v>
      </c>
      <c r="AV1631" s="25">
        <v>6554.55</v>
      </c>
      <c r="AW1631" s="25">
        <v>5706.23</v>
      </c>
      <c r="AX1631" s="25">
        <v>5075.04</v>
      </c>
      <c r="AY1631" s="25">
        <v>4693.34</v>
      </c>
      <c r="AZ1631" s="108"/>
      <c r="BA1631" s="10"/>
      <c r="BB1631" s="10"/>
      <c r="BC1631" s="10"/>
      <c r="BD1631" s="10"/>
      <c r="BE1631" s="10"/>
      <c r="BF1631" s="10"/>
      <c r="BG1631" s="10"/>
      <c r="BH1631" s="10"/>
      <c r="BI1631" s="10"/>
      <c r="BJ1631" s="10"/>
      <c r="BK1631" s="10"/>
      <c r="BL1631" s="10"/>
      <c r="BM1631" s="10"/>
      <c r="BN1631" s="10"/>
      <c r="BO1631" s="10"/>
      <c r="BP1631" s="10"/>
      <c r="BQ1631" s="10"/>
      <c r="BR1631" s="10"/>
      <c r="BS1631" s="10"/>
      <c r="BT1631" s="10"/>
      <c r="BU1631" s="10"/>
      <c r="BV1631" s="10"/>
      <c r="BW1631" s="10"/>
      <c r="BX1631" s="10"/>
      <c r="BY1631" s="10"/>
      <c r="BZ1631" s="10"/>
      <c r="CA1631" s="10"/>
      <c r="CB1631" s="10"/>
      <c r="CC1631" s="10"/>
      <c r="CD1631" s="10"/>
      <c r="CE1631" s="10"/>
      <c r="CF1631" s="10"/>
      <c r="CG1631" s="10"/>
      <c r="CH1631" s="10"/>
      <c r="CI1631" s="10"/>
      <c r="CJ1631" s="10"/>
      <c r="CK1631" s="10"/>
      <c r="CL1631" s="10"/>
      <c r="CM1631" s="10"/>
      <c r="CN1631" s="10"/>
      <c r="CO1631" s="10"/>
      <c r="CP1631" s="10"/>
      <c r="CQ1631" s="10"/>
      <c r="CR1631" s="10"/>
      <c r="CS1631" s="10"/>
      <c r="CT1631" s="10"/>
      <c r="CU1631" s="10"/>
      <c r="CV1631" s="10"/>
      <c r="CW1631" s="10"/>
      <c r="CX1631" s="10"/>
      <c r="CY1631" s="10"/>
      <c r="CZ1631" s="10"/>
      <c r="DA1631" s="10"/>
      <c r="DB1631" s="10"/>
      <c r="DC1631" s="10"/>
      <c r="DD1631" s="10"/>
      <c r="DE1631" s="10"/>
      <c r="DF1631" s="10"/>
      <c r="DG1631" s="10"/>
      <c r="DH1631" s="10"/>
      <c r="DI1631" s="10"/>
      <c r="DJ1631" s="10"/>
      <c r="DK1631" s="10"/>
      <c r="DL1631" s="10"/>
      <c r="DM1631" s="10"/>
      <c r="DN1631" s="10"/>
      <c r="DO1631" s="10"/>
      <c r="DP1631" s="10"/>
      <c r="DQ1631" s="10"/>
      <c r="DR1631" s="10"/>
      <c r="DS1631" s="10"/>
    </row>
    <row r="1632" spans="1:123" s="101" customFormat="1" ht="10.95" customHeight="1" x14ac:dyDescent="0.25">
      <c r="A1632" s="75" t="s">
        <v>348</v>
      </c>
      <c r="B1632" s="95" t="str">
        <f t="shared" si="454"/>
        <v>Bud02 2020,4003,'534000',2819.02111111111</v>
      </c>
      <c r="C1632" s="96">
        <f t="shared" si="455"/>
        <v>2020</v>
      </c>
      <c r="D1632" s="96">
        <v>4003</v>
      </c>
      <c r="E1632" s="97">
        <f>IF(LEFT(H1632,1) = "x",H1632,F1632)</f>
        <v>534000</v>
      </c>
      <c r="F1632" s="90">
        <v>534000</v>
      </c>
      <c r="G1632" s="98">
        <f>IF(""="",1,SUBSTITUTE(SUBSTITUTE("","xxp","xpp"),"xppm13","xppm08"))</f>
        <v>1</v>
      </c>
      <c r="H1632" s="98">
        <f>IF(""="",1,"")</f>
        <v>1</v>
      </c>
      <c r="I1632" s="98">
        <f>IF(""="",1,IF(LEFT("",1)&lt;&gt;"E","",1))</f>
        <v>1</v>
      </c>
      <c r="J1632" s="98">
        <f>IF(""="",1,IF(LEFT("",1)="E","",1))</f>
        <v>1</v>
      </c>
      <c r="K1632" s="99" t="s">
        <v>371</v>
      </c>
      <c r="L1632" s="91">
        <v>4003</v>
      </c>
      <c r="M1632" s="100" t="str">
        <f>IF(LEFT($G1632,4)="xppm","*","")</f>
        <v/>
      </c>
      <c r="N1632" s="101" t="str">
        <f>UPPER(TRIM("          CONTRACT SERVICES"))</f>
        <v>CONTRACT SERVICES</v>
      </c>
      <c r="P1632" s="102" t="s">
        <v>370</v>
      </c>
      <c r="R1632" s="109">
        <f>IFERROR(IF(1*AB1632&gt;0,AB1632,V1632),V1632)</f>
        <v>2819.0211111111112</v>
      </c>
      <c r="S1632" s="108"/>
      <c r="T1632" s="101">
        <f>IFERROR(IF(LEFT($G1632,4)="xppm",AD1632/VLOOKUP($G1632,$K$11:$Z$28,T$1,0),IF(LEFT($J1632,1)="E",AD1632/VLOOKUP($J1632,$K$11:$Z$28,T$1,0),AD1632/T$6)),"")</f>
        <v>2201.6799999999998</v>
      </c>
      <c r="V1632" s="101">
        <f>IFERROR(IF(LEFT($G1632,4)="xppm",AF1632/VLOOKUP($G1632,$K$11:$Z$28,V$1,0),IF(LEFT($J1632,1)="E",AF1632/VLOOKUP($J1632,$K$11:$Z$28,V$1,0),AF1632/V$6)),"")</f>
        <v>2819.0211111111112</v>
      </c>
      <c r="X1632" s="101">
        <f>IFERROR(IF(LEFT($G1632,4)="xppm",AH1632/VLOOKUP($G1632,$K$11:$Z$28,X$1,0),IF(LEFT($J1632,1)="E",AH1632/VLOOKUP($J1632,$K$11:$Z$28,X$1,0),AH1632/X$6)),"")</f>
        <v>2510.7883333333334</v>
      </c>
      <c r="Z1632" s="101">
        <f>IFERROR(IF(LEFT($G1632,4)="xppm",AJ1632/VLOOKUP($G1632,$K$11:$Z$28,Z$1,0),IF(LEFT($J1632,1)="E",AJ1632/VLOOKUP($J1632,$K$11:$Z$28,Z$1,0),AJ1632/Z$6)),"")</f>
        <v>3600</v>
      </c>
      <c r="AA1632" s="108"/>
      <c r="AB1632" s="99">
        <f>IFERROR(IF(LEFT($G1632,4)="xppm",AL1632/VLOOKUP($G1632,$K$11:$Z$28,AB$1,0),IF(LEFT($J1632,1)="E",AL1632/VLOOKUP($J1632,$K$11:$AB$28,AB$1,0),AL1632/AB$6)),"")</f>
        <v>0</v>
      </c>
      <c r="AC1632" s="110"/>
      <c r="AD1632" s="14">
        <v>6605.04</v>
      </c>
      <c r="AE1632" s="14"/>
      <c r="AF1632" s="14">
        <v>25371.19</v>
      </c>
      <c r="AG1632" s="14"/>
      <c r="AH1632" s="14">
        <v>30129.46</v>
      </c>
      <c r="AI1632" s="14"/>
      <c r="AJ1632" s="14">
        <v>43200</v>
      </c>
      <c r="AK1632" s="65"/>
      <c r="AL1632" s="14">
        <v>0</v>
      </c>
      <c r="AM1632" s="65"/>
      <c r="AN1632" s="25">
        <v>897.95</v>
      </c>
      <c r="AO1632" s="25">
        <v>290.98</v>
      </c>
      <c r="AP1632" s="25">
        <v>3485.49</v>
      </c>
      <c r="AQ1632" s="25">
        <v>4407.1400000000003</v>
      </c>
      <c r="AR1632" s="25">
        <v>8909.27</v>
      </c>
      <c r="AS1632" s="25">
        <v>2056.29</v>
      </c>
      <c r="AT1632" s="25">
        <v>419.11</v>
      </c>
      <c r="AU1632" s="25">
        <v>739.08</v>
      </c>
      <c r="AV1632" s="25">
        <v>2235.2600000000002</v>
      </c>
      <c r="AW1632" s="25">
        <v>2419.04</v>
      </c>
      <c r="AX1632" s="25">
        <v>2666.35</v>
      </c>
      <c r="AY1632" s="25">
        <v>1519.65</v>
      </c>
      <c r="AZ1632" s="108"/>
      <c r="BA1632" s="10"/>
      <c r="BB1632" s="10"/>
      <c r="BC1632" s="10"/>
      <c r="BD1632" s="10"/>
      <c r="BE1632" s="10"/>
      <c r="BF1632" s="10"/>
      <c r="BG1632" s="10"/>
      <c r="BH1632" s="10"/>
      <c r="BI1632" s="10"/>
      <c r="BJ1632" s="10"/>
      <c r="BK1632" s="10"/>
      <c r="BL1632" s="10"/>
      <c r="BM1632" s="10"/>
      <c r="BN1632" s="10"/>
      <c r="BO1632" s="10"/>
      <c r="BP1632" s="10"/>
      <c r="BQ1632" s="10"/>
      <c r="BR1632" s="10"/>
      <c r="BS1632" s="10"/>
      <c r="BT1632" s="10"/>
      <c r="BU1632" s="10"/>
      <c r="BV1632" s="10"/>
      <c r="BW1632" s="10"/>
      <c r="BX1632" s="10"/>
      <c r="BY1632" s="10"/>
      <c r="BZ1632" s="10"/>
      <c r="CA1632" s="10"/>
      <c r="CB1632" s="10"/>
      <c r="CC1632" s="10"/>
      <c r="CD1632" s="10"/>
      <c r="CE1632" s="10"/>
      <c r="CF1632" s="10"/>
      <c r="CG1632" s="10"/>
      <c r="CH1632" s="10"/>
      <c r="CI1632" s="10"/>
      <c r="CJ1632" s="10"/>
      <c r="CK1632" s="10"/>
      <c r="CL1632" s="10"/>
      <c r="CM1632" s="10"/>
      <c r="CN1632" s="10"/>
      <c r="CO1632" s="10"/>
      <c r="CP1632" s="10"/>
      <c r="CQ1632" s="10"/>
      <c r="CR1632" s="10"/>
      <c r="CS1632" s="10"/>
      <c r="CT1632" s="10"/>
      <c r="CU1632" s="10"/>
      <c r="CV1632" s="10"/>
      <c r="CW1632" s="10"/>
      <c r="CX1632" s="10"/>
      <c r="CY1632" s="10"/>
      <c r="CZ1632" s="10"/>
      <c r="DA1632" s="10"/>
      <c r="DB1632" s="10"/>
      <c r="DC1632" s="10"/>
      <c r="DD1632" s="10"/>
      <c r="DE1632" s="10"/>
      <c r="DF1632" s="10"/>
      <c r="DG1632" s="10"/>
      <c r="DH1632" s="10"/>
      <c r="DI1632" s="10"/>
      <c r="DJ1632" s="10"/>
      <c r="DK1632" s="10"/>
      <c r="DL1632" s="10"/>
      <c r="DM1632" s="10"/>
      <c r="DN1632" s="10"/>
      <c r="DO1632" s="10"/>
      <c r="DP1632" s="10"/>
      <c r="DQ1632" s="10"/>
      <c r="DR1632" s="10"/>
      <c r="DS1632" s="10"/>
    </row>
    <row r="1633" spans="1:123" ht="4.05" customHeight="1" x14ac:dyDescent="0.25">
      <c r="A1633" s="75" t="s">
        <v>348</v>
      </c>
      <c r="E1633" s="111"/>
      <c r="F1633" s="112"/>
      <c r="T1633" s="25"/>
      <c r="U1633" s="25"/>
      <c r="V1633" s="25"/>
      <c r="W1633" s="25"/>
      <c r="X1633" s="25"/>
      <c r="Y1633" s="25"/>
      <c r="Z1633" s="25"/>
      <c r="AA1633" s="25"/>
      <c r="AB1633" s="14"/>
      <c r="AC1633" s="14"/>
    </row>
    <row r="1634" spans="1:123" s="86" customFormat="1" ht="15" customHeight="1" x14ac:dyDescent="0.25">
      <c r="A1634" s="75" t="s">
        <v>348</v>
      </c>
      <c r="B1634" s="80"/>
      <c r="C1634" s="80"/>
      <c r="D1634" s="80"/>
      <c r="E1634" s="81"/>
      <c r="F1634" s="82"/>
      <c r="G1634" s="81"/>
      <c r="H1634" s="81"/>
      <c r="I1634" s="81"/>
      <c r="J1634" s="81"/>
      <c r="K1634" s="81"/>
      <c r="L1634" s="83">
        <f>L1635</f>
        <v>4003</v>
      </c>
      <c r="M1634" s="84" t="s">
        <v>372</v>
      </c>
      <c r="N1634" s="84"/>
      <c r="O1634" s="84"/>
      <c r="P1634" s="84"/>
      <c r="Q1634" s="84"/>
      <c r="R1634" s="84"/>
      <c r="S1634" s="84"/>
      <c r="T1634" s="84"/>
      <c r="U1634" s="84"/>
      <c r="V1634" s="84"/>
      <c r="W1634" s="84"/>
      <c r="X1634" s="84"/>
      <c r="Y1634" s="84"/>
      <c r="Z1634" s="84"/>
      <c r="AA1634" s="84"/>
      <c r="AB1634" s="81"/>
      <c r="AC1634" s="81"/>
      <c r="AD1634" s="14"/>
      <c r="AE1634" s="14"/>
      <c r="AF1634" s="14"/>
      <c r="AG1634" s="14"/>
      <c r="AH1634" s="14"/>
      <c r="AI1634" s="14"/>
      <c r="AJ1634" s="14"/>
      <c r="AK1634" s="14"/>
      <c r="AL1634" s="14"/>
      <c r="AM1634" s="14"/>
      <c r="AN1634" s="85"/>
      <c r="AO1634" s="85"/>
      <c r="AP1634" s="85"/>
      <c r="AQ1634" s="85"/>
      <c r="AR1634" s="85"/>
      <c r="AS1634" s="85"/>
      <c r="AT1634" s="85"/>
      <c r="AU1634" s="85"/>
      <c r="AV1634" s="85"/>
      <c r="AW1634" s="85"/>
      <c r="AX1634" s="85"/>
      <c r="AY1634" s="85"/>
      <c r="AZ1634" s="84"/>
      <c r="BA1634" s="10"/>
      <c r="BB1634" s="10"/>
      <c r="BC1634" s="10"/>
      <c r="BD1634" s="10"/>
      <c r="BE1634" s="10"/>
      <c r="BF1634" s="10"/>
      <c r="BG1634" s="10"/>
      <c r="BH1634" s="10"/>
      <c r="BI1634" s="10"/>
      <c r="BJ1634" s="10"/>
      <c r="BK1634" s="10"/>
      <c r="BL1634" s="10"/>
      <c r="BM1634" s="10"/>
      <c r="BN1634" s="10"/>
      <c r="BO1634" s="10"/>
      <c r="BP1634" s="10"/>
      <c r="BQ1634" s="10"/>
      <c r="BR1634" s="10"/>
      <c r="BS1634" s="10"/>
      <c r="BT1634" s="10"/>
      <c r="BU1634" s="10"/>
      <c r="BV1634" s="10"/>
      <c r="BW1634" s="10"/>
      <c r="BX1634" s="10"/>
      <c r="BY1634" s="10"/>
      <c r="BZ1634" s="10"/>
      <c r="CA1634" s="10"/>
      <c r="CB1634" s="10"/>
      <c r="CC1634" s="10"/>
      <c r="CD1634" s="10"/>
      <c r="CE1634" s="10"/>
      <c r="CF1634" s="10"/>
      <c r="CG1634" s="10"/>
      <c r="CH1634" s="10"/>
      <c r="CI1634" s="10"/>
      <c r="CJ1634" s="10"/>
      <c r="CK1634" s="10"/>
      <c r="CL1634" s="10"/>
      <c r="CM1634" s="10"/>
      <c r="CN1634" s="10"/>
      <c r="CO1634" s="10"/>
      <c r="CP1634" s="10"/>
      <c r="CQ1634" s="10"/>
      <c r="CR1634" s="10"/>
      <c r="CS1634" s="10"/>
      <c r="CT1634" s="10"/>
      <c r="CU1634" s="10"/>
      <c r="CV1634" s="10"/>
      <c r="CW1634" s="10"/>
      <c r="CX1634" s="10"/>
      <c r="CY1634" s="10"/>
      <c r="CZ1634" s="10"/>
      <c r="DA1634" s="10"/>
      <c r="DB1634" s="10"/>
      <c r="DC1634" s="10"/>
      <c r="DD1634" s="10"/>
      <c r="DE1634" s="10"/>
      <c r="DF1634" s="10"/>
      <c r="DG1634" s="10"/>
      <c r="DH1634" s="10"/>
      <c r="DI1634" s="10"/>
      <c r="DJ1634" s="10"/>
      <c r="DK1634" s="10"/>
      <c r="DL1634" s="10"/>
      <c r="DM1634" s="10"/>
      <c r="DN1634" s="10"/>
      <c r="DO1634" s="10"/>
      <c r="DP1634" s="10"/>
      <c r="DQ1634" s="10"/>
      <c r="DR1634" s="10"/>
      <c r="DS1634" s="10"/>
    </row>
    <row r="1635" spans="1:123" s="101" customFormat="1" ht="10.95" customHeight="1" x14ac:dyDescent="0.25">
      <c r="A1635" s="75" t="s">
        <v>348</v>
      </c>
      <c r="B1635" s="95" t="str">
        <f t="shared" ref="B1635:B1646" si="456">IF(E1635&gt;0,"Bud02 " &amp; C1635 &amp;","&amp;D1635&amp;",'"&amp;E1635&amp;"',"&amp;1*R1635)</f>
        <v>Bud02 2020,4003,'542500',1127.49888888889</v>
      </c>
      <c r="C1635" s="96">
        <f t="shared" ref="C1635:C1646" si="457">$E$5</f>
        <v>2020</v>
      </c>
      <c r="D1635" s="96">
        <v>4003</v>
      </c>
      <c r="E1635" s="97">
        <f>IF(LEFT(H1635,1) = "x",H1635,F1635)</f>
        <v>542500</v>
      </c>
      <c r="F1635" s="90">
        <v>542500</v>
      </c>
      <c r="G1635" s="98">
        <f>IF(""="",1,SUBSTITUTE(SUBSTITUTE("","xxp","xpp"),"xppm13","xppm08"))</f>
        <v>1</v>
      </c>
      <c r="H1635" s="98">
        <f>IF(""="",1,"")</f>
        <v>1</v>
      </c>
      <c r="I1635" s="98">
        <f>IF(""="",1,IF(LEFT("",1)&lt;&gt;"E","",1))</f>
        <v>1</v>
      </c>
      <c r="J1635" s="98">
        <f>IF(""="",1,IF(LEFT("",1)="E","",1))</f>
        <v>1</v>
      </c>
      <c r="K1635" s="99" t="s">
        <v>373</v>
      </c>
      <c r="L1635" s="91">
        <v>4003</v>
      </c>
      <c r="M1635" s="100" t="str">
        <f>IF(LEFT($G1635,4)="xppm","*","")</f>
        <v/>
      </c>
      <c r="N1635" s="101" t="str">
        <f>UPPER(TRIM("          MARKETING - ADVERTISING &amp; PROMOTION"))</f>
        <v>MARKETING - ADVERTISING &amp; PROMOTION</v>
      </c>
      <c r="P1635" s="102" t="s">
        <v>374</v>
      </c>
      <c r="R1635" s="109">
        <f>IFERROR(IF(1*AB1635&gt;0,AB1635,V1635),V1635)</f>
        <v>1127.4988888888888</v>
      </c>
      <c r="S1635" s="108"/>
      <c r="T1635" s="101">
        <f>IFERROR(IF(LEFT($G1635,4)="xppm",AD1635/VLOOKUP($G1635,$K$11:$Z$28,T$1,0),IF(LEFT($J1635,1)="E",AD1635/VLOOKUP($J1635,$K$11:$Z$28,T$1,0),AD1635/T$6)),"")</f>
        <v>1609.1533333333334</v>
      </c>
      <c r="V1635" s="101">
        <f>IFERROR(IF(LEFT($G1635,4)="xppm",AF1635/VLOOKUP($G1635,$K$11:$Z$28,V$1,0),IF(LEFT($J1635,1)="E",AF1635/VLOOKUP($J1635,$K$11:$Z$28,V$1,0),AF1635/V$6)),"")</f>
        <v>1127.4988888888888</v>
      </c>
      <c r="X1635" s="101">
        <f>IFERROR(IF(LEFT($G1635,4)="xppm",AH1635/VLOOKUP($G1635,$K$11:$Z$28,X$1,0),IF(LEFT($J1635,1)="E",AH1635/VLOOKUP($J1635,$K$11:$Z$28,X$1,0),AH1635/X$6)),"")</f>
        <v>870.95083333333332</v>
      </c>
      <c r="Z1635" s="101">
        <f>IFERROR(IF(LEFT($G1635,4)="xppm",AJ1635/VLOOKUP($G1635,$K$11:$Z$28,Z$1,0),IF(LEFT($J1635,1)="E",AJ1635/VLOOKUP($J1635,$K$11:$Z$28,Z$1,0),AJ1635/Z$6)),"")</f>
        <v>1595.6543170000002</v>
      </c>
      <c r="AA1635" s="108"/>
      <c r="AB1635" s="99">
        <f>IFERROR(IF(LEFT($G1635,4)="xppm",AL1635/VLOOKUP($G1635,$K$11:$Z$28,AB$1,0),IF(LEFT($J1635,1)="E",AL1635/VLOOKUP($J1635,$K$11:$AB$28,AB$1,0),AL1635/AB$6)),"")</f>
        <v>0</v>
      </c>
      <c r="AC1635" s="110"/>
      <c r="AD1635" s="14">
        <v>4827.46</v>
      </c>
      <c r="AE1635" s="14"/>
      <c r="AF1635" s="14">
        <v>10147.49</v>
      </c>
      <c r="AG1635" s="14"/>
      <c r="AH1635" s="14">
        <v>10451.41</v>
      </c>
      <c r="AI1635" s="14"/>
      <c r="AJ1635" s="14">
        <v>19147.851804000002</v>
      </c>
      <c r="AK1635" s="65"/>
      <c r="AL1635" s="14">
        <v>0</v>
      </c>
      <c r="AM1635" s="65"/>
      <c r="AN1635" s="25">
        <v>688.25</v>
      </c>
      <c r="AO1635" s="25">
        <v>445.26</v>
      </c>
      <c r="AP1635" s="25">
        <v>1122.26</v>
      </c>
      <c r="AQ1635" s="25">
        <v>959.12</v>
      </c>
      <c r="AR1635" s="25">
        <v>1104.57</v>
      </c>
      <c r="AS1635" s="25">
        <v>511.56</v>
      </c>
      <c r="AT1635" s="25">
        <v>915.36</v>
      </c>
      <c r="AU1635" s="25">
        <v>697.92</v>
      </c>
      <c r="AV1635" s="25">
        <v>1131.5</v>
      </c>
      <c r="AW1635" s="25">
        <v>747.44</v>
      </c>
      <c r="AX1635" s="25">
        <v>2940.17</v>
      </c>
      <c r="AY1635" s="25">
        <v>1139.8499999999999</v>
      </c>
      <c r="AZ1635" s="108"/>
      <c r="BA1635" s="10"/>
      <c r="BB1635" s="10"/>
      <c r="BC1635" s="10"/>
      <c r="BD1635" s="10"/>
      <c r="BE1635" s="10"/>
      <c r="BF1635" s="10"/>
      <c r="BG1635" s="10"/>
      <c r="BH1635" s="10"/>
      <c r="BI1635" s="10"/>
      <c r="BJ1635" s="10"/>
      <c r="BK1635" s="10"/>
      <c r="BL1635" s="10"/>
      <c r="BM1635" s="10"/>
      <c r="BN1635" s="10"/>
      <c r="BO1635" s="10"/>
      <c r="BP1635" s="10"/>
      <c r="BQ1635" s="10"/>
      <c r="BR1635" s="10"/>
      <c r="BS1635" s="10"/>
      <c r="BT1635" s="10"/>
      <c r="BU1635" s="10"/>
      <c r="BV1635" s="10"/>
      <c r="BW1635" s="10"/>
      <c r="BX1635" s="10"/>
      <c r="BY1635" s="10"/>
      <c r="BZ1635" s="10"/>
      <c r="CA1635" s="10"/>
      <c r="CB1635" s="10"/>
      <c r="CC1635" s="10"/>
      <c r="CD1635" s="10"/>
      <c r="CE1635" s="10"/>
      <c r="CF1635" s="10"/>
      <c r="CG1635" s="10"/>
      <c r="CH1635" s="10"/>
      <c r="CI1635" s="10"/>
      <c r="CJ1635" s="10"/>
      <c r="CK1635" s="10"/>
      <c r="CL1635" s="10"/>
      <c r="CM1635" s="10"/>
      <c r="CN1635" s="10"/>
      <c r="CO1635" s="10"/>
      <c r="CP1635" s="10"/>
      <c r="CQ1635" s="10"/>
      <c r="CR1635" s="10"/>
      <c r="CS1635" s="10"/>
      <c r="CT1635" s="10"/>
      <c r="CU1635" s="10"/>
      <c r="CV1635" s="10"/>
      <c r="CW1635" s="10"/>
      <c r="CX1635" s="10"/>
      <c r="CY1635" s="10"/>
      <c r="CZ1635" s="10"/>
      <c r="DA1635" s="10"/>
      <c r="DB1635" s="10"/>
      <c r="DC1635" s="10"/>
      <c r="DD1635" s="10"/>
      <c r="DE1635" s="10"/>
      <c r="DF1635" s="10"/>
      <c r="DG1635" s="10"/>
      <c r="DH1635" s="10"/>
      <c r="DI1635" s="10"/>
      <c r="DJ1635" s="10"/>
      <c r="DK1635" s="10"/>
      <c r="DL1635" s="10"/>
      <c r="DM1635" s="10"/>
      <c r="DN1635" s="10"/>
      <c r="DO1635" s="10"/>
      <c r="DP1635" s="10"/>
      <c r="DQ1635" s="10"/>
      <c r="DR1635" s="10"/>
      <c r="DS1635" s="10"/>
    </row>
    <row r="1636" spans="1:123" s="101" customFormat="1" ht="10.95" customHeight="1" x14ac:dyDescent="0.25">
      <c r="A1636" s="75" t="s">
        <v>348</v>
      </c>
      <c r="B1636" s="95" t="str">
        <f t="shared" si="456"/>
        <v>Bud02 2020,4003,'543200',479.767777777778</v>
      </c>
      <c r="C1636" s="96">
        <f t="shared" si="457"/>
        <v>2020</v>
      </c>
      <c r="D1636" s="96">
        <v>4003</v>
      </c>
      <c r="E1636" s="97">
        <f>IF(LEFT(H1636,1) = "x",H1636,F1636)</f>
        <v>543200</v>
      </c>
      <c r="F1636" s="90">
        <v>543200</v>
      </c>
      <c r="G1636" s="98">
        <f>IF(""="",1,SUBSTITUTE(SUBSTITUTE("","xxp","xpp"),"xppm13","xppm08"))</f>
        <v>1</v>
      </c>
      <c r="H1636" s="98">
        <f>IF(""="",1,"")</f>
        <v>1</v>
      </c>
      <c r="I1636" s="98">
        <f>IF(""="",1,IF(LEFT("",1)&lt;&gt;"E","",1))</f>
        <v>1</v>
      </c>
      <c r="J1636" s="98">
        <f>IF(""="",1,IF(LEFT("",1)="E","",1))</f>
        <v>1</v>
      </c>
      <c r="K1636" s="99" t="s">
        <v>375</v>
      </c>
      <c r="L1636" s="91">
        <v>4003</v>
      </c>
      <c r="M1636" s="100" t="str">
        <f>IF(LEFT($G1636,4)="xppm","*","")</f>
        <v/>
      </c>
      <c r="N1636" s="101" t="str">
        <f>UPPER(TRIM("          CONCIERGE - RESIDENT EXPENSES"))</f>
        <v>CONCIERGE - RESIDENT EXPENSES</v>
      </c>
      <c r="P1636" s="102" t="s">
        <v>376</v>
      </c>
      <c r="R1636" s="109">
        <f>IFERROR(IF(1*AB1636&gt;0,AB1636,V1636),V1636)</f>
        <v>479.76777777777778</v>
      </c>
      <c r="S1636" s="108"/>
      <c r="T1636" s="101">
        <f>IFERROR(IF(LEFT($G1636,4)="xppm",AD1636/VLOOKUP($G1636,$K$11:$Z$28,T$1,0),IF(LEFT($J1636,1)="E",AD1636/VLOOKUP($J1636,$K$11:$Z$28,T$1,0),AD1636/T$6)),"")</f>
        <v>460.7833333333333</v>
      </c>
      <c r="V1636" s="101">
        <f>IFERROR(IF(LEFT($G1636,4)="xppm",AF1636/VLOOKUP($G1636,$K$11:$Z$28,V$1,0),IF(LEFT($J1636,1)="E",AF1636/VLOOKUP($J1636,$K$11:$Z$28,V$1,0),AF1636/V$6)),"")</f>
        <v>479.76777777777778</v>
      </c>
      <c r="X1636" s="101">
        <f>IFERROR(IF(LEFT($G1636,4)="xppm",AH1636/VLOOKUP($G1636,$K$11:$Z$28,X$1,0),IF(LEFT($J1636,1)="E",AH1636/VLOOKUP($J1636,$K$11:$Z$28,X$1,0),AH1636/X$6)),"")</f>
        <v>606.58333333333337</v>
      </c>
      <c r="Z1636" s="101">
        <f>IFERROR(IF(LEFT($G1636,4)="xppm",AJ1636/VLOOKUP($G1636,$K$11:$Z$28,Z$1,0),IF(LEFT($J1636,1)="E",AJ1636/VLOOKUP($J1636,$K$11:$Z$28,Z$1,0),AJ1636/Z$6)),"")</f>
        <v>590.441643</v>
      </c>
      <c r="AA1636" s="108"/>
      <c r="AB1636" s="99">
        <f>IFERROR(IF(LEFT($G1636,4)="xppm",AL1636/VLOOKUP($G1636,$K$11:$Z$28,AB$1,0),IF(LEFT($J1636,1)="E",AL1636/VLOOKUP($J1636,$K$11:$AB$28,AB$1,0),AL1636/AB$6)),"")</f>
        <v>0</v>
      </c>
      <c r="AC1636" s="110"/>
      <c r="AD1636" s="14">
        <v>1382.35</v>
      </c>
      <c r="AE1636" s="14"/>
      <c r="AF1636" s="14">
        <v>4317.91</v>
      </c>
      <c r="AG1636" s="14"/>
      <c r="AH1636" s="14">
        <v>7279</v>
      </c>
      <c r="AI1636" s="14"/>
      <c r="AJ1636" s="14">
        <v>7085.2997160000004</v>
      </c>
      <c r="AK1636" s="65"/>
      <c r="AL1636" s="14">
        <v>0</v>
      </c>
      <c r="AM1636" s="65"/>
      <c r="AN1636" s="25">
        <v>773.73</v>
      </c>
      <c r="AO1636" s="25">
        <v>525.89</v>
      </c>
      <c r="AP1636" s="25">
        <v>754.42</v>
      </c>
      <c r="AQ1636" s="25">
        <v>188.4</v>
      </c>
      <c r="AR1636" s="25">
        <v>687.38</v>
      </c>
      <c r="AS1636" s="25">
        <v>628.21</v>
      </c>
      <c r="AT1636" s="25">
        <v>355.54</v>
      </c>
      <c r="AU1636" s="25">
        <v>410.03</v>
      </c>
      <c r="AV1636" s="25">
        <v>666</v>
      </c>
      <c r="AW1636" s="25">
        <v>855.65</v>
      </c>
      <c r="AX1636" s="25">
        <v>193.76</v>
      </c>
      <c r="AY1636" s="25">
        <v>332.94</v>
      </c>
      <c r="AZ1636" s="108"/>
      <c r="BA1636" s="10"/>
      <c r="BB1636" s="10"/>
      <c r="BC1636" s="10"/>
      <c r="BD1636" s="10"/>
      <c r="BE1636" s="10"/>
      <c r="BF1636" s="10"/>
      <c r="BG1636" s="10"/>
      <c r="BH1636" s="10"/>
      <c r="BI1636" s="10"/>
      <c r="BJ1636" s="10"/>
      <c r="BK1636" s="10"/>
      <c r="BL1636" s="10"/>
      <c r="BM1636" s="10"/>
      <c r="BN1636" s="10"/>
      <c r="BO1636" s="10"/>
      <c r="BP1636" s="10"/>
      <c r="BQ1636" s="10"/>
      <c r="BR1636" s="10"/>
      <c r="BS1636" s="10"/>
      <c r="BT1636" s="10"/>
      <c r="BU1636" s="10"/>
      <c r="BV1636" s="10"/>
      <c r="BW1636" s="10"/>
      <c r="BX1636" s="10"/>
      <c r="BY1636" s="10"/>
      <c r="BZ1636" s="10"/>
      <c r="CA1636" s="10"/>
      <c r="CB1636" s="10"/>
      <c r="CC1636" s="10"/>
      <c r="CD1636" s="10"/>
      <c r="CE1636" s="10"/>
      <c r="CF1636" s="10"/>
      <c r="CG1636" s="10"/>
      <c r="CH1636" s="10"/>
      <c r="CI1636" s="10"/>
      <c r="CJ1636" s="10"/>
      <c r="CK1636" s="10"/>
      <c r="CL1636" s="10"/>
      <c r="CM1636" s="10"/>
      <c r="CN1636" s="10"/>
      <c r="CO1636" s="10"/>
      <c r="CP1636" s="10"/>
      <c r="CQ1636" s="10"/>
      <c r="CR1636" s="10"/>
      <c r="CS1636" s="10"/>
      <c r="CT1636" s="10"/>
      <c r="CU1636" s="10"/>
      <c r="CV1636" s="10"/>
      <c r="CW1636" s="10"/>
      <c r="CX1636" s="10"/>
      <c r="CY1636" s="10"/>
      <c r="CZ1636" s="10"/>
      <c r="DA1636" s="10"/>
      <c r="DB1636" s="10"/>
      <c r="DC1636" s="10"/>
      <c r="DD1636" s="10"/>
      <c r="DE1636" s="10"/>
      <c r="DF1636" s="10"/>
      <c r="DG1636" s="10"/>
      <c r="DH1636" s="10"/>
      <c r="DI1636" s="10"/>
      <c r="DJ1636" s="10"/>
      <c r="DK1636" s="10"/>
      <c r="DL1636" s="10"/>
      <c r="DM1636" s="10"/>
      <c r="DN1636" s="10"/>
      <c r="DO1636" s="10"/>
      <c r="DP1636" s="10"/>
      <c r="DQ1636" s="10"/>
      <c r="DR1636" s="10"/>
      <c r="DS1636" s="10"/>
    </row>
    <row r="1637" spans="1:123" s="101" customFormat="1" ht="10.95" customHeight="1" x14ac:dyDescent="0.25">
      <c r="A1637" s="75" t="s">
        <v>348</v>
      </c>
      <c r="B1637" s="95" t="str">
        <f t="shared" si="456"/>
        <v>Bud02 2020,4003,'xga002',0.000823992800519511</v>
      </c>
      <c r="C1637" s="96">
        <f t="shared" si="457"/>
        <v>2020</v>
      </c>
      <c r="D1637" s="96">
        <v>4003</v>
      </c>
      <c r="E1637" s="97" t="str">
        <f>IF(LEFT(H1637,1) = "x",H1637,F1637)</f>
        <v>xga002</v>
      </c>
      <c r="F1637" s="90">
        <v>546000</v>
      </c>
      <c r="G1637" s="98">
        <f>IF(""="",1,SUBSTITUTE(SUBSTITUTE("","xxp","xpp"),"xppm13","xppm08"))</f>
        <v>1</v>
      </c>
      <c r="H1637" s="98" t="str">
        <f>IF("xga002"="",1,"xga002")</f>
        <v>xga002</v>
      </c>
      <c r="I1637" s="98">
        <f>IF("E1z"="",1,IF(LEFT("E1z",1)&lt;&gt;"E","E1z",1))</f>
        <v>1</v>
      </c>
      <c r="J1637" s="98" t="str">
        <f>IF("E1z"="",1,IF(LEFT("E1z",1)="E","E1z",1))</f>
        <v>E1z</v>
      </c>
      <c r="K1637" s="99" t="s">
        <v>377</v>
      </c>
      <c r="L1637" s="91">
        <v>4003</v>
      </c>
      <c r="M1637" s="100" t="str">
        <f>IF(LEFT($G1637,4)="xppm","*","")</f>
        <v/>
      </c>
      <c r="N1637" s="101" t="str">
        <f>UPPER(TRIM("          FINANCIAL CONSULTING FEES"))</f>
        <v>FINANCIAL CONSULTING FEES</v>
      </c>
      <c r="P1637" s="102" t="s">
        <v>356</v>
      </c>
      <c r="R1637" s="109">
        <f>IFERROR(IF(1*AB1637&gt;0,AB1637,V1637),V1637)</f>
        <v>8.2399280051951055E-4</v>
      </c>
      <c r="S1637" s="108"/>
      <c r="T1637" s="101">
        <f>IFERROR(IF(LEFT($G1637,4)="xppm",AD1637/VLOOKUP($G1637,$K$11:$Z$28,T$1,0),IF(LEFT($J1637,1)="E",AD1637/VLOOKUP($J1637,$K$11:$Z$28,T$1,0),AD1637/T$6)),"")</f>
        <v>7.1912288236356979E-4</v>
      </c>
      <c r="V1637" s="101">
        <f>IFERROR(IF(LEFT($G1637,4)="xppm",AF1637/VLOOKUP($G1637,$K$11:$Z$28,V$1,0),IF(LEFT($J1637,1)="E",AF1637/VLOOKUP($J1637,$K$11:$Z$28,V$1,0),AF1637/V$6)),"")</f>
        <v>8.2399280051951055E-4</v>
      </c>
      <c r="X1637" s="101">
        <f>IFERROR(IF(LEFT($G1637,4)="xppm",AH1637/VLOOKUP($G1637,$K$11:$Z$28,X$1,0),IF(LEFT($J1637,1)="E",AH1637/VLOOKUP($J1637,$K$11:$Z$28,X$1,0),AH1637/X$6)),"")</f>
        <v>9.7156756950969602E-4</v>
      </c>
      <c r="Z1637" s="101">
        <f>IFERROR(IF(LEFT($G1637,4)="xppm",AJ1637/VLOOKUP($G1637,$K$11:$Z$28,Z$1,0),IF(LEFT($J1637,1)="E",AJ1637/VLOOKUP($J1637,$K$11:$Z$28,Z$1,0),AJ1637/Z$6)),"")</f>
        <v>8.7821722689596213E-4</v>
      </c>
      <c r="AA1637" s="108"/>
      <c r="AB1637" s="99" t="str">
        <f>IFERROR(IF(LEFT($G1637,4)="xppm",AL1637/VLOOKUP($G1637,$K$11:$Z$28,AB$1,0),IF(LEFT($J1637,1)="E",AL1637/VLOOKUP($J1637,$K$11:$AB$28,AB$1,0),AL1637/AB$6)),"")</f>
        <v/>
      </c>
      <c r="AC1637" s="110"/>
      <c r="AD1637" s="14">
        <v>79707.17</v>
      </c>
      <c r="AE1637" s="14"/>
      <c r="AF1637" s="14">
        <v>274681.01</v>
      </c>
      <c r="AG1637" s="14"/>
      <c r="AH1637" s="14">
        <v>352309.02</v>
      </c>
      <c r="AI1637" s="14"/>
      <c r="AJ1637" s="14">
        <v>370512.719201</v>
      </c>
      <c r="AK1637" s="65"/>
      <c r="AL1637" s="14">
        <v>0</v>
      </c>
      <c r="AM1637" s="65"/>
      <c r="AN1637" s="25">
        <v>29304.63</v>
      </c>
      <c r="AO1637" s="25">
        <v>24500.13</v>
      </c>
      <c r="AP1637" s="25">
        <v>27559.14</v>
      </c>
      <c r="AQ1637" s="25">
        <v>28064.58</v>
      </c>
      <c r="AR1637" s="25">
        <v>32215.07</v>
      </c>
      <c r="AS1637" s="25">
        <v>37453.769999999997</v>
      </c>
      <c r="AT1637" s="25">
        <v>33423.94</v>
      </c>
      <c r="AU1637" s="25">
        <v>34402.449999999997</v>
      </c>
      <c r="AV1637" s="25">
        <v>29414.03</v>
      </c>
      <c r="AW1637" s="25">
        <v>2857.74</v>
      </c>
      <c r="AX1637" s="25">
        <v>25302.47</v>
      </c>
      <c r="AY1637" s="25">
        <v>23291.27</v>
      </c>
      <c r="AZ1637" s="108"/>
      <c r="BA1637" s="10"/>
      <c r="BB1637" s="10"/>
      <c r="BC1637" s="10"/>
      <c r="BD1637" s="10"/>
      <c r="BE1637" s="10"/>
      <c r="BF1637" s="10"/>
      <c r="BG1637" s="10"/>
      <c r="BH1637" s="10"/>
      <c r="BI1637" s="10"/>
      <c r="BJ1637" s="10"/>
      <c r="BK1637" s="10"/>
      <c r="BL1637" s="10"/>
      <c r="BM1637" s="10"/>
      <c r="BN1637" s="10"/>
      <c r="BO1637" s="10"/>
      <c r="BP1637" s="10"/>
      <c r="BQ1637" s="10"/>
      <c r="BR1637" s="10"/>
      <c r="BS1637" s="10"/>
      <c r="BT1637" s="10"/>
      <c r="BU1637" s="10"/>
      <c r="BV1637" s="10"/>
      <c r="BW1637" s="10"/>
      <c r="BX1637" s="10"/>
      <c r="BY1637" s="10"/>
      <c r="BZ1637" s="10"/>
      <c r="CA1637" s="10"/>
      <c r="CB1637" s="10"/>
      <c r="CC1637" s="10"/>
      <c r="CD1637" s="10"/>
      <c r="CE1637" s="10"/>
      <c r="CF1637" s="10"/>
      <c r="CG1637" s="10"/>
      <c r="CH1637" s="10"/>
      <c r="CI1637" s="10"/>
      <c r="CJ1637" s="10"/>
      <c r="CK1637" s="10"/>
      <c r="CL1637" s="10"/>
      <c r="CM1637" s="10"/>
      <c r="CN1637" s="10"/>
      <c r="CO1637" s="10"/>
      <c r="CP1637" s="10"/>
      <c r="CQ1637" s="10"/>
      <c r="CR1637" s="10"/>
      <c r="CS1637" s="10"/>
      <c r="CT1637" s="10"/>
      <c r="CU1637" s="10"/>
      <c r="CV1637" s="10"/>
      <c r="CW1637" s="10"/>
      <c r="CX1637" s="10"/>
      <c r="CY1637" s="10"/>
      <c r="CZ1637" s="10"/>
      <c r="DA1637" s="10"/>
      <c r="DB1637" s="10"/>
      <c r="DC1637" s="10"/>
      <c r="DD1637" s="10"/>
      <c r="DE1637" s="10"/>
      <c r="DF1637" s="10"/>
      <c r="DG1637" s="10"/>
      <c r="DH1637" s="10"/>
      <c r="DI1637" s="10"/>
      <c r="DJ1637" s="10"/>
      <c r="DK1637" s="10"/>
      <c r="DL1637" s="10"/>
      <c r="DM1637" s="10"/>
      <c r="DN1637" s="10"/>
      <c r="DO1637" s="10"/>
      <c r="DP1637" s="10"/>
      <c r="DQ1637" s="10"/>
      <c r="DR1637" s="10"/>
      <c r="DS1637" s="10"/>
    </row>
    <row r="1638" spans="1:123" s="101" customFormat="1" ht="10.95" customHeight="1" x14ac:dyDescent="0.25">
      <c r="A1638" s="75" t="s">
        <v>348</v>
      </c>
      <c r="B1638" s="95" t="str">
        <f t="shared" si="456"/>
        <v>Bud02 2020,4003,'505300',6857.42222222222</v>
      </c>
      <c r="C1638" s="96">
        <f t="shared" si="457"/>
        <v>2020</v>
      </c>
      <c r="D1638" s="96">
        <v>4003</v>
      </c>
      <c r="E1638" s="97">
        <f>IF(LEFT(H1638,1) = "x",H1638,F1638)</f>
        <v>505300</v>
      </c>
      <c r="F1638" s="90">
        <v>505300</v>
      </c>
      <c r="G1638" s="98">
        <f>IF(""="",1,SUBSTITUTE(SUBSTITUTE("","xxp","xpp"),"xppm13","xppm08"))</f>
        <v>1</v>
      </c>
      <c r="H1638" s="98">
        <f>IF(""="",1,"")</f>
        <v>1</v>
      </c>
      <c r="I1638" s="98">
        <f>IF(""="",1,IF(LEFT("",1)&lt;&gt;"E","",1))</f>
        <v>1</v>
      </c>
      <c r="J1638" s="98">
        <f>IF(""="",1,IF(LEFT("",1)="E","",1))</f>
        <v>1</v>
      </c>
      <c r="K1638" s="99" t="s">
        <v>378</v>
      </c>
      <c r="L1638" s="91">
        <v>4003</v>
      </c>
      <c r="M1638" s="100" t="str">
        <f>IF(LEFT($G1638,4)="xppm","*","")</f>
        <v/>
      </c>
      <c r="N1638" s="101" t="str">
        <f>UPPER(TRIM("          PROFESSIONAL FEES"))</f>
        <v>PROFESSIONAL FEES</v>
      </c>
      <c r="P1638" s="102" t="s">
        <v>356</v>
      </c>
      <c r="R1638" s="109">
        <f>IFERROR(IF(1*AB1638&gt;0,AB1638,V1638),V1638)</f>
        <v>6857.4222222222224</v>
      </c>
      <c r="S1638" s="108"/>
      <c r="T1638" s="101">
        <f>IFERROR(IF(LEFT($G1638,4)="xppm",AD1638/VLOOKUP($G1638,$K$11:$Z$28,T$1,0),IF(LEFT($J1638,1)="E",AD1638/VLOOKUP($J1638,$K$11:$Z$28,T$1,0),AD1638/T$6)),"")</f>
        <v>7171.2533333333331</v>
      </c>
      <c r="V1638" s="101">
        <f>IFERROR(IF(LEFT($G1638,4)="xppm",AF1638/VLOOKUP($G1638,$K$11:$Z$28,V$1,0),IF(LEFT($J1638,1)="E",AF1638/VLOOKUP($J1638,$K$11:$Z$28,V$1,0),AF1638/V$6)),"")</f>
        <v>6857.4222222222224</v>
      </c>
      <c r="X1638" s="101">
        <f>IFERROR(IF(LEFT($G1638,4)="xppm",AH1638/VLOOKUP($G1638,$K$11:$Z$28,X$1,0),IF(LEFT($J1638,1)="E",AH1638/VLOOKUP($J1638,$K$11:$Z$28,X$1,0),AH1638/X$6)),"")</f>
        <v>5627.6508333333331</v>
      </c>
      <c r="Z1638" s="101">
        <f>IFERROR(IF(LEFT($G1638,4)="xppm",AJ1638/VLOOKUP($G1638,$K$11:$Z$28,Z$1,0),IF(LEFT($J1638,1)="E",AJ1638/VLOOKUP($J1638,$K$11:$Z$28,Z$1,0),AJ1638/Z$6)),"")</f>
        <v>6643.935833333333</v>
      </c>
      <c r="AA1638" s="108"/>
      <c r="AB1638" s="99">
        <f>IFERROR(IF(LEFT($G1638,4)="xppm",AL1638/VLOOKUP($G1638,$K$11:$Z$28,AB$1,0),IF(LEFT($J1638,1)="E",AL1638/VLOOKUP($J1638,$K$11:$AB$28,AB$1,0),AL1638/AB$6)),"")</f>
        <v>0</v>
      </c>
      <c r="AC1638" s="110"/>
      <c r="AD1638" s="14">
        <v>21513.759999999998</v>
      </c>
      <c r="AE1638" s="14"/>
      <c r="AF1638" s="14">
        <v>61716.800000000003</v>
      </c>
      <c r="AG1638" s="14"/>
      <c r="AH1638" s="14">
        <v>67531.81</v>
      </c>
      <c r="AI1638" s="14"/>
      <c r="AJ1638" s="14">
        <v>79727.23</v>
      </c>
      <c r="AK1638" s="65"/>
      <c r="AL1638" s="14">
        <v>0</v>
      </c>
      <c r="AM1638" s="65"/>
      <c r="AN1638" s="25">
        <v>6399.08</v>
      </c>
      <c r="AO1638" s="25">
        <v>6506.5</v>
      </c>
      <c r="AP1638" s="25">
        <v>6785.29</v>
      </c>
      <c r="AQ1638" s="25">
        <v>5606.94</v>
      </c>
      <c r="AR1638" s="25">
        <v>6593.82</v>
      </c>
      <c r="AS1638" s="25">
        <v>5940.64</v>
      </c>
      <c r="AT1638" s="25">
        <v>6714.06</v>
      </c>
      <c r="AU1638" s="25">
        <v>9348.31</v>
      </c>
      <c r="AV1638" s="25">
        <v>5999.27</v>
      </c>
      <c r="AW1638" s="25">
        <v>6363.83</v>
      </c>
      <c r="AX1638" s="25">
        <v>6783.75</v>
      </c>
      <c r="AY1638" s="25">
        <v>8366.18</v>
      </c>
      <c r="AZ1638" s="108"/>
      <c r="BA1638" s="10"/>
      <c r="BB1638" s="10"/>
      <c r="BC1638" s="10"/>
      <c r="BD1638" s="10"/>
      <c r="BE1638" s="10"/>
      <c r="BF1638" s="10"/>
      <c r="BG1638" s="10"/>
      <c r="BH1638" s="10"/>
      <c r="BI1638" s="10"/>
      <c r="BJ1638" s="10"/>
      <c r="BK1638" s="10"/>
      <c r="BL1638" s="10"/>
      <c r="BM1638" s="10"/>
      <c r="BN1638" s="10"/>
      <c r="BO1638" s="10"/>
      <c r="BP1638" s="10"/>
      <c r="BQ1638" s="10"/>
      <c r="BR1638" s="10"/>
      <c r="BS1638" s="10"/>
      <c r="BT1638" s="10"/>
      <c r="BU1638" s="10"/>
      <c r="BV1638" s="10"/>
      <c r="BW1638" s="10"/>
      <c r="BX1638" s="10"/>
      <c r="BY1638" s="10"/>
      <c r="BZ1638" s="10"/>
      <c r="CA1638" s="10"/>
      <c r="CB1638" s="10"/>
      <c r="CC1638" s="10"/>
      <c r="CD1638" s="10"/>
      <c r="CE1638" s="10"/>
      <c r="CF1638" s="10"/>
      <c r="CG1638" s="10"/>
      <c r="CH1638" s="10"/>
      <c r="CI1638" s="10"/>
      <c r="CJ1638" s="10"/>
      <c r="CK1638" s="10"/>
      <c r="CL1638" s="10"/>
      <c r="CM1638" s="10"/>
      <c r="CN1638" s="10"/>
      <c r="CO1638" s="10"/>
      <c r="CP1638" s="10"/>
      <c r="CQ1638" s="10"/>
      <c r="CR1638" s="10"/>
      <c r="CS1638" s="10"/>
      <c r="CT1638" s="10"/>
      <c r="CU1638" s="10"/>
      <c r="CV1638" s="10"/>
      <c r="CW1638" s="10"/>
      <c r="CX1638" s="10"/>
      <c r="CY1638" s="10"/>
      <c r="CZ1638" s="10"/>
      <c r="DA1638" s="10"/>
      <c r="DB1638" s="10"/>
      <c r="DC1638" s="10"/>
      <c r="DD1638" s="10"/>
      <c r="DE1638" s="10"/>
      <c r="DF1638" s="10"/>
      <c r="DG1638" s="10"/>
      <c r="DH1638" s="10"/>
      <c r="DI1638" s="10"/>
      <c r="DJ1638" s="10"/>
      <c r="DK1638" s="10"/>
      <c r="DL1638" s="10"/>
      <c r="DM1638" s="10"/>
      <c r="DN1638" s="10"/>
      <c r="DO1638" s="10"/>
      <c r="DP1638" s="10"/>
      <c r="DQ1638" s="10"/>
      <c r="DR1638" s="10"/>
      <c r="DS1638" s="10"/>
    </row>
    <row r="1639" spans="1:123" s="101" customFormat="1" ht="10.95" customHeight="1" x14ac:dyDescent="0.25">
      <c r="A1639" s="75" t="s">
        <v>348</v>
      </c>
      <c r="B1639" s="95" t="str">
        <f t="shared" si="456"/>
        <v>Bud02 2020,4003,'548000',1026.18444444444</v>
      </c>
      <c r="C1639" s="96">
        <f t="shared" si="457"/>
        <v>2020</v>
      </c>
      <c r="D1639" s="96">
        <v>4003</v>
      </c>
      <c r="E1639" s="97">
        <f>IF(LEFT(H1639,1) = "x",H1639,F1639)</f>
        <v>548000</v>
      </c>
      <c r="F1639" s="90">
        <v>548000</v>
      </c>
      <c r="G1639" s="98">
        <f>IF(""="",1,SUBSTITUTE(SUBSTITUTE("","xxp","xpp"),"xppm13","xppm08"))</f>
        <v>1</v>
      </c>
      <c r="H1639" s="98">
        <f>IF(""="",1,"")</f>
        <v>1</v>
      </c>
      <c r="I1639" s="98">
        <f>IF(""="",1,IF(LEFT("",1)&lt;&gt;"E","",1))</f>
        <v>1</v>
      </c>
      <c r="J1639" s="98">
        <f>IF(""="",1,IF(LEFT("",1)="E","",1))</f>
        <v>1</v>
      </c>
      <c r="K1639" s="99" t="s">
        <v>379</v>
      </c>
      <c r="L1639" s="91">
        <v>4003</v>
      </c>
      <c r="M1639" s="100" t="str">
        <f>IF(LEFT($G1639,4)="xppm","*","")</f>
        <v/>
      </c>
      <c r="N1639" s="101" t="str">
        <f>UPPER(TRIM("          CABLE TV/INTERNET"))</f>
        <v>CABLE TV/INTERNET</v>
      </c>
      <c r="P1639" s="102" t="s">
        <v>370</v>
      </c>
      <c r="R1639" s="109">
        <f>IFERROR(IF(1*AB1639&gt;0,AB1639,V1639),V1639)</f>
        <v>1026.1844444444444</v>
      </c>
      <c r="S1639" s="108"/>
      <c r="T1639" s="101">
        <f>IFERROR(IF(LEFT($G1639,4)="xppm",AD1639/VLOOKUP($G1639,$K$11:$Z$28,T$1,0),IF(LEFT($J1639,1)="E",AD1639/VLOOKUP($J1639,$K$11:$Z$28,T$1,0),AD1639/T$6)),"")</f>
        <v>1397.3366666666668</v>
      </c>
      <c r="V1639" s="101">
        <f>IFERROR(IF(LEFT($G1639,4)="xppm",AF1639/VLOOKUP($G1639,$K$11:$Z$28,V$1,0),IF(LEFT($J1639,1)="E",AF1639/VLOOKUP($J1639,$K$11:$Z$28,V$1,0),AF1639/V$6)),"")</f>
        <v>1026.1844444444444</v>
      </c>
      <c r="X1639" s="101">
        <f>IFERROR(IF(LEFT($G1639,4)="xppm",AH1639/VLOOKUP($G1639,$K$11:$Z$28,X$1,0),IF(LEFT($J1639,1)="E",AH1639/VLOOKUP($J1639,$K$11:$Z$28,X$1,0),AH1639/X$6)),"")</f>
        <v>695.91083333333336</v>
      </c>
      <c r="Z1639" s="101">
        <f>IFERROR(IF(LEFT($G1639,4)="xppm",AJ1639/VLOOKUP($G1639,$K$11:$Z$28,Z$1,0),IF(LEFT($J1639,1)="E",AJ1639/VLOOKUP($J1639,$K$11:$Z$28,Z$1,0),AJ1639/Z$6)),"")</f>
        <v>1370.7116666666668</v>
      </c>
      <c r="AA1639" s="108"/>
      <c r="AB1639" s="99">
        <f>IFERROR(IF(LEFT($G1639,4)="xppm",AL1639/VLOOKUP($G1639,$K$11:$Z$28,AB$1,0),IF(LEFT($J1639,1)="E",AL1639/VLOOKUP($J1639,$K$11:$AB$28,AB$1,0),AL1639/AB$6)),"")</f>
        <v>0</v>
      </c>
      <c r="AC1639" s="110"/>
      <c r="AD1639" s="14">
        <v>4192.01</v>
      </c>
      <c r="AE1639" s="14"/>
      <c r="AF1639" s="14">
        <v>9235.66</v>
      </c>
      <c r="AG1639" s="14"/>
      <c r="AH1639" s="14">
        <v>8350.93</v>
      </c>
      <c r="AI1639" s="14"/>
      <c r="AJ1639" s="14">
        <v>16448.54</v>
      </c>
      <c r="AK1639" s="65"/>
      <c r="AL1639" s="14">
        <v>0</v>
      </c>
      <c r="AM1639" s="65"/>
      <c r="AN1639" s="25">
        <v>694.18</v>
      </c>
      <c r="AO1639" s="25">
        <v>692.45</v>
      </c>
      <c r="AP1639" s="25">
        <v>696.8</v>
      </c>
      <c r="AQ1639" s="25">
        <v>696.8</v>
      </c>
      <c r="AR1639" s="25">
        <v>678.7</v>
      </c>
      <c r="AS1639" s="25">
        <v>689.62</v>
      </c>
      <c r="AT1639" s="25">
        <v>452.28</v>
      </c>
      <c r="AU1639" s="25">
        <v>1130.33</v>
      </c>
      <c r="AV1639" s="25">
        <v>1395.92</v>
      </c>
      <c r="AW1639" s="25">
        <v>1395.92</v>
      </c>
      <c r="AX1639" s="25">
        <v>1395.92</v>
      </c>
      <c r="AY1639" s="25">
        <v>1400.17</v>
      </c>
      <c r="AZ1639" s="108"/>
      <c r="BA1639" s="10"/>
      <c r="BB1639" s="10"/>
      <c r="BC1639" s="10"/>
      <c r="BD1639" s="10"/>
      <c r="BE1639" s="10"/>
      <c r="BF1639" s="10"/>
      <c r="BG1639" s="10"/>
      <c r="BH1639" s="10"/>
      <c r="BI1639" s="10"/>
      <c r="BJ1639" s="10"/>
      <c r="BK1639" s="10"/>
      <c r="BL1639" s="10"/>
      <c r="BM1639" s="10"/>
      <c r="BN1639" s="10"/>
      <c r="BO1639" s="10"/>
      <c r="BP1639" s="10"/>
      <c r="BQ1639" s="10"/>
      <c r="BR1639" s="10"/>
      <c r="BS1639" s="10"/>
      <c r="BT1639" s="10"/>
      <c r="BU1639" s="10"/>
      <c r="BV1639" s="10"/>
      <c r="BW1639" s="10"/>
      <c r="BX1639" s="10"/>
      <c r="BY1639" s="10"/>
      <c r="BZ1639" s="10"/>
      <c r="CA1639" s="10"/>
      <c r="CB1639" s="10"/>
      <c r="CC1639" s="10"/>
      <c r="CD1639" s="10"/>
      <c r="CE1639" s="10"/>
      <c r="CF1639" s="10"/>
      <c r="CG1639" s="10"/>
      <c r="CH1639" s="10"/>
      <c r="CI1639" s="10"/>
      <c r="CJ1639" s="10"/>
      <c r="CK1639" s="10"/>
      <c r="CL1639" s="10"/>
      <c r="CM1639" s="10"/>
      <c r="CN1639" s="10"/>
      <c r="CO1639" s="10"/>
      <c r="CP1639" s="10"/>
      <c r="CQ1639" s="10"/>
      <c r="CR1639" s="10"/>
      <c r="CS1639" s="10"/>
      <c r="CT1639" s="10"/>
      <c r="CU1639" s="10"/>
      <c r="CV1639" s="10"/>
      <c r="CW1639" s="10"/>
      <c r="CX1639" s="10"/>
      <c r="CY1639" s="10"/>
      <c r="CZ1639" s="10"/>
      <c r="DA1639" s="10"/>
      <c r="DB1639" s="10"/>
      <c r="DC1639" s="10"/>
      <c r="DD1639" s="10"/>
      <c r="DE1639" s="10"/>
      <c r="DF1639" s="10"/>
      <c r="DG1639" s="10"/>
      <c r="DH1639" s="10"/>
      <c r="DI1639" s="10"/>
      <c r="DJ1639" s="10"/>
      <c r="DK1639" s="10"/>
      <c r="DL1639" s="10"/>
      <c r="DM1639" s="10"/>
      <c r="DN1639" s="10"/>
      <c r="DO1639" s="10"/>
      <c r="DP1639" s="10"/>
      <c r="DQ1639" s="10"/>
      <c r="DR1639" s="10"/>
      <c r="DS1639" s="10"/>
    </row>
    <row r="1640" spans="1:123" s="101" customFormat="1" ht="10.95" customHeight="1" x14ac:dyDescent="0.25">
      <c r="A1640" s="75" t="s">
        <v>348</v>
      </c>
      <c r="B1640" s="95" t="str">
        <f t="shared" si="456"/>
        <v>Bud02 2020,4003,'549000',7850.66333333333</v>
      </c>
      <c r="C1640" s="96">
        <f t="shared" si="457"/>
        <v>2020</v>
      </c>
      <c r="D1640" s="96">
        <v>4003</v>
      </c>
      <c r="E1640" s="97">
        <f>IF(LEFT(H1640,1) = "x",H1640,F1640)</f>
        <v>549000</v>
      </c>
      <c r="F1640" s="90">
        <v>549000</v>
      </c>
      <c r="G1640" s="98">
        <f>IF(""="",1,SUBSTITUTE(SUBSTITUTE("","xxp","xpp"),"xppm13","xppm08"))</f>
        <v>1</v>
      </c>
      <c r="H1640" s="98">
        <f>IF(""="",1,"")</f>
        <v>1</v>
      </c>
      <c r="I1640" s="98">
        <f>IF(""="",1,IF(LEFT("",1)&lt;&gt;"E","",1))</f>
        <v>1</v>
      </c>
      <c r="J1640" s="98">
        <f>IF(""="",1,IF(LEFT("",1)="E","",1))</f>
        <v>1</v>
      </c>
      <c r="K1640" s="99" t="s">
        <v>380</v>
      </c>
      <c r="L1640" s="91">
        <v>4003</v>
      </c>
      <c r="M1640" s="100" t="str">
        <f>IF(LEFT($G1640,4)="xppm","*","")</f>
        <v/>
      </c>
      <c r="N1640" s="101" t="str">
        <f>UPPER(TRIM("          COMPUTER HARDWARE/SOFTWARE"))</f>
        <v>COMPUTER HARDWARE/SOFTWARE</v>
      </c>
      <c r="P1640" s="102" t="s">
        <v>370</v>
      </c>
      <c r="R1640" s="109">
        <f>IFERROR(IF(1*AB1640&gt;0,AB1640,V1640),V1640)</f>
        <v>7850.6633333333339</v>
      </c>
      <c r="S1640" s="108"/>
      <c r="T1640" s="101">
        <f>IFERROR(IF(LEFT($G1640,4)="xppm",AD1640/VLOOKUP($G1640,$K$11:$Z$28,T$1,0),IF(LEFT($J1640,1)="E",AD1640/VLOOKUP($J1640,$K$11:$Z$28,T$1,0),AD1640/T$6)),"")</f>
        <v>7725.69</v>
      </c>
      <c r="V1640" s="101">
        <f>IFERROR(IF(LEFT($G1640,4)="xppm",AF1640/VLOOKUP($G1640,$K$11:$Z$28,V$1,0),IF(LEFT($J1640,1)="E",AF1640/VLOOKUP($J1640,$K$11:$Z$28,V$1,0),AF1640/V$6)),"")</f>
        <v>7850.6633333333339</v>
      </c>
      <c r="X1640" s="101">
        <f>IFERROR(IF(LEFT($G1640,4)="xppm",AH1640/VLOOKUP($G1640,$K$11:$Z$28,X$1,0),IF(LEFT($J1640,1)="E",AH1640/VLOOKUP($J1640,$K$11:$Z$28,X$1,0),AH1640/X$6)),"")</f>
        <v>7367.1324999999997</v>
      </c>
      <c r="Z1640" s="101">
        <f>IFERROR(IF(LEFT($G1640,4)="xppm",AJ1640/VLOOKUP($G1640,$K$11:$Z$28,Z$1,0),IF(LEFT($J1640,1)="E",AJ1640/VLOOKUP($J1640,$K$11:$Z$28,Z$1,0),AJ1640/Z$6)),"")</f>
        <v>6908.1043600000003</v>
      </c>
      <c r="AA1640" s="108"/>
      <c r="AB1640" s="99">
        <f>IFERROR(IF(LEFT($G1640,4)="xppm",AL1640/VLOOKUP($G1640,$K$11:$Z$28,AB$1,0),IF(LEFT($J1640,1)="E",AL1640/VLOOKUP($J1640,$K$11:$AB$28,AB$1,0),AL1640/AB$6)),"")</f>
        <v>0</v>
      </c>
      <c r="AC1640" s="110"/>
      <c r="AD1640" s="14">
        <v>23177.07</v>
      </c>
      <c r="AE1640" s="14"/>
      <c r="AF1640" s="14">
        <v>70655.97</v>
      </c>
      <c r="AG1640" s="14"/>
      <c r="AH1640" s="14">
        <v>88405.59</v>
      </c>
      <c r="AI1640" s="14"/>
      <c r="AJ1640" s="14">
        <v>82897.25232</v>
      </c>
      <c r="AK1640" s="65"/>
      <c r="AL1640" s="14">
        <v>0</v>
      </c>
      <c r="AM1640" s="65"/>
      <c r="AN1640" s="25">
        <v>7981.29</v>
      </c>
      <c r="AO1640" s="25">
        <v>8428.41</v>
      </c>
      <c r="AP1640" s="25">
        <v>7660.8</v>
      </c>
      <c r="AQ1640" s="25">
        <v>7721.16</v>
      </c>
      <c r="AR1640" s="25">
        <v>8147.13</v>
      </c>
      <c r="AS1640" s="25">
        <v>7979.53</v>
      </c>
      <c r="AT1640" s="25">
        <v>8149.43</v>
      </c>
      <c r="AU1640" s="25">
        <v>7632.41</v>
      </c>
      <c r="AV1640" s="25">
        <v>7849.24</v>
      </c>
      <c r="AW1640" s="25">
        <v>7414.31</v>
      </c>
      <c r="AX1640" s="25">
        <v>7991.39</v>
      </c>
      <c r="AY1640" s="25">
        <v>7771.37</v>
      </c>
      <c r="AZ1640" s="108"/>
      <c r="BA1640" s="10"/>
      <c r="BB1640" s="10"/>
      <c r="BC1640" s="10"/>
      <c r="BD1640" s="10"/>
      <c r="BE1640" s="10"/>
      <c r="BF1640" s="10"/>
      <c r="BG1640" s="10"/>
      <c r="BH1640" s="10"/>
      <c r="BI1640" s="10"/>
      <c r="BJ1640" s="10"/>
      <c r="BK1640" s="10"/>
      <c r="BL1640" s="10"/>
      <c r="BM1640" s="10"/>
      <c r="BN1640" s="10"/>
      <c r="BO1640" s="10"/>
      <c r="BP1640" s="10"/>
      <c r="BQ1640" s="10"/>
      <c r="BR1640" s="10"/>
      <c r="BS1640" s="10"/>
      <c r="BT1640" s="10"/>
      <c r="BU1640" s="10"/>
      <c r="BV1640" s="10"/>
      <c r="BW1640" s="10"/>
      <c r="BX1640" s="10"/>
      <c r="BY1640" s="10"/>
      <c r="BZ1640" s="10"/>
      <c r="CA1640" s="10"/>
      <c r="CB1640" s="10"/>
      <c r="CC1640" s="10"/>
      <c r="CD1640" s="10"/>
      <c r="CE1640" s="10"/>
      <c r="CF1640" s="10"/>
      <c r="CG1640" s="10"/>
      <c r="CH1640" s="10"/>
      <c r="CI1640" s="10"/>
      <c r="CJ1640" s="10"/>
      <c r="CK1640" s="10"/>
      <c r="CL1640" s="10"/>
      <c r="CM1640" s="10"/>
      <c r="CN1640" s="10"/>
      <c r="CO1640" s="10"/>
      <c r="CP1640" s="10"/>
      <c r="CQ1640" s="10"/>
      <c r="CR1640" s="10"/>
      <c r="CS1640" s="10"/>
      <c r="CT1640" s="10"/>
      <c r="CU1640" s="10"/>
      <c r="CV1640" s="10"/>
      <c r="CW1640" s="10"/>
      <c r="CX1640" s="10"/>
      <c r="CY1640" s="10"/>
      <c r="CZ1640" s="10"/>
      <c r="DA1640" s="10"/>
      <c r="DB1640" s="10"/>
      <c r="DC1640" s="10"/>
      <c r="DD1640" s="10"/>
      <c r="DE1640" s="10"/>
      <c r="DF1640" s="10"/>
      <c r="DG1640" s="10"/>
      <c r="DH1640" s="10"/>
      <c r="DI1640" s="10"/>
      <c r="DJ1640" s="10"/>
      <c r="DK1640" s="10"/>
      <c r="DL1640" s="10"/>
      <c r="DM1640" s="10"/>
      <c r="DN1640" s="10"/>
      <c r="DO1640" s="10"/>
      <c r="DP1640" s="10"/>
      <c r="DQ1640" s="10"/>
      <c r="DR1640" s="10"/>
      <c r="DS1640" s="10"/>
    </row>
    <row r="1641" spans="1:123" s="101" customFormat="1" ht="10.95" customHeight="1" x14ac:dyDescent="0.25">
      <c r="A1641" s="75" t="s">
        <v>348</v>
      </c>
      <c r="B1641" s="95" t="str">
        <f t="shared" si="456"/>
        <v>Bud02 2020,4003,'550000',4406.48</v>
      </c>
      <c r="C1641" s="96">
        <f t="shared" si="457"/>
        <v>2020</v>
      </c>
      <c r="D1641" s="96">
        <v>4003</v>
      </c>
      <c r="E1641" s="97">
        <f>IF(LEFT(H1641,1) = "x",H1641,F1641)</f>
        <v>550000</v>
      </c>
      <c r="F1641" s="90">
        <v>550000</v>
      </c>
      <c r="G1641" s="98">
        <f>IF(""="",1,SUBSTITUTE(SUBSTITUTE("","xxp","xpp"),"xppm13","xppm08"))</f>
        <v>1</v>
      </c>
      <c r="H1641" s="98">
        <f>IF(""="",1,"")</f>
        <v>1</v>
      </c>
      <c r="I1641" s="98">
        <f>IF(""="",1,IF(LEFT("",1)&lt;&gt;"E","",1))</f>
        <v>1</v>
      </c>
      <c r="J1641" s="98">
        <f>IF(""="",1,IF(LEFT("",1)="E","",1))</f>
        <v>1</v>
      </c>
      <c r="K1641" s="99" t="s">
        <v>381</v>
      </c>
      <c r="L1641" s="91">
        <v>4003</v>
      </c>
      <c r="M1641" s="100" t="str">
        <f>IF(LEFT($G1641,4)="xppm","*","")</f>
        <v/>
      </c>
      <c r="N1641" s="101" t="str">
        <f>UPPER(TRIM("          EMPLOYEE EXPENSES"))</f>
        <v>EMPLOYEE EXPENSES</v>
      </c>
      <c r="P1641" s="102" t="s">
        <v>382</v>
      </c>
      <c r="R1641" s="109">
        <f>IFERROR(IF(1*AB1641&gt;0,AB1641,V1641),V1641)</f>
        <v>4406.4799999999996</v>
      </c>
      <c r="S1641" s="108"/>
      <c r="T1641" s="101">
        <f>IFERROR(IF(LEFT($G1641,4)="xppm",AD1641/VLOOKUP($G1641,$K$11:$Z$28,T$1,0),IF(LEFT($J1641,1)="E",AD1641/VLOOKUP($J1641,$K$11:$Z$28,T$1,0),AD1641/T$6)),"")</f>
        <v>5334.95</v>
      </c>
      <c r="V1641" s="101">
        <f>IFERROR(IF(LEFT($G1641,4)="xppm",AF1641/VLOOKUP($G1641,$K$11:$Z$28,V$1,0),IF(LEFT($J1641,1)="E",AF1641/VLOOKUP($J1641,$K$11:$Z$28,V$1,0),AF1641/V$6)),"")</f>
        <v>4406.4799999999996</v>
      </c>
      <c r="X1641" s="101">
        <f>IFERROR(IF(LEFT($G1641,4)="xppm",AH1641/VLOOKUP($G1641,$K$11:$Z$28,X$1,0),IF(LEFT($J1641,1)="E",AH1641/VLOOKUP($J1641,$K$11:$Z$28,X$1,0),AH1641/X$6)),"")</f>
        <v>3203.0558333333333</v>
      </c>
      <c r="Z1641" s="101">
        <f>IFERROR(IF(LEFT($G1641,4)="xppm",AJ1641/VLOOKUP($G1641,$K$11:$Z$28,Z$1,0),IF(LEFT($J1641,1)="E",AJ1641/VLOOKUP($J1641,$K$11:$Z$28,Z$1,0),AJ1641/Z$6)),"")</f>
        <v>3921.2801850000001</v>
      </c>
      <c r="AA1641" s="108"/>
      <c r="AB1641" s="99">
        <f>IFERROR(IF(LEFT($G1641,4)="xppm",AL1641/VLOOKUP($G1641,$K$11:$Z$28,AB$1,0),IF(LEFT($J1641,1)="E",AL1641/VLOOKUP($J1641,$K$11:$AB$28,AB$1,0),AL1641/AB$6)),"")</f>
        <v>0</v>
      </c>
      <c r="AC1641" s="110"/>
      <c r="AD1641" s="14">
        <v>16004.85</v>
      </c>
      <c r="AE1641" s="14"/>
      <c r="AF1641" s="14">
        <v>39658.32</v>
      </c>
      <c r="AG1641" s="14"/>
      <c r="AH1641" s="14">
        <v>38436.67</v>
      </c>
      <c r="AI1641" s="14"/>
      <c r="AJ1641" s="14">
        <v>47055.362220000003</v>
      </c>
      <c r="AK1641" s="65"/>
      <c r="AL1641" s="14">
        <v>0</v>
      </c>
      <c r="AM1641" s="65"/>
      <c r="AN1641" s="25">
        <v>2188.86</v>
      </c>
      <c r="AO1641" s="25">
        <v>2394.79</v>
      </c>
      <c r="AP1641" s="25">
        <v>4438.9399999999996</v>
      </c>
      <c r="AQ1641" s="25">
        <v>3097.42</v>
      </c>
      <c r="AR1641" s="25">
        <v>3812.69</v>
      </c>
      <c r="AS1641" s="25">
        <v>2790</v>
      </c>
      <c r="AT1641" s="25">
        <v>4225.97</v>
      </c>
      <c r="AU1641" s="25">
        <v>5550.45</v>
      </c>
      <c r="AV1641" s="25">
        <v>4176.9399999999996</v>
      </c>
      <c r="AW1641" s="25">
        <v>4175.9399999999996</v>
      </c>
      <c r="AX1641" s="25">
        <v>5661.18</v>
      </c>
      <c r="AY1641" s="25">
        <v>6167.73</v>
      </c>
      <c r="AZ1641" s="108"/>
      <c r="BA1641" s="10"/>
      <c r="BB1641" s="10"/>
      <c r="BC1641" s="10"/>
      <c r="BD1641" s="10"/>
      <c r="BE1641" s="10"/>
      <c r="BF1641" s="10"/>
      <c r="BG1641" s="10"/>
      <c r="BH1641" s="10"/>
      <c r="BI1641" s="10"/>
      <c r="BJ1641" s="10"/>
      <c r="BK1641" s="10"/>
      <c r="BL1641" s="10"/>
      <c r="BM1641" s="10"/>
      <c r="BN1641" s="10"/>
      <c r="BO1641" s="10"/>
      <c r="BP1641" s="10"/>
      <c r="BQ1641" s="10"/>
      <c r="BR1641" s="10"/>
      <c r="BS1641" s="10"/>
      <c r="BT1641" s="10"/>
      <c r="BU1641" s="10"/>
      <c r="BV1641" s="10"/>
      <c r="BW1641" s="10"/>
      <c r="BX1641" s="10"/>
      <c r="BY1641" s="10"/>
      <c r="BZ1641" s="10"/>
      <c r="CA1641" s="10"/>
      <c r="CB1641" s="10"/>
      <c r="CC1641" s="10"/>
      <c r="CD1641" s="10"/>
      <c r="CE1641" s="10"/>
      <c r="CF1641" s="10"/>
      <c r="CG1641" s="10"/>
      <c r="CH1641" s="10"/>
      <c r="CI1641" s="10"/>
      <c r="CJ1641" s="10"/>
      <c r="CK1641" s="10"/>
      <c r="CL1641" s="10"/>
      <c r="CM1641" s="10"/>
      <c r="CN1641" s="10"/>
      <c r="CO1641" s="10"/>
      <c r="CP1641" s="10"/>
      <c r="CQ1641" s="10"/>
      <c r="CR1641" s="10"/>
      <c r="CS1641" s="10"/>
      <c r="CT1641" s="10"/>
      <c r="CU1641" s="10"/>
      <c r="CV1641" s="10"/>
      <c r="CW1641" s="10"/>
      <c r="CX1641" s="10"/>
      <c r="CY1641" s="10"/>
      <c r="CZ1641" s="10"/>
      <c r="DA1641" s="10"/>
      <c r="DB1641" s="10"/>
      <c r="DC1641" s="10"/>
      <c r="DD1641" s="10"/>
      <c r="DE1641" s="10"/>
      <c r="DF1641" s="10"/>
      <c r="DG1641" s="10"/>
      <c r="DH1641" s="10"/>
      <c r="DI1641" s="10"/>
      <c r="DJ1641" s="10"/>
      <c r="DK1641" s="10"/>
      <c r="DL1641" s="10"/>
      <c r="DM1641" s="10"/>
      <c r="DN1641" s="10"/>
      <c r="DO1641" s="10"/>
      <c r="DP1641" s="10"/>
      <c r="DQ1641" s="10"/>
      <c r="DR1641" s="10"/>
      <c r="DS1641" s="10"/>
    </row>
    <row r="1642" spans="1:123" s="101" customFormat="1" ht="10.95" customHeight="1" x14ac:dyDescent="0.25">
      <c r="A1642" s="75" t="s">
        <v>348</v>
      </c>
      <c r="B1642" s="95" t="str">
        <f t="shared" si="456"/>
        <v>Bud02 2020,4003,'552000',2502.44222222222</v>
      </c>
      <c r="C1642" s="96">
        <f t="shared" si="457"/>
        <v>2020</v>
      </c>
      <c r="D1642" s="96">
        <v>4003</v>
      </c>
      <c r="E1642" s="97">
        <f>IF(LEFT(H1642,1) = "x",H1642,F1642)</f>
        <v>552000</v>
      </c>
      <c r="F1642" s="90">
        <v>552000</v>
      </c>
      <c r="G1642" s="98">
        <f>IF(""="",1,SUBSTITUTE(SUBSTITUTE("","xxp","xpp"),"xppm13","xppm08"))</f>
        <v>1</v>
      </c>
      <c r="H1642" s="98">
        <f>IF(""="",1,"")</f>
        <v>1</v>
      </c>
      <c r="I1642" s="98">
        <f>IF(""="",1,IF(LEFT("",1)&lt;&gt;"E","",1))</f>
        <v>1</v>
      </c>
      <c r="J1642" s="98">
        <f>IF(""="",1,IF(LEFT("",1)="E","",1))</f>
        <v>1</v>
      </c>
      <c r="K1642" s="99" t="s">
        <v>383</v>
      </c>
      <c r="L1642" s="91">
        <v>4003</v>
      </c>
      <c r="M1642" s="100" t="str">
        <f>IF(LEFT($G1642,4)="xppm","*","")</f>
        <v/>
      </c>
      <c r="N1642" s="101" t="str">
        <f>UPPER(TRIM("          OFFICE EXPENSES"))</f>
        <v>OFFICE EXPENSES</v>
      </c>
      <c r="P1642" s="102" t="s">
        <v>370</v>
      </c>
      <c r="R1642" s="109">
        <f>IFERROR(IF(1*AB1642&gt;0,AB1642,V1642),V1642)</f>
        <v>2502.442222222222</v>
      </c>
      <c r="S1642" s="108"/>
      <c r="T1642" s="101">
        <f>IFERROR(IF(LEFT($G1642,4)="xppm",AD1642/VLOOKUP($G1642,$K$11:$Z$28,T$1,0),IF(LEFT($J1642,1)="E",AD1642/VLOOKUP($J1642,$K$11:$Z$28,T$1,0),AD1642/T$6)),"")</f>
        <v>2908.7966666666666</v>
      </c>
      <c r="V1642" s="101">
        <f>IFERROR(IF(LEFT($G1642,4)="xppm",AF1642/VLOOKUP($G1642,$K$11:$Z$28,V$1,0),IF(LEFT($J1642,1)="E",AF1642/VLOOKUP($J1642,$K$11:$Z$28,V$1,0),AF1642/V$6)),"")</f>
        <v>2502.442222222222</v>
      </c>
      <c r="X1642" s="101">
        <f>IFERROR(IF(LEFT($G1642,4)="xppm",AH1642/VLOOKUP($G1642,$K$11:$Z$28,X$1,0),IF(LEFT($J1642,1)="E",AH1642/VLOOKUP($J1642,$K$11:$Z$28,X$1,0),AH1642/X$6)),"")</f>
        <v>2942.7625000000003</v>
      </c>
      <c r="Z1642" s="101">
        <f>IFERROR(IF(LEFT($G1642,4)="xppm",AJ1642/VLOOKUP($G1642,$K$11:$Z$28,Z$1,0),IF(LEFT($J1642,1)="E",AJ1642/VLOOKUP($J1642,$K$11:$Z$28,Z$1,0),AJ1642/Z$6)),"")</f>
        <v>2555.1291666666666</v>
      </c>
      <c r="AA1642" s="108"/>
      <c r="AB1642" s="99">
        <f>IFERROR(IF(LEFT($G1642,4)="xppm",AL1642/VLOOKUP($G1642,$K$11:$Z$28,AB$1,0),IF(LEFT($J1642,1)="E",AL1642/VLOOKUP($J1642,$K$11:$AB$28,AB$1,0),AL1642/AB$6)),"")</f>
        <v>0</v>
      </c>
      <c r="AC1642" s="110"/>
      <c r="AD1642" s="14">
        <v>8726.39</v>
      </c>
      <c r="AE1642" s="14"/>
      <c r="AF1642" s="14">
        <v>22521.98</v>
      </c>
      <c r="AG1642" s="14"/>
      <c r="AH1642" s="14">
        <v>35313.15</v>
      </c>
      <c r="AI1642" s="14"/>
      <c r="AJ1642" s="14">
        <v>30661.55</v>
      </c>
      <c r="AK1642" s="65"/>
      <c r="AL1642" s="14">
        <v>0</v>
      </c>
      <c r="AM1642" s="65"/>
      <c r="AN1642" s="25">
        <v>1057.6199999999999</v>
      </c>
      <c r="AO1642" s="25">
        <v>1321.84</v>
      </c>
      <c r="AP1642" s="25">
        <v>242.87</v>
      </c>
      <c r="AQ1642" s="25">
        <v>1745.3</v>
      </c>
      <c r="AR1642" s="25">
        <v>2256.87</v>
      </c>
      <c r="AS1642" s="25">
        <v>1997.35</v>
      </c>
      <c r="AT1642" s="25">
        <v>1798.36</v>
      </c>
      <c r="AU1642" s="25">
        <v>4008.76</v>
      </c>
      <c r="AV1642" s="25">
        <v>1988.95</v>
      </c>
      <c r="AW1642" s="25">
        <v>2952.73</v>
      </c>
      <c r="AX1642" s="25">
        <v>1996.9</v>
      </c>
      <c r="AY1642" s="25">
        <v>3776.76</v>
      </c>
      <c r="AZ1642" s="108"/>
      <c r="BA1642" s="10"/>
      <c r="BB1642" s="10"/>
      <c r="BC1642" s="10"/>
      <c r="BD1642" s="10"/>
      <c r="BE1642" s="10"/>
      <c r="BF1642" s="10"/>
      <c r="BG1642" s="10"/>
      <c r="BH1642" s="10"/>
      <c r="BI1642" s="10"/>
      <c r="BJ1642" s="10"/>
      <c r="BK1642" s="10"/>
      <c r="BL1642" s="10"/>
      <c r="BM1642" s="10"/>
      <c r="BN1642" s="10"/>
      <c r="BO1642" s="10"/>
      <c r="BP1642" s="10"/>
      <c r="BQ1642" s="10"/>
      <c r="BR1642" s="10"/>
      <c r="BS1642" s="10"/>
      <c r="BT1642" s="10"/>
      <c r="BU1642" s="10"/>
      <c r="BV1642" s="10"/>
      <c r="BW1642" s="10"/>
      <c r="BX1642" s="10"/>
      <c r="BY1642" s="10"/>
      <c r="BZ1642" s="10"/>
      <c r="CA1642" s="10"/>
      <c r="CB1642" s="10"/>
      <c r="CC1642" s="10"/>
      <c r="CD1642" s="10"/>
      <c r="CE1642" s="10"/>
      <c r="CF1642" s="10"/>
      <c r="CG1642" s="10"/>
      <c r="CH1642" s="10"/>
      <c r="CI1642" s="10"/>
      <c r="CJ1642" s="10"/>
      <c r="CK1642" s="10"/>
      <c r="CL1642" s="10"/>
      <c r="CM1642" s="10"/>
      <c r="CN1642" s="10"/>
      <c r="CO1642" s="10"/>
      <c r="CP1642" s="10"/>
      <c r="CQ1642" s="10"/>
      <c r="CR1642" s="10"/>
      <c r="CS1642" s="10"/>
      <c r="CT1642" s="10"/>
      <c r="CU1642" s="10"/>
      <c r="CV1642" s="10"/>
      <c r="CW1642" s="10"/>
      <c r="CX1642" s="10"/>
      <c r="CY1642" s="10"/>
      <c r="CZ1642" s="10"/>
      <c r="DA1642" s="10"/>
      <c r="DB1642" s="10"/>
      <c r="DC1642" s="10"/>
      <c r="DD1642" s="10"/>
      <c r="DE1642" s="10"/>
      <c r="DF1642" s="10"/>
      <c r="DG1642" s="10"/>
      <c r="DH1642" s="10"/>
      <c r="DI1642" s="10"/>
      <c r="DJ1642" s="10"/>
      <c r="DK1642" s="10"/>
      <c r="DL1642" s="10"/>
      <c r="DM1642" s="10"/>
      <c r="DN1642" s="10"/>
      <c r="DO1642" s="10"/>
      <c r="DP1642" s="10"/>
      <c r="DQ1642" s="10"/>
      <c r="DR1642" s="10"/>
      <c r="DS1642" s="10"/>
    </row>
    <row r="1643" spans="1:123" s="101" customFormat="1" ht="10.95" customHeight="1" x14ac:dyDescent="0.25">
      <c r="A1643" s="75" t="s">
        <v>348</v>
      </c>
      <c r="B1643" s="95" t="str">
        <f t="shared" si="456"/>
        <v>Bud02 2020,4003,'553500',2261.17111111111</v>
      </c>
      <c r="C1643" s="96">
        <f t="shared" si="457"/>
        <v>2020</v>
      </c>
      <c r="D1643" s="96">
        <v>4003</v>
      </c>
      <c r="E1643" s="97">
        <f>IF(LEFT(H1643,1) = "x",H1643,F1643)</f>
        <v>553500</v>
      </c>
      <c r="F1643" s="90">
        <v>553500</v>
      </c>
      <c r="G1643" s="98">
        <f>IF(""="",1,SUBSTITUTE(SUBSTITUTE("","xxp","xpp"),"xppm13","xppm08"))</f>
        <v>1</v>
      </c>
      <c r="H1643" s="98">
        <f>IF(""="",1,"")</f>
        <v>1</v>
      </c>
      <c r="I1643" s="98">
        <f>IF(""="",1,IF(LEFT("",1)&lt;&gt;"E","",1))</f>
        <v>1</v>
      </c>
      <c r="J1643" s="98">
        <f>IF(""="",1,IF(LEFT("",1)="E","",1))</f>
        <v>1</v>
      </c>
      <c r="K1643" s="99" t="s">
        <v>384</v>
      </c>
      <c r="L1643" s="91">
        <v>4003</v>
      </c>
      <c r="M1643" s="100" t="str">
        <f>IF(LEFT($G1643,4)="xppm","*","")</f>
        <v/>
      </c>
      <c r="N1643" s="101" t="str">
        <f>UPPER(TRIM("          TELEPHONE/CELL PHONE"))</f>
        <v>TELEPHONE/CELL PHONE</v>
      </c>
      <c r="P1643" s="102" t="s">
        <v>370</v>
      </c>
      <c r="R1643" s="109">
        <f>IFERROR(IF(1*AB1643&gt;0,AB1643,V1643),V1643)</f>
        <v>2261.1711111111113</v>
      </c>
      <c r="S1643" s="108"/>
      <c r="T1643" s="101">
        <f>IFERROR(IF(LEFT($G1643,4)="xppm",AD1643/VLOOKUP($G1643,$K$11:$Z$28,T$1,0),IF(LEFT($J1643,1)="E",AD1643/VLOOKUP($J1643,$K$11:$Z$28,T$1,0),AD1643/T$6)),"")</f>
        <v>2225.7933333333335</v>
      </c>
      <c r="V1643" s="101">
        <f>IFERROR(IF(LEFT($G1643,4)="xppm",AF1643/VLOOKUP($G1643,$K$11:$Z$28,V$1,0),IF(LEFT($J1643,1)="E",AF1643/VLOOKUP($J1643,$K$11:$Z$28,V$1,0),AF1643/V$6)),"")</f>
        <v>2261.1711111111113</v>
      </c>
      <c r="X1643" s="101">
        <f>IFERROR(IF(LEFT($G1643,4)="xppm",AH1643/VLOOKUP($G1643,$K$11:$Z$28,X$1,0),IF(LEFT($J1643,1)="E",AH1643/VLOOKUP($J1643,$K$11:$Z$28,X$1,0),AH1643/X$6)),"")</f>
        <v>2163.9358333333334</v>
      </c>
      <c r="Z1643" s="101">
        <f>IFERROR(IF(LEFT($G1643,4)="xppm",AJ1643/VLOOKUP($G1643,$K$11:$Z$28,Z$1,0),IF(LEFT($J1643,1)="E",AJ1643/VLOOKUP($J1643,$K$11:$Z$28,Z$1,0),AJ1643/Z$6)),"")</f>
        <v>2328.4333333333334</v>
      </c>
      <c r="AA1643" s="108"/>
      <c r="AB1643" s="99">
        <f>IFERROR(IF(LEFT($G1643,4)="xppm",AL1643/VLOOKUP($G1643,$K$11:$Z$28,AB$1,0),IF(LEFT($J1643,1)="E",AL1643/VLOOKUP($J1643,$K$11:$AB$28,AB$1,0),AL1643/AB$6)),"")</f>
        <v>0</v>
      </c>
      <c r="AC1643" s="110"/>
      <c r="AD1643" s="14">
        <v>6677.38</v>
      </c>
      <c r="AE1643" s="14"/>
      <c r="AF1643" s="14">
        <v>20350.54</v>
      </c>
      <c r="AG1643" s="14"/>
      <c r="AH1643" s="14">
        <v>25967.23</v>
      </c>
      <c r="AI1643" s="14"/>
      <c r="AJ1643" s="14">
        <v>27941.200000000001</v>
      </c>
      <c r="AK1643" s="65"/>
      <c r="AL1643" s="14">
        <v>0</v>
      </c>
      <c r="AM1643" s="65"/>
      <c r="AN1643" s="25">
        <v>2787.94</v>
      </c>
      <c r="AO1643" s="25">
        <v>2245.81</v>
      </c>
      <c r="AP1643" s="25">
        <v>2091.5700000000002</v>
      </c>
      <c r="AQ1643" s="25">
        <v>2678.34</v>
      </c>
      <c r="AR1643" s="25">
        <v>2322.84</v>
      </c>
      <c r="AS1643" s="25">
        <v>2076.25</v>
      </c>
      <c r="AT1643" s="25">
        <v>2275.5300000000002</v>
      </c>
      <c r="AU1643" s="25">
        <v>2117.63</v>
      </c>
      <c r="AV1643" s="25">
        <v>2202.5700000000002</v>
      </c>
      <c r="AW1643" s="25">
        <v>2352.0500000000002</v>
      </c>
      <c r="AX1643" s="25">
        <v>2191.1</v>
      </c>
      <c r="AY1643" s="25">
        <v>2134.23</v>
      </c>
      <c r="AZ1643" s="108"/>
      <c r="BA1643" s="10"/>
      <c r="BB1643" s="10"/>
      <c r="BC1643" s="10"/>
      <c r="BD1643" s="10"/>
      <c r="BE1643" s="10"/>
      <c r="BF1643" s="10"/>
      <c r="BG1643" s="10"/>
      <c r="BH1643" s="10"/>
      <c r="BI1643" s="10"/>
      <c r="BJ1643" s="10"/>
      <c r="BK1643" s="10"/>
      <c r="BL1643" s="10"/>
      <c r="BM1643" s="10"/>
      <c r="BN1643" s="10"/>
      <c r="BO1643" s="10"/>
      <c r="BP1643" s="10"/>
      <c r="BQ1643" s="10"/>
      <c r="BR1643" s="10"/>
      <c r="BS1643" s="10"/>
      <c r="BT1643" s="10"/>
      <c r="BU1643" s="10"/>
      <c r="BV1643" s="10"/>
      <c r="BW1643" s="10"/>
      <c r="BX1643" s="10"/>
      <c r="BY1643" s="10"/>
      <c r="BZ1643" s="10"/>
      <c r="CA1643" s="10"/>
      <c r="CB1643" s="10"/>
      <c r="CC1643" s="10"/>
      <c r="CD1643" s="10"/>
      <c r="CE1643" s="10"/>
      <c r="CF1643" s="10"/>
      <c r="CG1643" s="10"/>
      <c r="CH1643" s="10"/>
      <c r="CI1643" s="10"/>
      <c r="CJ1643" s="10"/>
      <c r="CK1643" s="10"/>
      <c r="CL1643" s="10"/>
      <c r="CM1643" s="10"/>
      <c r="CN1643" s="10"/>
      <c r="CO1643" s="10"/>
      <c r="CP1643" s="10"/>
      <c r="CQ1643" s="10"/>
      <c r="CR1643" s="10"/>
      <c r="CS1643" s="10"/>
      <c r="CT1643" s="10"/>
      <c r="CU1643" s="10"/>
      <c r="CV1643" s="10"/>
      <c r="CW1643" s="10"/>
      <c r="CX1643" s="10"/>
      <c r="CY1643" s="10"/>
      <c r="CZ1643" s="10"/>
      <c r="DA1643" s="10"/>
      <c r="DB1643" s="10"/>
      <c r="DC1643" s="10"/>
      <c r="DD1643" s="10"/>
      <c r="DE1643" s="10"/>
      <c r="DF1643" s="10"/>
      <c r="DG1643" s="10"/>
      <c r="DH1643" s="10"/>
      <c r="DI1643" s="10"/>
      <c r="DJ1643" s="10"/>
      <c r="DK1643" s="10"/>
      <c r="DL1643" s="10"/>
      <c r="DM1643" s="10"/>
      <c r="DN1643" s="10"/>
      <c r="DO1643" s="10"/>
      <c r="DP1643" s="10"/>
      <c r="DQ1643" s="10"/>
      <c r="DR1643" s="10"/>
      <c r="DS1643" s="10"/>
    </row>
    <row r="1644" spans="1:123" s="101" customFormat="1" ht="10.95" customHeight="1" x14ac:dyDescent="0.25">
      <c r="A1644" s="75" t="s">
        <v>348</v>
      </c>
      <c r="B1644" s="95" t="str">
        <f t="shared" si="456"/>
        <v>Bud02 2020,4003,'555000',208.857777777778</v>
      </c>
      <c r="C1644" s="96">
        <f t="shared" si="457"/>
        <v>2020</v>
      </c>
      <c r="D1644" s="96">
        <v>4003</v>
      </c>
      <c r="E1644" s="97">
        <f>IF(LEFT(H1644,1) = "x",H1644,F1644)</f>
        <v>555000</v>
      </c>
      <c r="F1644" s="90">
        <v>555000</v>
      </c>
      <c r="G1644" s="98">
        <f>IF(""="",1,SUBSTITUTE(SUBSTITUTE("","xxp","xpp"),"xppm13","xppm08"))</f>
        <v>1</v>
      </c>
      <c r="H1644" s="98">
        <f>IF(""="",1,"")</f>
        <v>1</v>
      </c>
      <c r="I1644" s="98">
        <f>IF(""="",1,IF(LEFT("",1)&lt;&gt;"E","",1))</f>
        <v>1</v>
      </c>
      <c r="J1644" s="98">
        <f>IF(""="",1,IF(LEFT("",1)="E","",1))</f>
        <v>1</v>
      </c>
      <c r="K1644" s="99" t="s">
        <v>385</v>
      </c>
      <c r="L1644" s="91">
        <v>4003</v>
      </c>
      <c r="M1644" s="100" t="str">
        <f>IF(LEFT($G1644,4)="xppm","*","")</f>
        <v/>
      </c>
      <c r="N1644" s="101" t="str">
        <f>UPPER(TRIM("          DONATIONS"))</f>
        <v>DONATIONS</v>
      </c>
      <c r="P1644" s="102" t="s">
        <v>386</v>
      </c>
      <c r="R1644" s="109">
        <f>IFERROR(IF(1*AB1644&gt;0,AB1644,V1644),V1644)</f>
        <v>208.85777777777778</v>
      </c>
      <c r="S1644" s="108"/>
      <c r="T1644" s="101">
        <f>IFERROR(IF(LEFT($G1644,4)="xppm",AD1644/VLOOKUP($G1644,$K$11:$Z$28,T$1,0),IF(LEFT($J1644,1)="E",AD1644/VLOOKUP($J1644,$K$11:$Z$28,T$1,0),AD1644/T$6)),"")</f>
        <v>131.01666666666668</v>
      </c>
      <c r="V1644" s="101">
        <f>IFERROR(IF(LEFT($G1644,4)="xppm",AF1644/VLOOKUP($G1644,$K$11:$Z$28,V$1,0),IF(LEFT($J1644,1)="E",AF1644/VLOOKUP($J1644,$K$11:$Z$28,V$1,0),AF1644/V$6)),"")</f>
        <v>208.85777777777778</v>
      </c>
      <c r="X1644" s="101">
        <f>IFERROR(IF(LEFT($G1644,4)="xppm",AH1644/VLOOKUP($G1644,$K$11:$Z$28,X$1,0),IF(LEFT($J1644,1)="E",AH1644/VLOOKUP($J1644,$K$11:$Z$28,X$1,0),AH1644/X$6)),"")</f>
        <v>458.50666666666666</v>
      </c>
      <c r="Z1644" s="101">
        <f>IFERROR(IF(LEFT($G1644,4)="xppm",AJ1644/VLOOKUP($G1644,$K$11:$Z$28,Z$1,0),IF(LEFT($J1644,1)="E",AJ1644/VLOOKUP($J1644,$K$11:$Z$28,Z$1,0),AJ1644/Z$6)),"")</f>
        <v>463.91111099999995</v>
      </c>
      <c r="AA1644" s="108"/>
      <c r="AB1644" s="99">
        <f>IFERROR(IF(LEFT($G1644,4)="xppm",AL1644/VLOOKUP($G1644,$K$11:$Z$28,AB$1,0),IF(LEFT($J1644,1)="E",AL1644/VLOOKUP($J1644,$K$11:$AB$28,AB$1,0),AL1644/AB$6)),"")</f>
        <v>0</v>
      </c>
      <c r="AC1644" s="110"/>
      <c r="AD1644" s="14">
        <v>393.05</v>
      </c>
      <c r="AE1644" s="14"/>
      <c r="AF1644" s="14">
        <v>1879.72</v>
      </c>
      <c r="AG1644" s="14"/>
      <c r="AH1644" s="14">
        <v>5502.08</v>
      </c>
      <c r="AI1644" s="14"/>
      <c r="AJ1644" s="14">
        <v>5566.9333319999996</v>
      </c>
      <c r="AK1644" s="65"/>
      <c r="AL1644" s="14">
        <v>0</v>
      </c>
      <c r="AM1644" s="65"/>
      <c r="AN1644" s="25">
        <v>300</v>
      </c>
      <c r="AO1644" s="25">
        <v>682.14</v>
      </c>
      <c r="AP1644" s="25">
        <v>437.6</v>
      </c>
      <c r="AQ1644" s="25">
        <v>300</v>
      </c>
      <c r="AR1644" s="25">
        <v>586.66999999999996</v>
      </c>
      <c r="AS1644" s="25">
        <v>600</v>
      </c>
      <c r="AT1644" s="25">
        <v>0</v>
      </c>
      <c r="AU1644" s="25">
        <v>0</v>
      </c>
      <c r="AV1644" s="25">
        <v>0</v>
      </c>
      <c r="AW1644" s="25">
        <v>393.05</v>
      </c>
      <c r="AX1644" s="25">
        <v>0</v>
      </c>
      <c r="AY1644" s="25">
        <v>0</v>
      </c>
      <c r="AZ1644" s="108"/>
      <c r="BA1644" s="10"/>
      <c r="BB1644" s="10"/>
      <c r="BC1644" s="10"/>
      <c r="BD1644" s="10"/>
      <c r="BE1644" s="10"/>
      <c r="BF1644" s="10"/>
      <c r="BG1644" s="10"/>
      <c r="BH1644" s="10"/>
      <c r="BI1644" s="10"/>
      <c r="BJ1644" s="10"/>
      <c r="BK1644" s="10"/>
      <c r="BL1644" s="10"/>
      <c r="BM1644" s="10"/>
      <c r="BN1644" s="10"/>
      <c r="BO1644" s="10"/>
      <c r="BP1644" s="10"/>
      <c r="BQ1644" s="10"/>
      <c r="BR1644" s="10"/>
      <c r="BS1644" s="10"/>
      <c r="BT1644" s="10"/>
      <c r="BU1644" s="10"/>
      <c r="BV1644" s="10"/>
      <c r="BW1644" s="10"/>
      <c r="BX1644" s="10"/>
      <c r="BY1644" s="10"/>
      <c r="BZ1644" s="10"/>
      <c r="CA1644" s="10"/>
      <c r="CB1644" s="10"/>
      <c r="CC1644" s="10"/>
      <c r="CD1644" s="10"/>
      <c r="CE1644" s="10"/>
      <c r="CF1644" s="10"/>
      <c r="CG1644" s="10"/>
      <c r="CH1644" s="10"/>
      <c r="CI1644" s="10"/>
      <c r="CJ1644" s="10"/>
      <c r="CK1644" s="10"/>
      <c r="CL1644" s="10"/>
      <c r="CM1644" s="10"/>
      <c r="CN1644" s="10"/>
      <c r="CO1644" s="10"/>
      <c r="CP1644" s="10"/>
      <c r="CQ1644" s="10"/>
      <c r="CR1644" s="10"/>
      <c r="CS1644" s="10"/>
      <c r="CT1644" s="10"/>
      <c r="CU1644" s="10"/>
      <c r="CV1644" s="10"/>
      <c r="CW1644" s="10"/>
      <c r="CX1644" s="10"/>
      <c r="CY1644" s="10"/>
      <c r="CZ1644" s="10"/>
      <c r="DA1644" s="10"/>
      <c r="DB1644" s="10"/>
      <c r="DC1644" s="10"/>
      <c r="DD1644" s="10"/>
      <c r="DE1644" s="10"/>
      <c r="DF1644" s="10"/>
      <c r="DG1644" s="10"/>
      <c r="DH1644" s="10"/>
      <c r="DI1644" s="10"/>
      <c r="DJ1644" s="10"/>
      <c r="DK1644" s="10"/>
      <c r="DL1644" s="10"/>
      <c r="DM1644" s="10"/>
      <c r="DN1644" s="10"/>
      <c r="DO1644" s="10"/>
      <c r="DP1644" s="10"/>
      <c r="DQ1644" s="10"/>
      <c r="DR1644" s="10"/>
      <c r="DS1644" s="10"/>
    </row>
    <row r="1645" spans="1:123" s="101" customFormat="1" ht="10.95" customHeight="1" x14ac:dyDescent="0.25">
      <c r="A1645" s="75" t="s">
        <v>348</v>
      </c>
      <c r="B1645" s="95" t="str">
        <f t="shared" si="456"/>
        <v>Bud02 2020,4003,'xga001',0.00041199638526067</v>
      </c>
      <c r="C1645" s="96">
        <f t="shared" si="457"/>
        <v>2020</v>
      </c>
      <c r="D1645" s="96">
        <v>4003</v>
      </c>
      <c r="E1645" s="97" t="str">
        <f>IF(LEFT(H1645,1) = "x",H1645,F1645)</f>
        <v>xga001</v>
      </c>
      <c r="F1645" s="90">
        <v>555500</v>
      </c>
      <c r="G1645" s="98">
        <f>IF(""="",1,SUBSTITUTE(SUBSTITUTE("","xxp","xpp"),"xppm13","xppm08"))</f>
        <v>1</v>
      </c>
      <c r="H1645" s="98" t="str">
        <f>IF("xga001"="",1,"xga001")</f>
        <v>xga001</v>
      </c>
      <c r="I1645" s="98">
        <f>IF("E1z"="",1,IF(LEFT("E1z",1)&lt;&gt;"E","E1z",1))</f>
        <v>1</v>
      </c>
      <c r="J1645" s="98" t="str">
        <f>IF("E1z"="",1,IF(LEFT("E1z",1)="E","E1z",1))</f>
        <v>E1z</v>
      </c>
      <c r="K1645" s="99" t="s">
        <v>387</v>
      </c>
      <c r="L1645" s="91">
        <v>4003</v>
      </c>
      <c r="M1645" s="100" t="str">
        <f>IF(LEFT($G1645,4)="xppm","*","")</f>
        <v/>
      </c>
      <c r="N1645" s="101" t="str">
        <f>UPPER(TRIM("          BAD DEBT"))</f>
        <v>BAD DEBT</v>
      </c>
      <c r="P1645" s="102" t="s">
        <v>388</v>
      </c>
      <c r="R1645" s="109">
        <f>IFERROR(IF(1*AB1645&gt;0,AB1645,V1645),V1645)</f>
        <v>4.1199638526066959E-4</v>
      </c>
      <c r="S1645" s="108"/>
      <c r="T1645" s="101">
        <f>IFERROR(IF(LEFT($G1645,4)="xppm",AD1645/VLOOKUP($G1645,$K$11:$Z$28,T$1,0),IF(LEFT($J1645,1)="E",AD1645/VLOOKUP($J1645,$K$11:$Z$28,T$1,0),AD1645/T$6)),"")</f>
        <v>3.5956139607148414E-4</v>
      </c>
      <c r="V1645" s="101">
        <f>IFERROR(IF(LEFT($G1645,4)="xppm",AF1645/VLOOKUP($G1645,$K$11:$Z$28,V$1,0),IF(LEFT($J1645,1)="E",AF1645/VLOOKUP($J1645,$K$11:$Z$28,V$1,0),AF1645/V$6)),"")</f>
        <v>4.1199638526066959E-4</v>
      </c>
      <c r="X1645" s="101">
        <f>IFERROR(IF(LEFT($G1645,4)="xppm",AH1645/VLOOKUP($G1645,$K$11:$Z$28,X$1,0),IF(LEFT($J1645,1)="E",AH1645/VLOOKUP($J1645,$K$11:$Z$28,X$1,0),AH1645/X$6)),"")</f>
        <v>3.8862706089644815E-4</v>
      </c>
      <c r="Z1645" s="101">
        <f>IFERROR(IF(LEFT($G1645,4)="xppm",AJ1645/VLOOKUP($G1645,$K$11:$Z$28,Z$1,0),IF(LEFT($J1645,1)="E",AJ1645/VLOOKUP($J1645,$K$11:$Z$28,Z$1,0),AJ1645/Z$6)),"")</f>
        <v>4.391086134491662E-4</v>
      </c>
      <c r="AA1645" s="108"/>
      <c r="AB1645" s="99" t="str">
        <f>IFERROR(IF(LEFT($G1645,4)="xppm",AL1645/VLOOKUP($G1645,$K$11:$Z$28,AB$1,0),IF(LEFT($J1645,1)="E",AL1645/VLOOKUP($J1645,$K$11:$AB$28,AB$1,0),AL1645/AB$6)),"")</f>
        <v/>
      </c>
      <c r="AC1645" s="110"/>
      <c r="AD1645" s="14">
        <v>39853.58</v>
      </c>
      <c r="AE1645" s="14"/>
      <c r="AF1645" s="14">
        <v>137340.5</v>
      </c>
      <c r="AG1645" s="14"/>
      <c r="AH1645" s="14">
        <v>140923.62</v>
      </c>
      <c r="AI1645" s="14"/>
      <c r="AJ1645" s="14">
        <v>185256.359601</v>
      </c>
      <c r="AK1645" s="65"/>
      <c r="AL1645" s="14">
        <v>0</v>
      </c>
      <c r="AM1645" s="65"/>
      <c r="AN1645" s="25">
        <v>11721.85</v>
      </c>
      <c r="AO1645" s="25">
        <v>9800.0499999999993</v>
      </c>
      <c r="AP1645" s="25">
        <v>11023.66</v>
      </c>
      <c r="AQ1645" s="25">
        <v>14032.29</v>
      </c>
      <c r="AR1645" s="25">
        <v>16107.53</v>
      </c>
      <c r="AS1645" s="25">
        <v>18726.88</v>
      </c>
      <c r="AT1645" s="25">
        <v>16711.97</v>
      </c>
      <c r="AU1645" s="25">
        <v>17201.23</v>
      </c>
      <c r="AV1645" s="25">
        <v>14707.02</v>
      </c>
      <c r="AW1645" s="25">
        <v>15556.72</v>
      </c>
      <c r="AX1645" s="25">
        <v>12651.23</v>
      </c>
      <c r="AY1645" s="25">
        <v>11645.63</v>
      </c>
      <c r="AZ1645" s="108"/>
      <c r="BA1645" s="10"/>
      <c r="BB1645" s="10"/>
      <c r="BC1645" s="10"/>
      <c r="BD1645" s="10"/>
      <c r="BE1645" s="10"/>
      <c r="BF1645" s="10"/>
      <c r="BG1645" s="10"/>
      <c r="BH1645" s="10"/>
      <c r="BI1645" s="10"/>
      <c r="BJ1645" s="10"/>
      <c r="BK1645" s="10"/>
      <c r="BL1645" s="10"/>
      <c r="BM1645" s="10"/>
      <c r="BN1645" s="10"/>
      <c r="BO1645" s="10"/>
      <c r="BP1645" s="10"/>
      <c r="BQ1645" s="10"/>
      <c r="BR1645" s="10"/>
      <c r="BS1645" s="10"/>
      <c r="BT1645" s="10"/>
      <c r="BU1645" s="10"/>
      <c r="BV1645" s="10"/>
      <c r="BW1645" s="10"/>
      <c r="BX1645" s="10"/>
      <c r="BY1645" s="10"/>
      <c r="BZ1645" s="10"/>
      <c r="CA1645" s="10"/>
      <c r="CB1645" s="10"/>
      <c r="CC1645" s="10"/>
      <c r="CD1645" s="10"/>
      <c r="CE1645" s="10"/>
      <c r="CF1645" s="10"/>
      <c r="CG1645" s="10"/>
      <c r="CH1645" s="10"/>
      <c r="CI1645" s="10"/>
      <c r="CJ1645" s="10"/>
      <c r="CK1645" s="10"/>
      <c r="CL1645" s="10"/>
      <c r="CM1645" s="10"/>
      <c r="CN1645" s="10"/>
      <c r="CO1645" s="10"/>
      <c r="CP1645" s="10"/>
      <c r="CQ1645" s="10"/>
      <c r="CR1645" s="10"/>
      <c r="CS1645" s="10"/>
      <c r="CT1645" s="10"/>
      <c r="CU1645" s="10"/>
      <c r="CV1645" s="10"/>
      <c r="CW1645" s="10"/>
      <c r="CX1645" s="10"/>
      <c r="CY1645" s="10"/>
      <c r="CZ1645" s="10"/>
      <c r="DA1645" s="10"/>
      <c r="DB1645" s="10"/>
      <c r="DC1645" s="10"/>
      <c r="DD1645" s="10"/>
      <c r="DE1645" s="10"/>
      <c r="DF1645" s="10"/>
      <c r="DG1645" s="10"/>
      <c r="DH1645" s="10"/>
      <c r="DI1645" s="10"/>
      <c r="DJ1645" s="10"/>
      <c r="DK1645" s="10"/>
      <c r="DL1645" s="10"/>
      <c r="DM1645" s="10"/>
      <c r="DN1645" s="10"/>
      <c r="DO1645" s="10"/>
      <c r="DP1645" s="10"/>
      <c r="DQ1645" s="10"/>
      <c r="DR1645" s="10"/>
      <c r="DS1645" s="10"/>
    </row>
    <row r="1646" spans="1:123" s="101" customFormat="1" ht="10.95" customHeight="1" x14ac:dyDescent="0.25">
      <c r="A1646" s="75" t="s">
        <v>348</v>
      </c>
      <c r="B1646" s="95" t="str">
        <f t="shared" si="456"/>
        <v>Bud02 2020,4003,'556000',16490</v>
      </c>
      <c r="C1646" s="96">
        <f t="shared" si="457"/>
        <v>2020</v>
      </c>
      <c r="D1646" s="96">
        <v>4003</v>
      </c>
      <c r="E1646" s="97">
        <f>IF(LEFT(H1646,1) = "x",H1646,F1646)</f>
        <v>556000</v>
      </c>
      <c r="F1646" s="90">
        <v>556000</v>
      </c>
      <c r="G1646" s="98">
        <f>IF(""="",1,SUBSTITUTE(SUBSTITUTE("","xxp","xpp"),"xppm13","xppm08"))</f>
        <v>1</v>
      </c>
      <c r="H1646" s="98">
        <f>IF(""="",1,"")</f>
        <v>1</v>
      </c>
      <c r="I1646" s="98">
        <f>IF(""="",1,IF(LEFT("",1)&lt;&gt;"E","",1))</f>
        <v>1</v>
      </c>
      <c r="J1646" s="98">
        <f>IF(""="",1,IF(LEFT("",1)="E","",1))</f>
        <v>1</v>
      </c>
      <c r="K1646" s="99" t="s">
        <v>389</v>
      </c>
      <c r="L1646" s="91">
        <v>4003</v>
      </c>
      <c r="M1646" s="100" t="str">
        <f>IF(LEFT($G1646,4)="xppm","*","")</f>
        <v/>
      </c>
      <c r="N1646" s="101" t="str">
        <f>UPPER(TRIM("          MEDICAID BED TAX"))</f>
        <v>MEDICAID BED TAX</v>
      </c>
      <c r="P1646" s="102" t="s">
        <v>356</v>
      </c>
      <c r="R1646" s="109">
        <f>IFERROR(IF(1*AB1646&gt;0,AB1646,V1646),V1646)</f>
        <v>16490</v>
      </c>
      <c r="S1646" s="108"/>
      <c r="T1646" s="101">
        <f>IFERROR(IF(LEFT($G1646,4)="xppm",AD1646/VLOOKUP($G1646,$K$11:$Z$28,T$1,0),IF(LEFT($J1646,1)="E",AD1646/VLOOKUP($J1646,$K$11:$Z$28,T$1,0),AD1646/T$6)),"")</f>
        <v>16490</v>
      </c>
      <c r="V1646" s="101">
        <f>IFERROR(IF(LEFT($G1646,4)="xppm",AF1646/VLOOKUP($G1646,$K$11:$Z$28,V$1,0),IF(LEFT($J1646,1)="E",AF1646/VLOOKUP($J1646,$K$11:$Z$28,V$1,0),AF1646/V$6)),"")</f>
        <v>16490</v>
      </c>
      <c r="X1646" s="101">
        <f>IFERROR(IF(LEFT($G1646,4)="xppm",AH1646/VLOOKUP($G1646,$K$11:$Z$28,X$1,0),IF(LEFT($J1646,1)="E",AH1646/VLOOKUP($J1646,$K$11:$Z$28,X$1,0),AH1646/X$6)),"")</f>
        <v>16490</v>
      </c>
      <c r="Z1646" s="101">
        <f>IFERROR(IF(LEFT($G1646,4)="xppm",AJ1646/VLOOKUP($G1646,$K$11:$Z$28,Z$1,0),IF(LEFT($J1646,1)="E",AJ1646/VLOOKUP($J1646,$K$11:$Z$28,Z$1,0),AJ1646/Z$6)),"")</f>
        <v>16490</v>
      </c>
      <c r="AA1646" s="108"/>
      <c r="AB1646" s="99">
        <f>IFERROR(IF(LEFT($G1646,4)="xppm",AL1646/VLOOKUP($G1646,$K$11:$Z$28,AB$1,0),IF(LEFT($J1646,1)="E",AL1646/VLOOKUP($J1646,$K$11:$AB$28,AB$1,0),AL1646/AB$6)),"")</f>
        <v>0</v>
      </c>
      <c r="AC1646" s="110"/>
      <c r="AD1646" s="14">
        <v>49470</v>
      </c>
      <c r="AE1646" s="14"/>
      <c r="AF1646" s="14">
        <v>148410</v>
      </c>
      <c r="AG1646" s="14"/>
      <c r="AH1646" s="14">
        <v>197880</v>
      </c>
      <c r="AI1646" s="14"/>
      <c r="AJ1646" s="14">
        <v>197880</v>
      </c>
      <c r="AK1646" s="65"/>
      <c r="AL1646" s="14">
        <v>0</v>
      </c>
      <c r="AM1646" s="65"/>
      <c r="AN1646" s="25">
        <v>16490</v>
      </c>
      <c r="AO1646" s="25">
        <v>16490</v>
      </c>
      <c r="AP1646" s="25">
        <v>16490</v>
      </c>
      <c r="AQ1646" s="25">
        <v>16490</v>
      </c>
      <c r="AR1646" s="25">
        <v>16490</v>
      </c>
      <c r="AS1646" s="25">
        <v>16490</v>
      </c>
      <c r="AT1646" s="25">
        <v>16490</v>
      </c>
      <c r="AU1646" s="25">
        <v>16490</v>
      </c>
      <c r="AV1646" s="25">
        <v>16490</v>
      </c>
      <c r="AW1646" s="25">
        <v>16490</v>
      </c>
      <c r="AX1646" s="25">
        <v>16490</v>
      </c>
      <c r="AY1646" s="25">
        <v>16490</v>
      </c>
      <c r="AZ1646" s="108"/>
      <c r="BA1646" s="10"/>
      <c r="BB1646" s="10"/>
      <c r="BC1646" s="10"/>
      <c r="BD1646" s="10"/>
      <c r="BE1646" s="10"/>
      <c r="BF1646" s="10"/>
      <c r="BG1646" s="10"/>
      <c r="BH1646" s="10"/>
      <c r="BI1646" s="10"/>
      <c r="BJ1646" s="10"/>
      <c r="BK1646" s="10"/>
      <c r="BL1646" s="10"/>
      <c r="BM1646" s="10"/>
      <c r="BN1646" s="10"/>
      <c r="BO1646" s="10"/>
      <c r="BP1646" s="10"/>
      <c r="BQ1646" s="10"/>
      <c r="BR1646" s="10"/>
      <c r="BS1646" s="10"/>
      <c r="BT1646" s="10"/>
      <c r="BU1646" s="10"/>
      <c r="BV1646" s="10"/>
      <c r="BW1646" s="10"/>
      <c r="BX1646" s="10"/>
      <c r="BY1646" s="10"/>
      <c r="BZ1646" s="10"/>
      <c r="CA1646" s="10"/>
      <c r="CB1646" s="10"/>
      <c r="CC1646" s="10"/>
      <c r="CD1646" s="10"/>
      <c r="CE1646" s="10"/>
      <c r="CF1646" s="10"/>
      <c r="CG1646" s="10"/>
      <c r="CH1646" s="10"/>
      <c r="CI1646" s="10"/>
      <c r="CJ1646" s="10"/>
      <c r="CK1646" s="10"/>
      <c r="CL1646" s="10"/>
      <c r="CM1646" s="10"/>
      <c r="CN1646" s="10"/>
      <c r="CO1646" s="10"/>
      <c r="CP1646" s="10"/>
      <c r="CQ1646" s="10"/>
      <c r="CR1646" s="10"/>
      <c r="CS1646" s="10"/>
      <c r="CT1646" s="10"/>
      <c r="CU1646" s="10"/>
      <c r="CV1646" s="10"/>
      <c r="CW1646" s="10"/>
      <c r="CX1646" s="10"/>
      <c r="CY1646" s="10"/>
      <c r="CZ1646" s="10"/>
      <c r="DA1646" s="10"/>
      <c r="DB1646" s="10"/>
      <c r="DC1646" s="10"/>
      <c r="DD1646" s="10"/>
      <c r="DE1646" s="10"/>
      <c r="DF1646" s="10"/>
      <c r="DG1646" s="10"/>
      <c r="DH1646" s="10"/>
      <c r="DI1646" s="10"/>
      <c r="DJ1646" s="10"/>
      <c r="DK1646" s="10"/>
      <c r="DL1646" s="10"/>
      <c r="DM1646" s="10"/>
      <c r="DN1646" s="10"/>
      <c r="DO1646" s="10"/>
      <c r="DP1646" s="10"/>
      <c r="DQ1646" s="10"/>
      <c r="DR1646" s="10"/>
      <c r="DS1646" s="10"/>
    </row>
    <row r="1647" spans="1:123" ht="4.05" customHeight="1" x14ac:dyDescent="0.25">
      <c r="A1647" s="75" t="s">
        <v>348</v>
      </c>
      <c r="E1647" s="111"/>
      <c r="F1647" s="112"/>
      <c r="T1647" s="25"/>
      <c r="U1647" s="25"/>
      <c r="V1647" s="25"/>
      <c r="W1647" s="25"/>
      <c r="X1647" s="25"/>
      <c r="Y1647" s="25"/>
      <c r="Z1647" s="25"/>
      <c r="AA1647" s="25"/>
      <c r="AB1647" s="14"/>
      <c r="AC1647" s="14"/>
    </row>
    <row r="1648" spans="1:123" s="86" customFormat="1" ht="15" customHeight="1" x14ac:dyDescent="0.25">
      <c r="A1648" s="75" t="s">
        <v>348</v>
      </c>
      <c r="B1648" s="80"/>
      <c r="C1648" s="80"/>
      <c r="D1648" s="80"/>
      <c r="E1648" s="81"/>
      <c r="F1648" s="82"/>
      <c r="G1648" s="81"/>
      <c r="H1648" s="81"/>
      <c r="I1648" s="81"/>
      <c r="J1648" s="81"/>
      <c r="K1648" s="81"/>
      <c r="L1648" s="83">
        <f>L1649</f>
        <v>4003</v>
      </c>
      <c r="M1648" s="84" t="s">
        <v>390</v>
      </c>
      <c r="N1648" s="84"/>
      <c r="O1648" s="84"/>
      <c r="P1648" s="84"/>
      <c r="Q1648" s="84"/>
      <c r="R1648" s="84"/>
      <c r="S1648" s="84"/>
      <c r="T1648" s="84"/>
      <c r="U1648" s="84"/>
      <c r="V1648" s="84"/>
      <c r="W1648" s="84"/>
      <c r="X1648" s="84"/>
      <c r="Y1648" s="84"/>
      <c r="Z1648" s="84"/>
      <c r="AA1648" s="84"/>
      <c r="AB1648" s="81"/>
      <c r="AC1648" s="81"/>
      <c r="AD1648" s="14"/>
      <c r="AE1648" s="14"/>
      <c r="AF1648" s="14"/>
      <c r="AG1648" s="14"/>
      <c r="AH1648" s="14"/>
      <c r="AI1648" s="14"/>
      <c r="AJ1648" s="14"/>
      <c r="AK1648" s="14"/>
      <c r="AL1648" s="14"/>
      <c r="AM1648" s="14"/>
      <c r="AN1648" s="85"/>
      <c r="AO1648" s="85"/>
      <c r="AP1648" s="85"/>
      <c r="AQ1648" s="85"/>
      <c r="AR1648" s="85"/>
      <c r="AS1648" s="85"/>
      <c r="AT1648" s="85"/>
      <c r="AU1648" s="85"/>
      <c r="AV1648" s="85"/>
      <c r="AW1648" s="85"/>
      <c r="AX1648" s="85"/>
      <c r="AY1648" s="85"/>
      <c r="AZ1648" s="84"/>
      <c r="BA1648" s="10"/>
      <c r="BB1648" s="10"/>
      <c r="BC1648" s="10"/>
      <c r="BD1648" s="10"/>
      <c r="BE1648" s="10"/>
      <c r="BF1648" s="10"/>
      <c r="BG1648" s="10"/>
      <c r="BH1648" s="10"/>
      <c r="BI1648" s="10"/>
      <c r="BJ1648" s="10"/>
      <c r="BK1648" s="10"/>
      <c r="BL1648" s="10"/>
      <c r="BM1648" s="10"/>
      <c r="BN1648" s="10"/>
      <c r="BO1648" s="10"/>
      <c r="BP1648" s="10"/>
      <c r="BQ1648" s="10"/>
      <c r="BR1648" s="10"/>
      <c r="BS1648" s="10"/>
      <c r="BT1648" s="10"/>
      <c r="BU1648" s="10"/>
      <c r="BV1648" s="10"/>
      <c r="BW1648" s="10"/>
      <c r="BX1648" s="10"/>
      <c r="BY1648" s="10"/>
      <c r="BZ1648" s="10"/>
      <c r="CA1648" s="10"/>
      <c r="CB1648" s="10"/>
      <c r="CC1648" s="10"/>
      <c r="CD1648" s="10"/>
      <c r="CE1648" s="10"/>
      <c r="CF1648" s="10"/>
      <c r="CG1648" s="10"/>
      <c r="CH1648" s="10"/>
      <c r="CI1648" s="10"/>
      <c r="CJ1648" s="10"/>
      <c r="CK1648" s="10"/>
      <c r="CL1648" s="10"/>
      <c r="CM1648" s="10"/>
      <c r="CN1648" s="10"/>
      <c r="CO1648" s="10"/>
      <c r="CP1648" s="10"/>
      <c r="CQ1648" s="10"/>
      <c r="CR1648" s="10"/>
      <c r="CS1648" s="10"/>
      <c r="CT1648" s="10"/>
      <c r="CU1648" s="10"/>
      <c r="CV1648" s="10"/>
      <c r="CW1648" s="10"/>
      <c r="CX1648" s="10"/>
      <c r="CY1648" s="10"/>
      <c r="CZ1648" s="10"/>
      <c r="DA1648" s="10"/>
      <c r="DB1648" s="10"/>
      <c r="DC1648" s="10"/>
      <c r="DD1648" s="10"/>
      <c r="DE1648" s="10"/>
      <c r="DF1648" s="10"/>
      <c r="DG1648" s="10"/>
      <c r="DH1648" s="10"/>
      <c r="DI1648" s="10"/>
      <c r="DJ1648" s="10"/>
      <c r="DK1648" s="10"/>
      <c r="DL1648" s="10"/>
      <c r="DM1648" s="10"/>
      <c r="DN1648" s="10"/>
      <c r="DO1648" s="10"/>
      <c r="DP1648" s="10"/>
      <c r="DQ1648" s="10"/>
      <c r="DR1648" s="10"/>
      <c r="DS1648" s="10"/>
    </row>
    <row r="1649" spans="1:123" s="101" customFormat="1" ht="10.95" customHeight="1" x14ac:dyDescent="0.25">
      <c r="A1649" s="75" t="s">
        <v>348</v>
      </c>
      <c r="B1649" s="95" t="str">
        <f t="shared" ref="B1649:B1651" si="458">IF(E1649&gt;0,"Bud02 " &amp; C1649 &amp;","&amp;D1649&amp;",'"&amp;E1649&amp;"',"&amp;1*R1649)</f>
        <v>Bud02 2020,4003,'557500',8400</v>
      </c>
      <c r="C1649" s="96">
        <f t="shared" ref="C1649:C1651" si="459">$E$5</f>
        <v>2020</v>
      </c>
      <c r="D1649" s="96">
        <v>4003</v>
      </c>
      <c r="E1649" s="97">
        <f>IF(LEFT(H1649,1) = "x",H1649,F1649)</f>
        <v>557500</v>
      </c>
      <c r="F1649" s="90">
        <v>557500</v>
      </c>
      <c r="G1649" s="98">
        <f>IF(""="",1,SUBSTITUTE(SUBSTITUTE("","xxp","xpp"),"xppm13","xppm08"))</f>
        <v>1</v>
      </c>
      <c r="H1649" s="98">
        <f>IF(""="",1,"")</f>
        <v>1</v>
      </c>
      <c r="I1649" s="98">
        <f>IF(""="",1,IF(LEFT("",1)&lt;&gt;"E","",1))</f>
        <v>1</v>
      </c>
      <c r="J1649" s="98">
        <f>IF(""="",1,IF(LEFT("",1)="E","",1))</f>
        <v>1</v>
      </c>
      <c r="K1649" s="99" t="s">
        <v>391</v>
      </c>
      <c r="L1649" s="91">
        <v>4003</v>
      </c>
      <c r="M1649" s="100" t="str">
        <f>IF(LEFT($G1649,4)="xppm","*","")</f>
        <v/>
      </c>
      <c r="N1649" s="101" t="str">
        <f>UPPER(TRIM("          REAL ESTATE TAXES"))</f>
        <v>REAL ESTATE TAXES</v>
      </c>
      <c r="P1649" s="102" t="s">
        <v>356</v>
      </c>
      <c r="R1649" s="109">
        <f>IFERROR(IF(1*AB1649&gt;0,AB1649,V1649),V1649)</f>
        <v>8400</v>
      </c>
      <c r="S1649" s="108"/>
      <c r="T1649" s="101">
        <f>IFERROR(IF(LEFT($G1649,4)="xppm",AD1649/VLOOKUP($G1649,$K$11:$Z$28,T$1,0),IF(LEFT($J1649,1)="E",AD1649/VLOOKUP($J1649,$K$11:$Z$28,T$1,0),AD1649/T$6)),"")</f>
        <v>8400</v>
      </c>
      <c r="V1649" s="101">
        <f>IFERROR(IF(LEFT($G1649,4)="xppm",AF1649/VLOOKUP($G1649,$K$11:$Z$28,V$1,0),IF(LEFT($J1649,1)="E",AF1649/VLOOKUP($J1649,$K$11:$Z$28,V$1,0),AF1649/V$6)),"")</f>
        <v>8400</v>
      </c>
      <c r="X1649" s="101">
        <f>IFERROR(IF(LEFT($G1649,4)="xppm",AH1649/VLOOKUP($G1649,$K$11:$Z$28,X$1,0),IF(LEFT($J1649,1)="E",AH1649/VLOOKUP($J1649,$K$11:$Z$28,X$1,0),AH1649/X$6)),"")</f>
        <v>8000</v>
      </c>
      <c r="Z1649" s="101">
        <f>IFERROR(IF(LEFT($G1649,4)="xppm",AJ1649/VLOOKUP($G1649,$K$11:$Z$28,Z$1,0),IF(LEFT($J1649,1)="E",AJ1649/VLOOKUP($J1649,$K$11:$Z$28,Z$1,0),AJ1649/Z$6)),"")</f>
        <v>8400</v>
      </c>
      <c r="AA1649" s="108"/>
      <c r="AB1649" s="99">
        <f>IFERROR(IF(LEFT($G1649,4)="xppm",AL1649/VLOOKUP($G1649,$K$11:$Z$28,AB$1,0),IF(LEFT($J1649,1)="E",AL1649/VLOOKUP($J1649,$K$11:$AB$28,AB$1,0),AL1649/AB$6)),"")</f>
        <v>0</v>
      </c>
      <c r="AC1649" s="110"/>
      <c r="AD1649" s="14">
        <v>25200</v>
      </c>
      <c r="AE1649" s="14"/>
      <c r="AF1649" s="14">
        <v>75600</v>
      </c>
      <c r="AG1649" s="14"/>
      <c r="AH1649" s="14">
        <v>96000</v>
      </c>
      <c r="AI1649" s="14"/>
      <c r="AJ1649" s="14">
        <v>100800</v>
      </c>
      <c r="AK1649" s="65"/>
      <c r="AL1649" s="14">
        <v>0</v>
      </c>
      <c r="AM1649" s="65"/>
      <c r="AN1649" s="25">
        <v>8000</v>
      </c>
      <c r="AO1649" s="25">
        <v>8000</v>
      </c>
      <c r="AP1649" s="25">
        <v>8000</v>
      </c>
      <c r="AQ1649" s="25">
        <v>8400</v>
      </c>
      <c r="AR1649" s="25">
        <v>8400</v>
      </c>
      <c r="AS1649" s="25">
        <v>8400</v>
      </c>
      <c r="AT1649" s="25">
        <v>8400</v>
      </c>
      <c r="AU1649" s="25">
        <v>8400</v>
      </c>
      <c r="AV1649" s="25">
        <v>8400</v>
      </c>
      <c r="AW1649" s="25">
        <v>8400</v>
      </c>
      <c r="AX1649" s="25">
        <v>8400</v>
      </c>
      <c r="AY1649" s="25">
        <v>8400</v>
      </c>
      <c r="AZ1649" s="108"/>
      <c r="BA1649" s="10"/>
      <c r="BB1649" s="10"/>
      <c r="BC1649" s="10"/>
      <c r="BD1649" s="10"/>
      <c r="BE1649" s="10"/>
      <c r="BF1649" s="10"/>
      <c r="BG1649" s="10"/>
      <c r="BH1649" s="10"/>
      <c r="BI1649" s="10"/>
      <c r="BJ1649" s="10"/>
      <c r="BK1649" s="10"/>
      <c r="BL1649" s="10"/>
      <c r="BM1649" s="10"/>
      <c r="BN1649" s="10"/>
      <c r="BO1649" s="10"/>
      <c r="BP1649" s="10"/>
      <c r="BQ1649" s="10"/>
      <c r="BR1649" s="10"/>
      <c r="BS1649" s="10"/>
      <c r="BT1649" s="10"/>
      <c r="BU1649" s="10"/>
      <c r="BV1649" s="10"/>
      <c r="BW1649" s="10"/>
      <c r="BX1649" s="10"/>
      <c r="BY1649" s="10"/>
      <c r="BZ1649" s="10"/>
      <c r="CA1649" s="10"/>
      <c r="CB1649" s="10"/>
      <c r="CC1649" s="10"/>
      <c r="CD1649" s="10"/>
      <c r="CE1649" s="10"/>
      <c r="CF1649" s="10"/>
      <c r="CG1649" s="10"/>
      <c r="CH1649" s="10"/>
      <c r="CI1649" s="10"/>
      <c r="CJ1649" s="10"/>
      <c r="CK1649" s="10"/>
      <c r="CL1649" s="10"/>
      <c r="CM1649" s="10"/>
      <c r="CN1649" s="10"/>
      <c r="CO1649" s="10"/>
      <c r="CP1649" s="10"/>
      <c r="CQ1649" s="10"/>
      <c r="CR1649" s="10"/>
      <c r="CS1649" s="10"/>
      <c r="CT1649" s="10"/>
      <c r="CU1649" s="10"/>
      <c r="CV1649" s="10"/>
      <c r="CW1649" s="10"/>
      <c r="CX1649" s="10"/>
      <c r="CY1649" s="10"/>
      <c r="CZ1649" s="10"/>
      <c r="DA1649" s="10"/>
      <c r="DB1649" s="10"/>
      <c r="DC1649" s="10"/>
      <c r="DD1649" s="10"/>
      <c r="DE1649" s="10"/>
      <c r="DF1649" s="10"/>
      <c r="DG1649" s="10"/>
      <c r="DH1649" s="10"/>
      <c r="DI1649" s="10"/>
      <c r="DJ1649" s="10"/>
      <c r="DK1649" s="10"/>
      <c r="DL1649" s="10"/>
      <c r="DM1649" s="10"/>
      <c r="DN1649" s="10"/>
      <c r="DO1649" s="10"/>
      <c r="DP1649" s="10"/>
      <c r="DQ1649" s="10"/>
      <c r="DR1649" s="10"/>
      <c r="DS1649" s="10"/>
    </row>
    <row r="1650" spans="1:123" s="101" customFormat="1" ht="10.95" customHeight="1" x14ac:dyDescent="0.25">
      <c r="A1650" s="75" t="s">
        <v>348</v>
      </c>
      <c r="B1650" s="95" t="str">
        <f t="shared" si="458"/>
        <v>Bud02 2020,4003,'558000',4712.31</v>
      </c>
      <c r="C1650" s="96">
        <f t="shared" si="459"/>
        <v>2020</v>
      </c>
      <c r="D1650" s="96">
        <v>4003</v>
      </c>
      <c r="E1650" s="97">
        <f>IF(LEFT(H1650,1) = "x",H1650,F1650)</f>
        <v>558000</v>
      </c>
      <c r="F1650" s="90">
        <v>558000</v>
      </c>
      <c r="G1650" s="98">
        <f>IF(""="",1,SUBSTITUTE(SUBSTITUTE("","xxp","xpp"),"xppm13","xppm08"))</f>
        <v>1</v>
      </c>
      <c r="H1650" s="98">
        <f>IF(""="",1,"")</f>
        <v>1</v>
      </c>
      <c r="I1650" s="98">
        <f>IF(""="",1,IF(LEFT("",1)&lt;&gt;"E","",1))</f>
        <v>1</v>
      </c>
      <c r="J1650" s="98">
        <f>IF(""="",1,IF(LEFT("",1)="E","",1))</f>
        <v>1</v>
      </c>
      <c r="K1650" s="99" t="s">
        <v>392</v>
      </c>
      <c r="L1650" s="91">
        <v>4003</v>
      </c>
      <c r="M1650" s="100" t="str">
        <f>IF(LEFT($G1650,4)="xppm","*","")</f>
        <v/>
      </c>
      <c r="N1650" s="101" t="str">
        <f>UPPER(TRIM("          INSURANCE - GENERAL LIABILITY"))</f>
        <v>INSURANCE - GENERAL LIABILITY</v>
      </c>
      <c r="P1650" s="102" t="s">
        <v>359</v>
      </c>
      <c r="R1650" s="109">
        <f>IFERROR(IF(1*AB1650&gt;0,AB1650,V1650),V1650)</f>
        <v>4712.3100000000004</v>
      </c>
      <c r="S1650" s="108"/>
      <c r="T1650" s="101">
        <f>IFERROR(IF(LEFT($G1650,4)="xppm",AD1650/VLOOKUP($G1650,$K$11:$Z$28,T$1,0),IF(LEFT($J1650,1)="E",AD1650/VLOOKUP($J1650,$K$11:$Z$28,T$1,0),AD1650/T$6)),"")</f>
        <v>5192.26</v>
      </c>
      <c r="V1650" s="101">
        <f>IFERROR(IF(LEFT($G1650,4)="xppm",AF1650/VLOOKUP($G1650,$K$11:$Z$28,V$1,0),IF(LEFT($J1650,1)="E",AF1650/VLOOKUP($J1650,$K$11:$Z$28,V$1,0),AF1650/V$6)),"")</f>
        <v>4712.3100000000004</v>
      </c>
      <c r="X1650" s="101">
        <f>IFERROR(IF(LEFT($G1650,4)="xppm",AH1650/VLOOKUP($G1650,$K$11:$Z$28,X$1,0),IF(LEFT($J1650,1)="E",AH1650/VLOOKUP($J1650,$K$11:$Z$28,X$1,0),AH1650/X$6)),"")</f>
        <v>4447.08</v>
      </c>
      <c r="Z1650" s="101">
        <f>IFERROR(IF(LEFT($G1650,4)="xppm",AJ1650/VLOOKUP($G1650,$K$11:$Z$28,Z$1,0),IF(LEFT($J1650,1)="E",AJ1650/VLOOKUP($J1650,$K$11:$Z$28,Z$1,0),AJ1650/Z$6)),"")</f>
        <v>4485.0625</v>
      </c>
      <c r="AA1650" s="108"/>
      <c r="AB1650" s="99">
        <f>IFERROR(IF(LEFT($G1650,4)="xppm",AL1650/VLOOKUP($G1650,$K$11:$Z$28,AB$1,0),IF(LEFT($J1650,1)="E",AL1650/VLOOKUP($J1650,$K$11:$AB$28,AB$1,0),AL1650/AB$6)),"")</f>
        <v>0</v>
      </c>
      <c r="AC1650" s="110"/>
      <c r="AD1650" s="14">
        <v>15576.78</v>
      </c>
      <c r="AE1650" s="14"/>
      <c r="AF1650" s="14">
        <v>42410.79</v>
      </c>
      <c r="AG1650" s="14"/>
      <c r="AH1650" s="14">
        <v>53364.959999999999</v>
      </c>
      <c r="AI1650" s="14"/>
      <c r="AJ1650" s="14">
        <v>53820.75</v>
      </c>
      <c r="AK1650" s="65"/>
      <c r="AL1650" s="14">
        <v>0</v>
      </c>
      <c r="AM1650" s="65"/>
      <c r="AN1650" s="25">
        <v>4445.54</v>
      </c>
      <c r="AO1650" s="25">
        <v>4453.1099999999997</v>
      </c>
      <c r="AP1650" s="25">
        <v>4453.09</v>
      </c>
      <c r="AQ1650" s="25">
        <v>4453.09</v>
      </c>
      <c r="AR1650" s="25">
        <v>4453.09</v>
      </c>
      <c r="AS1650" s="25">
        <v>4453.09</v>
      </c>
      <c r="AT1650" s="25">
        <v>4495.72</v>
      </c>
      <c r="AU1650" s="25">
        <v>4495.76</v>
      </c>
      <c r="AV1650" s="25">
        <v>4483.26</v>
      </c>
      <c r="AW1650" s="25">
        <v>4508.26</v>
      </c>
      <c r="AX1650" s="25">
        <v>6572.76</v>
      </c>
      <c r="AY1650" s="25">
        <v>4495.76</v>
      </c>
      <c r="AZ1650" s="108"/>
      <c r="BA1650" s="10"/>
      <c r="BB1650" s="10"/>
      <c r="BC1650" s="10"/>
      <c r="BD1650" s="10"/>
      <c r="BE1650" s="10"/>
      <c r="BF1650" s="10"/>
      <c r="BG1650" s="10"/>
      <c r="BH1650" s="10"/>
      <c r="BI1650" s="10"/>
      <c r="BJ1650" s="10"/>
      <c r="BK1650" s="10"/>
      <c r="BL1650" s="10"/>
      <c r="BM1650" s="10"/>
      <c r="BN1650" s="10"/>
      <c r="BO1650" s="10"/>
      <c r="BP1650" s="10"/>
      <c r="BQ1650" s="10"/>
      <c r="BR1650" s="10"/>
      <c r="BS1650" s="10"/>
      <c r="BT1650" s="10"/>
      <c r="BU1650" s="10"/>
      <c r="BV1650" s="10"/>
      <c r="BW1650" s="10"/>
      <c r="BX1650" s="10"/>
      <c r="BY1650" s="10"/>
      <c r="BZ1650" s="10"/>
      <c r="CA1650" s="10"/>
      <c r="CB1650" s="10"/>
      <c r="CC1650" s="10"/>
      <c r="CD1650" s="10"/>
      <c r="CE1650" s="10"/>
      <c r="CF1650" s="10"/>
      <c r="CG1650" s="10"/>
      <c r="CH1650" s="10"/>
      <c r="CI1650" s="10"/>
      <c r="CJ1650" s="10"/>
      <c r="CK1650" s="10"/>
      <c r="CL1650" s="10"/>
      <c r="CM1650" s="10"/>
      <c r="CN1650" s="10"/>
      <c r="CO1650" s="10"/>
      <c r="CP1650" s="10"/>
      <c r="CQ1650" s="10"/>
      <c r="CR1650" s="10"/>
      <c r="CS1650" s="10"/>
      <c r="CT1650" s="10"/>
      <c r="CU1650" s="10"/>
      <c r="CV1650" s="10"/>
      <c r="CW1650" s="10"/>
      <c r="CX1650" s="10"/>
      <c r="CY1650" s="10"/>
      <c r="CZ1650" s="10"/>
      <c r="DA1650" s="10"/>
      <c r="DB1650" s="10"/>
      <c r="DC1650" s="10"/>
      <c r="DD1650" s="10"/>
      <c r="DE1650" s="10"/>
      <c r="DF1650" s="10"/>
      <c r="DG1650" s="10"/>
      <c r="DH1650" s="10"/>
      <c r="DI1650" s="10"/>
      <c r="DJ1650" s="10"/>
      <c r="DK1650" s="10"/>
      <c r="DL1650" s="10"/>
      <c r="DM1650" s="10"/>
      <c r="DN1650" s="10"/>
      <c r="DO1650" s="10"/>
      <c r="DP1650" s="10"/>
      <c r="DQ1650" s="10"/>
      <c r="DR1650" s="10"/>
      <c r="DS1650" s="10"/>
    </row>
    <row r="1651" spans="1:123" s="101" customFormat="1" ht="10.95" customHeight="1" x14ac:dyDescent="0.25">
      <c r="A1651" s="75" t="s">
        <v>348</v>
      </c>
      <c r="B1651" s="95" t="str">
        <f t="shared" si="458"/>
        <v>Bud02 2020,4003,'558200',662.06</v>
      </c>
      <c r="C1651" s="96">
        <f t="shared" si="459"/>
        <v>2020</v>
      </c>
      <c r="D1651" s="96">
        <v>4003</v>
      </c>
      <c r="E1651" s="97">
        <f>IF(LEFT(H1651,1) = "x",H1651,F1651)</f>
        <v>558200</v>
      </c>
      <c r="F1651" s="90">
        <v>558200</v>
      </c>
      <c r="G1651" s="98">
        <f>IF(""="",1,SUBSTITUTE(SUBSTITUTE("","xxp","xpp"),"xppm13","xppm08"))</f>
        <v>1</v>
      </c>
      <c r="H1651" s="98">
        <f>IF(""="",1,"")</f>
        <v>1</v>
      </c>
      <c r="I1651" s="98">
        <f>IF(""="",1,IF(LEFT("",1)&lt;&gt;"E","",1))</f>
        <v>1</v>
      </c>
      <c r="J1651" s="98">
        <f>IF(""="",1,IF(LEFT("",1)="E","",1))</f>
        <v>1</v>
      </c>
      <c r="K1651" s="99" t="s">
        <v>393</v>
      </c>
      <c r="L1651" s="91">
        <v>4003</v>
      </c>
      <c r="M1651" s="100" t="str">
        <f>IF(LEFT($G1651,4)="xppm","*","")</f>
        <v/>
      </c>
      <c r="N1651" s="101" t="str">
        <f>UPPER(TRIM("          INSURANCE - PROPERTY/FLOOD"))</f>
        <v>INSURANCE - PROPERTY/FLOOD</v>
      </c>
      <c r="P1651" s="102" t="s">
        <v>359</v>
      </c>
      <c r="R1651" s="109">
        <f>IFERROR(IF(1*AB1651&gt;0,AB1651,V1651),V1651)</f>
        <v>662.06</v>
      </c>
      <c r="S1651" s="108"/>
      <c r="T1651" s="101">
        <f>IFERROR(IF(LEFT($G1651,4)="xppm",AD1651/VLOOKUP($G1651,$K$11:$Z$28,T$1,0),IF(LEFT($J1651,1)="E",AD1651/VLOOKUP($J1651,$K$11:$Z$28,T$1,0),AD1651/T$6)),"")</f>
        <v>662.06000000000006</v>
      </c>
      <c r="V1651" s="101">
        <f>IFERROR(IF(LEFT($G1651,4)="xppm",AF1651/VLOOKUP($G1651,$K$11:$Z$28,V$1,0),IF(LEFT($J1651,1)="E",AF1651/VLOOKUP($J1651,$K$11:$Z$28,V$1,0),AF1651/V$6)),"")</f>
        <v>662.06</v>
      </c>
      <c r="X1651" s="101">
        <f>IFERROR(IF(LEFT($G1651,4)="xppm",AH1651/VLOOKUP($G1651,$K$11:$Z$28,X$1,0),IF(LEFT($J1651,1)="E",AH1651/VLOOKUP($J1651,$K$11:$Z$28,X$1,0),AH1651/X$6)),"")</f>
        <v>551.07249999999999</v>
      </c>
      <c r="Z1651" s="101">
        <f>IFERROR(IF(LEFT($G1651,4)="xppm",AJ1651/VLOOKUP($G1651,$K$11:$Z$28,Z$1,0),IF(LEFT($J1651,1)="E",AJ1651/VLOOKUP($J1651,$K$11:$Z$28,Z$1,0),AJ1651/Z$6)),"")</f>
        <v>662.06000000000006</v>
      </c>
      <c r="AA1651" s="108"/>
      <c r="AB1651" s="99">
        <f>IFERROR(IF(LEFT($G1651,4)="xppm",AL1651/VLOOKUP($G1651,$K$11:$Z$28,AB$1,0),IF(LEFT($J1651,1)="E",AL1651/VLOOKUP($J1651,$K$11:$AB$28,AB$1,0),AL1651/AB$6)),"")</f>
        <v>0</v>
      </c>
      <c r="AC1651" s="110"/>
      <c r="AD1651" s="14">
        <v>1986.18</v>
      </c>
      <c r="AE1651" s="14"/>
      <c r="AF1651" s="14">
        <v>5958.54</v>
      </c>
      <c r="AG1651" s="14"/>
      <c r="AH1651" s="14">
        <v>6612.87</v>
      </c>
      <c r="AI1651" s="14"/>
      <c r="AJ1651" s="14">
        <v>7944.72</v>
      </c>
      <c r="AK1651" s="65"/>
      <c r="AL1651" s="14">
        <v>0</v>
      </c>
      <c r="AM1651" s="65"/>
      <c r="AN1651" s="25">
        <v>528.91999999999996</v>
      </c>
      <c r="AO1651" s="25">
        <v>662.06</v>
      </c>
      <c r="AP1651" s="25">
        <v>662.06</v>
      </c>
      <c r="AQ1651" s="25">
        <v>662.06</v>
      </c>
      <c r="AR1651" s="25">
        <v>662.06</v>
      </c>
      <c r="AS1651" s="25">
        <v>662.06</v>
      </c>
      <c r="AT1651" s="25">
        <v>662.06</v>
      </c>
      <c r="AU1651" s="25">
        <v>662.06</v>
      </c>
      <c r="AV1651" s="25">
        <v>662.06</v>
      </c>
      <c r="AW1651" s="25">
        <v>662.06</v>
      </c>
      <c r="AX1651" s="25">
        <v>662.06</v>
      </c>
      <c r="AY1651" s="25">
        <v>662.06</v>
      </c>
      <c r="AZ1651" s="108"/>
      <c r="BA1651" s="10"/>
      <c r="BB1651" s="10"/>
      <c r="BC1651" s="10"/>
      <c r="BD1651" s="10"/>
      <c r="BE1651" s="10"/>
      <c r="BF1651" s="10"/>
      <c r="BG1651" s="10"/>
      <c r="BH1651" s="10"/>
      <c r="BI1651" s="10"/>
      <c r="BJ1651" s="10"/>
      <c r="BK1651" s="10"/>
      <c r="BL1651" s="10"/>
      <c r="BM1651" s="10"/>
      <c r="BN1651" s="10"/>
      <c r="BO1651" s="10"/>
      <c r="BP1651" s="10"/>
      <c r="BQ1651" s="10"/>
      <c r="BR1651" s="10"/>
      <c r="BS1651" s="10"/>
      <c r="BT1651" s="10"/>
      <c r="BU1651" s="10"/>
      <c r="BV1651" s="10"/>
      <c r="BW1651" s="10"/>
      <c r="BX1651" s="10"/>
      <c r="BY1651" s="10"/>
      <c r="BZ1651" s="10"/>
      <c r="CA1651" s="10"/>
      <c r="CB1651" s="10"/>
      <c r="CC1651" s="10"/>
      <c r="CD1651" s="10"/>
      <c r="CE1651" s="10"/>
      <c r="CF1651" s="10"/>
      <c r="CG1651" s="10"/>
      <c r="CH1651" s="10"/>
      <c r="CI1651" s="10"/>
      <c r="CJ1651" s="10"/>
      <c r="CK1651" s="10"/>
      <c r="CL1651" s="10"/>
      <c r="CM1651" s="10"/>
      <c r="CN1651" s="10"/>
      <c r="CO1651" s="10"/>
      <c r="CP1651" s="10"/>
      <c r="CQ1651" s="10"/>
      <c r="CR1651" s="10"/>
      <c r="CS1651" s="10"/>
      <c r="CT1651" s="10"/>
      <c r="CU1651" s="10"/>
      <c r="CV1651" s="10"/>
      <c r="CW1651" s="10"/>
      <c r="CX1651" s="10"/>
      <c r="CY1651" s="10"/>
      <c r="CZ1651" s="10"/>
      <c r="DA1651" s="10"/>
      <c r="DB1651" s="10"/>
      <c r="DC1651" s="10"/>
      <c r="DD1651" s="10"/>
      <c r="DE1651" s="10"/>
      <c r="DF1651" s="10"/>
      <c r="DG1651" s="10"/>
      <c r="DH1651" s="10"/>
      <c r="DI1651" s="10"/>
      <c r="DJ1651" s="10"/>
      <c r="DK1651" s="10"/>
      <c r="DL1651" s="10"/>
      <c r="DM1651" s="10"/>
      <c r="DN1651" s="10"/>
      <c r="DO1651" s="10"/>
      <c r="DP1651" s="10"/>
      <c r="DQ1651" s="10"/>
      <c r="DR1651" s="10"/>
      <c r="DS1651" s="10"/>
    </row>
    <row r="1652" spans="1:123" ht="4.05" customHeight="1" x14ac:dyDescent="0.25">
      <c r="A1652" s="75" t="s">
        <v>348</v>
      </c>
      <c r="E1652" s="111"/>
      <c r="F1652" s="112"/>
      <c r="T1652" s="25"/>
      <c r="U1652" s="25"/>
      <c r="V1652" s="25"/>
      <c r="W1652" s="25"/>
      <c r="X1652" s="25"/>
      <c r="Y1652" s="25"/>
      <c r="Z1652" s="25"/>
      <c r="AA1652" s="25"/>
      <c r="AB1652" s="14"/>
      <c r="AC1652" s="14"/>
    </row>
    <row r="1653" spans="1:123" s="86" customFormat="1" ht="15" customHeight="1" x14ac:dyDescent="0.25">
      <c r="A1653" s="75" t="s">
        <v>348</v>
      </c>
      <c r="B1653" s="80"/>
      <c r="C1653" s="80"/>
      <c r="D1653" s="80"/>
      <c r="E1653" s="81"/>
      <c r="F1653" s="82"/>
      <c r="G1653" s="81"/>
      <c r="H1653" s="81"/>
      <c r="I1653" s="81"/>
      <c r="J1653" s="81"/>
      <c r="K1653" s="81"/>
      <c r="L1653" s="83">
        <f>L1654</f>
        <v>4003</v>
      </c>
      <c r="M1653" s="84" t="s">
        <v>394</v>
      </c>
      <c r="N1653" s="84"/>
      <c r="O1653" s="84"/>
      <c r="P1653" s="84"/>
      <c r="Q1653" s="84"/>
      <c r="R1653" s="84"/>
      <c r="S1653" s="84"/>
      <c r="T1653" s="84"/>
      <c r="U1653" s="84"/>
      <c r="V1653" s="84"/>
      <c r="W1653" s="84"/>
      <c r="X1653" s="84"/>
      <c r="Y1653" s="84"/>
      <c r="Z1653" s="84"/>
      <c r="AA1653" s="84"/>
      <c r="AB1653" s="81"/>
      <c r="AC1653" s="81"/>
      <c r="AD1653" s="14"/>
      <c r="AE1653" s="14"/>
      <c r="AF1653" s="14"/>
      <c r="AG1653" s="14"/>
      <c r="AH1653" s="14"/>
      <c r="AI1653" s="14"/>
      <c r="AJ1653" s="14"/>
      <c r="AK1653" s="14"/>
      <c r="AL1653" s="14"/>
      <c r="AM1653" s="14"/>
      <c r="AN1653" s="85"/>
      <c r="AO1653" s="85"/>
      <c r="AP1653" s="85"/>
      <c r="AQ1653" s="85"/>
      <c r="AR1653" s="85"/>
      <c r="AS1653" s="85"/>
      <c r="AT1653" s="85"/>
      <c r="AU1653" s="85"/>
      <c r="AV1653" s="85"/>
      <c r="AW1653" s="85"/>
      <c r="AX1653" s="85"/>
      <c r="AY1653" s="85"/>
      <c r="AZ1653" s="84"/>
      <c r="BA1653" s="10"/>
      <c r="BB1653" s="10"/>
      <c r="BC1653" s="10"/>
      <c r="BD1653" s="10"/>
      <c r="BE1653" s="10"/>
      <c r="BF1653" s="10"/>
      <c r="BG1653" s="10"/>
      <c r="BH1653" s="10"/>
      <c r="BI1653" s="10"/>
      <c r="BJ1653" s="10"/>
      <c r="BK1653" s="10"/>
      <c r="BL1653" s="10"/>
      <c r="BM1653" s="10"/>
      <c r="BN1653" s="10"/>
      <c r="BO1653" s="10"/>
      <c r="BP1653" s="10"/>
      <c r="BQ1653" s="10"/>
      <c r="BR1653" s="10"/>
      <c r="BS1653" s="10"/>
      <c r="BT1653" s="10"/>
      <c r="BU1653" s="10"/>
      <c r="BV1653" s="10"/>
      <c r="BW1653" s="10"/>
      <c r="BX1653" s="10"/>
      <c r="BY1653" s="10"/>
      <c r="BZ1653" s="10"/>
      <c r="CA1653" s="10"/>
      <c r="CB1653" s="10"/>
      <c r="CC1653" s="10"/>
      <c r="CD1653" s="10"/>
      <c r="CE1653" s="10"/>
      <c r="CF1653" s="10"/>
      <c r="CG1653" s="10"/>
      <c r="CH1653" s="10"/>
      <c r="CI1653" s="10"/>
      <c r="CJ1653" s="10"/>
      <c r="CK1653" s="10"/>
      <c r="CL1653" s="10"/>
      <c r="CM1653" s="10"/>
      <c r="CN1653" s="10"/>
      <c r="CO1653" s="10"/>
      <c r="CP1653" s="10"/>
      <c r="CQ1653" s="10"/>
      <c r="CR1653" s="10"/>
      <c r="CS1653" s="10"/>
      <c r="CT1653" s="10"/>
      <c r="CU1653" s="10"/>
      <c r="CV1653" s="10"/>
      <c r="CW1653" s="10"/>
      <c r="CX1653" s="10"/>
      <c r="CY1653" s="10"/>
      <c r="CZ1653" s="10"/>
      <c r="DA1653" s="10"/>
      <c r="DB1653" s="10"/>
      <c r="DC1653" s="10"/>
      <c r="DD1653" s="10"/>
      <c r="DE1653" s="10"/>
      <c r="DF1653" s="10"/>
      <c r="DG1653" s="10"/>
      <c r="DH1653" s="10"/>
      <c r="DI1653" s="10"/>
      <c r="DJ1653" s="10"/>
      <c r="DK1653" s="10"/>
      <c r="DL1653" s="10"/>
      <c r="DM1653" s="10"/>
      <c r="DN1653" s="10"/>
      <c r="DO1653" s="10"/>
      <c r="DP1653" s="10"/>
      <c r="DQ1653" s="10"/>
      <c r="DR1653" s="10"/>
      <c r="DS1653" s="10"/>
    </row>
    <row r="1654" spans="1:123" s="101" customFormat="1" ht="10.95" customHeight="1" x14ac:dyDescent="0.25">
      <c r="A1654" s="75" t="s">
        <v>348</v>
      </c>
      <c r="B1654" s="95" t="str">
        <f t="shared" ref="B1654:B1656" si="460">IF(E1654&gt;0,"Bud02 " &amp; C1654 &amp;","&amp;D1654&amp;",'"&amp;E1654&amp;"',"&amp;1*R1654)</f>
        <v>Bud02 2020,4003,'560000',2606.40222222222</v>
      </c>
      <c r="C1654" s="96">
        <f t="shared" ref="C1654:C1657" si="461">$E$5</f>
        <v>2020</v>
      </c>
      <c r="D1654" s="96">
        <v>4003</v>
      </c>
      <c r="E1654" s="97">
        <f>IF(LEFT(H1654,1) = "x",H1654,F1654)</f>
        <v>560000</v>
      </c>
      <c r="F1654" s="90">
        <v>560000</v>
      </c>
      <c r="G1654" s="98">
        <f>IF(""="",1,SUBSTITUTE(SUBSTITUTE("","xxp","xpp"),"xppm13","xppm08"))</f>
        <v>1</v>
      </c>
      <c r="H1654" s="98">
        <f>IF(""="",1,"")</f>
        <v>1</v>
      </c>
      <c r="I1654" s="98">
        <f>IF(""="",1,IF(LEFT("",1)&lt;&gt;"E","",1))</f>
        <v>1</v>
      </c>
      <c r="J1654" s="98">
        <f>IF(""="",1,IF(LEFT("",1)="E","",1))</f>
        <v>1</v>
      </c>
      <c r="K1654" s="99" t="s">
        <v>395</v>
      </c>
      <c r="L1654" s="91">
        <v>4003</v>
      </c>
      <c r="M1654" s="100" t="str">
        <f>IF(LEFT($G1654,4)="xppm","*","")</f>
        <v/>
      </c>
      <c r="N1654" s="101" t="str">
        <f>UPPER(TRIM("          INTEREST EXPENSE"))</f>
        <v>INTEREST EXPENSE</v>
      </c>
      <c r="P1654" s="102" t="s">
        <v>356</v>
      </c>
      <c r="R1654" s="109">
        <f>IFERROR(IF(1*AB1654&gt;0,AB1654,V1654),V1654)</f>
        <v>2606.402222222222</v>
      </c>
      <c r="S1654" s="108"/>
      <c r="T1654" s="101">
        <f>IFERROR(IF(LEFT($G1654,4)="xppm",AD1654/VLOOKUP($G1654,$K$11:$Z$28,T$1,0),IF(LEFT($J1654,1)="E",AD1654/VLOOKUP($J1654,$K$11:$Z$28,T$1,0),AD1654/T$6)),"")</f>
        <v>2830.7566666666667</v>
      </c>
      <c r="V1654" s="101">
        <f>IFERROR(IF(LEFT($G1654,4)="xppm",AF1654/VLOOKUP($G1654,$K$11:$Z$28,V$1,0),IF(LEFT($J1654,1)="E",AF1654/VLOOKUP($J1654,$K$11:$Z$28,V$1,0),AF1654/V$6)),"")</f>
        <v>2606.402222222222</v>
      </c>
      <c r="X1654" s="101">
        <f>IFERROR(IF(LEFT($G1654,4)="xppm",AH1654/VLOOKUP($G1654,$K$11:$Z$28,X$1,0),IF(LEFT($J1654,1)="E",AH1654/VLOOKUP($J1654,$K$11:$Z$28,X$1,0),AH1654/X$6)),"")</f>
        <v>3305.81</v>
      </c>
      <c r="Z1654" s="101">
        <f>IFERROR(IF(LEFT($G1654,4)="xppm",AJ1654/VLOOKUP($G1654,$K$11:$Z$28,Z$1,0),IF(LEFT($J1654,1)="E",AJ1654/VLOOKUP($J1654,$K$11:$Z$28,Z$1,0),AJ1654/Z$6)),"")</f>
        <v>2835.69</v>
      </c>
      <c r="AA1654" s="108"/>
      <c r="AB1654" s="99">
        <f>IFERROR(IF(LEFT($G1654,4)="xppm",AL1654/VLOOKUP($G1654,$K$11:$Z$28,AB$1,0),IF(LEFT($J1654,1)="E",AL1654/VLOOKUP($J1654,$K$11:$AB$28,AB$1,0),AL1654/AB$6)),"")</f>
        <v>0</v>
      </c>
      <c r="AC1654" s="110"/>
      <c r="AD1654" s="14">
        <v>8492.27</v>
      </c>
      <c r="AE1654" s="14"/>
      <c r="AF1654" s="14">
        <v>23457.62</v>
      </c>
      <c r="AG1654" s="14"/>
      <c r="AH1654" s="14">
        <v>39669.72</v>
      </c>
      <c r="AI1654" s="14"/>
      <c r="AJ1654" s="14">
        <v>34028.28</v>
      </c>
      <c r="AK1654" s="65"/>
      <c r="AL1654" s="14">
        <v>0</v>
      </c>
      <c r="AM1654" s="65"/>
      <c r="AN1654" s="25">
        <v>6361.96</v>
      </c>
      <c r="AO1654" s="25">
        <v>2221.64</v>
      </c>
      <c r="AP1654" s="25">
        <v>11319.12</v>
      </c>
      <c r="AQ1654" s="25">
        <v>1866.5</v>
      </c>
      <c r="AR1654" s="25">
        <v>1759.17</v>
      </c>
      <c r="AS1654" s="25">
        <v>1996.42</v>
      </c>
      <c r="AT1654" s="25">
        <v>3576.03</v>
      </c>
      <c r="AU1654" s="25">
        <v>3081.23</v>
      </c>
      <c r="AV1654" s="25">
        <v>2686</v>
      </c>
      <c r="AW1654" s="25">
        <v>3334.72</v>
      </c>
      <c r="AX1654" s="25">
        <v>3334.52</v>
      </c>
      <c r="AY1654" s="25">
        <v>1823.03</v>
      </c>
      <c r="AZ1654" s="108"/>
      <c r="BA1654" s="10"/>
      <c r="BB1654" s="10"/>
      <c r="BC1654" s="10"/>
      <c r="BD1654" s="10"/>
      <c r="BE1654" s="10"/>
      <c r="BF1654" s="10"/>
      <c r="BG1654" s="10"/>
      <c r="BH1654" s="10"/>
      <c r="BI1654" s="10"/>
      <c r="BJ1654" s="10"/>
      <c r="BK1654" s="10"/>
      <c r="BL1654" s="10"/>
      <c r="BM1654" s="10"/>
      <c r="BN1654" s="10"/>
      <c r="BO1654" s="10"/>
      <c r="BP1654" s="10"/>
      <c r="BQ1654" s="10"/>
      <c r="BR1654" s="10"/>
      <c r="BS1654" s="10"/>
      <c r="BT1654" s="10"/>
      <c r="BU1654" s="10"/>
      <c r="BV1654" s="10"/>
      <c r="BW1654" s="10"/>
      <c r="BX1654" s="10"/>
      <c r="BY1654" s="10"/>
      <c r="BZ1654" s="10"/>
      <c r="CA1654" s="10"/>
      <c r="CB1654" s="10"/>
      <c r="CC1654" s="10"/>
      <c r="CD1654" s="10"/>
      <c r="CE1654" s="10"/>
      <c r="CF1654" s="10"/>
      <c r="CG1654" s="10"/>
      <c r="CH1654" s="10"/>
      <c r="CI1654" s="10"/>
      <c r="CJ1654" s="10"/>
      <c r="CK1654" s="10"/>
      <c r="CL1654" s="10"/>
      <c r="CM1654" s="10"/>
      <c r="CN1654" s="10"/>
      <c r="CO1654" s="10"/>
      <c r="CP1654" s="10"/>
      <c r="CQ1654" s="10"/>
      <c r="CR1654" s="10"/>
      <c r="CS1654" s="10"/>
      <c r="CT1654" s="10"/>
      <c r="CU1654" s="10"/>
      <c r="CV1654" s="10"/>
      <c r="CW1654" s="10"/>
      <c r="CX1654" s="10"/>
      <c r="CY1654" s="10"/>
      <c r="CZ1654" s="10"/>
      <c r="DA1654" s="10"/>
      <c r="DB1654" s="10"/>
      <c r="DC1654" s="10"/>
      <c r="DD1654" s="10"/>
      <c r="DE1654" s="10"/>
      <c r="DF1654" s="10"/>
      <c r="DG1654" s="10"/>
      <c r="DH1654" s="10"/>
      <c r="DI1654" s="10"/>
      <c r="DJ1654" s="10"/>
      <c r="DK1654" s="10"/>
      <c r="DL1654" s="10"/>
      <c r="DM1654" s="10"/>
      <c r="DN1654" s="10"/>
      <c r="DO1654" s="10"/>
      <c r="DP1654" s="10"/>
      <c r="DQ1654" s="10"/>
      <c r="DR1654" s="10"/>
      <c r="DS1654" s="10"/>
    </row>
    <row r="1655" spans="1:123" s="101" customFormat="1" ht="10.95" customHeight="1" x14ac:dyDescent="0.25">
      <c r="A1655" s="75" t="s">
        <v>348</v>
      </c>
      <c r="B1655" s="95" t="str">
        <f t="shared" si="460"/>
        <v>Bud02 2020,4003,'560500',37600</v>
      </c>
      <c r="C1655" s="96">
        <f t="shared" si="461"/>
        <v>2020</v>
      </c>
      <c r="D1655" s="96">
        <v>4003</v>
      </c>
      <c r="E1655" s="97">
        <f>IF(LEFT(H1655,1) = "x",H1655,F1655)</f>
        <v>560500</v>
      </c>
      <c r="F1655" s="90">
        <v>560500</v>
      </c>
      <c r="G1655" s="98">
        <f>IF(""="",1,SUBSTITUTE(SUBSTITUTE("","xxp","xpp"),"xppm13","xppm08"))</f>
        <v>1</v>
      </c>
      <c r="H1655" s="98">
        <f>IF(""="",1,"")</f>
        <v>1</v>
      </c>
      <c r="I1655" s="98">
        <f>IF(""="",1,IF(LEFT("",1)&lt;&gt;"E","",1))</f>
        <v>1</v>
      </c>
      <c r="J1655" s="98">
        <f>IF(""="",1,IF(LEFT("",1)="E","",1))</f>
        <v>1</v>
      </c>
      <c r="K1655" s="99" t="s">
        <v>396</v>
      </c>
      <c r="L1655" s="91">
        <v>4003</v>
      </c>
      <c r="M1655" s="100" t="str">
        <f>IF(LEFT($G1655,4)="xppm","*","")</f>
        <v/>
      </c>
      <c r="N1655" s="101" t="str">
        <f>UPPER(TRIM("          RENT EXPENSE"))</f>
        <v>RENT EXPENSE</v>
      </c>
      <c r="P1655" s="102" t="s">
        <v>356</v>
      </c>
      <c r="R1655" s="109">
        <f>IFERROR(IF(1*AB1655&gt;0,AB1655,V1655),V1655)</f>
        <v>37600</v>
      </c>
      <c r="S1655" s="108"/>
      <c r="T1655" s="101">
        <f>IFERROR(IF(LEFT($G1655,4)="xppm",AD1655/VLOOKUP($G1655,$K$11:$Z$28,T$1,0),IF(LEFT($J1655,1)="E",AD1655/VLOOKUP($J1655,$K$11:$Z$28,T$1,0),AD1655/T$6)),"")</f>
        <v>37600</v>
      </c>
      <c r="V1655" s="101">
        <f>IFERROR(IF(LEFT($G1655,4)="xppm",AF1655/VLOOKUP($G1655,$K$11:$Z$28,V$1,0),IF(LEFT($J1655,1)="E",AF1655/VLOOKUP($J1655,$K$11:$Z$28,V$1,0),AF1655/V$6)),"")</f>
        <v>37600</v>
      </c>
      <c r="X1655" s="101">
        <f>IFERROR(IF(LEFT($G1655,4)="xppm",AH1655/VLOOKUP($G1655,$K$11:$Z$28,X$1,0),IF(LEFT($J1655,1)="E",AH1655/VLOOKUP($J1655,$K$11:$Z$28,X$1,0),AH1655/X$6)),"")</f>
        <v>38000</v>
      </c>
      <c r="Z1655" s="101">
        <f>IFERROR(IF(LEFT($G1655,4)="xppm",AJ1655/VLOOKUP($G1655,$K$11:$Z$28,Z$1,0),IF(LEFT($J1655,1)="E",AJ1655/VLOOKUP($J1655,$K$11:$Z$28,Z$1,0),AJ1655/Z$6)),"")</f>
        <v>37600</v>
      </c>
      <c r="AA1655" s="108"/>
      <c r="AB1655" s="99">
        <f>IFERROR(IF(LEFT($G1655,4)="xppm",AL1655/VLOOKUP($G1655,$K$11:$Z$28,AB$1,0),IF(LEFT($J1655,1)="E",AL1655/VLOOKUP($J1655,$K$11:$AB$28,AB$1,0),AL1655/AB$6)),"")</f>
        <v>0</v>
      </c>
      <c r="AC1655" s="110"/>
      <c r="AD1655" s="14">
        <v>112800</v>
      </c>
      <c r="AE1655" s="14"/>
      <c r="AF1655" s="14">
        <v>338400</v>
      </c>
      <c r="AG1655" s="14"/>
      <c r="AH1655" s="14">
        <v>456000</v>
      </c>
      <c r="AI1655" s="14"/>
      <c r="AJ1655" s="14">
        <v>451200</v>
      </c>
      <c r="AK1655" s="65"/>
      <c r="AL1655" s="14">
        <v>0</v>
      </c>
      <c r="AM1655" s="65"/>
      <c r="AN1655" s="25">
        <v>38000</v>
      </c>
      <c r="AO1655" s="25">
        <v>38000</v>
      </c>
      <c r="AP1655" s="25">
        <v>38000</v>
      </c>
      <c r="AQ1655" s="25">
        <v>37600</v>
      </c>
      <c r="AR1655" s="25">
        <v>37600</v>
      </c>
      <c r="AS1655" s="25">
        <v>37600</v>
      </c>
      <c r="AT1655" s="25">
        <v>37600</v>
      </c>
      <c r="AU1655" s="25">
        <v>37600</v>
      </c>
      <c r="AV1655" s="25">
        <v>37600</v>
      </c>
      <c r="AW1655" s="25">
        <v>37600</v>
      </c>
      <c r="AX1655" s="25">
        <v>37600</v>
      </c>
      <c r="AY1655" s="25">
        <v>37600</v>
      </c>
      <c r="AZ1655" s="108"/>
      <c r="BA1655" s="10"/>
      <c r="BB1655" s="10"/>
      <c r="BC1655" s="10"/>
      <c r="BD1655" s="10"/>
      <c r="BE1655" s="10"/>
      <c r="BF1655" s="10"/>
      <c r="BG1655" s="10"/>
      <c r="BH1655" s="10"/>
      <c r="BI1655" s="10"/>
      <c r="BJ1655" s="10"/>
      <c r="BK1655" s="10"/>
      <c r="BL1655" s="10"/>
      <c r="BM1655" s="10"/>
      <c r="BN1655" s="10"/>
      <c r="BO1655" s="10"/>
      <c r="BP1655" s="10"/>
      <c r="BQ1655" s="10"/>
      <c r="BR1655" s="10"/>
      <c r="BS1655" s="10"/>
      <c r="BT1655" s="10"/>
      <c r="BU1655" s="10"/>
      <c r="BV1655" s="10"/>
      <c r="BW1655" s="10"/>
      <c r="BX1655" s="10"/>
      <c r="BY1655" s="10"/>
      <c r="BZ1655" s="10"/>
      <c r="CA1655" s="10"/>
      <c r="CB1655" s="10"/>
      <c r="CC1655" s="10"/>
      <c r="CD1655" s="10"/>
      <c r="CE1655" s="10"/>
      <c r="CF1655" s="10"/>
      <c r="CG1655" s="10"/>
      <c r="CH1655" s="10"/>
      <c r="CI1655" s="10"/>
      <c r="CJ1655" s="10"/>
      <c r="CK1655" s="10"/>
      <c r="CL1655" s="10"/>
      <c r="CM1655" s="10"/>
      <c r="CN1655" s="10"/>
      <c r="CO1655" s="10"/>
      <c r="CP1655" s="10"/>
      <c r="CQ1655" s="10"/>
      <c r="CR1655" s="10"/>
      <c r="CS1655" s="10"/>
      <c r="CT1655" s="10"/>
      <c r="CU1655" s="10"/>
      <c r="CV1655" s="10"/>
      <c r="CW1655" s="10"/>
      <c r="CX1655" s="10"/>
      <c r="CY1655" s="10"/>
      <c r="CZ1655" s="10"/>
      <c r="DA1655" s="10"/>
      <c r="DB1655" s="10"/>
      <c r="DC1655" s="10"/>
      <c r="DD1655" s="10"/>
      <c r="DE1655" s="10"/>
      <c r="DF1655" s="10"/>
      <c r="DG1655" s="10"/>
      <c r="DH1655" s="10"/>
      <c r="DI1655" s="10"/>
      <c r="DJ1655" s="10"/>
      <c r="DK1655" s="10"/>
      <c r="DL1655" s="10"/>
      <c r="DM1655" s="10"/>
      <c r="DN1655" s="10"/>
      <c r="DO1655" s="10"/>
      <c r="DP1655" s="10"/>
      <c r="DQ1655" s="10"/>
      <c r="DR1655" s="10"/>
      <c r="DS1655" s="10"/>
    </row>
    <row r="1656" spans="1:123" s="101" customFormat="1" ht="10.95" customHeight="1" x14ac:dyDescent="0.25">
      <c r="A1656" s="75" t="s">
        <v>348</v>
      </c>
      <c r="B1656" s="95" t="b">
        <f t="shared" si="460"/>
        <v>0</v>
      </c>
      <c r="C1656" s="96">
        <f t="shared" si="461"/>
        <v>2020</v>
      </c>
      <c r="D1656" s="96">
        <v>4003</v>
      </c>
      <c r="E1656" s="97">
        <f>IF(LEFT(H1656,1) = "x",H1656,F1656)</f>
        <v>0</v>
      </c>
      <c r="F1656" s="90"/>
      <c r="G1656" s="98">
        <f>IF(""="",1,SUBSTITUTE(SUBSTITUTE("","xxp","xpp"),"xppm13","xppm08"))</f>
        <v>1</v>
      </c>
      <c r="H1656" s="98">
        <f>IF(""="",1,"")</f>
        <v>1</v>
      </c>
      <c r="I1656" s="98">
        <f>IF(""="",1,IF(LEFT("",1)&lt;&gt;"E","",1))</f>
        <v>1</v>
      </c>
      <c r="J1656" s="98">
        <f>IF(""="",1,IF(LEFT("",1)="E","",1))</f>
        <v>1</v>
      </c>
      <c r="K1656" s="99" t="s">
        <v>397</v>
      </c>
      <c r="L1656" s="91">
        <v>4003</v>
      </c>
      <c r="M1656" s="100" t="str">
        <f>IF(LEFT($G1656,4)="xppm","*","")</f>
        <v/>
      </c>
      <c r="N1656" s="101" t="str">
        <f>UPPER(TRIM("          NON-RECURRING MISC. EXPENSE"))</f>
        <v>NON-RECURRING MISC. EXPENSE</v>
      </c>
      <c r="P1656" s="102" t="s">
        <v>356</v>
      </c>
      <c r="R1656" s="109">
        <f>IFERROR(IF(1*AB1656&gt;0,AB1656,V1656),V1656)</f>
        <v>0</v>
      </c>
      <c r="S1656" s="108"/>
      <c r="T1656" s="101">
        <f>IFERROR(IF(LEFT($G1656,4)="xppm",AD1656/VLOOKUP($G1656,$K$11:$Z$28,T$1,0),IF(LEFT($J1656,1)="E",AD1656/VLOOKUP($J1656,$K$11:$Z$28,T$1,0),AD1656/T$6)),"")</f>
        <v>0</v>
      </c>
      <c r="V1656" s="101">
        <f>IFERROR(IF(LEFT($G1656,4)="xppm",AF1656/VLOOKUP($G1656,$K$11:$Z$28,V$1,0),IF(LEFT($J1656,1)="E",AF1656/VLOOKUP($J1656,$K$11:$Z$28,V$1,0),AF1656/V$6)),"")</f>
        <v>0</v>
      </c>
      <c r="X1656" s="101">
        <f>IFERROR(IF(LEFT($G1656,4)="xppm",AH1656/VLOOKUP($G1656,$K$11:$Z$28,X$1,0),IF(LEFT($J1656,1)="E",AH1656/VLOOKUP($J1656,$K$11:$Z$28,X$1,0),AH1656/X$6)),"")</f>
        <v>0</v>
      </c>
      <c r="Z1656" s="101">
        <f>IFERROR(IF(LEFT($G1656,4)="xppm",AJ1656/VLOOKUP($G1656,$K$11:$Z$28,Z$1,0),IF(LEFT($J1656,1)="E",AJ1656/VLOOKUP($J1656,$K$11:$Z$28,Z$1,0),AJ1656/Z$6)),"")</f>
        <v>0</v>
      </c>
      <c r="AA1656" s="108"/>
      <c r="AB1656" s="99">
        <f>IFERROR(IF(LEFT($G1656,4)="xppm",AL1656/VLOOKUP($G1656,$K$11:$Z$28,AB$1,0),IF(LEFT($J1656,1)="E",AL1656/VLOOKUP($J1656,$K$11:$AB$28,AB$1,0),AL1656/AB$6)),"")</f>
        <v>0</v>
      </c>
      <c r="AC1656" s="110"/>
      <c r="AD1656" s="14"/>
      <c r="AE1656" s="14"/>
      <c r="AF1656" s="14"/>
      <c r="AG1656" s="14"/>
      <c r="AH1656" s="14"/>
      <c r="AI1656" s="14"/>
      <c r="AJ1656" s="14"/>
      <c r="AK1656" s="65"/>
      <c r="AL1656" s="14"/>
      <c r="AM1656" s="65"/>
      <c r="AN1656" s="25"/>
      <c r="AO1656" s="25"/>
      <c r="AP1656" s="25"/>
      <c r="AQ1656" s="25"/>
      <c r="AR1656" s="25"/>
      <c r="AS1656" s="25"/>
      <c r="AT1656" s="25"/>
      <c r="AU1656" s="25"/>
      <c r="AV1656" s="25"/>
      <c r="AW1656" s="25"/>
      <c r="AX1656" s="25"/>
      <c r="AY1656" s="25"/>
      <c r="AZ1656" s="108"/>
      <c r="BA1656" s="10"/>
      <c r="BB1656" s="10"/>
      <c r="BC1656" s="10"/>
      <c r="BD1656" s="10"/>
      <c r="BE1656" s="10"/>
      <c r="BF1656" s="10"/>
      <c r="BG1656" s="10"/>
      <c r="BH1656" s="10"/>
      <c r="BI1656" s="10"/>
      <c r="BJ1656" s="10"/>
      <c r="BK1656" s="10"/>
      <c r="BL1656" s="10"/>
      <c r="BM1656" s="10"/>
      <c r="BN1656" s="10"/>
      <c r="BO1656" s="10"/>
      <c r="BP1656" s="10"/>
      <c r="BQ1656" s="10"/>
      <c r="BR1656" s="10"/>
      <c r="BS1656" s="10"/>
      <c r="BT1656" s="10"/>
      <c r="BU1656" s="10"/>
      <c r="BV1656" s="10"/>
      <c r="BW1656" s="10"/>
      <c r="BX1656" s="10"/>
      <c r="BY1656" s="10"/>
      <c r="BZ1656" s="10"/>
      <c r="CA1656" s="10"/>
      <c r="CB1656" s="10"/>
      <c r="CC1656" s="10"/>
      <c r="CD1656" s="10"/>
      <c r="CE1656" s="10"/>
      <c r="CF1656" s="10"/>
      <c r="CG1656" s="10"/>
      <c r="CH1656" s="10"/>
      <c r="CI1656" s="10"/>
      <c r="CJ1656" s="10"/>
      <c r="CK1656" s="10"/>
      <c r="CL1656" s="10"/>
      <c r="CM1656" s="10"/>
      <c r="CN1656" s="10"/>
      <c r="CO1656" s="10"/>
      <c r="CP1656" s="10"/>
      <c r="CQ1656" s="10"/>
      <c r="CR1656" s="10"/>
      <c r="CS1656" s="10"/>
      <c r="CT1656" s="10"/>
      <c r="CU1656" s="10"/>
      <c r="CV1656" s="10"/>
      <c r="CW1656" s="10"/>
      <c r="CX1656" s="10"/>
      <c r="CY1656" s="10"/>
      <c r="CZ1656" s="10"/>
      <c r="DA1656" s="10"/>
      <c r="DB1656" s="10"/>
      <c r="DC1656" s="10"/>
      <c r="DD1656" s="10"/>
      <c r="DE1656" s="10"/>
      <c r="DF1656" s="10"/>
      <c r="DG1656" s="10"/>
      <c r="DH1656" s="10"/>
      <c r="DI1656" s="10"/>
      <c r="DJ1656" s="10"/>
      <c r="DK1656" s="10"/>
      <c r="DL1656" s="10"/>
      <c r="DM1656" s="10"/>
      <c r="DN1656" s="10"/>
      <c r="DO1656" s="10"/>
      <c r="DP1656" s="10"/>
      <c r="DQ1656" s="10"/>
      <c r="DR1656" s="10"/>
      <c r="DS1656" s="10"/>
    </row>
    <row r="1657" spans="1:123" ht="4.05" customHeight="1" x14ac:dyDescent="0.25">
      <c r="A1657" s="75" t="s">
        <v>348</v>
      </c>
      <c r="E1657" s="111"/>
      <c r="F1657" s="112"/>
      <c r="T1657" s="25"/>
      <c r="U1657" s="25"/>
      <c r="V1657" s="25"/>
      <c r="W1657" s="25"/>
      <c r="X1657" s="25"/>
      <c r="Y1657" s="25"/>
      <c r="Z1657" s="25"/>
      <c r="AA1657" s="25"/>
      <c r="AB1657" s="14"/>
      <c r="AC1657" s="14"/>
    </row>
    <row r="1658" spans="1:123" s="5" customFormat="1" x14ac:dyDescent="0.25">
      <c r="A1658" s="75" t="s">
        <v>348</v>
      </c>
      <c r="E1658" s="6"/>
      <c r="G1658" s="8"/>
      <c r="H1658" s="8"/>
      <c r="I1658" s="8"/>
      <c r="J1658" s="8"/>
      <c r="K1658" s="6"/>
      <c r="L1658" s="76"/>
      <c r="M1658" s="76"/>
      <c r="N1658" s="10"/>
      <c r="O1658" s="10"/>
      <c r="P1658" s="70"/>
      <c r="Q1658" s="10"/>
      <c r="R1658" s="10"/>
      <c r="S1658" s="10"/>
      <c r="T1658" s="10"/>
      <c r="U1658" s="10"/>
      <c r="V1658" s="10"/>
      <c r="W1658" s="10"/>
      <c r="X1658" s="10"/>
      <c r="Y1658" s="10"/>
      <c r="Z1658" s="10"/>
      <c r="AA1658" s="10"/>
      <c r="AB1658" s="6"/>
      <c r="AC1658" s="6"/>
      <c r="AD1658" s="14"/>
      <c r="AE1658" s="14"/>
      <c r="AF1658" s="14"/>
      <c r="AG1658" s="14"/>
      <c r="AH1658" s="14"/>
      <c r="AI1658" s="14"/>
      <c r="AJ1658" s="14"/>
      <c r="AK1658" s="14"/>
      <c r="AL1658" s="14"/>
      <c r="AM1658" s="14"/>
      <c r="AN1658" s="25"/>
      <c r="AO1658" s="25"/>
      <c r="AP1658" s="25"/>
      <c r="AQ1658" s="25"/>
      <c r="AR1658" s="25"/>
      <c r="AS1658" s="25"/>
      <c r="AT1658" s="25"/>
      <c r="AU1658" s="25"/>
      <c r="AV1658" s="25"/>
      <c r="AW1658" s="25"/>
      <c r="AX1658" s="25"/>
      <c r="AY1658" s="25"/>
      <c r="AZ1658" s="10"/>
      <c r="BA1658" s="10"/>
      <c r="BB1658" s="10"/>
      <c r="BC1658" s="10"/>
      <c r="BD1658" s="10"/>
      <c r="BE1658" s="10"/>
      <c r="BF1658" s="10"/>
      <c r="BG1658" s="10"/>
      <c r="BH1658" s="10"/>
      <c r="BI1658" s="10"/>
      <c r="BJ1658" s="10"/>
      <c r="BK1658" s="10"/>
      <c r="BL1658" s="10"/>
      <c r="BM1658" s="10"/>
      <c r="BN1658" s="10"/>
      <c r="BO1658" s="10"/>
      <c r="BP1658" s="10"/>
      <c r="BQ1658" s="10"/>
      <c r="BR1658" s="10"/>
      <c r="BS1658" s="10"/>
      <c r="BT1658" s="10"/>
      <c r="BU1658" s="10"/>
      <c r="BV1658" s="10"/>
      <c r="BW1658" s="10"/>
      <c r="BX1658" s="10"/>
      <c r="BY1658" s="10"/>
      <c r="BZ1658" s="10"/>
      <c r="CA1658" s="10"/>
      <c r="CB1658" s="10"/>
      <c r="CC1658" s="10"/>
      <c r="CD1658" s="10"/>
      <c r="CE1658" s="10"/>
      <c r="CF1658" s="10"/>
      <c r="CG1658" s="10"/>
      <c r="CH1658" s="10"/>
      <c r="CI1658" s="10"/>
      <c r="CJ1658" s="10"/>
      <c r="CK1658" s="10"/>
      <c r="CL1658" s="10"/>
      <c r="CM1658" s="10"/>
      <c r="CN1658" s="10"/>
      <c r="CO1658" s="10"/>
      <c r="CP1658" s="10"/>
      <c r="CQ1658" s="10"/>
      <c r="CR1658" s="10"/>
      <c r="CS1658" s="10"/>
      <c r="CT1658" s="10"/>
      <c r="CU1658" s="10"/>
      <c r="CV1658" s="10"/>
      <c r="CW1658" s="10"/>
      <c r="CX1658" s="10"/>
      <c r="CY1658" s="10"/>
      <c r="CZ1658" s="10"/>
      <c r="DA1658" s="10"/>
      <c r="DB1658" s="10"/>
      <c r="DC1658" s="10"/>
      <c r="DD1658" s="10"/>
      <c r="DE1658" s="10"/>
      <c r="DF1658" s="10"/>
      <c r="DG1658" s="10"/>
      <c r="DH1658" s="10"/>
      <c r="DI1658" s="10"/>
      <c r="DJ1658" s="10"/>
      <c r="DK1658" s="10"/>
      <c r="DL1658" s="10"/>
      <c r="DM1658" s="10"/>
      <c r="DN1658" s="10"/>
      <c r="DO1658" s="10"/>
      <c r="DP1658" s="10"/>
      <c r="DQ1658" s="10"/>
      <c r="DR1658" s="10"/>
      <c r="DS1658" s="10"/>
    </row>
    <row r="1659" spans="1:123" ht="22.8" customHeight="1" x14ac:dyDescent="0.35">
      <c r="A1659" s="75" t="s">
        <v>348</v>
      </c>
      <c r="K1659" s="6">
        <v>4004</v>
      </c>
      <c r="L1659" s="77">
        <v>4004</v>
      </c>
      <c r="M1659" s="77"/>
      <c r="N1659" s="78" t="s">
        <v>426</v>
      </c>
      <c r="O1659" s="79"/>
      <c r="S1659" s="58"/>
      <c r="AA1659" s="58"/>
      <c r="AC1659" s="72"/>
      <c r="AK1659" s="65"/>
      <c r="AM1659" s="65"/>
      <c r="AZ1659" s="58"/>
    </row>
    <row r="1660" spans="1:123" x14ac:dyDescent="0.25">
      <c r="A1660" s="75" t="s">
        <v>348</v>
      </c>
    </row>
    <row r="1661" spans="1:123" s="86" customFormat="1" ht="15" customHeight="1" x14ac:dyDescent="0.25">
      <c r="A1661" s="75" t="s">
        <v>348</v>
      </c>
      <c r="B1661" s="80"/>
      <c r="C1661" s="80"/>
      <c r="D1661" s="80"/>
      <c r="E1661" s="81"/>
      <c r="F1661" s="82"/>
      <c r="G1661" s="81"/>
      <c r="H1661" s="81"/>
      <c r="I1661" s="81"/>
      <c r="J1661" s="81"/>
      <c r="K1661" s="81"/>
      <c r="L1661" s="83">
        <f>L1662</f>
        <v>4004</v>
      </c>
      <c r="M1661" s="84" t="s">
        <v>350</v>
      </c>
      <c r="N1661" s="84"/>
      <c r="O1661" s="84"/>
      <c r="P1661" s="84"/>
      <c r="Q1661" s="84"/>
      <c r="R1661" s="84"/>
      <c r="S1661" s="84"/>
      <c r="T1661" s="84"/>
      <c r="U1661" s="84"/>
      <c r="V1661" s="84"/>
      <c r="W1661" s="84"/>
      <c r="X1661" s="84"/>
      <c r="Y1661" s="84"/>
      <c r="Z1661" s="84"/>
      <c r="AA1661" s="84"/>
      <c r="AB1661" s="81"/>
      <c r="AC1661" s="81"/>
      <c r="AD1661" s="14"/>
      <c r="AE1661" s="14"/>
      <c r="AF1661" s="14"/>
      <c r="AG1661" s="14"/>
      <c r="AH1661" s="14"/>
      <c r="AI1661" s="14"/>
      <c r="AJ1661" s="14"/>
      <c r="AK1661" s="14"/>
      <c r="AL1661" s="14"/>
      <c r="AM1661" s="14"/>
      <c r="AN1661" s="85"/>
      <c r="AO1661" s="85"/>
      <c r="AP1661" s="85"/>
      <c r="AQ1661" s="85"/>
      <c r="AR1661" s="85"/>
      <c r="AS1661" s="85"/>
      <c r="AT1661" s="85"/>
      <c r="AU1661" s="85"/>
      <c r="AV1661" s="85"/>
      <c r="AW1661" s="85"/>
      <c r="AX1661" s="85"/>
      <c r="AY1661" s="85"/>
      <c r="AZ1661" s="84"/>
      <c r="BA1661" s="10"/>
      <c r="BB1661" s="10"/>
      <c r="BC1661" s="10"/>
      <c r="BD1661" s="10"/>
      <c r="BE1661" s="10"/>
      <c r="BF1661" s="10"/>
      <c r="BG1661" s="10"/>
      <c r="BH1661" s="10"/>
      <c r="BI1661" s="10"/>
      <c r="BJ1661" s="10"/>
      <c r="BK1661" s="10"/>
      <c r="BL1661" s="10"/>
      <c r="BM1661" s="10"/>
      <c r="BN1661" s="10"/>
      <c r="BO1661" s="10"/>
      <c r="BP1661" s="10"/>
      <c r="BQ1661" s="10"/>
      <c r="BR1661" s="10"/>
      <c r="BS1661" s="10"/>
      <c r="BT1661" s="10"/>
      <c r="BU1661" s="10"/>
      <c r="BV1661" s="10"/>
      <c r="BW1661" s="10"/>
      <c r="BX1661" s="10"/>
      <c r="BY1661" s="10"/>
      <c r="BZ1661" s="10"/>
      <c r="CA1661" s="10"/>
      <c r="CB1661" s="10"/>
      <c r="CC1661" s="10"/>
      <c r="CD1661" s="10"/>
      <c r="CE1661" s="10"/>
      <c r="CF1661" s="10"/>
      <c r="CG1661" s="10"/>
      <c r="CH1661" s="10"/>
      <c r="CI1661" s="10"/>
      <c r="CJ1661" s="10"/>
      <c r="CK1661" s="10"/>
      <c r="CL1661" s="10"/>
      <c r="CM1661" s="10"/>
      <c r="CN1661" s="10"/>
      <c r="CO1661" s="10"/>
      <c r="CP1661" s="10"/>
      <c r="CQ1661" s="10"/>
      <c r="CR1661" s="10"/>
      <c r="CS1661" s="10"/>
      <c r="CT1661" s="10"/>
      <c r="CU1661" s="10"/>
      <c r="CV1661" s="10"/>
      <c r="CW1661" s="10"/>
      <c r="CX1661" s="10"/>
      <c r="CY1661" s="10"/>
      <c r="CZ1661" s="10"/>
      <c r="DA1661" s="10"/>
      <c r="DB1661" s="10"/>
      <c r="DC1661" s="10"/>
      <c r="DD1661" s="10"/>
      <c r="DE1661" s="10"/>
      <c r="DF1661" s="10"/>
      <c r="DG1661" s="10"/>
      <c r="DH1661" s="10"/>
      <c r="DI1661" s="10"/>
      <c r="DJ1661" s="10"/>
      <c r="DK1661" s="10"/>
      <c r="DL1661" s="10"/>
      <c r="DM1661" s="10"/>
      <c r="DN1661" s="10"/>
      <c r="DO1661" s="10"/>
      <c r="DP1661" s="10"/>
      <c r="DQ1661" s="10"/>
      <c r="DR1661" s="10"/>
      <c r="DS1661" s="10"/>
    </row>
    <row r="1662" spans="1:123" s="25" customFormat="1" ht="10.95" customHeight="1" x14ac:dyDescent="0.25">
      <c r="A1662" s="87" t="s">
        <v>348</v>
      </c>
      <c r="B1662" s="88"/>
      <c r="C1662" s="88"/>
      <c r="D1662" s="88"/>
      <c r="E1662" s="89"/>
      <c r="F1662" s="90"/>
      <c r="G1662" s="13"/>
      <c r="H1662" s="13"/>
      <c r="I1662" s="13"/>
      <c r="J1662" s="13"/>
      <c r="K1662" s="14" t="s">
        <v>295</v>
      </c>
      <c r="L1662" s="91">
        <v>4004</v>
      </c>
      <c r="M1662" s="92"/>
      <c r="N1662" s="25" t="str">
        <f>TRIM("    TOTAL DAYS")</f>
        <v>TOTAL DAYS</v>
      </c>
      <c r="P1662" s="70"/>
      <c r="Q1662" s="10"/>
      <c r="R1662" s="85"/>
      <c r="S1662" s="93"/>
      <c r="T1662" s="25">
        <f>AD1662/T$6</f>
        <v>0</v>
      </c>
      <c r="V1662" s="25">
        <f>AF1662/V$6</f>
        <v>0</v>
      </c>
      <c r="X1662" s="25">
        <f>AH1662/X$6</f>
        <v>106.5</v>
      </c>
      <c r="Z1662" s="25">
        <f>AJ1662/Z$6</f>
        <v>0</v>
      </c>
      <c r="AA1662" s="93"/>
      <c r="AB1662" s="14">
        <f>AL1662/AB$6</f>
        <v>0</v>
      </c>
      <c r="AC1662" s="65"/>
      <c r="AD1662" s="14">
        <v>0</v>
      </c>
      <c r="AE1662" s="14"/>
      <c r="AF1662" s="14">
        <v>0</v>
      </c>
      <c r="AG1662" s="14"/>
      <c r="AH1662" s="14">
        <v>1278</v>
      </c>
      <c r="AI1662" s="14"/>
      <c r="AJ1662" s="14">
        <v>0</v>
      </c>
      <c r="AK1662" s="65"/>
      <c r="AL1662" s="14">
        <v>0</v>
      </c>
      <c r="AM1662" s="65"/>
      <c r="AN1662" s="25">
        <v>0</v>
      </c>
      <c r="AO1662" s="25">
        <v>0</v>
      </c>
      <c r="AP1662" s="25">
        <v>0</v>
      </c>
      <c r="AQ1662" s="25">
        <v>0</v>
      </c>
      <c r="AR1662" s="25">
        <v>0</v>
      </c>
      <c r="AS1662" s="25">
        <v>0</v>
      </c>
      <c r="AT1662" s="25">
        <v>0</v>
      </c>
      <c r="AU1662" s="25">
        <v>0</v>
      </c>
      <c r="AV1662" s="25">
        <v>0</v>
      </c>
      <c r="AW1662" s="25">
        <v>0</v>
      </c>
      <c r="AX1662" s="25">
        <v>0</v>
      </c>
      <c r="AY1662" s="25">
        <v>0</v>
      </c>
      <c r="AZ1662" s="93"/>
      <c r="BA1662" s="10"/>
      <c r="BB1662" s="10"/>
      <c r="BC1662" s="10"/>
      <c r="BD1662" s="10"/>
      <c r="BE1662" s="10"/>
      <c r="BF1662" s="10"/>
      <c r="BG1662" s="10"/>
      <c r="BH1662" s="10"/>
      <c r="BI1662" s="10"/>
      <c r="BJ1662" s="10"/>
      <c r="BK1662" s="10"/>
      <c r="BL1662" s="10"/>
      <c r="BM1662" s="10"/>
      <c r="BN1662" s="10"/>
      <c r="BO1662" s="10"/>
      <c r="BP1662" s="10"/>
      <c r="BQ1662" s="10"/>
      <c r="BR1662" s="10"/>
      <c r="BS1662" s="10"/>
      <c r="BT1662" s="10"/>
      <c r="BU1662" s="10"/>
      <c r="BV1662" s="10"/>
      <c r="BW1662" s="10"/>
      <c r="BX1662" s="10"/>
      <c r="BY1662" s="10"/>
      <c r="BZ1662" s="10"/>
      <c r="CA1662" s="10"/>
      <c r="CB1662" s="10"/>
      <c r="CC1662" s="10"/>
      <c r="CD1662" s="10"/>
      <c r="CE1662" s="10"/>
      <c r="CF1662" s="10"/>
      <c r="CG1662" s="10"/>
      <c r="CH1662" s="10"/>
      <c r="CI1662" s="10"/>
      <c r="CJ1662" s="10"/>
      <c r="CK1662" s="10"/>
      <c r="CL1662" s="10"/>
      <c r="CM1662" s="10"/>
      <c r="CN1662" s="10"/>
      <c r="CO1662" s="10"/>
      <c r="CP1662" s="10"/>
      <c r="CQ1662" s="10"/>
      <c r="CR1662" s="10"/>
      <c r="CS1662" s="10"/>
      <c r="CT1662" s="10"/>
      <c r="CU1662" s="10"/>
      <c r="CV1662" s="10"/>
      <c r="CW1662" s="10"/>
      <c r="CX1662" s="10"/>
      <c r="CY1662" s="10"/>
      <c r="CZ1662" s="10"/>
      <c r="DA1662" s="10"/>
      <c r="DB1662" s="10"/>
      <c r="DC1662" s="10"/>
      <c r="DD1662" s="10"/>
      <c r="DE1662" s="10"/>
      <c r="DF1662" s="10"/>
      <c r="DG1662" s="10"/>
      <c r="DH1662" s="10"/>
      <c r="DI1662" s="10"/>
      <c r="DJ1662" s="10"/>
      <c r="DK1662" s="10"/>
      <c r="DL1662" s="10"/>
      <c r="DM1662" s="10"/>
      <c r="DN1662" s="10"/>
      <c r="DO1662" s="10"/>
      <c r="DP1662" s="10"/>
      <c r="DQ1662" s="10"/>
      <c r="DR1662" s="10"/>
      <c r="DS1662" s="10"/>
    </row>
    <row r="1663" spans="1:123" s="25" customFormat="1" ht="10.95" customHeight="1" x14ac:dyDescent="0.25">
      <c r="A1663" s="87" t="s">
        <v>348</v>
      </c>
      <c r="B1663" s="88"/>
      <c r="C1663" s="88"/>
      <c r="D1663" s="88"/>
      <c r="E1663" s="89"/>
      <c r="F1663" s="90"/>
      <c r="G1663" s="13"/>
      <c r="H1663" s="13"/>
      <c r="I1663" s="13"/>
      <c r="J1663" s="13"/>
      <c r="K1663" s="14" t="s">
        <v>299</v>
      </c>
      <c r="L1663" s="91">
        <v>4004</v>
      </c>
      <c r="M1663" s="92"/>
      <c r="N1663" s="25" t="str">
        <f>TRIM("      TOTAL ANCILLARIES")</f>
        <v>TOTAL ANCILLARIES</v>
      </c>
      <c r="P1663" s="70"/>
      <c r="Q1663" s="10"/>
      <c r="R1663" s="85"/>
      <c r="S1663" s="93"/>
      <c r="T1663" s="25">
        <f>AD1663/T$6</f>
        <v>0</v>
      </c>
      <c r="V1663" s="25">
        <f>AF1663/V$6</f>
        <v>0</v>
      </c>
      <c r="X1663" s="25">
        <f>AH1663/X$6</f>
        <v>1259.9458333333334</v>
      </c>
      <c r="Z1663" s="25">
        <f>AJ1663/Z$6</f>
        <v>0</v>
      </c>
      <c r="AA1663" s="93"/>
      <c r="AB1663" s="14">
        <f>AL1663/AB$6</f>
        <v>0</v>
      </c>
      <c r="AC1663" s="65"/>
      <c r="AD1663" s="14">
        <v>0</v>
      </c>
      <c r="AE1663" s="14"/>
      <c r="AF1663" s="14">
        <v>0</v>
      </c>
      <c r="AG1663" s="14"/>
      <c r="AH1663" s="14">
        <v>15119.35</v>
      </c>
      <c r="AI1663" s="14"/>
      <c r="AJ1663" s="14">
        <v>0</v>
      </c>
      <c r="AK1663" s="65"/>
      <c r="AL1663" s="14">
        <v>0</v>
      </c>
      <c r="AM1663" s="65"/>
      <c r="AN1663" s="25">
        <v>0</v>
      </c>
      <c r="AO1663" s="25">
        <v>0</v>
      </c>
      <c r="AP1663" s="25">
        <v>0</v>
      </c>
      <c r="AQ1663" s="25">
        <v>0</v>
      </c>
      <c r="AR1663" s="25">
        <v>0</v>
      </c>
      <c r="AS1663" s="25">
        <v>0</v>
      </c>
      <c r="AT1663" s="25">
        <v>0</v>
      </c>
      <c r="AU1663" s="25">
        <v>0</v>
      </c>
      <c r="AV1663" s="25">
        <v>0</v>
      </c>
      <c r="AW1663" s="25">
        <v>0</v>
      </c>
      <c r="AX1663" s="25">
        <v>0</v>
      </c>
      <c r="AY1663" s="25">
        <v>0</v>
      </c>
      <c r="AZ1663" s="93"/>
      <c r="BA1663" s="10"/>
      <c r="BB1663" s="10"/>
      <c r="BC1663" s="10"/>
      <c r="BD1663" s="10"/>
      <c r="BE1663" s="10"/>
      <c r="BF1663" s="10"/>
      <c r="BG1663" s="10"/>
      <c r="BH1663" s="10"/>
      <c r="BI1663" s="10"/>
      <c r="BJ1663" s="10"/>
      <c r="BK1663" s="10"/>
      <c r="BL1663" s="10"/>
      <c r="BM1663" s="10"/>
      <c r="BN1663" s="10"/>
      <c r="BO1663" s="10"/>
      <c r="BP1663" s="10"/>
      <c r="BQ1663" s="10"/>
      <c r="BR1663" s="10"/>
      <c r="BS1663" s="10"/>
      <c r="BT1663" s="10"/>
      <c r="BU1663" s="10"/>
      <c r="BV1663" s="10"/>
      <c r="BW1663" s="10"/>
      <c r="BX1663" s="10"/>
      <c r="BY1663" s="10"/>
      <c r="BZ1663" s="10"/>
      <c r="CA1663" s="10"/>
      <c r="CB1663" s="10"/>
      <c r="CC1663" s="10"/>
      <c r="CD1663" s="10"/>
      <c r="CE1663" s="10"/>
      <c r="CF1663" s="10"/>
      <c r="CG1663" s="10"/>
      <c r="CH1663" s="10"/>
      <c r="CI1663" s="10"/>
      <c r="CJ1663" s="10"/>
      <c r="CK1663" s="10"/>
      <c r="CL1663" s="10"/>
      <c r="CM1663" s="10"/>
      <c r="CN1663" s="10"/>
      <c r="CO1663" s="10"/>
      <c r="CP1663" s="10"/>
      <c r="CQ1663" s="10"/>
      <c r="CR1663" s="10"/>
      <c r="CS1663" s="10"/>
      <c r="CT1663" s="10"/>
      <c r="CU1663" s="10"/>
      <c r="CV1663" s="10"/>
      <c r="CW1663" s="10"/>
      <c r="CX1663" s="10"/>
      <c r="CY1663" s="10"/>
      <c r="CZ1663" s="10"/>
      <c r="DA1663" s="10"/>
      <c r="DB1663" s="10"/>
      <c r="DC1663" s="10"/>
      <c r="DD1663" s="10"/>
      <c r="DE1663" s="10"/>
      <c r="DF1663" s="10"/>
      <c r="DG1663" s="10"/>
      <c r="DH1663" s="10"/>
      <c r="DI1663" s="10"/>
      <c r="DJ1663" s="10"/>
      <c r="DK1663" s="10"/>
      <c r="DL1663" s="10"/>
      <c r="DM1663" s="10"/>
      <c r="DN1663" s="10"/>
      <c r="DO1663" s="10"/>
      <c r="DP1663" s="10"/>
      <c r="DQ1663" s="10"/>
      <c r="DR1663" s="10"/>
      <c r="DS1663" s="10"/>
    </row>
    <row r="1664" spans="1:123" s="25" customFormat="1" ht="10.95" customHeight="1" x14ac:dyDescent="0.25">
      <c r="A1664" s="87" t="s">
        <v>348</v>
      </c>
      <c r="B1664" s="88"/>
      <c r="C1664" s="88"/>
      <c r="D1664" s="88"/>
      <c r="E1664" s="89"/>
      <c r="F1664" s="90"/>
      <c r="G1664" s="13"/>
      <c r="H1664" s="13"/>
      <c r="I1664" s="13"/>
      <c r="J1664" s="13"/>
      <c r="K1664" s="14" t="s">
        <v>301</v>
      </c>
      <c r="L1664" s="91">
        <v>4004</v>
      </c>
      <c r="M1664" s="92"/>
      <c r="N1664" s="25" t="str">
        <f>TRIM("TOTAL REVENUE")</f>
        <v>TOTAL REVENUE</v>
      </c>
      <c r="P1664" s="70"/>
      <c r="Q1664" s="10"/>
      <c r="R1664" s="85"/>
      <c r="S1664" s="93"/>
      <c r="T1664" s="25">
        <f>AD1664/T$6</f>
        <v>0</v>
      </c>
      <c r="V1664" s="25">
        <f>AF1664/V$6</f>
        <v>-229.59111111111113</v>
      </c>
      <c r="X1664" s="25">
        <f>AH1664/X$6</f>
        <v>22870.267500000002</v>
      </c>
      <c r="Z1664" s="25">
        <f>AJ1664/Z$6</f>
        <v>0</v>
      </c>
      <c r="AA1664" s="93"/>
      <c r="AB1664" s="14">
        <f>AL1664/AB$6</f>
        <v>0</v>
      </c>
      <c r="AC1664" s="65"/>
      <c r="AD1664" s="14">
        <v>0</v>
      </c>
      <c r="AE1664" s="14"/>
      <c r="AF1664" s="14">
        <v>-2066.3200000000002</v>
      </c>
      <c r="AG1664" s="14"/>
      <c r="AH1664" s="14">
        <v>274443.21000000002</v>
      </c>
      <c r="AI1664" s="14"/>
      <c r="AJ1664" s="14">
        <v>0</v>
      </c>
      <c r="AK1664" s="65"/>
      <c r="AL1664" s="14">
        <v>0</v>
      </c>
      <c r="AM1664" s="65"/>
      <c r="AN1664" s="25">
        <v>242.08</v>
      </c>
      <c r="AO1664" s="25">
        <v>0</v>
      </c>
      <c r="AP1664" s="25">
        <v>418.27</v>
      </c>
      <c r="AQ1664" s="25">
        <v>0</v>
      </c>
      <c r="AR1664" s="25">
        <v>0</v>
      </c>
      <c r="AS1664" s="25">
        <v>0</v>
      </c>
      <c r="AT1664" s="25">
        <v>-2066.3200000000002</v>
      </c>
      <c r="AU1664" s="25">
        <v>0</v>
      </c>
      <c r="AV1664" s="25">
        <v>0</v>
      </c>
      <c r="AW1664" s="25">
        <v>0</v>
      </c>
      <c r="AX1664" s="25">
        <v>0</v>
      </c>
      <c r="AY1664" s="25">
        <v>0</v>
      </c>
      <c r="AZ1664" s="93"/>
      <c r="BA1664" s="10"/>
      <c r="BB1664" s="10"/>
      <c r="BC1664" s="10"/>
      <c r="BD1664" s="10"/>
      <c r="BE1664" s="10"/>
      <c r="BF1664" s="10"/>
      <c r="BG1664" s="10"/>
      <c r="BH1664" s="10"/>
      <c r="BI1664" s="10"/>
      <c r="BJ1664" s="10"/>
      <c r="BK1664" s="10"/>
      <c r="BL1664" s="10"/>
      <c r="BM1664" s="10"/>
      <c r="BN1664" s="10"/>
      <c r="BO1664" s="10"/>
      <c r="BP1664" s="10"/>
      <c r="BQ1664" s="10"/>
      <c r="BR1664" s="10"/>
      <c r="BS1664" s="10"/>
      <c r="BT1664" s="10"/>
      <c r="BU1664" s="10"/>
      <c r="BV1664" s="10"/>
      <c r="BW1664" s="10"/>
      <c r="BX1664" s="10"/>
      <c r="BY1664" s="10"/>
      <c r="BZ1664" s="10"/>
      <c r="CA1664" s="10"/>
      <c r="CB1664" s="10"/>
      <c r="CC1664" s="10"/>
      <c r="CD1664" s="10"/>
      <c r="CE1664" s="10"/>
      <c r="CF1664" s="10"/>
      <c r="CG1664" s="10"/>
      <c r="CH1664" s="10"/>
      <c r="CI1664" s="10"/>
      <c r="CJ1664" s="10"/>
      <c r="CK1664" s="10"/>
      <c r="CL1664" s="10"/>
      <c r="CM1664" s="10"/>
      <c r="CN1664" s="10"/>
      <c r="CO1664" s="10"/>
      <c r="CP1664" s="10"/>
      <c r="CQ1664" s="10"/>
      <c r="CR1664" s="10"/>
      <c r="CS1664" s="10"/>
      <c r="CT1664" s="10"/>
      <c r="CU1664" s="10"/>
      <c r="CV1664" s="10"/>
      <c r="CW1664" s="10"/>
      <c r="CX1664" s="10"/>
      <c r="CY1664" s="10"/>
      <c r="CZ1664" s="10"/>
      <c r="DA1664" s="10"/>
      <c r="DB1664" s="10"/>
      <c r="DC1664" s="10"/>
      <c r="DD1664" s="10"/>
      <c r="DE1664" s="10"/>
      <c r="DF1664" s="10"/>
      <c r="DG1664" s="10"/>
      <c r="DH1664" s="10"/>
      <c r="DI1664" s="10"/>
      <c r="DJ1664" s="10"/>
      <c r="DK1664" s="10"/>
      <c r="DL1664" s="10"/>
      <c r="DM1664" s="10"/>
      <c r="DN1664" s="10"/>
      <c r="DO1664" s="10"/>
      <c r="DP1664" s="10"/>
      <c r="DQ1664" s="10"/>
      <c r="DR1664" s="10"/>
      <c r="DS1664" s="10"/>
    </row>
    <row r="1665" spans="1:123" s="25" customFormat="1" ht="10.95" customHeight="1" x14ac:dyDescent="0.25">
      <c r="A1665" s="87" t="s">
        <v>348</v>
      </c>
      <c r="B1665" s="88"/>
      <c r="C1665" s="88"/>
      <c r="D1665" s="88"/>
      <c r="E1665" s="89"/>
      <c r="F1665" s="90"/>
      <c r="G1665" s="13"/>
      <c r="H1665" s="13"/>
      <c r="I1665" s="13"/>
      <c r="J1665" s="13"/>
      <c r="K1665" s="14" t="s">
        <v>303</v>
      </c>
      <c r="L1665" s="91">
        <v>4004</v>
      </c>
      <c r="M1665" s="92"/>
      <c r="N1665" s="25" t="str">
        <f>TRIM("      TOTAL EMPLOYEE WAGES")</f>
        <v>TOTAL EMPLOYEE WAGES</v>
      </c>
      <c r="P1665" s="70"/>
      <c r="Q1665" s="10"/>
      <c r="R1665" s="85"/>
      <c r="S1665" s="93"/>
      <c r="T1665" s="25">
        <f>AD1665/T$6</f>
        <v>0</v>
      </c>
      <c r="V1665" s="25">
        <f>AF1665/V$6</f>
        <v>0</v>
      </c>
      <c r="X1665" s="25">
        <f>AH1665/X$6</f>
        <v>18154.768333333333</v>
      </c>
      <c r="Z1665" s="25">
        <f>AJ1665/Z$6</f>
        <v>0</v>
      </c>
      <c r="AA1665" s="93"/>
      <c r="AB1665" s="14">
        <f>AL1665/AB$6</f>
        <v>0</v>
      </c>
      <c r="AC1665" s="65"/>
      <c r="AD1665" s="14">
        <v>0</v>
      </c>
      <c r="AE1665" s="14"/>
      <c r="AF1665" s="14">
        <v>0</v>
      </c>
      <c r="AG1665" s="14"/>
      <c r="AH1665" s="14">
        <v>217857.22</v>
      </c>
      <c r="AI1665" s="14"/>
      <c r="AJ1665" s="14">
        <v>0</v>
      </c>
      <c r="AK1665" s="65"/>
      <c r="AL1665" s="14">
        <v>0</v>
      </c>
      <c r="AM1665" s="65"/>
      <c r="AN1665" s="25">
        <v>0</v>
      </c>
      <c r="AO1665" s="25">
        <v>0</v>
      </c>
      <c r="AP1665" s="25">
        <v>0</v>
      </c>
      <c r="AQ1665" s="25">
        <v>0</v>
      </c>
      <c r="AR1665" s="25">
        <v>0</v>
      </c>
      <c r="AS1665" s="25">
        <v>0</v>
      </c>
      <c r="AT1665" s="25">
        <v>0</v>
      </c>
      <c r="AU1665" s="25">
        <v>0</v>
      </c>
      <c r="AV1665" s="25">
        <v>0</v>
      </c>
      <c r="AW1665" s="25">
        <v>0</v>
      </c>
      <c r="AX1665" s="25">
        <v>0</v>
      </c>
      <c r="AY1665" s="25">
        <v>0</v>
      </c>
      <c r="AZ1665" s="93"/>
      <c r="BA1665" s="10"/>
      <c r="BB1665" s="10"/>
      <c r="BC1665" s="10"/>
      <c r="BD1665" s="10"/>
      <c r="BE1665" s="10"/>
      <c r="BF1665" s="10"/>
      <c r="BG1665" s="10"/>
      <c r="BH1665" s="10"/>
      <c r="BI1665" s="10"/>
      <c r="BJ1665" s="10"/>
      <c r="BK1665" s="10"/>
      <c r="BL1665" s="10"/>
      <c r="BM1665" s="10"/>
      <c r="BN1665" s="10"/>
      <c r="BO1665" s="10"/>
      <c r="BP1665" s="10"/>
      <c r="BQ1665" s="10"/>
      <c r="BR1665" s="10"/>
      <c r="BS1665" s="10"/>
      <c r="BT1665" s="10"/>
      <c r="BU1665" s="10"/>
      <c r="BV1665" s="10"/>
      <c r="BW1665" s="10"/>
      <c r="BX1665" s="10"/>
      <c r="BY1665" s="10"/>
      <c r="BZ1665" s="10"/>
      <c r="CA1665" s="10"/>
      <c r="CB1665" s="10"/>
      <c r="CC1665" s="10"/>
      <c r="CD1665" s="10"/>
      <c r="CE1665" s="10"/>
      <c r="CF1665" s="10"/>
      <c r="CG1665" s="10"/>
      <c r="CH1665" s="10"/>
      <c r="CI1665" s="10"/>
      <c r="CJ1665" s="10"/>
      <c r="CK1665" s="10"/>
      <c r="CL1665" s="10"/>
      <c r="CM1665" s="10"/>
      <c r="CN1665" s="10"/>
      <c r="CO1665" s="10"/>
      <c r="CP1665" s="10"/>
      <c r="CQ1665" s="10"/>
      <c r="CR1665" s="10"/>
      <c r="CS1665" s="10"/>
      <c r="CT1665" s="10"/>
      <c r="CU1665" s="10"/>
      <c r="CV1665" s="10"/>
      <c r="CW1665" s="10"/>
      <c r="CX1665" s="10"/>
      <c r="CY1665" s="10"/>
      <c r="CZ1665" s="10"/>
      <c r="DA1665" s="10"/>
      <c r="DB1665" s="10"/>
      <c r="DC1665" s="10"/>
      <c r="DD1665" s="10"/>
      <c r="DE1665" s="10"/>
      <c r="DF1665" s="10"/>
      <c r="DG1665" s="10"/>
      <c r="DH1665" s="10"/>
      <c r="DI1665" s="10"/>
      <c r="DJ1665" s="10"/>
      <c r="DK1665" s="10"/>
      <c r="DL1665" s="10"/>
      <c r="DM1665" s="10"/>
      <c r="DN1665" s="10"/>
      <c r="DO1665" s="10"/>
      <c r="DP1665" s="10"/>
      <c r="DQ1665" s="10"/>
      <c r="DR1665" s="10"/>
      <c r="DS1665" s="10"/>
    </row>
    <row r="1666" spans="1:123" s="25" customFormat="1" ht="10.95" customHeight="1" x14ac:dyDescent="0.25">
      <c r="A1666" s="87" t="s">
        <v>348</v>
      </c>
      <c r="B1666" s="88"/>
      <c r="C1666" s="88"/>
      <c r="D1666" s="88"/>
      <c r="E1666" s="89"/>
      <c r="F1666" s="90"/>
      <c r="G1666" s="13"/>
      <c r="H1666" s="13"/>
      <c r="I1666" s="13"/>
      <c r="J1666" s="13"/>
      <c r="K1666" s="14" t="s">
        <v>305</v>
      </c>
      <c r="L1666" s="91">
        <v>4004</v>
      </c>
      <c r="M1666" s="92"/>
      <c r="N1666" s="25" t="str">
        <f>TRIM("TOTAL COMPENSATION")</f>
        <v>TOTAL COMPENSATION</v>
      </c>
      <c r="P1666" s="70"/>
      <c r="Q1666" s="10"/>
      <c r="R1666" s="85"/>
      <c r="S1666" s="93"/>
      <c r="T1666" s="25">
        <f>AD1666/T$6</f>
        <v>0</v>
      </c>
      <c r="V1666" s="25">
        <f>AF1666/V$6</f>
        <v>0</v>
      </c>
      <c r="X1666" s="25">
        <f>AH1666/X$6</f>
        <v>19737.541666666668</v>
      </c>
      <c r="Z1666" s="25">
        <f>AJ1666/Z$6</f>
        <v>0</v>
      </c>
      <c r="AA1666" s="93"/>
      <c r="AB1666" s="14">
        <f>AL1666/AB$6</f>
        <v>0</v>
      </c>
      <c r="AC1666" s="65"/>
      <c r="AD1666" s="14">
        <v>0</v>
      </c>
      <c r="AE1666" s="14"/>
      <c r="AF1666" s="14">
        <v>0</v>
      </c>
      <c r="AG1666" s="14"/>
      <c r="AH1666" s="14">
        <v>236850.5</v>
      </c>
      <c r="AI1666" s="14"/>
      <c r="AJ1666" s="14">
        <v>0</v>
      </c>
      <c r="AK1666" s="65"/>
      <c r="AL1666" s="14">
        <v>0</v>
      </c>
      <c r="AM1666" s="65"/>
      <c r="AN1666" s="25">
        <v>0</v>
      </c>
      <c r="AO1666" s="25">
        <v>0</v>
      </c>
      <c r="AP1666" s="25">
        <v>0</v>
      </c>
      <c r="AQ1666" s="25">
        <v>0</v>
      </c>
      <c r="AR1666" s="25">
        <v>0</v>
      </c>
      <c r="AS1666" s="25">
        <v>0</v>
      </c>
      <c r="AT1666" s="25">
        <v>0</v>
      </c>
      <c r="AU1666" s="25">
        <v>0</v>
      </c>
      <c r="AV1666" s="25">
        <v>0</v>
      </c>
      <c r="AW1666" s="25">
        <v>0</v>
      </c>
      <c r="AX1666" s="25">
        <v>0</v>
      </c>
      <c r="AY1666" s="25">
        <v>0</v>
      </c>
      <c r="AZ1666" s="93"/>
      <c r="BA1666" s="10"/>
      <c r="BB1666" s="10"/>
      <c r="BC1666" s="10"/>
      <c r="BD1666" s="10"/>
      <c r="BE1666" s="10"/>
      <c r="BF1666" s="10"/>
      <c r="BG1666" s="10"/>
      <c r="BH1666" s="10"/>
      <c r="BI1666" s="10"/>
      <c r="BJ1666" s="10"/>
      <c r="BK1666" s="10"/>
      <c r="BL1666" s="10"/>
      <c r="BM1666" s="10"/>
      <c r="BN1666" s="10"/>
      <c r="BO1666" s="10"/>
      <c r="BP1666" s="10"/>
      <c r="BQ1666" s="10"/>
      <c r="BR1666" s="10"/>
      <c r="BS1666" s="10"/>
      <c r="BT1666" s="10"/>
      <c r="BU1666" s="10"/>
      <c r="BV1666" s="10"/>
      <c r="BW1666" s="10"/>
      <c r="BX1666" s="10"/>
      <c r="BY1666" s="10"/>
      <c r="BZ1666" s="10"/>
      <c r="CA1666" s="10"/>
      <c r="CB1666" s="10"/>
      <c r="CC1666" s="10"/>
      <c r="CD1666" s="10"/>
      <c r="CE1666" s="10"/>
      <c r="CF1666" s="10"/>
      <c r="CG1666" s="10"/>
      <c r="CH1666" s="10"/>
      <c r="CI1666" s="10"/>
      <c r="CJ1666" s="10"/>
      <c r="CK1666" s="10"/>
      <c r="CL1666" s="10"/>
      <c r="CM1666" s="10"/>
      <c r="CN1666" s="10"/>
      <c r="CO1666" s="10"/>
      <c r="CP1666" s="10"/>
      <c r="CQ1666" s="10"/>
      <c r="CR1666" s="10"/>
      <c r="CS1666" s="10"/>
      <c r="CT1666" s="10"/>
      <c r="CU1666" s="10"/>
      <c r="CV1666" s="10"/>
      <c r="CW1666" s="10"/>
      <c r="CX1666" s="10"/>
      <c r="CY1666" s="10"/>
      <c r="CZ1666" s="10"/>
      <c r="DA1666" s="10"/>
      <c r="DB1666" s="10"/>
      <c r="DC1666" s="10"/>
      <c r="DD1666" s="10"/>
      <c r="DE1666" s="10"/>
      <c r="DF1666" s="10"/>
      <c r="DG1666" s="10"/>
      <c r="DH1666" s="10"/>
      <c r="DI1666" s="10"/>
      <c r="DJ1666" s="10"/>
      <c r="DK1666" s="10"/>
      <c r="DL1666" s="10"/>
      <c r="DM1666" s="10"/>
      <c r="DN1666" s="10"/>
      <c r="DO1666" s="10"/>
      <c r="DP1666" s="10"/>
      <c r="DQ1666" s="10"/>
      <c r="DR1666" s="10"/>
      <c r="DS1666" s="10"/>
    </row>
    <row r="1667" spans="1:123" x14ac:dyDescent="0.25">
      <c r="A1667" s="75" t="s">
        <v>348</v>
      </c>
      <c r="L1667" s="94"/>
    </row>
    <row r="1668" spans="1:123" s="86" customFormat="1" ht="15" customHeight="1" x14ac:dyDescent="0.25">
      <c r="A1668" s="75" t="s">
        <v>348</v>
      </c>
      <c r="B1668" s="80"/>
      <c r="C1668" s="80"/>
      <c r="D1668" s="80"/>
      <c r="E1668" s="81"/>
      <c r="F1668" s="82"/>
      <c r="G1668" s="81"/>
      <c r="H1668" s="81"/>
      <c r="I1668" s="81"/>
      <c r="J1668" s="81"/>
      <c r="K1668" s="81"/>
      <c r="L1668" s="83">
        <f>L1669</f>
        <v>4004</v>
      </c>
      <c r="M1668" s="84" t="s">
        <v>351</v>
      </c>
      <c r="N1668" s="84"/>
      <c r="O1668" s="84"/>
      <c r="P1668" s="84"/>
      <c r="Q1668" s="84"/>
      <c r="R1668" s="84"/>
      <c r="S1668" s="84"/>
      <c r="T1668" s="84"/>
      <c r="U1668" s="84"/>
      <c r="V1668" s="84"/>
      <c r="W1668" s="84"/>
      <c r="X1668" s="84"/>
      <c r="Y1668" s="84"/>
      <c r="Z1668" s="84"/>
      <c r="AA1668" s="84"/>
      <c r="AB1668" s="81"/>
      <c r="AC1668" s="81"/>
      <c r="AD1668" s="14"/>
      <c r="AE1668" s="14"/>
      <c r="AF1668" s="14"/>
      <c r="AG1668" s="14"/>
      <c r="AH1668" s="14"/>
      <c r="AI1668" s="14"/>
      <c r="AJ1668" s="14"/>
      <c r="AK1668" s="14"/>
      <c r="AL1668" s="14"/>
      <c r="AM1668" s="14"/>
      <c r="AN1668" s="85"/>
      <c r="AO1668" s="85"/>
      <c r="AP1668" s="85"/>
      <c r="AQ1668" s="85"/>
      <c r="AR1668" s="85"/>
      <c r="AS1668" s="85"/>
      <c r="AT1668" s="85"/>
      <c r="AU1668" s="85"/>
      <c r="AV1668" s="85"/>
      <c r="AW1668" s="85"/>
      <c r="AX1668" s="85"/>
      <c r="AY1668" s="85"/>
      <c r="AZ1668" s="84"/>
      <c r="BA1668" s="10"/>
      <c r="BB1668" s="10"/>
      <c r="BC1668" s="10"/>
      <c r="BD1668" s="10"/>
      <c r="BE1668" s="10"/>
      <c r="BF1668" s="10"/>
      <c r="BG1668" s="10"/>
      <c r="BH1668" s="10"/>
      <c r="BI1668" s="10"/>
      <c r="BJ1668" s="10"/>
      <c r="BK1668" s="10"/>
      <c r="BL1668" s="10"/>
      <c r="BM1668" s="10"/>
      <c r="BN1668" s="10"/>
      <c r="BO1668" s="10"/>
      <c r="BP1668" s="10"/>
      <c r="BQ1668" s="10"/>
      <c r="BR1668" s="10"/>
      <c r="BS1668" s="10"/>
      <c r="BT1668" s="10"/>
      <c r="BU1668" s="10"/>
      <c r="BV1668" s="10"/>
      <c r="BW1668" s="10"/>
      <c r="BX1668" s="10"/>
      <c r="BY1668" s="10"/>
      <c r="BZ1668" s="10"/>
      <c r="CA1668" s="10"/>
      <c r="CB1668" s="10"/>
      <c r="CC1668" s="10"/>
      <c r="CD1668" s="10"/>
      <c r="CE1668" s="10"/>
      <c r="CF1668" s="10"/>
      <c r="CG1668" s="10"/>
      <c r="CH1668" s="10"/>
      <c r="CI1668" s="10"/>
      <c r="CJ1668" s="10"/>
      <c r="CK1668" s="10"/>
      <c r="CL1668" s="10"/>
      <c r="CM1668" s="10"/>
      <c r="CN1668" s="10"/>
      <c r="CO1668" s="10"/>
      <c r="CP1668" s="10"/>
      <c r="CQ1668" s="10"/>
      <c r="CR1668" s="10"/>
      <c r="CS1668" s="10"/>
      <c r="CT1668" s="10"/>
      <c r="CU1668" s="10"/>
      <c r="CV1668" s="10"/>
      <c r="CW1668" s="10"/>
      <c r="CX1668" s="10"/>
      <c r="CY1668" s="10"/>
      <c r="CZ1668" s="10"/>
      <c r="DA1668" s="10"/>
      <c r="DB1668" s="10"/>
      <c r="DC1668" s="10"/>
      <c r="DD1668" s="10"/>
      <c r="DE1668" s="10"/>
      <c r="DF1668" s="10"/>
      <c r="DG1668" s="10"/>
      <c r="DH1668" s="10"/>
      <c r="DI1668" s="10"/>
      <c r="DJ1668" s="10"/>
      <c r="DK1668" s="10"/>
      <c r="DL1668" s="10"/>
      <c r="DM1668" s="10"/>
      <c r="DN1668" s="10"/>
      <c r="DO1668" s="10"/>
      <c r="DP1668" s="10"/>
      <c r="DQ1668" s="10"/>
      <c r="DR1668" s="10"/>
      <c r="DS1668" s="10"/>
    </row>
    <row r="1669" spans="1:123" s="101" customFormat="1" ht="10.95" customHeight="1" x14ac:dyDescent="0.25">
      <c r="A1669" s="75" t="s">
        <v>348</v>
      </c>
      <c r="B1669" s="95" t="str">
        <f t="shared" ref="B1669" si="462">IF(E1669&gt;0,"Bud02 " &amp; C1669 &amp;","&amp;D1669&amp;",'"&amp;E1669&amp;"',"&amp;1*R1669)</f>
        <v>Bud02 2020,4004,'xpr003',0</v>
      </c>
      <c r="C1669" s="96">
        <f t="shared" ref="C1669" si="463">$E$5</f>
        <v>2020</v>
      </c>
      <c r="D1669" s="96">
        <v>4004</v>
      </c>
      <c r="E1669" s="97" t="str">
        <f>K1669</f>
        <v>xpr003</v>
      </c>
      <c r="F1669" s="90"/>
      <c r="G1669" s="98">
        <f>IF(""="",1,SUBSTITUTE(SUBSTITUTE("","xxp","xpp"),"xppm13","xppm08"))</f>
        <v>1</v>
      </c>
      <c r="H1669" s="98">
        <f>IF(""="",1,"")</f>
        <v>1</v>
      </c>
      <c r="I1669" s="98">
        <f>IF(""="",1,IF(LEFT("",1)&lt;&gt;"E","",1))</f>
        <v>1</v>
      </c>
      <c r="J1669" s="98">
        <f>IF(""="",1,IF(LEFT("",1)="E","",1))</f>
        <v>1</v>
      </c>
      <c r="K1669" s="99" t="s">
        <v>352</v>
      </c>
      <c r="L1669" s="91">
        <v>4004</v>
      </c>
      <c r="M1669" s="100" t="str">
        <f>IF(LEFT($G1669,4)="xppm","*","")</f>
        <v/>
      </c>
      <c r="N1669" s="101" t="str">
        <f>UPPER(TRIM("        NON_PRODUCTIVE RATE (NON-EXEMPT)"))</f>
        <v>NON_PRODUCTIVE RATE (NON-EXEMPT)</v>
      </c>
      <c r="P1669" s="102"/>
      <c r="R1669" s="103">
        <f>IFERROR(IF(1*AB1669&gt;0,AB1669,Z1669),Z1669)</f>
        <v>0</v>
      </c>
      <c r="S1669" s="104"/>
      <c r="T1669" s="105">
        <f>IFERROR(IF(LEFT($G1669,4)="xppm",AD1669/VLOOKUP($G1669,$K$11:$Z$28,T$1,0),IF(LEFT($J1669,1)="E",AD1669/VLOOKUP($J1669,$K$11:$Z$28,T$1,0),AD1669/T$6)),"")</f>
        <v>0</v>
      </c>
      <c r="U1669" s="105"/>
      <c r="V1669" s="105">
        <f>IFERROR(IF(LEFT($G1669,4)="xppm",AF1669/VLOOKUP($G1669,$K$11:$Z$28,V$1,0),IF(LEFT($J1669,1)="E",AF1669/VLOOKUP($J1669,$K$11:$Z$28,V$1,0),AF1669/V$6)),"")</f>
        <v>0</v>
      </c>
      <c r="W1669" s="105"/>
      <c r="X1669" s="105">
        <f>IFERROR(IF(LEFT($G1669,4)="xppm",AH1669/VLOOKUP($G1669,$K$11:$Z$28,X$1,0),IF(LEFT($J1669,1)="E",AH1669/VLOOKUP($J1669,$K$11:$Z$28,X$1,0),AH1669/X$6)),"")</f>
        <v>0</v>
      </c>
      <c r="Y1669" s="105"/>
      <c r="Z1669" s="105">
        <f>IFERROR(IF(LEFT($G1669,4)="xppm",AJ1669/VLOOKUP($G1669,$K$11:$Z$28,Z$1,0),IF(LEFT($J1669,1)="E",AJ1669/VLOOKUP($J1669,$K$11:$Z$28,Z$1,0),AJ1669/Z$6)),"")</f>
        <v>0</v>
      </c>
      <c r="AA1669" s="104"/>
      <c r="AB1669" s="106">
        <f>IFERROR(IF(LEFT($G1669,4)="xppm",AL1669/VLOOKUP($G1669,$K$11:$Z$28,AB$1,0),IF(LEFT($J1669,1)="E",AL1669/VLOOKUP($J1669,$K$11:$AB$28,AB$1,0),AL1669/AB$6)),"")</f>
        <v>0</v>
      </c>
      <c r="AC1669" s="107"/>
      <c r="AD1669" s="106"/>
      <c r="AE1669" s="106"/>
      <c r="AF1669" s="106"/>
      <c r="AG1669" s="106"/>
      <c r="AH1669" s="106"/>
      <c r="AI1669" s="106"/>
      <c r="AJ1669" s="106">
        <v>0</v>
      </c>
      <c r="AK1669" s="107"/>
      <c r="AL1669" s="106">
        <v>0</v>
      </c>
      <c r="AM1669" s="107"/>
      <c r="AN1669" s="105"/>
      <c r="AO1669" s="105"/>
      <c r="AP1669" s="105"/>
      <c r="AQ1669" s="105"/>
      <c r="AR1669" s="105"/>
      <c r="AS1669" s="105"/>
      <c r="AT1669" s="105"/>
      <c r="AU1669" s="105"/>
      <c r="AV1669" s="105"/>
      <c r="AW1669" s="105"/>
      <c r="AX1669" s="105"/>
      <c r="AY1669" s="105"/>
      <c r="AZ1669" s="108"/>
      <c r="BA1669" s="10"/>
      <c r="BB1669" s="10"/>
      <c r="BC1669" s="10"/>
      <c r="BD1669" s="10"/>
      <c r="BE1669" s="10"/>
      <c r="BF1669" s="10"/>
      <c r="BG1669" s="10"/>
      <c r="BH1669" s="10"/>
      <c r="BI1669" s="10"/>
      <c r="BJ1669" s="10"/>
      <c r="BK1669" s="10"/>
      <c r="BL1669" s="10"/>
      <c r="BM1669" s="10"/>
      <c r="BN1669" s="10"/>
      <c r="BO1669" s="10"/>
      <c r="BP1669" s="10"/>
      <c r="BQ1669" s="10"/>
      <c r="BR1669" s="10"/>
      <c r="BS1669" s="10"/>
      <c r="BT1669" s="10"/>
      <c r="BU1669" s="10"/>
      <c r="BV1669" s="10"/>
      <c r="BW1669" s="10"/>
      <c r="BX1669" s="10"/>
      <c r="BY1669" s="10"/>
      <c r="BZ1669" s="10"/>
      <c r="CA1669" s="10"/>
      <c r="CB1669" s="10"/>
      <c r="CC1669" s="10"/>
      <c r="CD1669" s="10"/>
      <c r="CE1669" s="10"/>
      <c r="CF1669" s="10"/>
      <c r="CG1669" s="10"/>
      <c r="CH1669" s="10"/>
      <c r="CI1669" s="10"/>
      <c r="CJ1669" s="10"/>
      <c r="CK1669" s="10"/>
      <c r="CL1669" s="10"/>
      <c r="CM1669" s="10"/>
      <c r="CN1669" s="10"/>
      <c r="CO1669" s="10"/>
      <c r="CP1669" s="10"/>
      <c r="CQ1669" s="10"/>
      <c r="CR1669" s="10"/>
      <c r="CS1669" s="10"/>
      <c r="CT1669" s="10"/>
      <c r="CU1669" s="10"/>
      <c r="CV1669" s="10"/>
      <c r="CW1669" s="10"/>
      <c r="CX1669" s="10"/>
      <c r="CY1669" s="10"/>
      <c r="CZ1669" s="10"/>
      <c r="DA1669" s="10"/>
      <c r="DB1669" s="10"/>
      <c r="DC1669" s="10"/>
      <c r="DD1669" s="10"/>
      <c r="DE1669" s="10"/>
      <c r="DF1669" s="10"/>
      <c r="DG1669" s="10"/>
      <c r="DH1669" s="10"/>
      <c r="DI1669" s="10"/>
      <c r="DJ1669" s="10"/>
      <c r="DK1669" s="10"/>
      <c r="DL1669" s="10"/>
      <c r="DM1669" s="10"/>
      <c r="DN1669" s="10"/>
      <c r="DO1669" s="10"/>
      <c r="DP1669" s="10"/>
      <c r="DQ1669" s="10"/>
      <c r="DR1669" s="10"/>
      <c r="DS1669" s="10"/>
    </row>
    <row r="1670" spans="1:123" s="101" customFormat="1" ht="10.95" customHeight="1" x14ac:dyDescent="0.25">
      <c r="A1670" s="75" t="s">
        <v>348</v>
      </c>
      <c r="B1670" s="95" t="str">
        <f>IF(E1670&gt;0,"Bud02 " &amp; C1670 &amp;","&amp;D1670&amp;",'"&amp;E1670&amp;"',"&amp;1*R1670)</f>
        <v>Bud02 2020,4004,'xpr007',0</v>
      </c>
      <c r="C1670" s="96">
        <f>$E$5</f>
        <v>2020</v>
      </c>
      <c r="D1670" s="96">
        <v>4004</v>
      </c>
      <c r="E1670" s="97" t="str">
        <f>K1670</f>
        <v>xpr007</v>
      </c>
      <c r="F1670" s="90"/>
      <c r="G1670" s="98">
        <f>IF(""="",1,SUBSTITUTE(SUBSTITUTE("","xxp","xpp"),"xppm13","xppm08"))</f>
        <v>1</v>
      </c>
      <c r="H1670" s="98">
        <f>IF(""="",1,"")</f>
        <v>1</v>
      </c>
      <c r="I1670" s="98">
        <f>IF(""="",1,IF(LEFT("",1)&lt;&gt;"E","",1))</f>
        <v>1</v>
      </c>
      <c r="J1670" s="98">
        <f>IF(""="",1,IF(LEFT("",1)="E","",1))</f>
        <v>1</v>
      </c>
      <c r="K1670" s="99" t="s">
        <v>353</v>
      </c>
      <c r="L1670" s="91">
        <v>4004</v>
      </c>
      <c r="M1670" s="100" t="str">
        <f>IF(LEFT($G1670,4)="xppm","*","")</f>
        <v/>
      </c>
      <c r="N1670" s="101" t="str">
        <f>UPPER(TRIM("        NON_PRODUCTIVE RATE (EXEMPT)"))</f>
        <v>NON_PRODUCTIVE RATE (EXEMPT)</v>
      </c>
      <c r="P1670" s="102"/>
      <c r="R1670" s="103">
        <f>IFERROR(IF(1*AB1670&gt;0,AB1670,Z1670),Z1670)</f>
        <v>0</v>
      </c>
      <c r="S1670" s="104"/>
      <c r="T1670" s="105">
        <f>IFERROR(IF(LEFT($G1670,4)="xppm",AD1670/VLOOKUP($G1670,$K$11:$Z$28,T$1,0),IF(LEFT($J1670,1)="E",AD1670/VLOOKUP($J1670,$K$11:$Z$28,T$1,0),AD1670/T$6)),"")</f>
        <v>0</v>
      </c>
      <c r="U1670" s="105"/>
      <c r="V1670" s="105">
        <f>IFERROR(IF(LEFT($G1670,4)="xppm",AF1670/VLOOKUP($G1670,$K$11:$Z$28,V$1,0),IF(LEFT($J1670,1)="E",AF1670/VLOOKUP($J1670,$K$11:$Z$28,V$1,0),AF1670/V$6)),"")</f>
        <v>0</v>
      </c>
      <c r="W1670" s="105"/>
      <c r="X1670" s="105">
        <f>IFERROR(IF(LEFT($G1670,4)="xppm",AH1670/VLOOKUP($G1670,$K$11:$Z$28,X$1,0),IF(LEFT($J1670,1)="E",AH1670/VLOOKUP($J1670,$K$11:$Z$28,X$1,0),AH1670/X$6)),"")</f>
        <v>0</v>
      </c>
      <c r="Y1670" s="105"/>
      <c r="Z1670" s="105">
        <f>IFERROR(IF(LEFT($G1670,4)="xppm",AJ1670/VLOOKUP($G1670,$K$11:$Z$28,Z$1,0),IF(LEFT($J1670,1)="E",AJ1670/VLOOKUP($J1670,$K$11:$Z$28,Z$1,0),AJ1670/Z$6)),"")</f>
        <v>0</v>
      </c>
      <c r="AA1670" s="104"/>
      <c r="AB1670" s="106">
        <f>IFERROR(IF(LEFT($G1670,4)="xppm",AL1670/VLOOKUP($G1670,$K$11:$Z$28,AB$1,0),IF(LEFT($J1670,1)="E",AL1670/VLOOKUP($J1670,$K$11:$AB$28,AB$1,0),AL1670/AB$6)),"")</f>
        <v>0</v>
      </c>
      <c r="AC1670" s="107"/>
      <c r="AD1670" s="106"/>
      <c r="AE1670" s="106"/>
      <c r="AF1670" s="106"/>
      <c r="AG1670" s="106"/>
      <c r="AH1670" s="106"/>
      <c r="AI1670" s="106"/>
      <c r="AJ1670" s="106">
        <v>0</v>
      </c>
      <c r="AK1670" s="107"/>
      <c r="AL1670" s="106">
        <v>0</v>
      </c>
      <c r="AM1670" s="107"/>
      <c r="AN1670" s="105"/>
      <c r="AO1670" s="105"/>
      <c r="AP1670" s="105"/>
      <c r="AQ1670" s="105"/>
      <c r="AR1670" s="105"/>
      <c r="AS1670" s="105"/>
      <c r="AT1670" s="105"/>
      <c r="AU1670" s="105"/>
      <c r="AV1670" s="105"/>
      <c r="AW1670" s="105"/>
      <c r="AX1670" s="105"/>
      <c r="AY1670" s="105"/>
      <c r="AZ1670" s="108"/>
      <c r="BA1670" s="10"/>
      <c r="BB1670" s="10"/>
      <c r="BC1670" s="10"/>
      <c r="BD1670" s="10"/>
      <c r="BE1670" s="10"/>
      <c r="BF1670" s="10"/>
      <c r="BG1670" s="10"/>
      <c r="BH1670" s="10"/>
      <c r="BI1670" s="10"/>
      <c r="BJ1670" s="10"/>
      <c r="BK1670" s="10"/>
      <c r="BL1670" s="10"/>
      <c r="BM1670" s="10"/>
      <c r="BN1670" s="10"/>
      <c r="BO1670" s="10"/>
      <c r="BP1670" s="10"/>
      <c r="BQ1670" s="10"/>
      <c r="BR1670" s="10"/>
      <c r="BS1670" s="10"/>
      <c r="BT1670" s="10"/>
      <c r="BU1670" s="10"/>
      <c r="BV1670" s="10"/>
      <c r="BW1670" s="10"/>
      <c r="BX1670" s="10"/>
      <c r="BY1670" s="10"/>
      <c r="BZ1670" s="10"/>
      <c r="CA1670" s="10"/>
      <c r="CB1670" s="10"/>
      <c r="CC1670" s="10"/>
      <c r="CD1670" s="10"/>
      <c r="CE1670" s="10"/>
      <c r="CF1670" s="10"/>
      <c r="CG1670" s="10"/>
      <c r="CH1670" s="10"/>
      <c r="CI1670" s="10"/>
      <c r="CJ1670" s="10"/>
      <c r="CK1670" s="10"/>
      <c r="CL1670" s="10"/>
      <c r="CM1670" s="10"/>
      <c r="CN1670" s="10"/>
      <c r="CO1670" s="10"/>
      <c r="CP1670" s="10"/>
      <c r="CQ1670" s="10"/>
      <c r="CR1670" s="10"/>
      <c r="CS1670" s="10"/>
      <c r="CT1670" s="10"/>
      <c r="CU1670" s="10"/>
      <c r="CV1670" s="10"/>
      <c r="CW1670" s="10"/>
      <c r="CX1670" s="10"/>
      <c r="CY1670" s="10"/>
      <c r="CZ1670" s="10"/>
      <c r="DA1670" s="10"/>
      <c r="DB1670" s="10"/>
      <c r="DC1670" s="10"/>
      <c r="DD1670" s="10"/>
      <c r="DE1670" s="10"/>
      <c r="DF1670" s="10"/>
      <c r="DG1670" s="10"/>
      <c r="DH1670" s="10"/>
      <c r="DI1670" s="10"/>
      <c r="DJ1670" s="10"/>
      <c r="DK1670" s="10"/>
      <c r="DL1670" s="10"/>
      <c r="DM1670" s="10"/>
      <c r="DN1670" s="10"/>
      <c r="DO1670" s="10"/>
      <c r="DP1670" s="10"/>
      <c r="DQ1670" s="10"/>
      <c r="DR1670" s="10"/>
      <c r="DS1670" s="10"/>
    </row>
    <row r="1671" spans="1:123" x14ac:dyDescent="0.25">
      <c r="A1671" s="75" t="s">
        <v>348</v>
      </c>
      <c r="L1671" s="94"/>
    </row>
    <row r="1672" spans="1:123" s="86" customFormat="1" ht="15" customHeight="1" x14ac:dyDescent="0.25">
      <c r="A1672" s="75" t="s">
        <v>348</v>
      </c>
      <c r="B1672" s="80"/>
      <c r="C1672" s="80"/>
      <c r="D1672" s="80"/>
      <c r="E1672" s="81"/>
      <c r="F1672" s="82"/>
      <c r="G1672" s="81"/>
      <c r="H1672" s="81"/>
      <c r="I1672" s="81"/>
      <c r="J1672" s="81"/>
      <c r="K1672" s="81"/>
      <c r="L1672" s="83">
        <f>L1673</f>
        <v>4004</v>
      </c>
      <c r="M1672" s="84" t="s">
        <v>354</v>
      </c>
      <c r="N1672" s="84"/>
      <c r="O1672" s="84"/>
      <c r="P1672" s="84"/>
      <c r="Q1672" s="84"/>
      <c r="R1672" s="84"/>
      <c r="S1672" s="84"/>
      <c r="T1672" s="84"/>
      <c r="U1672" s="84"/>
      <c r="V1672" s="84"/>
      <c r="W1672" s="84"/>
      <c r="X1672" s="84"/>
      <c r="Y1672" s="84"/>
      <c r="Z1672" s="84"/>
      <c r="AA1672" s="84"/>
      <c r="AB1672" s="81"/>
      <c r="AC1672" s="81"/>
      <c r="AD1672" s="14"/>
      <c r="AE1672" s="14"/>
      <c r="AF1672" s="14"/>
      <c r="AG1672" s="14"/>
      <c r="AH1672" s="14"/>
      <c r="AI1672" s="14"/>
      <c r="AJ1672" s="14"/>
      <c r="AK1672" s="14"/>
      <c r="AL1672" s="14"/>
      <c r="AM1672" s="14"/>
      <c r="AN1672" s="85"/>
      <c r="AO1672" s="85"/>
      <c r="AP1672" s="85"/>
      <c r="AQ1672" s="85"/>
      <c r="AR1672" s="85"/>
      <c r="AS1672" s="85"/>
      <c r="AT1672" s="85"/>
      <c r="AU1672" s="85"/>
      <c r="AV1672" s="85"/>
      <c r="AW1672" s="85"/>
      <c r="AX1672" s="85"/>
      <c r="AY1672" s="85"/>
      <c r="AZ1672" s="84"/>
      <c r="BA1672" s="10"/>
      <c r="BB1672" s="10"/>
      <c r="BC1672" s="10"/>
      <c r="BD1672" s="10"/>
      <c r="BE1672" s="10"/>
      <c r="BF1672" s="10"/>
      <c r="BG1672" s="10"/>
      <c r="BH1672" s="10"/>
      <c r="BI1672" s="10"/>
      <c r="BJ1672" s="10"/>
      <c r="BK1672" s="10"/>
      <c r="BL1672" s="10"/>
      <c r="BM1672" s="10"/>
      <c r="BN1672" s="10"/>
      <c r="BO1672" s="10"/>
      <c r="BP1672" s="10"/>
      <c r="BQ1672" s="10"/>
      <c r="BR1672" s="10"/>
      <c r="BS1672" s="10"/>
      <c r="BT1672" s="10"/>
      <c r="BU1672" s="10"/>
      <c r="BV1672" s="10"/>
      <c r="BW1672" s="10"/>
      <c r="BX1672" s="10"/>
      <c r="BY1672" s="10"/>
      <c r="BZ1672" s="10"/>
      <c r="CA1672" s="10"/>
      <c r="CB1672" s="10"/>
      <c r="CC1672" s="10"/>
      <c r="CD1672" s="10"/>
      <c r="CE1672" s="10"/>
      <c r="CF1672" s="10"/>
      <c r="CG1672" s="10"/>
      <c r="CH1672" s="10"/>
      <c r="CI1672" s="10"/>
      <c r="CJ1672" s="10"/>
      <c r="CK1672" s="10"/>
      <c r="CL1672" s="10"/>
      <c r="CM1672" s="10"/>
      <c r="CN1672" s="10"/>
      <c r="CO1672" s="10"/>
      <c r="CP1672" s="10"/>
      <c r="CQ1672" s="10"/>
      <c r="CR1672" s="10"/>
      <c r="CS1672" s="10"/>
      <c r="CT1672" s="10"/>
      <c r="CU1672" s="10"/>
      <c r="CV1672" s="10"/>
      <c r="CW1672" s="10"/>
      <c r="CX1672" s="10"/>
      <c r="CY1672" s="10"/>
      <c r="CZ1672" s="10"/>
      <c r="DA1672" s="10"/>
      <c r="DB1672" s="10"/>
      <c r="DC1672" s="10"/>
      <c r="DD1672" s="10"/>
      <c r="DE1672" s="10"/>
      <c r="DF1672" s="10"/>
      <c r="DG1672" s="10"/>
      <c r="DH1672" s="10"/>
      <c r="DI1672" s="10"/>
      <c r="DJ1672" s="10"/>
      <c r="DK1672" s="10"/>
      <c r="DL1672" s="10"/>
      <c r="DM1672" s="10"/>
      <c r="DN1672" s="10"/>
      <c r="DO1672" s="10"/>
      <c r="DP1672" s="10"/>
      <c r="DQ1672" s="10"/>
      <c r="DR1672" s="10"/>
      <c r="DS1672" s="10"/>
    </row>
    <row r="1673" spans="1:123" s="101" customFormat="1" ht="10.95" customHeight="1" x14ac:dyDescent="0.25">
      <c r="A1673" s="75" t="s">
        <v>348</v>
      </c>
      <c r="B1673" s="95" t="str">
        <f t="shared" ref="B1673:B1676" si="464">IF(E1673&gt;0,"Bud02 " &amp; C1673 &amp;","&amp;D1673&amp;",'"&amp;E1673&amp;"',"&amp;1*R1673)</f>
        <v>Bud02 2020,4004,'xpr005',0</v>
      </c>
      <c r="C1673" s="96">
        <f t="shared" ref="C1673:C1676" si="465">$E$5</f>
        <v>2020</v>
      </c>
      <c r="D1673" s="96">
        <v>4004</v>
      </c>
      <c r="E1673" s="97" t="str">
        <f>IF(LEFT(H1673,1) = "x",H1673,F1673)</f>
        <v>xpr005</v>
      </c>
      <c r="F1673" s="90">
        <v>500000</v>
      </c>
      <c r="G1673" s="98">
        <f>IF(""="",1,SUBSTITUTE(SUBSTITUTE("","xxp","xpp"),"xppm13","xppm08"))</f>
        <v>1</v>
      </c>
      <c r="H1673" s="98" t="str">
        <f>IF("xpr005"="",1,"xpr005")</f>
        <v>xpr005</v>
      </c>
      <c r="I1673" s="98">
        <f>IF("Ew57z"="",1,IF(LEFT("Ew57z",1)&lt;&gt;"E","Ew57z",1))</f>
        <v>1</v>
      </c>
      <c r="J1673" s="98" t="str">
        <f>IF("Ew57z"="",1,IF(LEFT("Ew57z",1)="E","Ew57z",1))</f>
        <v>Ew57z</v>
      </c>
      <c r="K1673" s="99" t="s">
        <v>355</v>
      </c>
      <c r="L1673" s="91">
        <v>4004</v>
      </c>
      <c r="M1673" s="100" t="str">
        <f>IF(LEFT($G1673,4)="xppm","*","")</f>
        <v/>
      </c>
      <c r="N1673" s="101" t="str">
        <f>UPPER(TRIM("          PAYROLL TAXES"))</f>
        <v>PAYROLL TAXES</v>
      </c>
      <c r="P1673" s="102" t="s">
        <v>356</v>
      </c>
      <c r="R1673" s="109">
        <f>IFERROR(IF(1*AB1673&gt;0,AB1673,V1673),V1673)</f>
        <v>0</v>
      </c>
      <c r="S1673" s="108"/>
      <c r="T1673" s="101">
        <f>IFERROR(IF(LEFT($G1673,4)="xppm",AD1673/VLOOKUP($G1673,$K$11:$Z$28,T$1,0),IF(LEFT($J1673,1)="E",AD1673/VLOOKUP($J1673,$K$11:$Z$28,T$1,0),AD1673/T$6)),"")</f>
        <v>0</v>
      </c>
      <c r="V1673" s="101">
        <f>IFERROR(IF(LEFT($G1673,4)="xppm",AF1673/VLOOKUP($G1673,$K$11:$Z$28,V$1,0),IF(LEFT($J1673,1)="E",AF1673/VLOOKUP($J1673,$K$11:$Z$28,V$1,0),AF1673/V$6)),"")</f>
        <v>0</v>
      </c>
      <c r="X1673" s="101">
        <f>IFERROR(IF(LEFT($G1673,4)="xppm",AH1673/VLOOKUP($G1673,$K$11:$Z$28,X$1,0),IF(LEFT($J1673,1)="E",AH1673/VLOOKUP($J1673,$K$11:$Z$28,X$1,0),AH1673/X$6)),"")</f>
        <v>1.3526006001155283E-4</v>
      </c>
      <c r="Z1673" s="101">
        <f>IFERROR(IF(LEFT($G1673,4)="xppm",AJ1673/VLOOKUP($G1673,$K$11:$Z$28,Z$1,0),IF(LEFT($J1673,1)="E",AJ1673/VLOOKUP($J1673,$K$11:$Z$28,Z$1,0),AJ1673/Z$6)),"")</f>
        <v>0</v>
      </c>
      <c r="AA1673" s="108"/>
      <c r="AB1673" s="99" t="str">
        <f>IFERROR(IF(LEFT($G1673,4)="xppm",AL1673/VLOOKUP($G1673,$K$11:$Z$28,AB$1,0),IF(LEFT($J1673,1)="E",AL1673/VLOOKUP($J1673,$K$11:$AB$28,AB$1,0),AL1673/AB$6)),"")</f>
        <v/>
      </c>
      <c r="AC1673" s="110"/>
      <c r="AD1673" s="14">
        <v>0</v>
      </c>
      <c r="AE1673" s="14"/>
      <c r="AF1673" s="14">
        <v>0</v>
      </c>
      <c r="AG1673" s="14"/>
      <c r="AH1673" s="14">
        <v>20817.080000000002</v>
      </c>
      <c r="AI1673" s="14"/>
      <c r="AJ1673" s="14">
        <v>0</v>
      </c>
      <c r="AK1673" s="65"/>
      <c r="AL1673" s="14">
        <v>0</v>
      </c>
      <c r="AM1673" s="65"/>
      <c r="AN1673" s="25">
        <v>0</v>
      </c>
      <c r="AO1673" s="25">
        <v>0</v>
      </c>
      <c r="AP1673" s="25">
        <v>0</v>
      </c>
      <c r="AQ1673" s="25">
        <v>0</v>
      </c>
      <c r="AR1673" s="25">
        <v>0</v>
      </c>
      <c r="AS1673" s="25">
        <v>0</v>
      </c>
      <c r="AT1673" s="25">
        <v>0</v>
      </c>
      <c r="AU1673" s="25">
        <v>0</v>
      </c>
      <c r="AV1673" s="25">
        <v>0</v>
      </c>
      <c r="AW1673" s="25">
        <v>0</v>
      </c>
      <c r="AX1673" s="25">
        <v>0</v>
      </c>
      <c r="AY1673" s="25">
        <v>0</v>
      </c>
      <c r="AZ1673" s="108"/>
      <c r="BA1673" s="10"/>
      <c r="BB1673" s="10"/>
      <c r="BC1673" s="10"/>
      <c r="BD1673" s="10"/>
      <c r="BE1673" s="10"/>
      <c r="BF1673" s="10"/>
      <c r="BG1673" s="10"/>
      <c r="BH1673" s="10"/>
      <c r="BI1673" s="10"/>
      <c r="BJ1673" s="10"/>
      <c r="BK1673" s="10"/>
      <c r="BL1673" s="10"/>
      <c r="BM1673" s="10"/>
      <c r="BN1673" s="10"/>
      <c r="BO1673" s="10"/>
      <c r="BP1673" s="10"/>
      <c r="BQ1673" s="10"/>
      <c r="BR1673" s="10"/>
      <c r="BS1673" s="10"/>
      <c r="BT1673" s="10"/>
      <c r="BU1673" s="10"/>
      <c r="BV1673" s="10"/>
      <c r="BW1673" s="10"/>
      <c r="BX1673" s="10"/>
      <c r="BY1673" s="10"/>
      <c r="BZ1673" s="10"/>
      <c r="CA1673" s="10"/>
      <c r="CB1673" s="10"/>
      <c r="CC1673" s="10"/>
      <c r="CD1673" s="10"/>
      <c r="CE1673" s="10"/>
      <c r="CF1673" s="10"/>
      <c r="CG1673" s="10"/>
      <c r="CH1673" s="10"/>
      <c r="CI1673" s="10"/>
      <c r="CJ1673" s="10"/>
      <c r="CK1673" s="10"/>
      <c r="CL1673" s="10"/>
      <c r="CM1673" s="10"/>
      <c r="CN1673" s="10"/>
      <c r="CO1673" s="10"/>
      <c r="CP1673" s="10"/>
      <c r="CQ1673" s="10"/>
      <c r="CR1673" s="10"/>
      <c r="CS1673" s="10"/>
      <c r="CT1673" s="10"/>
      <c r="CU1673" s="10"/>
      <c r="CV1673" s="10"/>
      <c r="CW1673" s="10"/>
      <c r="CX1673" s="10"/>
      <c r="CY1673" s="10"/>
      <c r="CZ1673" s="10"/>
      <c r="DA1673" s="10"/>
      <c r="DB1673" s="10"/>
      <c r="DC1673" s="10"/>
      <c r="DD1673" s="10"/>
      <c r="DE1673" s="10"/>
      <c r="DF1673" s="10"/>
      <c r="DG1673" s="10"/>
      <c r="DH1673" s="10"/>
      <c r="DI1673" s="10"/>
      <c r="DJ1673" s="10"/>
      <c r="DK1673" s="10"/>
      <c r="DL1673" s="10"/>
      <c r="DM1673" s="10"/>
      <c r="DN1673" s="10"/>
      <c r="DO1673" s="10"/>
      <c r="DP1673" s="10"/>
      <c r="DQ1673" s="10"/>
      <c r="DR1673" s="10"/>
      <c r="DS1673" s="10"/>
    </row>
    <row r="1674" spans="1:123" s="101" customFormat="1" ht="10.95" customHeight="1" x14ac:dyDescent="0.25">
      <c r="A1674" s="75" t="s">
        <v>348</v>
      </c>
      <c r="B1674" s="95" t="str">
        <f t="shared" si="464"/>
        <v>Bud02 2020,4004,'xpr002',6.83827964203047E-09</v>
      </c>
      <c r="C1674" s="96">
        <f t="shared" si="465"/>
        <v>2020</v>
      </c>
      <c r="D1674" s="96">
        <v>4004</v>
      </c>
      <c r="E1674" s="97" t="str">
        <f>IF(LEFT(H1674,1) = "x",H1674,F1674)</f>
        <v>xpr002</v>
      </c>
      <c r="F1674" s="90">
        <v>501100</v>
      </c>
      <c r="G1674" s="98">
        <f>IF(""="",1,SUBSTITUTE(SUBSTITUTE("","xxp","xpp"),"xppm13","xppm08"))</f>
        <v>1</v>
      </c>
      <c r="H1674" s="98" t="str">
        <f>IF("xpr002"="",1,"xpr002")</f>
        <v>xpr002</v>
      </c>
      <c r="I1674" s="98">
        <f>IF("Ewz"="",1,IF(LEFT("Ewz",1)&lt;&gt;"E","Ewz",1))</f>
        <v>1</v>
      </c>
      <c r="J1674" s="98" t="str">
        <f>IF("Ewz"="",1,IF(LEFT("Ewz",1)="E","Ewz",1))</f>
        <v>Ewz</v>
      </c>
      <c r="K1674" s="99" t="s">
        <v>357</v>
      </c>
      <c r="L1674" s="91">
        <v>4004</v>
      </c>
      <c r="M1674" s="100" t="str">
        <f>IF(LEFT($G1674,4)="xppm","*","")</f>
        <v/>
      </c>
      <c r="N1674" s="101" t="str">
        <f>UPPER(TRIM("          HEALTH INSURANCE"))</f>
        <v>HEALTH INSURANCE</v>
      </c>
      <c r="P1674" s="102" t="s">
        <v>356</v>
      </c>
      <c r="R1674" s="109">
        <f>IFERROR(IF(1*AB1674&gt;0,AB1674,V1674),V1674)</f>
        <v>6.8382796420304709E-9</v>
      </c>
      <c r="S1674" s="108"/>
      <c r="T1674" s="101">
        <f>IFERROR(IF(LEFT($G1674,4)="xppm",AD1674/VLOOKUP($G1674,$K$11:$Z$28,T$1,0),IF(LEFT($J1674,1)="E",AD1674/VLOOKUP($J1674,$K$11:$Z$28,T$1,0),AD1674/T$6)),"")</f>
        <v>0</v>
      </c>
      <c r="V1674" s="101">
        <f>IFERROR(IF(LEFT($G1674,4)="xppm",AF1674/VLOOKUP($G1674,$K$11:$Z$28,V$1,0),IF(LEFT($J1674,1)="E",AF1674/VLOOKUP($J1674,$K$11:$Z$28,V$1,0),AF1674/V$6)),"")</f>
        <v>6.8382796420304709E-9</v>
      </c>
      <c r="X1674" s="101">
        <f>IFERROR(IF(LEFT($G1674,4)="xppm",AH1674/VLOOKUP($G1674,$K$11:$Z$28,X$1,0),IF(LEFT($J1674,1)="E",AH1674/VLOOKUP($J1674,$K$11:$Z$28,X$1,0),AH1674/X$6)),"")</f>
        <v>2.7421841603667857E-5</v>
      </c>
      <c r="Z1674" s="101">
        <f>IFERROR(IF(LEFT($G1674,4)="xppm",AJ1674/VLOOKUP($G1674,$K$11:$Z$28,Z$1,0),IF(LEFT($J1674,1)="E",AJ1674/VLOOKUP($J1674,$K$11:$Z$28,Z$1,0),AJ1674/Z$6)),"")</f>
        <v>0</v>
      </c>
      <c r="AA1674" s="108"/>
      <c r="AB1674" s="99" t="str">
        <f>IFERROR(IF(LEFT($G1674,4)="xppm",AL1674/VLOOKUP($G1674,$K$11:$Z$28,AB$1,0),IF(LEFT($J1674,1)="E",AL1674/VLOOKUP($J1674,$K$11:$AB$28,AB$1,0),AL1674/AB$6)),"")</f>
        <v/>
      </c>
      <c r="AC1674" s="110"/>
      <c r="AD1674" s="14">
        <v>0</v>
      </c>
      <c r="AE1674" s="14"/>
      <c r="AF1674" s="14">
        <v>1</v>
      </c>
      <c r="AG1674" s="14"/>
      <c r="AH1674" s="14">
        <v>4286.3900000000003</v>
      </c>
      <c r="AI1674" s="14"/>
      <c r="AJ1674" s="14">
        <v>0</v>
      </c>
      <c r="AK1674" s="65"/>
      <c r="AL1674" s="14">
        <v>0</v>
      </c>
      <c r="AM1674" s="65"/>
      <c r="AN1674" s="25">
        <v>0</v>
      </c>
      <c r="AO1674" s="25">
        <v>0</v>
      </c>
      <c r="AP1674" s="25">
        <v>-182.77</v>
      </c>
      <c r="AQ1674" s="25">
        <v>1</v>
      </c>
      <c r="AR1674" s="25">
        <v>0</v>
      </c>
      <c r="AS1674" s="25">
        <v>0</v>
      </c>
      <c r="AT1674" s="25">
        <v>0</v>
      </c>
      <c r="AU1674" s="25">
        <v>0</v>
      </c>
      <c r="AV1674" s="25">
        <v>0</v>
      </c>
      <c r="AW1674" s="25">
        <v>0</v>
      </c>
      <c r="AX1674" s="25">
        <v>0</v>
      </c>
      <c r="AY1674" s="25">
        <v>0</v>
      </c>
      <c r="AZ1674" s="108"/>
      <c r="BA1674" s="10"/>
      <c r="BB1674" s="10"/>
      <c r="BC1674" s="10"/>
      <c r="BD1674" s="10"/>
      <c r="BE1674" s="10"/>
      <c r="BF1674" s="10"/>
      <c r="BG1674" s="10"/>
      <c r="BH1674" s="10"/>
      <c r="BI1674" s="10"/>
      <c r="BJ1674" s="10"/>
      <c r="BK1674" s="10"/>
      <c r="BL1674" s="10"/>
      <c r="BM1674" s="10"/>
      <c r="BN1674" s="10"/>
      <c r="BO1674" s="10"/>
      <c r="BP1674" s="10"/>
      <c r="BQ1674" s="10"/>
      <c r="BR1674" s="10"/>
      <c r="BS1674" s="10"/>
      <c r="BT1674" s="10"/>
      <c r="BU1674" s="10"/>
      <c r="BV1674" s="10"/>
      <c r="BW1674" s="10"/>
      <c r="BX1674" s="10"/>
      <c r="BY1674" s="10"/>
      <c r="BZ1674" s="10"/>
      <c r="CA1674" s="10"/>
      <c r="CB1674" s="10"/>
      <c r="CC1674" s="10"/>
      <c r="CD1674" s="10"/>
      <c r="CE1674" s="10"/>
      <c r="CF1674" s="10"/>
      <c r="CG1674" s="10"/>
      <c r="CH1674" s="10"/>
      <c r="CI1674" s="10"/>
      <c r="CJ1674" s="10"/>
      <c r="CK1674" s="10"/>
      <c r="CL1674" s="10"/>
      <c r="CM1674" s="10"/>
      <c r="CN1674" s="10"/>
      <c r="CO1674" s="10"/>
      <c r="CP1674" s="10"/>
      <c r="CQ1674" s="10"/>
      <c r="CR1674" s="10"/>
      <c r="CS1674" s="10"/>
      <c r="CT1674" s="10"/>
      <c r="CU1674" s="10"/>
      <c r="CV1674" s="10"/>
      <c r="CW1674" s="10"/>
      <c r="CX1674" s="10"/>
      <c r="CY1674" s="10"/>
      <c r="CZ1674" s="10"/>
      <c r="DA1674" s="10"/>
      <c r="DB1674" s="10"/>
      <c r="DC1674" s="10"/>
      <c r="DD1674" s="10"/>
      <c r="DE1674" s="10"/>
      <c r="DF1674" s="10"/>
      <c r="DG1674" s="10"/>
      <c r="DH1674" s="10"/>
      <c r="DI1674" s="10"/>
      <c r="DJ1674" s="10"/>
      <c r="DK1674" s="10"/>
      <c r="DL1674" s="10"/>
      <c r="DM1674" s="10"/>
      <c r="DN1674" s="10"/>
      <c r="DO1674" s="10"/>
      <c r="DP1674" s="10"/>
      <c r="DQ1674" s="10"/>
      <c r="DR1674" s="10"/>
      <c r="DS1674" s="10"/>
    </row>
    <row r="1675" spans="1:123" s="101" customFormat="1" ht="10.95" customHeight="1" x14ac:dyDescent="0.25">
      <c r="A1675" s="75" t="s">
        <v>348</v>
      </c>
      <c r="B1675" s="95" t="str">
        <f t="shared" si="464"/>
        <v>Bud02 2020,4004,'xpr006',0</v>
      </c>
      <c r="C1675" s="96">
        <f t="shared" si="465"/>
        <v>2020</v>
      </c>
      <c r="D1675" s="96">
        <v>4004</v>
      </c>
      <c r="E1675" s="97" t="str">
        <f>IF(LEFT(H1675,1) = "x",H1675,F1675)</f>
        <v>xpr006</v>
      </c>
      <c r="F1675" s="90">
        <v>503000</v>
      </c>
      <c r="G1675" s="98">
        <f>IF(""="",1,SUBSTITUTE(SUBSTITUTE("","xxp","xpp"),"xppm13","xppm08"))</f>
        <v>1</v>
      </c>
      <c r="H1675" s="98" t="str">
        <f>IF("xpr006"="",1,"xpr006")</f>
        <v>xpr006</v>
      </c>
      <c r="I1675" s="98">
        <f>IF("Ewz"="",1,IF(LEFT("Ewz",1)&lt;&gt;"E","Ewz",1))</f>
        <v>1</v>
      </c>
      <c r="J1675" s="98" t="str">
        <f>IF("Ewz"="",1,IF(LEFT("Ewz",1)="E","Ewz",1))</f>
        <v>Ewz</v>
      </c>
      <c r="K1675" s="99" t="s">
        <v>358</v>
      </c>
      <c r="L1675" s="91">
        <v>4004</v>
      </c>
      <c r="M1675" s="100" t="str">
        <f>IF(LEFT($G1675,4)="xppm","*","")</f>
        <v/>
      </c>
      <c r="N1675" s="101" t="str">
        <f>UPPER(TRIM("          WORKMANS COMP INSURANCE"))</f>
        <v>WORKMANS COMP INSURANCE</v>
      </c>
      <c r="P1675" s="102" t="s">
        <v>359</v>
      </c>
      <c r="R1675" s="109">
        <f>IFERROR(IF(1*AB1675&gt;0,AB1675,V1675),V1675)</f>
        <v>0</v>
      </c>
      <c r="S1675" s="108"/>
      <c r="T1675" s="101">
        <f>IFERROR(IF(LEFT($G1675,4)="xppm",AD1675/VLOOKUP($G1675,$K$11:$Z$28,T$1,0),IF(LEFT($J1675,1)="E",AD1675/VLOOKUP($J1675,$K$11:$Z$28,T$1,0),AD1675/T$6)),"")</f>
        <v>0</v>
      </c>
      <c r="V1675" s="101">
        <f>IFERROR(IF(LEFT($G1675,4)="xppm",AF1675/VLOOKUP($G1675,$K$11:$Z$28,V$1,0),IF(LEFT($J1675,1)="E",AF1675/VLOOKUP($J1675,$K$11:$Z$28,V$1,0),AF1675/V$6)),"")</f>
        <v>0</v>
      </c>
      <c r="X1675" s="101">
        <f>IFERROR(IF(LEFT($G1675,4)="xppm",AH1675/VLOOKUP($G1675,$K$11:$Z$28,X$1,0),IF(LEFT($J1675,1)="E",AH1675/VLOOKUP($J1675,$K$11:$Z$28,X$1,0),AH1675/X$6)),"")</f>
        <v>8.9466461942036571E-5</v>
      </c>
      <c r="Z1675" s="101">
        <f>IFERROR(IF(LEFT($G1675,4)="xppm",AJ1675/VLOOKUP($G1675,$K$11:$Z$28,Z$1,0),IF(LEFT($J1675,1)="E",AJ1675/VLOOKUP($J1675,$K$11:$Z$28,Z$1,0),AJ1675/Z$6)),"")</f>
        <v>0</v>
      </c>
      <c r="AA1675" s="108"/>
      <c r="AB1675" s="99" t="str">
        <f>IFERROR(IF(LEFT($G1675,4)="xppm",AL1675/VLOOKUP($G1675,$K$11:$Z$28,AB$1,0),IF(LEFT($J1675,1)="E",AL1675/VLOOKUP($J1675,$K$11:$AB$28,AB$1,0),AL1675/AB$6)),"")</f>
        <v/>
      </c>
      <c r="AC1675" s="110"/>
      <c r="AD1675" s="14">
        <v>0</v>
      </c>
      <c r="AE1675" s="14"/>
      <c r="AF1675" s="14">
        <v>0</v>
      </c>
      <c r="AG1675" s="14"/>
      <c r="AH1675" s="14">
        <v>13984.77</v>
      </c>
      <c r="AI1675" s="14"/>
      <c r="AJ1675" s="14">
        <v>0</v>
      </c>
      <c r="AK1675" s="65"/>
      <c r="AL1675" s="14">
        <v>0</v>
      </c>
      <c r="AM1675" s="65"/>
      <c r="AN1675" s="25">
        <v>0</v>
      </c>
      <c r="AO1675" s="25">
        <v>0</v>
      </c>
      <c r="AP1675" s="25">
        <v>-2163.0500000000002</v>
      </c>
      <c r="AQ1675" s="25">
        <v>0</v>
      </c>
      <c r="AR1675" s="25">
        <v>0</v>
      </c>
      <c r="AS1675" s="25">
        <v>0</v>
      </c>
      <c r="AT1675" s="25">
        <v>0</v>
      </c>
      <c r="AU1675" s="25">
        <v>0</v>
      </c>
      <c r="AV1675" s="25">
        <v>0</v>
      </c>
      <c r="AW1675" s="25">
        <v>0</v>
      </c>
      <c r="AX1675" s="25">
        <v>0</v>
      </c>
      <c r="AY1675" s="25">
        <v>0</v>
      </c>
      <c r="AZ1675" s="108"/>
      <c r="BA1675" s="10"/>
      <c r="BB1675" s="10"/>
      <c r="BC1675" s="10"/>
      <c r="BD1675" s="10"/>
      <c r="BE1675" s="10"/>
      <c r="BF1675" s="10"/>
      <c r="BG1675" s="10"/>
      <c r="BH1675" s="10"/>
      <c r="BI1675" s="10"/>
      <c r="BJ1675" s="10"/>
      <c r="BK1675" s="10"/>
      <c r="BL1675" s="10"/>
      <c r="BM1675" s="10"/>
      <c r="BN1675" s="10"/>
      <c r="BO1675" s="10"/>
      <c r="BP1675" s="10"/>
      <c r="BQ1675" s="10"/>
      <c r="BR1675" s="10"/>
      <c r="BS1675" s="10"/>
      <c r="BT1675" s="10"/>
      <c r="BU1675" s="10"/>
      <c r="BV1675" s="10"/>
      <c r="BW1675" s="10"/>
      <c r="BX1675" s="10"/>
      <c r="BY1675" s="10"/>
      <c r="BZ1675" s="10"/>
      <c r="CA1675" s="10"/>
      <c r="CB1675" s="10"/>
      <c r="CC1675" s="10"/>
      <c r="CD1675" s="10"/>
      <c r="CE1675" s="10"/>
      <c r="CF1675" s="10"/>
      <c r="CG1675" s="10"/>
      <c r="CH1675" s="10"/>
      <c r="CI1675" s="10"/>
      <c r="CJ1675" s="10"/>
      <c r="CK1675" s="10"/>
      <c r="CL1675" s="10"/>
      <c r="CM1675" s="10"/>
      <c r="CN1675" s="10"/>
      <c r="CO1675" s="10"/>
      <c r="CP1675" s="10"/>
      <c r="CQ1675" s="10"/>
      <c r="CR1675" s="10"/>
      <c r="CS1675" s="10"/>
      <c r="CT1675" s="10"/>
      <c r="CU1675" s="10"/>
      <c r="CV1675" s="10"/>
      <c r="CW1675" s="10"/>
      <c r="CX1675" s="10"/>
      <c r="CY1675" s="10"/>
      <c r="CZ1675" s="10"/>
      <c r="DA1675" s="10"/>
      <c r="DB1675" s="10"/>
      <c r="DC1675" s="10"/>
      <c r="DD1675" s="10"/>
      <c r="DE1675" s="10"/>
      <c r="DF1675" s="10"/>
      <c r="DG1675" s="10"/>
      <c r="DH1675" s="10"/>
      <c r="DI1675" s="10"/>
      <c r="DJ1675" s="10"/>
      <c r="DK1675" s="10"/>
      <c r="DL1675" s="10"/>
      <c r="DM1675" s="10"/>
      <c r="DN1675" s="10"/>
      <c r="DO1675" s="10"/>
      <c r="DP1675" s="10"/>
      <c r="DQ1675" s="10"/>
      <c r="DR1675" s="10"/>
      <c r="DS1675" s="10"/>
    </row>
    <row r="1676" spans="1:123" s="101" customFormat="1" ht="10.95" customHeight="1" x14ac:dyDescent="0.25">
      <c r="A1676" s="75" t="s">
        <v>348</v>
      </c>
      <c r="B1676" s="95" t="str">
        <f t="shared" si="464"/>
        <v>Bud02 2020,4004,'xpr004',0</v>
      </c>
      <c r="C1676" s="96">
        <f t="shared" si="465"/>
        <v>2020</v>
      </c>
      <c r="D1676" s="96">
        <v>4004</v>
      </c>
      <c r="E1676" s="97" t="str">
        <f>IF(LEFT(H1676,1) = "x",H1676,F1676)</f>
        <v>xpr004</v>
      </c>
      <c r="F1676" s="90">
        <v>501500</v>
      </c>
      <c r="G1676" s="98">
        <f>IF(""="",1,SUBSTITUTE(SUBSTITUTE("","xxp","xpp"),"xppm13","xppm08"))</f>
        <v>1</v>
      </c>
      <c r="H1676" s="98" t="str">
        <f>IF("xpr004"="",1,"xpr004")</f>
        <v>xpr004</v>
      </c>
      <c r="I1676" s="98">
        <f>IF("Ewz"="",1,IF(LEFT("Ewz",1)&lt;&gt;"E","Ewz",1))</f>
        <v>1</v>
      </c>
      <c r="J1676" s="98" t="str">
        <f>IF("Ewz"="",1,IF(LEFT("Ewz",1)="E","Ewz",1))</f>
        <v>Ewz</v>
      </c>
      <c r="K1676" s="99" t="s">
        <v>360</v>
      </c>
      <c r="L1676" s="91">
        <v>4004</v>
      </c>
      <c r="M1676" s="100" t="str">
        <f>IF(LEFT($G1676,4)="xppm","*","")</f>
        <v/>
      </c>
      <c r="N1676" s="101" t="str">
        <f>UPPER(TRIM("          OTHER"))</f>
        <v>OTHER</v>
      </c>
      <c r="P1676" s="102" t="s">
        <v>356</v>
      </c>
      <c r="R1676" s="109">
        <f>IFERROR(IF(1*AB1676&gt;0,AB1676,V1676),V1676)</f>
        <v>0</v>
      </c>
      <c r="S1676" s="108"/>
      <c r="T1676" s="101">
        <f>IFERROR(IF(LEFT($G1676,4)="xppm",AD1676/VLOOKUP($G1676,$K$11:$Z$28,T$1,0),IF(LEFT($J1676,1)="E",AD1676/VLOOKUP($J1676,$K$11:$Z$28,T$1,0),AD1676/T$6)),"")</f>
        <v>0</v>
      </c>
      <c r="V1676" s="101">
        <f>IFERROR(IF(LEFT($G1676,4)="xppm",AF1676/VLOOKUP($G1676,$K$11:$Z$28,V$1,0),IF(LEFT($J1676,1)="E",AF1676/VLOOKUP($J1676,$K$11:$Z$28,V$1,0),AF1676/V$6)),"")</f>
        <v>0</v>
      </c>
      <c r="X1676" s="101">
        <f>IFERROR(IF(LEFT($G1676,4)="xppm",AH1676/VLOOKUP($G1676,$K$11:$Z$28,X$1,0),IF(LEFT($J1676,1)="E",AH1676/VLOOKUP($J1676,$K$11:$Z$28,X$1,0),AH1676/X$6)),"")</f>
        <v>3.6401133837476759E-5</v>
      </c>
      <c r="Z1676" s="101">
        <f>IFERROR(IF(LEFT($G1676,4)="xppm",AJ1676/VLOOKUP($G1676,$K$11:$Z$28,Z$1,0),IF(LEFT($J1676,1)="E",AJ1676/VLOOKUP($J1676,$K$11:$Z$28,Z$1,0),AJ1676/Z$6)),"")</f>
        <v>0</v>
      </c>
      <c r="AA1676" s="108"/>
      <c r="AB1676" s="99" t="str">
        <f>IFERROR(IF(LEFT($G1676,4)="xppm",AL1676/VLOOKUP($G1676,$K$11:$Z$28,AB$1,0),IF(LEFT($J1676,1)="E",AL1676/VLOOKUP($J1676,$K$11:$AB$28,AB$1,0),AL1676/AB$6)),"")</f>
        <v/>
      </c>
      <c r="AC1676" s="110"/>
      <c r="AD1676" s="14">
        <v>0</v>
      </c>
      <c r="AE1676" s="14"/>
      <c r="AF1676" s="14">
        <v>0</v>
      </c>
      <c r="AG1676" s="14"/>
      <c r="AH1676" s="14">
        <v>5689.97</v>
      </c>
      <c r="AI1676" s="14"/>
      <c r="AJ1676" s="14">
        <v>0</v>
      </c>
      <c r="AK1676" s="65"/>
      <c r="AL1676" s="14">
        <v>0</v>
      </c>
      <c r="AM1676" s="65"/>
      <c r="AN1676" s="25">
        <v>-63.06</v>
      </c>
      <c r="AO1676" s="25">
        <v>0</v>
      </c>
      <c r="AP1676" s="25">
        <v>-27.29</v>
      </c>
      <c r="AQ1676" s="25">
        <v>0</v>
      </c>
      <c r="AR1676" s="25">
        <v>0</v>
      </c>
      <c r="AS1676" s="25">
        <v>0</v>
      </c>
      <c r="AT1676" s="25">
        <v>0</v>
      </c>
      <c r="AU1676" s="25">
        <v>0</v>
      </c>
      <c r="AV1676" s="25">
        <v>0</v>
      </c>
      <c r="AW1676" s="25">
        <v>0</v>
      </c>
      <c r="AX1676" s="25">
        <v>0</v>
      </c>
      <c r="AY1676" s="25">
        <v>0</v>
      </c>
      <c r="AZ1676" s="108"/>
      <c r="BA1676" s="10"/>
      <c r="BB1676" s="10"/>
      <c r="BC1676" s="10"/>
      <c r="BD1676" s="10"/>
      <c r="BE1676" s="10"/>
      <c r="BF1676" s="10"/>
      <c r="BG1676" s="10"/>
      <c r="BH1676" s="10"/>
      <c r="BI1676" s="10"/>
      <c r="BJ1676" s="10"/>
      <c r="BK1676" s="10"/>
      <c r="BL1676" s="10"/>
      <c r="BM1676" s="10"/>
      <c r="BN1676" s="10"/>
      <c r="BO1676" s="10"/>
      <c r="BP1676" s="10"/>
      <c r="BQ1676" s="10"/>
      <c r="BR1676" s="10"/>
      <c r="BS1676" s="10"/>
      <c r="BT1676" s="10"/>
      <c r="BU1676" s="10"/>
      <c r="BV1676" s="10"/>
      <c r="BW1676" s="10"/>
      <c r="BX1676" s="10"/>
      <c r="BY1676" s="10"/>
      <c r="BZ1676" s="10"/>
      <c r="CA1676" s="10"/>
      <c r="CB1676" s="10"/>
      <c r="CC1676" s="10"/>
      <c r="CD1676" s="10"/>
      <c r="CE1676" s="10"/>
      <c r="CF1676" s="10"/>
      <c r="CG1676" s="10"/>
      <c r="CH1676" s="10"/>
      <c r="CI1676" s="10"/>
      <c r="CJ1676" s="10"/>
      <c r="CK1676" s="10"/>
      <c r="CL1676" s="10"/>
      <c r="CM1676" s="10"/>
      <c r="CN1676" s="10"/>
      <c r="CO1676" s="10"/>
      <c r="CP1676" s="10"/>
      <c r="CQ1676" s="10"/>
      <c r="CR1676" s="10"/>
      <c r="CS1676" s="10"/>
      <c r="CT1676" s="10"/>
      <c r="CU1676" s="10"/>
      <c r="CV1676" s="10"/>
      <c r="CW1676" s="10"/>
      <c r="CX1676" s="10"/>
      <c r="CY1676" s="10"/>
      <c r="CZ1676" s="10"/>
      <c r="DA1676" s="10"/>
      <c r="DB1676" s="10"/>
      <c r="DC1676" s="10"/>
      <c r="DD1676" s="10"/>
      <c r="DE1676" s="10"/>
      <c r="DF1676" s="10"/>
      <c r="DG1676" s="10"/>
      <c r="DH1676" s="10"/>
      <c r="DI1676" s="10"/>
      <c r="DJ1676" s="10"/>
      <c r="DK1676" s="10"/>
      <c r="DL1676" s="10"/>
      <c r="DM1676" s="10"/>
      <c r="DN1676" s="10"/>
      <c r="DO1676" s="10"/>
      <c r="DP1676" s="10"/>
      <c r="DQ1676" s="10"/>
      <c r="DR1676" s="10"/>
      <c r="DS1676" s="10"/>
    </row>
    <row r="1677" spans="1:123" ht="4.05" customHeight="1" x14ac:dyDescent="0.25">
      <c r="A1677" s="75" t="s">
        <v>348</v>
      </c>
      <c r="E1677" s="111"/>
      <c r="F1677" s="112"/>
      <c r="T1677" s="25"/>
      <c r="U1677" s="25"/>
      <c r="V1677" s="25"/>
      <c r="W1677" s="25"/>
      <c r="X1677" s="25"/>
      <c r="Y1677" s="25"/>
      <c r="Z1677" s="25"/>
      <c r="AA1677" s="25"/>
      <c r="AB1677" s="14"/>
      <c r="AC1677" s="14"/>
    </row>
    <row r="1678" spans="1:123" s="86" customFormat="1" ht="15" customHeight="1" x14ac:dyDescent="0.25">
      <c r="A1678" s="75" t="s">
        <v>348</v>
      </c>
      <c r="B1678" s="80"/>
      <c r="C1678" s="80"/>
      <c r="D1678" s="80"/>
      <c r="E1678" s="81"/>
      <c r="F1678" s="82"/>
      <c r="G1678" s="81"/>
      <c r="H1678" s="81"/>
      <c r="I1678" s="81"/>
      <c r="J1678" s="81"/>
      <c r="K1678" s="81"/>
      <c r="L1678" s="83">
        <f>L1679</f>
        <v>4004</v>
      </c>
      <c r="M1678" s="84" t="s">
        <v>361</v>
      </c>
      <c r="N1678" s="84"/>
      <c r="O1678" s="84"/>
      <c r="P1678" s="84"/>
      <c r="Q1678" s="84"/>
      <c r="R1678" s="84"/>
      <c r="S1678" s="84"/>
      <c r="T1678" s="84"/>
      <c r="U1678" s="84"/>
      <c r="V1678" s="84"/>
      <c r="W1678" s="84"/>
      <c r="X1678" s="84"/>
      <c r="Y1678" s="84"/>
      <c r="Z1678" s="84"/>
      <c r="AA1678" s="84"/>
      <c r="AB1678" s="81"/>
      <c r="AC1678" s="81"/>
      <c r="AD1678" s="14"/>
      <c r="AE1678" s="14"/>
      <c r="AF1678" s="14"/>
      <c r="AG1678" s="14"/>
      <c r="AH1678" s="14"/>
      <c r="AI1678" s="14"/>
      <c r="AJ1678" s="14"/>
      <c r="AK1678" s="14"/>
      <c r="AL1678" s="14"/>
      <c r="AM1678" s="14"/>
      <c r="AN1678" s="85"/>
      <c r="AO1678" s="85"/>
      <c r="AP1678" s="85"/>
      <c r="AQ1678" s="85"/>
      <c r="AR1678" s="85"/>
      <c r="AS1678" s="85"/>
      <c r="AT1678" s="85"/>
      <c r="AU1678" s="85"/>
      <c r="AV1678" s="85"/>
      <c r="AW1678" s="85"/>
      <c r="AX1678" s="85"/>
      <c r="AY1678" s="85"/>
      <c r="AZ1678" s="84"/>
      <c r="BA1678" s="10"/>
      <c r="BB1678" s="10"/>
      <c r="BC1678" s="10"/>
      <c r="BD1678" s="10"/>
      <c r="BE1678" s="10"/>
      <c r="BF1678" s="10"/>
      <c r="BG1678" s="10"/>
      <c r="BH1678" s="10"/>
      <c r="BI1678" s="10"/>
      <c r="BJ1678" s="10"/>
      <c r="BK1678" s="10"/>
      <c r="BL1678" s="10"/>
      <c r="BM1678" s="10"/>
      <c r="BN1678" s="10"/>
      <c r="BO1678" s="10"/>
      <c r="BP1678" s="10"/>
      <c r="BQ1678" s="10"/>
      <c r="BR1678" s="10"/>
      <c r="BS1678" s="10"/>
      <c r="BT1678" s="10"/>
      <c r="BU1678" s="10"/>
      <c r="BV1678" s="10"/>
      <c r="BW1678" s="10"/>
      <c r="BX1678" s="10"/>
      <c r="BY1678" s="10"/>
      <c r="BZ1678" s="10"/>
      <c r="CA1678" s="10"/>
      <c r="CB1678" s="10"/>
      <c r="CC1678" s="10"/>
      <c r="CD1678" s="10"/>
      <c r="CE1678" s="10"/>
      <c r="CF1678" s="10"/>
      <c r="CG1678" s="10"/>
      <c r="CH1678" s="10"/>
      <c r="CI1678" s="10"/>
      <c r="CJ1678" s="10"/>
      <c r="CK1678" s="10"/>
      <c r="CL1678" s="10"/>
      <c r="CM1678" s="10"/>
      <c r="CN1678" s="10"/>
      <c r="CO1678" s="10"/>
      <c r="CP1678" s="10"/>
      <c r="CQ1678" s="10"/>
      <c r="CR1678" s="10"/>
      <c r="CS1678" s="10"/>
      <c r="CT1678" s="10"/>
      <c r="CU1678" s="10"/>
      <c r="CV1678" s="10"/>
      <c r="CW1678" s="10"/>
      <c r="CX1678" s="10"/>
      <c r="CY1678" s="10"/>
      <c r="CZ1678" s="10"/>
      <c r="DA1678" s="10"/>
      <c r="DB1678" s="10"/>
      <c r="DC1678" s="10"/>
      <c r="DD1678" s="10"/>
      <c r="DE1678" s="10"/>
      <c r="DF1678" s="10"/>
      <c r="DG1678" s="10"/>
      <c r="DH1678" s="10"/>
      <c r="DI1678" s="10"/>
      <c r="DJ1678" s="10"/>
      <c r="DK1678" s="10"/>
      <c r="DL1678" s="10"/>
      <c r="DM1678" s="10"/>
      <c r="DN1678" s="10"/>
      <c r="DO1678" s="10"/>
      <c r="DP1678" s="10"/>
      <c r="DQ1678" s="10"/>
      <c r="DR1678" s="10"/>
      <c r="DS1678" s="10"/>
    </row>
    <row r="1679" spans="1:123" s="101" customFormat="1" ht="10.95" customHeight="1" x14ac:dyDescent="0.25">
      <c r="A1679" s="75" t="s">
        <v>348</v>
      </c>
      <c r="B1679" s="95" t="str">
        <f t="shared" ref="B1679" si="466">IF(E1679&gt;0,"Bud02 " &amp; C1679 &amp;","&amp;D1679&amp;",'"&amp;E1679&amp;"',"&amp;1*R1679)</f>
        <v>Bud02 2020,4004,'xhnm06',0</v>
      </c>
      <c r="C1679" s="96">
        <f t="shared" ref="C1679" si="467">$E$5</f>
        <v>2020</v>
      </c>
      <c r="D1679" s="96">
        <v>4004</v>
      </c>
      <c r="E1679" s="97" t="str">
        <f>IF(LEFT(H1679,1) = "x",H1679,F1679)</f>
        <v>xhnm06</v>
      </c>
      <c r="F1679" s="90">
        <v>506500</v>
      </c>
      <c r="G1679" s="98">
        <f>IF(""="",1,SUBSTITUTE(SUBSTITUTE("","xxp","xpp"),"xppm13","xppm08"))</f>
        <v>1</v>
      </c>
      <c r="H1679" s="98" t="str">
        <f>IF("xhnm06"="",1,"xhnm06")</f>
        <v>xhnm06</v>
      </c>
      <c r="I1679" s="98">
        <f>IF("E120z"="",1,IF(LEFT("E120z",1)&lt;&gt;"E","E120z",1))</f>
        <v>1</v>
      </c>
      <c r="J1679" s="98" t="str">
        <f>IF("E120z"="",1,IF(LEFT("E120z",1)="E","E120z",1))</f>
        <v>E120z</v>
      </c>
      <c r="K1679" s="99" t="s">
        <v>362</v>
      </c>
      <c r="L1679" s="91">
        <v>4004</v>
      </c>
      <c r="M1679" s="100" t="str">
        <f>IF(LEFT($G1679,4)="xppm","*","")</f>
        <v/>
      </c>
      <c r="N1679" s="101" t="str">
        <f>UPPER(TRIM("          HOUSE THERAPY - MEDICARE B"))</f>
        <v>HOUSE THERAPY - MEDICARE B</v>
      </c>
      <c r="P1679" s="102" t="s">
        <v>356</v>
      </c>
      <c r="R1679" s="109">
        <f>IFERROR(IF(1*AB1679&gt;0,AB1679,V1679),V1679)</f>
        <v>0</v>
      </c>
      <c r="S1679" s="108"/>
      <c r="T1679" s="101">
        <f>IFERROR(IF(LEFT($G1679,4)="xppm",AD1679/VLOOKUP($G1679,$K$11:$Z$28,T$1,0),IF(LEFT($J1679,1)="E",AD1679/VLOOKUP($J1679,$K$11:$Z$28,T$1,0),AD1679/T$6)),"")</f>
        <v>0</v>
      </c>
      <c r="V1679" s="101">
        <f>IFERROR(IF(LEFT($G1679,4)="xppm",AF1679/VLOOKUP($G1679,$K$11:$Z$28,V$1,0),IF(LEFT($J1679,1)="E",AF1679/VLOOKUP($J1679,$K$11:$Z$28,V$1,0),AF1679/V$6)),"")</f>
        <v>0</v>
      </c>
      <c r="X1679" s="101">
        <f>IFERROR(IF(LEFT($G1679,4)="xppm",AH1679/VLOOKUP($G1679,$K$11:$Z$28,X$1,0),IF(LEFT($J1679,1)="E",AH1679/VLOOKUP($J1679,$K$11:$Z$28,X$1,0),AH1679/X$6)),"")</f>
        <v>4.7929065936910695E-4</v>
      </c>
      <c r="Z1679" s="101">
        <f>IFERROR(IF(LEFT($G1679,4)="xppm",AJ1679/VLOOKUP($G1679,$K$11:$Z$28,Z$1,0),IF(LEFT($J1679,1)="E",AJ1679/VLOOKUP($J1679,$K$11:$Z$28,Z$1,0),AJ1679/Z$6)),"")</f>
        <v>0</v>
      </c>
      <c r="AA1679" s="108"/>
      <c r="AB1679" s="99" t="str">
        <f>IFERROR(IF(LEFT($G1679,4)="xppm",AL1679/VLOOKUP($G1679,$K$11:$Z$28,AB$1,0),IF(LEFT($J1679,1)="E",AL1679/VLOOKUP($J1679,$K$11:$AB$28,AB$1,0),AL1679/AB$6)),"")</f>
        <v/>
      </c>
      <c r="AC1679" s="110"/>
      <c r="AD1679" s="14">
        <v>0</v>
      </c>
      <c r="AE1679" s="14"/>
      <c r="AF1679" s="14">
        <v>0</v>
      </c>
      <c r="AG1679" s="14"/>
      <c r="AH1679" s="14">
        <v>4900.88</v>
      </c>
      <c r="AI1679" s="14"/>
      <c r="AJ1679" s="14">
        <v>0</v>
      </c>
      <c r="AK1679" s="65"/>
      <c r="AL1679" s="14">
        <v>0</v>
      </c>
      <c r="AM1679" s="65"/>
      <c r="AN1679" s="25">
        <v>0</v>
      </c>
      <c r="AO1679" s="25">
        <v>0</v>
      </c>
      <c r="AP1679" s="25">
        <v>0</v>
      </c>
      <c r="AQ1679" s="25">
        <v>0</v>
      </c>
      <c r="AR1679" s="25">
        <v>0</v>
      </c>
      <c r="AS1679" s="25">
        <v>0</v>
      </c>
      <c r="AT1679" s="25">
        <v>0</v>
      </c>
      <c r="AU1679" s="25">
        <v>0</v>
      </c>
      <c r="AV1679" s="25">
        <v>0</v>
      </c>
      <c r="AW1679" s="25">
        <v>0</v>
      </c>
      <c r="AX1679" s="25">
        <v>0</v>
      </c>
      <c r="AY1679" s="25">
        <v>0</v>
      </c>
      <c r="AZ1679" s="108"/>
      <c r="BA1679" s="10"/>
      <c r="BB1679" s="10"/>
      <c r="BC1679" s="10"/>
      <c r="BD1679" s="10"/>
      <c r="BE1679" s="10"/>
      <c r="BF1679" s="10"/>
      <c r="BG1679" s="10"/>
      <c r="BH1679" s="10"/>
      <c r="BI1679" s="10"/>
      <c r="BJ1679" s="10"/>
      <c r="BK1679" s="10"/>
      <c r="BL1679" s="10"/>
      <c r="BM1679" s="10"/>
      <c r="BN1679" s="10"/>
      <c r="BO1679" s="10"/>
      <c r="BP1679" s="10"/>
      <c r="BQ1679" s="10"/>
      <c r="BR1679" s="10"/>
      <c r="BS1679" s="10"/>
      <c r="BT1679" s="10"/>
      <c r="BU1679" s="10"/>
      <c r="BV1679" s="10"/>
      <c r="BW1679" s="10"/>
      <c r="BX1679" s="10"/>
      <c r="BY1679" s="10"/>
      <c r="BZ1679" s="10"/>
      <c r="CA1679" s="10"/>
      <c r="CB1679" s="10"/>
      <c r="CC1679" s="10"/>
      <c r="CD1679" s="10"/>
      <c r="CE1679" s="10"/>
      <c r="CF1679" s="10"/>
      <c r="CG1679" s="10"/>
      <c r="CH1679" s="10"/>
      <c r="CI1679" s="10"/>
      <c r="CJ1679" s="10"/>
      <c r="CK1679" s="10"/>
      <c r="CL1679" s="10"/>
      <c r="CM1679" s="10"/>
      <c r="CN1679" s="10"/>
      <c r="CO1679" s="10"/>
      <c r="CP1679" s="10"/>
      <c r="CQ1679" s="10"/>
      <c r="CR1679" s="10"/>
      <c r="CS1679" s="10"/>
      <c r="CT1679" s="10"/>
      <c r="CU1679" s="10"/>
      <c r="CV1679" s="10"/>
      <c r="CW1679" s="10"/>
      <c r="CX1679" s="10"/>
      <c r="CY1679" s="10"/>
      <c r="CZ1679" s="10"/>
      <c r="DA1679" s="10"/>
      <c r="DB1679" s="10"/>
      <c r="DC1679" s="10"/>
      <c r="DD1679" s="10"/>
      <c r="DE1679" s="10"/>
      <c r="DF1679" s="10"/>
      <c r="DG1679" s="10"/>
      <c r="DH1679" s="10"/>
      <c r="DI1679" s="10"/>
      <c r="DJ1679" s="10"/>
      <c r="DK1679" s="10"/>
      <c r="DL1679" s="10"/>
      <c r="DM1679" s="10"/>
      <c r="DN1679" s="10"/>
      <c r="DO1679" s="10"/>
      <c r="DP1679" s="10"/>
      <c r="DQ1679" s="10"/>
      <c r="DR1679" s="10"/>
      <c r="DS1679" s="10"/>
    </row>
    <row r="1680" spans="1:123" s="101" customFormat="1" ht="10.95" customHeight="1" x14ac:dyDescent="0.25">
      <c r="A1680" s="75" t="s">
        <v>348</v>
      </c>
      <c r="B1680" s="95" t="str">
        <f>IF(E1680&gt;0,"Bud02 " &amp; C1680 &amp;","&amp;D1680&amp;",'"&amp;E1680&amp;"',"&amp;1*R1680)</f>
        <v>Bud02 2020,4004,'508100',0</v>
      </c>
      <c r="C1680" s="96">
        <f>$E$5</f>
        <v>2020</v>
      </c>
      <c r="D1680" s="96">
        <v>4004</v>
      </c>
      <c r="E1680" s="97">
        <f>IF(LEFT(H1680,1) = "x",H1680,F1680)</f>
        <v>508100</v>
      </c>
      <c r="F1680" s="90">
        <v>508100</v>
      </c>
      <c r="G1680" s="98">
        <f>IF(""="",1,SUBSTITUTE(SUBSTITUTE("","xxp","xpp"),"xppm13","xppm08"))</f>
        <v>1</v>
      </c>
      <c r="H1680" s="98">
        <f>IF(""="",1,"")</f>
        <v>1</v>
      </c>
      <c r="I1680" s="98">
        <f>IF(""="",1,IF(LEFT("",1)&lt;&gt;"E","",1))</f>
        <v>1</v>
      </c>
      <c r="J1680" s="98">
        <f>IF(""="",1,IF(LEFT("",1)="E","",1))</f>
        <v>1</v>
      </c>
      <c r="K1680" s="99" t="s">
        <v>363</v>
      </c>
      <c r="L1680" s="91">
        <v>4004</v>
      </c>
      <c r="M1680" s="100" t="str">
        <f>IF(LEFT($G1680,4)="xppm","*","")</f>
        <v/>
      </c>
      <c r="N1680" s="101" t="str">
        <f>UPPER(TRIM("          HOUSE THERAPY - REHAB SUPPLIES"))</f>
        <v>HOUSE THERAPY - REHAB SUPPLIES</v>
      </c>
      <c r="P1680" s="102" t="s">
        <v>356</v>
      </c>
      <c r="R1680" s="109">
        <f>IFERROR(IF(1*AB1680&gt;0,AB1680,V1680),V1680)</f>
        <v>0</v>
      </c>
      <c r="S1680" s="108"/>
      <c r="T1680" s="101">
        <f>IFERROR(IF(LEFT($G1680,4)="xppm",AD1680/VLOOKUP($G1680,$K$11:$Z$28,T$1,0),IF(LEFT($J1680,1)="E",AD1680/VLOOKUP($J1680,$K$11:$Z$28,T$1,0),AD1680/T$6)),"")</f>
        <v>0</v>
      </c>
      <c r="V1680" s="101">
        <f>IFERROR(IF(LEFT($G1680,4)="xppm",AF1680/VLOOKUP($G1680,$K$11:$Z$28,V$1,0),IF(LEFT($J1680,1)="E",AF1680/VLOOKUP($J1680,$K$11:$Z$28,V$1,0),AF1680/V$6)),"")</f>
        <v>0</v>
      </c>
      <c r="X1680" s="101">
        <f>IFERROR(IF(LEFT($G1680,4)="xppm",AH1680/VLOOKUP($G1680,$K$11:$Z$28,X$1,0),IF(LEFT($J1680,1)="E",AH1680/VLOOKUP($J1680,$K$11:$Z$28,X$1,0),AH1680/X$6)),"")</f>
        <v>0</v>
      </c>
      <c r="Z1680" s="101">
        <f>IFERROR(IF(LEFT($G1680,4)="xppm",AJ1680/VLOOKUP($G1680,$K$11:$Z$28,Z$1,0),IF(LEFT($J1680,1)="E",AJ1680/VLOOKUP($J1680,$K$11:$Z$28,Z$1,0),AJ1680/Z$6)),"")</f>
        <v>0</v>
      </c>
      <c r="AA1680" s="108"/>
      <c r="AB1680" s="99">
        <f>IFERROR(IF(LEFT($G1680,4)="xppm",AL1680/VLOOKUP($G1680,$K$11:$Z$28,AB$1,0),IF(LEFT($J1680,1)="E",AL1680/VLOOKUP($J1680,$K$11:$AB$28,AB$1,0),AL1680/AB$6)),"")</f>
        <v>0</v>
      </c>
      <c r="AC1680" s="110"/>
      <c r="AD1680" s="14">
        <v>0</v>
      </c>
      <c r="AE1680" s="14"/>
      <c r="AF1680" s="14">
        <v>0</v>
      </c>
      <c r="AG1680" s="14"/>
      <c r="AH1680" s="14">
        <v>0</v>
      </c>
      <c r="AI1680" s="14"/>
      <c r="AJ1680" s="14"/>
      <c r="AK1680" s="65"/>
      <c r="AL1680" s="14"/>
      <c r="AM1680" s="65"/>
      <c r="AN1680" s="25">
        <v>0</v>
      </c>
      <c r="AO1680" s="25">
        <v>0</v>
      </c>
      <c r="AP1680" s="25">
        <v>0</v>
      </c>
      <c r="AQ1680" s="25">
        <v>0</v>
      </c>
      <c r="AR1680" s="25">
        <v>0</v>
      </c>
      <c r="AS1680" s="25">
        <v>0</v>
      </c>
      <c r="AT1680" s="25">
        <v>0</v>
      </c>
      <c r="AU1680" s="25">
        <v>0</v>
      </c>
      <c r="AV1680" s="25">
        <v>0</v>
      </c>
      <c r="AW1680" s="25">
        <v>0</v>
      </c>
      <c r="AX1680" s="25">
        <v>0</v>
      </c>
      <c r="AY1680" s="25">
        <v>0</v>
      </c>
      <c r="AZ1680" s="108"/>
      <c r="BA1680" s="10"/>
      <c r="BB1680" s="10"/>
      <c r="BC1680" s="10"/>
      <c r="BD1680" s="10"/>
      <c r="BE1680" s="10"/>
      <c r="BF1680" s="10"/>
      <c r="BG1680" s="10"/>
      <c r="BH1680" s="10"/>
      <c r="BI1680" s="10"/>
      <c r="BJ1680" s="10"/>
      <c r="BK1680" s="10"/>
      <c r="BL1680" s="10"/>
      <c r="BM1680" s="10"/>
      <c r="BN1680" s="10"/>
      <c r="BO1680" s="10"/>
      <c r="BP1680" s="10"/>
      <c r="BQ1680" s="10"/>
      <c r="BR1680" s="10"/>
      <c r="BS1680" s="10"/>
      <c r="BT1680" s="10"/>
      <c r="BU1680" s="10"/>
      <c r="BV1680" s="10"/>
      <c r="BW1680" s="10"/>
      <c r="BX1680" s="10"/>
      <c r="BY1680" s="10"/>
      <c r="BZ1680" s="10"/>
      <c r="CA1680" s="10"/>
      <c r="CB1680" s="10"/>
      <c r="CC1680" s="10"/>
      <c r="CD1680" s="10"/>
      <c r="CE1680" s="10"/>
      <c r="CF1680" s="10"/>
      <c r="CG1680" s="10"/>
      <c r="CH1680" s="10"/>
      <c r="CI1680" s="10"/>
      <c r="CJ1680" s="10"/>
      <c r="CK1680" s="10"/>
      <c r="CL1680" s="10"/>
      <c r="CM1680" s="10"/>
      <c r="CN1680" s="10"/>
      <c r="CO1680" s="10"/>
      <c r="CP1680" s="10"/>
      <c r="CQ1680" s="10"/>
      <c r="CR1680" s="10"/>
      <c r="CS1680" s="10"/>
      <c r="CT1680" s="10"/>
      <c r="CU1680" s="10"/>
      <c r="CV1680" s="10"/>
      <c r="CW1680" s="10"/>
      <c r="CX1680" s="10"/>
      <c r="CY1680" s="10"/>
      <c r="CZ1680" s="10"/>
      <c r="DA1680" s="10"/>
      <c r="DB1680" s="10"/>
      <c r="DC1680" s="10"/>
      <c r="DD1680" s="10"/>
      <c r="DE1680" s="10"/>
      <c r="DF1680" s="10"/>
      <c r="DG1680" s="10"/>
      <c r="DH1680" s="10"/>
      <c r="DI1680" s="10"/>
      <c r="DJ1680" s="10"/>
      <c r="DK1680" s="10"/>
      <c r="DL1680" s="10"/>
      <c r="DM1680" s="10"/>
      <c r="DN1680" s="10"/>
      <c r="DO1680" s="10"/>
      <c r="DP1680" s="10"/>
      <c r="DQ1680" s="10"/>
      <c r="DR1680" s="10"/>
      <c r="DS1680" s="10"/>
    </row>
    <row r="1681" spans="1:123" ht="4.05" customHeight="1" x14ac:dyDescent="0.25">
      <c r="A1681" s="75" t="s">
        <v>348</v>
      </c>
      <c r="E1681" s="111"/>
      <c r="F1681" s="112"/>
      <c r="T1681" s="25"/>
      <c r="U1681" s="25"/>
      <c r="V1681" s="25"/>
      <c r="W1681" s="25"/>
      <c r="X1681" s="25"/>
      <c r="Y1681" s="25"/>
      <c r="Z1681" s="25"/>
      <c r="AA1681" s="25"/>
      <c r="AB1681" s="14"/>
      <c r="AC1681" s="14"/>
    </row>
    <row r="1682" spans="1:123" s="86" customFormat="1" ht="15" customHeight="1" x14ac:dyDescent="0.25">
      <c r="A1682" s="75" t="s">
        <v>348</v>
      </c>
      <c r="B1682" s="80"/>
      <c r="C1682" s="80"/>
      <c r="D1682" s="80"/>
      <c r="E1682" s="81"/>
      <c r="F1682" s="82"/>
      <c r="G1682" s="81"/>
      <c r="H1682" s="81"/>
      <c r="I1682" s="81"/>
      <c r="J1682" s="81"/>
      <c r="K1682" s="81"/>
      <c r="L1682" s="83">
        <f>L1683</f>
        <v>4004</v>
      </c>
      <c r="M1682" s="84" t="s">
        <v>364</v>
      </c>
      <c r="N1682" s="84"/>
      <c r="O1682" s="84"/>
      <c r="P1682" s="84"/>
      <c r="Q1682" s="84"/>
      <c r="R1682" s="84"/>
      <c r="S1682" s="84"/>
      <c r="T1682" s="84"/>
      <c r="U1682" s="84"/>
      <c r="V1682" s="84"/>
      <c r="W1682" s="84"/>
      <c r="X1682" s="84"/>
      <c r="Y1682" s="84"/>
      <c r="Z1682" s="84"/>
      <c r="AA1682" s="84"/>
      <c r="AB1682" s="81"/>
      <c r="AC1682" s="81"/>
      <c r="AD1682" s="14"/>
      <c r="AE1682" s="14"/>
      <c r="AF1682" s="14"/>
      <c r="AG1682" s="14"/>
      <c r="AH1682" s="14"/>
      <c r="AI1682" s="14"/>
      <c r="AJ1682" s="14"/>
      <c r="AK1682" s="14"/>
      <c r="AL1682" s="14"/>
      <c r="AM1682" s="14"/>
      <c r="AN1682" s="85"/>
      <c r="AO1682" s="85"/>
      <c r="AP1682" s="85"/>
      <c r="AQ1682" s="85"/>
      <c r="AR1682" s="85"/>
      <c r="AS1682" s="85"/>
      <c r="AT1682" s="85"/>
      <c r="AU1682" s="85"/>
      <c r="AV1682" s="85"/>
      <c r="AW1682" s="85"/>
      <c r="AX1682" s="85"/>
      <c r="AY1682" s="85"/>
      <c r="AZ1682" s="84"/>
      <c r="BA1682" s="10"/>
      <c r="BB1682" s="10"/>
      <c r="BC1682" s="10"/>
      <c r="BD1682" s="10"/>
      <c r="BE1682" s="10"/>
      <c r="BF1682" s="10"/>
      <c r="BG1682" s="10"/>
      <c r="BH1682" s="10"/>
      <c r="BI1682" s="10"/>
      <c r="BJ1682" s="10"/>
      <c r="BK1682" s="10"/>
      <c r="BL1682" s="10"/>
      <c r="BM1682" s="10"/>
      <c r="BN1682" s="10"/>
      <c r="BO1682" s="10"/>
      <c r="BP1682" s="10"/>
      <c r="BQ1682" s="10"/>
      <c r="BR1682" s="10"/>
      <c r="BS1682" s="10"/>
      <c r="BT1682" s="10"/>
      <c r="BU1682" s="10"/>
      <c r="BV1682" s="10"/>
      <c r="BW1682" s="10"/>
      <c r="BX1682" s="10"/>
      <c r="BY1682" s="10"/>
      <c r="BZ1682" s="10"/>
      <c r="CA1682" s="10"/>
      <c r="CB1682" s="10"/>
      <c r="CC1682" s="10"/>
      <c r="CD1682" s="10"/>
      <c r="CE1682" s="10"/>
      <c r="CF1682" s="10"/>
      <c r="CG1682" s="10"/>
      <c r="CH1682" s="10"/>
      <c r="CI1682" s="10"/>
      <c r="CJ1682" s="10"/>
      <c r="CK1682" s="10"/>
      <c r="CL1682" s="10"/>
      <c r="CM1682" s="10"/>
      <c r="CN1682" s="10"/>
      <c r="CO1682" s="10"/>
      <c r="CP1682" s="10"/>
      <c r="CQ1682" s="10"/>
      <c r="CR1682" s="10"/>
      <c r="CS1682" s="10"/>
      <c r="CT1682" s="10"/>
      <c r="CU1682" s="10"/>
      <c r="CV1682" s="10"/>
      <c r="CW1682" s="10"/>
      <c r="CX1682" s="10"/>
      <c r="CY1682" s="10"/>
      <c r="CZ1682" s="10"/>
      <c r="DA1682" s="10"/>
      <c r="DB1682" s="10"/>
      <c r="DC1682" s="10"/>
      <c r="DD1682" s="10"/>
      <c r="DE1682" s="10"/>
      <c r="DF1682" s="10"/>
      <c r="DG1682" s="10"/>
      <c r="DH1682" s="10"/>
      <c r="DI1682" s="10"/>
      <c r="DJ1682" s="10"/>
      <c r="DK1682" s="10"/>
      <c r="DL1682" s="10"/>
      <c r="DM1682" s="10"/>
      <c r="DN1682" s="10"/>
      <c r="DO1682" s="10"/>
      <c r="DP1682" s="10"/>
      <c r="DQ1682" s="10"/>
      <c r="DR1682" s="10"/>
      <c r="DS1682" s="10"/>
    </row>
    <row r="1683" spans="1:123" s="101" customFormat="1" ht="10.95" customHeight="1" x14ac:dyDescent="0.25">
      <c r="A1683" s="75" t="s">
        <v>348</v>
      </c>
      <c r="B1683" s="95" t="str">
        <f t="shared" ref="B1683" si="468">IF(E1683&gt;0,"Bud02 " &amp; C1683 &amp;","&amp;D1683&amp;",'"&amp;E1683&amp;"',"&amp;1*R1683)</f>
        <v>Bud02 2020,4004,'xdit02',0</v>
      </c>
      <c r="C1683" s="96">
        <f t="shared" ref="C1683" si="469">$E$5</f>
        <v>2020</v>
      </c>
      <c r="D1683" s="96">
        <v>4004</v>
      </c>
      <c r="E1683" s="97" t="str">
        <f>IF(LEFT(H1683,1) = "x",H1683,F1683)</f>
        <v>xdit02</v>
      </c>
      <c r="F1683" s="90">
        <v>530400</v>
      </c>
      <c r="G1683" s="98" t="str">
        <f>IF("xppm02"="",1,SUBSTITUTE(SUBSTITUTE("xppm02","xxp","xpp"),"xppm13","xppm08"))</f>
        <v>xppm02</v>
      </c>
      <c r="H1683" s="98" t="str">
        <f>IF("xdit02"="",1,"xdit02")</f>
        <v>xdit02</v>
      </c>
      <c r="I1683" s="98">
        <f>IF(""="",1,IF(LEFT("",1)&lt;&gt;"E","",1))</f>
        <v>1</v>
      </c>
      <c r="J1683" s="98">
        <f>IF(""="",1,IF(LEFT("",1)="E","",1))</f>
        <v>1</v>
      </c>
      <c r="K1683" s="99" t="s">
        <v>365</v>
      </c>
      <c r="L1683" s="91">
        <v>4004</v>
      </c>
      <c r="M1683" s="100" t="str">
        <f>IF(LEFT($G1683,4)="xppm","*","")</f>
        <v>*</v>
      </c>
      <c r="N1683" s="101" t="str">
        <f>UPPER(TRIM("          DIETARY CONTRACT SERVICES"))</f>
        <v>DIETARY CONTRACT SERVICES</v>
      </c>
      <c r="P1683" s="102" t="s">
        <v>366</v>
      </c>
      <c r="R1683" s="109">
        <f>IFERROR(IF(1*AB1683&gt;0,AB1683,V1683),V1683)</f>
        <v>0</v>
      </c>
      <c r="S1683" s="108"/>
      <c r="T1683" s="101">
        <f>IFERROR(IF(LEFT($G1683,4)="xppm",AD1683/VLOOKUP($G1683,$K$11:$Z$28,T$1,0),IF(LEFT($J1683,1)="E",AD1683/VLOOKUP($J1683,$K$11:$Z$28,T$1,0),AD1683/T$6)),"")</f>
        <v>0</v>
      </c>
      <c r="V1683" s="101">
        <f>IFERROR(IF(LEFT($G1683,4)="xppm",AF1683/VLOOKUP($G1683,$K$11:$Z$28,V$1,0),IF(LEFT($J1683,1)="E",AF1683/VLOOKUP($J1683,$K$11:$Z$28,V$1,0),AF1683/V$6)),"")</f>
        <v>0</v>
      </c>
      <c r="X1683" s="101">
        <f>IFERROR(IF(LEFT($G1683,4)="xppm",AH1683/VLOOKUP($G1683,$K$11:$Z$28,X$1,0),IF(LEFT($J1683,1)="E",AH1683/VLOOKUP($J1683,$K$11:$Z$28,X$1,0),AH1683/X$6)),"")</f>
        <v>2.0337993524384246E-2</v>
      </c>
      <c r="Z1683" s="101">
        <f>IFERROR(IF(LEFT($G1683,4)="xppm",AJ1683/VLOOKUP($G1683,$K$11:$Z$28,Z$1,0),IF(LEFT($J1683,1)="E",AJ1683/VLOOKUP($J1683,$K$11:$Z$28,Z$1,0),AJ1683/Z$6)),"")</f>
        <v>0</v>
      </c>
      <c r="AA1683" s="108"/>
      <c r="AB1683" s="99" t="str">
        <f>IFERROR(IF(LEFT($G1683,4)="xppm",AL1683/VLOOKUP($G1683,$K$11:$Z$28,AB$1,0),IF(LEFT($J1683,1)="E",AL1683/VLOOKUP($J1683,$K$11:$AB$28,AB$1,0),AL1683/AB$6)),"")</f>
        <v/>
      </c>
      <c r="AC1683" s="110"/>
      <c r="AD1683" s="14">
        <v>0</v>
      </c>
      <c r="AE1683" s="14"/>
      <c r="AF1683" s="14">
        <v>0</v>
      </c>
      <c r="AG1683" s="14"/>
      <c r="AH1683" s="14">
        <v>24440.959999999999</v>
      </c>
      <c r="AI1683" s="14"/>
      <c r="AJ1683" s="14">
        <v>0</v>
      </c>
      <c r="AK1683" s="65"/>
      <c r="AL1683" s="14">
        <v>0</v>
      </c>
      <c r="AM1683" s="65"/>
      <c r="AN1683" s="25">
        <v>0</v>
      </c>
      <c r="AO1683" s="25">
        <v>0</v>
      </c>
      <c r="AP1683" s="25">
        <v>0</v>
      </c>
      <c r="AQ1683" s="25">
        <v>0</v>
      </c>
      <c r="AR1683" s="25">
        <v>0</v>
      </c>
      <c r="AS1683" s="25">
        <v>0</v>
      </c>
      <c r="AT1683" s="25">
        <v>0</v>
      </c>
      <c r="AU1683" s="25">
        <v>0</v>
      </c>
      <c r="AV1683" s="25">
        <v>0</v>
      </c>
      <c r="AW1683" s="25">
        <v>0</v>
      </c>
      <c r="AX1683" s="25">
        <v>0</v>
      </c>
      <c r="AY1683" s="25">
        <v>0</v>
      </c>
      <c r="AZ1683" s="108"/>
      <c r="BA1683" s="10"/>
      <c r="BB1683" s="10"/>
      <c r="BC1683" s="10"/>
      <c r="BD1683" s="10"/>
      <c r="BE1683" s="10"/>
      <c r="BF1683" s="10"/>
      <c r="BG1683" s="10"/>
      <c r="BH1683" s="10"/>
      <c r="BI1683" s="10"/>
      <c r="BJ1683" s="10"/>
      <c r="BK1683" s="10"/>
      <c r="BL1683" s="10"/>
      <c r="BM1683" s="10"/>
      <c r="BN1683" s="10"/>
      <c r="BO1683" s="10"/>
      <c r="BP1683" s="10"/>
      <c r="BQ1683" s="10"/>
      <c r="BR1683" s="10"/>
      <c r="BS1683" s="10"/>
      <c r="BT1683" s="10"/>
      <c r="BU1683" s="10"/>
      <c r="BV1683" s="10"/>
      <c r="BW1683" s="10"/>
      <c r="BX1683" s="10"/>
      <c r="BY1683" s="10"/>
      <c r="BZ1683" s="10"/>
      <c r="CA1683" s="10"/>
      <c r="CB1683" s="10"/>
      <c r="CC1683" s="10"/>
      <c r="CD1683" s="10"/>
      <c r="CE1683" s="10"/>
      <c r="CF1683" s="10"/>
      <c r="CG1683" s="10"/>
      <c r="CH1683" s="10"/>
      <c r="CI1683" s="10"/>
      <c r="CJ1683" s="10"/>
      <c r="CK1683" s="10"/>
      <c r="CL1683" s="10"/>
      <c r="CM1683" s="10"/>
      <c r="CN1683" s="10"/>
      <c r="CO1683" s="10"/>
      <c r="CP1683" s="10"/>
      <c r="CQ1683" s="10"/>
      <c r="CR1683" s="10"/>
      <c r="CS1683" s="10"/>
      <c r="CT1683" s="10"/>
      <c r="CU1683" s="10"/>
      <c r="CV1683" s="10"/>
      <c r="CW1683" s="10"/>
      <c r="CX1683" s="10"/>
      <c r="CY1683" s="10"/>
      <c r="CZ1683" s="10"/>
      <c r="DA1683" s="10"/>
      <c r="DB1683" s="10"/>
      <c r="DC1683" s="10"/>
      <c r="DD1683" s="10"/>
      <c r="DE1683" s="10"/>
      <c r="DF1683" s="10"/>
      <c r="DG1683" s="10"/>
      <c r="DH1683" s="10"/>
      <c r="DI1683" s="10"/>
      <c r="DJ1683" s="10"/>
      <c r="DK1683" s="10"/>
      <c r="DL1683" s="10"/>
      <c r="DM1683" s="10"/>
      <c r="DN1683" s="10"/>
      <c r="DO1683" s="10"/>
      <c r="DP1683" s="10"/>
      <c r="DQ1683" s="10"/>
      <c r="DR1683" s="10"/>
      <c r="DS1683" s="10"/>
    </row>
    <row r="1684" spans="1:123" ht="4.05" customHeight="1" x14ac:dyDescent="0.25">
      <c r="A1684" s="75" t="s">
        <v>348</v>
      </c>
      <c r="E1684" s="111"/>
      <c r="F1684" s="112"/>
      <c r="T1684" s="25"/>
      <c r="U1684" s="25"/>
      <c r="V1684" s="25"/>
      <c r="W1684" s="25"/>
      <c r="X1684" s="25"/>
      <c r="Y1684" s="25"/>
      <c r="Z1684" s="25"/>
      <c r="AA1684" s="25"/>
      <c r="AB1684" s="14"/>
      <c r="AC1684" s="14"/>
    </row>
    <row r="1685" spans="1:123" s="86" customFormat="1" ht="15" customHeight="1" x14ac:dyDescent="0.25">
      <c r="A1685" s="75" t="s">
        <v>348</v>
      </c>
      <c r="B1685" s="80"/>
      <c r="C1685" s="80"/>
      <c r="D1685" s="80"/>
      <c r="E1685" s="81"/>
      <c r="F1685" s="82"/>
      <c r="G1685" s="81"/>
      <c r="H1685" s="81"/>
      <c r="I1685" s="81"/>
      <c r="J1685" s="81"/>
      <c r="K1685" s="81"/>
      <c r="L1685" s="83">
        <f>L1686</f>
        <v>4004</v>
      </c>
      <c r="M1685" s="84" t="s">
        <v>367</v>
      </c>
      <c r="N1685" s="84"/>
      <c r="O1685" s="84"/>
      <c r="P1685" s="84"/>
      <c r="Q1685" s="84"/>
      <c r="R1685" s="84"/>
      <c r="S1685" s="84"/>
      <c r="T1685" s="84"/>
      <c r="U1685" s="84"/>
      <c r="V1685" s="84"/>
      <c r="W1685" s="84"/>
      <c r="X1685" s="84"/>
      <c r="Y1685" s="84"/>
      <c r="Z1685" s="84"/>
      <c r="AA1685" s="84"/>
      <c r="AB1685" s="81"/>
      <c r="AC1685" s="81"/>
      <c r="AD1685" s="14"/>
      <c r="AE1685" s="14"/>
      <c r="AF1685" s="14"/>
      <c r="AG1685" s="14"/>
      <c r="AH1685" s="14"/>
      <c r="AI1685" s="14"/>
      <c r="AJ1685" s="14"/>
      <c r="AK1685" s="14"/>
      <c r="AL1685" s="14"/>
      <c r="AM1685" s="14"/>
      <c r="AN1685" s="85"/>
      <c r="AO1685" s="85"/>
      <c r="AP1685" s="85"/>
      <c r="AQ1685" s="85"/>
      <c r="AR1685" s="85"/>
      <c r="AS1685" s="85"/>
      <c r="AT1685" s="85"/>
      <c r="AU1685" s="85"/>
      <c r="AV1685" s="85"/>
      <c r="AW1685" s="85"/>
      <c r="AX1685" s="85"/>
      <c r="AY1685" s="85"/>
      <c r="AZ1685" s="84"/>
      <c r="BA1685" s="10"/>
      <c r="BB1685" s="10"/>
      <c r="BC1685" s="10"/>
      <c r="BD1685" s="10"/>
      <c r="BE1685" s="10"/>
      <c r="BF1685" s="10"/>
      <c r="BG1685" s="10"/>
      <c r="BH1685" s="10"/>
      <c r="BI1685" s="10"/>
      <c r="BJ1685" s="10"/>
      <c r="BK1685" s="10"/>
      <c r="BL1685" s="10"/>
      <c r="BM1685" s="10"/>
      <c r="BN1685" s="10"/>
      <c r="BO1685" s="10"/>
      <c r="BP1685" s="10"/>
      <c r="BQ1685" s="10"/>
      <c r="BR1685" s="10"/>
      <c r="BS1685" s="10"/>
      <c r="BT1685" s="10"/>
      <c r="BU1685" s="10"/>
      <c r="BV1685" s="10"/>
      <c r="BW1685" s="10"/>
      <c r="BX1685" s="10"/>
      <c r="BY1685" s="10"/>
      <c r="BZ1685" s="10"/>
      <c r="CA1685" s="10"/>
      <c r="CB1685" s="10"/>
      <c r="CC1685" s="10"/>
      <c r="CD1685" s="10"/>
      <c r="CE1685" s="10"/>
      <c r="CF1685" s="10"/>
      <c r="CG1685" s="10"/>
      <c r="CH1685" s="10"/>
      <c r="CI1685" s="10"/>
      <c r="CJ1685" s="10"/>
      <c r="CK1685" s="10"/>
      <c r="CL1685" s="10"/>
      <c r="CM1685" s="10"/>
      <c r="CN1685" s="10"/>
      <c r="CO1685" s="10"/>
      <c r="CP1685" s="10"/>
      <c r="CQ1685" s="10"/>
      <c r="CR1685" s="10"/>
      <c r="CS1685" s="10"/>
      <c r="CT1685" s="10"/>
      <c r="CU1685" s="10"/>
      <c r="CV1685" s="10"/>
      <c r="CW1685" s="10"/>
      <c r="CX1685" s="10"/>
      <c r="CY1685" s="10"/>
      <c r="CZ1685" s="10"/>
      <c r="DA1685" s="10"/>
      <c r="DB1685" s="10"/>
      <c r="DC1685" s="10"/>
      <c r="DD1685" s="10"/>
      <c r="DE1685" s="10"/>
      <c r="DF1685" s="10"/>
      <c r="DG1685" s="10"/>
      <c r="DH1685" s="10"/>
      <c r="DI1685" s="10"/>
      <c r="DJ1685" s="10"/>
      <c r="DK1685" s="10"/>
      <c r="DL1685" s="10"/>
      <c r="DM1685" s="10"/>
      <c r="DN1685" s="10"/>
      <c r="DO1685" s="10"/>
      <c r="DP1685" s="10"/>
      <c r="DQ1685" s="10"/>
      <c r="DR1685" s="10"/>
      <c r="DS1685" s="10"/>
    </row>
    <row r="1686" spans="1:123" s="101" customFormat="1" ht="10.95" customHeight="1" x14ac:dyDescent="0.25">
      <c r="A1686" s="75" t="s">
        <v>348</v>
      </c>
      <c r="B1686" s="95" t="str">
        <f t="shared" ref="B1686:B1688" si="470">IF(E1686&gt;0,"Bud02 " &amp; C1686 &amp;","&amp;D1686&amp;",'"&amp;E1686&amp;"',"&amp;1*R1686)</f>
        <v>Bud02 2020,4004,'533000',2670.12111111111</v>
      </c>
      <c r="C1686" s="96">
        <f t="shared" ref="C1686:C1688" si="471">$E$5</f>
        <v>2020</v>
      </c>
      <c r="D1686" s="96">
        <v>4004</v>
      </c>
      <c r="E1686" s="97">
        <f>IF(LEFT(H1686,1) = "x",H1686,F1686)</f>
        <v>533000</v>
      </c>
      <c r="F1686" s="90">
        <v>533000</v>
      </c>
      <c r="G1686" s="98">
        <f>IF(""="",1,SUBSTITUTE(SUBSTITUTE("","xxp","xpp"),"xppm13","xppm08"))</f>
        <v>1</v>
      </c>
      <c r="H1686" s="98">
        <f>IF(""="",1,"")</f>
        <v>1</v>
      </c>
      <c r="I1686" s="98">
        <f>IF(""="",1,IF(LEFT("",1)&lt;&gt;"E","",1))</f>
        <v>1</v>
      </c>
      <c r="J1686" s="98">
        <f>IF(""="",1,IF(LEFT("",1)="E","",1))</f>
        <v>1</v>
      </c>
      <c r="K1686" s="99" t="s">
        <v>368</v>
      </c>
      <c r="L1686" s="91">
        <v>4004</v>
      </c>
      <c r="M1686" s="100" t="str">
        <f>IF(LEFT($G1686,4)="xppm","*","")</f>
        <v/>
      </c>
      <c r="N1686" s="101" t="str">
        <f>UPPER(TRIM("          UTILITIES"))</f>
        <v>UTILITIES</v>
      </c>
      <c r="P1686" s="102" t="s">
        <v>356</v>
      </c>
      <c r="R1686" s="109">
        <f>IFERROR(IF(1*AB1686&gt;0,AB1686,V1686),V1686)</f>
        <v>2670.1211111111111</v>
      </c>
      <c r="S1686" s="108"/>
      <c r="T1686" s="101">
        <f>IFERROR(IF(LEFT($G1686,4)="xppm",AD1686/VLOOKUP($G1686,$K$11:$Z$28,T$1,0),IF(LEFT($J1686,1)="E",AD1686/VLOOKUP($J1686,$K$11:$Z$28,T$1,0),AD1686/T$6)),"")</f>
        <v>2708.1033333333335</v>
      </c>
      <c r="V1686" s="101">
        <f>IFERROR(IF(LEFT($G1686,4)="xppm",AF1686/VLOOKUP($G1686,$K$11:$Z$28,V$1,0),IF(LEFT($J1686,1)="E",AF1686/VLOOKUP($J1686,$K$11:$Z$28,V$1,0),AF1686/V$6)),"")</f>
        <v>2670.1211111111111</v>
      </c>
      <c r="X1686" s="101">
        <f>IFERROR(IF(LEFT($G1686,4)="xppm",AH1686/VLOOKUP($G1686,$K$11:$Z$28,X$1,0),IF(LEFT($J1686,1)="E",AH1686/VLOOKUP($J1686,$K$11:$Z$28,X$1,0),AH1686/X$6)),"")</f>
        <v>3589.6383333333338</v>
      </c>
      <c r="Z1686" s="101">
        <f>IFERROR(IF(LEFT($G1686,4)="xppm",AJ1686/VLOOKUP($G1686,$K$11:$Z$28,Z$1,0),IF(LEFT($J1686,1)="E",AJ1686/VLOOKUP($J1686,$K$11:$Z$28,Z$1,0),AJ1686/Z$6)),"")</f>
        <v>0</v>
      </c>
      <c r="AA1686" s="108"/>
      <c r="AB1686" s="99">
        <f>IFERROR(IF(LEFT($G1686,4)="xppm",AL1686/VLOOKUP($G1686,$K$11:$Z$28,AB$1,0),IF(LEFT($J1686,1)="E",AL1686/VLOOKUP($J1686,$K$11:$AB$28,AB$1,0),AL1686/AB$6)),"")</f>
        <v>0</v>
      </c>
      <c r="AC1686" s="110"/>
      <c r="AD1686" s="14">
        <v>8124.31</v>
      </c>
      <c r="AE1686" s="14"/>
      <c r="AF1686" s="14">
        <v>24031.09</v>
      </c>
      <c r="AG1686" s="14"/>
      <c r="AH1686" s="14">
        <v>43075.66</v>
      </c>
      <c r="AI1686" s="14"/>
      <c r="AJ1686" s="14">
        <v>0</v>
      </c>
      <c r="AK1686" s="65"/>
      <c r="AL1686" s="14">
        <v>0</v>
      </c>
      <c r="AM1686" s="65"/>
      <c r="AN1686" s="25">
        <v>2591.29</v>
      </c>
      <c r="AO1686" s="25">
        <v>1930.65</v>
      </c>
      <c r="AP1686" s="25">
        <v>4346.5200000000004</v>
      </c>
      <c r="AQ1686" s="25">
        <v>1659.39</v>
      </c>
      <c r="AR1686" s="25">
        <v>3680.33</v>
      </c>
      <c r="AS1686" s="25">
        <v>3790.38</v>
      </c>
      <c r="AT1686" s="25">
        <v>2180.85</v>
      </c>
      <c r="AU1686" s="25">
        <v>1661.13</v>
      </c>
      <c r="AV1686" s="25">
        <v>2934.7</v>
      </c>
      <c r="AW1686" s="25">
        <v>3114.34</v>
      </c>
      <c r="AX1686" s="25">
        <v>848.72</v>
      </c>
      <c r="AY1686" s="25">
        <v>4161.25</v>
      </c>
      <c r="AZ1686" s="108"/>
      <c r="BA1686" s="10"/>
      <c r="BB1686" s="10"/>
      <c r="BC1686" s="10"/>
      <c r="BD1686" s="10"/>
      <c r="BE1686" s="10"/>
      <c r="BF1686" s="10"/>
      <c r="BG1686" s="10"/>
      <c r="BH1686" s="10"/>
      <c r="BI1686" s="10"/>
      <c r="BJ1686" s="10"/>
      <c r="BK1686" s="10"/>
      <c r="BL1686" s="10"/>
      <c r="BM1686" s="10"/>
      <c r="BN1686" s="10"/>
      <c r="BO1686" s="10"/>
      <c r="BP1686" s="10"/>
      <c r="BQ1686" s="10"/>
      <c r="BR1686" s="10"/>
      <c r="BS1686" s="10"/>
      <c r="BT1686" s="10"/>
      <c r="BU1686" s="10"/>
      <c r="BV1686" s="10"/>
      <c r="BW1686" s="10"/>
      <c r="BX1686" s="10"/>
      <c r="BY1686" s="10"/>
      <c r="BZ1686" s="10"/>
      <c r="CA1686" s="10"/>
      <c r="CB1686" s="10"/>
      <c r="CC1686" s="10"/>
      <c r="CD1686" s="10"/>
      <c r="CE1686" s="10"/>
      <c r="CF1686" s="10"/>
      <c r="CG1686" s="10"/>
      <c r="CH1686" s="10"/>
      <c r="CI1686" s="10"/>
      <c r="CJ1686" s="10"/>
      <c r="CK1686" s="10"/>
      <c r="CL1686" s="10"/>
      <c r="CM1686" s="10"/>
      <c r="CN1686" s="10"/>
      <c r="CO1686" s="10"/>
      <c r="CP1686" s="10"/>
      <c r="CQ1686" s="10"/>
      <c r="CR1686" s="10"/>
      <c r="CS1686" s="10"/>
      <c r="CT1686" s="10"/>
      <c r="CU1686" s="10"/>
      <c r="CV1686" s="10"/>
      <c r="CW1686" s="10"/>
      <c r="CX1686" s="10"/>
      <c r="CY1686" s="10"/>
      <c r="CZ1686" s="10"/>
      <c r="DA1686" s="10"/>
      <c r="DB1686" s="10"/>
      <c r="DC1686" s="10"/>
      <c r="DD1686" s="10"/>
      <c r="DE1686" s="10"/>
      <c r="DF1686" s="10"/>
      <c r="DG1686" s="10"/>
      <c r="DH1686" s="10"/>
      <c r="DI1686" s="10"/>
      <c r="DJ1686" s="10"/>
      <c r="DK1686" s="10"/>
      <c r="DL1686" s="10"/>
      <c r="DM1686" s="10"/>
      <c r="DN1686" s="10"/>
      <c r="DO1686" s="10"/>
      <c r="DP1686" s="10"/>
      <c r="DQ1686" s="10"/>
      <c r="DR1686" s="10"/>
      <c r="DS1686" s="10"/>
    </row>
    <row r="1687" spans="1:123" s="101" customFormat="1" ht="10.95" customHeight="1" x14ac:dyDescent="0.25">
      <c r="A1687" s="75" t="s">
        <v>348</v>
      </c>
      <c r="B1687" s="95" t="str">
        <f t="shared" si="470"/>
        <v>Bud02 2020,4004,'536000',210.317777777778</v>
      </c>
      <c r="C1687" s="96">
        <f t="shared" si="471"/>
        <v>2020</v>
      </c>
      <c r="D1687" s="96">
        <v>4004</v>
      </c>
      <c r="E1687" s="97">
        <f>IF(LEFT(H1687,1) = "x",H1687,F1687)</f>
        <v>536000</v>
      </c>
      <c r="F1687" s="90">
        <v>536000</v>
      </c>
      <c r="G1687" s="98">
        <f>IF(""="",1,SUBSTITUTE(SUBSTITUTE("","xxp","xpp"),"xppm13","xppm08"))</f>
        <v>1</v>
      </c>
      <c r="H1687" s="98">
        <f>IF(""="",1,"")</f>
        <v>1</v>
      </c>
      <c r="I1687" s="98">
        <f>IF(""="",1,IF(LEFT("",1)&lt;&gt;"E","",1))</f>
        <v>1</v>
      </c>
      <c r="J1687" s="98">
        <f>IF(""="",1,IF(LEFT("",1)="E","",1))</f>
        <v>1</v>
      </c>
      <c r="K1687" s="99" t="s">
        <v>369</v>
      </c>
      <c r="L1687" s="91">
        <v>4004</v>
      </c>
      <c r="M1687" s="100" t="str">
        <f>IF(LEFT($G1687,4)="xppm","*","")</f>
        <v/>
      </c>
      <c r="N1687" s="101" t="str">
        <f>UPPER(TRIM("          REPAIRS &amp; MAINTENANCE/SUPPLIES"))</f>
        <v>REPAIRS &amp; MAINTENANCE/SUPPLIES</v>
      </c>
      <c r="P1687" s="102" t="s">
        <v>370</v>
      </c>
      <c r="R1687" s="109">
        <f>IFERROR(IF(1*AB1687&gt;0,AB1687,V1687),V1687)</f>
        <v>210.31777777777776</v>
      </c>
      <c r="S1687" s="108"/>
      <c r="T1687" s="101">
        <f>IFERROR(IF(LEFT($G1687,4)="xppm",AD1687/VLOOKUP($G1687,$K$11:$Z$28,T$1,0),IF(LEFT($J1687,1)="E",AD1687/VLOOKUP($J1687,$K$11:$Z$28,T$1,0),AD1687/T$6)),"")</f>
        <v>0</v>
      </c>
      <c r="V1687" s="101">
        <f>IFERROR(IF(LEFT($G1687,4)="xppm",AF1687/VLOOKUP($G1687,$K$11:$Z$28,V$1,0),IF(LEFT($J1687,1)="E",AF1687/VLOOKUP($J1687,$K$11:$Z$28,V$1,0),AF1687/V$6)),"")</f>
        <v>210.31777777777776</v>
      </c>
      <c r="X1687" s="101">
        <f>IFERROR(IF(LEFT($G1687,4)="xppm",AH1687/VLOOKUP($G1687,$K$11:$Z$28,X$1,0),IF(LEFT($J1687,1)="E",AH1687/VLOOKUP($J1687,$K$11:$Z$28,X$1,0),AH1687/X$6)),"")</f>
        <v>439.38749999999999</v>
      </c>
      <c r="Z1687" s="101">
        <f>IFERROR(IF(LEFT($G1687,4)="xppm",AJ1687/VLOOKUP($G1687,$K$11:$Z$28,Z$1,0),IF(LEFT($J1687,1)="E",AJ1687/VLOOKUP($J1687,$K$11:$Z$28,Z$1,0),AJ1687/Z$6)),"")</f>
        <v>0</v>
      </c>
      <c r="AA1687" s="108"/>
      <c r="AB1687" s="99">
        <f>IFERROR(IF(LEFT($G1687,4)="xppm",AL1687/VLOOKUP($G1687,$K$11:$Z$28,AB$1,0),IF(LEFT($J1687,1)="E",AL1687/VLOOKUP($J1687,$K$11:$AB$28,AB$1,0),AL1687/AB$6)),"")</f>
        <v>0</v>
      </c>
      <c r="AC1687" s="110"/>
      <c r="AD1687" s="14">
        <v>0</v>
      </c>
      <c r="AE1687" s="14"/>
      <c r="AF1687" s="14">
        <v>1892.86</v>
      </c>
      <c r="AG1687" s="14"/>
      <c r="AH1687" s="14">
        <v>5272.65</v>
      </c>
      <c r="AI1687" s="14"/>
      <c r="AJ1687" s="14">
        <v>0</v>
      </c>
      <c r="AK1687" s="65"/>
      <c r="AL1687" s="14">
        <v>0</v>
      </c>
      <c r="AM1687" s="65"/>
      <c r="AN1687" s="25">
        <v>0</v>
      </c>
      <c r="AO1687" s="25">
        <v>0</v>
      </c>
      <c r="AP1687" s="25">
        <v>1232.56</v>
      </c>
      <c r="AQ1687" s="25">
        <v>0</v>
      </c>
      <c r="AR1687" s="25">
        <v>1567.86</v>
      </c>
      <c r="AS1687" s="25">
        <v>325</v>
      </c>
      <c r="AT1687" s="25">
        <v>0</v>
      </c>
      <c r="AU1687" s="25">
        <v>0</v>
      </c>
      <c r="AV1687" s="25">
        <v>0</v>
      </c>
      <c r="AW1687" s="25">
        <v>0</v>
      </c>
      <c r="AX1687" s="25">
        <v>0</v>
      </c>
      <c r="AY1687" s="25">
        <v>0</v>
      </c>
      <c r="AZ1687" s="108"/>
      <c r="BA1687" s="10"/>
      <c r="BB1687" s="10"/>
      <c r="BC1687" s="10"/>
      <c r="BD1687" s="10"/>
      <c r="BE1687" s="10"/>
      <c r="BF1687" s="10"/>
      <c r="BG1687" s="10"/>
      <c r="BH1687" s="10"/>
      <c r="BI1687" s="10"/>
      <c r="BJ1687" s="10"/>
      <c r="BK1687" s="10"/>
      <c r="BL1687" s="10"/>
      <c r="BM1687" s="10"/>
      <c r="BN1687" s="10"/>
      <c r="BO1687" s="10"/>
      <c r="BP1687" s="10"/>
      <c r="BQ1687" s="10"/>
      <c r="BR1687" s="10"/>
      <c r="BS1687" s="10"/>
      <c r="BT1687" s="10"/>
      <c r="BU1687" s="10"/>
      <c r="BV1687" s="10"/>
      <c r="BW1687" s="10"/>
      <c r="BX1687" s="10"/>
      <c r="BY1687" s="10"/>
      <c r="BZ1687" s="10"/>
      <c r="CA1687" s="10"/>
      <c r="CB1687" s="10"/>
      <c r="CC1687" s="10"/>
      <c r="CD1687" s="10"/>
      <c r="CE1687" s="10"/>
      <c r="CF1687" s="10"/>
      <c r="CG1687" s="10"/>
      <c r="CH1687" s="10"/>
      <c r="CI1687" s="10"/>
      <c r="CJ1687" s="10"/>
      <c r="CK1687" s="10"/>
      <c r="CL1687" s="10"/>
      <c r="CM1687" s="10"/>
      <c r="CN1687" s="10"/>
      <c r="CO1687" s="10"/>
      <c r="CP1687" s="10"/>
      <c r="CQ1687" s="10"/>
      <c r="CR1687" s="10"/>
      <c r="CS1687" s="10"/>
      <c r="CT1687" s="10"/>
      <c r="CU1687" s="10"/>
      <c r="CV1687" s="10"/>
      <c r="CW1687" s="10"/>
      <c r="CX1687" s="10"/>
      <c r="CY1687" s="10"/>
      <c r="CZ1687" s="10"/>
      <c r="DA1687" s="10"/>
      <c r="DB1687" s="10"/>
      <c r="DC1687" s="10"/>
      <c r="DD1687" s="10"/>
      <c r="DE1687" s="10"/>
      <c r="DF1687" s="10"/>
      <c r="DG1687" s="10"/>
      <c r="DH1687" s="10"/>
      <c r="DI1687" s="10"/>
      <c r="DJ1687" s="10"/>
      <c r="DK1687" s="10"/>
      <c r="DL1687" s="10"/>
      <c r="DM1687" s="10"/>
      <c r="DN1687" s="10"/>
      <c r="DO1687" s="10"/>
      <c r="DP1687" s="10"/>
      <c r="DQ1687" s="10"/>
      <c r="DR1687" s="10"/>
      <c r="DS1687" s="10"/>
    </row>
    <row r="1688" spans="1:123" s="101" customFormat="1" ht="10.95" customHeight="1" x14ac:dyDescent="0.25">
      <c r="A1688" s="75" t="s">
        <v>348</v>
      </c>
      <c r="B1688" s="95" t="str">
        <f t="shared" si="470"/>
        <v>Bud02 2020,4004,'534000',552.793333333333</v>
      </c>
      <c r="C1688" s="96">
        <f t="shared" si="471"/>
        <v>2020</v>
      </c>
      <c r="D1688" s="96">
        <v>4004</v>
      </c>
      <c r="E1688" s="97">
        <f>IF(LEFT(H1688,1) = "x",H1688,F1688)</f>
        <v>534000</v>
      </c>
      <c r="F1688" s="90">
        <v>534000</v>
      </c>
      <c r="G1688" s="98">
        <f>IF(""="",1,SUBSTITUTE(SUBSTITUTE("","xxp","xpp"),"xppm13","xppm08"))</f>
        <v>1</v>
      </c>
      <c r="H1688" s="98">
        <f>IF(""="",1,"")</f>
        <v>1</v>
      </c>
      <c r="I1688" s="98">
        <f>IF(""="",1,IF(LEFT("",1)&lt;&gt;"E","",1))</f>
        <v>1</v>
      </c>
      <c r="J1688" s="98">
        <f>IF(""="",1,IF(LEFT("",1)="E","",1))</f>
        <v>1</v>
      </c>
      <c r="K1688" s="99" t="s">
        <v>371</v>
      </c>
      <c r="L1688" s="91">
        <v>4004</v>
      </c>
      <c r="M1688" s="100" t="str">
        <f>IF(LEFT($G1688,4)="xppm","*","")</f>
        <v/>
      </c>
      <c r="N1688" s="101" t="str">
        <f>UPPER(TRIM("          CONTRACT SERVICES"))</f>
        <v>CONTRACT SERVICES</v>
      </c>
      <c r="P1688" s="102" t="s">
        <v>370</v>
      </c>
      <c r="R1688" s="109">
        <f>IFERROR(IF(1*AB1688&gt;0,AB1688,V1688),V1688)</f>
        <v>552.79333333333341</v>
      </c>
      <c r="S1688" s="108"/>
      <c r="T1688" s="101">
        <f>IFERROR(IF(LEFT($G1688,4)="xppm",AD1688/VLOOKUP($G1688,$K$11:$Z$28,T$1,0),IF(LEFT($J1688,1)="E",AD1688/VLOOKUP($J1688,$K$11:$Z$28,T$1,0),AD1688/T$6)),"")</f>
        <v>407.78666666666663</v>
      </c>
      <c r="V1688" s="101">
        <f>IFERROR(IF(LEFT($G1688,4)="xppm",AF1688/VLOOKUP($G1688,$K$11:$Z$28,V$1,0),IF(LEFT($J1688,1)="E",AF1688/VLOOKUP($J1688,$K$11:$Z$28,V$1,0),AF1688/V$6)),"")</f>
        <v>552.79333333333341</v>
      </c>
      <c r="X1688" s="101">
        <f>IFERROR(IF(LEFT($G1688,4)="xppm",AH1688/VLOOKUP($G1688,$K$11:$Z$28,X$1,0),IF(LEFT($J1688,1)="E",AH1688/VLOOKUP($J1688,$K$11:$Z$28,X$1,0),AH1688/X$6)),"")</f>
        <v>1113.9458333333334</v>
      </c>
      <c r="Z1688" s="101">
        <f>IFERROR(IF(LEFT($G1688,4)="xppm",AJ1688/VLOOKUP($G1688,$K$11:$Z$28,Z$1,0),IF(LEFT($J1688,1)="E",AJ1688/VLOOKUP($J1688,$K$11:$Z$28,Z$1,0),AJ1688/Z$6)),"")</f>
        <v>0</v>
      </c>
      <c r="AA1688" s="108"/>
      <c r="AB1688" s="99">
        <f>IFERROR(IF(LEFT($G1688,4)="xppm",AL1688/VLOOKUP($G1688,$K$11:$Z$28,AB$1,0),IF(LEFT($J1688,1)="E",AL1688/VLOOKUP($J1688,$K$11:$AB$28,AB$1,0),AL1688/AB$6)),"")</f>
        <v>0</v>
      </c>
      <c r="AC1688" s="110"/>
      <c r="AD1688" s="14">
        <v>1223.3599999999999</v>
      </c>
      <c r="AE1688" s="14"/>
      <c r="AF1688" s="14">
        <v>4975.1400000000003</v>
      </c>
      <c r="AG1688" s="14"/>
      <c r="AH1688" s="14">
        <v>13367.35</v>
      </c>
      <c r="AI1688" s="14"/>
      <c r="AJ1688" s="14">
        <v>0</v>
      </c>
      <c r="AK1688" s="65"/>
      <c r="AL1688" s="14">
        <v>0</v>
      </c>
      <c r="AM1688" s="65"/>
      <c r="AN1688" s="25">
        <v>267.82</v>
      </c>
      <c r="AO1688" s="25">
        <v>3113</v>
      </c>
      <c r="AP1688" s="25">
        <v>462.13</v>
      </c>
      <c r="AQ1688" s="25">
        <v>630</v>
      </c>
      <c r="AR1688" s="25">
        <v>0</v>
      </c>
      <c r="AS1688" s="25">
        <v>675</v>
      </c>
      <c r="AT1688" s="25">
        <v>855.36</v>
      </c>
      <c r="AU1688" s="25">
        <v>0</v>
      </c>
      <c r="AV1688" s="25">
        <v>1591.42</v>
      </c>
      <c r="AW1688" s="25">
        <v>335.71</v>
      </c>
      <c r="AX1688" s="25">
        <v>551.94000000000005</v>
      </c>
      <c r="AY1688" s="25">
        <v>335.71</v>
      </c>
      <c r="AZ1688" s="108"/>
      <c r="BA1688" s="10"/>
      <c r="BB1688" s="10"/>
      <c r="BC1688" s="10"/>
      <c r="BD1688" s="10"/>
      <c r="BE1688" s="10"/>
      <c r="BF1688" s="10"/>
      <c r="BG1688" s="10"/>
      <c r="BH1688" s="10"/>
      <c r="BI1688" s="10"/>
      <c r="BJ1688" s="10"/>
      <c r="BK1688" s="10"/>
      <c r="BL1688" s="10"/>
      <c r="BM1688" s="10"/>
      <c r="BN1688" s="10"/>
      <c r="BO1688" s="10"/>
      <c r="BP1688" s="10"/>
      <c r="BQ1688" s="10"/>
      <c r="BR1688" s="10"/>
      <c r="BS1688" s="10"/>
      <c r="BT1688" s="10"/>
      <c r="BU1688" s="10"/>
      <c r="BV1688" s="10"/>
      <c r="BW1688" s="10"/>
      <c r="BX1688" s="10"/>
      <c r="BY1688" s="10"/>
      <c r="BZ1688" s="10"/>
      <c r="CA1688" s="10"/>
      <c r="CB1688" s="10"/>
      <c r="CC1688" s="10"/>
      <c r="CD1688" s="10"/>
      <c r="CE1688" s="10"/>
      <c r="CF1688" s="10"/>
      <c r="CG1688" s="10"/>
      <c r="CH1688" s="10"/>
      <c r="CI1688" s="10"/>
      <c r="CJ1688" s="10"/>
      <c r="CK1688" s="10"/>
      <c r="CL1688" s="10"/>
      <c r="CM1688" s="10"/>
      <c r="CN1688" s="10"/>
      <c r="CO1688" s="10"/>
      <c r="CP1688" s="10"/>
      <c r="CQ1688" s="10"/>
      <c r="CR1688" s="10"/>
      <c r="CS1688" s="10"/>
      <c r="CT1688" s="10"/>
      <c r="CU1688" s="10"/>
      <c r="CV1688" s="10"/>
      <c r="CW1688" s="10"/>
      <c r="CX1688" s="10"/>
      <c r="CY1688" s="10"/>
      <c r="CZ1688" s="10"/>
      <c r="DA1688" s="10"/>
      <c r="DB1688" s="10"/>
      <c r="DC1688" s="10"/>
      <c r="DD1688" s="10"/>
      <c r="DE1688" s="10"/>
      <c r="DF1688" s="10"/>
      <c r="DG1688" s="10"/>
      <c r="DH1688" s="10"/>
      <c r="DI1688" s="10"/>
      <c r="DJ1688" s="10"/>
      <c r="DK1688" s="10"/>
      <c r="DL1688" s="10"/>
      <c r="DM1688" s="10"/>
      <c r="DN1688" s="10"/>
      <c r="DO1688" s="10"/>
      <c r="DP1688" s="10"/>
      <c r="DQ1688" s="10"/>
      <c r="DR1688" s="10"/>
      <c r="DS1688" s="10"/>
    </row>
    <row r="1689" spans="1:123" ht="4.05" customHeight="1" x14ac:dyDescent="0.25">
      <c r="A1689" s="75" t="s">
        <v>348</v>
      </c>
      <c r="E1689" s="111"/>
      <c r="F1689" s="112"/>
      <c r="T1689" s="25"/>
      <c r="U1689" s="25"/>
      <c r="V1689" s="25"/>
      <c r="W1689" s="25"/>
      <c r="X1689" s="25"/>
      <c r="Y1689" s="25"/>
      <c r="Z1689" s="25"/>
      <c r="AA1689" s="25"/>
      <c r="AB1689" s="14"/>
      <c r="AC1689" s="14"/>
    </row>
    <row r="1690" spans="1:123" s="86" customFormat="1" ht="15" customHeight="1" x14ac:dyDescent="0.25">
      <c r="A1690" s="75" t="s">
        <v>348</v>
      </c>
      <c r="B1690" s="80"/>
      <c r="C1690" s="80"/>
      <c r="D1690" s="80"/>
      <c r="E1690" s="81"/>
      <c r="F1690" s="82"/>
      <c r="G1690" s="81"/>
      <c r="H1690" s="81"/>
      <c r="I1690" s="81"/>
      <c r="J1690" s="81"/>
      <c r="K1690" s="81"/>
      <c r="L1690" s="83">
        <f>L1691</f>
        <v>4004</v>
      </c>
      <c r="M1690" s="84" t="s">
        <v>372</v>
      </c>
      <c r="N1690" s="84"/>
      <c r="O1690" s="84"/>
      <c r="P1690" s="84"/>
      <c r="Q1690" s="84"/>
      <c r="R1690" s="84"/>
      <c r="S1690" s="84"/>
      <c r="T1690" s="84"/>
      <c r="U1690" s="84"/>
      <c r="V1690" s="84"/>
      <c r="W1690" s="84"/>
      <c r="X1690" s="84"/>
      <c r="Y1690" s="84"/>
      <c r="Z1690" s="84"/>
      <c r="AA1690" s="84"/>
      <c r="AB1690" s="81"/>
      <c r="AC1690" s="81"/>
      <c r="AD1690" s="14"/>
      <c r="AE1690" s="14"/>
      <c r="AF1690" s="14"/>
      <c r="AG1690" s="14"/>
      <c r="AH1690" s="14"/>
      <c r="AI1690" s="14"/>
      <c r="AJ1690" s="14"/>
      <c r="AK1690" s="14"/>
      <c r="AL1690" s="14"/>
      <c r="AM1690" s="14"/>
      <c r="AN1690" s="85"/>
      <c r="AO1690" s="85"/>
      <c r="AP1690" s="85"/>
      <c r="AQ1690" s="85"/>
      <c r="AR1690" s="85"/>
      <c r="AS1690" s="85"/>
      <c r="AT1690" s="85"/>
      <c r="AU1690" s="85"/>
      <c r="AV1690" s="85"/>
      <c r="AW1690" s="85"/>
      <c r="AX1690" s="85"/>
      <c r="AY1690" s="85"/>
      <c r="AZ1690" s="84"/>
      <c r="BA1690" s="10"/>
      <c r="BB1690" s="10"/>
      <c r="BC1690" s="10"/>
      <c r="BD1690" s="10"/>
      <c r="BE1690" s="10"/>
      <c r="BF1690" s="10"/>
      <c r="BG1690" s="10"/>
      <c r="BH1690" s="10"/>
      <c r="BI1690" s="10"/>
      <c r="BJ1690" s="10"/>
      <c r="BK1690" s="10"/>
      <c r="BL1690" s="10"/>
      <c r="BM1690" s="10"/>
      <c r="BN1690" s="10"/>
      <c r="BO1690" s="10"/>
      <c r="BP1690" s="10"/>
      <c r="BQ1690" s="10"/>
      <c r="BR1690" s="10"/>
      <c r="BS1690" s="10"/>
      <c r="BT1690" s="10"/>
      <c r="BU1690" s="10"/>
      <c r="BV1690" s="10"/>
      <c r="BW1690" s="10"/>
      <c r="BX1690" s="10"/>
      <c r="BY1690" s="10"/>
      <c r="BZ1690" s="10"/>
      <c r="CA1690" s="10"/>
      <c r="CB1690" s="10"/>
      <c r="CC1690" s="10"/>
      <c r="CD1690" s="10"/>
      <c r="CE1690" s="10"/>
      <c r="CF1690" s="10"/>
      <c r="CG1690" s="10"/>
      <c r="CH1690" s="10"/>
      <c r="CI1690" s="10"/>
      <c r="CJ1690" s="10"/>
      <c r="CK1690" s="10"/>
      <c r="CL1690" s="10"/>
      <c r="CM1690" s="10"/>
      <c r="CN1690" s="10"/>
      <c r="CO1690" s="10"/>
      <c r="CP1690" s="10"/>
      <c r="CQ1690" s="10"/>
      <c r="CR1690" s="10"/>
      <c r="CS1690" s="10"/>
      <c r="CT1690" s="10"/>
      <c r="CU1690" s="10"/>
      <c r="CV1690" s="10"/>
      <c r="CW1690" s="10"/>
      <c r="CX1690" s="10"/>
      <c r="CY1690" s="10"/>
      <c r="CZ1690" s="10"/>
      <c r="DA1690" s="10"/>
      <c r="DB1690" s="10"/>
      <c r="DC1690" s="10"/>
      <c r="DD1690" s="10"/>
      <c r="DE1690" s="10"/>
      <c r="DF1690" s="10"/>
      <c r="DG1690" s="10"/>
      <c r="DH1690" s="10"/>
      <c r="DI1690" s="10"/>
      <c r="DJ1690" s="10"/>
      <c r="DK1690" s="10"/>
      <c r="DL1690" s="10"/>
      <c r="DM1690" s="10"/>
      <c r="DN1690" s="10"/>
      <c r="DO1690" s="10"/>
      <c r="DP1690" s="10"/>
      <c r="DQ1690" s="10"/>
      <c r="DR1690" s="10"/>
      <c r="DS1690" s="10"/>
    </row>
    <row r="1691" spans="1:123" s="101" customFormat="1" ht="10.95" customHeight="1" x14ac:dyDescent="0.25">
      <c r="A1691" s="75" t="s">
        <v>348</v>
      </c>
      <c r="B1691" s="95" t="str">
        <f t="shared" ref="B1691:B1702" si="472">IF(E1691&gt;0,"Bud02 " &amp; C1691 &amp;","&amp;D1691&amp;",'"&amp;E1691&amp;"',"&amp;1*R1691)</f>
        <v>Bud02 2020,4004,'542500',0</v>
      </c>
      <c r="C1691" s="96">
        <f t="shared" ref="C1691:C1702" si="473">$E$5</f>
        <v>2020</v>
      </c>
      <c r="D1691" s="96">
        <v>4004</v>
      </c>
      <c r="E1691" s="97">
        <f>IF(LEFT(H1691,1) = "x",H1691,F1691)</f>
        <v>542500</v>
      </c>
      <c r="F1691" s="90">
        <v>542500</v>
      </c>
      <c r="G1691" s="98">
        <f>IF(""="",1,SUBSTITUTE(SUBSTITUTE("","xxp","xpp"),"xppm13","xppm08"))</f>
        <v>1</v>
      </c>
      <c r="H1691" s="98">
        <f>IF(""="",1,"")</f>
        <v>1</v>
      </c>
      <c r="I1691" s="98">
        <f>IF(""="",1,IF(LEFT("",1)&lt;&gt;"E","",1))</f>
        <v>1</v>
      </c>
      <c r="J1691" s="98">
        <f>IF(""="",1,IF(LEFT("",1)="E","",1))</f>
        <v>1</v>
      </c>
      <c r="K1691" s="99" t="s">
        <v>373</v>
      </c>
      <c r="L1691" s="91">
        <v>4004</v>
      </c>
      <c r="M1691" s="100" t="str">
        <f>IF(LEFT($G1691,4)="xppm","*","")</f>
        <v/>
      </c>
      <c r="N1691" s="101" t="str">
        <f>UPPER(TRIM("          MARKETING - ADVERTISING &amp; PROMOTION"))</f>
        <v>MARKETING - ADVERTISING &amp; PROMOTION</v>
      </c>
      <c r="P1691" s="102" t="s">
        <v>374</v>
      </c>
      <c r="R1691" s="109">
        <f>IFERROR(IF(1*AB1691&gt;0,AB1691,V1691),V1691)</f>
        <v>0</v>
      </c>
      <c r="S1691" s="108"/>
      <c r="T1691" s="101">
        <f>IFERROR(IF(LEFT($G1691,4)="xppm",AD1691/VLOOKUP($G1691,$K$11:$Z$28,T$1,0),IF(LEFT($J1691,1)="E",AD1691/VLOOKUP($J1691,$K$11:$Z$28,T$1,0),AD1691/T$6)),"")</f>
        <v>0</v>
      </c>
      <c r="V1691" s="101">
        <f>IFERROR(IF(LEFT($G1691,4)="xppm",AF1691/VLOOKUP($G1691,$K$11:$Z$28,V$1,0),IF(LEFT($J1691,1)="E",AF1691/VLOOKUP($J1691,$K$11:$Z$28,V$1,0),AF1691/V$6)),"")</f>
        <v>0</v>
      </c>
      <c r="X1691" s="101">
        <f>IFERROR(IF(LEFT($G1691,4)="xppm",AH1691/VLOOKUP($G1691,$K$11:$Z$28,X$1,0),IF(LEFT($J1691,1)="E",AH1691/VLOOKUP($J1691,$K$11:$Z$28,X$1,0),AH1691/X$6)),"")</f>
        <v>130.92083333333332</v>
      </c>
      <c r="Z1691" s="101">
        <f>IFERROR(IF(LEFT($G1691,4)="xppm",AJ1691/VLOOKUP($G1691,$K$11:$Z$28,Z$1,0),IF(LEFT($J1691,1)="E",AJ1691/VLOOKUP($J1691,$K$11:$Z$28,Z$1,0),AJ1691/Z$6)),"")</f>
        <v>0</v>
      </c>
      <c r="AA1691" s="108"/>
      <c r="AB1691" s="99">
        <f>IFERROR(IF(LEFT($G1691,4)="xppm",AL1691/VLOOKUP($G1691,$K$11:$Z$28,AB$1,0),IF(LEFT($J1691,1)="E",AL1691/VLOOKUP($J1691,$K$11:$AB$28,AB$1,0),AL1691/AB$6)),"")</f>
        <v>0</v>
      </c>
      <c r="AC1691" s="110"/>
      <c r="AD1691" s="14">
        <v>0</v>
      </c>
      <c r="AE1691" s="14"/>
      <c r="AF1691" s="14">
        <v>0</v>
      </c>
      <c r="AG1691" s="14"/>
      <c r="AH1691" s="14">
        <v>1571.05</v>
      </c>
      <c r="AI1691" s="14"/>
      <c r="AJ1691" s="14">
        <v>0</v>
      </c>
      <c r="AK1691" s="65"/>
      <c r="AL1691" s="14">
        <v>0</v>
      </c>
      <c r="AM1691" s="65"/>
      <c r="AN1691" s="25">
        <v>0</v>
      </c>
      <c r="AO1691" s="25">
        <v>0</v>
      </c>
      <c r="AP1691" s="25">
        <v>0</v>
      </c>
      <c r="AQ1691" s="25">
        <v>0</v>
      </c>
      <c r="AR1691" s="25">
        <v>0</v>
      </c>
      <c r="AS1691" s="25">
        <v>0</v>
      </c>
      <c r="AT1691" s="25">
        <v>0</v>
      </c>
      <c r="AU1691" s="25">
        <v>0</v>
      </c>
      <c r="AV1691" s="25">
        <v>0</v>
      </c>
      <c r="AW1691" s="25">
        <v>0</v>
      </c>
      <c r="AX1691" s="25">
        <v>0</v>
      </c>
      <c r="AY1691" s="25">
        <v>0</v>
      </c>
      <c r="AZ1691" s="108"/>
      <c r="BA1691" s="10"/>
      <c r="BB1691" s="10"/>
      <c r="BC1691" s="10"/>
      <c r="BD1691" s="10"/>
      <c r="BE1691" s="10"/>
      <c r="BF1691" s="10"/>
      <c r="BG1691" s="10"/>
      <c r="BH1691" s="10"/>
      <c r="BI1691" s="10"/>
      <c r="BJ1691" s="10"/>
      <c r="BK1691" s="10"/>
      <c r="BL1691" s="10"/>
      <c r="BM1691" s="10"/>
      <c r="BN1691" s="10"/>
      <c r="BO1691" s="10"/>
      <c r="BP1691" s="10"/>
      <c r="BQ1691" s="10"/>
      <c r="BR1691" s="10"/>
      <c r="BS1691" s="10"/>
      <c r="BT1691" s="10"/>
      <c r="BU1691" s="10"/>
      <c r="BV1691" s="10"/>
      <c r="BW1691" s="10"/>
      <c r="BX1691" s="10"/>
      <c r="BY1691" s="10"/>
      <c r="BZ1691" s="10"/>
      <c r="CA1691" s="10"/>
      <c r="CB1691" s="10"/>
      <c r="CC1691" s="10"/>
      <c r="CD1691" s="10"/>
      <c r="CE1691" s="10"/>
      <c r="CF1691" s="10"/>
      <c r="CG1691" s="10"/>
      <c r="CH1691" s="10"/>
      <c r="CI1691" s="10"/>
      <c r="CJ1691" s="10"/>
      <c r="CK1691" s="10"/>
      <c r="CL1691" s="10"/>
      <c r="CM1691" s="10"/>
      <c r="CN1691" s="10"/>
      <c r="CO1691" s="10"/>
      <c r="CP1691" s="10"/>
      <c r="CQ1691" s="10"/>
      <c r="CR1691" s="10"/>
      <c r="CS1691" s="10"/>
      <c r="CT1691" s="10"/>
      <c r="CU1691" s="10"/>
      <c r="CV1691" s="10"/>
      <c r="CW1691" s="10"/>
      <c r="CX1691" s="10"/>
      <c r="CY1691" s="10"/>
      <c r="CZ1691" s="10"/>
      <c r="DA1691" s="10"/>
      <c r="DB1691" s="10"/>
      <c r="DC1691" s="10"/>
      <c r="DD1691" s="10"/>
      <c r="DE1691" s="10"/>
      <c r="DF1691" s="10"/>
      <c r="DG1691" s="10"/>
      <c r="DH1691" s="10"/>
      <c r="DI1691" s="10"/>
      <c r="DJ1691" s="10"/>
      <c r="DK1691" s="10"/>
      <c r="DL1691" s="10"/>
      <c r="DM1691" s="10"/>
      <c r="DN1691" s="10"/>
      <c r="DO1691" s="10"/>
      <c r="DP1691" s="10"/>
      <c r="DQ1691" s="10"/>
      <c r="DR1691" s="10"/>
      <c r="DS1691" s="10"/>
    </row>
    <row r="1692" spans="1:123" s="101" customFormat="1" ht="10.95" customHeight="1" x14ac:dyDescent="0.25">
      <c r="A1692" s="75" t="s">
        <v>348</v>
      </c>
      <c r="B1692" s="95" t="str">
        <f t="shared" si="472"/>
        <v>Bud02 2020,4004,'543200',0</v>
      </c>
      <c r="C1692" s="96">
        <f t="shared" si="473"/>
        <v>2020</v>
      </c>
      <c r="D1692" s="96">
        <v>4004</v>
      </c>
      <c r="E1692" s="97">
        <f>IF(LEFT(H1692,1) = "x",H1692,F1692)</f>
        <v>543200</v>
      </c>
      <c r="F1692" s="90">
        <v>543200</v>
      </c>
      <c r="G1692" s="98">
        <f>IF(""="",1,SUBSTITUTE(SUBSTITUTE("","xxp","xpp"),"xppm13","xppm08"))</f>
        <v>1</v>
      </c>
      <c r="H1692" s="98">
        <f>IF(""="",1,"")</f>
        <v>1</v>
      </c>
      <c r="I1692" s="98">
        <f>IF(""="",1,IF(LEFT("",1)&lt;&gt;"E","",1))</f>
        <v>1</v>
      </c>
      <c r="J1692" s="98">
        <f>IF(""="",1,IF(LEFT("",1)="E","",1))</f>
        <v>1</v>
      </c>
      <c r="K1692" s="99" t="s">
        <v>375</v>
      </c>
      <c r="L1692" s="91">
        <v>4004</v>
      </c>
      <c r="M1692" s="100" t="str">
        <f>IF(LEFT($G1692,4)="xppm","*","")</f>
        <v/>
      </c>
      <c r="N1692" s="101" t="str">
        <f>UPPER(TRIM("          CONCIERGE - RESIDENT EXPENSES"))</f>
        <v>CONCIERGE - RESIDENT EXPENSES</v>
      </c>
      <c r="P1692" s="102" t="s">
        <v>376</v>
      </c>
      <c r="R1692" s="109">
        <f>IFERROR(IF(1*AB1692&gt;0,AB1692,V1692),V1692)</f>
        <v>0</v>
      </c>
      <c r="S1692" s="108"/>
      <c r="T1692" s="101">
        <f>IFERROR(IF(LEFT($G1692,4)="xppm",AD1692/VLOOKUP($G1692,$K$11:$Z$28,T$1,0),IF(LEFT($J1692,1)="E",AD1692/VLOOKUP($J1692,$K$11:$Z$28,T$1,0),AD1692/T$6)),"")</f>
        <v>0</v>
      </c>
      <c r="V1692" s="101">
        <f>IFERROR(IF(LEFT($G1692,4)="xppm",AF1692/VLOOKUP($G1692,$K$11:$Z$28,V$1,0),IF(LEFT($J1692,1)="E",AF1692/VLOOKUP($J1692,$K$11:$Z$28,V$1,0),AF1692/V$6)),"")</f>
        <v>0</v>
      </c>
      <c r="X1692" s="101">
        <f>IFERROR(IF(LEFT($G1692,4)="xppm",AH1692/VLOOKUP($G1692,$K$11:$Z$28,X$1,0),IF(LEFT($J1692,1)="E",AH1692/VLOOKUP($J1692,$K$11:$Z$28,X$1,0),AH1692/X$6)),"")</f>
        <v>97.747500000000002</v>
      </c>
      <c r="Z1692" s="101">
        <f>IFERROR(IF(LEFT($G1692,4)="xppm",AJ1692/VLOOKUP($G1692,$K$11:$Z$28,Z$1,0),IF(LEFT($J1692,1)="E",AJ1692/VLOOKUP($J1692,$K$11:$Z$28,Z$1,0),AJ1692/Z$6)),"")</f>
        <v>0</v>
      </c>
      <c r="AA1692" s="108"/>
      <c r="AB1692" s="99">
        <f>IFERROR(IF(LEFT($G1692,4)="xppm",AL1692/VLOOKUP($G1692,$K$11:$Z$28,AB$1,0),IF(LEFT($J1692,1)="E",AL1692/VLOOKUP($J1692,$K$11:$AB$28,AB$1,0),AL1692/AB$6)),"")</f>
        <v>0</v>
      </c>
      <c r="AC1692" s="110"/>
      <c r="AD1692" s="14">
        <v>0</v>
      </c>
      <c r="AE1692" s="14"/>
      <c r="AF1692" s="14">
        <v>0</v>
      </c>
      <c r="AG1692" s="14"/>
      <c r="AH1692" s="14">
        <v>1172.97</v>
      </c>
      <c r="AI1692" s="14"/>
      <c r="AJ1692" s="14">
        <v>0</v>
      </c>
      <c r="AK1692" s="65"/>
      <c r="AL1692" s="14">
        <v>0</v>
      </c>
      <c r="AM1692" s="65"/>
      <c r="AN1692" s="25">
        <v>0</v>
      </c>
      <c r="AO1692" s="25">
        <v>0</v>
      </c>
      <c r="AP1692" s="25">
        <v>0</v>
      </c>
      <c r="AQ1692" s="25">
        <v>0</v>
      </c>
      <c r="AR1692" s="25">
        <v>0</v>
      </c>
      <c r="AS1692" s="25">
        <v>0</v>
      </c>
      <c r="AT1692" s="25">
        <v>0</v>
      </c>
      <c r="AU1692" s="25">
        <v>0</v>
      </c>
      <c r="AV1692" s="25">
        <v>0</v>
      </c>
      <c r="AW1692" s="25">
        <v>0</v>
      </c>
      <c r="AX1692" s="25">
        <v>0</v>
      </c>
      <c r="AY1692" s="25">
        <v>0</v>
      </c>
      <c r="AZ1692" s="108"/>
      <c r="BA1692" s="10"/>
      <c r="BB1692" s="10"/>
      <c r="BC1692" s="10"/>
      <c r="BD1692" s="10"/>
      <c r="BE1692" s="10"/>
      <c r="BF1692" s="10"/>
      <c r="BG1692" s="10"/>
      <c r="BH1692" s="10"/>
      <c r="BI1692" s="10"/>
      <c r="BJ1692" s="10"/>
      <c r="BK1692" s="10"/>
      <c r="BL1692" s="10"/>
      <c r="BM1692" s="10"/>
      <c r="BN1692" s="10"/>
      <c r="BO1692" s="10"/>
      <c r="BP1692" s="10"/>
      <c r="BQ1692" s="10"/>
      <c r="BR1692" s="10"/>
      <c r="BS1692" s="10"/>
      <c r="BT1692" s="10"/>
      <c r="BU1692" s="10"/>
      <c r="BV1692" s="10"/>
      <c r="BW1692" s="10"/>
      <c r="BX1692" s="10"/>
      <c r="BY1692" s="10"/>
      <c r="BZ1692" s="10"/>
      <c r="CA1692" s="10"/>
      <c r="CB1692" s="10"/>
      <c r="CC1692" s="10"/>
      <c r="CD1692" s="10"/>
      <c r="CE1692" s="10"/>
      <c r="CF1692" s="10"/>
      <c r="CG1692" s="10"/>
      <c r="CH1692" s="10"/>
      <c r="CI1692" s="10"/>
      <c r="CJ1692" s="10"/>
      <c r="CK1692" s="10"/>
      <c r="CL1692" s="10"/>
      <c r="CM1692" s="10"/>
      <c r="CN1692" s="10"/>
      <c r="CO1692" s="10"/>
      <c r="CP1692" s="10"/>
      <c r="CQ1692" s="10"/>
      <c r="CR1692" s="10"/>
      <c r="CS1692" s="10"/>
      <c r="CT1692" s="10"/>
      <c r="CU1692" s="10"/>
      <c r="CV1692" s="10"/>
      <c r="CW1692" s="10"/>
      <c r="CX1692" s="10"/>
      <c r="CY1692" s="10"/>
      <c r="CZ1692" s="10"/>
      <c r="DA1692" s="10"/>
      <c r="DB1692" s="10"/>
      <c r="DC1692" s="10"/>
      <c r="DD1692" s="10"/>
      <c r="DE1692" s="10"/>
      <c r="DF1692" s="10"/>
      <c r="DG1692" s="10"/>
      <c r="DH1692" s="10"/>
      <c r="DI1692" s="10"/>
      <c r="DJ1692" s="10"/>
      <c r="DK1692" s="10"/>
      <c r="DL1692" s="10"/>
      <c r="DM1692" s="10"/>
      <c r="DN1692" s="10"/>
      <c r="DO1692" s="10"/>
      <c r="DP1692" s="10"/>
      <c r="DQ1692" s="10"/>
      <c r="DR1692" s="10"/>
      <c r="DS1692" s="10"/>
    </row>
    <row r="1693" spans="1:123" s="101" customFormat="1" ht="10.95" customHeight="1" x14ac:dyDescent="0.25">
      <c r="A1693" s="75" t="s">
        <v>348</v>
      </c>
      <c r="B1693" s="95" t="str">
        <f t="shared" si="472"/>
        <v>Bud02 2020,4004,'xga002',0</v>
      </c>
      <c r="C1693" s="96">
        <f t="shared" si="473"/>
        <v>2020</v>
      </c>
      <c r="D1693" s="96">
        <v>4004</v>
      </c>
      <c r="E1693" s="97" t="str">
        <f>IF(LEFT(H1693,1) = "x",H1693,F1693)</f>
        <v>xga002</v>
      </c>
      <c r="F1693" s="90">
        <v>546000</v>
      </c>
      <c r="G1693" s="98">
        <f>IF(""="",1,SUBSTITUTE(SUBSTITUTE("","xxp","xpp"),"xppm13","xppm08"))</f>
        <v>1</v>
      </c>
      <c r="H1693" s="98" t="str">
        <f>IF("xga002"="",1,"xga002")</f>
        <v>xga002</v>
      </c>
      <c r="I1693" s="98">
        <f>IF("E1z"="",1,IF(LEFT("E1z",1)&lt;&gt;"E","E1z",1))</f>
        <v>1</v>
      </c>
      <c r="J1693" s="98" t="str">
        <f>IF("E1z"="",1,IF(LEFT("E1z",1)="E","E1z",1))</f>
        <v>E1z</v>
      </c>
      <c r="K1693" s="99" t="s">
        <v>377</v>
      </c>
      <c r="L1693" s="91">
        <v>4004</v>
      </c>
      <c r="M1693" s="100" t="str">
        <f>IF(LEFT($G1693,4)="xppm","*","")</f>
        <v/>
      </c>
      <c r="N1693" s="101" t="str">
        <f>UPPER(TRIM("          FINANCIAL CONSULTING FEES"))</f>
        <v>FINANCIAL CONSULTING FEES</v>
      </c>
      <c r="P1693" s="102" t="s">
        <v>356</v>
      </c>
      <c r="R1693" s="109">
        <f>IFERROR(IF(1*AB1693&gt;0,AB1693,V1693),V1693)</f>
        <v>0</v>
      </c>
      <c r="S1693" s="108"/>
      <c r="T1693" s="101">
        <f>IFERROR(IF(LEFT($G1693,4)="xppm",AD1693/VLOOKUP($G1693,$K$11:$Z$28,T$1,0),IF(LEFT($J1693,1)="E",AD1693/VLOOKUP($J1693,$K$11:$Z$28,T$1,0),AD1693/T$6)),"")</f>
        <v>0</v>
      </c>
      <c r="V1693" s="101">
        <f>IFERROR(IF(LEFT($G1693,4)="xppm",AF1693/VLOOKUP($G1693,$K$11:$Z$28,V$1,0),IF(LEFT($J1693,1)="E",AF1693/VLOOKUP($J1693,$K$11:$Z$28,V$1,0),AF1693/V$6)),"")</f>
        <v>0</v>
      </c>
      <c r="X1693" s="101">
        <f>IFERROR(IF(LEFT($G1693,4)="xppm",AH1693/VLOOKUP($G1693,$K$11:$Z$28,X$1,0),IF(LEFT($J1693,1)="E",AH1693/VLOOKUP($J1693,$K$11:$Z$28,X$1,0),AH1693/X$6)),"")</f>
        <v>3.7656614290859181E-5</v>
      </c>
      <c r="Z1693" s="101">
        <f>IFERROR(IF(LEFT($G1693,4)="xppm",AJ1693/VLOOKUP($G1693,$K$11:$Z$28,Z$1,0),IF(LEFT($J1693,1)="E",AJ1693/VLOOKUP($J1693,$K$11:$Z$28,Z$1,0),AJ1693/Z$6)),"")</f>
        <v>0</v>
      </c>
      <c r="AA1693" s="108"/>
      <c r="AB1693" s="99" t="str">
        <f>IFERROR(IF(LEFT($G1693,4)="xppm",AL1693/VLOOKUP($G1693,$K$11:$Z$28,AB$1,0),IF(LEFT($J1693,1)="E",AL1693/VLOOKUP($J1693,$K$11:$AB$28,AB$1,0),AL1693/AB$6)),"")</f>
        <v/>
      </c>
      <c r="AC1693" s="110"/>
      <c r="AD1693" s="14">
        <v>0</v>
      </c>
      <c r="AE1693" s="14"/>
      <c r="AF1693" s="14">
        <v>0</v>
      </c>
      <c r="AG1693" s="14"/>
      <c r="AH1693" s="14">
        <v>13655.01</v>
      </c>
      <c r="AI1693" s="14"/>
      <c r="AJ1693" s="14">
        <v>0</v>
      </c>
      <c r="AK1693" s="65"/>
      <c r="AL1693" s="14">
        <v>0</v>
      </c>
      <c r="AM1693" s="65"/>
      <c r="AN1693" s="25">
        <v>0</v>
      </c>
      <c r="AO1693" s="25">
        <v>0</v>
      </c>
      <c r="AP1693" s="25">
        <v>0</v>
      </c>
      <c r="AQ1693" s="25">
        <v>0</v>
      </c>
      <c r="AR1693" s="25">
        <v>0</v>
      </c>
      <c r="AS1693" s="25">
        <v>0</v>
      </c>
      <c r="AT1693" s="25">
        <v>0</v>
      </c>
      <c r="AU1693" s="25">
        <v>0</v>
      </c>
      <c r="AV1693" s="25">
        <v>0</v>
      </c>
      <c r="AW1693" s="25">
        <v>0</v>
      </c>
      <c r="AX1693" s="25">
        <v>0</v>
      </c>
      <c r="AY1693" s="25">
        <v>0</v>
      </c>
      <c r="AZ1693" s="108"/>
      <c r="BA1693" s="10"/>
      <c r="BB1693" s="10"/>
      <c r="BC1693" s="10"/>
      <c r="BD1693" s="10"/>
      <c r="BE1693" s="10"/>
      <c r="BF1693" s="10"/>
      <c r="BG1693" s="10"/>
      <c r="BH1693" s="10"/>
      <c r="BI1693" s="10"/>
      <c r="BJ1693" s="10"/>
      <c r="BK1693" s="10"/>
      <c r="BL1693" s="10"/>
      <c r="BM1693" s="10"/>
      <c r="BN1693" s="10"/>
      <c r="BO1693" s="10"/>
      <c r="BP1693" s="10"/>
      <c r="BQ1693" s="10"/>
      <c r="BR1693" s="10"/>
      <c r="BS1693" s="10"/>
      <c r="BT1693" s="10"/>
      <c r="BU1693" s="10"/>
      <c r="BV1693" s="10"/>
      <c r="BW1693" s="10"/>
      <c r="BX1693" s="10"/>
      <c r="BY1693" s="10"/>
      <c r="BZ1693" s="10"/>
      <c r="CA1693" s="10"/>
      <c r="CB1693" s="10"/>
      <c r="CC1693" s="10"/>
      <c r="CD1693" s="10"/>
      <c r="CE1693" s="10"/>
      <c r="CF1693" s="10"/>
      <c r="CG1693" s="10"/>
      <c r="CH1693" s="10"/>
      <c r="CI1693" s="10"/>
      <c r="CJ1693" s="10"/>
      <c r="CK1693" s="10"/>
      <c r="CL1693" s="10"/>
      <c r="CM1693" s="10"/>
      <c r="CN1693" s="10"/>
      <c r="CO1693" s="10"/>
      <c r="CP1693" s="10"/>
      <c r="CQ1693" s="10"/>
      <c r="CR1693" s="10"/>
      <c r="CS1693" s="10"/>
      <c r="CT1693" s="10"/>
      <c r="CU1693" s="10"/>
      <c r="CV1693" s="10"/>
      <c r="CW1693" s="10"/>
      <c r="CX1693" s="10"/>
      <c r="CY1693" s="10"/>
      <c r="CZ1693" s="10"/>
      <c r="DA1693" s="10"/>
      <c r="DB1693" s="10"/>
      <c r="DC1693" s="10"/>
      <c r="DD1693" s="10"/>
      <c r="DE1693" s="10"/>
      <c r="DF1693" s="10"/>
      <c r="DG1693" s="10"/>
      <c r="DH1693" s="10"/>
      <c r="DI1693" s="10"/>
      <c r="DJ1693" s="10"/>
      <c r="DK1693" s="10"/>
      <c r="DL1693" s="10"/>
      <c r="DM1693" s="10"/>
      <c r="DN1693" s="10"/>
      <c r="DO1693" s="10"/>
      <c r="DP1693" s="10"/>
      <c r="DQ1693" s="10"/>
      <c r="DR1693" s="10"/>
      <c r="DS1693" s="10"/>
    </row>
    <row r="1694" spans="1:123" s="101" customFormat="1" ht="10.95" customHeight="1" x14ac:dyDescent="0.25">
      <c r="A1694" s="75" t="s">
        <v>348</v>
      </c>
      <c r="B1694" s="95" t="str">
        <f t="shared" si="472"/>
        <v>Bud02 2020,4004,'505300',182.784444444444</v>
      </c>
      <c r="C1694" s="96">
        <f t="shared" si="473"/>
        <v>2020</v>
      </c>
      <c r="D1694" s="96">
        <v>4004</v>
      </c>
      <c r="E1694" s="97">
        <f>IF(LEFT(H1694,1) = "x",H1694,F1694)</f>
        <v>505300</v>
      </c>
      <c r="F1694" s="90">
        <v>505300</v>
      </c>
      <c r="G1694" s="98">
        <f>IF(""="",1,SUBSTITUTE(SUBSTITUTE("","xxp","xpp"),"xppm13","xppm08"))</f>
        <v>1</v>
      </c>
      <c r="H1694" s="98">
        <f>IF(""="",1,"")</f>
        <v>1</v>
      </c>
      <c r="I1694" s="98">
        <f>IF(""="",1,IF(LEFT("",1)&lt;&gt;"E","",1))</f>
        <v>1</v>
      </c>
      <c r="J1694" s="98">
        <f>IF(""="",1,IF(LEFT("",1)="E","",1))</f>
        <v>1</v>
      </c>
      <c r="K1694" s="99" t="s">
        <v>378</v>
      </c>
      <c r="L1694" s="91">
        <v>4004</v>
      </c>
      <c r="M1694" s="100" t="str">
        <f>IF(LEFT($G1694,4)="xppm","*","")</f>
        <v/>
      </c>
      <c r="N1694" s="101" t="str">
        <f>UPPER(TRIM("          PROFESSIONAL FEES"))</f>
        <v>PROFESSIONAL FEES</v>
      </c>
      <c r="P1694" s="102" t="s">
        <v>356</v>
      </c>
      <c r="R1694" s="109">
        <f>IFERROR(IF(1*AB1694&gt;0,AB1694,V1694),V1694)</f>
        <v>182.78444444444443</v>
      </c>
      <c r="S1694" s="108"/>
      <c r="T1694" s="101">
        <f>IFERROR(IF(LEFT($G1694,4)="xppm",AD1694/VLOOKUP($G1694,$K$11:$Z$28,T$1,0),IF(LEFT($J1694,1)="E",AD1694/VLOOKUP($J1694,$K$11:$Z$28,T$1,0),AD1694/T$6)),"")</f>
        <v>146.69666666666666</v>
      </c>
      <c r="V1694" s="101">
        <f>IFERROR(IF(LEFT($G1694,4)="xppm",AF1694/VLOOKUP($G1694,$K$11:$Z$28,V$1,0),IF(LEFT($J1694,1)="E",AF1694/VLOOKUP($J1694,$K$11:$Z$28,V$1,0),AF1694/V$6)),"")</f>
        <v>182.78444444444443</v>
      </c>
      <c r="X1694" s="101">
        <f>IFERROR(IF(LEFT($G1694,4)="xppm",AH1694/VLOOKUP($G1694,$K$11:$Z$28,X$1,0),IF(LEFT($J1694,1)="E",AH1694/VLOOKUP($J1694,$K$11:$Z$28,X$1,0),AH1694/X$6)),"")</f>
        <v>2808.4483333333333</v>
      </c>
      <c r="Z1694" s="101">
        <f>IFERROR(IF(LEFT($G1694,4)="xppm",AJ1694/VLOOKUP($G1694,$K$11:$Z$28,Z$1,0),IF(LEFT($J1694,1)="E",AJ1694/VLOOKUP($J1694,$K$11:$Z$28,Z$1,0),AJ1694/Z$6)),"")</f>
        <v>0</v>
      </c>
      <c r="AA1694" s="108"/>
      <c r="AB1694" s="99">
        <f>IFERROR(IF(LEFT($G1694,4)="xppm",AL1694/VLOOKUP($G1694,$K$11:$Z$28,AB$1,0),IF(LEFT($J1694,1)="E",AL1694/VLOOKUP($J1694,$K$11:$AB$28,AB$1,0),AL1694/AB$6)),"")</f>
        <v>0</v>
      </c>
      <c r="AC1694" s="110"/>
      <c r="AD1694" s="14">
        <v>440.09</v>
      </c>
      <c r="AE1694" s="14"/>
      <c r="AF1694" s="14">
        <v>1645.06</v>
      </c>
      <c r="AG1694" s="14"/>
      <c r="AH1694" s="14">
        <v>33701.379999999997</v>
      </c>
      <c r="AI1694" s="14"/>
      <c r="AJ1694" s="14">
        <v>0</v>
      </c>
      <c r="AK1694" s="65"/>
      <c r="AL1694" s="14">
        <v>0</v>
      </c>
      <c r="AM1694" s="65"/>
      <c r="AN1694" s="25">
        <v>1386.31</v>
      </c>
      <c r="AO1694" s="25">
        <v>1374.09</v>
      </c>
      <c r="AP1694" s="25">
        <v>13300.38</v>
      </c>
      <c r="AQ1694" s="25">
        <v>92.68</v>
      </c>
      <c r="AR1694" s="25">
        <v>391.71</v>
      </c>
      <c r="AS1694" s="25">
        <v>130.22999999999999</v>
      </c>
      <c r="AT1694" s="25">
        <v>368.14</v>
      </c>
      <c r="AU1694" s="25">
        <v>113.08</v>
      </c>
      <c r="AV1694" s="25">
        <v>109.13</v>
      </c>
      <c r="AW1694" s="25">
        <v>112.09</v>
      </c>
      <c r="AX1694" s="25">
        <v>104.94</v>
      </c>
      <c r="AY1694" s="25">
        <v>223.06</v>
      </c>
      <c r="AZ1694" s="108"/>
      <c r="BA1694" s="10"/>
      <c r="BB1694" s="10"/>
      <c r="BC1694" s="10"/>
      <c r="BD1694" s="10"/>
      <c r="BE1694" s="10"/>
      <c r="BF1694" s="10"/>
      <c r="BG1694" s="10"/>
      <c r="BH1694" s="10"/>
      <c r="BI1694" s="10"/>
      <c r="BJ1694" s="10"/>
      <c r="BK1694" s="10"/>
      <c r="BL1694" s="10"/>
      <c r="BM1694" s="10"/>
      <c r="BN1694" s="10"/>
      <c r="BO1694" s="10"/>
      <c r="BP1694" s="10"/>
      <c r="BQ1694" s="10"/>
      <c r="BR1694" s="10"/>
      <c r="BS1694" s="10"/>
      <c r="BT1694" s="10"/>
      <c r="BU1694" s="10"/>
      <c r="BV1694" s="10"/>
      <c r="BW1694" s="10"/>
      <c r="BX1694" s="10"/>
      <c r="BY1694" s="10"/>
      <c r="BZ1694" s="10"/>
      <c r="CA1694" s="10"/>
      <c r="CB1694" s="10"/>
      <c r="CC1694" s="10"/>
      <c r="CD1694" s="10"/>
      <c r="CE1694" s="10"/>
      <c r="CF1694" s="10"/>
      <c r="CG1694" s="10"/>
      <c r="CH1694" s="10"/>
      <c r="CI1694" s="10"/>
      <c r="CJ1694" s="10"/>
      <c r="CK1694" s="10"/>
      <c r="CL1694" s="10"/>
      <c r="CM1694" s="10"/>
      <c r="CN1694" s="10"/>
      <c r="CO1694" s="10"/>
      <c r="CP1694" s="10"/>
      <c r="CQ1694" s="10"/>
      <c r="CR1694" s="10"/>
      <c r="CS1694" s="10"/>
      <c r="CT1694" s="10"/>
      <c r="CU1694" s="10"/>
      <c r="CV1694" s="10"/>
      <c r="CW1694" s="10"/>
      <c r="CX1694" s="10"/>
      <c r="CY1694" s="10"/>
      <c r="CZ1694" s="10"/>
      <c r="DA1694" s="10"/>
      <c r="DB1694" s="10"/>
      <c r="DC1694" s="10"/>
      <c r="DD1694" s="10"/>
      <c r="DE1694" s="10"/>
      <c r="DF1694" s="10"/>
      <c r="DG1694" s="10"/>
      <c r="DH1694" s="10"/>
      <c r="DI1694" s="10"/>
      <c r="DJ1694" s="10"/>
      <c r="DK1694" s="10"/>
      <c r="DL1694" s="10"/>
      <c r="DM1694" s="10"/>
      <c r="DN1694" s="10"/>
      <c r="DO1694" s="10"/>
      <c r="DP1694" s="10"/>
      <c r="DQ1694" s="10"/>
      <c r="DR1694" s="10"/>
      <c r="DS1694" s="10"/>
    </row>
    <row r="1695" spans="1:123" s="101" customFormat="1" ht="10.95" customHeight="1" x14ac:dyDescent="0.25">
      <c r="A1695" s="75" t="s">
        <v>348</v>
      </c>
      <c r="B1695" s="95" t="str">
        <f t="shared" si="472"/>
        <v>Bud02 2020,4004,'548000',0</v>
      </c>
      <c r="C1695" s="96">
        <f t="shared" si="473"/>
        <v>2020</v>
      </c>
      <c r="D1695" s="96">
        <v>4004</v>
      </c>
      <c r="E1695" s="97">
        <f>IF(LEFT(H1695,1) = "x",H1695,F1695)</f>
        <v>548000</v>
      </c>
      <c r="F1695" s="90">
        <v>548000</v>
      </c>
      <c r="G1695" s="98">
        <f>IF(""="",1,SUBSTITUTE(SUBSTITUTE("","xxp","xpp"),"xppm13","xppm08"))</f>
        <v>1</v>
      </c>
      <c r="H1695" s="98">
        <f>IF(""="",1,"")</f>
        <v>1</v>
      </c>
      <c r="I1695" s="98">
        <f>IF(""="",1,IF(LEFT("",1)&lt;&gt;"E","",1))</f>
        <v>1</v>
      </c>
      <c r="J1695" s="98">
        <f>IF(""="",1,IF(LEFT("",1)="E","",1))</f>
        <v>1</v>
      </c>
      <c r="K1695" s="99" t="s">
        <v>379</v>
      </c>
      <c r="L1695" s="91">
        <v>4004</v>
      </c>
      <c r="M1695" s="100" t="str">
        <f>IF(LEFT($G1695,4)="xppm","*","")</f>
        <v/>
      </c>
      <c r="N1695" s="101" t="str">
        <f>UPPER(TRIM("          CABLE TV/INTERNET"))</f>
        <v>CABLE TV/INTERNET</v>
      </c>
      <c r="P1695" s="102" t="s">
        <v>370</v>
      </c>
      <c r="R1695" s="109">
        <f>IFERROR(IF(1*AB1695&gt;0,AB1695,V1695),V1695)</f>
        <v>0</v>
      </c>
      <c r="S1695" s="108"/>
      <c r="T1695" s="101">
        <f>IFERROR(IF(LEFT($G1695,4)="xppm",AD1695/VLOOKUP($G1695,$K$11:$Z$28,T$1,0),IF(LEFT($J1695,1)="E",AD1695/VLOOKUP($J1695,$K$11:$Z$28,T$1,0),AD1695/T$6)),"")</f>
        <v>0</v>
      </c>
      <c r="V1695" s="101">
        <f>IFERROR(IF(LEFT($G1695,4)="xppm",AF1695/VLOOKUP($G1695,$K$11:$Z$28,V$1,0),IF(LEFT($J1695,1)="E",AF1695/VLOOKUP($J1695,$K$11:$Z$28,V$1,0),AF1695/V$6)),"")</f>
        <v>0</v>
      </c>
      <c r="X1695" s="101">
        <f>IFERROR(IF(LEFT($G1695,4)="xppm",AH1695/VLOOKUP($G1695,$K$11:$Z$28,X$1,0),IF(LEFT($J1695,1)="E",AH1695/VLOOKUP($J1695,$K$11:$Z$28,X$1,0),AH1695/X$6)),"")</f>
        <v>252.67</v>
      </c>
      <c r="Z1695" s="101">
        <f>IFERROR(IF(LEFT($G1695,4)="xppm",AJ1695/VLOOKUP($G1695,$K$11:$Z$28,Z$1,0),IF(LEFT($J1695,1)="E",AJ1695/VLOOKUP($J1695,$K$11:$Z$28,Z$1,0),AJ1695/Z$6)),"")</f>
        <v>0</v>
      </c>
      <c r="AA1695" s="108"/>
      <c r="AB1695" s="99">
        <f>IFERROR(IF(LEFT($G1695,4)="xppm",AL1695/VLOOKUP($G1695,$K$11:$Z$28,AB$1,0),IF(LEFT($J1695,1)="E",AL1695/VLOOKUP($J1695,$K$11:$AB$28,AB$1,0),AL1695/AB$6)),"")</f>
        <v>0</v>
      </c>
      <c r="AC1695" s="110"/>
      <c r="AD1695" s="14">
        <v>0</v>
      </c>
      <c r="AE1695" s="14"/>
      <c r="AF1695" s="14">
        <v>0</v>
      </c>
      <c r="AG1695" s="14"/>
      <c r="AH1695" s="14">
        <v>3032.04</v>
      </c>
      <c r="AI1695" s="14"/>
      <c r="AJ1695" s="14">
        <v>0</v>
      </c>
      <c r="AK1695" s="65"/>
      <c r="AL1695" s="14">
        <v>0</v>
      </c>
      <c r="AM1695" s="65"/>
      <c r="AN1695" s="25">
        <v>0</v>
      </c>
      <c r="AO1695" s="25">
        <v>0</v>
      </c>
      <c r="AP1695" s="25">
        <v>0</v>
      </c>
      <c r="AQ1695" s="25">
        <v>0</v>
      </c>
      <c r="AR1695" s="25">
        <v>0</v>
      </c>
      <c r="AS1695" s="25">
        <v>0</v>
      </c>
      <c r="AT1695" s="25">
        <v>0</v>
      </c>
      <c r="AU1695" s="25">
        <v>0</v>
      </c>
      <c r="AV1695" s="25">
        <v>0</v>
      </c>
      <c r="AW1695" s="25">
        <v>0</v>
      </c>
      <c r="AX1695" s="25">
        <v>0</v>
      </c>
      <c r="AY1695" s="25">
        <v>0</v>
      </c>
      <c r="AZ1695" s="108"/>
      <c r="BA1695" s="10"/>
      <c r="BB1695" s="10"/>
      <c r="BC1695" s="10"/>
      <c r="BD1695" s="10"/>
      <c r="BE1695" s="10"/>
      <c r="BF1695" s="10"/>
      <c r="BG1695" s="10"/>
      <c r="BH1695" s="10"/>
      <c r="BI1695" s="10"/>
      <c r="BJ1695" s="10"/>
      <c r="BK1695" s="10"/>
      <c r="BL1695" s="10"/>
      <c r="BM1695" s="10"/>
      <c r="BN1695" s="10"/>
      <c r="BO1695" s="10"/>
      <c r="BP1695" s="10"/>
      <c r="BQ1695" s="10"/>
      <c r="BR1695" s="10"/>
      <c r="BS1695" s="10"/>
      <c r="BT1695" s="10"/>
      <c r="BU1695" s="10"/>
      <c r="BV1695" s="10"/>
      <c r="BW1695" s="10"/>
      <c r="BX1695" s="10"/>
      <c r="BY1695" s="10"/>
      <c r="BZ1695" s="10"/>
      <c r="CA1695" s="10"/>
      <c r="CB1695" s="10"/>
      <c r="CC1695" s="10"/>
      <c r="CD1695" s="10"/>
      <c r="CE1695" s="10"/>
      <c r="CF1695" s="10"/>
      <c r="CG1695" s="10"/>
      <c r="CH1695" s="10"/>
      <c r="CI1695" s="10"/>
      <c r="CJ1695" s="10"/>
      <c r="CK1695" s="10"/>
      <c r="CL1695" s="10"/>
      <c r="CM1695" s="10"/>
      <c r="CN1695" s="10"/>
      <c r="CO1695" s="10"/>
      <c r="CP1695" s="10"/>
      <c r="CQ1695" s="10"/>
      <c r="CR1695" s="10"/>
      <c r="CS1695" s="10"/>
      <c r="CT1695" s="10"/>
      <c r="CU1695" s="10"/>
      <c r="CV1695" s="10"/>
      <c r="CW1695" s="10"/>
      <c r="CX1695" s="10"/>
      <c r="CY1695" s="10"/>
      <c r="CZ1695" s="10"/>
      <c r="DA1695" s="10"/>
      <c r="DB1695" s="10"/>
      <c r="DC1695" s="10"/>
      <c r="DD1695" s="10"/>
      <c r="DE1695" s="10"/>
      <c r="DF1695" s="10"/>
      <c r="DG1695" s="10"/>
      <c r="DH1695" s="10"/>
      <c r="DI1695" s="10"/>
      <c r="DJ1695" s="10"/>
      <c r="DK1695" s="10"/>
      <c r="DL1695" s="10"/>
      <c r="DM1695" s="10"/>
      <c r="DN1695" s="10"/>
      <c r="DO1695" s="10"/>
      <c r="DP1695" s="10"/>
      <c r="DQ1695" s="10"/>
      <c r="DR1695" s="10"/>
      <c r="DS1695" s="10"/>
    </row>
    <row r="1696" spans="1:123" s="101" customFormat="1" ht="10.95" customHeight="1" x14ac:dyDescent="0.25">
      <c r="A1696" s="75" t="s">
        <v>348</v>
      </c>
      <c r="B1696" s="95" t="str">
        <f t="shared" si="472"/>
        <v>Bud02 2020,4004,'549000',71.2666666666667</v>
      </c>
      <c r="C1696" s="96">
        <f t="shared" si="473"/>
        <v>2020</v>
      </c>
      <c r="D1696" s="96">
        <v>4004</v>
      </c>
      <c r="E1696" s="97">
        <f>IF(LEFT(H1696,1) = "x",H1696,F1696)</f>
        <v>549000</v>
      </c>
      <c r="F1696" s="90">
        <v>549000</v>
      </c>
      <c r="G1696" s="98">
        <f>IF(""="",1,SUBSTITUTE(SUBSTITUTE("","xxp","xpp"),"xppm13","xppm08"))</f>
        <v>1</v>
      </c>
      <c r="H1696" s="98">
        <f>IF(""="",1,"")</f>
        <v>1</v>
      </c>
      <c r="I1696" s="98">
        <f>IF(""="",1,IF(LEFT("",1)&lt;&gt;"E","",1))</f>
        <v>1</v>
      </c>
      <c r="J1696" s="98">
        <f>IF(""="",1,IF(LEFT("",1)="E","",1))</f>
        <v>1</v>
      </c>
      <c r="K1696" s="99" t="s">
        <v>380</v>
      </c>
      <c r="L1696" s="91">
        <v>4004</v>
      </c>
      <c r="M1696" s="100" t="str">
        <f>IF(LEFT($G1696,4)="xppm","*","")</f>
        <v/>
      </c>
      <c r="N1696" s="101" t="str">
        <f>UPPER(TRIM("          COMPUTER HARDWARE/SOFTWARE"))</f>
        <v>COMPUTER HARDWARE/SOFTWARE</v>
      </c>
      <c r="P1696" s="102" t="s">
        <v>370</v>
      </c>
      <c r="R1696" s="109">
        <f>IFERROR(IF(1*AB1696&gt;0,AB1696,V1696),V1696)</f>
        <v>71.266666666666666</v>
      </c>
      <c r="S1696" s="108"/>
      <c r="T1696" s="101">
        <f>IFERROR(IF(LEFT($G1696,4)="xppm",AD1696/VLOOKUP($G1696,$K$11:$Z$28,T$1,0),IF(LEFT($J1696,1)="E",AD1696/VLOOKUP($J1696,$K$11:$Z$28,T$1,0),AD1696/T$6)),"")</f>
        <v>72.52</v>
      </c>
      <c r="V1696" s="101">
        <f>IFERROR(IF(LEFT($G1696,4)="xppm",AF1696/VLOOKUP($G1696,$K$11:$Z$28,V$1,0),IF(LEFT($J1696,1)="E",AF1696/VLOOKUP($J1696,$K$11:$Z$28,V$1,0),AF1696/V$6)),"")</f>
        <v>71.266666666666666</v>
      </c>
      <c r="X1696" s="101">
        <f>IFERROR(IF(LEFT($G1696,4)="xppm",AH1696/VLOOKUP($G1696,$K$11:$Z$28,X$1,0),IF(LEFT($J1696,1)="E",AH1696/VLOOKUP($J1696,$K$11:$Z$28,X$1,0),AH1696/X$6)),"")</f>
        <v>2207.8583333333331</v>
      </c>
      <c r="Z1696" s="101">
        <f>IFERROR(IF(LEFT($G1696,4)="xppm",AJ1696/VLOOKUP($G1696,$K$11:$Z$28,Z$1,0),IF(LEFT($J1696,1)="E",AJ1696/VLOOKUP($J1696,$K$11:$Z$28,Z$1,0),AJ1696/Z$6)),"")</f>
        <v>0</v>
      </c>
      <c r="AA1696" s="108"/>
      <c r="AB1696" s="99">
        <f>IFERROR(IF(LEFT($G1696,4)="xppm",AL1696/VLOOKUP($G1696,$K$11:$Z$28,AB$1,0),IF(LEFT($J1696,1)="E",AL1696/VLOOKUP($J1696,$K$11:$AB$28,AB$1,0),AL1696/AB$6)),"")</f>
        <v>0</v>
      </c>
      <c r="AC1696" s="110"/>
      <c r="AD1696" s="14">
        <v>217.56</v>
      </c>
      <c r="AE1696" s="14"/>
      <c r="AF1696" s="14">
        <v>641.4</v>
      </c>
      <c r="AG1696" s="14"/>
      <c r="AH1696" s="14">
        <v>26494.3</v>
      </c>
      <c r="AI1696" s="14"/>
      <c r="AJ1696" s="14">
        <v>0</v>
      </c>
      <c r="AK1696" s="65"/>
      <c r="AL1696" s="14">
        <v>0</v>
      </c>
      <c r="AM1696" s="65"/>
      <c r="AN1696" s="25">
        <v>99</v>
      </c>
      <c r="AO1696" s="25">
        <v>464.33</v>
      </c>
      <c r="AP1696" s="25">
        <v>7196.82</v>
      </c>
      <c r="AQ1696" s="25">
        <v>70.64</v>
      </c>
      <c r="AR1696" s="25">
        <v>70.64</v>
      </c>
      <c r="AS1696" s="25">
        <v>70.64</v>
      </c>
      <c r="AT1696" s="25">
        <v>70.64</v>
      </c>
      <c r="AU1696" s="25">
        <v>70.64</v>
      </c>
      <c r="AV1696" s="25">
        <v>70.64</v>
      </c>
      <c r="AW1696" s="25">
        <v>70.64</v>
      </c>
      <c r="AX1696" s="25">
        <v>74.400000000000006</v>
      </c>
      <c r="AY1696" s="25">
        <v>72.52</v>
      </c>
      <c r="AZ1696" s="108"/>
      <c r="BA1696" s="10"/>
      <c r="BB1696" s="10"/>
      <c r="BC1696" s="10"/>
      <c r="BD1696" s="10"/>
      <c r="BE1696" s="10"/>
      <c r="BF1696" s="10"/>
      <c r="BG1696" s="10"/>
      <c r="BH1696" s="10"/>
      <c r="BI1696" s="10"/>
      <c r="BJ1696" s="10"/>
      <c r="BK1696" s="10"/>
      <c r="BL1696" s="10"/>
      <c r="BM1696" s="10"/>
      <c r="BN1696" s="10"/>
      <c r="BO1696" s="10"/>
      <c r="BP1696" s="10"/>
      <c r="BQ1696" s="10"/>
      <c r="BR1696" s="10"/>
      <c r="BS1696" s="10"/>
      <c r="BT1696" s="10"/>
      <c r="BU1696" s="10"/>
      <c r="BV1696" s="10"/>
      <c r="BW1696" s="10"/>
      <c r="BX1696" s="10"/>
      <c r="BY1696" s="10"/>
      <c r="BZ1696" s="10"/>
      <c r="CA1696" s="10"/>
      <c r="CB1696" s="10"/>
      <c r="CC1696" s="10"/>
      <c r="CD1696" s="10"/>
      <c r="CE1696" s="10"/>
      <c r="CF1696" s="10"/>
      <c r="CG1696" s="10"/>
      <c r="CH1696" s="10"/>
      <c r="CI1696" s="10"/>
      <c r="CJ1696" s="10"/>
      <c r="CK1696" s="10"/>
      <c r="CL1696" s="10"/>
      <c r="CM1696" s="10"/>
      <c r="CN1696" s="10"/>
      <c r="CO1696" s="10"/>
      <c r="CP1696" s="10"/>
      <c r="CQ1696" s="10"/>
      <c r="CR1696" s="10"/>
      <c r="CS1696" s="10"/>
      <c r="CT1696" s="10"/>
      <c r="CU1696" s="10"/>
      <c r="CV1696" s="10"/>
      <c r="CW1696" s="10"/>
      <c r="CX1696" s="10"/>
      <c r="CY1696" s="10"/>
      <c r="CZ1696" s="10"/>
      <c r="DA1696" s="10"/>
      <c r="DB1696" s="10"/>
      <c r="DC1696" s="10"/>
      <c r="DD1696" s="10"/>
      <c r="DE1696" s="10"/>
      <c r="DF1696" s="10"/>
      <c r="DG1696" s="10"/>
      <c r="DH1696" s="10"/>
      <c r="DI1696" s="10"/>
      <c r="DJ1696" s="10"/>
      <c r="DK1696" s="10"/>
      <c r="DL1696" s="10"/>
      <c r="DM1696" s="10"/>
      <c r="DN1696" s="10"/>
      <c r="DO1696" s="10"/>
      <c r="DP1696" s="10"/>
      <c r="DQ1696" s="10"/>
      <c r="DR1696" s="10"/>
      <c r="DS1696" s="10"/>
    </row>
    <row r="1697" spans="1:123" s="101" customFormat="1" ht="10.95" customHeight="1" x14ac:dyDescent="0.25">
      <c r="A1697" s="75" t="s">
        <v>348</v>
      </c>
      <c r="B1697" s="95" t="str">
        <f t="shared" si="472"/>
        <v>Bud02 2020,4004,'550000',0</v>
      </c>
      <c r="C1697" s="96">
        <f t="shared" si="473"/>
        <v>2020</v>
      </c>
      <c r="D1697" s="96">
        <v>4004</v>
      </c>
      <c r="E1697" s="97">
        <f>IF(LEFT(H1697,1) = "x",H1697,F1697)</f>
        <v>550000</v>
      </c>
      <c r="F1697" s="90">
        <v>550000</v>
      </c>
      <c r="G1697" s="98">
        <f>IF(""="",1,SUBSTITUTE(SUBSTITUTE("","xxp","xpp"),"xppm13","xppm08"))</f>
        <v>1</v>
      </c>
      <c r="H1697" s="98">
        <f>IF(""="",1,"")</f>
        <v>1</v>
      </c>
      <c r="I1697" s="98">
        <f>IF(""="",1,IF(LEFT("",1)&lt;&gt;"E","",1))</f>
        <v>1</v>
      </c>
      <c r="J1697" s="98">
        <f>IF(""="",1,IF(LEFT("",1)="E","",1))</f>
        <v>1</v>
      </c>
      <c r="K1697" s="99" t="s">
        <v>381</v>
      </c>
      <c r="L1697" s="91">
        <v>4004</v>
      </c>
      <c r="M1697" s="100" t="str">
        <f>IF(LEFT($G1697,4)="xppm","*","")</f>
        <v/>
      </c>
      <c r="N1697" s="101" t="str">
        <f>UPPER(TRIM("          EMPLOYEE EXPENSES"))</f>
        <v>EMPLOYEE EXPENSES</v>
      </c>
      <c r="P1697" s="102" t="s">
        <v>382</v>
      </c>
      <c r="R1697" s="109">
        <f>IFERROR(IF(1*AB1697&gt;0,AB1697,V1697),V1697)</f>
        <v>0</v>
      </c>
      <c r="S1697" s="108"/>
      <c r="T1697" s="101">
        <f>IFERROR(IF(LEFT($G1697,4)="xppm",AD1697/VLOOKUP($G1697,$K$11:$Z$28,T$1,0),IF(LEFT($J1697,1)="E",AD1697/VLOOKUP($J1697,$K$11:$Z$28,T$1,0),AD1697/T$6)),"")</f>
        <v>0</v>
      </c>
      <c r="V1697" s="101">
        <f>IFERROR(IF(LEFT($G1697,4)="xppm",AF1697/VLOOKUP($G1697,$K$11:$Z$28,V$1,0),IF(LEFT($J1697,1)="E",AF1697/VLOOKUP($J1697,$K$11:$Z$28,V$1,0),AF1697/V$6)),"")</f>
        <v>0</v>
      </c>
      <c r="X1697" s="101">
        <f>IFERROR(IF(LEFT($G1697,4)="xppm",AH1697/VLOOKUP($G1697,$K$11:$Z$28,X$1,0),IF(LEFT($J1697,1)="E",AH1697/VLOOKUP($J1697,$K$11:$Z$28,X$1,0),AH1697/X$6)),"")</f>
        <v>382.47583333333336</v>
      </c>
      <c r="Z1697" s="101">
        <f>IFERROR(IF(LEFT($G1697,4)="xppm",AJ1697/VLOOKUP($G1697,$K$11:$Z$28,Z$1,0),IF(LEFT($J1697,1)="E",AJ1697/VLOOKUP($J1697,$K$11:$Z$28,Z$1,0),AJ1697/Z$6)),"")</f>
        <v>0</v>
      </c>
      <c r="AA1697" s="108"/>
      <c r="AB1697" s="99">
        <f>IFERROR(IF(LEFT($G1697,4)="xppm",AL1697/VLOOKUP($G1697,$K$11:$Z$28,AB$1,0),IF(LEFT($J1697,1)="E",AL1697/VLOOKUP($J1697,$K$11:$AB$28,AB$1,0),AL1697/AB$6)),"")</f>
        <v>0</v>
      </c>
      <c r="AC1697" s="110"/>
      <c r="AD1697" s="14">
        <v>0</v>
      </c>
      <c r="AE1697" s="14"/>
      <c r="AF1697" s="14">
        <v>0</v>
      </c>
      <c r="AG1697" s="14"/>
      <c r="AH1697" s="14">
        <v>4589.71</v>
      </c>
      <c r="AI1697" s="14"/>
      <c r="AJ1697" s="14">
        <v>0</v>
      </c>
      <c r="AK1697" s="65"/>
      <c r="AL1697" s="14">
        <v>0</v>
      </c>
      <c r="AM1697" s="65"/>
      <c r="AN1697" s="25">
        <v>0</v>
      </c>
      <c r="AO1697" s="25">
        <v>0</v>
      </c>
      <c r="AP1697" s="25">
        <v>0</v>
      </c>
      <c r="AQ1697" s="25">
        <v>0</v>
      </c>
      <c r="AR1697" s="25">
        <v>0</v>
      </c>
      <c r="AS1697" s="25">
        <v>0</v>
      </c>
      <c r="AT1697" s="25">
        <v>0</v>
      </c>
      <c r="AU1697" s="25">
        <v>0</v>
      </c>
      <c r="AV1697" s="25">
        <v>0</v>
      </c>
      <c r="AW1697" s="25">
        <v>0</v>
      </c>
      <c r="AX1697" s="25">
        <v>0</v>
      </c>
      <c r="AY1697" s="25">
        <v>0</v>
      </c>
      <c r="AZ1697" s="108"/>
      <c r="BA1697" s="10"/>
      <c r="BB1697" s="10"/>
      <c r="BC1697" s="10"/>
      <c r="BD1697" s="10"/>
      <c r="BE1697" s="10"/>
      <c r="BF1697" s="10"/>
      <c r="BG1697" s="10"/>
      <c r="BH1697" s="10"/>
      <c r="BI1697" s="10"/>
      <c r="BJ1697" s="10"/>
      <c r="BK1697" s="10"/>
      <c r="BL1697" s="10"/>
      <c r="BM1697" s="10"/>
      <c r="BN1697" s="10"/>
      <c r="BO1697" s="10"/>
      <c r="BP1697" s="10"/>
      <c r="BQ1697" s="10"/>
      <c r="BR1697" s="10"/>
      <c r="BS1697" s="10"/>
      <c r="BT1697" s="10"/>
      <c r="BU1697" s="10"/>
      <c r="BV1697" s="10"/>
      <c r="BW1697" s="10"/>
      <c r="BX1697" s="10"/>
      <c r="BY1697" s="10"/>
      <c r="BZ1697" s="10"/>
      <c r="CA1697" s="10"/>
      <c r="CB1697" s="10"/>
      <c r="CC1697" s="10"/>
      <c r="CD1697" s="10"/>
      <c r="CE1697" s="10"/>
      <c r="CF1697" s="10"/>
      <c r="CG1697" s="10"/>
      <c r="CH1697" s="10"/>
      <c r="CI1697" s="10"/>
      <c r="CJ1697" s="10"/>
      <c r="CK1697" s="10"/>
      <c r="CL1697" s="10"/>
      <c r="CM1697" s="10"/>
      <c r="CN1697" s="10"/>
      <c r="CO1697" s="10"/>
      <c r="CP1697" s="10"/>
      <c r="CQ1697" s="10"/>
      <c r="CR1697" s="10"/>
      <c r="CS1697" s="10"/>
      <c r="CT1697" s="10"/>
      <c r="CU1697" s="10"/>
      <c r="CV1697" s="10"/>
      <c r="CW1697" s="10"/>
      <c r="CX1697" s="10"/>
      <c r="CY1697" s="10"/>
      <c r="CZ1697" s="10"/>
      <c r="DA1697" s="10"/>
      <c r="DB1697" s="10"/>
      <c r="DC1697" s="10"/>
      <c r="DD1697" s="10"/>
      <c r="DE1697" s="10"/>
      <c r="DF1697" s="10"/>
      <c r="DG1697" s="10"/>
      <c r="DH1697" s="10"/>
      <c r="DI1697" s="10"/>
      <c r="DJ1697" s="10"/>
      <c r="DK1697" s="10"/>
      <c r="DL1697" s="10"/>
      <c r="DM1697" s="10"/>
      <c r="DN1697" s="10"/>
      <c r="DO1697" s="10"/>
      <c r="DP1697" s="10"/>
      <c r="DQ1697" s="10"/>
      <c r="DR1697" s="10"/>
      <c r="DS1697" s="10"/>
    </row>
    <row r="1698" spans="1:123" s="101" customFormat="1" ht="10.95" customHeight="1" x14ac:dyDescent="0.25">
      <c r="A1698" s="75" t="s">
        <v>348</v>
      </c>
      <c r="B1698" s="95" t="str">
        <f t="shared" si="472"/>
        <v>Bud02 2020,4004,'552000',106.863333333333</v>
      </c>
      <c r="C1698" s="96">
        <f t="shared" si="473"/>
        <v>2020</v>
      </c>
      <c r="D1698" s="96">
        <v>4004</v>
      </c>
      <c r="E1698" s="97">
        <f>IF(LEFT(H1698,1) = "x",H1698,F1698)</f>
        <v>552000</v>
      </c>
      <c r="F1698" s="90">
        <v>552000</v>
      </c>
      <c r="G1698" s="98">
        <f>IF(""="",1,SUBSTITUTE(SUBSTITUTE("","xxp","xpp"),"xppm13","xppm08"))</f>
        <v>1</v>
      </c>
      <c r="H1698" s="98">
        <f>IF(""="",1,"")</f>
        <v>1</v>
      </c>
      <c r="I1698" s="98">
        <f>IF(""="",1,IF(LEFT("",1)&lt;&gt;"E","",1))</f>
        <v>1</v>
      </c>
      <c r="J1698" s="98">
        <f>IF(""="",1,IF(LEFT("",1)="E","",1))</f>
        <v>1</v>
      </c>
      <c r="K1698" s="99" t="s">
        <v>383</v>
      </c>
      <c r="L1698" s="91">
        <v>4004</v>
      </c>
      <c r="M1698" s="100" t="str">
        <f>IF(LEFT($G1698,4)="xppm","*","")</f>
        <v/>
      </c>
      <c r="N1698" s="101" t="str">
        <f>UPPER(TRIM("          OFFICE EXPENSES"))</f>
        <v>OFFICE EXPENSES</v>
      </c>
      <c r="P1698" s="102" t="s">
        <v>370</v>
      </c>
      <c r="R1698" s="109">
        <f>IFERROR(IF(1*AB1698&gt;0,AB1698,V1698),V1698)</f>
        <v>106.86333333333333</v>
      </c>
      <c r="S1698" s="108"/>
      <c r="T1698" s="101">
        <f>IFERROR(IF(LEFT($G1698,4)="xppm",AD1698/VLOOKUP($G1698,$K$11:$Z$28,T$1,0),IF(LEFT($J1698,1)="E",AD1698/VLOOKUP($J1698,$K$11:$Z$28,T$1,0),AD1698/T$6)),"")</f>
        <v>108.25999999999999</v>
      </c>
      <c r="V1698" s="101">
        <f>IFERROR(IF(LEFT($G1698,4)="xppm",AF1698/VLOOKUP($G1698,$K$11:$Z$28,V$1,0),IF(LEFT($J1698,1)="E",AF1698/VLOOKUP($J1698,$K$11:$Z$28,V$1,0),AF1698/V$6)),"")</f>
        <v>106.86333333333333</v>
      </c>
      <c r="X1698" s="101">
        <f>IFERROR(IF(LEFT($G1698,4)="xppm",AH1698/VLOOKUP($G1698,$K$11:$Z$28,X$1,0),IF(LEFT($J1698,1)="E",AH1698/VLOOKUP($J1698,$K$11:$Z$28,X$1,0),AH1698/X$6)),"")</f>
        <v>522.95500000000004</v>
      </c>
      <c r="Z1698" s="101">
        <f>IFERROR(IF(LEFT($G1698,4)="xppm",AJ1698/VLOOKUP($G1698,$K$11:$Z$28,Z$1,0),IF(LEFT($J1698,1)="E",AJ1698/VLOOKUP($J1698,$K$11:$Z$28,Z$1,0),AJ1698/Z$6)),"")</f>
        <v>0</v>
      </c>
      <c r="AA1698" s="108"/>
      <c r="AB1698" s="99">
        <f>IFERROR(IF(LEFT($G1698,4)="xppm",AL1698/VLOOKUP($G1698,$K$11:$Z$28,AB$1,0),IF(LEFT($J1698,1)="E",AL1698/VLOOKUP($J1698,$K$11:$AB$28,AB$1,0),AL1698/AB$6)),"")</f>
        <v>0</v>
      </c>
      <c r="AC1698" s="110"/>
      <c r="AD1698" s="14">
        <v>324.77999999999997</v>
      </c>
      <c r="AE1698" s="14"/>
      <c r="AF1698" s="14">
        <v>961.77</v>
      </c>
      <c r="AG1698" s="14"/>
      <c r="AH1698" s="14">
        <v>6275.46</v>
      </c>
      <c r="AI1698" s="14"/>
      <c r="AJ1698" s="14">
        <v>0</v>
      </c>
      <c r="AK1698" s="65"/>
      <c r="AL1698" s="14">
        <v>0</v>
      </c>
      <c r="AM1698" s="65"/>
      <c r="AN1698" s="25">
        <v>0</v>
      </c>
      <c r="AO1698" s="25">
        <v>699.91</v>
      </c>
      <c r="AP1698" s="25">
        <v>-993.35</v>
      </c>
      <c r="AQ1698" s="25">
        <v>0</v>
      </c>
      <c r="AR1698" s="25">
        <v>166.79</v>
      </c>
      <c r="AS1698" s="25">
        <v>0</v>
      </c>
      <c r="AT1698" s="25">
        <v>-200.08</v>
      </c>
      <c r="AU1698" s="25">
        <v>670.28</v>
      </c>
      <c r="AV1698" s="25">
        <v>0</v>
      </c>
      <c r="AW1698" s="25">
        <v>0</v>
      </c>
      <c r="AX1698" s="25">
        <v>0</v>
      </c>
      <c r="AY1698" s="25">
        <v>324.77999999999997</v>
      </c>
      <c r="AZ1698" s="108"/>
      <c r="BA1698" s="10"/>
      <c r="BB1698" s="10"/>
      <c r="BC1698" s="10"/>
      <c r="BD1698" s="10"/>
      <c r="BE1698" s="10"/>
      <c r="BF1698" s="10"/>
      <c r="BG1698" s="10"/>
      <c r="BH1698" s="10"/>
      <c r="BI1698" s="10"/>
      <c r="BJ1698" s="10"/>
      <c r="BK1698" s="10"/>
      <c r="BL1698" s="10"/>
      <c r="BM1698" s="10"/>
      <c r="BN1698" s="10"/>
      <c r="BO1698" s="10"/>
      <c r="BP1698" s="10"/>
      <c r="BQ1698" s="10"/>
      <c r="BR1698" s="10"/>
      <c r="BS1698" s="10"/>
      <c r="BT1698" s="10"/>
      <c r="BU1698" s="10"/>
      <c r="BV1698" s="10"/>
      <c r="BW1698" s="10"/>
      <c r="BX1698" s="10"/>
      <c r="BY1698" s="10"/>
      <c r="BZ1698" s="10"/>
      <c r="CA1698" s="10"/>
      <c r="CB1698" s="10"/>
      <c r="CC1698" s="10"/>
      <c r="CD1698" s="10"/>
      <c r="CE1698" s="10"/>
      <c r="CF1698" s="10"/>
      <c r="CG1698" s="10"/>
      <c r="CH1698" s="10"/>
      <c r="CI1698" s="10"/>
      <c r="CJ1698" s="10"/>
      <c r="CK1698" s="10"/>
      <c r="CL1698" s="10"/>
      <c r="CM1698" s="10"/>
      <c r="CN1698" s="10"/>
      <c r="CO1698" s="10"/>
      <c r="CP1698" s="10"/>
      <c r="CQ1698" s="10"/>
      <c r="CR1698" s="10"/>
      <c r="CS1698" s="10"/>
      <c r="CT1698" s="10"/>
      <c r="CU1698" s="10"/>
      <c r="CV1698" s="10"/>
      <c r="CW1698" s="10"/>
      <c r="CX1698" s="10"/>
      <c r="CY1698" s="10"/>
      <c r="CZ1698" s="10"/>
      <c r="DA1698" s="10"/>
      <c r="DB1698" s="10"/>
      <c r="DC1698" s="10"/>
      <c r="DD1698" s="10"/>
      <c r="DE1698" s="10"/>
      <c r="DF1698" s="10"/>
      <c r="DG1698" s="10"/>
      <c r="DH1698" s="10"/>
      <c r="DI1698" s="10"/>
      <c r="DJ1698" s="10"/>
      <c r="DK1698" s="10"/>
      <c r="DL1698" s="10"/>
      <c r="DM1698" s="10"/>
      <c r="DN1698" s="10"/>
      <c r="DO1698" s="10"/>
      <c r="DP1698" s="10"/>
      <c r="DQ1698" s="10"/>
      <c r="DR1698" s="10"/>
      <c r="DS1698" s="10"/>
    </row>
    <row r="1699" spans="1:123" s="101" customFormat="1" ht="10.95" customHeight="1" x14ac:dyDescent="0.25">
      <c r="A1699" s="75" t="s">
        <v>348</v>
      </c>
      <c r="B1699" s="95" t="str">
        <f t="shared" si="472"/>
        <v>Bud02 2020,4004,'553500',485.717777777778</v>
      </c>
      <c r="C1699" s="96">
        <f t="shared" si="473"/>
        <v>2020</v>
      </c>
      <c r="D1699" s="96">
        <v>4004</v>
      </c>
      <c r="E1699" s="97">
        <f>IF(LEFT(H1699,1) = "x",H1699,F1699)</f>
        <v>553500</v>
      </c>
      <c r="F1699" s="90">
        <v>553500</v>
      </c>
      <c r="G1699" s="98">
        <f>IF(""="",1,SUBSTITUTE(SUBSTITUTE("","xxp","xpp"),"xppm13","xppm08"))</f>
        <v>1</v>
      </c>
      <c r="H1699" s="98">
        <f>IF(""="",1,"")</f>
        <v>1</v>
      </c>
      <c r="I1699" s="98">
        <f>IF(""="",1,IF(LEFT("",1)&lt;&gt;"E","",1))</f>
        <v>1</v>
      </c>
      <c r="J1699" s="98">
        <f>IF(""="",1,IF(LEFT("",1)="E","",1))</f>
        <v>1</v>
      </c>
      <c r="K1699" s="99" t="s">
        <v>384</v>
      </c>
      <c r="L1699" s="91">
        <v>4004</v>
      </c>
      <c r="M1699" s="100" t="str">
        <f>IF(LEFT($G1699,4)="xppm","*","")</f>
        <v/>
      </c>
      <c r="N1699" s="101" t="str">
        <f>UPPER(TRIM("          TELEPHONE/CELL PHONE"))</f>
        <v>TELEPHONE/CELL PHONE</v>
      </c>
      <c r="P1699" s="102" t="s">
        <v>370</v>
      </c>
      <c r="R1699" s="109">
        <f>IFERROR(IF(1*AB1699&gt;0,AB1699,V1699),V1699)</f>
        <v>485.71777777777777</v>
      </c>
      <c r="S1699" s="108"/>
      <c r="T1699" s="101">
        <f>IFERROR(IF(LEFT($G1699,4)="xppm",AD1699/VLOOKUP($G1699,$K$11:$Z$28,T$1,0),IF(LEFT($J1699,1)="E",AD1699/VLOOKUP($J1699,$K$11:$Z$28,T$1,0),AD1699/T$6)),"")</f>
        <v>502.73666666666668</v>
      </c>
      <c r="V1699" s="101">
        <f>IFERROR(IF(LEFT($G1699,4)="xppm",AF1699/VLOOKUP($G1699,$K$11:$Z$28,V$1,0),IF(LEFT($J1699,1)="E",AF1699/VLOOKUP($J1699,$K$11:$Z$28,V$1,0),AF1699/V$6)),"")</f>
        <v>485.71777777777777</v>
      </c>
      <c r="X1699" s="101">
        <f>IFERROR(IF(LEFT($G1699,4)="xppm",AH1699/VLOOKUP($G1699,$K$11:$Z$28,X$1,0),IF(LEFT($J1699,1)="E",AH1699/VLOOKUP($J1699,$K$11:$Z$28,X$1,0),AH1699/X$6)),"")</f>
        <v>705.52166666666665</v>
      </c>
      <c r="Z1699" s="101">
        <f>IFERROR(IF(LEFT($G1699,4)="xppm",AJ1699/VLOOKUP($G1699,$K$11:$Z$28,Z$1,0),IF(LEFT($J1699,1)="E",AJ1699/VLOOKUP($J1699,$K$11:$Z$28,Z$1,0),AJ1699/Z$6)),"")</f>
        <v>0</v>
      </c>
      <c r="AA1699" s="108"/>
      <c r="AB1699" s="99">
        <f>IFERROR(IF(LEFT($G1699,4)="xppm",AL1699/VLOOKUP($G1699,$K$11:$Z$28,AB$1,0),IF(LEFT($J1699,1)="E",AL1699/VLOOKUP($J1699,$K$11:$AB$28,AB$1,0),AL1699/AB$6)),"")</f>
        <v>0</v>
      </c>
      <c r="AC1699" s="110"/>
      <c r="AD1699" s="14">
        <v>1508.21</v>
      </c>
      <c r="AE1699" s="14"/>
      <c r="AF1699" s="14">
        <v>4371.46</v>
      </c>
      <c r="AG1699" s="14"/>
      <c r="AH1699" s="14">
        <v>8466.26</v>
      </c>
      <c r="AI1699" s="14"/>
      <c r="AJ1699" s="14">
        <v>0</v>
      </c>
      <c r="AK1699" s="65"/>
      <c r="AL1699" s="14">
        <v>0</v>
      </c>
      <c r="AM1699" s="65"/>
      <c r="AN1699" s="25">
        <v>398.5</v>
      </c>
      <c r="AO1699" s="25">
        <v>397.48</v>
      </c>
      <c r="AP1699" s="25">
        <v>400.74</v>
      </c>
      <c r="AQ1699" s="25">
        <v>411.72</v>
      </c>
      <c r="AR1699" s="25">
        <v>411.74</v>
      </c>
      <c r="AS1699" s="25">
        <v>494.26</v>
      </c>
      <c r="AT1699" s="25">
        <v>476.41</v>
      </c>
      <c r="AU1699" s="25">
        <v>592.66999999999996</v>
      </c>
      <c r="AV1699" s="25">
        <v>476.45</v>
      </c>
      <c r="AW1699" s="25">
        <v>478.96</v>
      </c>
      <c r="AX1699" s="25">
        <v>0</v>
      </c>
      <c r="AY1699" s="25">
        <v>1029.25</v>
      </c>
      <c r="AZ1699" s="108"/>
      <c r="BA1699" s="10"/>
      <c r="BB1699" s="10"/>
      <c r="BC1699" s="10"/>
      <c r="BD1699" s="10"/>
      <c r="BE1699" s="10"/>
      <c r="BF1699" s="10"/>
      <c r="BG1699" s="10"/>
      <c r="BH1699" s="10"/>
      <c r="BI1699" s="10"/>
      <c r="BJ1699" s="10"/>
      <c r="BK1699" s="10"/>
      <c r="BL1699" s="10"/>
      <c r="BM1699" s="10"/>
      <c r="BN1699" s="10"/>
      <c r="BO1699" s="10"/>
      <c r="BP1699" s="10"/>
      <c r="BQ1699" s="10"/>
      <c r="BR1699" s="10"/>
      <c r="BS1699" s="10"/>
      <c r="BT1699" s="10"/>
      <c r="BU1699" s="10"/>
      <c r="BV1699" s="10"/>
      <c r="BW1699" s="10"/>
      <c r="BX1699" s="10"/>
      <c r="BY1699" s="10"/>
      <c r="BZ1699" s="10"/>
      <c r="CA1699" s="10"/>
      <c r="CB1699" s="10"/>
      <c r="CC1699" s="10"/>
      <c r="CD1699" s="10"/>
      <c r="CE1699" s="10"/>
      <c r="CF1699" s="10"/>
      <c r="CG1699" s="10"/>
      <c r="CH1699" s="10"/>
      <c r="CI1699" s="10"/>
      <c r="CJ1699" s="10"/>
      <c r="CK1699" s="10"/>
      <c r="CL1699" s="10"/>
      <c r="CM1699" s="10"/>
      <c r="CN1699" s="10"/>
      <c r="CO1699" s="10"/>
      <c r="CP1699" s="10"/>
      <c r="CQ1699" s="10"/>
      <c r="CR1699" s="10"/>
      <c r="CS1699" s="10"/>
      <c r="CT1699" s="10"/>
      <c r="CU1699" s="10"/>
      <c r="CV1699" s="10"/>
      <c r="CW1699" s="10"/>
      <c r="CX1699" s="10"/>
      <c r="CY1699" s="10"/>
      <c r="CZ1699" s="10"/>
      <c r="DA1699" s="10"/>
      <c r="DB1699" s="10"/>
      <c r="DC1699" s="10"/>
      <c r="DD1699" s="10"/>
      <c r="DE1699" s="10"/>
      <c r="DF1699" s="10"/>
      <c r="DG1699" s="10"/>
      <c r="DH1699" s="10"/>
      <c r="DI1699" s="10"/>
      <c r="DJ1699" s="10"/>
      <c r="DK1699" s="10"/>
      <c r="DL1699" s="10"/>
      <c r="DM1699" s="10"/>
      <c r="DN1699" s="10"/>
      <c r="DO1699" s="10"/>
      <c r="DP1699" s="10"/>
      <c r="DQ1699" s="10"/>
      <c r="DR1699" s="10"/>
      <c r="DS1699" s="10"/>
    </row>
    <row r="1700" spans="1:123" s="101" customFormat="1" ht="10.95" customHeight="1" x14ac:dyDescent="0.25">
      <c r="A1700" s="75" t="s">
        <v>348</v>
      </c>
      <c r="B1700" s="95" t="str">
        <f t="shared" si="472"/>
        <v>Bud02 2020,4004,'555000',0</v>
      </c>
      <c r="C1700" s="96">
        <f t="shared" si="473"/>
        <v>2020</v>
      </c>
      <c r="D1700" s="96">
        <v>4004</v>
      </c>
      <c r="E1700" s="97">
        <f>IF(LEFT(H1700,1) = "x",H1700,F1700)</f>
        <v>555000</v>
      </c>
      <c r="F1700" s="90">
        <v>555000</v>
      </c>
      <c r="G1700" s="98">
        <f>IF(""="",1,SUBSTITUTE(SUBSTITUTE("","xxp","xpp"),"xppm13","xppm08"))</f>
        <v>1</v>
      </c>
      <c r="H1700" s="98">
        <f>IF(""="",1,"")</f>
        <v>1</v>
      </c>
      <c r="I1700" s="98">
        <f>IF(""="",1,IF(LEFT("",1)&lt;&gt;"E","",1))</f>
        <v>1</v>
      </c>
      <c r="J1700" s="98">
        <f>IF(""="",1,IF(LEFT("",1)="E","",1))</f>
        <v>1</v>
      </c>
      <c r="K1700" s="99" t="s">
        <v>385</v>
      </c>
      <c r="L1700" s="91">
        <v>4004</v>
      </c>
      <c r="M1700" s="100" t="str">
        <f>IF(LEFT($G1700,4)="xppm","*","")</f>
        <v/>
      </c>
      <c r="N1700" s="101" t="str">
        <f>UPPER(TRIM("          DONATIONS"))</f>
        <v>DONATIONS</v>
      </c>
      <c r="P1700" s="102" t="s">
        <v>386</v>
      </c>
      <c r="R1700" s="109">
        <f>IFERROR(IF(1*AB1700&gt;0,AB1700,V1700),V1700)</f>
        <v>0</v>
      </c>
      <c r="S1700" s="108"/>
      <c r="T1700" s="101">
        <f>IFERROR(IF(LEFT($G1700,4)="xppm",AD1700/VLOOKUP($G1700,$K$11:$Z$28,T$1,0),IF(LEFT($J1700,1)="E",AD1700/VLOOKUP($J1700,$K$11:$Z$28,T$1,0),AD1700/T$6)),"")</f>
        <v>0</v>
      </c>
      <c r="V1700" s="101">
        <f>IFERROR(IF(LEFT($G1700,4)="xppm",AF1700/VLOOKUP($G1700,$K$11:$Z$28,V$1,0),IF(LEFT($J1700,1)="E",AF1700/VLOOKUP($J1700,$K$11:$Z$28,V$1,0),AF1700/V$6)),"")</f>
        <v>0</v>
      </c>
      <c r="X1700" s="101">
        <f>IFERROR(IF(LEFT($G1700,4)="xppm",AH1700/VLOOKUP($G1700,$K$11:$Z$28,X$1,0),IF(LEFT($J1700,1)="E",AH1700/VLOOKUP($J1700,$K$11:$Z$28,X$1,0),AH1700/X$6)),"")</f>
        <v>19.210833333333333</v>
      </c>
      <c r="Z1700" s="101">
        <f>IFERROR(IF(LEFT($G1700,4)="xppm",AJ1700/VLOOKUP($G1700,$K$11:$Z$28,Z$1,0),IF(LEFT($J1700,1)="E",AJ1700/VLOOKUP($J1700,$K$11:$Z$28,Z$1,0),AJ1700/Z$6)),"")</f>
        <v>0</v>
      </c>
      <c r="AA1700" s="108"/>
      <c r="AB1700" s="99">
        <f>IFERROR(IF(LEFT($G1700,4)="xppm",AL1700/VLOOKUP($G1700,$K$11:$Z$28,AB$1,0),IF(LEFT($J1700,1)="E",AL1700/VLOOKUP($J1700,$K$11:$AB$28,AB$1,0),AL1700/AB$6)),"")</f>
        <v>0</v>
      </c>
      <c r="AC1700" s="110"/>
      <c r="AD1700" s="14">
        <v>0</v>
      </c>
      <c r="AE1700" s="14"/>
      <c r="AF1700" s="14">
        <v>0</v>
      </c>
      <c r="AG1700" s="14"/>
      <c r="AH1700" s="14">
        <v>230.53</v>
      </c>
      <c r="AI1700" s="14"/>
      <c r="AJ1700" s="14">
        <v>0</v>
      </c>
      <c r="AK1700" s="65"/>
      <c r="AL1700" s="14">
        <v>0</v>
      </c>
      <c r="AM1700" s="65"/>
      <c r="AN1700" s="25">
        <v>0</v>
      </c>
      <c r="AO1700" s="25">
        <v>0</v>
      </c>
      <c r="AP1700" s="25">
        <v>0</v>
      </c>
      <c r="AQ1700" s="25">
        <v>0</v>
      </c>
      <c r="AR1700" s="25">
        <v>0</v>
      </c>
      <c r="AS1700" s="25">
        <v>0</v>
      </c>
      <c r="AT1700" s="25">
        <v>0</v>
      </c>
      <c r="AU1700" s="25">
        <v>0</v>
      </c>
      <c r="AV1700" s="25">
        <v>0</v>
      </c>
      <c r="AW1700" s="25">
        <v>0</v>
      </c>
      <c r="AX1700" s="25">
        <v>0</v>
      </c>
      <c r="AY1700" s="25">
        <v>0</v>
      </c>
      <c r="AZ1700" s="108"/>
      <c r="BA1700" s="10"/>
      <c r="BB1700" s="10"/>
      <c r="BC1700" s="10"/>
      <c r="BD1700" s="10"/>
      <c r="BE1700" s="10"/>
      <c r="BF1700" s="10"/>
      <c r="BG1700" s="10"/>
      <c r="BH1700" s="10"/>
      <c r="BI1700" s="10"/>
      <c r="BJ1700" s="10"/>
      <c r="BK1700" s="10"/>
      <c r="BL1700" s="10"/>
      <c r="BM1700" s="10"/>
      <c r="BN1700" s="10"/>
      <c r="BO1700" s="10"/>
      <c r="BP1700" s="10"/>
      <c r="BQ1700" s="10"/>
      <c r="BR1700" s="10"/>
      <c r="BS1700" s="10"/>
      <c r="BT1700" s="10"/>
      <c r="BU1700" s="10"/>
      <c r="BV1700" s="10"/>
      <c r="BW1700" s="10"/>
      <c r="BX1700" s="10"/>
      <c r="BY1700" s="10"/>
      <c r="BZ1700" s="10"/>
      <c r="CA1700" s="10"/>
      <c r="CB1700" s="10"/>
      <c r="CC1700" s="10"/>
      <c r="CD1700" s="10"/>
      <c r="CE1700" s="10"/>
      <c r="CF1700" s="10"/>
      <c r="CG1700" s="10"/>
      <c r="CH1700" s="10"/>
      <c r="CI1700" s="10"/>
      <c r="CJ1700" s="10"/>
      <c r="CK1700" s="10"/>
      <c r="CL1700" s="10"/>
      <c r="CM1700" s="10"/>
      <c r="CN1700" s="10"/>
      <c r="CO1700" s="10"/>
      <c r="CP1700" s="10"/>
      <c r="CQ1700" s="10"/>
      <c r="CR1700" s="10"/>
      <c r="CS1700" s="10"/>
      <c r="CT1700" s="10"/>
      <c r="CU1700" s="10"/>
      <c r="CV1700" s="10"/>
      <c r="CW1700" s="10"/>
      <c r="CX1700" s="10"/>
      <c r="CY1700" s="10"/>
      <c r="CZ1700" s="10"/>
      <c r="DA1700" s="10"/>
      <c r="DB1700" s="10"/>
      <c r="DC1700" s="10"/>
      <c r="DD1700" s="10"/>
      <c r="DE1700" s="10"/>
      <c r="DF1700" s="10"/>
      <c r="DG1700" s="10"/>
      <c r="DH1700" s="10"/>
      <c r="DI1700" s="10"/>
      <c r="DJ1700" s="10"/>
      <c r="DK1700" s="10"/>
      <c r="DL1700" s="10"/>
      <c r="DM1700" s="10"/>
      <c r="DN1700" s="10"/>
      <c r="DO1700" s="10"/>
      <c r="DP1700" s="10"/>
      <c r="DQ1700" s="10"/>
      <c r="DR1700" s="10"/>
      <c r="DS1700" s="10"/>
    </row>
    <row r="1701" spans="1:123" s="101" customFormat="1" ht="10.95" customHeight="1" x14ac:dyDescent="0.25">
      <c r="A1701" s="75" t="s">
        <v>348</v>
      </c>
      <c r="B1701" s="95" t="str">
        <f t="shared" si="472"/>
        <v>Bud02 2020,4004,'xga001',0</v>
      </c>
      <c r="C1701" s="96">
        <f t="shared" si="473"/>
        <v>2020</v>
      </c>
      <c r="D1701" s="96">
        <v>4004</v>
      </c>
      <c r="E1701" s="97" t="str">
        <f>IF(LEFT(H1701,1) = "x",H1701,F1701)</f>
        <v>xga001</v>
      </c>
      <c r="F1701" s="90">
        <v>555500</v>
      </c>
      <c r="G1701" s="98">
        <f>IF(""="",1,SUBSTITUTE(SUBSTITUTE("","xxp","xpp"),"xppm13","xppm08"))</f>
        <v>1</v>
      </c>
      <c r="H1701" s="98" t="str">
        <f>IF("xga001"="",1,"xga001")</f>
        <v>xga001</v>
      </c>
      <c r="I1701" s="98">
        <f>IF("E1z"="",1,IF(LEFT("E1z",1)&lt;&gt;"E","E1z",1))</f>
        <v>1</v>
      </c>
      <c r="J1701" s="98" t="str">
        <f>IF("E1z"="",1,IF(LEFT("E1z",1)="E","E1z",1))</f>
        <v>E1z</v>
      </c>
      <c r="K1701" s="99" t="s">
        <v>387</v>
      </c>
      <c r="L1701" s="91">
        <v>4004</v>
      </c>
      <c r="M1701" s="100" t="str">
        <f>IF(LEFT($G1701,4)="xppm","*","")</f>
        <v/>
      </c>
      <c r="N1701" s="101" t="str">
        <f>UPPER(TRIM("          BAD DEBT"))</f>
        <v>BAD DEBT</v>
      </c>
      <c r="P1701" s="102" t="s">
        <v>388</v>
      </c>
      <c r="R1701" s="109">
        <f>IFERROR(IF(1*AB1701&gt;0,AB1701,V1701),V1701)</f>
        <v>0</v>
      </c>
      <c r="S1701" s="108"/>
      <c r="T1701" s="101">
        <f>IFERROR(IF(LEFT($G1701,4)="xppm",AD1701/VLOOKUP($G1701,$K$11:$Z$28,T$1,0),IF(LEFT($J1701,1)="E",AD1701/VLOOKUP($J1701,$K$11:$Z$28,T$1,0),AD1701/T$6)),"")</f>
        <v>0</v>
      </c>
      <c r="V1701" s="101">
        <f>IFERROR(IF(LEFT($G1701,4)="xppm",AF1701/VLOOKUP($G1701,$K$11:$Z$28,V$1,0),IF(LEFT($J1701,1)="E",AF1701/VLOOKUP($J1701,$K$11:$Z$28,V$1,0),AF1701/V$6)),"")</f>
        <v>0</v>
      </c>
      <c r="X1701" s="101">
        <f>IFERROR(IF(LEFT($G1701,4)="xppm",AH1701/VLOOKUP($G1701,$K$11:$Z$28,X$1,0),IF(LEFT($J1701,1)="E",AH1701/VLOOKUP($J1701,$K$11:$Z$28,X$1,0),AH1701/X$6)),"")</f>
        <v>1.5062662262628571E-5</v>
      </c>
      <c r="Z1701" s="101">
        <f>IFERROR(IF(LEFT($G1701,4)="xppm",AJ1701/VLOOKUP($G1701,$K$11:$Z$28,Z$1,0),IF(LEFT($J1701,1)="E",AJ1701/VLOOKUP($J1701,$K$11:$Z$28,Z$1,0),AJ1701/Z$6)),"")</f>
        <v>0</v>
      </c>
      <c r="AA1701" s="108"/>
      <c r="AB1701" s="99" t="str">
        <f>IFERROR(IF(LEFT($G1701,4)="xppm",AL1701/VLOOKUP($G1701,$K$11:$Z$28,AB$1,0),IF(LEFT($J1701,1)="E",AL1701/VLOOKUP($J1701,$K$11:$AB$28,AB$1,0),AL1701/AB$6)),"")</f>
        <v/>
      </c>
      <c r="AC1701" s="110"/>
      <c r="AD1701" s="14">
        <v>0</v>
      </c>
      <c r="AE1701" s="14"/>
      <c r="AF1701" s="14">
        <v>0</v>
      </c>
      <c r="AG1701" s="14"/>
      <c r="AH1701" s="14">
        <v>5462.01</v>
      </c>
      <c r="AI1701" s="14"/>
      <c r="AJ1701" s="14">
        <v>0</v>
      </c>
      <c r="AK1701" s="65"/>
      <c r="AL1701" s="14">
        <v>0</v>
      </c>
      <c r="AM1701" s="65"/>
      <c r="AN1701" s="25">
        <v>0</v>
      </c>
      <c r="AO1701" s="25">
        <v>0</v>
      </c>
      <c r="AP1701" s="25">
        <v>0</v>
      </c>
      <c r="AQ1701" s="25">
        <v>0</v>
      </c>
      <c r="AR1701" s="25">
        <v>0</v>
      </c>
      <c r="AS1701" s="25">
        <v>0</v>
      </c>
      <c r="AT1701" s="25">
        <v>0</v>
      </c>
      <c r="AU1701" s="25">
        <v>0</v>
      </c>
      <c r="AV1701" s="25">
        <v>0</v>
      </c>
      <c r="AW1701" s="25">
        <v>0</v>
      </c>
      <c r="AX1701" s="25">
        <v>0</v>
      </c>
      <c r="AY1701" s="25">
        <v>0</v>
      </c>
      <c r="AZ1701" s="108"/>
      <c r="BA1701" s="10"/>
      <c r="BB1701" s="10"/>
      <c r="BC1701" s="10"/>
      <c r="BD1701" s="10"/>
      <c r="BE1701" s="10"/>
      <c r="BF1701" s="10"/>
      <c r="BG1701" s="10"/>
      <c r="BH1701" s="10"/>
      <c r="BI1701" s="10"/>
      <c r="BJ1701" s="10"/>
      <c r="BK1701" s="10"/>
      <c r="BL1701" s="10"/>
      <c r="BM1701" s="10"/>
      <c r="BN1701" s="10"/>
      <c r="BO1701" s="10"/>
      <c r="BP1701" s="10"/>
      <c r="BQ1701" s="10"/>
      <c r="BR1701" s="10"/>
      <c r="BS1701" s="10"/>
      <c r="BT1701" s="10"/>
      <c r="BU1701" s="10"/>
      <c r="BV1701" s="10"/>
      <c r="BW1701" s="10"/>
      <c r="BX1701" s="10"/>
      <c r="BY1701" s="10"/>
      <c r="BZ1701" s="10"/>
      <c r="CA1701" s="10"/>
      <c r="CB1701" s="10"/>
      <c r="CC1701" s="10"/>
      <c r="CD1701" s="10"/>
      <c r="CE1701" s="10"/>
      <c r="CF1701" s="10"/>
      <c r="CG1701" s="10"/>
      <c r="CH1701" s="10"/>
      <c r="CI1701" s="10"/>
      <c r="CJ1701" s="10"/>
      <c r="CK1701" s="10"/>
      <c r="CL1701" s="10"/>
      <c r="CM1701" s="10"/>
      <c r="CN1701" s="10"/>
      <c r="CO1701" s="10"/>
      <c r="CP1701" s="10"/>
      <c r="CQ1701" s="10"/>
      <c r="CR1701" s="10"/>
      <c r="CS1701" s="10"/>
      <c r="CT1701" s="10"/>
      <c r="CU1701" s="10"/>
      <c r="CV1701" s="10"/>
      <c r="CW1701" s="10"/>
      <c r="CX1701" s="10"/>
      <c r="CY1701" s="10"/>
      <c r="CZ1701" s="10"/>
      <c r="DA1701" s="10"/>
      <c r="DB1701" s="10"/>
      <c r="DC1701" s="10"/>
      <c r="DD1701" s="10"/>
      <c r="DE1701" s="10"/>
      <c r="DF1701" s="10"/>
      <c r="DG1701" s="10"/>
      <c r="DH1701" s="10"/>
      <c r="DI1701" s="10"/>
      <c r="DJ1701" s="10"/>
      <c r="DK1701" s="10"/>
      <c r="DL1701" s="10"/>
      <c r="DM1701" s="10"/>
      <c r="DN1701" s="10"/>
      <c r="DO1701" s="10"/>
      <c r="DP1701" s="10"/>
      <c r="DQ1701" s="10"/>
      <c r="DR1701" s="10"/>
      <c r="DS1701" s="10"/>
    </row>
    <row r="1702" spans="1:123" s="101" customFormat="1" ht="10.95" customHeight="1" x14ac:dyDescent="0.25">
      <c r="A1702" s="75" t="s">
        <v>348</v>
      </c>
      <c r="B1702" s="95" t="str">
        <f t="shared" si="472"/>
        <v>Bud02 2020,4004,'556000',0</v>
      </c>
      <c r="C1702" s="96">
        <f t="shared" si="473"/>
        <v>2020</v>
      </c>
      <c r="D1702" s="96">
        <v>4004</v>
      </c>
      <c r="E1702" s="97">
        <f>IF(LEFT(H1702,1) = "x",H1702,F1702)</f>
        <v>556000</v>
      </c>
      <c r="F1702" s="90">
        <v>556000</v>
      </c>
      <c r="G1702" s="98">
        <f>IF(""="",1,SUBSTITUTE(SUBSTITUTE("","xxp","xpp"),"xppm13","xppm08"))</f>
        <v>1</v>
      </c>
      <c r="H1702" s="98">
        <f>IF(""="",1,"")</f>
        <v>1</v>
      </c>
      <c r="I1702" s="98">
        <f>IF(""="",1,IF(LEFT("",1)&lt;&gt;"E","",1))</f>
        <v>1</v>
      </c>
      <c r="J1702" s="98">
        <f>IF(""="",1,IF(LEFT("",1)="E","",1))</f>
        <v>1</v>
      </c>
      <c r="K1702" s="99" t="s">
        <v>389</v>
      </c>
      <c r="L1702" s="91">
        <v>4004</v>
      </c>
      <c r="M1702" s="100" t="str">
        <f>IF(LEFT($G1702,4)="xppm","*","")</f>
        <v/>
      </c>
      <c r="N1702" s="101" t="str">
        <f>UPPER(TRIM("          MEDICAID BED TAX"))</f>
        <v>MEDICAID BED TAX</v>
      </c>
      <c r="P1702" s="102" t="s">
        <v>356</v>
      </c>
      <c r="R1702" s="109">
        <f>IFERROR(IF(1*AB1702&gt;0,AB1702,V1702),V1702)</f>
        <v>0</v>
      </c>
      <c r="S1702" s="108"/>
      <c r="T1702" s="101">
        <f>IFERROR(IF(LEFT($G1702,4)="xppm",AD1702/VLOOKUP($G1702,$K$11:$Z$28,T$1,0),IF(LEFT($J1702,1)="E",AD1702/VLOOKUP($J1702,$K$11:$Z$28,T$1,0),AD1702/T$6)),"")</f>
        <v>0</v>
      </c>
      <c r="V1702" s="101">
        <f>IFERROR(IF(LEFT($G1702,4)="xppm",AF1702/VLOOKUP($G1702,$K$11:$Z$28,V$1,0),IF(LEFT($J1702,1)="E",AF1702/VLOOKUP($J1702,$K$11:$Z$28,V$1,0),AF1702/V$6)),"")</f>
        <v>0</v>
      </c>
      <c r="X1702" s="101">
        <f>IFERROR(IF(LEFT($G1702,4)="xppm",AH1702/VLOOKUP($G1702,$K$11:$Z$28,X$1,0),IF(LEFT($J1702,1)="E",AH1702/VLOOKUP($J1702,$K$11:$Z$28,X$1,0),AH1702/X$6)),"")</f>
        <v>2295</v>
      </c>
      <c r="Z1702" s="101">
        <f>IFERROR(IF(LEFT($G1702,4)="xppm",AJ1702/VLOOKUP($G1702,$K$11:$Z$28,Z$1,0),IF(LEFT($J1702,1)="E",AJ1702/VLOOKUP($J1702,$K$11:$Z$28,Z$1,0),AJ1702/Z$6)),"")</f>
        <v>0</v>
      </c>
      <c r="AA1702" s="108"/>
      <c r="AB1702" s="99">
        <f>IFERROR(IF(LEFT($G1702,4)="xppm",AL1702/VLOOKUP($G1702,$K$11:$Z$28,AB$1,0),IF(LEFT($J1702,1)="E",AL1702/VLOOKUP($J1702,$K$11:$AB$28,AB$1,0),AL1702/AB$6)),"")</f>
        <v>0</v>
      </c>
      <c r="AC1702" s="110"/>
      <c r="AD1702" s="14">
        <v>0</v>
      </c>
      <c r="AE1702" s="14"/>
      <c r="AF1702" s="14">
        <v>0</v>
      </c>
      <c r="AG1702" s="14"/>
      <c r="AH1702" s="14">
        <v>27540</v>
      </c>
      <c r="AI1702" s="14"/>
      <c r="AJ1702" s="14">
        <v>0</v>
      </c>
      <c r="AK1702" s="65"/>
      <c r="AL1702" s="14">
        <v>0</v>
      </c>
      <c r="AM1702" s="65"/>
      <c r="AN1702" s="25">
        <v>0</v>
      </c>
      <c r="AO1702" s="25">
        <v>0</v>
      </c>
      <c r="AP1702" s="25">
        <v>0</v>
      </c>
      <c r="AQ1702" s="25">
        <v>0</v>
      </c>
      <c r="AR1702" s="25">
        <v>0</v>
      </c>
      <c r="AS1702" s="25">
        <v>0</v>
      </c>
      <c r="AT1702" s="25">
        <v>0</v>
      </c>
      <c r="AU1702" s="25">
        <v>0</v>
      </c>
      <c r="AV1702" s="25">
        <v>0</v>
      </c>
      <c r="AW1702" s="25">
        <v>0</v>
      </c>
      <c r="AX1702" s="25">
        <v>0</v>
      </c>
      <c r="AY1702" s="25">
        <v>0</v>
      </c>
      <c r="AZ1702" s="108"/>
      <c r="BA1702" s="10"/>
      <c r="BB1702" s="10"/>
      <c r="BC1702" s="10"/>
      <c r="BD1702" s="10"/>
      <c r="BE1702" s="10"/>
      <c r="BF1702" s="10"/>
      <c r="BG1702" s="10"/>
      <c r="BH1702" s="10"/>
      <c r="BI1702" s="10"/>
      <c r="BJ1702" s="10"/>
      <c r="BK1702" s="10"/>
      <c r="BL1702" s="10"/>
      <c r="BM1702" s="10"/>
      <c r="BN1702" s="10"/>
      <c r="BO1702" s="10"/>
      <c r="BP1702" s="10"/>
      <c r="BQ1702" s="10"/>
      <c r="BR1702" s="10"/>
      <c r="BS1702" s="10"/>
      <c r="BT1702" s="10"/>
      <c r="BU1702" s="10"/>
      <c r="BV1702" s="10"/>
      <c r="BW1702" s="10"/>
      <c r="BX1702" s="10"/>
      <c r="BY1702" s="10"/>
      <c r="BZ1702" s="10"/>
      <c r="CA1702" s="10"/>
      <c r="CB1702" s="10"/>
      <c r="CC1702" s="10"/>
      <c r="CD1702" s="10"/>
      <c r="CE1702" s="10"/>
      <c r="CF1702" s="10"/>
      <c r="CG1702" s="10"/>
      <c r="CH1702" s="10"/>
      <c r="CI1702" s="10"/>
      <c r="CJ1702" s="10"/>
      <c r="CK1702" s="10"/>
      <c r="CL1702" s="10"/>
      <c r="CM1702" s="10"/>
      <c r="CN1702" s="10"/>
      <c r="CO1702" s="10"/>
      <c r="CP1702" s="10"/>
      <c r="CQ1702" s="10"/>
      <c r="CR1702" s="10"/>
      <c r="CS1702" s="10"/>
      <c r="CT1702" s="10"/>
      <c r="CU1702" s="10"/>
      <c r="CV1702" s="10"/>
      <c r="CW1702" s="10"/>
      <c r="CX1702" s="10"/>
      <c r="CY1702" s="10"/>
      <c r="CZ1702" s="10"/>
      <c r="DA1702" s="10"/>
      <c r="DB1702" s="10"/>
      <c r="DC1702" s="10"/>
      <c r="DD1702" s="10"/>
      <c r="DE1702" s="10"/>
      <c r="DF1702" s="10"/>
      <c r="DG1702" s="10"/>
      <c r="DH1702" s="10"/>
      <c r="DI1702" s="10"/>
      <c r="DJ1702" s="10"/>
      <c r="DK1702" s="10"/>
      <c r="DL1702" s="10"/>
      <c r="DM1702" s="10"/>
      <c r="DN1702" s="10"/>
      <c r="DO1702" s="10"/>
      <c r="DP1702" s="10"/>
      <c r="DQ1702" s="10"/>
      <c r="DR1702" s="10"/>
      <c r="DS1702" s="10"/>
    </row>
    <row r="1703" spans="1:123" ht="4.05" customHeight="1" x14ac:dyDescent="0.25">
      <c r="A1703" s="75" t="s">
        <v>348</v>
      </c>
      <c r="E1703" s="111"/>
      <c r="F1703" s="112"/>
      <c r="T1703" s="25"/>
      <c r="U1703" s="25"/>
      <c r="V1703" s="25"/>
      <c r="W1703" s="25"/>
      <c r="X1703" s="25"/>
      <c r="Y1703" s="25"/>
      <c r="Z1703" s="25"/>
      <c r="AA1703" s="25"/>
      <c r="AB1703" s="14"/>
      <c r="AC1703" s="14"/>
    </row>
    <row r="1704" spans="1:123" s="86" customFormat="1" ht="15" customHeight="1" x14ac:dyDescent="0.25">
      <c r="A1704" s="75" t="s">
        <v>348</v>
      </c>
      <c r="B1704" s="80"/>
      <c r="C1704" s="80"/>
      <c r="D1704" s="80"/>
      <c r="E1704" s="81"/>
      <c r="F1704" s="82"/>
      <c r="G1704" s="81"/>
      <c r="H1704" s="81"/>
      <c r="I1704" s="81"/>
      <c r="J1704" s="81"/>
      <c r="K1704" s="81"/>
      <c r="L1704" s="83">
        <f>L1705</f>
        <v>4004</v>
      </c>
      <c r="M1704" s="84" t="s">
        <v>390</v>
      </c>
      <c r="N1704" s="84"/>
      <c r="O1704" s="84"/>
      <c r="P1704" s="84"/>
      <c r="Q1704" s="84"/>
      <c r="R1704" s="84"/>
      <c r="S1704" s="84"/>
      <c r="T1704" s="84"/>
      <c r="U1704" s="84"/>
      <c r="V1704" s="84"/>
      <c r="W1704" s="84"/>
      <c r="X1704" s="84"/>
      <c r="Y1704" s="84"/>
      <c r="Z1704" s="84"/>
      <c r="AA1704" s="84"/>
      <c r="AB1704" s="81"/>
      <c r="AC1704" s="81"/>
      <c r="AD1704" s="14"/>
      <c r="AE1704" s="14"/>
      <c r="AF1704" s="14"/>
      <c r="AG1704" s="14"/>
      <c r="AH1704" s="14"/>
      <c r="AI1704" s="14"/>
      <c r="AJ1704" s="14"/>
      <c r="AK1704" s="14"/>
      <c r="AL1704" s="14"/>
      <c r="AM1704" s="14"/>
      <c r="AN1704" s="85"/>
      <c r="AO1704" s="85"/>
      <c r="AP1704" s="85"/>
      <c r="AQ1704" s="85"/>
      <c r="AR1704" s="85"/>
      <c r="AS1704" s="85"/>
      <c r="AT1704" s="85"/>
      <c r="AU1704" s="85"/>
      <c r="AV1704" s="85"/>
      <c r="AW1704" s="85"/>
      <c r="AX1704" s="85"/>
      <c r="AY1704" s="85"/>
      <c r="AZ1704" s="84"/>
      <c r="BA1704" s="10"/>
      <c r="BB1704" s="10"/>
      <c r="BC1704" s="10"/>
      <c r="BD1704" s="10"/>
      <c r="BE1704" s="10"/>
      <c r="BF1704" s="10"/>
      <c r="BG1704" s="10"/>
      <c r="BH1704" s="10"/>
      <c r="BI1704" s="10"/>
      <c r="BJ1704" s="10"/>
      <c r="BK1704" s="10"/>
      <c r="BL1704" s="10"/>
      <c r="BM1704" s="10"/>
      <c r="BN1704" s="10"/>
      <c r="BO1704" s="10"/>
      <c r="BP1704" s="10"/>
      <c r="BQ1704" s="10"/>
      <c r="BR1704" s="10"/>
      <c r="BS1704" s="10"/>
      <c r="BT1704" s="10"/>
      <c r="BU1704" s="10"/>
      <c r="BV1704" s="10"/>
      <c r="BW1704" s="10"/>
      <c r="BX1704" s="10"/>
      <c r="BY1704" s="10"/>
      <c r="BZ1704" s="10"/>
      <c r="CA1704" s="10"/>
      <c r="CB1704" s="10"/>
      <c r="CC1704" s="10"/>
      <c r="CD1704" s="10"/>
      <c r="CE1704" s="10"/>
      <c r="CF1704" s="10"/>
      <c r="CG1704" s="10"/>
      <c r="CH1704" s="10"/>
      <c r="CI1704" s="10"/>
      <c r="CJ1704" s="10"/>
      <c r="CK1704" s="10"/>
      <c r="CL1704" s="10"/>
      <c r="CM1704" s="10"/>
      <c r="CN1704" s="10"/>
      <c r="CO1704" s="10"/>
      <c r="CP1704" s="10"/>
      <c r="CQ1704" s="10"/>
      <c r="CR1704" s="10"/>
      <c r="CS1704" s="10"/>
      <c r="CT1704" s="10"/>
      <c r="CU1704" s="10"/>
      <c r="CV1704" s="10"/>
      <c r="CW1704" s="10"/>
      <c r="CX1704" s="10"/>
      <c r="CY1704" s="10"/>
      <c r="CZ1704" s="10"/>
      <c r="DA1704" s="10"/>
      <c r="DB1704" s="10"/>
      <c r="DC1704" s="10"/>
      <c r="DD1704" s="10"/>
      <c r="DE1704" s="10"/>
      <c r="DF1704" s="10"/>
      <c r="DG1704" s="10"/>
      <c r="DH1704" s="10"/>
      <c r="DI1704" s="10"/>
      <c r="DJ1704" s="10"/>
      <c r="DK1704" s="10"/>
      <c r="DL1704" s="10"/>
      <c r="DM1704" s="10"/>
      <c r="DN1704" s="10"/>
      <c r="DO1704" s="10"/>
      <c r="DP1704" s="10"/>
      <c r="DQ1704" s="10"/>
      <c r="DR1704" s="10"/>
      <c r="DS1704" s="10"/>
    </row>
    <row r="1705" spans="1:123" s="101" customFormat="1" ht="10.95" customHeight="1" x14ac:dyDescent="0.25">
      <c r="A1705" s="75" t="s">
        <v>348</v>
      </c>
      <c r="B1705" s="95" t="str">
        <f t="shared" ref="B1705:B1707" si="474">IF(E1705&gt;0,"Bud02 " &amp; C1705 &amp;","&amp;D1705&amp;",'"&amp;E1705&amp;"',"&amp;1*R1705)</f>
        <v>Bud02 2020,4004,'557500',4700</v>
      </c>
      <c r="C1705" s="96">
        <f t="shared" ref="C1705:C1707" si="475">$E$5</f>
        <v>2020</v>
      </c>
      <c r="D1705" s="96">
        <v>4004</v>
      </c>
      <c r="E1705" s="97">
        <f>IF(LEFT(H1705,1) = "x",H1705,F1705)</f>
        <v>557500</v>
      </c>
      <c r="F1705" s="90">
        <v>557500</v>
      </c>
      <c r="G1705" s="98">
        <f>IF(""="",1,SUBSTITUTE(SUBSTITUTE("","xxp","xpp"),"xppm13","xppm08"))</f>
        <v>1</v>
      </c>
      <c r="H1705" s="98">
        <f>IF(""="",1,"")</f>
        <v>1</v>
      </c>
      <c r="I1705" s="98">
        <f>IF(""="",1,IF(LEFT("",1)&lt;&gt;"E","",1))</f>
        <v>1</v>
      </c>
      <c r="J1705" s="98">
        <f>IF(""="",1,IF(LEFT("",1)="E","",1))</f>
        <v>1</v>
      </c>
      <c r="K1705" s="99" t="s">
        <v>391</v>
      </c>
      <c r="L1705" s="91">
        <v>4004</v>
      </c>
      <c r="M1705" s="100" t="str">
        <f>IF(LEFT($G1705,4)="xppm","*","")</f>
        <v/>
      </c>
      <c r="N1705" s="101" t="str">
        <f>UPPER(TRIM("          REAL ESTATE TAXES"))</f>
        <v>REAL ESTATE TAXES</v>
      </c>
      <c r="P1705" s="102" t="s">
        <v>356</v>
      </c>
      <c r="R1705" s="109">
        <f>IFERROR(IF(1*AB1705&gt;0,AB1705,V1705),V1705)</f>
        <v>4700</v>
      </c>
      <c r="S1705" s="108"/>
      <c r="T1705" s="101">
        <f>IFERROR(IF(LEFT($G1705,4)="xppm",AD1705/VLOOKUP($G1705,$K$11:$Z$28,T$1,0),IF(LEFT($J1705,1)="E",AD1705/VLOOKUP($J1705,$K$11:$Z$28,T$1,0),AD1705/T$6)),"")</f>
        <v>4700</v>
      </c>
      <c r="V1705" s="101">
        <f>IFERROR(IF(LEFT($G1705,4)="xppm",AF1705/VLOOKUP($G1705,$K$11:$Z$28,V$1,0),IF(LEFT($J1705,1)="E",AF1705/VLOOKUP($J1705,$K$11:$Z$28,V$1,0),AF1705/V$6)),"")</f>
        <v>4700</v>
      </c>
      <c r="X1705" s="101">
        <f>IFERROR(IF(LEFT($G1705,4)="xppm",AH1705/VLOOKUP($G1705,$K$11:$Z$28,X$1,0),IF(LEFT($J1705,1)="E",AH1705/VLOOKUP($J1705,$K$11:$Z$28,X$1,0),AH1705/X$6)),"")</f>
        <v>4431.0675000000001</v>
      </c>
      <c r="Z1705" s="101">
        <f>IFERROR(IF(LEFT($G1705,4)="xppm",AJ1705/VLOOKUP($G1705,$K$11:$Z$28,Z$1,0),IF(LEFT($J1705,1)="E",AJ1705/VLOOKUP($J1705,$K$11:$Z$28,Z$1,0),AJ1705/Z$6)),"")</f>
        <v>0</v>
      </c>
      <c r="AA1705" s="108"/>
      <c r="AB1705" s="99">
        <f>IFERROR(IF(LEFT($G1705,4)="xppm",AL1705/VLOOKUP($G1705,$K$11:$Z$28,AB$1,0),IF(LEFT($J1705,1)="E",AL1705/VLOOKUP($J1705,$K$11:$AB$28,AB$1,0),AL1705/AB$6)),"")</f>
        <v>0</v>
      </c>
      <c r="AC1705" s="110"/>
      <c r="AD1705" s="14">
        <v>14100</v>
      </c>
      <c r="AE1705" s="14"/>
      <c r="AF1705" s="14">
        <v>42300</v>
      </c>
      <c r="AG1705" s="14"/>
      <c r="AH1705" s="14">
        <v>53172.81</v>
      </c>
      <c r="AI1705" s="14"/>
      <c r="AJ1705" s="14">
        <v>0</v>
      </c>
      <c r="AK1705" s="65"/>
      <c r="AL1705" s="14">
        <v>0</v>
      </c>
      <c r="AM1705" s="65"/>
      <c r="AN1705" s="25">
        <v>4700</v>
      </c>
      <c r="AO1705" s="25">
        <v>4700</v>
      </c>
      <c r="AP1705" s="25">
        <v>1472.81</v>
      </c>
      <c r="AQ1705" s="25">
        <v>4700</v>
      </c>
      <c r="AR1705" s="25">
        <v>4700</v>
      </c>
      <c r="AS1705" s="25">
        <v>4700</v>
      </c>
      <c r="AT1705" s="25">
        <v>4700</v>
      </c>
      <c r="AU1705" s="25">
        <v>4700</v>
      </c>
      <c r="AV1705" s="25">
        <v>4700</v>
      </c>
      <c r="AW1705" s="25">
        <v>4700</v>
      </c>
      <c r="AX1705" s="25">
        <v>4700</v>
      </c>
      <c r="AY1705" s="25">
        <v>4700</v>
      </c>
      <c r="AZ1705" s="108"/>
      <c r="BA1705" s="10"/>
      <c r="BB1705" s="10"/>
      <c r="BC1705" s="10"/>
      <c r="BD1705" s="10"/>
      <c r="BE1705" s="10"/>
      <c r="BF1705" s="10"/>
      <c r="BG1705" s="10"/>
      <c r="BH1705" s="10"/>
      <c r="BI1705" s="10"/>
      <c r="BJ1705" s="10"/>
      <c r="BK1705" s="10"/>
      <c r="BL1705" s="10"/>
      <c r="BM1705" s="10"/>
      <c r="BN1705" s="10"/>
      <c r="BO1705" s="10"/>
      <c r="BP1705" s="10"/>
      <c r="BQ1705" s="10"/>
      <c r="BR1705" s="10"/>
      <c r="BS1705" s="10"/>
      <c r="BT1705" s="10"/>
      <c r="BU1705" s="10"/>
      <c r="BV1705" s="10"/>
      <c r="BW1705" s="10"/>
      <c r="BX1705" s="10"/>
      <c r="BY1705" s="10"/>
      <c r="BZ1705" s="10"/>
      <c r="CA1705" s="10"/>
      <c r="CB1705" s="10"/>
      <c r="CC1705" s="10"/>
      <c r="CD1705" s="10"/>
      <c r="CE1705" s="10"/>
      <c r="CF1705" s="10"/>
      <c r="CG1705" s="10"/>
      <c r="CH1705" s="10"/>
      <c r="CI1705" s="10"/>
      <c r="CJ1705" s="10"/>
      <c r="CK1705" s="10"/>
      <c r="CL1705" s="10"/>
      <c r="CM1705" s="10"/>
      <c r="CN1705" s="10"/>
      <c r="CO1705" s="10"/>
      <c r="CP1705" s="10"/>
      <c r="CQ1705" s="10"/>
      <c r="CR1705" s="10"/>
      <c r="CS1705" s="10"/>
      <c r="CT1705" s="10"/>
      <c r="CU1705" s="10"/>
      <c r="CV1705" s="10"/>
      <c r="CW1705" s="10"/>
      <c r="CX1705" s="10"/>
      <c r="CY1705" s="10"/>
      <c r="CZ1705" s="10"/>
      <c r="DA1705" s="10"/>
      <c r="DB1705" s="10"/>
      <c r="DC1705" s="10"/>
      <c r="DD1705" s="10"/>
      <c r="DE1705" s="10"/>
      <c r="DF1705" s="10"/>
      <c r="DG1705" s="10"/>
      <c r="DH1705" s="10"/>
      <c r="DI1705" s="10"/>
      <c r="DJ1705" s="10"/>
      <c r="DK1705" s="10"/>
      <c r="DL1705" s="10"/>
      <c r="DM1705" s="10"/>
      <c r="DN1705" s="10"/>
      <c r="DO1705" s="10"/>
      <c r="DP1705" s="10"/>
      <c r="DQ1705" s="10"/>
      <c r="DR1705" s="10"/>
      <c r="DS1705" s="10"/>
    </row>
    <row r="1706" spans="1:123" s="101" customFormat="1" ht="10.95" customHeight="1" x14ac:dyDescent="0.25">
      <c r="A1706" s="75" t="s">
        <v>348</v>
      </c>
      <c r="B1706" s="95" t="str">
        <f t="shared" si="474"/>
        <v>Bud02 2020,4004,'558000',0</v>
      </c>
      <c r="C1706" s="96">
        <f t="shared" si="475"/>
        <v>2020</v>
      </c>
      <c r="D1706" s="96">
        <v>4004</v>
      </c>
      <c r="E1706" s="97">
        <f>IF(LEFT(H1706,1) = "x",H1706,F1706)</f>
        <v>558000</v>
      </c>
      <c r="F1706" s="90">
        <v>558000</v>
      </c>
      <c r="G1706" s="98">
        <f>IF(""="",1,SUBSTITUTE(SUBSTITUTE("","xxp","xpp"),"xppm13","xppm08"))</f>
        <v>1</v>
      </c>
      <c r="H1706" s="98">
        <f>IF(""="",1,"")</f>
        <v>1</v>
      </c>
      <c r="I1706" s="98">
        <f>IF(""="",1,IF(LEFT("",1)&lt;&gt;"E","",1))</f>
        <v>1</v>
      </c>
      <c r="J1706" s="98">
        <f>IF(""="",1,IF(LEFT("",1)="E","",1))</f>
        <v>1</v>
      </c>
      <c r="K1706" s="99" t="s">
        <v>392</v>
      </c>
      <c r="L1706" s="91">
        <v>4004</v>
      </c>
      <c r="M1706" s="100" t="str">
        <f>IF(LEFT($G1706,4)="xppm","*","")</f>
        <v/>
      </c>
      <c r="N1706" s="101" t="str">
        <f>UPPER(TRIM("          INSURANCE - GENERAL LIABILITY"))</f>
        <v>INSURANCE - GENERAL LIABILITY</v>
      </c>
      <c r="P1706" s="102" t="s">
        <v>359</v>
      </c>
      <c r="R1706" s="109">
        <f>IFERROR(IF(1*AB1706&gt;0,AB1706,V1706),V1706)</f>
        <v>0</v>
      </c>
      <c r="S1706" s="108"/>
      <c r="T1706" s="101">
        <f>IFERROR(IF(LEFT($G1706,4)="xppm",AD1706/VLOOKUP($G1706,$K$11:$Z$28,T$1,0),IF(LEFT($J1706,1)="E",AD1706/VLOOKUP($J1706,$K$11:$Z$28,T$1,0),AD1706/T$6)),"")</f>
        <v>0</v>
      </c>
      <c r="V1706" s="101">
        <f>IFERROR(IF(LEFT($G1706,4)="xppm",AF1706/VLOOKUP($G1706,$K$11:$Z$28,V$1,0),IF(LEFT($J1706,1)="E",AF1706/VLOOKUP($J1706,$K$11:$Z$28,V$1,0),AF1706/V$6)),"")</f>
        <v>0</v>
      </c>
      <c r="X1706" s="101">
        <f>IFERROR(IF(LEFT($G1706,4)="xppm",AH1706/VLOOKUP($G1706,$K$11:$Z$28,X$1,0),IF(LEFT($J1706,1)="E",AH1706/VLOOKUP($J1706,$K$11:$Z$28,X$1,0),AH1706/X$6)),"")</f>
        <v>126.23333333333333</v>
      </c>
      <c r="Z1706" s="101">
        <f>IFERROR(IF(LEFT($G1706,4)="xppm",AJ1706/VLOOKUP($G1706,$K$11:$Z$28,Z$1,0),IF(LEFT($J1706,1)="E",AJ1706/VLOOKUP($J1706,$K$11:$Z$28,Z$1,0),AJ1706/Z$6)),"")</f>
        <v>0</v>
      </c>
      <c r="AA1706" s="108"/>
      <c r="AB1706" s="99">
        <f>IFERROR(IF(LEFT($G1706,4)="xppm",AL1706/VLOOKUP($G1706,$K$11:$Z$28,AB$1,0),IF(LEFT($J1706,1)="E",AL1706/VLOOKUP($J1706,$K$11:$AB$28,AB$1,0),AL1706/AB$6)),"")</f>
        <v>0</v>
      </c>
      <c r="AC1706" s="110"/>
      <c r="AD1706" s="14">
        <v>0</v>
      </c>
      <c r="AE1706" s="14"/>
      <c r="AF1706" s="14">
        <v>0</v>
      </c>
      <c r="AG1706" s="14"/>
      <c r="AH1706" s="14">
        <v>1514.8</v>
      </c>
      <c r="AI1706" s="14"/>
      <c r="AJ1706" s="14">
        <v>0</v>
      </c>
      <c r="AK1706" s="65"/>
      <c r="AL1706" s="14">
        <v>0</v>
      </c>
      <c r="AM1706" s="65"/>
      <c r="AN1706" s="25">
        <v>20.51</v>
      </c>
      <c r="AO1706" s="25">
        <v>0</v>
      </c>
      <c r="AP1706" s="25">
        <v>0</v>
      </c>
      <c r="AQ1706" s="25">
        <v>0</v>
      </c>
      <c r="AR1706" s="25">
        <v>0</v>
      </c>
      <c r="AS1706" s="25">
        <v>0</v>
      </c>
      <c r="AT1706" s="25">
        <v>0</v>
      </c>
      <c r="AU1706" s="25">
        <v>0</v>
      </c>
      <c r="AV1706" s="25">
        <v>0</v>
      </c>
      <c r="AW1706" s="25">
        <v>0</v>
      </c>
      <c r="AX1706" s="25">
        <v>0</v>
      </c>
      <c r="AY1706" s="25">
        <v>0</v>
      </c>
      <c r="AZ1706" s="108"/>
      <c r="BA1706" s="10"/>
      <c r="BB1706" s="10"/>
      <c r="BC1706" s="10"/>
      <c r="BD1706" s="10"/>
      <c r="BE1706" s="10"/>
      <c r="BF1706" s="10"/>
      <c r="BG1706" s="10"/>
      <c r="BH1706" s="10"/>
      <c r="BI1706" s="10"/>
      <c r="BJ1706" s="10"/>
      <c r="BK1706" s="10"/>
      <c r="BL1706" s="10"/>
      <c r="BM1706" s="10"/>
      <c r="BN1706" s="10"/>
      <c r="BO1706" s="10"/>
      <c r="BP1706" s="10"/>
      <c r="BQ1706" s="10"/>
      <c r="BR1706" s="10"/>
      <c r="BS1706" s="10"/>
      <c r="BT1706" s="10"/>
      <c r="BU1706" s="10"/>
      <c r="BV1706" s="10"/>
      <c r="BW1706" s="10"/>
      <c r="BX1706" s="10"/>
      <c r="BY1706" s="10"/>
      <c r="BZ1706" s="10"/>
      <c r="CA1706" s="10"/>
      <c r="CB1706" s="10"/>
      <c r="CC1706" s="10"/>
      <c r="CD1706" s="10"/>
      <c r="CE1706" s="10"/>
      <c r="CF1706" s="10"/>
      <c r="CG1706" s="10"/>
      <c r="CH1706" s="10"/>
      <c r="CI1706" s="10"/>
      <c r="CJ1706" s="10"/>
      <c r="CK1706" s="10"/>
      <c r="CL1706" s="10"/>
      <c r="CM1706" s="10"/>
      <c r="CN1706" s="10"/>
      <c r="CO1706" s="10"/>
      <c r="CP1706" s="10"/>
      <c r="CQ1706" s="10"/>
      <c r="CR1706" s="10"/>
      <c r="CS1706" s="10"/>
      <c r="CT1706" s="10"/>
      <c r="CU1706" s="10"/>
      <c r="CV1706" s="10"/>
      <c r="CW1706" s="10"/>
      <c r="CX1706" s="10"/>
      <c r="CY1706" s="10"/>
      <c r="CZ1706" s="10"/>
      <c r="DA1706" s="10"/>
      <c r="DB1706" s="10"/>
      <c r="DC1706" s="10"/>
      <c r="DD1706" s="10"/>
      <c r="DE1706" s="10"/>
      <c r="DF1706" s="10"/>
      <c r="DG1706" s="10"/>
      <c r="DH1706" s="10"/>
      <c r="DI1706" s="10"/>
      <c r="DJ1706" s="10"/>
      <c r="DK1706" s="10"/>
      <c r="DL1706" s="10"/>
      <c r="DM1706" s="10"/>
      <c r="DN1706" s="10"/>
      <c r="DO1706" s="10"/>
      <c r="DP1706" s="10"/>
      <c r="DQ1706" s="10"/>
      <c r="DR1706" s="10"/>
      <c r="DS1706" s="10"/>
    </row>
    <row r="1707" spans="1:123" s="101" customFormat="1" ht="10.95" customHeight="1" x14ac:dyDescent="0.25">
      <c r="A1707" s="75" t="s">
        <v>348</v>
      </c>
      <c r="B1707" s="95" t="str">
        <f t="shared" si="474"/>
        <v>Bud02 2020,4004,'558200',0</v>
      </c>
      <c r="C1707" s="96">
        <f t="shared" si="475"/>
        <v>2020</v>
      </c>
      <c r="D1707" s="96">
        <v>4004</v>
      </c>
      <c r="E1707" s="97">
        <f>IF(LEFT(H1707,1) = "x",H1707,F1707)</f>
        <v>558200</v>
      </c>
      <c r="F1707" s="90">
        <v>558200</v>
      </c>
      <c r="G1707" s="98">
        <f>IF(""="",1,SUBSTITUTE(SUBSTITUTE("","xxp","xpp"),"xppm13","xppm08"))</f>
        <v>1</v>
      </c>
      <c r="H1707" s="98">
        <f>IF(""="",1,"")</f>
        <v>1</v>
      </c>
      <c r="I1707" s="98">
        <f>IF(""="",1,IF(LEFT("",1)&lt;&gt;"E","",1))</f>
        <v>1</v>
      </c>
      <c r="J1707" s="98">
        <f>IF(""="",1,IF(LEFT("",1)="E","",1))</f>
        <v>1</v>
      </c>
      <c r="K1707" s="99" t="s">
        <v>393</v>
      </c>
      <c r="L1707" s="91">
        <v>4004</v>
      </c>
      <c r="M1707" s="100" t="str">
        <f>IF(LEFT($G1707,4)="xppm","*","")</f>
        <v/>
      </c>
      <c r="N1707" s="101" t="str">
        <f>UPPER(TRIM("          INSURANCE - PROPERTY/FLOOD"))</f>
        <v>INSURANCE - PROPERTY/FLOOD</v>
      </c>
      <c r="P1707" s="102" t="s">
        <v>359</v>
      </c>
      <c r="R1707" s="109">
        <f>IFERROR(IF(1*AB1707&gt;0,AB1707,V1707),V1707)</f>
        <v>0</v>
      </c>
      <c r="S1707" s="108"/>
      <c r="T1707" s="101">
        <f>IFERROR(IF(LEFT($G1707,4)="xppm",AD1707/VLOOKUP($G1707,$K$11:$Z$28,T$1,0),IF(LEFT($J1707,1)="E",AD1707/VLOOKUP($J1707,$K$11:$Z$28,T$1,0),AD1707/T$6)),"")</f>
        <v>0</v>
      </c>
      <c r="V1707" s="101">
        <f>IFERROR(IF(LEFT($G1707,4)="xppm",AF1707/VLOOKUP($G1707,$K$11:$Z$28,V$1,0),IF(LEFT($J1707,1)="E",AF1707/VLOOKUP($J1707,$K$11:$Z$28,V$1,0),AF1707/V$6)),"")</f>
        <v>0</v>
      </c>
      <c r="X1707" s="101">
        <f>IFERROR(IF(LEFT($G1707,4)="xppm",AH1707/VLOOKUP($G1707,$K$11:$Z$28,X$1,0),IF(LEFT($J1707,1)="E",AH1707/VLOOKUP($J1707,$K$11:$Z$28,X$1,0),AH1707/X$6)),"")</f>
        <v>285.41916666666668</v>
      </c>
      <c r="Z1707" s="101">
        <f>IFERROR(IF(LEFT($G1707,4)="xppm",AJ1707/VLOOKUP($G1707,$K$11:$Z$28,Z$1,0),IF(LEFT($J1707,1)="E",AJ1707/VLOOKUP($J1707,$K$11:$Z$28,Z$1,0),AJ1707/Z$6)),"")</f>
        <v>0</v>
      </c>
      <c r="AA1707" s="108"/>
      <c r="AB1707" s="99">
        <f>IFERROR(IF(LEFT($G1707,4)="xppm",AL1707/VLOOKUP($G1707,$K$11:$Z$28,AB$1,0),IF(LEFT($J1707,1)="E",AL1707/VLOOKUP($J1707,$K$11:$AB$28,AB$1,0),AL1707/AB$6)),"")</f>
        <v>0</v>
      </c>
      <c r="AC1707" s="110"/>
      <c r="AD1707" s="14">
        <v>0</v>
      </c>
      <c r="AE1707" s="14"/>
      <c r="AF1707" s="14">
        <v>0</v>
      </c>
      <c r="AG1707" s="14"/>
      <c r="AH1707" s="14">
        <v>3425.03</v>
      </c>
      <c r="AI1707" s="14"/>
      <c r="AJ1707" s="14">
        <v>0</v>
      </c>
      <c r="AK1707" s="65"/>
      <c r="AL1707" s="14">
        <v>0</v>
      </c>
      <c r="AM1707" s="65"/>
      <c r="AN1707" s="25">
        <v>342.53</v>
      </c>
      <c r="AO1707" s="25">
        <v>0</v>
      </c>
      <c r="AP1707" s="25">
        <v>0</v>
      </c>
      <c r="AQ1707" s="25">
        <v>0</v>
      </c>
      <c r="AR1707" s="25">
        <v>0</v>
      </c>
      <c r="AS1707" s="25">
        <v>0</v>
      </c>
      <c r="AT1707" s="25">
        <v>0</v>
      </c>
      <c r="AU1707" s="25">
        <v>0</v>
      </c>
      <c r="AV1707" s="25">
        <v>0</v>
      </c>
      <c r="AW1707" s="25">
        <v>0</v>
      </c>
      <c r="AX1707" s="25">
        <v>0</v>
      </c>
      <c r="AY1707" s="25">
        <v>0</v>
      </c>
      <c r="AZ1707" s="108"/>
      <c r="BA1707" s="10"/>
      <c r="BB1707" s="10"/>
      <c r="BC1707" s="10"/>
      <c r="BD1707" s="10"/>
      <c r="BE1707" s="10"/>
      <c r="BF1707" s="10"/>
      <c r="BG1707" s="10"/>
      <c r="BH1707" s="10"/>
      <c r="BI1707" s="10"/>
      <c r="BJ1707" s="10"/>
      <c r="BK1707" s="10"/>
      <c r="BL1707" s="10"/>
      <c r="BM1707" s="10"/>
      <c r="BN1707" s="10"/>
      <c r="BO1707" s="10"/>
      <c r="BP1707" s="10"/>
      <c r="BQ1707" s="10"/>
      <c r="BR1707" s="10"/>
      <c r="BS1707" s="10"/>
      <c r="BT1707" s="10"/>
      <c r="BU1707" s="10"/>
      <c r="BV1707" s="10"/>
      <c r="BW1707" s="10"/>
      <c r="BX1707" s="10"/>
      <c r="BY1707" s="10"/>
      <c r="BZ1707" s="10"/>
      <c r="CA1707" s="10"/>
      <c r="CB1707" s="10"/>
      <c r="CC1707" s="10"/>
      <c r="CD1707" s="10"/>
      <c r="CE1707" s="10"/>
      <c r="CF1707" s="10"/>
      <c r="CG1707" s="10"/>
      <c r="CH1707" s="10"/>
      <c r="CI1707" s="10"/>
      <c r="CJ1707" s="10"/>
      <c r="CK1707" s="10"/>
      <c r="CL1707" s="10"/>
      <c r="CM1707" s="10"/>
      <c r="CN1707" s="10"/>
      <c r="CO1707" s="10"/>
      <c r="CP1707" s="10"/>
      <c r="CQ1707" s="10"/>
      <c r="CR1707" s="10"/>
      <c r="CS1707" s="10"/>
      <c r="CT1707" s="10"/>
      <c r="CU1707" s="10"/>
      <c r="CV1707" s="10"/>
      <c r="CW1707" s="10"/>
      <c r="CX1707" s="10"/>
      <c r="CY1707" s="10"/>
      <c r="CZ1707" s="10"/>
      <c r="DA1707" s="10"/>
      <c r="DB1707" s="10"/>
      <c r="DC1707" s="10"/>
      <c r="DD1707" s="10"/>
      <c r="DE1707" s="10"/>
      <c r="DF1707" s="10"/>
      <c r="DG1707" s="10"/>
      <c r="DH1707" s="10"/>
      <c r="DI1707" s="10"/>
      <c r="DJ1707" s="10"/>
      <c r="DK1707" s="10"/>
      <c r="DL1707" s="10"/>
      <c r="DM1707" s="10"/>
      <c r="DN1707" s="10"/>
      <c r="DO1707" s="10"/>
      <c r="DP1707" s="10"/>
      <c r="DQ1707" s="10"/>
      <c r="DR1707" s="10"/>
      <c r="DS1707" s="10"/>
    </row>
    <row r="1708" spans="1:123" ht="4.05" customHeight="1" x14ac:dyDescent="0.25">
      <c r="A1708" s="75" t="s">
        <v>348</v>
      </c>
      <c r="E1708" s="111"/>
      <c r="F1708" s="112"/>
      <c r="T1708" s="25"/>
      <c r="U1708" s="25"/>
      <c r="V1708" s="25"/>
      <c r="W1708" s="25"/>
      <c r="X1708" s="25"/>
      <c r="Y1708" s="25"/>
      <c r="Z1708" s="25"/>
      <c r="AA1708" s="25"/>
      <c r="AB1708" s="14"/>
      <c r="AC1708" s="14"/>
    </row>
    <row r="1709" spans="1:123" s="86" customFormat="1" ht="15" customHeight="1" x14ac:dyDescent="0.25">
      <c r="A1709" s="75" t="s">
        <v>348</v>
      </c>
      <c r="B1709" s="80"/>
      <c r="C1709" s="80"/>
      <c r="D1709" s="80"/>
      <c r="E1709" s="81"/>
      <c r="F1709" s="82"/>
      <c r="G1709" s="81"/>
      <c r="H1709" s="81"/>
      <c r="I1709" s="81"/>
      <c r="J1709" s="81"/>
      <c r="K1709" s="81"/>
      <c r="L1709" s="83">
        <f>L1710</f>
        <v>4004</v>
      </c>
      <c r="M1709" s="84" t="s">
        <v>394</v>
      </c>
      <c r="N1709" s="84"/>
      <c r="O1709" s="84"/>
      <c r="P1709" s="84"/>
      <c r="Q1709" s="84"/>
      <c r="R1709" s="84"/>
      <c r="S1709" s="84"/>
      <c r="T1709" s="84"/>
      <c r="U1709" s="84"/>
      <c r="V1709" s="84"/>
      <c r="W1709" s="84"/>
      <c r="X1709" s="84"/>
      <c r="Y1709" s="84"/>
      <c r="Z1709" s="84"/>
      <c r="AA1709" s="84"/>
      <c r="AB1709" s="81"/>
      <c r="AC1709" s="81"/>
      <c r="AD1709" s="14"/>
      <c r="AE1709" s="14"/>
      <c r="AF1709" s="14"/>
      <c r="AG1709" s="14"/>
      <c r="AH1709" s="14"/>
      <c r="AI1709" s="14"/>
      <c r="AJ1709" s="14"/>
      <c r="AK1709" s="14"/>
      <c r="AL1709" s="14"/>
      <c r="AM1709" s="14"/>
      <c r="AN1709" s="85"/>
      <c r="AO1709" s="85"/>
      <c r="AP1709" s="85"/>
      <c r="AQ1709" s="85"/>
      <c r="AR1709" s="85"/>
      <c r="AS1709" s="85"/>
      <c r="AT1709" s="85"/>
      <c r="AU1709" s="85"/>
      <c r="AV1709" s="85"/>
      <c r="AW1709" s="85"/>
      <c r="AX1709" s="85"/>
      <c r="AY1709" s="85"/>
      <c r="AZ1709" s="84"/>
      <c r="BA1709" s="10"/>
      <c r="BB1709" s="10"/>
      <c r="BC1709" s="10"/>
      <c r="BD1709" s="10"/>
      <c r="BE1709" s="10"/>
      <c r="BF1709" s="10"/>
      <c r="BG1709" s="10"/>
      <c r="BH1709" s="10"/>
      <c r="BI1709" s="10"/>
      <c r="BJ1709" s="10"/>
      <c r="BK1709" s="10"/>
      <c r="BL1709" s="10"/>
      <c r="BM1709" s="10"/>
      <c r="BN1709" s="10"/>
      <c r="BO1709" s="10"/>
      <c r="BP1709" s="10"/>
      <c r="BQ1709" s="10"/>
      <c r="BR1709" s="10"/>
      <c r="BS1709" s="10"/>
      <c r="BT1709" s="10"/>
      <c r="BU1709" s="10"/>
      <c r="BV1709" s="10"/>
      <c r="BW1709" s="10"/>
      <c r="BX1709" s="10"/>
      <c r="BY1709" s="10"/>
      <c r="BZ1709" s="10"/>
      <c r="CA1709" s="10"/>
      <c r="CB1709" s="10"/>
      <c r="CC1709" s="10"/>
      <c r="CD1709" s="10"/>
      <c r="CE1709" s="10"/>
      <c r="CF1709" s="10"/>
      <c r="CG1709" s="10"/>
      <c r="CH1709" s="10"/>
      <c r="CI1709" s="10"/>
      <c r="CJ1709" s="10"/>
      <c r="CK1709" s="10"/>
      <c r="CL1709" s="10"/>
      <c r="CM1709" s="10"/>
      <c r="CN1709" s="10"/>
      <c r="CO1709" s="10"/>
      <c r="CP1709" s="10"/>
      <c r="CQ1709" s="10"/>
      <c r="CR1709" s="10"/>
      <c r="CS1709" s="10"/>
      <c r="CT1709" s="10"/>
      <c r="CU1709" s="10"/>
      <c r="CV1709" s="10"/>
      <c r="CW1709" s="10"/>
      <c r="CX1709" s="10"/>
      <c r="CY1709" s="10"/>
      <c r="CZ1709" s="10"/>
      <c r="DA1709" s="10"/>
      <c r="DB1709" s="10"/>
      <c r="DC1709" s="10"/>
      <c r="DD1709" s="10"/>
      <c r="DE1709" s="10"/>
      <c r="DF1709" s="10"/>
      <c r="DG1709" s="10"/>
      <c r="DH1709" s="10"/>
      <c r="DI1709" s="10"/>
      <c r="DJ1709" s="10"/>
      <c r="DK1709" s="10"/>
      <c r="DL1709" s="10"/>
      <c r="DM1709" s="10"/>
      <c r="DN1709" s="10"/>
      <c r="DO1709" s="10"/>
      <c r="DP1709" s="10"/>
      <c r="DQ1709" s="10"/>
      <c r="DR1709" s="10"/>
      <c r="DS1709" s="10"/>
    </row>
    <row r="1710" spans="1:123" s="101" customFormat="1" ht="10.95" customHeight="1" x14ac:dyDescent="0.25">
      <c r="A1710" s="75" t="s">
        <v>348</v>
      </c>
      <c r="B1710" s="95" t="str">
        <f t="shared" ref="B1710:B1712" si="476">IF(E1710&gt;0,"Bud02 " &amp; C1710 &amp;","&amp;D1710&amp;",'"&amp;E1710&amp;"',"&amp;1*R1710)</f>
        <v>Bud02 2020,4004,'560000',0</v>
      </c>
      <c r="C1710" s="96">
        <f t="shared" ref="C1710:C1713" si="477">$E$5</f>
        <v>2020</v>
      </c>
      <c r="D1710" s="96">
        <v>4004</v>
      </c>
      <c r="E1710" s="97">
        <f>IF(LEFT(H1710,1) = "x",H1710,F1710)</f>
        <v>560000</v>
      </c>
      <c r="F1710" s="90">
        <v>560000</v>
      </c>
      <c r="G1710" s="98">
        <f>IF(""="",1,SUBSTITUTE(SUBSTITUTE("","xxp","xpp"),"xppm13","xppm08"))</f>
        <v>1</v>
      </c>
      <c r="H1710" s="98">
        <f>IF(""="",1,"")</f>
        <v>1</v>
      </c>
      <c r="I1710" s="98">
        <f>IF(""="",1,IF(LEFT("",1)&lt;&gt;"E","",1))</f>
        <v>1</v>
      </c>
      <c r="J1710" s="98">
        <f>IF(""="",1,IF(LEFT("",1)="E","",1))</f>
        <v>1</v>
      </c>
      <c r="K1710" s="99" t="s">
        <v>395</v>
      </c>
      <c r="L1710" s="91">
        <v>4004</v>
      </c>
      <c r="M1710" s="100" t="str">
        <f>IF(LEFT($G1710,4)="xppm","*","")</f>
        <v/>
      </c>
      <c r="N1710" s="101" t="str">
        <f>UPPER(TRIM("          INTEREST EXPENSE"))</f>
        <v>INTEREST EXPENSE</v>
      </c>
      <c r="P1710" s="102" t="s">
        <v>356</v>
      </c>
      <c r="R1710" s="109">
        <f>IFERROR(IF(1*AB1710&gt;0,AB1710,V1710),V1710)</f>
        <v>0</v>
      </c>
      <c r="S1710" s="108"/>
      <c r="T1710" s="101">
        <f>IFERROR(IF(LEFT($G1710,4)="xppm",AD1710/VLOOKUP($G1710,$K$11:$Z$28,T$1,0),IF(LEFT($J1710,1)="E",AD1710/VLOOKUP($J1710,$K$11:$Z$28,T$1,0),AD1710/T$6)),"")</f>
        <v>0</v>
      </c>
      <c r="V1710" s="101">
        <f>IFERROR(IF(LEFT($G1710,4)="xppm",AF1710/VLOOKUP($G1710,$K$11:$Z$28,V$1,0),IF(LEFT($J1710,1)="E",AF1710/VLOOKUP($J1710,$K$11:$Z$28,V$1,0),AF1710/V$6)),"")</f>
        <v>0</v>
      </c>
      <c r="X1710" s="101">
        <f>IFERROR(IF(LEFT($G1710,4)="xppm",AH1710/VLOOKUP($G1710,$K$11:$Z$28,X$1,0),IF(LEFT($J1710,1)="E",AH1710/VLOOKUP($J1710,$K$11:$Z$28,X$1,0),AH1710/X$6)),"")</f>
        <v>335.70249999999999</v>
      </c>
      <c r="Z1710" s="101">
        <f>IFERROR(IF(LEFT($G1710,4)="xppm",AJ1710/VLOOKUP($G1710,$K$11:$Z$28,Z$1,0),IF(LEFT($J1710,1)="E",AJ1710/VLOOKUP($J1710,$K$11:$Z$28,Z$1,0),AJ1710/Z$6)),"")</f>
        <v>0</v>
      </c>
      <c r="AA1710" s="108"/>
      <c r="AB1710" s="99">
        <f>IFERROR(IF(LEFT($G1710,4)="xppm",AL1710/VLOOKUP($G1710,$K$11:$Z$28,AB$1,0),IF(LEFT($J1710,1)="E",AL1710/VLOOKUP($J1710,$K$11:$AB$28,AB$1,0),AL1710/AB$6)),"")</f>
        <v>0</v>
      </c>
      <c r="AC1710" s="110"/>
      <c r="AD1710" s="14">
        <v>0</v>
      </c>
      <c r="AE1710" s="14"/>
      <c r="AF1710" s="14">
        <v>0</v>
      </c>
      <c r="AG1710" s="14"/>
      <c r="AH1710" s="14">
        <v>4028.43</v>
      </c>
      <c r="AI1710" s="14"/>
      <c r="AJ1710" s="14">
        <v>0</v>
      </c>
      <c r="AK1710" s="65"/>
      <c r="AL1710" s="14">
        <v>0</v>
      </c>
      <c r="AM1710" s="65"/>
      <c r="AN1710" s="25">
        <v>0</v>
      </c>
      <c r="AO1710" s="25">
        <v>0</v>
      </c>
      <c r="AP1710" s="25">
        <v>1244.57</v>
      </c>
      <c r="AQ1710" s="25">
        <v>0</v>
      </c>
      <c r="AR1710" s="25">
        <v>0</v>
      </c>
      <c r="AS1710" s="25">
        <v>0</v>
      </c>
      <c r="AT1710" s="25">
        <v>0</v>
      </c>
      <c r="AU1710" s="25">
        <v>0</v>
      </c>
      <c r="AV1710" s="25">
        <v>0</v>
      </c>
      <c r="AW1710" s="25">
        <v>0</v>
      </c>
      <c r="AX1710" s="25">
        <v>0</v>
      </c>
      <c r="AY1710" s="25">
        <v>0</v>
      </c>
      <c r="AZ1710" s="108"/>
      <c r="BA1710" s="10"/>
      <c r="BB1710" s="10"/>
      <c r="BC1710" s="10"/>
      <c r="BD1710" s="10"/>
      <c r="BE1710" s="10"/>
      <c r="BF1710" s="10"/>
      <c r="BG1710" s="10"/>
      <c r="BH1710" s="10"/>
      <c r="BI1710" s="10"/>
      <c r="BJ1710" s="10"/>
      <c r="BK1710" s="10"/>
      <c r="BL1710" s="10"/>
      <c r="BM1710" s="10"/>
      <c r="BN1710" s="10"/>
      <c r="BO1710" s="10"/>
      <c r="BP1710" s="10"/>
      <c r="BQ1710" s="10"/>
      <c r="BR1710" s="10"/>
      <c r="BS1710" s="10"/>
      <c r="BT1710" s="10"/>
      <c r="BU1710" s="10"/>
      <c r="BV1710" s="10"/>
      <c r="BW1710" s="10"/>
      <c r="BX1710" s="10"/>
      <c r="BY1710" s="10"/>
      <c r="BZ1710" s="10"/>
      <c r="CA1710" s="10"/>
      <c r="CB1710" s="10"/>
      <c r="CC1710" s="10"/>
      <c r="CD1710" s="10"/>
      <c r="CE1710" s="10"/>
      <c r="CF1710" s="10"/>
      <c r="CG1710" s="10"/>
      <c r="CH1710" s="10"/>
      <c r="CI1710" s="10"/>
      <c r="CJ1710" s="10"/>
      <c r="CK1710" s="10"/>
      <c r="CL1710" s="10"/>
      <c r="CM1710" s="10"/>
      <c r="CN1710" s="10"/>
      <c r="CO1710" s="10"/>
      <c r="CP1710" s="10"/>
      <c r="CQ1710" s="10"/>
      <c r="CR1710" s="10"/>
      <c r="CS1710" s="10"/>
      <c r="CT1710" s="10"/>
      <c r="CU1710" s="10"/>
      <c r="CV1710" s="10"/>
      <c r="CW1710" s="10"/>
      <c r="CX1710" s="10"/>
      <c r="CY1710" s="10"/>
      <c r="CZ1710" s="10"/>
      <c r="DA1710" s="10"/>
      <c r="DB1710" s="10"/>
      <c r="DC1710" s="10"/>
      <c r="DD1710" s="10"/>
      <c r="DE1710" s="10"/>
      <c r="DF1710" s="10"/>
      <c r="DG1710" s="10"/>
      <c r="DH1710" s="10"/>
      <c r="DI1710" s="10"/>
      <c r="DJ1710" s="10"/>
      <c r="DK1710" s="10"/>
      <c r="DL1710" s="10"/>
      <c r="DM1710" s="10"/>
      <c r="DN1710" s="10"/>
      <c r="DO1710" s="10"/>
      <c r="DP1710" s="10"/>
      <c r="DQ1710" s="10"/>
      <c r="DR1710" s="10"/>
      <c r="DS1710" s="10"/>
    </row>
    <row r="1711" spans="1:123" s="101" customFormat="1" ht="10.95" customHeight="1" x14ac:dyDescent="0.25">
      <c r="A1711" s="75" t="s">
        <v>348</v>
      </c>
      <c r="B1711" s="95" t="str">
        <f t="shared" si="476"/>
        <v>Bud02 2020,4004,'560500',15000</v>
      </c>
      <c r="C1711" s="96">
        <f t="shared" si="477"/>
        <v>2020</v>
      </c>
      <c r="D1711" s="96">
        <v>4004</v>
      </c>
      <c r="E1711" s="97">
        <f>IF(LEFT(H1711,1) = "x",H1711,F1711)</f>
        <v>560500</v>
      </c>
      <c r="F1711" s="90">
        <v>560500</v>
      </c>
      <c r="G1711" s="98">
        <f>IF(""="",1,SUBSTITUTE(SUBSTITUTE("","xxp","xpp"),"xppm13","xppm08"))</f>
        <v>1</v>
      </c>
      <c r="H1711" s="98">
        <f>IF(""="",1,"")</f>
        <v>1</v>
      </c>
      <c r="I1711" s="98">
        <f>IF(""="",1,IF(LEFT("",1)&lt;&gt;"E","",1))</f>
        <v>1</v>
      </c>
      <c r="J1711" s="98">
        <f>IF(""="",1,IF(LEFT("",1)="E","",1))</f>
        <v>1</v>
      </c>
      <c r="K1711" s="99" t="s">
        <v>396</v>
      </c>
      <c r="L1711" s="91">
        <v>4004</v>
      </c>
      <c r="M1711" s="100" t="str">
        <f>IF(LEFT($G1711,4)="xppm","*","")</f>
        <v/>
      </c>
      <c r="N1711" s="101" t="str">
        <f>UPPER(TRIM("          RENT EXPENSE"))</f>
        <v>RENT EXPENSE</v>
      </c>
      <c r="P1711" s="102" t="s">
        <v>356</v>
      </c>
      <c r="R1711" s="109">
        <f>IFERROR(IF(1*AB1711&gt;0,AB1711,V1711),V1711)</f>
        <v>15000</v>
      </c>
      <c r="S1711" s="108"/>
      <c r="T1711" s="101">
        <f>IFERROR(IF(LEFT($G1711,4)="xppm",AD1711/VLOOKUP($G1711,$K$11:$Z$28,T$1,0),IF(LEFT($J1711,1)="E",AD1711/VLOOKUP($J1711,$K$11:$Z$28,T$1,0),AD1711/T$6)),"")</f>
        <v>15000</v>
      </c>
      <c r="V1711" s="101">
        <f>IFERROR(IF(LEFT($G1711,4)="xppm",AF1711/VLOOKUP($G1711,$K$11:$Z$28,V$1,0),IF(LEFT($J1711,1)="E",AF1711/VLOOKUP($J1711,$K$11:$Z$28,V$1,0),AF1711/V$6)),"")</f>
        <v>15000</v>
      </c>
      <c r="X1711" s="101">
        <f>IFERROR(IF(LEFT($G1711,4)="xppm",AH1711/VLOOKUP($G1711,$K$11:$Z$28,X$1,0),IF(LEFT($J1711,1)="E",AH1711/VLOOKUP($J1711,$K$11:$Z$28,X$1,0),AH1711/X$6)),"")</f>
        <v>20000</v>
      </c>
      <c r="Z1711" s="101">
        <f>IFERROR(IF(LEFT($G1711,4)="xppm",AJ1711/VLOOKUP($G1711,$K$11:$Z$28,Z$1,0),IF(LEFT($J1711,1)="E",AJ1711/VLOOKUP($J1711,$K$11:$Z$28,Z$1,0),AJ1711/Z$6)),"")</f>
        <v>0</v>
      </c>
      <c r="AA1711" s="108"/>
      <c r="AB1711" s="99">
        <f>IFERROR(IF(LEFT($G1711,4)="xppm",AL1711/VLOOKUP($G1711,$K$11:$Z$28,AB$1,0),IF(LEFT($J1711,1)="E",AL1711/VLOOKUP($J1711,$K$11:$AB$28,AB$1,0),AL1711/AB$6)),"")</f>
        <v>0</v>
      </c>
      <c r="AC1711" s="110"/>
      <c r="AD1711" s="14">
        <v>45000</v>
      </c>
      <c r="AE1711" s="14"/>
      <c r="AF1711" s="14">
        <v>135000</v>
      </c>
      <c r="AG1711" s="14"/>
      <c r="AH1711" s="14">
        <v>240000</v>
      </c>
      <c r="AI1711" s="14"/>
      <c r="AJ1711" s="14">
        <v>0</v>
      </c>
      <c r="AK1711" s="65"/>
      <c r="AL1711" s="14">
        <v>0</v>
      </c>
      <c r="AM1711" s="65"/>
      <c r="AN1711" s="25">
        <v>15000</v>
      </c>
      <c r="AO1711" s="25">
        <v>15000</v>
      </c>
      <c r="AP1711" s="25">
        <v>15000</v>
      </c>
      <c r="AQ1711" s="25">
        <v>15000</v>
      </c>
      <c r="AR1711" s="25">
        <v>15000</v>
      </c>
      <c r="AS1711" s="25">
        <v>15000</v>
      </c>
      <c r="AT1711" s="25">
        <v>15000</v>
      </c>
      <c r="AU1711" s="25">
        <v>15000</v>
      </c>
      <c r="AV1711" s="25">
        <v>15000</v>
      </c>
      <c r="AW1711" s="25">
        <v>15000</v>
      </c>
      <c r="AX1711" s="25">
        <v>15000</v>
      </c>
      <c r="AY1711" s="25">
        <v>15000</v>
      </c>
      <c r="AZ1711" s="108"/>
      <c r="BA1711" s="10"/>
      <c r="BB1711" s="10"/>
      <c r="BC1711" s="10"/>
      <c r="BD1711" s="10"/>
      <c r="BE1711" s="10"/>
      <c r="BF1711" s="10"/>
      <c r="BG1711" s="10"/>
      <c r="BH1711" s="10"/>
      <c r="BI1711" s="10"/>
      <c r="BJ1711" s="10"/>
      <c r="BK1711" s="10"/>
      <c r="BL1711" s="10"/>
      <c r="BM1711" s="10"/>
      <c r="BN1711" s="10"/>
      <c r="BO1711" s="10"/>
      <c r="BP1711" s="10"/>
      <c r="BQ1711" s="10"/>
      <c r="BR1711" s="10"/>
      <c r="BS1711" s="10"/>
      <c r="BT1711" s="10"/>
      <c r="BU1711" s="10"/>
      <c r="BV1711" s="10"/>
      <c r="BW1711" s="10"/>
      <c r="BX1711" s="10"/>
      <c r="BY1711" s="10"/>
      <c r="BZ1711" s="10"/>
      <c r="CA1711" s="10"/>
      <c r="CB1711" s="10"/>
      <c r="CC1711" s="10"/>
      <c r="CD1711" s="10"/>
      <c r="CE1711" s="10"/>
      <c r="CF1711" s="10"/>
      <c r="CG1711" s="10"/>
      <c r="CH1711" s="10"/>
      <c r="CI1711" s="10"/>
      <c r="CJ1711" s="10"/>
      <c r="CK1711" s="10"/>
      <c r="CL1711" s="10"/>
      <c r="CM1711" s="10"/>
      <c r="CN1711" s="10"/>
      <c r="CO1711" s="10"/>
      <c r="CP1711" s="10"/>
      <c r="CQ1711" s="10"/>
      <c r="CR1711" s="10"/>
      <c r="CS1711" s="10"/>
      <c r="CT1711" s="10"/>
      <c r="CU1711" s="10"/>
      <c r="CV1711" s="10"/>
      <c r="CW1711" s="10"/>
      <c r="CX1711" s="10"/>
      <c r="CY1711" s="10"/>
      <c r="CZ1711" s="10"/>
      <c r="DA1711" s="10"/>
      <c r="DB1711" s="10"/>
      <c r="DC1711" s="10"/>
      <c r="DD1711" s="10"/>
      <c r="DE1711" s="10"/>
      <c r="DF1711" s="10"/>
      <c r="DG1711" s="10"/>
      <c r="DH1711" s="10"/>
      <c r="DI1711" s="10"/>
      <c r="DJ1711" s="10"/>
      <c r="DK1711" s="10"/>
      <c r="DL1711" s="10"/>
      <c r="DM1711" s="10"/>
      <c r="DN1711" s="10"/>
      <c r="DO1711" s="10"/>
      <c r="DP1711" s="10"/>
      <c r="DQ1711" s="10"/>
      <c r="DR1711" s="10"/>
      <c r="DS1711" s="10"/>
    </row>
    <row r="1712" spans="1:123" s="101" customFormat="1" ht="10.95" customHeight="1" x14ac:dyDescent="0.25">
      <c r="A1712" s="75" t="s">
        <v>348</v>
      </c>
      <c r="B1712" s="95" t="b">
        <f t="shared" si="476"/>
        <v>0</v>
      </c>
      <c r="C1712" s="96">
        <f t="shared" si="477"/>
        <v>2020</v>
      </c>
      <c r="D1712" s="96">
        <v>4004</v>
      </c>
      <c r="E1712" s="97">
        <f>IF(LEFT(H1712,1) = "x",H1712,F1712)</f>
        <v>0</v>
      </c>
      <c r="F1712" s="90"/>
      <c r="G1712" s="98">
        <f>IF(""="",1,SUBSTITUTE(SUBSTITUTE("","xxp","xpp"),"xppm13","xppm08"))</f>
        <v>1</v>
      </c>
      <c r="H1712" s="98">
        <f>IF(""="",1,"")</f>
        <v>1</v>
      </c>
      <c r="I1712" s="98">
        <f>IF(""="",1,IF(LEFT("",1)&lt;&gt;"E","",1))</f>
        <v>1</v>
      </c>
      <c r="J1712" s="98">
        <f>IF(""="",1,IF(LEFT("",1)="E","",1))</f>
        <v>1</v>
      </c>
      <c r="K1712" s="99" t="s">
        <v>397</v>
      </c>
      <c r="L1712" s="91">
        <v>4004</v>
      </c>
      <c r="M1712" s="100" t="str">
        <f>IF(LEFT($G1712,4)="xppm","*","")</f>
        <v/>
      </c>
      <c r="N1712" s="101" t="str">
        <f>UPPER(TRIM("          NON-RECURRING MISC. EXPENSE"))</f>
        <v>NON-RECURRING MISC. EXPENSE</v>
      </c>
      <c r="P1712" s="102" t="s">
        <v>356</v>
      </c>
      <c r="R1712" s="109">
        <f>IFERROR(IF(1*AB1712&gt;0,AB1712,V1712),V1712)</f>
        <v>0</v>
      </c>
      <c r="S1712" s="108"/>
      <c r="T1712" s="101">
        <f>IFERROR(IF(LEFT($G1712,4)="xppm",AD1712/VLOOKUP($G1712,$K$11:$Z$28,T$1,0),IF(LEFT($J1712,1)="E",AD1712/VLOOKUP($J1712,$K$11:$Z$28,T$1,0),AD1712/T$6)),"")</f>
        <v>0</v>
      </c>
      <c r="V1712" s="101">
        <f>IFERROR(IF(LEFT($G1712,4)="xppm",AF1712/VLOOKUP($G1712,$K$11:$Z$28,V$1,0),IF(LEFT($J1712,1)="E",AF1712/VLOOKUP($J1712,$K$11:$Z$28,V$1,0),AF1712/V$6)),"")</f>
        <v>0</v>
      </c>
      <c r="X1712" s="101">
        <f>IFERROR(IF(LEFT($G1712,4)="xppm",AH1712/VLOOKUP($G1712,$K$11:$Z$28,X$1,0),IF(LEFT($J1712,1)="E",AH1712/VLOOKUP($J1712,$K$11:$Z$28,X$1,0),AH1712/X$6)),"")</f>
        <v>0</v>
      </c>
      <c r="Z1712" s="101">
        <f>IFERROR(IF(LEFT($G1712,4)="xppm",AJ1712/VLOOKUP($G1712,$K$11:$Z$28,Z$1,0),IF(LEFT($J1712,1)="E",AJ1712/VLOOKUP($J1712,$K$11:$Z$28,Z$1,0),AJ1712/Z$6)),"")</f>
        <v>0</v>
      </c>
      <c r="AA1712" s="108"/>
      <c r="AB1712" s="99">
        <f>IFERROR(IF(LEFT($G1712,4)="xppm",AL1712/VLOOKUP($G1712,$K$11:$Z$28,AB$1,0),IF(LEFT($J1712,1)="E",AL1712/VLOOKUP($J1712,$K$11:$AB$28,AB$1,0),AL1712/AB$6)),"")</f>
        <v>0</v>
      </c>
      <c r="AC1712" s="110"/>
      <c r="AD1712" s="14"/>
      <c r="AE1712" s="14"/>
      <c r="AF1712" s="14"/>
      <c r="AG1712" s="14"/>
      <c r="AH1712" s="14"/>
      <c r="AI1712" s="14"/>
      <c r="AJ1712" s="14"/>
      <c r="AK1712" s="65"/>
      <c r="AL1712" s="14"/>
      <c r="AM1712" s="65"/>
      <c r="AN1712" s="25"/>
      <c r="AO1712" s="25"/>
      <c r="AP1712" s="25"/>
      <c r="AQ1712" s="25"/>
      <c r="AR1712" s="25"/>
      <c r="AS1712" s="25"/>
      <c r="AT1712" s="25"/>
      <c r="AU1712" s="25"/>
      <c r="AV1712" s="25"/>
      <c r="AW1712" s="25"/>
      <c r="AX1712" s="25"/>
      <c r="AY1712" s="25"/>
      <c r="AZ1712" s="108"/>
      <c r="BA1712" s="10"/>
      <c r="BB1712" s="10"/>
      <c r="BC1712" s="10"/>
      <c r="BD1712" s="10"/>
      <c r="BE1712" s="10"/>
      <c r="BF1712" s="10"/>
      <c r="BG1712" s="10"/>
      <c r="BH1712" s="10"/>
      <c r="BI1712" s="10"/>
      <c r="BJ1712" s="10"/>
      <c r="BK1712" s="10"/>
      <c r="BL1712" s="10"/>
      <c r="BM1712" s="10"/>
      <c r="BN1712" s="10"/>
      <c r="BO1712" s="10"/>
      <c r="BP1712" s="10"/>
      <c r="BQ1712" s="10"/>
      <c r="BR1712" s="10"/>
      <c r="BS1712" s="10"/>
      <c r="BT1712" s="10"/>
      <c r="BU1712" s="10"/>
      <c r="BV1712" s="10"/>
      <c r="BW1712" s="10"/>
      <c r="BX1712" s="10"/>
      <c r="BY1712" s="10"/>
      <c r="BZ1712" s="10"/>
      <c r="CA1712" s="10"/>
      <c r="CB1712" s="10"/>
      <c r="CC1712" s="10"/>
      <c r="CD1712" s="10"/>
      <c r="CE1712" s="10"/>
      <c r="CF1712" s="10"/>
      <c r="CG1712" s="10"/>
      <c r="CH1712" s="10"/>
      <c r="CI1712" s="10"/>
      <c r="CJ1712" s="10"/>
      <c r="CK1712" s="10"/>
      <c r="CL1712" s="10"/>
      <c r="CM1712" s="10"/>
      <c r="CN1712" s="10"/>
      <c r="CO1712" s="10"/>
      <c r="CP1712" s="10"/>
      <c r="CQ1712" s="10"/>
      <c r="CR1712" s="10"/>
      <c r="CS1712" s="10"/>
      <c r="CT1712" s="10"/>
      <c r="CU1712" s="10"/>
      <c r="CV1712" s="10"/>
      <c r="CW1712" s="10"/>
      <c r="CX1712" s="10"/>
      <c r="CY1712" s="10"/>
      <c r="CZ1712" s="10"/>
      <c r="DA1712" s="10"/>
      <c r="DB1712" s="10"/>
      <c r="DC1712" s="10"/>
      <c r="DD1712" s="10"/>
      <c r="DE1712" s="10"/>
      <c r="DF1712" s="10"/>
      <c r="DG1712" s="10"/>
      <c r="DH1712" s="10"/>
      <c r="DI1712" s="10"/>
      <c r="DJ1712" s="10"/>
      <c r="DK1712" s="10"/>
      <c r="DL1712" s="10"/>
      <c r="DM1712" s="10"/>
      <c r="DN1712" s="10"/>
      <c r="DO1712" s="10"/>
      <c r="DP1712" s="10"/>
      <c r="DQ1712" s="10"/>
      <c r="DR1712" s="10"/>
      <c r="DS1712" s="10"/>
    </row>
    <row r="1713" spans="1:123" ht="4.05" customHeight="1" x14ac:dyDescent="0.25">
      <c r="A1713" s="75" t="s">
        <v>348</v>
      </c>
      <c r="E1713" s="111"/>
      <c r="F1713" s="112"/>
      <c r="T1713" s="25"/>
      <c r="U1713" s="25"/>
      <c r="V1713" s="25"/>
      <c r="W1713" s="25"/>
      <c r="X1713" s="25"/>
      <c r="Y1713" s="25"/>
      <c r="Z1713" s="25"/>
      <c r="AA1713" s="25"/>
      <c r="AB1713" s="14"/>
      <c r="AC1713" s="14"/>
    </row>
    <row r="1714" spans="1:123" s="5" customFormat="1" x14ac:dyDescent="0.25">
      <c r="A1714" s="75" t="s">
        <v>348</v>
      </c>
      <c r="E1714" s="6"/>
      <c r="G1714" s="8"/>
      <c r="H1714" s="8"/>
      <c r="I1714" s="8"/>
      <c r="J1714" s="8"/>
      <c r="K1714" s="6"/>
      <c r="L1714" s="76"/>
      <c r="M1714" s="76"/>
      <c r="N1714" s="10"/>
      <c r="O1714" s="10"/>
      <c r="P1714" s="70"/>
      <c r="Q1714" s="10"/>
      <c r="R1714" s="10"/>
      <c r="S1714" s="10"/>
      <c r="T1714" s="10"/>
      <c r="U1714" s="10"/>
      <c r="V1714" s="10"/>
      <c r="W1714" s="10"/>
      <c r="X1714" s="10"/>
      <c r="Y1714" s="10"/>
      <c r="Z1714" s="10"/>
      <c r="AA1714" s="10"/>
      <c r="AB1714" s="6"/>
      <c r="AC1714" s="6"/>
      <c r="AD1714" s="14"/>
      <c r="AE1714" s="14"/>
      <c r="AF1714" s="14"/>
      <c r="AG1714" s="14"/>
      <c r="AH1714" s="14"/>
      <c r="AI1714" s="14"/>
      <c r="AJ1714" s="14"/>
      <c r="AK1714" s="14"/>
      <c r="AL1714" s="14"/>
      <c r="AM1714" s="14"/>
      <c r="AN1714" s="25"/>
      <c r="AO1714" s="25"/>
      <c r="AP1714" s="25"/>
      <c r="AQ1714" s="25"/>
      <c r="AR1714" s="25"/>
      <c r="AS1714" s="25"/>
      <c r="AT1714" s="25"/>
      <c r="AU1714" s="25"/>
      <c r="AV1714" s="25"/>
      <c r="AW1714" s="25"/>
      <c r="AX1714" s="25"/>
      <c r="AY1714" s="25"/>
      <c r="AZ1714" s="10"/>
      <c r="BA1714" s="10"/>
      <c r="BB1714" s="10"/>
      <c r="BC1714" s="10"/>
      <c r="BD1714" s="10"/>
      <c r="BE1714" s="10"/>
      <c r="BF1714" s="10"/>
      <c r="BG1714" s="10"/>
      <c r="BH1714" s="10"/>
      <c r="BI1714" s="10"/>
      <c r="BJ1714" s="10"/>
      <c r="BK1714" s="10"/>
      <c r="BL1714" s="10"/>
      <c r="BM1714" s="10"/>
      <c r="BN1714" s="10"/>
      <c r="BO1714" s="10"/>
      <c r="BP1714" s="10"/>
      <c r="BQ1714" s="10"/>
      <c r="BR1714" s="10"/>
      <c r="BS1714" s="10"/>
      <c r="BT1714" s="10"/>
      <c r="BU1714" s="10"/>
      <c r="BV1714" s="10"/>
      <c r="BW1714" s="10"/>
      <c r="BX1714" s="10"/>
      <c r="BY1714" s="10"/>
      <c r="BZ1714" s="10"/>
      <c r="CA1714" s="10"/>
      <c r="CB1714" s="10"/>
      <c r="CC1714" s="10"/>
      <c r="CD1714" s="10"/>
      <c r="CE1714" s="10"/>
      <c r="CF1714" s="10"/>
      <c r="CG1714" s="10"/>
      <c r="CH1714" s="10"/>
      <c r="CI1714" s="10"/>
      <c r="CJ1714" s="10"/>
      <c r="CK1714" s="10"/>
      <c r="CL1714" s="10"/>
      <c r="CM1714" s="10"/>
      <c r="CN1714" s="10"/>
      <c r="CO1714" s="10"/>
      <c r="CP1714" s="10"/>
      <c r="CQ1714" s="10"/>
      <c r="CR1714" s="10"/>
      <c r="CS1714" s="10"/>
      <c r="CT1714" s="10"/>
      <c r="CU1714" s="10"/>
      <c r="CV1714" s="10"/>
      <c r="CW1714" s="10"/>
      <c r="CX1714" s="10"/>
      <c r="CY1714" s="10"/>
      <c r="CZ1714" s="10"/>
      <c r="DA1714" s="10"/>
      <c r="DB1714" s="10"/>
      <c r="DC1714" s="10"/>
      <c r="DD1714" s="10"/>
      <c r="DE1714" s="10"/>
      <c r="DF1714" s="10"/>
      <c r="DG1714" s="10"/>
      <c r="DH1714" s="10"/>
      <c r="DI1714" s="10"/>
      <c r="DJ1714" s="10"/>
      <c r="DK1714" s="10"/>
      <c r="DL1714" s="10"/>
      <c r="DM1714" s="10"/>
      <c r="DN1714" s="10"/>
      <c r="DO1714" s="10"/>
      <c r="DP1714" s="10"/>
      <c r="DQ1714" s="10"/>
      <c r="DR1714" s="10"/>
      <c r="DS1714" s="10"/>
    </row>
    <row r="1715" spans="1:123" ht="22.8" customHeight="1" x14ac:dyDescent="0.35">
      <c r="A1715" s="75" t="s">
        <v>348</v>
      </c>
      <c r="K1715" s="6">
        <v>5001</v>
      </c>
      <c r="L1715" s="77">
        <v>5001</v>
      </c>
      <c r="M1715" s="77"/>
      <c r="N1715" s="78" t="s">
        <v>427</v>
      </c>
      <c r="O1715" s="79"/>
      <c r="S1715" s="58"/>
      <c r="AA1715" s="58"/>
      <c r="AC1715" s="72"/>
      <c r="AK1715" s="65"/>
      <c r="AM1715" s="65"/>
      <c r="AZ1715" s="58"/>
    </row>
    <row r="1716" spans="1:123" x14ac:dyDescent="0.25">
      <c r="A1716" s="75" t="s">
        <v>348</v>
      </c>
    </row>
    <row r="1717" spans="1:123" s="86" customFormat="1" ht="15" customHeight="1" x14ac:dyDescent="0.25">
      <c r="A1717" s="75" t="s">
        <v>348</v>
      </c>
      <c r="B1717" s="80"/>
      <c r="C1717" s="80"/>
      <c r="D1717" s="80"/>
      <c r="E1717" s="81"/>
      <c r="F1717" s="82"/>
      <c r="G1717" s="81"/>
      <c r="H1717" s="81"/>
      <c r="I1717" s="81"/>
      <c r="J1717" s="81"/>
      <c r="K1717" s="81"/>
      <c r="L1717" s="83">
        <f>L1718</f>
        <v>5001</v>
      </c>
      <c r="M1717" s="84" t="s">
        <v>350</v>
      </c>
      <c r="N1717" s="84"/>
      <c r="O1717" s="84"/>
      <c r="P1717" s="84"/>
      <c r="Q1717" s="84"/>
      <c r="R1717" s="84"/>
      <c r="S1717" s="84"/>
      <c r="T1717" s="84"/>
      <c r="U1717" s="84"/>
      <c r="V1717" s="84"/>
      <c r="W1717" s="84"/>
      <c r="X1717" s="84"/>
      <c r="Y1717" s="84"/>
      <c r="Z1717" s="84"/>
      <c r="AA1717" s="84"/>
      <c r="AB1717" s="81"/>
      <c r="AC1717" s="81"/>
      <c r="AD1717" s="14"/>
      <c r="AE1717" s="14"/>
      <c r="AF1717" s="14"/>
      <c r="AG1717" s="14"/>
      <c r="AH1717" s="14"/>
      <c r="AI1717" s="14"/>
      <c r="AJ1717" s="14"/>
      <c r="AK1717" s="14"/>
      <c r="AL1717" s="14"/>
      <c r="AM1717" s="14"/>
      <c r="AN1717" s="85"/>
      <c r="AO1717" s="85"/>
      <c r="AP1717" s="85"/>
      <c r="AQ1717" s="85"/>
      <c r="AR1717" s="85"/>
      <c r="AS1717" s="85"/>
      <c r="AT1717" s="85"/>
      <c r="AU1717" s="85"/>
      <c r="AV1717" s="85"/>
      <c r="AW1717" s="85"/>
      <c r="AX1717" s="85"/>
      <c r="AY1717" s="85"/>
      <c r="AZ1717" s="84"/>
      <c r="BA1717" s="10"/>
      <c r="BB1717" s="10"/>
      <c r="BC1717" s="10"/>
      <c r="BD1717" s="10"/>
      <c r="BE1717" s="10"/>
      <c r="BF1717" s="10"/>
      <c r="BG1717" s="10"/>
      <c r="BH1717" s="10"/>
      <c r="BI1717" s="10"/>
      <c r="BJ1717" s="10"/>
      <c r="BK1717" s="10"/>
      <c r="BL1717" s="10"/>
      <c r="BM1717" s="10"/>
      <c r="BN1717" s="10"/>
      <c r="BO1717" s="10"/>
      <c r="BP1717" s="10"/>
      <c r="BQ1717" s="10"/>
      <c r="BR1717" s="10"/>
      <c r="BS1717" s="10"/>
      <c r="BT1717" s="10"/>
      <c r="BU1717" s="10"/>
      <c r="BV1717" s="10"/>
      <c r="BW1717" s="10"/>
      <c r="BX1717" s="10"/>
      <c r="BY1717" s="10"/>
      <c r="BZ1717" s="10"/>
      <c r="CA1717" s="10"/>
      <c r="CB1717" s="10"/>
      <c r="CC1717" s="10"/>
      <c r="CD1717" s="10"/>
      <c r="CE1717" s="10"/>
      <c r="CF1717" s="10"/>
      <c r="CG1717" s="10"/>
      <c r="CH1717" s="10"/>
      <c r="CI1717" s="10"/>
      <c r="CJ1717" s="10"/>
      <c r="CK1717" s="10"/>
      <c r="CL1717" s="10"/>
      <c r="CM1717" s="10"/>
      <c r="CN1717" s="10"/>
      <c r="CO1717" s="10"/>
      <c r="CP1717" s="10"/>
      <c r="CQ1717" s="10"/>
      <c r="CR1717" s="10"/>
      <c r="CS1717" s="10"/>
      <c r="CT1717" s="10"/>
      <c r="CU1717" s="10"/>
      <c r="CV1717" s="10"/>
      <c r="CW1717" s="10"/>
      <c r="CX1717" s="10"/>
      <c r="CY1717" s="10"/>
      <c r="CZ1717" s="10"/>
      <c r="DA1717" s="10"/>
      <c r="DB1717" s="10"/>
      <c r="DC1717" s="10"/>
      <c r="DD1717" s="10"/>
      <c r="DE1717" s="10"/>
      <c r="DF1717" s="10"/>
      <c r="DG1717" s="10"/>
      <c r="DH1717" s="10"/>
      <c r="DI1717" s="10"/>
      <c r="DJ1717" s="10"/>
      <c r="DK1717" s="10"/>
      <c r="DL1717" s="10"/>
      <c r="DM1717" s="10"/>
      <c r="DN1717" s="10"/>
      <c r="DO1717" s="10"/>
      <c r="DP1717" s="10"/>
      <c r="DQ1717" s="10"/>
      <c r="DR1717" s="10"/>
      <c r="DS1717" s="10"/>
    </row>
    <row r="1718" spans="1:123" s="25" customFormat="1" ht="10.95" customHeight="1" x14ac:dyDescent="0.25">
      <c r="A1718" s="87" t="s">
        <v>348</v>
      </c>
      <c r="B1718" s="88"/>
      <c r="C1718" s="88"/>
      <c r="D1718" s="88"/>
      <c r="E1718" s="89"/>
      <c r="F1718" s="90"/>
      <c r="G1718" s="13"/>
      <c r="H1718" s="13"/>
      <c r="I1718" s="13"/>
      <c r="J1718" s="13"/>
      <c r="K1718" s="14" t="s">
        <v>295</v>
      </c>
      <c r="L1718" s="91">
        <v>5001</v>
      </c>
      <c r="M1718" s="92"/>
      <c r="N1718" s="25" t="str">
        <f>TRIM("    TOTAL DAYS")</f>
        <v>TOTAL DAYS</v>
      </c>
      <c r="P1718" s="70"/>
      <c r="Q1718" s="10"/>
      <c r="R1718" s="85"/>
      <c r="S1718" s="93"/>
      <c r="T1718" s="25">
        <f>AD1718/T$6</f>
        <v>4179.666666666667</v>
      </c>
      <c r="V1718" s="25">
        <f>AF1718/V$6</f>
        <v>4125.8888888888887</v>
      </c>
      <c r="X1718" s="25">
        <f>AH1718/X$6</f>
        <v>4111.166666666667</v>
      </c>
      <c r="Z1718" s="25">
        <f>AJ1718/Z$6</f>
        <v>4257.166666666667</v>
      </c>
      <c r="AA1718" s="93"/>
      <c r="AB1718" s="14">
        <f>AL1718/AB$6</f>
        <v>0</v>
      </c>
      <c r="AC1718" s="65"/>
      <c r="AD1718" s="14">
        <v>12539</v>
      </c>
      <c r="AE1718" s="14"/>
      <c r="AF1718" s="14">
        <v>37133</v>
      </c>
      <c r="AG1718" s="14"/>
      <c r="AH1718" s="14">
        <v>49334</v>
      </c>
      <c r="AI1718" s="14"/>
      <c r="AJ1718" s="14">
        <v>51086</v>
      </c>
      <c r="AK1718" s="65"/>
      <c r="AL1718" s="14">
        <v>0</v>
      </c>
      <c r="AM1718" s="65"/>
      <c r="AN1718" s="25">
        <v>4198</v>
      </c>
      <c r="AO1718" s="25">
        <v>4058</v>
      </c>
      <c r="AP1718" s="25">
        <v>4110</v>
      </c>
      <c r="AQ1718" s="25">
        <v>4094</v>
      </c>
      <c r="AR1718" s="25">
        <v>3840</v>
      </c>
      <c r="AS1718" s="25">
        <v>4414</v>
      </c>
      <c r="AT1718" s="25">
        <v>3795</v>
      </c>
      <c r="AU1718" s="25">
        <v>4295</v>
      </c>
      <c r="AV1718" s="25">
        <v>4156</v>
      </c>
      <c r="AW1718" s="25">
        <v>4138</v>
      </c>
      <c r="AX1718" s="25">
        <v>4176</v>
      </c>
      <c r="AY1718" s="25">
        <v>4225</v>
      </c>
      <c r="AZ1718" s="93"/>
      <c r="BA1718" s="10"/>
      <c r="BB1718" s="10"/>
      <c r="BC1718" s="10"/>
      <c r="BD1718" s="10"/>
      <c r="BE1718" s="10"/>
      <c r="BF1718" s="10"/>
      <c r="BG1718" s="10"/>
      <c r="BH1718" s="10"/>
      <c r="BI1718" s="10"/>
      <c r="BJ1718" s="10"/>
      <c r="BK1718" s="10"/>
      <c r="BL1718" s="10"/>
      <c r="BM1718" s="10"/>
      <c r="BN1718" s="10"/>
      <c r="BO1718" s="10"/>
      <c r="BP1718" s="10"/>
      <c r="BQ1718" s="10"/>
      <c r="BR1718" s="10"/>
      <c r="BS1718" s="10"/>
      <c r="BT1718" s="10"/>
      <c r="BU1718" s="10"/>
      <c r="BV1718" s="10"/>
      <c r="BW1718" s="10"/>
      <c r="BX1718" s="10"/>
      <c r="BY1718" s="10"/>
      <c r="BZ1718" s="10"/>
      <c r="CA1718" s="10"/>
      <c r="CB1718" s="10"/>
      <c r="CC1718" s="10"/>
      <c r="CD1718" s="10"/>
      <c r="CE1718" s="10"/>
      <c r="CF1718" s="10"/>
      <c r="CG1718" s="10"/>
      <c r="CH1718" s="10"/>
      <c r="CI1718" s="10"/>
      <c r="CJ1718" s="10"/>
      <c r="CK1718" s="10"/>
      <c r="CL1718" s="10"/>
      <c r="CM1718" s="10"/>
      <c r="CN1718" s="10"/>
      <c r="CO1718" s="10"/>
      <c r="CP1718" s="10"/>
      <c r="CQ1718" s="10"/>
      <c r="CR1718" s="10"/>
      <c r="CS1718" s="10"/>
      <c r="CT1718" s="10"/>
      <c r="CU1718" s="10"/>
      <c r="CV1718" s="10"/>
      <c r="CW1718" s="10"/>
      <c r="CX1718" s="10"/>
      <c r="CY1718" s="10"/>
      <c r="CZ1718" s="10"/>
      <c r="DA1718" s="10"/>
      <c r="DB1718" s="10"/>
      <c r="DC1718" s="10"/>
      <c r="DD1718" s="10"/>
      <c r="DE1718" s="10"/>
      <c r="DF1718" s="10"/>
      <c r="DG1718" s="10"/>
      <c r="DH1718" s="10"/>
      <c r="DI1718" s="10"/>
      <c r="DJ1718" s="10"/>
      <c r="DK1718" s="10"/>
      <c r="DL1718" s="10"/>
      <c r="DM1718" s="10"/>
      <c r="DN1718" s="10"/>
      <c r="DO1718" s="10"/>
      <c r="DP1718" s="10"/>
      <c r="DQ1718" s="10"/>
      <c r="DR1718" s="10"/>
      <c r="DS1718" s="10"/>
    </row>
    <row r="1719" spans="1:123" s="25" customFormat="1" ht="10.95" customHeight="1" x14ac:dyDescent="0.25">
      <c r="A1719" s="87" t="s">
        <v>348</v>
      </c>
      <c r="B1719" s="88"/>
      <c r="C1719" s="88"/>
      <c r="D1719" s="88"/>
      <c r="E1719" s="89"/>
      <c r="F1719" s="90"/>
      <c r="G1719" s="13"/>
      <c r="H1719" s="13"/>
      <c r="I1719" s="13"/>
      <c r="J1719" s="13"/>
      <c r="K1719" s="14" t="s">
        <v>299</v>
      </c>
      <c r="L1719" s="91">
        <v>5001</v>
      </c>
      <c r="M1719" s="92"/>
      <c r="N1719" s="25" t="str">
        <f>TRIM("      TOTAL ANCILLARIES")</f>
        <v>TOTAL ANCILLARIES</v>
      </c>
      <c r="P1719" s="70"/>
      <c r="Q1719" s="10"/>
      <c r="R1719" s="85"/>
      <c r="S1719" s="93"/>
      <c r="T1719" s="25">
        <f>AD1719/T$6</f>
        <v>53929.78666666666</v>
      </c>
      <c r="V1719" s="25">
        <f>AF1719/V$6</f>
        <v>40951.353333333333</v>
      </c>
      <c r="X1719" s="25">
        <f>AH1719/X$6</f>
        <v>40062.488333333335</v>
      </c>
      <c r="Z1719" s="25">
        <f>AJ1719/Z$6</f>
        <v>35936.276040999997</v>
      </c>
      <c r="AA1719" s="93"/>
      <c r="AB1719" s="14">
        <f>AL1719/AB$6</f>
        <v>0</v>
      </c>
      <c r="AC1719" s="65"/>
      <c r="AD1719" s="14">
        <v>161789.35999999999</v>
      </c>
      <c r="AE1719" s="14"/>
      <c r="AF1719" s="14">
        <v>368562.18</v>
      </c>
      <c r="AG1719" s="14"/>
      <c r="AH1719" s="14">
        <v>480749.86</v>
      </c>
      <c r="AI1719" s="14"/>
      <c r="AJ1719" s="14">
        <v>431235.312492</v>
      </c>
      <c r="AK1719" s="65"/>
      <c r="AL1719" s="14">
        <v>0</v>
      </c>
      <c r="AM1719" s="65"/>
      <c r="AN1719" s="25">
        <v>41591.03</v>
      </c>
      <c r="AO1719" s="25">
        <v>31222.05</v>
      </c>
      <c r="AP1719" s="25">
        <v>21333.439999999999</v>
      </c>
      <c r="AQ1719" s="25">
        <v>32188.58</v>
      </c>
      <c r="AR1719" s="25">
        <v>24948.77</v>
      </c>
      <c r="AS1719" s="25">
        <v>39952.660000000003</v>
      </c>
      <c r="AT1719" s="25">
        <v>53732.33</v>
      </c>
      <c r="AU1719" s="25">
        <v>26020.21</v>
      </c>
      <c r="AV1719" s="25">
        <v>29930.27</v>
      </c>
      <c r="AW1719" s="25">
        <v>12787.46</v>
      </c>
      <c r="AX1719" s="25">
        <v>96147.1</v>
      </c>
      <c r="AY1719" s="25">
        <v>52854.8</v>
      </c>
      <c r="AZ1719" s="93"/>
      <c r="BA1719" s="10"/>
      <c r="BB1719" s="10"/>
      <c r="BC1719" s="10"/>
      <c r="BD1719" s="10"/>
      <c r="BE1719" s="10"/>
      <c r="BF1719" s="10"/>
      <c r="BG1719" s="10"/>
      <c r="BH1719" s="10"/>
      <c r="BI1719" s="10"/>
      <c r="BJ1719" s="10"/>
      <c r="BK1719" s="10"/>
      <c r="BL1719" s="10"/>
      <c r="BM1719" s="10"/>
      <c r="BN1719" s="10"/>
      <c r="BO1719" s="10"/>
      <c r="BP1719" s="10"/>
      <c r="BQ1719" s="10"/>
      <c r="BR1719" s="10"/>
      <c r="BS1719" s="10"/>
      <c r="BT1719" s="10"/>
      <c r="BU1719" s="10"/>
      <c r="BV1719" s="10"/>
      <c r="BW1719" s="10"/>
      <c r="BX1719" s="10"/>
      <c r="BY1719" s="10"/>
      <c r="BZ1719" s="10"/>
      <c r="CA1719" s="10"/>
      <c r="CB1719" s="10"/>
      <c r="CC1719" s="10"/>
      <c r="CD1719" s="10"/>
      <c r="CE1719" s="10"/>
      <c r="CF1719" s="10"/>
      <c r="CG1719" s="10"/>
      <c r="CH1719" s="10"/>
      <c r="CI1719" s="10"/>
      <c r="CJ1719" s="10"/>
      <c r="CK1719" s="10"/>
      <c r="CL1719" s="10"/>
      <c r="CM1719" s="10"/>
      <c r="CN1719" s="10"/>
      <c r="CO1719" s="10"/>
      <c r="CP1719" s="10"/>
      <c r="CQ1719" s="10"/>
      <c r="CR1719" s="10"/>
      <c r="CS1719" s="10"/>
      <c r="CT1719" s="10"/>
      <c r="CU1719" s="10"/>
      <c r="CV1719" s="10"/>
      <c r="CW1719" s="10"/>
      <c r="CX1719" s="10"/>
      <c r="CY1719" s="10"/>
      <c r="CZ1719" s="10"/>
      <c r="DA1719" s="10"/>
      <c r="DB1719" s="10"/>
      <c r="DC1719" s="10"/>
      <c r="DD1719" s="10"/>
      <c r="DE1719" s="10"/>
      <c r="DF1719" s="10"/>
      <c r="DG1719" s="10"/>
      <c r="DH1719" s="10"/>
      <c r="DI1719" s="10"/>
      <c r="DJ1719" s="10"/>
      <c r="DK1719" s="10"/>
      <c r="DL1719" s="10"/>
      <c r="DM1719" s="10"/>
      <c r="DN1719" s="10"/>
      <c r="DO1719" s="10"/>
      <c r="DP1719" s="10"/>
      <c r="DQ1719" s="10"/>
      <c r="DR1719" s="10"/>
      <c r="DS1719" s="10"/>
    </row>
    <row r="1720" spans="1:123" s="25" customFormat="1" ht="10.95" customHeight="1" x14ac:dyDescent="0.25">
      <c r="A1720" s="87" t="s">
        <v>348</v>
      </c>
      <c r="B1720" s="88"/>
      <c r="C1720" s="88"/>
      <c r="D1720" s="88"/>
      <c r="E1720" s="89"/>
      <c r="F1720" s="90"/>
      <c r="G1720" s="13"/>
      <c r="H1720" s="13"/>
      <c r="I1720" s="13"/>
      <c r="J1720" s="13"/>
      <c r="K1720" s="14" t="s">
        <v>301</v>
      </c>
      <c r="L1720" s="91">
        <v>5001</v>
      </c>
      <c r="M1720" s="92"/>
      <c r="N1720" s="25" t="str">
        <f>TRIM("TOTAL REVENUE")</f>
        <v>TOTAL REVENUE</v>
      </c>
      <c r="P1720" s="70"/>
      <c r="Q1720" s="10"/>
      <c r="R1720" s="85"/>
      <c r="S1720" s="93"/>
      <c r="T1720" s="25">
        <f>AD1720/T$6</f>
        <v>1334780.7466666668</v>
      </c>
      <c r="V1720" s="25">
        <f>AF1720/V$6</f>
        <v>1343183.2077777777</v>
      </c>
      <c r="X1720" s="25">
        <f>AH1720/X$6</f>
        <v>1255681.4508333334</v>
      </c>
      <c r="Z1720" s="25">
        <f>AJ1720/Z$6</f>
        <v>1391932.3929938334</v>
      </c>
      <c r="AA1720" s="93"/>
      <c r="AB1720" s="14">
        <f>AL1720/AB$6</f>
        <v>0</v>
      </c>
      <c r="AC1720" s="65"/>
      <c r="AD1720" s="14">
        <v>4004342.24</v>
      </c>
      <c r="AE1720" s="14"/>
      <c r="AF1720" s="14">
        <v>12088648.869999999</v>
      </c>
      <c r="AG1720" s="14"/>
      <c r="AH1720" s="14">
        <v>15068177.41</v>
      </c>
      <c r="AI1720" s="14"/>
      <c r="AJ1720" s="14">
        <v>16703188.715926001</v>
      </c>
      <c r="AK1720" s="65"/>
      <c r="AL1720" s="14">
        <v>0</v>
      </c>
      <c r="AM1720" s="65"/>
      <c r="AN1720" s="25">
        <v>1284309.07</v>
      </c>
      <c r="AO1720" s="25">
        <v>1253265.4099999999</v>
      </c>
      <c r="AP1720" s="25">
        <v>1328481.96</v>
      </c>
      <c r="AQ1720" s="25">
        <v>1323705.08</v>
      </c>
      <c r="AR1720" s="25">
        <v>1289015.04</v>
      </c>
      <c r="AS1720" s="25">
        <v>1527603.23</v>
      </c>
      <c r="AT1720" s="25">
        <v>1221045.6000000001</v>
      </c>
      <c r="AU1720" s="25">
        <v>1391958.39</v>
      </c>
      <c r="AV1720" s="25">
        <v>1330979.29</v>
      </c>
      <c r="AW1720" s="25">
        <v>1298100.27</v>
      </c>
      <c r="AX1720" s="25">
        <v>1353864.51</v>
      </c>
      <c r="AY1720" s="25">
        <v>1352377.46</v>
      </c>
      <c r="AZ1720" s="93"/>
      <c r="BA1720" s="10"/>
      <c r="BB1720" s="10"/>
      <c r="BC1720" s="10"/>
      <c r="BD1720" s="10"/>
      <c r="BE1720" s="10"/>
      <c r="BF1720" s="10"/>
      <c r="BG1720" s="10"/>
      <c r="BH1720" s="10"/>
      <c r="BI1720" s="10"/>
      <c r="BJ1720" s="10"/>
      <c r="BK1720" s="10"/>
      <c r="BL1720" s="10"/>
      <c r="BM1720" s="10"/>
      <c r="BN1720" s="10"/>
      <c r="BO1720" s="10"/>
      <c r="BP1720" s="10"/>
      <c r="BQ1720" s="10"/>
      <c r="BR1720" s="10"/>
      <c r="BS1720" s="10"/>
      <c r="BT1720" s="10"/>
      <c r="BU1720" s="10"/>
      <c r="BV1720" s="10"/>
      <c r="BW1720" s="10"/>
      <c r="BX1720" s="10"/>
      <c r="BY1720" s="10"/>
      <c r="BZ1720" s="10"/>
      <c r="CA1720" s="10"/>
      <c r="CB1720" s="10"/>
      <c r="CC1720" s="10"/>
      <c r="CD1720" s="10"/>
      <c r="CE1720" s="10"/>
      <c r="CF1720" s="10"/>
      <c r="CG1720" s="10"/>
      <c r="CH1720" s="10"/>
      <c r="CI1720" s="10"/>
      <c r="CJ1720" s="10"/>
      <c r="CK1720" s="10"/>
      <c r="CL1720" s="10"/>
      <c r="CM1720" s="10"/>
      <c r="CN1720" s="10"/>
      <c r="CO1720" s="10"/>
      <c r="CP1720" s="10"/>
      <c r="CQ1720" s="10"/>
      <c r="CR1720" s="10"/>
      <c r="CS1720" s="10"/>
      <c r="CT1720" s="10"/>
      <c r="CU1720" s="10"/>
      <c r="CV1720" s="10"/>
      <c r="CW1720" s="10"/>
      <c r="CX1720" s="10"/>
      <c r="CY1720" s="10"/>
      <c r="CZ1720" s="10"/>
      <c r="DA1720" s="10"/>
      <c r="DB1720" s="10"/>
      <c r="DC1720" s="10"/>
      <c r="DD1720" s="10"/>
      <c r="DE1720" s="10"/>
      <c r="DF1720" s="10"/>
      <c r="DG1720" s="10"/>
      <c r="DH1720" s="10"/>
      <c r="DI1720" s="10"/>
      <c r="DJ1720" s="10"/>
      <c r="DK1720" s="10"/>
      <c r="DL1720" s="10"/>
      <c r="DM1720" s="10"/>
      <c r="DN1720" s="10"/>
      <c r="DO1720" s="10"/>
      <c r="DP1720" s="10"/>
      <c r="DQ1720" s="10"/>
      <c r="DR1720" s="10"/>
      <c r="DS1720" s="10"/>
    </row>
    <row r="1721" spans="1:123" s="25" customFormat="1" ht="10.95" customHeight="1" x14ac:dyDescent="0.25">
      <c r="A1721" s="87" t="s">
        <v>348</v>
      </c>
      <c r="B1721" s="88"/>
      <c r="C1721" s="88"/>
      <c r="D1721" s="88"/>
      <c r="E1721" s="89"/>
      <c r="F1721" s="90"/>
      <c r="G1721" s="13"/>
      <c r="H1721" s="13"/>
      <c r="I1721" s="13"/>
      <c r="J1721" s="13"/>
      <c r="K1721" s="14" t="s">
        <v>303</v>
      </c>
      <c r="L1721" s="91">
        <v>5001</v>
      </c>
      <c r="M1721" s="92"/>
      <c r="N1721" s="25" t="str">
        <f>TRIM("      TOTAL EMPLOYEE WAGES")</f>
        <v>TOTAL EMPLOYEE WAGES</v>
      </c>
      <c r="P1721" s="70"/>
      <c r="Q1721" s="10"/>
      <c r="R1721" s="85"/>
      <c r="S1721" s="93"/>
      <c r="T1721" s="25">
        <f>AD1721/T$6</f>
        <v>528605.3666666667</v>
      </c>
      <c r="V1721" s="25">
        <f>AF1721/V$6</f>
        <v>505758.52111111116</v>
      </c>
      <c r="X1721" s="25">
        <f>AH1721/X$6</f>
        <v>450970.1241666667</v>
      </c>
      <c r="Z1721" s="25">
        <f>AJ1721/Z$6</f>
        <v>495552.70975991664</v>
      </c>
      <c r="AA1721" s="93"/>
      <c r="AB1721" s="14">
        <f>AL1721/AB$6</f>
        <v>0</v>
      </c>
      <c r="AC1721" s="65"/>
      <c r="AD1721" s="14">
        <v>1585816.1</v>
      </c>
      <c r="AE1721" s="14"/>
      <c r="AF1721" s="14">
        <v>4551826.6900000004</v>
      </c>
      <c r="AG1721" s="14"/>
      <c r="AH1721" s="14">
        <v>5411641.4900000002</v>
      </c>
      <c r="AI1721" s="14"/>
      <c r="AJ1721" s="14">
        <v>5946632.5171189997</v>
      </c>
      <c r="AK1721" s="65"/>
      <c r="AL1721" s="14">
        <v>0</v>
      </c>
      <c r="AM1721" s="65"/>
      <c r="AN1721" s="25">
        <v>486321.35</v>
      </c>
      <c r="AO1721" s="25">
        <v>481757.24</v>
      </c>
      <c r="AP1721" s="25">
        <v>464389.97</v>
      </c>
      <c r="AQ1721" s="25">
        <v>494346.6</v>
      </c>
      <c r="AR1721" s="25">
        <v>430841.38</v>
      </c>
      <c r="AS1721" s="25">
        <v>498390.8</v>
      </c>
      <c r="AT1721" s="25">
        <v>497152.69</v>
      </c>
      <c r="AU1721" s="25">
        <v>513658.38</v>
      </c>
      <c r="AV1721" s="25">
        <v>531620.74</v>
      </c>
      <c r="AW1721" s="25">
        <v>519540.71</v>
      </c>
      <c r="AX1721" s="25">
        <v>520484.19</v>
      </c>
      <c r="AY1721" s="25">
        <v>545791.19999999995</v>
      </c>
      <c r="AZ1721" s="93"/>
      <c r="BA1721" s="10"/>
      <c r="BB1721" s="10"/>
      <c r="BC1721" s="10"/>
      <c r="BD1721" s="10"/>
      <c r="BE1721" s="10"/>
      <c r="BF1721" s="10"/>
      <c r="BG1721" s="10"/>
      <c r="BH1721" s="10"/>
      <c r="BI1721" s="10"/>
      <c r="BJ1721" s="10"/>
      <c r="BK1721" s="10"/>
      <c r="BL1721" s="10"/>
      <c r="BM1721" s="10"/>
      <c r="BN1721" s="10"/>
      <c r="BO1721" s="10"/>
      <c r="BP1721" s="10"/>
      <c r="BQ1721" s="10"/>
      <c r="BR1721" s="10"/>
      <c r="BS1721" s="10"/>
      <c r="BT1721" s="10"/>
      <c r="BU1721" s="10"/>
      <c r="BV1721" s="10"/>
      <c r="BW1721" s="10"/>
      <c r="BX1721" s="10"/>
      <c r="BY1721" s="10"/>
      <c r="BZ1721" s="10"/>
      <c r="CA1721" s="10"/>
      <c r="CB1721" s="10"/>
      <c r="CC1721" s="10"/>
      <c r="CD1721" s="10"/>
      <c r="CE1721" s="10"/>
      <c r="CF1721" s="10"/>
      <c r="CG1721" s="10"/>
      <c r="CH1721" s="10"/>
      <c r="CI1721" s="10"/>
      <c r="CJ1721" s="10"/>
      <c r="CK1721" s="10"/>
      <c r="CL1721" s="10"/>
      <c r="CM1721" s="10"/>
      <c r="CN1721" s="10"/>
      <c r="CO1721" s="10"/>
      <c r="CP1721" s="10"/>
      <c r="CQ1721" s="10"/>
      <c r="CR1721" s="10"/>
      <c r="CS1721" s="10"/>
      <c r="CT1721" s="10"/>
      <c r="CU1721" s="10"/>
      <c r="CV1721" s="10"/>
      <c r="CW1721" s="10"/>
      <c r="CX1721" s="10"/>
      <c r="CY1721" s="10"/>
      <c r="CZ1721" s="10"/>
      <c r="DA1721" s="10"/>
      <c r="DB1721" s="10"/>
      <c r="DC1721" s="10"/>
      <c r="DD1721" s="10"/>
      <c r="DE1721" s="10"/>
      <c r="DF1721" s="10"/>
      <c r="DG1721" s="10"/>
      <c r="DH1721" s="10"/>
      <c r="DI1721" s="10"/>
      <c r="DJ1721" s="10"/>
      <c r="DK1721" s="10"/>
      <c r="DL1721" s="10"/>
      <c r="DM1721" s="10"/>
      <c r="DN1721" s="10"/>
      <c r="DO1721" s="10"/>
      <c r="DP1721" s="10"/>
      <c r="DQ1721" s="10"/>
      <c r="DR1721" s="10"/>
      <c r="DS1721" s="10"/>
    </row>
    <row r="1722" spans="1:123" s="25" customFormat="1" ht="10.95" customHeight="1" x14ac:dyDescent="0.25">
      <c r="A1722" s="87" t="s">
        <v>348</v>
      </c>
      <c r="B1722" s="88"/>
      <c r="C1722" s="88"/>
      <c r="D1722" s="88"/>
      <c r="E1722" s="89"/>
      <c r="F1722" s="90"/>
      <c r="G1722" s="13"/>
      <c r="H1722" s="13"/>
      <c r="I1722" s="13"/>
      <c r="J1722" s="13"/>
      <c r="K1722" s="14" t="s">
        <v>305</v>
      </c>
      <c r="L1722" s="91">
        <v>5001</v>
      </c>
      <c r="M1722" s="92"/>
      <c r="N1722" s="25" t="str">
        <f>TRIM("TOTAL COMPENSATION")</f>
        <v>TOTAL COMPENSATION</v>
      </c>
      <c r="P1722" s="70"/>
      <c r="Q1722" s="10"/>
      <c r="R1722" s="85"/>
      <c r="S1722" s="93"/>
      <c r="T1722" s="25">
        <f>AD1722/T$6</f>
        <v>567263.09333333338</v>
      </c>
      <c r="V1722" s="25">
        <f>AF1722/V$6</f>
        <v>544416.49</v>
      </c>
      <c r="X1722" s="25">
        <f>AH1722/X$6</f>
        <v>488413.4266666667</v>
      </c>
      <c r="Z1722" s="25">
        <f>AJ1722/Z$6</f>
        <v>534054.57835991669</v>
      </c>
      <c r="AA1722" s="93"/>
      <c r="AB1722" s="14">
        <f>AL1722/AB$6</f>
        <v>0</v>
      </c>
      <c r="AC1722" s="65"/>
      <c r="AD1722" s="14">
        <v>1701789.28</v>
      </c>
      <c r="AE1722" s="14"/>
      <c r="AF1722" s="14">
        <v>4899748.41</v>
      </c>
      <c r="AG1722" s="14"/>
      <c r="AH1722" s="14">
        <v>5860961.1200000001</v>
      </c>
      <c r="AI1722" s="14"/>
      <c r="AJ1722" s="14">
        <v>6408654.9403189998</v>
      </c>
      <c r="AK1722" s="65"/>
      <c r="AL1722" s="14">
        <v>0</v>
      </c>
      <c r="AM1722" s="65"/>
      <c r="AN1722" s="25">
        <v>524068.28</v>
      </c>
      <c r="AO1722" s="25">
        <v>519504.17</v>
      </c>
      <c r="AP1722" s="25">
        <v>503959.22</v>
      </c>
      <c r="AQ1722" s="25">
        <v>533004.68999999994</v>
      </c>
      <c r="AR1722" s="25">
        <v>469499.47</v>
      </c>
      <c r="AS1722" s="25">
        <v>537048.89</v>
      </c>
      <c r="AT1722" s="25">
        <v>535810.78</v>
      </c>
      <c r="AU1722" s="25">
        <v>552316.47</v>
      </c>
      <c r="AV1722" s="25">
        <v>570278.82999999996</v>
      </c>
      <c r="AW1722" s="25">
        <v>558198.80000000005</v>
      </c>
      <c r="AX1722" s="25">
        <v>559142.28</v>
      </c>
      <c r="AY1722" s="25">
        <v>584448.19999999995</v>
      </c>
      <c r="AZ1722" s="93"/>
      <c r="BA1722" s="10"/>
      <c r="BB1722" s="10"/>
      <c r="BC1722" s="10"/>
      <c r="BD1722" s="10"/>
      <c r="BE1722" s="10"/>
      <c r="BF1722" s="10"/>
      <c r="BG1722" s="10"/>
      <c r="BH1722" s="10"/>
      <c r="BI1722" s="10"/>
      <c r="BJ1722" s="10"/>
      <c r="BK1722" s="10"/>
      <c r="BL1722" s="10"/>
      <c r="BM1722" s="10"/>
      <c r="BN1722" s="10"/>
      <c r="BO1722" s="10"/>
      <c r="BP1722" s="10"/>
      <c r="BQ1722" s="10"/>
      <c r="BR1722" s="10"/>
      <c r="BS1722" s="10"/>
      <c r="BT1722" s="10"/>
      <c r="BU1722" s="10"/>
      <c r="BV1722" s="10"/>
      <c r="BW1722" s="10"/>
      <c r="BX1722" s="10"/>
      <c r="BY1722" s="10"/>
      <c r="BZ1722" s="10"/>
      <c r="CA1722" s="10"/>
      <c r="CB1722" s="10"/>
      <c r="CC1722" s="10"/>
      <c r="CD1722" s="10"/>
      <c r="CE1722" s="10"/>
      <c r="CF1722" s="10"/>
      <c r="CG1722" s="10"/>
      <c r="CH1722" s="10"/>
      <c r="CI1722" s="10"/>
      <c r="CJ1722" s="10"/>
      <c r="CK1722" s="10"/>
      <c r="CL1722" s="10"/>
      <c r="CM1722" s="10"/>
      <c r="CN1722" s="10"/>
      <c r="CO1722" s="10"/>
      <c r="CP1722" s="10"/>
      <c r="CQ1722" s="10"/>
      <c r="CR1722" s="10"/>
      <c r="CS1722" s="10"/>
      <c r="CT1722" s="10"/>
      <c r="CU1722" s="10"/>
      <c r="CV1722" s="10"/>
      <c r="CW1722" s="10"/>
      <c r="CX1722" s="10"/>
      <c r="CY1722" s="10"/>
      <c r="CZ1722" s="10"/>
      <c r="DA1722" s="10"/>
      <c r="DB1722" s="10"/>
      <c r="DC1722" s="10"/>
      <c r="DD1722" s="10"/>
      <c r="DE1722" s="10"/>
      <c r="DF1722" s="10"/>
      <c r="DG1722" s="10"/>
      <c r="DH1722" s="10"/>
      <c r="DI1722" s="10"/>
      <c r="DJ1722" s="10"/>
      <c r="DK1722" s="10"/>
      <c r="DL1722" s="10"/>
      <c r="DM1722" s="10"/>
      <c r="DN1722" s="10"/>
      <c r="DO1722" s="10"/>
      <c r="DP1722" s="10"/>
      <c r="DQ1722" s="10"/>
      <c r="DR1722" s="10"/>
      <c r="DS1722" s="10"/>
    </row>
    <row r="1723" spans="1:123" x14ac:dyDescent="0.25">
      <c r="A1723" s="75" t="s">
        <v>348</v>
      </c>
      <c r="L1723" s="94"/>
    </row>
    <row r="1724" spans="1:123" s="86" customFormat="1" ht="15" customHeight="1" x14ac:dyDescent="0.25">
      <c r="A1724" s="75" t="s">
        <v>348</v>
      </c>
      <c r="B1724" s="80"/>
      <c r="C1724" s="80"/>
      <c r="D1724" s="80"/>
      <c r="E1724" s="81"/>
      <c r="F1724" s="82"/>
      <c r="G1724" s="81"/>
      <c r="H1724" s="81"/>
      <c r="I1724" s="81"/>
      <c r="J1724" s="81"/>
      <c r="K1724" s="81"/>
      <c r="L1724" s="83">
        <f>L1725</f>
        <v>5001</v>
      </c>
      <c r="M1724" s="84" t="s">
        <v>351</v>
      </c>
      <c r="N1724" s="84"/>
      <c r="O1724" s="84"/>
      <c r="P1724" s="84"/>
      <c r="Q1724" s="84"/>
      <c r="R1724" s="84"/>
      <c r="S1724" s="84"/>
      <c r="T1724" s="84"/>
      <c r="U1724" s="84"/>
      <c r="V1724" s="84"/>
      <c r="W1724" s="84"/>
      <c r="X1724" s="84"/>
      <c r="Y1724" s="84"/>
      <c r="Z1724" s="84"/>
      <c r="AA1724" s="84"/>
      <c r="AB1724" s="81"/>
      <c r="AC1724" s="81"/>
      <c r="AD1724" s="14"/>
      <c r="AE1724" s="14"/>
      <c r="AF1724" s="14"/>
      <c r="AG1724" s="14"/>
      <c r="AH1724" s="14"/>
      <c r="AI1724" s="14"/>
      <c r="AJ1724" s="14"/>
      <c r="AK1724" s="14"/>
      <c r="AL1724" s="14"/>
      <c r="AM1724" s="14"/>
      <c r="AN1724" s="85"/>
      <c r="AO1724" s="85"/>
      <c r="AP1724" s="85"/>
      <c r="AQ1724" s="85"/>
      <c r="AR1724" s="85"/>
      <c r="AS1724" s="85"/>
      <c r="AT1724" s="85"/>
      <c r="AU1724" s="85"/>
      <c r="AV1724" s="85"/>
      <c r="AW1724" s="85"/>
      <c r="AX1724" s="85"/>
      <c r="AY1724" s="85"/>
      <c r="AZ1724" s="84"/>
      <c r="BA1724" s="10"/>
      <c r="BB1724" s="10"/>
      <c r="BC1724" s="10"/>
      <c r="BD1724" s="10"/>
      <c r="BE1724" s="10"/>
      <c r="BF1724" s="10"/>
      <c r="BG1724" s="10"/>
      <c r="BH1724" s="10"/>
      <c r="BI1724" s="10"/>
      <c r="BJ1724" s="10"/>
      <c r="BK1724" s="10"/>
      <c r="BL1724" s="10"/>
      <c r="BM1724" s="10"/>
      <c r="BN1724" s="10"/>
      <c r="BO1724" s="10"/>
      <c r="BP1724" s="10"/>
      <c r="BQ1724" s="10"/>
      <c r="BR1724" s="10"/>
      <c r="BS1724" s="10"/>
      <c r="BT1724" s="10"/>
      <c r="BU1724" s="10"/>
      <c r="BV1724" s="10"/>
      <c r="BW1724" s="10"/>
      <c r="BX1724" s="10"/>
      <c r="BY1724" s="10"/>
      <c r="BZ1724" s="10"/>
      <c r="CA1724" s="10"/>
      <c r="CB1724" s="10"/>
      <c r="CC1724" s="10"/>
      <c r="CD1724" s="10"/>
      <c r="CE1724" s="10"/>
      <c r="CF1724" s="10"/>
      <c r="CG1724" s="10"/>
      <c r="CH1724" s="10"/>
      <c r="CI1724" s="10"/>
      <c r="CJ1724" s="10"/>
      <c r="CK1724" s="10"/>
      <c r="CL1724" s="10"/>
      <c r="CM1724" s="10"/>
      <c r="CN1724" s="10"/>
      <c r="CO1724" s="10"/>
      <c r="CP1724" s="10"/>
      <c r="CQ1724" s="10"/>
      <c r="CR1724" s="10"/>
      <c r="CS1724" s="10"/>
      <c r="CT1724" s="10"/>
      <c r="CU1724" s="10"/>
      <c r="CV1724" s="10"/>
      <c r="CW1724" s="10"/>
      <c r="CX1724" s="10"/>
      <c r="CY1724" s="10"/>
      <c r="CZ1724" s="10"/>
      <c r="DA1724" s="10"/>
      <c r="DB1724" s="10"/>
      <c r="DC1724" s="10"/>
      <c r="DD1724" s="10"/>
      <c r="DE1724" s="10"/>
      <c r="DF1724" s="10"/>
      <c r="DG1724" s="10"/>
      <c r="DH1724" s="10"/>
      <c r="DI1724" s="10"/>
      <c r="DJ1724" s="10"/>
      <c r="DK1724" s="10"/>
      <c r="DL1724" s="10"/>
      <c r="DM1724" s="10"/>
      <c r="DN1724" s="10"/>
      <c r="DO1724" s="10"/>
      <c r="DP1724" s="10"/>
      <c r="DQ1724" s="10"/>
      <c r="DR1724" s="10"/>
      <c r="DS1724" s="10"/>
    </row>
    <row r="1725" spans="1:123" s="101" customFormat="1" ht="10.95" customHeight="1" x14ac:dyDescent="0.25">
      <c r="A1725" s="75" t="s">
        <v>348</v>
      </c>
      <c r="B1725" s="95" t="str">
        <f t="shared" ref="B1725" si="478">IF(E1725&gt;0,"Bud02 " &amp; C1725 &amp;","&amp;D1725&amp;",'"&amp;E1725&amp;"',"&amp;1*R1725)</f>
        <v>Bud02 2020,5001,'xpr003',0.099481</v>
      </c>
      <c r="C1725" s="96">
        <f t="shared" ref="C1725" si="479">$E$5</f>
        <v>2020</v>
      </c>
      <c r="D1725" s="96">
        <v>5001</v>
      </c>
      <c r="E1725" s="97" t="str">
        <f>K1725</f>
        <v>xpr003</v>
      </c>
      <c r="F1725" s="90"/>
      <c r="G1725" s="98">
        <f>IF(""="",1,SUBSTITUTE(SUBSTITUTE("","xxp","xpp"),"xppm13","xppm08"))</f>
        <v>1</v>
      </c>
      <c r="H1725" s="98">
        <f>IF(""="",1,"")</f>
        <v>1</v>
      </c>
      <c r="I1725" s="98">
        <f>IF(""="",1,IF(LEFT("",1)&lt;&gt;"E","",1))</f>
        <v>1</v>
      </c>
      <c r="J1725" s="98">
        <f>IF(""="",1,IF(LEFT("",1)="E","",1))</f>
        <v>1</v>
      </c>
      <c r="K1725" s="99" t="s">
        <v>352</v>
      </c>
      <c r="L1725" s="91">
        <v>5001</v>
      </c>
      <c r="M1725" s="100" t="str">
        <f>IF(LEFT($G1725,4)="xppm","*","")</f>
        <v/>
      </c>
      <c r="N1725" s="101" t="str">
        <f>UPPER(TRIM("        NON_PRODUCTIVE RATE (NON-EXEMPT)"))</f>
        <v>NON_PRODUCTIVE RATE (NON-EXEMPT)</v>
      </c>
      <c r="P1725" s="102"/>
      <c r="R1725" s="103">
        <f>IFERROR(IF(1*AB1725&gt;0,AB1725,Z1725),Z1725)</f>
        <v>9.9481E-2</v>
      </c>
      <c r="S1725" s="104"/>
      <c r="T1725" s="105">
        <f>IFERROR(IF(LEFT($G1725,4)="xppm",AD1725/VLOOKUP($G1725,$K$11:$Z$28,T$1,0),IF(LEFT($J1725,1)="E",AD1725/VLOOKUP($J1725,$K$11:$Z$28,T$1,0),AD1725/T$6)),"")</f>
        <v>0</v>
      </c>
      <c r="U1725" s="105"/>
      <c r="V1725" s="105">
        <f>IFERROR(IF(LEFT($G1725,4)="xppm",AF1725/VLOOKUP($G1725,$K$11:$Z$28,V$1,0),IF(LEFT($J1725,1)="E",AF1725/VLOOKUP($J1725,$K$11:$Z$28,V$1,0),AF1725/V$6)),"")</f>
        <v>0</v>
      </c>
      <c r="W1725" s="105"/>
      <c r="X1725" s="105">
        <f>IFERROR(IF(LEFT($G1725,4)="xppm",AH1725/VLOOKUP($G1725,$K$11:$Z$28,X$1,0),IF(LEFT($J1725,1)="E",AH1725/VLOOKUP($J1725,$K$11:$Z$28,X$1,0),AH1725/X$6)),"")</f>
        <v>0</v>
      </c>
      <c r="Y1725" s="105"/>
      <c r="Z1725" s="105">
        <f>IFERROR(IF(LEFT($G1725,4)="xppm",AJ1725/VLOOKUP($G1725,$K$11:$Z$28,Z$1,0),IF(LEFT($J1725,1)="E",AJ1725/VLOOKUP($J1725,$K$11:$Z$28,Z$1,0),AJ1725/Z$6)),"")</f>
        <v>9.9481E-2</v>
      </c>
      <c r="AA1725" s="104"/>
      <c r="AB1725" s="106">
        <f>IFERROR(IF(LEFT($G1725,4)="xppm",AL1725/VLOOKUP($G1725,$K$11:$Z$28,AB$1,0),IF(LEFT($J1725,1)="E",AL1725/VLOOKUP($J1725,$K$11:$AB$28,AB$1,0),AL1725/AB$6)),"")</f>
        <v>0</v>
      </c>
      <c r="AC1725" s="107"/>
      <c r="AD1725" s="106"/>
      <c r="AE1725" s="106"/>
      <c r="AF1725" s="106"/>
      <c r="AG1725" s="106"/>
      <c r="AH1725" s="106"/>
      <c r="AI1725" s="106"/>
      <c r="AJ1725" s="106">
        <v>1.1937720000000001</v>
      </c>
      <c r="AK1725" s="107"/>
      <c r="AL1725" s="106">
        <v>0</v>
      </c>
      <c r="AM1725" s="107"/>
      <c r="AN1725" s="105"/>
      <c r="AO1725" s="105"/>
      <c r="AP1725" s="105"/>
      <c r="AQ1725" s="105"/>
      <c r="AR1725" s="105"/>
      <c r="AS1725" s="105"/>
      <c r="AT1725" s="105"/>
      <c r="AU1725" s="105"/>
      <c r="AV1725" s="105"/>
      <c r="AW1725" s="105"/>
      <c r="AX1725" s="105"/>
      <c r="AY1725" s="105"/>
      <c r="AZ1725" s="108"/>
      <c r="BA1725" s="10"/>
      <c r="BB1725" s="10"/>
      <c r="BC1725" s="10"/>
      <c r="BD1725" s="10"/>
      <c r="BE1725" s="10"/>
      <c r="BF1725" s="10"/>
      <c r="BG1725" s="10"/>
      <c r="BH1725" s="10"/>
      <c r="BI1725" s="10"/>
      <c r="BJ1725" s="10"/>
      <c r="BK1725" s="10"/>
      <c r="BL1725" s="10"/>
      <c r="BM1725" s="10"/>
      <c r="BN1725" s="10"/>
      <c r="BO1725" s="10"/>
      <c r="BP1725" s="10"/>
      <c r="BQ1725" s="10"/>
      <c r="BR1725" s="10"/>
      <c r="BS1725" s="10"/>
      <c r="BT1725" s="10"/>
      <c r="BU1725" s="10"/>
      <c r="BV1725" s="10"/>
      <c r="BW1725" s="10"/>
      <c r="BX1725" s="10"/>
      <c r="BY1725" s="10"/>
      <c r="BZ1725" s="10"/>
      <c r="CA1725" s="10"/>
      <c r="CB1725" s="10"/>
      <c r="CC1725" s="10"/>
      <c r="CD1725" s="10"/>
      <c r="CE1725" s="10"/>
      <c r="CF1725" s="10"/>
      <c r="CG1725" s="10"/>
      <c r="CH1725" s="10"/>
      <c r="CI1725" s="10"/>
      <c r="CJ1725" s="10"/>
      <c r="CK1725" s="10"/>
      <c r="CL1725" s="10"/>
      <c r="CM1725" s="10"/>
      <c r="CN1725" s="10"/>
      <c r="CO1725" s="10"/>
      <c r="CP1725" s="10"/>
      <c r="CQ1725" s="10"/>
      <c r="CR1725" s="10"/>
      <c r="CS1725" s="10"/>
      <c r="CT1725" s="10"/>
      <c r="CU1725" s="10"/>
      <c r="CV1725" s="10"/>
      <c r="CW1725" s="10"/>
      <c r="CX1725" s="10"/>
      <c r="CY1725" s="10"/>
      <c r="CZ1725" s="10"/>
      <c r="DA1725" s="10"/>
      <c r="DB1725" s="10"/>
      <c r="DC1725" s="10"/>
      <c r="DD1725" s="10"/>
      <c r="DE1725" s="10"/>
      <c r="DF1725" s="10"/>
      <c r="DG1725" s="10"/>
      <c r="DH1725" s="10"/>
      <c r="DI1725" s="10"/>
      <c r="DJ1725" s="10"/>
      <c r="DK1725" s="10"/>
      <c r="DL1725" s="10"/>
      <c r="DM1725" s="10"/>
      <c r="DN1725" s="10"/>
      <c r="DO1725" s="10"/>
      <c r="DP1725" s="10"/>
      <c r="DQ1725" s="10"/>
      <c r="DR1725" s="10"/>
      <c r="DS1725" s="10"/>
    </row>
    <row r="1726" spans="1:123" s="101" customFormat="1" ht="10.95" customHeight="1" x14ac:dyDescent="0.25">
      <c r="A1726" s="75" t="s">
        <v>348</v>
      </c>
      <c r="B1726" s="95" t="str">
        <f>IF(E1726&gt;0,"Bud02 " &amp; C1726 &amp;","&amp;D1726&amp;",'"&amp;E1726&amp;"',"&amp;1*R1726)</f>
        <v>Bud02 2020,5001,'xpr007',0</v>
      </c>
      <c r="C1726" s="96">
        <f>$E$5</f>
        <v>2020</v>
      </c>
      <c r="D1726" s="96">
        <v>5001</v>
      </c>
      <c r="E1726" s="97" t="str">
        <f>K1726</f>
        <v>xpr007</v>
      </c>
      <c r="F1726" s="90"/>
      <c r="G1726" s="98">
        <f>IF(""="",1,SUBSTITUTE(SUBSTITUTE("","xxp","xpp"),"xppm13","xppm08"))</f>
        <v>1</v>
      </c>
      <c r="H1726" s="98">
        <f>IF(""="",1,"")</f>
        <v>1</v>
      </c>
      <c r="I1726" s="98">
        <f>IF(""="",1,IF(LEFT("",1)&lt;&gt;"E","",1))</f>
        <v>1</v>
      </c>
      <c r="J1726" s="98">
        <f>IF(""="",1,IF(LEFT("",1)="E","",1))</f>
        <v>1</v>
      </c>
      <c r="K1726" s="99" t="s">
        <v>353</v>
      </c>
      <c r="L1726" s="91">
        <v>5001</v>
      </c>
      <c r="M1726" s="100" t="str">
        <f>IF(LEFT($G1726,4)="xppm","*","")</f>
        <v/>
      </c>
      <c r="N1726" s="101" t="str">
        <f>UPPER(TRIM("        NON_PRODUCTIVE RATE (EXEMPT)"))</f>
        <v>NON_PRODUCTIVE RATE (EXEMPT)</v>
      </c>
      <c r="P1726" s="102"/>
      <c r="R1726" s="103">
        <f>IFERROR(IF(1*AB1726&gt;0,AB1726,Z1726),Z1726)</f>
        <v>0</v>
      </c>
      <c r="S1726" s="104"/>
      <c r="T1726" s="105">
        <f>IFERROR(IF(LEFT($G1726,4)="xppm",AD1726/VLOOKUP($G1726,$K$11:$Z$28,T$1,0),IF(LEFT($J1726,1)="E",AD1726/VLOOKUP($J1726,$K$11:$Z$28,T$1,0),AD1726/T$6)),"")</f>
        <v>0</v>
      </c>
      <c r="U1726" s="105"/>
      <c r="V1726" s="105">
        <f>IFERROR(IF(LEFT($G1726,4)="xppm",AF1726/VLOOKUP($G1726,$K$11:$Z$28,V$1,0),IF(LEFT($J1726,1)="E",AF1726/VLOOKUP($J1726,$K$11:$Z$28,V$1,0),AF1726/V$6)),"")</f>
        <v>0</v>
      </c>
      <c r="W1726" s="105"/>
      <c r="X1726" s="105">
        <f>IFERROR(IF(LEFT($G1726,4)="xppm",AH1726/VLOOKUP($G1726,$K$11:$Z$28,X$1,0),IF(LEFT($J1726,1)="E",AH1726/VLOOKUP($J1726,$K$11:$Z$28,X$1,0),AH1726/X$6)),"")</f>
        <v>0</v>
      </c>
      <c r="Y1726" s="105"/>
      <c r="Z1726" s="105">
        <f>IFERROR(IF(LEFT($G1726,4)="xppm",AJ1726/VLOOKUP($G1726,$K$11:$Z$28,Z$1,0),IF(LEFT($J1726,1)="E",AJ1726/VLOOKUP($J1726,$K$11:$Z$28,Z$1,0),AJ1726/Z$6)),"")</f>
        <v>0</v>
      </c>
      <c r="AA1726" s="104"/>
      <c r="AB1726" s="106">
        <f>IFERROR(IF(LEFT($G1726,4)="xppm",AL1726/VLOOKUP($G1726,$K$11:$Z$28,AB$1,0),IF(LEFT($J1726,1)="E",AL1726/VLOOKUP($J1726,$K$11:$AB$28,AB$1,0),AL1726/AB$6)),"")</f>
        <v>0</v>
      </c>
      <c r="AC1726" s="107"/>
      <c r="AD1726" s="106"/>
      <c r="AE1726" s="106"/>
      <c r="AF1726" s="106"/>
      <c r="AG1726" s="106"/>
      <c r="AH1726" s="106"/>
      <c r="AI1726" s="106"/>
      <c r="AJ1726" s="106">
        <v>0</v>
      </c>
      <c r="AK1726" s="107"/>
      <c r="AL1726" s="106">
        <v>0</v>
      </c>
      <c r="AM1726" s="107"/>
      <c r="AN1726" s="105"/>
      <c r="AO1726" s="105"/>
      <c r="AP1726" s="105"/>
      <c r="AQ1726" s="105"/>
      <c r="AR1726" s="105"/>
      <c r="AS1726" s="105"/>
      <c r="AT1726" s="105"/>
      <c r="AU1726" s="105"/>
      <c r="AV1726" s="105"/>
      <c r="AW1726" s="105"/>
      <c r="AX1726" s="105"/>
      <c r="AY1726" s="105"/>
      <c r="AZ1726" s="108"/>
      <c r="BA1726" s="10"/>
      <c r="BB1726" s="10"/>
      <c r="BC1726" s="10"/>
      <c r="BD1726" s="10"/>
      <c r="BE1726" s="10"/>
      <c r="BF1726" s="10"/>
      <c r="BG1726" s="10"/>
      <c r="BH1726" s="10"/>
      <c r="BI1726" s="10"/>
      <c r="BJ1726" s="10"/>
      <c r="BK1726" s="10"/>
      <c r="BL1726" s="10"/>
      <c r="BM1726" s="10"/>
      <c r="BN1726" s="10"/>
      <c r="BO1726" s="10"/>
      <c r="BP1726" s="10"/>
      <c r="BQ1726" s="10"/>
      <c r="BR1726" s="10"/>
      <c r="BS1726" s="10"/>
      <c r="BT1726" s="10"/>
      <c r="BU1726" s="10"/>
      <c r="BV1726" s="10"/>
      <c r="BW1726" s="10"/>
      <c r="BX1726" s="10"/>
      <c r="BY1726" s="10"/>
      <c r="BZ1726" s="10"/>
      <c r="CA1726" s="10"/>
      <c r="CB1726" s="10"/>
      <c r="CC1726" s="10"/>
      <c r="CD1726" s="10"/>
      <c r="CE1726" s="10"/>
      <c r="CF1726" s="10"/>
      <c r="CG1726" s="10"/>
      <c r="CH1726" s="10"/>
      <c r="CI1726" s="10"/>
      <c r="CJ1726" s="10"/>
      <c r="CK1726" s="10"/>
      <c r="CL1726" s="10"/>
      <c r="CM1726" s="10"/>
      <c r="CN1726" s="10"/>
      <c r="CO1726" s="10"/>
      <c r="CP1726" s="10"/>
      <c r="CQ1726" s="10"/>
      <c r="CR1726" s="10"/>
      <c r="CS1726" s="10"/>
      <c r="CT1726" s="10"/>
      <c r="CU1726" s="10"/>
      <c r="CV1726" s="10"/>
      <c r="CW1726" s="10"/>
      <c r="CX1726" s="10"/>
      <c r="CY1726" s="10"/>
      <c r="CZ1726" s="10"/>
      <c r="DA1726" s="10"/>
      <c r="DB1726" s="10"/>
      <c r="DC1726" s="10"/>
      <c r="DD1726" s="10"/>
      <c r="DE1726" s="10"/>
      <c r="DF1726" s="10"/>
      <c r="DG1726" s="10"/>
      <c r="DH1726" s="10"/>
      <c r="DI1726" s="10"/>
      <c r="DJ1726" s="10"/>
      <c r="DK1726" s="10"/>
      <c r="DL1726" s="10"/>
      <c r="DM1726" s="10"/>
      <c r="DN1726" s="10"/>
      <c r="DO1726" s="10"/>
      <c r="DP1726" s="10"/>
      <c r="DQ1726" s="10"/>
      <c r="DR1726" s="10"/>
      <c r="DS1726" s="10"/>
    </row>
    <row r="1727" spans="1:123" x14ac:dyDescent="0.25">
      <c r="A1727" s="75" t="s">
        <v>348</v>
      </c>
      <c r="L1727" s="94"/>
    </row>
    <row r="1728" spans="1:123" s="86" customFormat="1" ht="15" customHeight="1" x14ac:dyDescent="0.25">
      <c r="A1728" s="75" t="s">
        <v>348</v>
      </c>
      <c r="B1728" s="80"/>
      <c r="C1728" s="80"/>
      <c r="D1728" s="80"/>
      <c r="E1728" s="81"/>
      <c r="F1728" s="82"/>
      <c r="G1728" s="81"/>
      <c r="H1728" s="81"/>
      <c r="I1728" s="81"/>
      <c r="J1728" s="81"/>
      <c r="K1728" s="81"/>
      <c r="L1728" s="83">
        <f>L1729</f>
        <v>5001</v>
      </c>
      <c r="M1728" s="84" t="s">
        <v>354</v>
      </c>
      <c r="N1728" s="84"/>
      <c r="O1728" s="84"/>
      <c r="P1728" s="84"/>
      <c r="Q1728" s="84"/>
      <c r="R1728" s="84"/>
      <c r="S1728" s="84"/>
      <c r="T1728" s="84"/>
      <c r="U1728" s="84"/>
      <c r="V1728" s="84"/>
      <c r="W1728" s="84"/>
      <c r="X1728" s="84"/>
      <c r="Y1728" s="84"/>
      <c r="Z1728" s="84"/>
      <c r="AA1728" s="84"/>
      <c r="AB1728" s="81"/>
      <c r="AC1728" s="81"/>
      <c r="AD1728" s="14"/>
      <c r="AE1728" s="14"/>
      <c r="AF1728" s="14"/>
      <c r="AG1728" s="14"/>
      <c r="AH1728" s="14"/>
      <c r="AI1728" s="14"/>
      <c r="AJ1728" s="14"/>
      <c r="AK1728" s="14"/>
      <c r="AL1728" s="14"/>
      <c r="AM1728" s="14"/>
      <c r="AN1728" s="85"/>
      <c r="AO1728" s="85"/>
      <c r="AP1728" s="85"/>
      <c r="AQ1728" s="85"/>
      <c r="AR1728" s="85"/>
      <c r="AS1728" s="85"/>
      <c r="AT1728" s="85"/>
      <c r="AU1728" s="85"/>
      <c r="AV1728" s="85"/>
      <c r="AW1728" s="85"/>
      <c r="AX1728" s="85"/>
      <c r="AY1728" s="85"/>
      <c r="AZ1728" s="84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  <c r="BS1728" s="10"/>
      <c r="BT1728" s="10"/>
      <c r="BU1728" s="10"/>
      <c r="BV1728" s="10"/>
      <c r="BW1728" s="10"/>
      <c r="BX1728" s="10"/>
      <c r="BY1728" s="10"/>
      <c r="BZ1728" s="10"/>
      <c r="CA1728" s="10"/>
      <c r="CB1728" s="10"/>
      <c r="CC1728" s="10"/>
      <c r="CD1728" s="10"/>
      <c r="CE1728" s="10"/>
      <c r="CF1728" s="10"/>
      <c r="CG1728" s="10"/>
      <c r="CH1728" s="10"/>
      <c r="CI1728" s="10"/>
      <c r="CJ1728" s="10"/>
      <c r="CK1728" s="10"/>
      <c r="CL1728" s="10"/>
      <c r="CM1728" s="10"/>
      <c r="CN1728" s="10"/>
      <c r="CO1728" s="10"/>
      <c r="CP1728" s="10"/>
      <c r="CQ1728" s="10"/>
      <c r="CR1728" s="10"/>
      <c r="CS1728" s="10"/>
      <c r="CT1728" s="10"/>
      <c r="CU1728" s="10"/>
      <c r="CV1728" s="10"/>
      <c r="CW1728" s="10"/>
      <c r="CX1728" s="10"/>
      <c r="CY1728" s="10"/>
      <c r="CZ1728" s="10"/>
      <c r="DA1728" s="10"/>
      <c r="DB1728" s="10"/>
      <c r="DC1728" s="10"/>
      <c r="DD1728" s="10"/>
      <c r="DE1728" s="10"/>
      <c r="DF1728" s="10"/>
      <c r="DG1728" s="10"/>
      <c r="DH1728" s="10"/>
      <c r="DI1728" s="10"/>
      <c r="DJ1728" s="10"/>
      <c r="DK1728" s="10"/>
      <c r="DL1728" s="10"/>
      <c r="DM1728" s="10"/>
      <c r="DN1728" s="10"/>
      <c r="DO1728" s="10"/>
      <c r="DP1728" s="10"/>
      <c r="DQ1728" s="10"/>
      <c r="DR1728" s="10"/>
      <c r="DS1728" s="10"/>
    </row>
    <row r="1729" spans="1:123" s="101" customFormat="1" ht="10.95" customHeight="1" x14ac:dyDescent="0.25">
      <c r="A1729" s="75" t="s">
        <v>348</v>
      </c>
      <c r="B1729" s="95" t="str">
        <f t="shared" ref="B1729:B1732" si="480">IF(E1729&gt;0,"Bud02 " &amp; C1729 &amp;","&amp;D1729&amp;",'"&amp;E1729&amp;"',"&amp;1*R1729)</f>
        <v>Bud02 2020,5001,'xpr005',0.00260184893457793</v>
      </c>
      <c r="C1729" s="96">
        <f t="shared" ref="C1729:C1732" si="481">$E$5</f>
        <v>2020</v>
      </c>
      <c r="D1729" s="96">
        <v>5001</v>
      </c>
      <c r="E1729" s="97" t="str">
        <f>IF(LEFT(H1729,1) = "x",H1729,F1729)</f>
        <v>xpr005</v>
      </c>
      <c r="F1729" s="90">
        <v>500000</v>
      </c>
      <c r="G1729" s="98">
        <f>IF(""="",1,SUBSTITUTE(SUBSTITUTE("","xxp","xpp"),"xppm13","xppm08"))</f>
        <v>1</v>
      </c>
      <c r="H1729" s="98" t="str">
        <f>IF("xpr005"="",1,"xpr005")</f>
        <v>xpr005</v>
      </c>
      <c r="I1729" s="98">
        <f>IF("Ew57z"="",1,IF(LEFT("Ew57z",1)&lt;&gt;"E","Ew57z",1))</f>
        <v>1</v>
      </c>
      <c r="J1729" s="98" t="str">
        <f>IF("Ew57z"="",1,IF(LEFT("Ew57z",1)="E","Ew57z",1))</f>
        <v>Ew57z</v>
      </c>
      <c r="K1729" s="99" t="s">
        <v>355</v>
      </c>
      <c r="L1729" s="91">
        <v>5001</v>
      </c>
      <c r="M1729" s="100" t="str">
        <f>IF(LEFT($G1729,4)="xppm","*","")</f>
        <v/>
      </c>
      <c r="N1729" s="101" t="str">
        <f>UPPER(TRIM("          PAYROLL TAXES"))</f>
        <v>PAYROLL TAXES</v>
      </c>
      <c r="P1729" s="102" t="s">
        <v>356</v>
      </c>
      <c r="R1729" s="109">
        <f>IFERROR(IF(1*AB1729&gt;0,AB1729,V1729),V1729)</f>
        <v>2.6018489345779336E-3</v>
      </c>
      <c r="S1729" s="108"/>
      <c r="T1729" s="101">
        <f>IFERROR(IF(LEFT($G1729,4)="xppm",AD1729/VLOOKUP($G1729,$K$11:$Z$28,T$1,0),IF(LEFT($J1729,1)="E",AD1729/VLOOKUP($J1729,$K$11:$Z$28,T$1,0),AD1729/T$6)),"")</f>
        <v>2.5298308705317425E-3</v>
      </c>
      <c r="V1729" s="101">
        <f>IFERROR(IF(LEFT($G1729,4)="xppm",AF1729/VLOOKUP($G1729,$K$11:$Z$28,V$1,0),IF(LEFT($J1729,1)="E",AF1729/VLOOKUP($J1729,$K$11:$Z$28,V$1,0),AF1729/V$6)),"")</f>
        <v>2.6018489345779336E-3</v>
      </c>
      <c r="X1729" s="101">
        <f>IFERROR(IF(LEFT($G1729,4)="xppm",AH1729/VLOOKUP($G1729,$K$11:$Z$28,X$1,0),IF(LEFT($J1729,1)="E",AH1729/VLOOKUP($J1729,$K$11:$Z$28,X$1,0),AH1729/X$6)),"")</f>
        <v>2.9015936082866138E-3</v>
      </c>
      <c r="Z1729" s="101">
        <f>IFERROR(IF(LEFT($G1729,4)="xppm",AJ1729/VLOOKUP($G1729,$K$11:$Z$28,Z$1,0),IF(LEFT($J1729,1)="E",AJ1729/VLOOKUP($J1729,$K$11:$Z$28,Z$1,0),AJ1729/Z$6)),"")</f>
        <v>2.825773217999514E-3</v>
      </c>
      <c r="AA1729" s="108"/>
      <c r="AB1729" s="99" t="str">
        <f>IFERROR(IF(LEFT($G1729,4)="xppm",AL1729/VLOOKUP($G1729,$K$11:$Z$28,AB$1,0),IF(LEFT($J1729,1)="E",AL1729/VLOOKUP($J1729,$K$11:$AB$28,AB$1,0),AL1729/AB$6)),"")</f>
        <v/>
      </c>
      <c r="AC1729" s="110"/>
      <c r="AD1729" s="14">
        <v>122463.8</v>
      </c>
      <c r="AE1729" s="14"/>
      <c r="AF1729" s="14">
        <v>371732.93</v>
      </c>
      <c r="AG1729" s="14"/>
      <c r="AH1729" s="14">
        <v>446567.2</v>
      </c>
      <c r="AI1729" s="14"/>
      <c r="AJ1729" s="14">
        <v>511585.58419899998</v>
      </c>
      <c r="AK1729" s="65"/>
      <c r="AL1729" s="14">
        <v>0</v>
      </c>
      <c r="AM1729" s="65"/>
      <c r="AN1729" s="25">
        <v>34841.620000000003</v>
      </c>
      <c r="AO1729" s="25">
        <v>36049.83</v>
      </c>
      <c r="AP1729" s="25">
        <v>47164.27</v>
      </c>
      <c r="AQ1729" s="25">
        <v>49500.88</v>
      </c>
      <c r="AR1729" s="25">
        <v>37893.440000000002</v>
      </c>
      <c r="AS1729" s="25">
        <v>40990.79</v>
      </c>
      <c r="AT1729" s="25">
        <v>39192.99</v>
      </c>
      <c r="AU1729" s="25">
        <v>40708.85</v>
      </c>
      <c r="AV1729" s="25">
        <v>40982.18</v>
      </c>
      <c r="AW1729" s="25">
        <v>40705.440000000002</v>
      </c>
      <c r="AX1729" s="25">
        <v>40821.050000000003</v>
      </c>
      <c r="AY1729" s="25">
        <v>40937.31</v>
      </c>
      <c r="AZ1729" s="108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  <c r="BS1729" s="10"/>
      <c r="BT1729" s="10"/>
      <c r="BU1729" s="10"/>
      <c r="BV1729" s="10"/>
      <c r="BW1729" s="10"/>
      <c r="BX1729" s="10"/>
      <c r="BY1729" s="10"/>
      <c r="BZ1729" s="10"/>
      <c r="CA1729" s="10"/>
      <c r="CB1729" s="10"/>
      <c r="CC1729" s="10"/>
      <c r="CD1729" s="10"/>
      <c r="CE1729" s="10"/>
      <c r="CF1729" s="10"/>
      <c r="CG1729" s="10"/>
      <c r="CH1729" s="10"/>
      <c r="CI1729" s="10"/>
      <c r="CJ1729" s="10"/>
      <c r="CK1729" s="10"/>
      <c r="CL1729" s="10"/>
      <c r="CM1729" s="10"/>
      <c r="CN1729" s="10"/>
      <c r="CO1729" s="10"/>
      <c r="CP1729" s="10"/>
      <c r="CQ1729" s="10"/>
      <c r="CR1729" s="10"/>
      <c r="CS1729" s="10"/>
      <c r="CT1729" s="10"/>
      <c r="CU1729" s="10"/>
      <c r="CV1729" s="10"/>
      <c r="CW1729" s="10"/>
      <c r="CX1729" s="10"/>
      <c r="CY1729" s="10"/>
      <c r="CZ1729" s="10"/>
      <c r="DA1729" s="10"/>
      <c r="DB1729" s="10"/>
      <c r="DC1729" s="10"/>
      <c r="DD1729" s="10"/>
      <c r="DE1729" s="10"/>
      <c r="DF1729" s="10"/>
      <c r="DG1729" s="10"/>
      <c r="DH1729" s="10"/>
      <c r="DI1729" s="10"/>
      <c r="DJ1729" s="10"/>
      <c r="DK1729" s="10"/>
      <c r="DL1729" s="10"/>
      <c r="DM1729" s="10"/>
      <c r="DN1729" s="10"/>
      <c r="DO1729" s="10"/>
      <c r="DP1729" s="10"/>
      <c r="DQ1729" s="10"/>
      <c r="DR1729" s="10"/>
      <c r="DS1729" s="10"/>
    </row>
    <row r="1730" spans="1:123" s="101" customFormat="1" ht="10.95" customHeight="1" x14ac:dyDescent="0.25">
      <c r="A1730" s="75" t="s">
        <v>348</v>
      </c>
      <c r="B1730" s="95" t="str">
        <f t="shared" si="480"/>
        <v>Bud02 2020,5001,'xpr002',0.00301841547148471</v>
      </c>
      <c r="C1730" s="96">
        <f t="shared" si="481"/>
        <v>2020</v>
      </c>
      <c r="D1730" s="96">
        <v>5001</v>
      </c>
      <c r="E1730" s="97" t="str">
        <f>IF(LEFT(H1730,1) = "x",H1730,F1730)</f>
        <v>xpr002</v>
      </c>
      <c r="F1730" s="90">
        <v>501100</v>
      </c>
      <c r="G1730" s="98">
        <f>IF(""="",1,SUBSTITUTE(SUBSTITUTE("","xxp","xpp"),"xppm13","xppm08"))</f>
        <v>1</v>
      </c>
      <c r="H1730" s="98" t="str">
        <f>IF("xpr002"="",1,"xpr002")</f>
        <v>xpr002</v>
      </c>
      <c r="I1730" s="98">
        <f>IF("Ewz"="",1,IF(LEFT("Ewz",1)&lt;&gt;"E","Ewz",1))</f>
        <v>1</v>
      </c>
      <c r="J1730" s="98" t="str">
        <f>IF("Ewz"="",1,IF(LEFT("Ewz",1)="E","Ewz",1))</f>
        <v>Ewz</v>
      </c>
      <c r="K1730" s="99" t="s">
        <v>357</v>
      </c>
      <c r="L1730" s="91">
        <v>5001</v>
      </c>
      <c r="M1730" s="100" t="str">
        <f>IF(LEFT($G1730,4)="xppm","*","")</f>
        <v/>
      </c>
      <c r="N1730" s="101" t="str">
        <f>UPPER(TRIM("          HEALTH INSURANCE"))</f>
        <v>HEALTH INSURANCE</v>
      </c>
      <c r="P1730" s="102" t="s">
        <v>356</v>
      </c>
      <c r="R1730" s="109">
        <f>IFERROR(IF(1*AB1730&gt;0,AB1730,V1730),V1730)</f>
        <v>3.0184154714847106E-3</v>
      </c>
      <c r="S1730" s="108"/>
      <c r="T1730" s="101">
        <f>IFERROR(IF(LEFT($G1730,4)="xppm",AD1730/VLOOKUP($G1730,$K$11:$Z$28,T$1,0),IF(LEFT($J1730,1)="E",AD1730/VLOOKUP($J1730,$K$11:$Z$28,T$1,0),AD1730/T$6)),"")</f>
        <v>2.7682225455653371E-3</v>
      </c>
      <c r="V1730" s="101">
        <f>IFERROR(IF(LEFT($G1730,4)="xppm",AF1730/VLOOKUP($G1730,$K$11:$Z$28,V$1,0),IF(LEFT($J1730,1)="E",AF1730/VLOOKUP($J1730,$K$11:$Z$28,V$1,0),AF1730/V$6)),"")</f>
        <v>3.0184154714847106E-3</v>
      </c>
      <c r="X1730" s="101">
        <f>IFERROR(IF(LEFT($G1730,4)="xppm",AH1730/VLOOKUP($G1730,$K$11:$Z$28,X$1,0),IF(LEFT($J1730,1)="E",AH1730/VLOOKUP($J1730,$K$11:$Z$28,X$1,0),AH1730/X$6)),"")</f>
        <v>3.4935418142322326E-3</v>
      </c>
      <c r="Z1730" s="101">
        <f>IFERROR(IF(LEFT($G1730,4)="xppm",AJ1730/VLOOKUP($G1730,$K$11:$Z$28,Z$1,0),IF(LEFT($J1730,1)="E",AJ1730/VLOOKUP($J1730,$K$11:$Z$28,Z$1,0),AJ1730/Z$6)),"")</f>
        <v>3.1781035815463539E-3</v>
      </c>
      <c r="AA1730" s="108"/>
      <c r="AB1730" s="99" t="str">
        <f>IFERROR(IF(LEFT($G1730,4)="xppm",AL1730/VLOOKUP($G1730,$K$11:$Z$28,AB$1,0),IF(LEFT($J1730,1)="E",AL1730/VLOOKUP($J1730,$K$11:$AB$28,AB$1,0),AL1730/AB$6)),"")</f>
        <v/>
      </c>
      <c r="AC1730" s="110"/>
      <c r="AD1730" s="14">
        <v>137498.42000000001</v>
      </c>
      <c r="AE1730" s="14"/>
      <c r="AF1730" s="14">
        <v>441399.83</v>
      </c>
      <c r="AG1730" s="14"/>
      <c r="AH1730" s="14">
        <v>546085.96</v>
      </c>
      <c r="AI1730" s="14"/>
      <c r="AJ1730" s="14">
        <v>592920</v>
      </c>
      <c r="AK1730" s="65"/>
      <c r="AL1730" s="14">
        <v>0</v>
      </c>
      <c r="AM1730" s="65"/>
      <c r="AN1730" s="25">
        <v>50103.28</v>
      </c>
      <c r="AO1730" s="25">
        <v>30766.06</v>
      </c>
      <c r="AP1730" s="25">
        <v>40917.730000000003</v>
      </c>
      <c r="AQ1730" s="25">
        <v>41924.65</v>
      </c>
      <c r="AR1730" s="25">
        <v>60644.05</v>
      </c>
      <c r="AS1730" s="25">
        <v>49092.03</v>
      </c>
      <c r="AT1730" s="25">
        <v>52793.599999999999</v>
      </c>
      <c r="AU1730" s="25">
        <v>50112.87</v>
      </c>
      <c r="AV1730" s="25">
        <v>49334.21</v>
      </c>
      <c r="AW1730" s="25">
        <v>48491.07</v>
      </c>
      <c r="AX1730" s="25">
        <v>46212.86</v>
      </c>
      <c r="AY1730" s="25">
        <v>42794.49</v>
      </c>
      <c r="AZ1730" s="108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  <c r="BS1730" s="10"/>
      <c r="BT1730" s="10"/>
      <c r="BU1730" s="10"/>
      <c r="BV1730" s="10"/>
      <c r="BW1730" s="10"/>
      <c r="BX1730" s="10"/>
      <c r="BY1730" s="10"/>
      <c r="BZ1730" s="10"/>
      <c r="CA1730" s="10"/>
      <c r="CB1730" s="10"/>
      <c r="CC1730" s="10"/>
      <c r="CD1730" s="10"/>
      <c r="CE1730" s="10"/>
      <c r="CF1730" s="10"/>
      <c r="CG1730" s="10"/>
      <c r="CH1730" s="10"/>
      <c r="CI1730" s="10"/>
      <c r="CJ1730" s="10"/>
      <c r="CK1730" s="10"/>
      <c r="CL1730" s="10"/>
      <c r="CM1730" s="10"/>
      <c r="CN1730" s="10"/>
      <c r="CO1730" s="10"/>
      <c r="CP1730" s="10"/>
      <c r="CQ1730" s="10"/>
      <c r="CR1730" s="10"/>
      <c r="CS1730" s="10"/>
      <c r="CT1730" s="10"/>
      <c r="CU1730" s="10"/>
      <c r="CV1730" s="10"/>
      <c r="CW1730" s="10"/>
      <c r="CX1730" s="10"/>
      <c r="CY1730" s="10"/>
      <c r="CZ1730" s="10"/>
      <c r="DA1730" s="10"/>
      <c r="DB1730" s="10"/>
      <c r="DC1730" s="10"/>
      <c r="DD1730" s="10"/>
      <c r="DE1730" s="10"/>
      <c r="DF1730" s="10"/>
      <c r="DG1730" s="10"/>
      <c r="DH1730" s="10"/>
      <c r="DI1730" s="10"/>
      <c r="DJ1730" s="10"/>
      <c r="DK1730" s="10"/>
      <c r="DL1730" s="10"/>
      <c r="DM1730" s="10"/>
      <c r="DN1730" s="10"/>
      <c r="DO1730" s="10"/>
      <c r="DP1730" s="10"/>
      <c r="DQ1730" s="10"/>
      <c r="DR1730" s="10"/>
      <c r="DS1730" s="10"/>
    </row>
    <row r="1731" spans="1:123" s="101" customFormat="1" ht="10.95" customHeight="1" x14ac:dyDescent="0.25">
      <c r="A1731" s="75" t="s">
        <v>348</v>
      </c>
      <c r="B1731" s="95" t="str">
        <f t="shared" si="480"/>
        <v>Bud02 2020,5001,'xpr006',0.000518066356110318</v>
      </c>
      <c r="C1731" s="96">
        <f t="shared" si="481"/>
        <v>2020</v>
      </c>
      <c r="D1731" s="96">
        <v>5001</v>
      </c>
      <c r="E1731" s="97" t="str">
        <f>IF(LEFT(H1731,1) = "x",H1731,F1731)</f>
        <v>xpr006</v>
      </c>
      <c r="F1731" s="90">
        <v>503000</v>
      </c>
      <c r="G1731" s="98">
        <f>IF(""="",1,SUBSTITUTE(SUBSTITUTE("","xxp","xpp"),"xppm13","xppm08"))</f>
        <v>1</v>
      </c>
      <c r="H1731" s="98" t="str">
        <f>IF("xpr006"="",1,"xpr006")</f>
        <v>xpr006</v>
      </c>
      <c r="I1731" s="98">
        <f>IF("Ewz"="",1,IF(LEFT("Ewz",1)&lt;&gt;"E","Ewz",1))</f>
        <v>1</v>
      </c>
      <c r="J1731" s="98" t="str">
        <f>IF("Ewz"="",1,IF(LEFT("Ewz",1)="E","Ewz",1))</f>
        <v>Ewz</v>
      </c>
      <c r="K1731" s="99" t="s">
        <v>358</v>
      </c>
      <c r="L1731" s="91">
        <v>5001</v>
      </c>
      <c r="M1731" s="100" t="str">
        <f>IF(LEFT($G1731,4)="xppm","*","")</f>
        <v/>
      </c>
      <c r="N1731" s="101" t="str">
        <f>UPPER(TRIM("          WORKMANS COMP INSURANCE"))</f>
        <v>WORKMANS COMP INSURANCE</v>
      </c>
      <c r="P1731" s="102" t="s">
        <v>359</v>
      </c>
      <c r="R1731" s="109">
        <f>IFERROR(IF(1*AB1731&gt;0,AB1731,V1731),V1731)</f>
        <v>5.1806635611031796E-4</v>
      </c>
      <c r="S1731" s="108"/>
      <c r="T1731" s="101">
        <f>IFERROR(IF(LEFT($G1731,4)="xppm",AD1731/VLOOKUP($G1731,$K$11:$Z$28,T$1,0),IF(LEFT($J1731,1)="E",AD1731/VLOOKUP($J1731,$K$11:$Z$28,T$1,0),AD1731/T$6)),"")</f>
        <v>5.08417594898893E-4</v>
      </c>
      <c r="V1731" s="101">
        <f>IFERROR(IF(LEFT($G1731,4)="xppm",AF1731/VLOOKUP($G1731,$K$11:$Z$28,V$1,0),IF(LEFT($J1731,1)="E",AF1731/VLOOKUP($J1731,$K$11:$Z$28,V$1,0),AF1731/V$6)),"")</f>
        <v>5.1806635611031796E-4</v>
      </c>
      <c r="X1731" s="101">
        <f>IFERROR(IF(LEFT($G1731,4)="xppm",AH1731/VLOOKUP($G1731,$K$11:$Z$28,X$1,0),IF(LEFT($J1731,1)="E",AH1731/VLOOKUP($J1731,$K$11:$Z$28,X$1,0),AH1731/X$6)),"")</f>
        <v>6.2625953988952371E-4</v>
      </c>
      <c r="Z1731" s="101">
        <f>IFERROR(IF(LEFT($G1731,4)="xppm",AJ1731/VLOOKUP($G1731,$K$11:$Z$28,Z$1,0),IF(LEFT($J1731,1)="E",AJ1731/VLOOKUP($J1731,$K$11:$Z$28,Z$1,0),AJ1731/Z$6)),"")</f>
        <v>5.4145468426345289E-4</v>
      </c>
      <c r="AA1731" s="108"/>
      <c r="AB1731" s="99" t="str">
        <f>IFERROR(IF(LEFT($G1731,4)="xppm",AL1731/VLOOKUP($G1731,$K$11:$Z$28,AB$1,0),IF(LEFT($J1731,1)="E",AL1731/VLOOKUP($J1731,$K$11:$AB$28,AB$1,0),AL1731/AB$6)),"")</f>
        <v/>
      </c>
      <c r="AC1731" s="110"/>
      <c r="AD1731" s="14">
        <v>25253.25</v>
      </c>
      <c r="AE1731" s="14"/>
      <c r="AF1731" s="14">
        <v>75759.75</v>
      </c>
      <c r="AG1731" s="14"/>
      <c r="AH1731" s="14">
        <v>97892.5</v>
      </c>
      <c r="AI1731" s="14"/>
      <c r="AJ1731" s="14">
        <v>101016</v>
      </c>
      <c r="AK1731" s="65"/>
      <c r="AL1731" s="14">
        <v>0</v>
      </c>
      <c r="AM1731" s="65"/>
      <c r="AN1731" s="25">
        <v>4966</v>
      </c>
      <c r="AO1731" s="25">
        <v>4966</v>
      </c>
      <c r="AP1731" s="25">
        <v>4966</v>
      </c>
      <c r="AQ1731" s="25">
        <v>8417.75</v>
      </c>
      <c r="AR1731" s="25">
        <v>8417.75</v>
      </c>
      <c r="AS1731" s="25">
        <v>8417.75</v>
      </c>
      <c r="AT1731" s="25">
        <v>8417.75</v>
      </c>
      <c r="AU1731" s="25">
        <v>8417.75</v>
      </c>
      <c r="AV1731" s="25">
        <v>8417.75</v>
      </c>
      <c r="AW1731" s="25">
        <v>8417.75</v>
      </c>
      <c r="AX1731" s="25">
        <v>8417.75</v>
      </c>
      <c r="AY1731" s="25">
        <v>8417.75</v>
      </c>
      <c r="AZ1731" s="108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  <c r="BS1731" s="10"/>
      <c r="BT1731" s="10"/>
      <c r="BU1731" s="10"/>
      <c r="BV1731" s="10"/>
      <c r="BW1731" s="10"/>
      <c r="BX1731" s="10"/>
      <c r="BY1731" s="10"/>
      <c r="BZ1731" s="10"/>
      <c r="CA1731" s="10"/>
      <c r="CB1731" s="10"/>
      <c r="CC1731" s="10"/>
      <c r="CD1731" s="10"/>
      <c r="CE1731" s="10"/>
      <c r="CF1731" s="10"/>
      <c r="CG1731" s="10"/>
      <c r="CH1731" s="10"/>
      <c r="CI1731" s="10"/>
      <c r="CJ1731" s="10"/>
      <c r="CK1731" s="10"/>
      <c r="CL1731" s="10"/>
      <c r="CM1731" s="10"/>
      <c r="CN1731" s="10"/>
      <c r="CO1731" s="10"/>
      <c r="CP1731" s="10"/>
      <c r="CQ1731" s="10"/>
      <c r="CR1731" s="10"/>
      <c r="CS1731" s="10"/>
      <c r="CT1731" s="10"/>
      <c r="CU1731" s="10"/>
      <c r="CV1731" s="10"/>
      <c r="CW1731" s="10"/>
      <c r="CX1731" s="10"/>
      <c r="CY1731" s="10"/>
      <c r="CZ1731" s="10"/>
      <c r="DA1731" s="10"/>
      <c r="DB1731" s="10"/>
      <c r="DC1731" s="10"/>
      <c r="DD1731" s="10"/>
      <c r="DE1731" s="10"/>
      <c r="DF1731" s="10"/>
      <c r="DG1731" s="10"/>
      <c r="DH1731" s="10"/>
      <c r="DI1731" s="10"/>
      <c r="DJ1731" s="10"/>
      <c r="DK1731" s="10"/>
      <c r="DL1731" s="10"/>
      <c r="DM1731" s="10"/>
      <c r="DN1731" s="10"/>
      <c r="DO1731" s="10"/>
      <c r="DP1731" s="10"/>
      <c r="DQ1731" s="10"/>
      <c r="DR1731" s="10"/>
      <c r="DS1731" s="10"/>
    </row>
    <row r="1732" spans="1:123" s="101" customFormat="1" ht="10.95" customHeight="1" x14ac:dyDescent="0.25">
      <c r="A1732" s="75" t="s">
        <v>348</v>
      </c>
      <c r="B1732" s="95" t="str">
        <f t="shared" si="480"/>
        <v>Bud02 2020,5001,'xpr004',0.00016343426799936</v>
      </c>
      <c r="C1732" s="96">
        <f t="shared" si="481"/>
        <v>2020</v>
      </c>
      <c r="D1732" s="96">
        <v>5001</v>
      </c>
      <c r="E1732" s="97" t="str">
        <f>IF(LEFT(H1732,1) = "x",H1732,F1732)</f>
        <v>xpr004</v>
      </c>
      <c r="F1732" s="90">
        <v>501500</v>
      </c>
      <c r="G1732" s="98">
        <f>IF(""="",1,SUBSTITUTE(SUBSTITUTE("","xxp","xpp"),"xppm13","xppm08"))</f>
        <v>1</v>
      </c>
      <c r="H1732" s="98" t="str">
        <f>IF("xpr004"="",1,"xpr004")</f>
        <v>xpr004</v>
      </c>
      <c r="I1732" s="98">
        <f>IF("Ewz"="",1,IF(LEFT("Ewz",1)&lt;&gt;"E","Ewz",1))</f>
        <v>1</v>
      </c>
      <c r="J1732" s="98" t="str">
        <f>IF("Ewz"="",1,IF(LEFT("Ewz",1)="E","Ewz",1))</f>
        <v>Ewz</v>
      </c>
      <c r="K1732" s="99" t="s">
        <v>360</v>
      </c>
      <c r="L1732" s="91">
        <v>5001</v>
      </c>
      <c r="M1732" s="100" t="str">
        <f>IF(LEFT($G1732,4)="xppm","*","")</f>
        <v/>
      </c>
      <c r="N1732" s="101" t="str">
        <f>UPPER(TRIM("          OTHER"))</f>
        <v>OTHER</v>
      </c>
      <c r="P1732" s="102" t="s">
        <v>356</v>
      </c>
      <c r="R1732" s="109">
        <f>IFERROR(IF(1*AB1732&gt;0,AB1732,V1732),V1732)</f>
        <v>1.6343426799936048E-4</v>
      </c>
      <c r="S1732" s="108"/>
      <c r="T1732" s="101">
        <f>IFERROR(IF(LEFT($G1732,4)="xppm",AD1732/VLOOKUP($G1732,$K$11:$Z$28,T$1,0),IF(LEFT($J1732,1)="E",AD1732/VLOOKUP($J1732,$K$11:$Z$28,T$1,0),AD1732/T$6)),"")</f>
        <v>1.1656525173882401E-4</v>
      </c>
      <c r="V1732" s="101">
        <f>IFERROR(IF(LEFT($G1732,4)="xppm",AF1732/VLOOKUP($G1732,$K$11:$Z$28,V$1,0),IF(LEFT($J1732,1)="E",AF1732/VLOOKUP($J1732,$K$11:$Z$28,V$1,0),AF1732/V$6)),"")</f>
        <v>1.6343426799936048E-4</v>
      </c>
      <c r="X1732" s="101">
        <f>IFERROR(IF(LEFT($G1732,4)="xppm",AH1732/VLOOKUP($G1732,$K$11:$Z$28,X$1,0),IF(LEFT($J1732,1)="E",AH1732/VLOOKUP($J1732,$K$11:$Z$28,X$1,0),AH1732/X$6)),"")</f>
        <v>2.2240531912795064E-4</v>
      </c>
      <c r="Z1732" s="101">
        <f>IFERROR(IF(LEFT($G1732,4)="xppm",AJ1732/VLOOKUP($G1732,$K$11:$Z$28,Z$1,0),IF(LEFT($J1732,1)="E",AJ1732/VLOOKUP($J1732,$K$11:$Z$28,Z$1,0),AJ1732/Z$6)),"")</f>
        <v>1.1970149292163053E-4</v>
      </c>
      <c r="AA1732" s="108"/>
      <c r="AB1732" s="99" t="str">
        <f>IFERROR(IF(LEFT($G1732,4)="xppm",AL1732/VLOOKUP($G1732,$K$11:$Z$28,AB$1,0),IF(LEFT($J1732,1)="E",AL1732/VLOOKUP($J1732,$K$11:$AB$28,AB$1,0),AL1732/AB$6)),"")</f>
        <v/>
      </c>
      <c r="AC1732" s="110"/>
      <c r="AD1732" s="14">
        <v>5789.83</v>
      </c>
      <c r="AE1732" s="14"/>
      <c r="AF1732" s="14">
        <v>23899.91</v>
      </c>
      <c r="AG1732" s="14"/>
      <c r="AH1732" s="14">
        <v>34764.839999999997</v>
      </c>
      <c r="AI1732" s="14"/>
      <c r="AJ1732" s="14">
        <v>22332</v>
      </c>
      <c r="AK1732" s="65"/>
      <c r="AL1732" s="14">
        <v>0</v>
      </c>
      <c r="AM1732" s="65"/>
      <c r="AN1732" s="25">
        <v>2974.47</v>
      </c>
      <c r="AO1732" s="25">
        <v>2438.19</v>
      </c>
      <c r="AP1732" s="25">
        <v>2566.9699999999998</v>
      </c>
      <c r="AQ1732" s="25">
        <v>3171.76</v>
      </c>
      <c r="AR1732" s="25">
        <v>3588.79</v>
      </c>
      <c r="AS1732" s="25">
        <v>3149.69</v>
      </c>
      <c r="AT1732" s="25">
        <v>2958.95</v>
      </c>
      <c r="AU1732" s="25">
        <v>3139.79</v>
      </c>
      <c r="AV1732" s="25">
        <v>2101.1</v>
      </c>
      <c r="AW1732" s="25">
        <v>2180.9299999999998</v>
      </c>
      <c r="AX1732" s="25">
        <v>1833.51</v>
      </c>
      <c r="AY1732" s="25">
        <v>1775.39</v>
      </c>
      <c r="AZ1732" s="108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  <c r="BS1732" s="10"/>
      <c r="BT1732" s="10"/>
      <c r="BU1732" s="10"/>
      <c r="BV1732" s="10"/>
      <c r="BW1732" s="10"/>
      <c r="BX1732" s="10"/>
      <c r="BY1732" s="10"/>
      <c r="BZ1732" s="10"/>
      <c r="CA1732" s="10"/>
      <c r="CB1732" s="10"/>
      <c r="CC1732" s="10"/>
      <c r="CD1732" s="10"/>
      <c r="CE1732" s="10"/>
      <c r="CF1732" s="10"/>
      <c r="CG1732" s="10"/>
      <c r="CH1732" s="10"/>
      <c r="CI1732" s="10"/>
      <c r="CJ1732" s="10"/>
      <c r="CK1732" s="10"/>
      <c r="CL1732" s="10"/>
      <c r="CM1732" s="10"/>
      <c r="CN1732" s="10"/>
      <c r="CO1732" s="10"/>
      <c r="CP1732" s="10"/>
      <c r="CQ1732" s="10"/>
      <c r="CR1732" s="10"/>
      <c r="CS1732" s="10"/>
      <c r="CT1732" s="10"/>
      <c r="CU1732" s="10"/>
      <c r="CV1732" s="10"/>
      <c r="CW1732" s="10"/>
      <c r="CX1732" s="10"/>
      <c r="CY1732" s="10"/>
      <c r="CZ1732" s="10"/>
      <c r="DA1732" s="10"/>
      <c r="DB1732" s="10"/>
      <c r="DC1732" s="10"/>
      <c r="DD1732" s="10"/>
      <c r="DE1732" s="10"/>
      <c r="DF1732" s="10"/>
      <c r="DG1732" s="10"/>
      <c r="DH1732" s="10"/>
      <c r="DI1732" s="10"/>
      <c r="DJ1732" s="10"/>
      <c r="DK1732" s="10"/>
      <c r="DL1732" s="10"/>
      <c r="DM1732" s="10"/>
      <c r="DN1732" s="10"/>
      <c r="DO1732" s="10"/>
      <c r="DP1732" s="10"/>
      <c r="DQ1732" s="10"/>
      <c r="DR1732" s="10"/>
      <c r="DS1732" s="10"/>
    </row>
    <row r="1733" spans="1:123" ht="4.05" customHeight="1" x14ac:dyDescent="0.25">
      <c r="A1733" s="75" t="s">
        <v>348</v>
      </c>
      <c r="E1733" s="111"/>
      <c r="F1733" s="112"/>
      <c r="T1733" s="25"/>
      <c r="U1733" s="25"/>
      <c r="V1733" s="25"/>
      <c r="W1733" s="25"/>
      <c r="X1733" s="25"/>
      <c r="Y1733" s="25"/>
      <c r="Z1733" s="25"/>
      <c r="AA1733" s="25"/>
      <c r="AB1733" s="14"/>
      <c r="AC1733" s="14"/>
    </row>
    <row r="1734" spans="1:123" s="86" customFormat="1" ht="15" customHeight="1" x14ac:dyDescent="0.25">
      <c r="A1734" s="75" t="s">
        <v>348</v>
      </c>
      <c r="B1734" s="80"/>
      <c r="C1734" s="80"/>
      <c r="D1734" s="80"/>
      <c r="E1734" s="81"/>
      <c r="F1734" s="82"/>
      <c r="G1734" s="81"/>
      <c r="H1734" s="81"/>
      <c r="I1734" s="81"/>
      <c r="J1734" s="81"/>
      <c r="K1734" s="81"/>
      <c r="L1734" s="83">
        <f>L1735</f>
        <v>5001</v>
      </c>
      <c r="M1734" s="84" t="s">
        <v>361</v>
      </c>
      <c r="N1734" s="84"/>
      <c r="O1734" s="84"/>
      <c r="P1734" s="84"/>
      <c r="Q1734" s="84"/>
      <c r="R1734" s="84"/>
      <c r="S1734" s="84"/>
      <c r="T1734" s="84"/>
      <c r="U1734" s="84"/>
      <c r="V1734" s="84"/>
      <c r="W1734" s="84"/>
      <c r="X1734" s="84"/>
      <c r="Y1734" s="84"/>
      <c r="Z1734" s="84"/>
      <c r="AA1734" s="84"/>
      <c r="AB1734" s="81"/>
      <c r="AC1734" s="81"/>
      <c r="AD1734" s="14"/>
      <c r="AE1734" s="14"/>
      <c r="AF1734" s="14"/>
      <c r="AG1734" s="14"/>
      <c r="AH1734" s="14"/>
      <c r="AI1734" s="14"/>
      <c r="AJ1734" s="14"/>
      <c r="AK1734" s="14"/>
      <c r="AL1734" s="14"/>
      <c r="AM1734" s="14"/>
      <c r="AN1734" s="85"/>
      <c r="AO1734" s="85"/>
      <c r="AP1734" s="85"/>
      <c r="AQ1734" s="85"/>
      <c r="AR1734" s="85"/>
      <c r="AS1734" s="85"/>
      <c r="AT1734" s="85"/>
      <c r="AU1734" s="85"/>
      <c r="AV1734" s="85"/>
      <c r="AW1734" s="85"/>
      <c r="AX1734" s="85"/>
      <c r="AY1734" s="85"/>
      <c r="AZ1734" s="84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  <c r="BS1734" s="10"/>
      <c r="BT1734" s="10"/>
      <c r="BU1734" s="10"/>
      <c r="BV1734" s="10"/>
      <c r="BW1734" s="10"/>
      <c r="BX1734" s="10"/>
      <c r="BY1734" s="10"/>
      <c r="BZ1734" s="10"/>
      <c r="CA1734" s="10"/>
      <c r="CB1734" s="10"/>
      <c r="CC1734" s="10"/>
      <c r="CD1734" s="10"/>
      <c r="CE1734" s="10"/>
      <c r="CF1734" s="10"/>
      <c r="CG1734" s="10"/>
      <c r="CH1734" s="10"/>
      <c r="CI1734" s="10"/>
      <c r="CJ1734" s="10"/>
      <c r="CK1734" s="10"/>
      <c r="CL1734" s="10"/>
      <c r="CM1734" s="10"/>
      <c r="CN1734" s="10"/>
      <c r="CO1734" s="10"/>
      <c r="CP1734" s="10"/>
      <c r="CQ1734" s="10"/>
      <c r="CR1734" s="10"/>
      <c r="CS1734" s="10"/>
      <c r="CT1734" s="10"/>
      <c r="CU1734" s="10"/>
      <c r="CV1734" s="10"/>
      <c r="CW1734" s="10"/>
      <c r="CX1734" s="10"/>
      <c r="CY1734" s="10"/>
      <c r="CZ1734" s="10"/>
      <c r="DA1734" s="10"/>
      <c r="DB1734" s="10"/>
      <c r="DC1734" s="10"/>
      <c r="DD1734" s="10"/>
      <c r="DE1734" s="10"/>
      <c r="DF1734" s="10"/>
      <c r="DG1734" s="10"/>
      <c r="DH1734" s="10"/>
      <c r="DI1734" s="10"/>
      <c r="DJ1734" s="10"/>
      <c r="DK1734" s="10"/>
      <c r="DL1734" s="10"/>
      <c r="DM1734" s="10"/>
      <c r="DN1734" s="10"/>
      <c r="DO1734" s="10"/>
      <c r="DP1734" s="10"/>
      <c r="DQ1734" s="10"/>
      <c r="DR1734" s="10"/>
      <c r="DS1734" s="10"/>
    </row>
    <row r="1735" spans="1:123" s="101" customFormat="1" ht="10.95" customHeight="1" x14ac:dyDescent="0.25">
      <c r="A1735" s="75" t="s">
        <v>348</v>
      </c>
      <c r="B1735" s="95" t="str">
        <f t="shared" ref="B1735" si="482">IF(E1735&gt;0,"Bud02 " &amp; C1735 &amp;","&amp;D1735&amp;",'"&amp;E1735&amp;"',"&amp;1*R1735)</f>
        <v>Bud02 2020,5001,'xhnm06',0.0153883984454759</v>
      </c>
      <c r="C1735" s="96">
        <f t="shared" ref="C1735" si="483">$E$5</f>
        <v>2020</v>
      </c>
      <c r="D1735" s="96">
        <v>5001</v>
      </c>
      <c r="E1735" s="97" t="str">
        <f>IF(LEFT(H1735,1) = "x",H1735,F1735)</f>
        <v>xhnm06</v>
      </c>
      <c r="F1735" s="90">
        <v>506500</v>
      </c>
      <c r="G1735" s="98">
        <f>IF(""="",1,SUBSTITUTE(SUBSTITUTE("","xxp","xpp"),"xppm13","xppm08"))</f>
        <v>1</v>
      </c>
      <c r="H1735" s="98" t="str">
        <f>IF("xhnm06"="",1,"xhnm06")</f>
        <v>xhnm06</v>
      </c>
      <c r="I1735" s="98">
        <f>IF("E120z"="",1,IF(LEFT("E120z",1)&lt;&gt;"E","E120z",1))</f>
        <v>1</v>
      </c>
      <c r="J1735" s="98" t="str">
        <f>IF("E120z"="",1,IF(LEFT("E120z",1)="E","E120z",1))</f>
        <v>E120z</v>
      </c>
      <c r="K1735" s="99" t="s">
        <v>362</v>
      </c>
      <c r="L1735" s="91">
        <v>5001</v>
      </c>
      <c r="M1735" s="100" t="str">
        <f>IF(LEFT($G1735,4)="xppm","*","")</f>
        <v/>
      </c>
      <c r="N1735" s="101" t="str">
        <f>UPPER(TRIM("          HOUSE THERAPY - MEDICARE B"))</f>
        <v>HOUSE THERAPY - MEDICARE B</v>
      </c>
      <c r="P1735" s="102" t="s">
        <v>356</v>
      </c>
      <c r="R1735" s="109">
        <f>IFERROR(IF(1*AB1735&gt;0,AB1735,V1735),V1735)</f>
        <v>1.5388398445475874E-2</v>
      </c>
      <c r="S1735" s="108"/>
      <c r="T1735" s="101">
        <f>IFERROR(IF(LEFT($G1735,4)="xppm",AD1735/VLOOKUP($G1735,$K$11:$Z$28,T$1,0),IF(LEFT($J1735,1)="E",AD1735/VLOOKUP($J1735,$K$11:$Z$28,T$1,0),AD1735/T$6)),"")</f>
        <v>1.9716094050860607E-2</v>
      </c>
      <c r="V1735" s="101">
        <f>IFERROR(IF(LEFT($G1735,4)="xppm",AF1735/VLOOKUP($G1735,$K$11:$Z$28,V$1,0),IF(LEFT($J1735,1)="E",AF1735/VLOOKUP($J1735,$K$11:$Z$28,V$1,0),AF1735/V$6)),"")</f>
        <v>1.5388398445475874E-2</v>
      </c>
      <c r="X1735" s="101">
        <f>IFERROR(IF(LEFT($G1735,4)="xppm",AH1735/VLOOKUP($G1735,$K$11:$Z$28,X$1,0),IF(LEFT($J1735,1)="E",AH1735/VLOOKUP($J1735,$K$11:$Z$28,X$1,0),AH1735/X$6)),"")</f>
        <v>2.0991176013569143E-2</v>
      </c>
      <c r="Z1735" s="101">
        <f>IFERROR(IF(LEFT($G1735,4)="xppm",AJ1735/VLOOKUP($G1735,$K$11:$Z$28,Z$1,0),IF(LEFT($J1735,1)="E",AJ1735/VLOOKUP($J1735,$K$11:$Z$28,Z$1,0),AJ1735/Z$6)),"")</f>
        <v>3.2965212765351595E-2</v>
      </c>
      <c r="AA1735" s="108"/>
      <c r="AB1735" s="99" t="str">
        <f>IFERROR(IF(LEFT($G1735,4)="xppm",AL1735/VLOOKUP($G1735,$K$11:$Z$28,AB$1,0),IF(LEFT($J1735,1)="E",AL1735/VLOOKUP($J1735,$K$11:$AB$28,AB$1,0),AL1735/AB$6)),"")</f>
        <v/>
      </c>
      <c r="AC1735" s="110"/>
      <c r="AD1735" s="14">
        <v>71322</v>
      </c>
      <c r="AE1735" s="14"/>
      <c r="AF1735" s="14">
        <v>159249.01</v>
      </c>
      <c r="AG1735" s="14"/>
      <c r="AH1735" s="14">
        <v>214640.6</v>
      </c>
      <c r="AI1735" s="14"/>
      <c r="AJ1735" s="14">
        <v>330879.95551200002</v>
      </c>
      <c r="AK1735" s="65"/>
      <c r="AL1735" s="14">
        <v>0</v>
      </c>
      <c r="AM1735" s="65"/>
      <c r="AN1735" s="25">
        <v>17227.5</v>
      </c>
      <c r="AO1735" s="25">
        <v>14349.32</v>
      </c>
      <c r="AP1735" s="25">
        <v>8258.6200000000008</v>
      </c>
      <c r="AQ1735" s="25">
        <v>10855.93</v>
      </c>
      <c r="AR1735" s="25">
        <v>11179.52</v>
      </c>
      <c r="AS1735" s="25">
        <v>16303.07</v>
      </c>
      <c r="AT1735" s="25">
        <v>27286.45</v>
      </c>
      <c r="AU1735" s="25">
        <v>8001.47</v>
      </c>
      <c r="AV1735" s="25">
        <v>14300.57</v>
      </c>
      <c r="AW1735" s="25">
        <v>21501.49</v>
      </c>
      <c r="AX1735" s="25">
        <v>26163.040000000001</v>
      </c>
      <c r="AY1735" s="25">
        <v>23657.47</v>
      </c>
      <c r="AZ1735" s="108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  <c r="BS1735" s="10"/>
      <c r="BT1735" s="10"/>
      <c r="BU1735" s="10"/>
      <c r="BV1735" s="10"/>
      <c r="BW1735" s="10"/>
      <c r="BX1735" s="10"/>
      <c r="BY1735" s="10"/>
      <c r="BZ1735" s="10"/>
      <c r="CA1735" s="10"/>
      <c r="CB1735" s="10"/>
      <c r="CC1735" s="10"/>
      <c r="CD1735" s="10"/>
      <c r="CE1735" s="10"/>
      <c r="CF1735" s="10"/>
      <c r="CG1735" s="10"/>
      <c r="CH1735" s="10"/>
      <c r="CI1735" s="10"/>
      <c r="CJ1735" s="10"/>
      <c r="CK1735" s="10"/>
      <c r="CL1735" s="10"/>
      <c r="CM1735" s="10"/>
      <c r="CN1735" s="10"/>
      <c r="CO1735" s="10"/>
      <c r="CP1735" s="10"/>
      <c r="CQ1735" s="10"/>
      <c r="CR1735" s="10"/>
      <c r="CS1735" s="10"/>
      <c r="CT1735" s="10"/>
      <c r="CU1735" s="10"/>
      <c r="CV1735" s="10"/>
      <c r="CW1735" s="10"/>
      <c r="CX1735" s="10"/>
      <c r="CY1735" s="10"/>
      <c r="CZ1735" s="10"/>
      <c r="DA1735" s="10"/>
      <c r="DB1735" s="10"/>
      <c r="DC1735" s="10"/>
      <c r="DD1735" s="10"/>
      <c r="DE1735" s="10"/>
      <c r="DF1735" s="10"/>
      <c r="DG1735" s="10"/>
      <c r="DH1735" s="10"/>
      <c r="DI1735" s="10"/>
      <c r="DJ1735" s="10"/>
      <c r="DK1735" s="10"/>
      <c r="DL1735" s="10"/>
      <c r="DM1735" s="10"/>
      <c r="DN1735" s="10"/>
      <c r="DO1735" s="10"/>
      <c r="DP1735" s="10"/>
      <c r="DQ1735" s="10"/>
      <c r="DR1735" s="10"/>
      <c r="DS1735" s="10"/>
    </row>
    <row r="1736" spans="1:123" s="101" customFormat="1" ht="10.95" customHeight="1" x14ac:dyDescent="0.25">
      <c r="A1736" s="75" t="s">
        <v>348</v>
      </c>
      <c r="B1736" s="95" t="str">
        <f>IF(E1736&gt;0,"Bud02 " &amp; C1736 &amp;","&amp;D1736&amp;",'"&amp;E1736&amp;"',"&amp;1*R1736)</f>
        <v>Bud02 2020,5001,'508100',361.372222222222</v>
      </c>
      <c r="C1736" s="96">
        <f>$E$5</f>
        <v>2020</v>
      </c>
      <c r="D1736" s="96">
        <v>5001</v>
      </c>
      <c r="E1736" s="97">
        <f>IF(LEFT(H1736,1) = "x",H1736,F1736)</f>
        <v>508100</v>
      </c>
      <c r="F1736" s="90">
        <v>508100</v>
      </c>
      <c r="G1736" s="98">
        <f>IF(""="",1,SUBSTITUTE(SUBSTITUTE("","xxp","xpp"),"xppm13","xppm08"))</f>
        <v>1</v>
      </c>
      <c r="H1736" s="98">
        <f>IF(""="",1,"")</f>
        <v>1</v>
      </c>
      <c r="I1736" s="98">
        <f>IF(""="",1,IF(LEFT("",1)&lt;&gt;"E","",1))</f>
        <v>1</v>
      </c>
      <c r="J1736" s="98">
        <f>IF(""="",1,IF(LEFT("",1)="E","",1))</f>
        <v>1</v>
      </c>
      <c r="K1736" s="99" t="s">
        <v>363</v>
      </c>
      <c r="L1736" s="91">
        <v>5001</v>
      </c>
      <c r="M1736" s="100" t="str">
        <f>IF(LEFT($G1736,4)="xppm","*","")</f>
        <v/>
      </c>
      <c r="N1736" s="101" t="str">
        <f>UPPER(TRIM("          HOUSE THERAPY - REHAB SUPPLIES"))</f>
        <v>HOUSE THERAPY - REHAB SUPPLIES</v>
      </c>
      <c r="P1736" s="102" t="s">
        <v>356</v>
      </c>
      <c r="R1736" s="109">
        <f>IFERROR(IF(1*AB1736&gt;0,AB1736,V1736),V1736)</f>
        <v>361.37222222222221</v>
      </c>
      <c r="S1736" s="108"/>
      <c r="T1736" s="101">
        <f>IFERROR(IF(LEFT($G1736,4)="xppm",AD1736/VLOOKUP($G1736,$K$11:$Z$28,T$1,0),IF(LEFT($J1736,1)="E",AD1736/VLOOKUP($J1736,$K$11:$Z$28,T$1,0),AD1736/T$6)),"")</f>
        <v>346.52</v>
      </c>
      <c r="V1736" s="101">
        <f>IFERROR(IF(LEFT($G1736,4)="xppm",AF1736/VLOOKUP($G1736,$K$11:$Z$28,V$1,0),IF(LEFT($J1736,1)="E",AF1736/VLOOKUP($J1736,$K$11:$Z$28,V$1,0),AF1736/V$6)),"")</f>
        <v>361.37222222222221</v>
      </c>
      <c r="X1736" s="101">
        <f>IFERROR(IF(LEFT($G1736,4)="xppm",AH1736/VLOOKUP($G1736,$K$11:$Z$28,X$1,0),IF(LEFT($J1736,1)="E",AH1736/VLOOKUP($J1736,$K$11:$Z$28,X$1,0),AH1736/X$6)),"")</f>
        <v>815.7833333333333</v>
      </c>
      <c r="Z1736" s="101">
        <f>IFERROR(IF(LEFT($G1736,4)="xppm",AJ1736/VLOOKUP($G1736,$K$11:$Z$28,Z$1,0),IF(LEFT($J1736,1)="E",AJ1736/VLOOKUP($J1736,$K$11:$Z$28,Z$1,0),AJ1736/Z$6)),"")</f>
        <v>0</v>
      </c>
      <c r="AA1736" s="108"/>
      <c r="AB1736" s="99">
        <f>IFERROR(IF(LEFT($G1736,4)="xppm",AL1736/VLOOKUP($G1736,$K$11:$Z$28,AB$1,0),IF(LEFT($J1736,1)="E",AL1736/VLOOKUP($J1736,$K$11:$AB$28,AB$1,0),AL1736/AB$6)),"")</f>
        <v>0</v>
      </c>
      <c r="AC1736" s="110"/>
      <c r="AD1736" s="14">
        <v>1039.56</v>
      </c>
      <c r="AE1736" s="14"/>
      <c r="AF1736" s="14">
        <v>3252.35</v>
      </c>
      <c r="AG1736" s="14"/>
      <c r="AH1736" s="14">
        <v>9789.4</v>
      </c>
      <c r="AI1736" s="14"/>
      <c r="AJ1736" s="14"/>
      <c r="AK1736" s="65"/>
      <c r="AL1736" s="14"/>
      <c r="AM1736" s="65"/>
      <c r="AN1736" s="25">
        <v>311.91000000000003</v>
      </c>
      <c r="AO1736" s="25">
        <v>179.37</v>
      </c>
      <c r="AP1736" s="25">
        <v>2388.4299999999998</v>
      </c>
      <c r="AQ1736" s="25">
        <v>414.34</v>
      </c>
      <c r="AR1736" s="25">
        <v>220</v>
      </c>
      <c r="AS1736" s="25">
        <v>280.64999999999998</v>
      </c>
      <c r="AT1736" s="25">
        <v>0</v>
      </c>
      <c r="AU1736" s="25">
        <v>192.26</v>
      </c>
      <c r="AV1736" s="25">
        <v>1105.54</v>
      </c>
      <c r="AW1736" s="25">
        <v>0</v>
      </c>
      <c r="AX1736" s="25">
        <v>178.32</v>
      </c>
      <c r="AY1736" s="25">
        <v>861.24</v>
      </c>
      <c r="AZ1736" s="108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  <c r="BS1736" s="10"/>
      <c r="BT1736" s="10"/>
      <c r="BU1736" s="10"/>
      <c r="BV1736" s="10"/>
      <c r="BW1736" s="10"/>
      <c r="BX1736" s="10"/>
      <c r="BY1736" s="10"/>
      <c r="BZ1736" s="10"/>
      <c r="CA1736" s="10"/>
      <c r="CB1736" s="10"/>
      <c r="CC1736" s="10"/>
      <c r="CD1736" s="10"/>
      <c r="CE1736" s="10"/>
      <c r="CF1736" s="10"/>
      <c r="CG1736" s="10"/>
      <c r="CH1736" s="10"/>
      <c r="CI1736" s="10"/>
      <c r="CJ1736" s="10"/>
      <c r="CK1736" s="10"/>
      <c r="CL1736" s="10"/>
      <c r="CM1736" s="10"/>
      <c r="CN1736" s="10"/>
      <c r="CO1736" s="10"/>
      <c r="CP1736" s="10"/>
      <c r="CQ1736" s="10"/>
      <c r="CR1736" s="10"/>
      <c r="CS1736" s="10"/>
      <c r="CT1736" s="10"/>
      <c r="CU1736" s="10"/>
      <c r="CV1736" s="10"/>
      <c r="CW1736" s="10"/>
      <c r="CX1736" s="10"/>
      <c r="CY1736" s="10"/>
      <c r="CZ1736" s="10"/>
      <c r="DA1736" s="10"/>
      <c r="DB1736" s="10"/>
      <c r="DC1736" s="10"/>
      <c r="DD1736" s="10"/>
      <c r="DE1736" s="10"/>
      <c r="DF1736" s="10"/>
      <c r="DG1736" s="10"/>
      <c r="DH1736" s="10"/>
      <c r="DI1736" s="10"/>
      <c r="DJ1736" s="10"/>
      <c r="DK1736" s="10"/>
      <c r="DL1736" s="10"/>
      <c r="DM1736" s="10"/>
      <c r="DN1736" s="10"/>
      <c r="DO1736" s="10"/>
      <c r="DP1736" s="10"/>
      <c r="DQ1736" s="10"/>
      <c r="DR1736" s="10"/>
      <c r="DS1736" s="10"/>
    </row>
    <row r="1737" spans="1:123" ht="4.05" customHeight="1" x14ac:dyDescent="0.25">
      <c r="A1737" s="75" t="s">
        <v>348</v>
      </c>
      <c r="E1737" s="111"/>
      <c r="F1737" s="112"/>
      <c r="T1737" s="25"/>
      <c r="U1737" s="25"/>
      <c r="V1737" s="25"/>
      <c r="W1737" s="25"/>
      <c r="X1737" s="25"/>
      <c r="Y1737" s="25"/>
      <c r="Z1737" s="25"/>
      <c r="AA1737" s="25"/>
      <c r="AB1737" s="14"/>
      <c r="AC1737" s="14"/>
    </row>
    <row r="1738" spans="1:123" s="86" customFormat="1" ht="15" customHeight="1" x14ac:dyDescent="0.25">
      <c r="A1738" s="75" t="s">
        <v>348</v>
      </c>
      <c r="B1738" s="80"/>
      <c r="C1738" s="80"/>
      <c r="D1738" s="80"/>
      <c r="E1738" s="81"/>
      <c r="F1738" s="82"/>
      <c r="G1738" s="81"/>
      <c r="H1738" s="81"/>
      <c r="I1738" s="81"/>
      <c r="J1738" s="81"/>
      <c r="K1738" s="81"/>
      <c r="L1738" s="83">
        <f>L1739</f>
        <v>5001</v>
      </c>
      <c r="M1738" s="84" t="s">
        <v>364</v>
      </c>
      <c r="N1738" s="84"/>
      <c r="O1738" s="84"/>
      <c r="P1738" s="84"/>
      <c r="Q1738" s="84"/>
      <c r="R1738" s="84"/>
      <c r="S1738" s="84"/>
      <c r="T1738" s="84"/>
      <c r="U1738" s="84"/>
      <c r="V1738" s="84"/>
      <c r="W1738" s="84"/>
      <c r="X1738" s="84"/>
      <c r="Y1738" s="84"/>
      <c r="Z1738" s="84"/>
      <c r="AA1738" s="84"/>
      <c r="AB1738" s="81"/>
      <c r="AC1738" s="81"/>
      <c r="AD1738" s="14"/>
      <c r="AE1738" s="14"/>
      <c r="AF1738" s="14"/>
      <c r="AG1738" s="14"/>
      <c r="AH1738" s="14"/>
      <c r="AI1738" s="14"/>
      <c r="AJ1738" s="14"/>
      <c r="AK1738" s="14"/>
      <c r="AL1738" s="14"/>
      <c r="AM1738" s="14"/>
      <c r="AN1738" s="85"/>
      <c r="AO1738" s="85"/>
      <c r="AP1738" s="85"/>
      <c r="AQ1738" s="85"/>
      <c r="AR1738" s="85"/>
      <c r="AS1738" s="85"/>
      <c r="AT1738" s="85"/>
      <c r="AU1738" s="85"/>
      <c r="AV1738" s="85"/>
      <c r="AW1738" s="85"/>
      <c r="AX1738" s="85"/>
      <c r="AY1738" s="85"/>
      <c r="AZ1738" s="84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  <c r="BS1738" s="10"/>
      <c r="BT1738" s="10"/>
      <c r="BU1738" s="10"/>
      <c r="BV1738" s="10"/>
      <c r="BW1738" s="10"/>
      <c r="BX1738" s="10"/>
      <c r="BY1738" s="10"/>
      <c r="BZ1738" s="10"/>
      <c r="CA1738" s="10"/>
      <c r="CB1738" s="10"/>
      <c r="CC1738" s="10"/>
      <c r="CD1738" s="10"/>
      <c r="CE1738" s="10"/>
      <c r="CF1738" s="10"/>
      <c r="CG1738" s="10"/>
      <c r="CH1738" s="10"/>
      <c r="CI1738" s="10"/>
      <c r="CJ1738" s="10"/>
      <c r="CK1738" s="10"/>
      <c r="CL1738" s="10"/>
      <c r="CM1738" s="10"/>
      <c r="CN1738" s="10"/>
      <c r="CO1738" s="10"/>
      <c r="CP1738" s="10"/>
      <c r="CQ1738" s="10"/>
      <c r="CR1738" s="10"/>
      <c r="CS1738" s="10"/>
      <c r="CT1738" s="10"/>
      <c r="CU1738" s="10"/>
      <c r="CV1738" s="10"/>
      <c r="CW1738" s="10"/>
      <c r="CX1738" s="10"/>
      <c r="CY1738" s="10"/>
      <c r="CZ1738" s="10"/>
      <c r="DA1738" s="10"/>
      <c r="DB1738" s="10"/>
      <c r="DC1738" s="10"/>
      <c r="DD1738" s="10"/>
      <c r="DE1738" s="10"/>
      <c r="DF1738" s="10"/>
      <c r="DG1738" s="10"/>
      <c r="DH1738" s="10"/>
      <c r="DI1738" s="10"/>
      <c r="DJ1738" s="10"/>
      <c r="DK1738" s="10"/>
      <c r="DL1738" s="10"/>
      <c r="DM1738" s="10"/>
      <c r="DN1738" s="10"/>
      <c r="DO1738" s="10"/>
      <c r="DP1738" s="10"/>
      <c r="DQ1738" s="10"/>
      <c r="DR1738" s="10"/>
      <c r="DS1738" s="10"/>
    </row>
    <row r="1739" spans="1:123" s="101" customFormat="1" ht="10.95" customHeight="1" x14ac:dyDescent="0.25">
      <c r="A1739" s="75" t="s">
        <v>348</v>
      </c>
      <c r="B1739" s="95" t="str">
        <f t="shared" ref="B1739" si="484">IF(E1739&gt;0,"Bud02 " &amp; C1739 &amp;","&amp;D1739&amp;",'"&amp;E1739&amp;"',"&amp;1*R1739)</f>
        <v>Bud02 2020,5001,'xdit02',0</v>
      </c>
      <c r="C1739" s="96">
        <f t="shared" ref="C1739" si="485">$E$5</f>
        <v>2020</v>
      </c>
      <c r="D1739" s="96">
        <v>5001</v>
      </c>
      <c r="E1739" s="97" t="str">
        <f>IF(LEFT(H1739,1) = "x",H1739,F1739)</f>
        <v>xdit02</v>
      </c>
      <c r="F1739" s="90">
        <v>530400</v>
      </c>
      <c r="G1739" s="98" t="str">
        <f>IF("xppm02"="",1,SUBSTITUTE(SUBSTITUTE("xppm02","xxp","xpp"),"xppm13","xppm08"))</f>
        <v>xppm02</v>
      </c>
      <c r="H1739" s="98" t="str">
        <f>IF("xdit02"="",1,"xdit02")</f>
        <v>xdit02</v>
      </c>
      <c r="I1739" s="98">
        <f>IF(""="",1,IF(LEFT("",1)&lt;&gt;"E","",1))</f>
        <v>1</v>
      </c>
      <c r="J1739" s="98">
        <f>IF(""="",1,IF(LEFT("",1)="E","",1))</f>
        <v>1</v>
      </c>
      <c r="K1739" s="99" t="s">
        <v>365</v>
      </c>
      <c r="L1739" s="91">
        <v>5001</v>
      </c>
      <c r="M1739" s="100" t="str">
        <f>IF(LEFT($G1739,4)="xppm","*","")</f>
        <v>*</v>
      </c>
      <c r="N1739" s="101" t="str">
        <f>UPPER(TRIM("          DIETARY CONTRACT SERVICES"))</f>
        <v>DIETARY CONTRACT SERVICES</v>
      </c>
      <c r="P1739" s="102" t="s">
        <v>366</v>
      </c>
      <c r="R1739" s="109">
        <f>IFERROR(IF(1*AB1739&gt;0,AB1739,V1739),V1739)</f>
        <v>0</v>
      </c>
      <c r="S1739" s="108"/>
      <c r="T1739" s="101">
        <f>IFERROR(IF(LEFT($G1739,4)="xppm",AD1739/VLOOKUP($G1739,$K$11:$Z$28,T$1,0),IF(LEFT($J1739,1)="E",AD1739/VLOOKUP($J1739,$K$11:$Z$28,T$1,0),AD1739/T$6)),"")</f>
        <v>0</v>
      </c>
      <c r="V1739" s="101">
        <f>IFERROR(IF(LEFT($G1739,4)="xppm",AF1739/VLOOKUP($G1739,$K$11:$Z$28,V$1,0),IF(LEFT($J1739,1)="E",AF1739/VLOOKUP($J1739,$K$11:$Z$28,V$1,0),AF1739/V$6)),"")</f>
        <v>0</v>
      </c>
      <c r="X1739" s="101">
        <f>IFERROR(IF(LEFT($G1739,4)="xppm",AH1739/VLOOKUP($G1739,$K$11:$Z$28,X$1,0),IF(LEFT($J1739,1)="E",AH1739/VLOOKUP($J1739,$K$11:$Z$28,X$1,0),AH1739/X$6)),"")</f>
        <v>0.29860651938565691</v>
      </c>
      <c r="Z1739" s="101">
        <f>IFERROR(IF(LEFT($G1739,4)="xppm",AJ1739/VLOOKUP($G1739,$K$11:$Z$28,Z$1,0),IF(LEFT($J1739,1)="E",AJ1739/VLOOKUP($J1739,$K$11:$Z$28,Z$1,0),AJ1739/Z$6)),"")</f>
        <v>0</v>
      </c>
      <c r="AA1739" s="108"/>
      <c r="AB1739" s="99" t="str">
        <f>IFERROR(IF(LEFT($G1739,4)="xppm",AL1739/VLOOKUP($G1739,$K$11:$Z$28,AB$1,0),IF(LEFT($J1739,1)="E",AL1739/VLOOKUP($J1739,$K$11:$AB$28,AB$1,0),AL1739/AB$6)),"")</f>
        <v/>
      </c>
      <c r="AC1739" s="110"/>
      <c r="AD1739" s="14">
        <v>0</v>
      </c>
      <c r="AE1739" s="14"/>
      <c r="AF1739" s="14">
        <v>0</v>
      </c>
      <c r="AG1739" s="14"/>
      <c r="AH1739" s="14">
        <v>358847.1</v>
      </c>
      <c r="AI1739" s="14"/>
      <c r="AJ1739" s="14">
        <v>0</v>
      </c>
      <c r="AK1739" s="65"/>
      <c r="AL1739" s="14">
        <v>0</v>
      </c>
      <c r="AM1739" s="65"/>
      <c r="AN1739" s="25">
        <v>0</v>
      </c>
      <c r="AO1739" s="25">
        <v>0</v>
      </c>
      <c r="AP1739" s="25">
        <v>0</v>
      </c>
      <c r="AQ1739" s="25">
        <v>0</v>
      </c>
      <c r="AR1739" s="25">
        <v>0</v>
      </c>
      <c r="AS1739" s="25">
        <v>0</v>
      </c>
      <c r="AT1739" s="25">
        <v>0</v>
      </c>
      <c r="AU1739" s="25">
        <v>0</v>
      </c>
      <c r="AV1739" s="25">
        <v>0</v>
      </c>
      <c r="AW1739" s="25">
        <v>0</v>
      </c>
      <c r="AX1739" s="25">
        <v>0</v>
      </c>
      <c r="AY1739" s="25">
        <v>0</v>
      </c>
      <c r="AZ1739" s="108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  <c r="BS1739" s="10"/>
      <c r="BT1739" s="10"/>
      <c r="BU1739" s="10"/>
      <c r="BV1739" s="10"/>
      <c r="BW1739" s="10"/>
      <c r="BX1739" s="10"/>
      <c r="BY1739" s="10"/>
      <c r="BZ1739" s="10"/>
      <c r="CA1739" s="10"/>
      <c r="CB1739" s="10"/>
      <c r="CC1739" s="10"/>
      <c r="CD1739" s="10"/>
      <c r="CE1739" s="10"/>
      <c r="CF1739" s="10"/>
      <c r="CG1739" s="10"/>
      <c r="CH1739" s="10"/>
      <c r="CI1739" s="10"/>
      <c r="CJ1739" s="10"/>
      <c r="CK1739" s="10"/>
      <c r="CL1739" s="10"/>
      <c r="CM1739" s="10"/>
      <c r="CN1739" s="10"/>
      <c r="CO1739" s="10"/>
      <c r="CP1739" s="10"/>
      <c r="CQ1739" s="10"/>
      <c r="CR1739" s="10"/>
      <c r="CS1739" s="10"/>
      <c r="CT1739" s="10"/>
      <c r="CU1739" s="10"/>
      <c r="CV1739" s="10"/>
      <c r="CW1739" s="10"/>
      <c r="CX1739" s="10"/>
      <c r="CY1739" s="10"/>
      <c r="CZ1739" s="10"/>
      <c r="DA1739" s="10"/>
      <c r="DB1739" s="10"/>
      <c r="DC1739" s="10"/>
      <c r="DD1739" s="10"/>
      <c r="DE1739" s="10"/>
      <c r="DF1739" s="10"/>
      <c r="DG1739" s="10"/>
      <c r="DH1739" s="10"/>
      <c r="DI1739" s="10"/>
      <c r="DJ1739" s="10"/>
      <c r="DK1739" s="10"/>
      <c r="DL1739" s="10"/>
      <c r="DM1739" s="10"/>
      <c r="DN1739" s="10"/>
      <c r="DO1739" s="10"/>
      <c r="DP1739" s="10"/>
      <c r="DQ1739" s="10"/>
      <c r="DR1739" s="10"/>
      <c r="DS1739" s="10"/>
    </row>
    <row r="1740" spans="1:123" ht="4.05" customHeight="1" x14ac:dyDescent="0.25">
      <c r="A1740" s="75" t="s">
        <v>348</v>
      </c>
      <c r="E1740" s="111"/>
      <c r="F1740" s="112"/>
      <c r="T1740" s="25"/>
      <c r="U1740" s="25"/>
      <c r="V1740" s="25"/>
      <c r="W1740" s="25"/>
      <c r="X1740" s="25"/>
      <c r="Y1740" s="25"/>
      <c r="Z1740" s="25"/>
      <c r="AA1740" s="25"/>
      <c r="AB1740" s="14"/>
      <c r="AC1740" s="14"/>
    </row>
    <row r="1741" spans="1:123" s="86" customFormat="1" ht="15" customHeight="1" x14ac:dyDescent="0.25">
      <c r="A1741" s="75" t="s">
        <v>348</v>
      </c>
      <c r="B1741" s="80"/>
      <c r="C1741" s="80"/>
      <c r="D1741" s="80"/>
      <c r="E1741" s="81"/>
      <c r="F1741" s="82"/>
      <c r="G1741" s="81"/>
      <c r="H1741" s="81"/>
      <c r="I1741" s="81"/>
      <c r="J1741" s="81"/>
      <c r="K1741" s="81"/>
      <c r="L1741" s="83">
        <f>L1742</f>
        <v>5001</v>
      </c>
      <c r="M1741" s="84" t="s">
        <v>367</v>
      </c>
      <c r="N1741" s="84"/>
      <c r="O1741" s="84"/>
      <c r="P1741" s="84"/>
      <c r="Q1741" s="84"/>
      <c r="R1741" s="84"/>
      <c r="S1741" s="84"/>
      <c r="T1741" s="84"/>
      <c r="U1741" s="84"/>
      <c r="V1741" s="84"/>
      <c r="W1741" s="84"/>
      <c r="X1741" s="84"/>
      <c r="Y1741" s="84"/>
      <c r="Z1741" s="84"/>
      <c r="AA1741" s="84"/>
      <c r="AB1741" s="81"/>
      <c r="AC1741" s="81"/>
      <c r="AD1741" s="14"/>
      <c r="AE1741" s="14"/>
      <c r="AF1741" s="14"/>
      <c r="AG1741" s="14"/>
      <c r="AH1741" s="14"/>
      <c r="AI1741" s="14"/>
      <c r="AJ1741" s="14"/>
      <c r="AK1741" s="14"/>
      <c r="AL1741" s="14"/>
      <c r="AM1741" s="14"/>
      <c r="AN1741" s="85"/>
      <c r="AO1741" s="85"/>
      <c r="AP1741" s="85"/>
      <c r="AQ1741" s="85"/>
      <c r="AR1741" s="85"/>
      <c r="AS1741" s="85"/>
      <c r="AT1741" s="85"/>
      <c r="AU1741" s="85"/>
      <c r="AV1741" s="85"/>
      <c r="AW1741" s="85"/>
      <c r="AX1741" s="85"/>
      <c r="AY1741" s="85"/>
      <c r="AZ1741" s="84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  <c r="BS1741" s="10"/>
      <c r="BT1741" s="10"/>
      <c r="BU1741" s="10"/>
      <c r="BV1741" s="10"/>
      <c r="BW1741" s="10"/>
      <c r="BX1741" s="10"/>
      <c r="BY1741" s="10"/>
      <c r="BZ1741" s="10"/>
      <c r="CA1741" s="10"/>
      <c r="CB1741" s="10"/>
      <c r="CC1741" s="10"/>
      <c r="CD1741" s="10"/>
      <c r="CE1741" s="10"/>
      <c r="CF1741" s="10"/>
      <c r="CG1741" s="10"/>
      <c r="CH1741" s="10"/>
      <c r="CI1741" s="10"/>
      <c r="CJ1741" s="10"/>
      <c r="CK1741" s="10"/>
      <c r="CL1741" s="10"/>
      <c r="CM1741" s="10"/>
      <c r="CN1741" s="10"/>
      <c r="CO1741" s="10"/>
      <c r="CP1741" s="10"/>
      <c r="CQ1741" s="10"/>
      <c r="CR1741" s="10"/>
      <c r="CS1741" s="10"/>
      <c r="CT1741" s="10"/>
      <c r="CU1741" s="10"/>
      <c r="CV1741" s="10"/>
      <c r="CW1741" s="10"/>
      <c r="CX1741" s="10"/>
      <c r="CY1741" s="10"/>
      <c r="CZ1741" s="10"/>
      <c r="DA1741" s="10"/>
      <c r="DB1741" s="10"/>
      <c r="DC1741" s="10"/>
      <c r="DD1741" s="10"/>
      <c r="DE1741" s="10"/>
      <c r="DF1741" s="10"/>
      <c r="DG1741" s="10"/>
      <c r="DH1741" s="10"/>
      <c r="DI1741" s="10"/>
      <c r="DJ1741" s="10"/>
      <c r="DK1741" s="10"/>
      <c r="DL1741" s="10"/>
      <c r="DM1741" s="10"/>
      <c r="DN1741" s="10"/>
      <c r="DO1741" s="10"/>
      <c r="DP1741" s="10"/>
      <c r="DQ1741" s="10"/>
      <c r="DR1741" s="10"/>
      <c r="DS1741" s="10"/>
    </row>
    <row r="1742" spans="1:123" s="101" customFormat="1" ht="10.95" customHeight="1" x14ac:dyDescent="0.25">
      <c r="A1742" s="75" t="s">
        <v>348</v>
      </c>
      <c r="B1742" s="95" t="str">
        <f t="shared" ref="B1742:B1744" si="486">IF(E1742&gt;0,"Bud02 " &amp; C1742 &amp;","&amp;D1742&amp;",'"&amp;E1742&amp;"',"&amp;1*R1742)</f>
        <v>Bud02 2020,5001,'533000',25132.4711111111</v>
      </c>
      <c r="C1742" s="96">
        <f t="shared" ref="C1742:C1744" si="487">$E$5</f>
        <v>2020</v>
      </c>
      <c r="D1742" s="96">
        <v>5001</v>
      </c>
      <c r="E1742" s="97">
        <f>IF(LEFT(H1742,1) = "x",H1742,F1742)</f>
        <v>533000</v>
      </c>
      <c r="F1742" s="90">
        <v>533000</v>
      </c>
      <c r="G1742" s="98">
        <f>IF(""="",1,SUBSTITUTE(SUBSTITUTE("","xxp","xpp"),"xppm13","xppm08"))</f>
        <v>1</v>
      </c>
      <c r="H1742" s="98">
        <f>IF(""="",1,"")</f>
        <v>1</v>
      </c>
      <c r="I1742" s="98">
        <f>IF(""="",1,IF(LEFT("",1)&lt;&gt;"E","",1))</f>
        <v>1</v>
      </c>
      <c r="J1742" s="98">
        <f>IF(""="",1,IF(LEFT("",1)="E","",1))</f>
        <v>1</v>
      </c>
      <c r="K1742" s="99" t="s">
        <v>368</v>
      </c>
      <c r="L1742" s="91">
        <v>5001</v>
      </c>
      <c r="M1742" s="100" t="str">
        <f>IF(LEFT($G1742,4)="xppm","*","")</f>
        <v/>
      </c>
      <c r="N1742" s="101" t="str">
        <f>UPPER(TRIM("          UTILITIES"))</f>
        <v>UTILITIES</v>
      </c>
      <c r="P1742" s="102" t="s">
        <v>356</v>
      </c>
      <c r="R1742" s="109">
        <f>IFERROR(IF(1*AB1742&gt;0,AB1742,V1742),V1742)</f>
        <v>25132.47111111111</v>
      </c>
      <c r="S1742" s="108"/>
      <c r="T1742" s="101">
        <f>IFERROR(IF(LEFT($G1742,4)="xppm",AD1742/VLOOKUP($G1742,$K$11:$Z$28,T$1,0),IF(LEFT($J1742,1)="E",AD1742/VLOOKUP($J1742,$K$11:$Z$28,T$1,0),AD1742/T$6)),"")</f>
        <v>23604.433333333334</v>
      </c>
      <c r="V1742" s="101">
        <f>IFERROR(IF(LEFT($G1742,4)="xppm",AF1742/VLOOKUP($G1742,$K$11:$Z$28,V$1,0),IF(LEFT($J1742,1)="E",AF1742/VLOOKUP($J1742,$K$11:$Z$28,V$1,0),AF1742/V$6)),"")</f>
        <v>25132.47111111111</v>
      </c>
      <c r="X1742" s="101">
        <f>IFERROR(IF(LEFT($G1742,4)="xppm",AH1742/VLOOKUP($G1742,$K$11:$Z$28,X$1,0),IF(LEFT($J1742,1)="E",AH1742/VLOOKUP($J1742,$K$11:$Z$28,X$1,0),AH1742/X$6)),"")</f>
        <v>25249.56583333333</v>
      </c>
      <c r="Z1742" s="101">
        <f>IFERROR(IF(LEFT($G1742,4)="xppm",AJ1742/VLOOKUP($G1742,$K$11:$Z$28,Z$1,0),IF(LEFT($J1742,1)="E",AJ1742/VLOOKUP($J1742,$K$11:$Z$28,Z$1,0),AJ1742/Z$6)),"")</f>
        <v>25388</v>
      </c>
      <c r="AA1742" s="108"/>
      <c r="AB1742" s="99">
        <f>IFERROR(IF(LEFT($G1742,4)="xppm",AL1742/VLOOKUP($G1742,$K$11:$Z$28,AB$1,0),IF(LEFT($J1742,1)="E",AL1742/VLOOKUP($J1742,$K$11:$AB$28,AB$1,0),AL1742/AB$6)),"")</f>
        <v>0</v>
      </c>
      <c r="AC1742" s="110"/>
      <c r="AD1742" s="14">
        <v>70813.3</v>
      </c>
      <c r="AE1742" s="14"/>
      <c r="AF1742" s="14">
        <v>226192.24</v>
      </c>
      <c r="AG1742" s="14"/>
      <c r="AH1742" s="14">
        <v>302994.78999999998</v>
      </c>
      <c r="AI1742" s="14"/>
      <c r="AJ1742" s="14">
        <v>304656</v>
      </c>
      <c r="AK1742" s="65"/>
      <c r="AL1742" s="14">
        <v>0</v>
      </c>
      <c r="AM1742" s="65"/>
      <c r="AN1742" s="25">
        <v>26028.57</v>
      </c>
      <c r="AO1742" s="25">
        <v>28077.72</v>
      </c>
      <c r="AP1742" s="25">
        <v>32695.26</v>
      </c>
      <c r="AQ1742" s="25">
        <v>33687.269999999997</v>
      </c>
      <c r="AR1742" s="25">
        <v>23679.97</v>
      </c>
      <c r="AS1742" s="25">
        <v>26922.560000000001</v>
      </c>
      <c r="AT1742" s="25">
        <v>28900.11</v>
      </c>
      <c r="AU1742" s="25">
        <v>24798.27</v>
      </c>
      <c r="AV1742" s="25">
        <v>17390.759999999998</v>
      </c>
      <c r="AW1742" s="25">
        <v>17185.55</v>
      </c>
      <c r="AX1742" s="25">
        <v>27594.58</v>
      </c>
      <c r="AY1742" s="25">
        <v>26033.17</v>
      </c>
      <c r="AZ1742" s="108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  <c r="BS1742" s="10"/>
      <c r="BT1742" s="10"/>
      <c r="BU1742" s="10"/>
      <c r="BV1742" s="10"/>
      <c r="BW1742" s="10"/>
      <c r="BX1742" s="10"/>
      <c r="BY1742" s="10"/>
      <c r="BZ1742" s="10"/>
      <c r="CA1742" s="10"/>
      <c r="CB1742" s="10"/>
      <c r="CC1742" s="10"/>
      <c r="CD1742" s="10"/>
      <c r="CE1742" s="10"/>
      <c r="CF1742" s="10"/>
      <c r="CG1742" s="10"/>
      <c r="CH1742" s="10"/>
      <c r="CI1742" s="10"/>
      <c r="CJ1742" s="10"/>
      <c r="CK1742" s="10"/>
      <c r="CL1742" s="10"/>
      <c r="CM1742" s="10"/>
      <c r="CN1742" s="10"/>
      <c r="CO1742" s="10"/>
      <c r="CP1742" s="10"/>
      <c r="CQ1742" s="10"/>
      <c r="CR1742" s="10"/>
      <c r="CS1742" s="10"/>
      <c r="CT1742" s="10"/>
      <c r="CU1742" s="10"/>
      <c r="CV1742" s="10"/>
      <c r="CW1742" s="10"/>
      <c r="CX1742" s="10"/>
      <c r="CY1742" s="10"/>
      <c r="CZ1742" s="10"/>
      <c r="DA1742" s="10"/>
      <c r="DB1742" s="10"/>
      <c r="DC1742" s="10"/>
      <c r="DD1742" s="10"/>
      <c r="DE1742" s="10"/>
      <c r="DF1742" s="10"/>
      <c r="DG1742" s="10"/>
      <c r="DH1742" s="10"/>
      <c r="DI1742" s="10"/>
      <c r="DJ1742" s="10"/>
      <c r="DK1742" s="10"/>
      <c r="DL1742" s="10"/>
      <c r="DM1742" s="10"/>
      <c r="DN1742" s="10"/>
      <c r="DO1742" s="10"/>
      <c r="DP1742" s="10"/>
      <c r="DQ1742" s="10"/>
      <c r="DR1742" s="10"/>
      <c r="DS1742" s="10"/>
    </row>
    <row r="1743" spans="1:123" s="101" customFormat="1" ht="10.95" customHeight="1" x14ac:dyDescent="0.25">
      <c r="A1743" s="75" t="s">
        <v>348</v>
      </c>
      <c r="B1743" s="95" t="str">
        <f t="shared" si="486"/>
        <v>Bud02 2020,5001,'536000',4628.42</v>
      </c>
      <c r="C1743" s="96">
        <f t="shared" si="487"/>
        <v>2020</v>
      </c>
      <c r="D1743" s="96">
        <v>5001</v>
      </c>
      <c r="E1743" s="97">
        <f>IF(LEFT(H1743,1) = "x",H1743,F1743)</f>
        <v>536000</v>
      </c>
      <c r="F1743" s="90">
        <v>536000</v>
      </c>
      <c r="G1743" s="98">
        <f>IF(""="",1,SUBSTITUTE(SUBSTITUTE("","xxp","xpp"),"xppm13","xppm08"))</f>
        <v>1</v>
      </c>
      <c r="H1743" s="98">
        <f>IF(""="",1,"")</f>
        <v>1</v>
      </c>
      <c r="I1743" s="98">
        <f>IF(""="",1,IF(LEFT("",1)&lt;&gt;"E","",1))</f>
        <v>1</v>
      </c>
      <c r="J1743" s="98">
        <f>IF(""="",1,IF(LEFT("",1)="E","",1))</f>
        <v>1</v>
      </c>
      <c r="K1743" s="99" t="s">
        <v>369</v>
      </c>
      <c r="L1743" s="91">
        <v>5001</v>
      </c>
      <c r="M1743" s="100" t="str">
        <f>IF(LEFT($G1743,4)="xppm","*","")</f>
        <v/>
      </c>
      <c r="N1743" s="101" t="str">
        <f>UPPER(TRIM("          REPAIRS &amp; MAINTENANCE/SUPPLIES"))</f>
        <v>REPAIRS &amp; MAINTENANCE/SUPPLIES</v>
      </c>
      <c r="P1743" s="102" t="s">
        <v>370</v>
      </c>
      <c r="R1743" s="109">
        <f>IFERROR(IF(1*AB1743&gt;0,AB1743,V1743),V1743)</f>
        <v>4628.42</v>
      </c>
      <c r="S1743" s="108"/>
      <c r="T1743" s="101">
        <f>IFERROR(IF(LEFT($G1743,4)="xppm",AD1743/VLOOKUP($G1743,$K$11:$Z$28,T$1,0),IF(LEFT($J1743,1)="E",AD1743/VLOOKUP($J1743,$K$11:$Z$28,T$1,0),AD1743/T$6)),"")</f>
        <v>6684.0533333333333</v>
      </c>
      <c r="V1743" s="101">
        <f>IFERROR(IF(LEFT($G1743,4)="xppm",AF1743/VLOOKUP($G1743,$K$11:$Z$28,V$1,0),IF(LEFT($J1743,1)="E",AF1743/VLOOKUP($J1743,$K$11:$Z$28,V$1,0),AF1743/V$6)),"")</f>
        <v>4628.42</v>
      </c>
      <c r="X1743" s="101">
        <f>IFERROR(IF(LEFT($G1743,4)="xppm",AH1743/VLOOKUP($G1743,$K$11:$Z$28,X$1,0),IF(LEFT($J1743,1)="E",AH1743/VLOOKUP($J1743,$K$11:$Z$28,X$1,0),AH1743/X$6)),"")</f>
        <v>5034.6933333333336</v>
      </c>
      <c r="Z1743" s="101">
        <f>IFERROR(IF(LEFT($G1743,4)="xppm",AJ1743/VLOOKUP($G1743,$K$11:$Z$28,Z$1,0),IF(LEFT($J1743,1)="E",AJ1743/VLOOKUP($J1743,$K$11:$Z$28,Z$1,0),AJ1743/Z$6)),"")</f>
        <v>4104.1441666666669</v>
      </c>
      <c r="AA1743" s="108"/>
      <c r="AB1743" s="99">
        <f>IFERROR(IF(LEFT($G1743,4)="xppm",AL1743/VLOOKUP($G1743,$K$11:$Z$28,AB$1,0),IF(LEFT($J1743,1)="E",AL1743/VLOOKUP($J1743,$K$11:$AB$28,AB$1,0),AL1743/AB$6)),"")</f>
        <v>0</v>
      </c>
      <c r="AC1743" s="110"/>
      <c r="AD1743" s="14">
        <v>20052.16</v>
      </c>
      <c r="AE1743" s="14"/>
      <c r="AF1743" s="14">
        <v>41655.78</v>
      </c>
      <c r="AG1743" s="14"/>
      <c r="AH1743" s="14">
        <v>60416.32</v>
      </c>
      <c r="AI1743" s="14"/>
      <c r="AJ1743" s="14">
        <v>49249.73</v>
      </c>
      <c r="AK1743" s="65"/>
      <c r="AL1743" s="14">
        <v>0</v>
      </c>
      <c r="AM1743" s="65"/>
      <c r="AN1743" s="25">
        <v>3788.35</v>
      </c>
      <c r="AO1743" s="25">
        <v>4262.67</v>
      </c>
      <c r="AP1743" s="25">
        <v>7772.08</v>
      </c>
      <c r="AQ1743" s="25">
        <v>1006.39</v>
      </c>
      <c r="AR1743" s="25">
        <v>4760.16</v>
      </c>
      <c r="AS1743" s="25">
        <v>1886.71</v>
      </c>
      <c r="AT1743" s="25">
        <v>2431.2600000000002</v>
      </c>
      <c r="AU1743" s="25">
        <v>4167.0600000000004</v>
      </c>
      <c r="AV1743" s="25">
        <v>7352.04</v>
      </c>
      <c r="AW1743" s="25">
        <v>5691.77</v>
      </c>
      <c r="AX1743" s="25">
        <v>7160.05</v>
      </c>
      <c r="AY1743" s="25">
        <v>7200.34</v>
      </c>
      <c r="AZ1743" s="108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  <c r="BS1743" s="10"/>
      <c r="BT1743" s="10"/>
      <c r="BU1743" s="10"/>
      <c r="BV1743" s="10"/>
      <c r="BW1743" s="10"/>
      <c r="BX1743" s="10"/>
      <c r="BY1743" s="10"/>
      <c r="BZ1743" s="10"/>
      <c r="CA1743" s="10"/>
      <c r="CB1743" s="10"/>
      <c r="CC1743" s="10"/>
      <c r="CD1743" s="10"/>
      <c r="CE1743" s="10"/>
      <c r="CF1743" s="10"/>
      <c r="CG1743" s="10"/>
      <c r="CH1743" s="10"/>
      <c r="CI1743" s="10"/>
      <c r="CJ1743" s="10"/>
      <c r="CK1743" s="10"/>
      <c r="CL1743" s="10"/>
      <c r="CM1743" s="10"/>
      <c r="CN1743" s="10"/>
      <c r="CO1743" s="10"/>
      <c r="CP1743" s="10"/>
      <c r="CQ1743" s="10"/>
      <c r="CR1743" s="10"/>
      <c r="CS1743" s="10"/>
      <c r="CT1743" s="10"/>
      <c r="CU1743" s="10"/>
      <c r="CV1743" s="10"/>
      <c r="CW1743" s="10"/>
      <c r="CX1743" s="10"/>
      <c r="CY1743" s="10"/>
      <c r="CZ1743" s="10"/>
      <c r="DA1743" s="10"/>
      <c r="DB1743" s="10"/>
      <c r="DC1743" s="10"/>
      <c r="DD1743" s="10"/>
      <c r="DE1743" s="10"/>
      <c r="DF1743" s="10"/>
      <c r="DG1743" s="10"/>
      <c r="DH1743" s="10"/>
      <c r="DI1743" s="10"/>
      <c r="DJ1743" s="10"/>
      <c r="DK1743" s="10"/>
      <c r="DL1743" s="10"/>
      <c r="DM1743" s="10"/>
      <c r="DN1743" s="10"/>
      <c r="DO1743" s="10"/>
      <c r="DP1743" s="10"/>
      <c r="DQ1743" s="10"/>
      <c r="DR1743" s="10"/>
      <c r="DS1743" s="10"/>
    </row>
    <row r="1744" spans="1:123" s="101" customFormat="1" ht="10.95" customHeight="1" x14ac:dyDescent="0.25">
      <c r="A1744" s="75" t="s">
        <v>348</v>
      </c>
      <c r="B1744" s="95" t="str">
        <f t="shared" si="486"/>
        <v>Bud02 2020,5001,'534000',3052.39777777778</v>
      </c>
      <c r="C1744" s="96">
        <f t="shared" si="487"/>
        <v>2020</v>
      </c>
      <c r="D1744" s="96">
        <v>5001</v>
      </c>
      <c r="E1744" s="97">
        <f>IF(LEFT(H1744,1) = "x",H1744,F1744)</f>
        <v>534000</v>
      </c>
      <c r="F1744" s="90">
        <v>534000</v>
      </c>
      <c r="G1744" s="98">
        <f>IF(""="",1,SUBSTITUTE(SUBSTITUTE("","xxp","xpp"),"xppm13","xppm08"))</f>
        <v>1</v>
      </c>
      <c r="H1744" s="98">
        <f>IF(""="",1,"")</f>
        <v>1</v>
      </c>
      <c r="I1744" s="98">
        <f>IF(""="",1,IF(LEFT("",1)&lt;&gt;"E","",1))</f>
        <v>1</v>
      </c>
      <c r="J1744" s="98">
        <f>IF(""="",1,IF(LEFT("",1)="E","",1))</f>
        <v>1</v>
      </c>
      <c r="K1744" s="99" t="s">
        <v>371</v>
      </c>
      <c r="L1744" s="91">
        <v>5001</v>
      </c>
      <c r="M1744" s="100" t="str">
        <f>IF(LEFT($G1744,4)="xppm","*","")</f>
        <v/>
      </c>
      <c r="N1744" s="101" t="str">
        <f>UPPER(TRIM("          CONTRACT SERVICES"))</f>
        <v>CONTRACT SERVICES</v>
      </c>
      <c r="P1744" s="102" t="s">
        <v>370</v>
      </c>
      <c r="R1744" s="109">
        <f>IFERROR(IF(1*AB1744&gt;0,AB1744,V1744),V1744)</f>
        <v>3052.3977777777782</v>
      </c>
      <c r="S1744" s="108"/>
      <c r="T1744" s="101">
        <f>IFERROR(IF(LEFT($G1744,4)="xppm",AD1744/VLOOKUP($G1744,$K$11:$Z$28,T$1,0),IF(LEFT($J1744,1)="E",AD1744/VLOOKUP($J1744,$K$11:$Z$28,T$1,0),AD1744/T$6)),"")</f>
        <v>2126.2999999999997</v>
      </c>
      <c r="V1744" s="101">
        <f>IFERROR(IF(LEFT($G1744,4)="xppm",AF1744/VLOOKUP($G1744,$K$11:$Z$28,V$1,0),IF(LEFT($J1744,1)="E",AF1744/VLOOKUP($J1744,$K$11:$Z$28,V$1,0),AF1744/V$6)),"")</f>
        <v>3052.3977777777782</v>
      </c>
      <c r="X1744" s="101">
        <f>IFERROR(IF(LEFT($G1744,4)="xppm",AH1744/VLOOKUP($G1744,$K$11:$Z$28,X$1,0),IF(LEFT($J1744,1)="E",AH1744/VLOOKUP($J1744,$K$11:$Z$28,X$1,0),AH1744/X$6)),"")</f>
        <v>3219.9433333333332</v>
      </c>
      <c r="Z1744" s="101">
        <f>IFERROR(IF(LEFT($G1744,4)="xppm",AJ1744/VLOOKUP($G1744,$K$11:$Z$28,Z$1,0),IF(LEFT($J1744,1)="E",AJ1744/VLOOKUP($J1744,$K$11:$Z$28,Z$1,0),AJ1744/Z$6)),"")</f>
        <v>2380</v>
      </c>
      <c r="AA1744" s="108"/>
      <c r="AB1744" s="99">
        <f>IFERROR(IF(LEFT($G1744,4)="xppm",AL1744/VLOOKUP($G1744,$K$11:$Z$28,AB$1,0),IF(LEFT($J1744,1)="E",AL1744/VLOOKUP($J1744,$K$11:$AB$28,AB$1,0),AL1744/AB$6)),"")</f>
        <v>0</v>
      </c>
      <c r="AC1744" s="110"/>
      <c r="AD1744" s="14">
        <v>6378.9</v>
      </c>
      <c r="AE1744" s="14"/>
      <c r="AF1744" s="14">
        <v>27471.58</v>
      </c>
      <c r="AG1744" s="14"/>
      <c r="AH1744" s="14">
        <v>38639.32</v>
      </c>
      <c r="AI1744" s="14"/>
      <c r="AJ1744" s="14">
        <v>28560</v>
      </c>
      <c r="AK1744" s="65"/>
      <c r="AL1744" s="14">
        <v>0</v>
      </c>
      <c r="AM1744" s="65"/>
      <c r="AN1744" s="25">
        <v>510.74</v>
      </c>
      <c r="AO1744" s="25">
        <v>3022.47</v>
      </c>
      <c r="AP1744" s="25">
        <v>3953.27</v>
      </c>
      <c r="AQ1744" s="25">
        <v>5098.8100000000004</v>
      </c>
      <c r="AR1744" s="25">
        <v>5859.43</v>
      </c>
      <c r="AS1744" s="25">
        <v>1064.8</v>
      </c>
      <c r="AT1744" s="25">
        <v>3446.79</v>
      </c>
      <c r="AU1744" s="25">
        <v>2558.75</v>
      </c>
      <c r="AV1744" s="25">
        <v>3064.1</v>
      </c>
      <c r="AW1744" s="25">
        <v>3114.46</v>
      </c>
      <c r="AX1744" s="25">
        <v>2015.65</v>
      </c>
      <c r="AY1744" s="25">
        <v>1248.79</v>
      </c>
      <c r="AZ1744" s="108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  <c r="BS1744" s="10"/>
      <c r="BT1744" s="10"/>
      <c r="BU1744" s="10"/>
      <c r="BV1744" s="10"/>
      <c r="BW1744" s="10"/>
      <c r="BX1744" s="10"/>
      <c r="BY1744" s="10"/>
      <c r="BZ1744" s="10"/>
      <c r="CA1744" s="10"/>
      <c r="CB1744" s="10"/>
      <c r="CC1744" s="10"/>
      <c r="CD1744" s="10"/>
      <c r="CE1744" s="10"/>
      <c r="CF1744" s="10"/>
      <c r="CG1744" s="10"/>
      <c r="CH1744" s="10"/>
      <c r="CI1744" s="10"/>
      <c r="CJ1744" s="10"/>
      <c r="CK1744" s="10"/>
      <c r="CL1744" s="10"/>
      <c r="CM1744" s="10"/>
      <c r="CN1744" s="10"/>
      <c r="CO1744" s="10"/>
      <c r="CP1744" s="10"/>
      <c r="CQ1744" s="10"/>
      <c r="CR1744" s="10"/>
      <c r="CS1744" s="10"/>
      <c r="CT1744" s="10"/>
      <c r="CU1744" s="10"/>
      <c r="CV1744" s="10"/>
      <c r="CW1744" s="10"/>
      <c r="CX1744" s="10"/>
      <c r="CY1744" s="10"/>
      <c r="CZ1744" s="10"/>
      <c r="DA1744" s="10"/>
      <c r="DB1744" s="10"/>
      <c r="DC1744" s="10"/>
      <c r="DD1744" s="10"/>
      <c r="DE1744" s="10"/>
      <c r="DF1744" s="10"/>
      <c r="DG1744" s="10"/>
      <c r="DH1744" s="10"/>
      <c r="DI1744" s="10"/>
      <c r="DJ1744" s="10"/>
      <c r="DK1744" s="10"/>
      <c r="DL1744" s="10"/>
      <c r="DM1744" s="10"/>
      <c r="DN1744" s="10"/>
      <c r="DO1744" s="10"/>
      <c r="DP1744" s="10"/>
      <c r="DQ1744" s="10"/>
      <c r="DR1744" s="10"/>
      <c r="DS1744" s="10"/>
    </row>
    <row r="1745" spans="1:123" ht="4.05" customHeight="1" x14ac:dyDescent="0.25">
      <c r="A1745" s="75" t="s">
        <v>348</v>
      </c>
      <c r="E1745" s="111"/>
      <c r="F1745" s="112"/>
      <c r="T1745" s="25"/>
      <c r="U1745" s="25"/>
      <c r="V1745" s="25"/>
      <c r="W1745" s="25"/>
      <c r="X1745" s="25"/>
      <c r="Y1745" s="25"/>
      <c r="Z1745" s="25"/>
      <c r="AA1745" s="25"/>
      <c r="AB1745" s="14"/>
      <c r="AC1745" s="14"/>
    </row>
    <row r="1746" spans="1:123" s="86" customFormat="1" ht="15" customHeight="1" x14ac:dyDescent="0.25">
      <c r="A1746" s="75" t="s">
        <v>348</v>
      </c>
      <c r="B1746" s="80"/>
      <c r="C1746" s="80"/>
      <c r="D1746" s="80"/>
      <c r="E1746" s="81"/>
      <c r="F1746" s="82"/>
      <c r="G1746" s="81"/>
      <c r="H1746" s="81"/>
      <c r="I1746" s="81"/>
      <c r="J1746" s="81"/>
      <c r="K1746" s="81"/>
      <c r="L1746" s="83">
        <f>L1747</f>
        <v>5001</v>
      </c>
      <c r="M1746" s="84" t="s">
        <v>372</v>
      </c>
      <c r="N1746" s="84"/>
      <c r="O1746" s="84"/>
      <c r="P1746" s="84"/>
      <c r="Q1746" s="84"/>
      <c r="R1746" s="84"/>
      <c r="S1746" s="84"/>
      <c r="T1746" s="84"/>
      <c r="U1746" s="84"/>
      <c r="V1746" s="84"/>
      <c r="W1746" s="84"/>
      <c r="X1746" s="84"/>
      <c r="Y1746" s="84"/>
      <c r="Z1746" s="84"/>
      <c r="AA1746" s="84"/>
      <c r="AB1746" s="81"/>
      <c r="AC1746" s="81"/>
      <c r="AD1746" s="14"/>
      <c r="AE1746" s="14"/>
      <c r="AF1746" s="14"/>
      <c r="AG1746" s="14"/>
      <c r="AH1746" s="14"/>
      <c r="AI1746" s="14"/>
      <c r="AJ1746" s="14"/>
      <c r="AK1746" s="14"/>
      <c r="AL1746" s="14"/>
      <c r="AM1746" s="14"/>
      <c r="AN1746" s="85"/>
      <c r="AO1746" s="85"/>
      <c r="AP1746" s="85"/>
      <c r="AQ1746" s="85"/>
      <c r="AR1746" s="85"/>
      <c r="AS1746" s="85"/>
      <c r="AT1746" s="85"/>
      <c r="AU1746" s="85"/>
      <c r="AV1746" s="85"/>
      <c r="AW1746" s="85"/>
      <c r="AX1746" s="85"/>
      <c r="AY1746" s="85"/>
      <c r="AZ1746" s="84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  <c r="BS1746" s="10"/>
      <c r="BT1746" s="10"/>
      <c r="BU1746" s="10"/>
      <c r="BV1746" s="10"/>
      <c r="BW1746" s="10"/>
      <c r="BX1746" s="10"/>
      <c r="BY1746" s="10"/>
      <c r="BZ1746" s="10"/>
      <c r="CA1746" s="10"/>
      <c r="CB1746" s="10"/>
      <c r="CC1746" s="10"/>
      <c r="CD1746" s="10"/>
      <c r="CE1746" s="10"/>
      <c r="CF1746" s="10"/>
      <c r="CG1746" s="10"/>
      <c r="CH1746" s="10"/>
      <c r="CI1746" s="10"/>
      <c r="CJ1746" s="10"/>
      <c r="CK1746" s="10"/>
      <c r="CL1746" s="10"/>
      <c r="CM1746" s="10"/>
      <c r="CN1746" s="10"/>
      <c r="CO1746" s="10"/>
      <c r="CP1746" s="10"/>
      <c r="CQ1746" s="10"/>
      <c r="CR1746" s="10"/>
      <c r="CS1746" s="10"/>
      <c r="CT1746" s="10"/>
      <c r="CU1746" s="10"/>
      <c r="CV1746" s="10"/>
      <c r="CW1746" s="10"/>
      <c r="CX1746" s="10"/>
      <c r="CY1746" s="10"/>
      <c r="CZ1746" s="10"/>
      <c r="DA1746" s="10"/>
      <c r="DB1746" s="10"/>
      <c r="DC1746" s="10"/>
      <c r="DD1746" s="10"/>
      <c r="DE1746" s="10"/>
      <c r="DF1746" s="10"/>
      <c r="DG1746" s="10"/>
      <c r="DH1746" s="10"/>
      <c r="DI1746" s="10"/>
      <c r="DJ1746" s="10"/>
      <c r="DK1746" s="10"/>
      <c r="DL1746" s="10"/>
      <c r="DM1746" s="10"/>
      <c r="DN1746" s="10"/>
      <c r="DO1746" s="10"/>
      <c r="DP1746" s="10"/>
      <c r="DQ1746" s="10"/>
      <c r="DR1746" s="10"/>
      <c r="DS1746" s="10"/>
    </row>
    <row r="1747" spans="1:123" s="101" customFormat="1" ht="10.95" customHeight="1" x14ac:dyDescent="0.25">
      <c r="A1747" s="75" t="s">
        <v>348</v>
      </c>
      <c r="B1747" s="95" t="str">
        <f t="shared" ref="B1747:B1758" si="488">IF(E1747&gt;0,"Bud02 " &amp; C1747 &amp;","&amp;D1747&amp;",'"&amp;E1747&amp;"',"&amp;1*R1747)</f>
        <v>Bud02 2020,5001,'542500',1674.12222222222</v>
      </c>
      <c r="C1747" s="96">
        <f t="shared" ref="C1747:C1758" si="489">$E$5</f>
        <v>2020</v>
      </c>
      <c r="D1747" s="96">
        <v>5001</v>
      </c>
      <c r="E1747" s="97">
        <f>IF(LEFT(H1747,1) = "x",H1747,F1747)</f>
        <v>542500</v>
      </c>
      <c r="F1747" s="90">
        <v>542500</v>
      </c>
      <c r="G1747" s="98">
        <f>IF(""="",1,SUBSTITUTE(SUBSTITUTE("","xxp","xpp"),"xppm13","xppm08"))</f>
        <v>1</v>
      </c>
      <c r="H1747" s="98">
        <f>IF(""="",1,"")</f>
        <v>1</v>
      </c>
      <c r="I1747" s="98">
        <f>IF(""="",1,IF(LEFT("",1)&lt;&gt;"E","",1))</f>
        <v>1</v>
      </c>
      <c r="J1747" s="98">
        <f>IF(""="",1,IF(LEFT("",1)="E","",1))</f>
        <v>1</v>
      </c>
      <c r="K1747" s="99" t="s">
        <v>373</v>
      </c>
      <c r="L1747" s="91">
        <v>5001</v>
      </c>
      <c r="M1747" s="100" t="str">
        <f>IF(LEFT($G1747,4)="xppm","*","")</f>
        <v/>
      </c>
      <c r="N1747" s="101" t="str">
        <f>UPPER(TRIM("          MARKETING - ADVERTISING &amp; PROMOTION"))</f>
        <v>MARKETING - ADVERTISING &amp; PROMOTION</v>
      </c>
      <c r="P1747" s="102" t="s">
        <v>374</v>
      </c>
      <c r="R1747" s="109">
        <f>IFERROR(IF(1*AB1747&gt;0,AB1747,V1747),V1747)</f>
        <v>1674.1222222222223</v>
      </c>
      <c r="S1747" s="108"/>
      <c r="T1747" s="101">
        <f>IFERROR(IF(LEFT($G1747,4)="xppm",AD1747/VLOOKUP($G1747,$K$11:$Z$28,T$1,0),IF(LEFT($J1747,1)="E",AD1747/VLOOKUP($J1747,$K$11:$Z$28,T$1,0),AD1747/T$6)),"")</f>
        <v>1493.6533333333334</v>
      </c>
      <c r="V1747" s="101">
        <f>IFERROR(IF(LEFT($G1747,4)="xppm",AF1747/VLOOKUP($G1747,$K$11:$Z$28,V$1,0),IF(LEFT($J1747,1)="E",AF1747/VLOOKUP($J1747,$K$11:$Z$28,V$1,0),AF1747/V$6)),"")</f>
        <v>1674.1222222222223</v>
      </c>
      <c r="X1747" s="101">
        <f>IFERROR(IF(LEFT($G1747,4)="xppm",AH1747/VLOOKUP($G1747,$K$11:$Z$28,X$1,0),IF(LEFT($J1747,1)="E",AH1747/VLOOKUP($J1747,$K$11:$Z$28,X$1,0),AH1747/X$6)),"")</f>
        <v>2852.1124999999997</v>
      </c>
      <c r="Z1747" s="101">
        <f>IFERROR(IF(LEFT($G1747,4)="xppm",AJ1747/VLOOKUP($G1747,$K$11:$Z$28,Z$1,0),IF(LEFT($J1747,1)="E",AJ1747/VLOOKUP($J1747,$K$11:$Z$28,Z$1,0),AJ1747/Z$6)),"")</f>
        <v>2261.6118993333334</v>
      </c>
      <c r="AA1747" s="108"/>
      <c r="AB1747" s="99">
        <f>IFERROR(IF(LEFT($G1747,4)="xppm",AL1747/VLOOKUP($G1747,$K$11:$Z$28,AB$1,0),IF(LEFT($J1747,1)="E",AL1747/VLOOKUP($J1747,$K$11:$AB$28,AB$1,0),AL1747/AB$6)),"")</f>
        <v>0</v>
      </c>
      <c r="AC1747" s="110"/>
      <c r="AD1747" s="14">
        <v>4480.96</v>
      </c>
      <c r="AE1747" s="14"/>
      <c r="AF1747" s="14">
        <v>15067.1</v>
      </c>
      <c r="AG1747" s="14"/>
      <c r="AH1747" s="14">
        <v>34225.35</v>
      </c>
      <c r="AI1747" s="14"/>
      <c r="AJ1747" s="14">
        <v>27139.342791999999</v>
      </c>
      <c r="AK1747" s="65"/>
      <c r="AL1747" s="14">
        <v>0</v>
      </c>
      <c r="AM1747" s="65"/>
      <c r="AN1747" s="25">
        <v>7931.01</v>
      </c>
      <c r="AO1747" s="25">
        <v>5430.56</v>
      </c>
      <c r="AP1747" s="25">
        <v>237.83</v>
      </c>
      <c r="AQ1747" s="25">
        <v>861.86</v>
      </c>
      <c r="AR1747" s="25">
        <v>862.82</v>
      </c>
      <c r="AS1747" s="25">
        <v>1691.75</v>
      </c>
      <c r="AT1747" s="25">
        <v>1162.6600000000001</v>
      </c>
      <c r="AU1747" s="25">
        <v>4263.07</v>
      </c>
      <c r="AV1747" s="25">
        <v>1743.98</v>
      </c>
      <c r="AW1747" s="25">
        <v>821.02</v>
      </c>
      <c r="AX1747" s="25">
        <v>2786.66</v>
      </c>
      <c r="AY1747" s="25">
        <v>873.28</v>
      </c>
      <c r="AZ1747" s="108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  <c r="BS1747" s="10"/>
      <c r="BT1747" s="10"/>
      <c r="BU1747" s="10"/>
      <c r="BV1747" s="10"/>
      <c r="BW1747" s="10"/>
      <c r="BX1747" s="10"/>
      <c r="BY1747" s="10"/>
      <c r="BZ1747" s="10"/>
      <c r="CA1747" s="10"/>
      <c r="CB1747" s="10"/>
      <c r="CC1747" s="10"/>
      <c r="CD1747" s="10"/>
      <c r="CE1747" s="10"/>
      <c r="CF1747" s="10"/>
      <c r="CG1747" s="10"/>
      <c r="CH1747" s="10"/>
      <c r="CI1747" s="10"/>
      <c r="CJ1747" s="10"/>
      <c r="CK1747" s="10"/>
      <c r="CL1747" s="10"/>
      <c r="CM1747" s="10"/>
      <c r="CN1747" s="10"/>
      <c r="CO1747" s="10"/>
      <c r="CP1747" s="10"/>
      <c r="CQ1747" s="10"/>
      <c r="CR1747" s="10"/>
      <c r="CS1747" s="10"/>
      <c r="CT1747" s="10"/>
      <c r="CU1747" s="10"/>
      <c r="CV1747" s="10"/>
      <c r="CW1747" s="10"/>
      <c r="CX1747" s="10"/>
      <c r="CY1747" s="10"/>
      <c r="CZ1747" s="10"/>
      <c r="DA1747" s="10"/>
      <c r="DB1747" s="10"/>
      <c r="DC1747" s="10"/>
      <c r="DD1747" s="10"/>
      <c r="DE1747" s="10"/>
      <c r="DF1747" s="10"/>
      <c r="DG1747" s="10"/>
      <c r="DH1747" s="10"/>
      <c r="DI1747" s="10"/>
      <c r="DJ1747" s="10"/>
      <c r="DK1747" s="10"/>
      <c r="DL1747" s="10"/>
      <c r="DM1747" s="10"/>
      <c r="DN1747" s="10"/>
      <c r="DO1747" s="10"/>
      <c r="DP1747" s="10"/>
      <c r="DQ1747" s="10"/>
      <c r="DR1747" s="10"/>
      <c r="DS1747" s="10"/>
    </row>
    <row r="1748" spans="1:123" s="101" customFormat="1" ht="10.95" customHeight="1" x14ac:dyDescent="0.25">
      <c r="A1748" s="75" t="s">
        <v>348</v>
      </c>
      <c r="B1748" s="95" t="str">
        <f t="shared" si="488"/>
        <v>Bud02 2020,5001,'543200',675.555555555556</v>
      </c>
      <c r="C1748" s="96">
        <f t="shared" si="489"/>
        <v>2020</v>
      </c>
      <c r="D1748" s="96">
        <v>5001</v>
      </c>
      <c r="E1748" s="97">
        <f>IF(LEFT(H1748,1) = "x",H1748,F1748)</f>
        <v>543200</v>
      </c>
      <c r="F1748" s="90">
        <v>543200</v>
      </c>
      <c r="G1748" s="98">
        <f>IF(""="",1,SUBSTITUTE(SUBSTITUTE("","xxp","xpp"),"xppm13","xppm08"))</f>
        <v>1</v>
      </c>
      <c r="H1748" s="98">
        <f>IF(""="",1,"")</f>
        <v>1</v>
      </c>
      <c r="I1748" s="98">
        <f>IF(""="",1,IF(LEFT("",1)&lt;&gt;"E","",1))</f>
        <v>1</v>
      </c>
      <c r="J1748" s="98">
        <f>IF(""="",1,IF(LEFT("",1)="E","",1))</f>
        <v>1</v>
      </c>
      <c r="K1748" s="99" t="s">
        <v>375</v>
      </c>
      <c r="L1748" s="91">
        <v>5001</v>
      </c>
      <c r="M1748" s="100" t="str">
        <f>IF(LEFT($G1748,4)="xppm","*","")</f>
        <v/>
      </c>
      <c r="N1748" s="101" t="str">
        <f>UPPER(TRIM("          CONCIERGE - RESIDENT EXPENSES"))</f>
        <v>CONCIERGE - RESIDENT EXPENSES</v>
      </c>
      <c r="P1748" s="102" t="s">
        <v>376</v>
      </c>
      <c r="R1748" s="109">
        <f>IFERROR(IF(1*AB1748&gt;0,AB1748,V1748),V1748)</f>
        <v>675.55555555555554</v>
      </c>
      <c r="S1748" s="108"/>
      <c r="T1748" s="101">
        <f>IFERROR(IF(LEFT($G1748,4)="xppm",AD1748/VLOOKUP($G1748,$K$11:$Z$28,T$1,0),IF(LEFT($J1748,1)="E",AD1748/VLOOKUP($J1748,$K$11:$Z$28,T$1,0),AD1748/T$6)),"")</f>
        <v>1150.2933333333333</v>
      </c>
      <c r="V1748" s="101">
        <f>IFERROR(IF(LEFT($G1748,4)="xppm",AF1748/VLOOKUP($G1748,$K$11:$Z$28,V$1,0),IF(LEFT($J1748,1)="E",AF1748/VLOOKUP($J1748,$K$11:$Z$28,V$1,0),AF1748/V$6)),"")</f>
        <v>675.55555555555554</v>
      </c>
      <c r="X1748" s="101">
        <f>IFERROR(IF(LEFT($G1748,4)="xppm",AH1748/VLOOKUP($G1748,$K$11:$Z$28,X$1,0),IF(LEFT($J1748,1)="E",AH1748/VLOOKUP($J1748,$K$11:$Z$28,X$1,0),AH1748/X$6)),"")</f>
        <v>2088.0625</v>
      </c>
      <c r="Z1748" s="101">
        <f>IFERROR(IF(LEFT($G1748,4)="xppm",AJ1748/VLOOKUP($G1748,$K$11:$Z$28,Z$1,0),IF(LEFT($J1748,1)="E",AJ1748/VLOOKUP($J1748,$K$11:$Z$28,Z$1,0),AJ1748/Z$6)),"")</f>
        <v>847.95670500000006</v>
      </c>
      <c r="AA1748" s="108"/>
      <c r="AB1748" s="99">
        <f>IFERROR(IF(LEFT($G1748,4)="xppm",AL1748/VLOOKUP($G1748,$K$11:$Z$28,AB$1,0),IF(LEFT($J1748,1)="E",AL1748/VLOOKUP($J1748,$K$11:$AB$28,AB$1,0),AL1748/AB$6)),"")</f>
        <v>0</v>
      </c>
      <c r="AC1748" s="110"/>
      <c r="AD1748" s="14">
        <v>3450.88</v>
      </c>
      <c r="AE1748" s="14"/>
      <c r="AF1748" s="14">
        <v>6080</v>
      </c>
      <c r="AG1748" s="14"/>
      <c r="AH1748" s="14">
        <v>25056.75</v>
      </c>
      <c r="AI1748" s="14"/>
      <c r="AJ1748" s="14">
        <v>10175.480460000001</v>
      </c>
      <c r="AK1748" s="65"/>
      <c r="AL1748" s="14">
        <v>0</v>
      </c>
      <c r="AM1748" s="65"/>
      <c r="AN1748" s="25">
        <v>689.13</v>
      </c>
      <c r="AO1748" s="25">
        <v>607.39</v>
      </c>
      <c r="AP1748" s="25">
        <v>5562.68</v>
      </c>
      <c r="AQ1748" s="25">
        <v>678.24</v>
      </c>
      <c r="AR1748" s="25">
        <v>369.19</v>
      </c>
      <c r="AS1748" s="25">
        <v>115.68</v>
      </c>
      <c r="AT1748" s="25">
        <v>780.26</v>
      </c>
      <c r="AU1748" s="25">
        <v>24.28</v>
      </c>
      <c r="AV1748" s="25">
        <v>661.47</v>
      </c>
      <c r="AW1748" s="25">
        <v>2608.6999999999998</v>
      </c>
      <c r="AX1748" s="25">
        <v>903.06</v>
      </c>
      <c r="AY1748" s="25">
        <v>-60.88</v>
      </c>
      <c r="AZ1748" s="108"/>
      <c r="BA1748" s="10"/>
      <c r="BB1748" s="10"/>
      <c r="BC1748" s="10"/>
      <c r="BD1748" s="10"/>
      <c r="BE1748" s="10"/>
      <c r="BF1748" s="10"/>
      <c r="BG1748" s="10"/>
      <c r="BH1748" s="10"/>
      <c r="BI1748" s="10"/>
      <c r="BJ1748" s="10"/>
      <c r="BK1748" s="10"/>
      <c r="BL1748" s="10"/>
      <c r="BM1748" s="10"/>
      <c r="BN1748" s="10"/>
      <c r="BO1748" s="10"/>
      <c r="BP1748" s="10"/>
      <c r="BQ1748" s="10"/>
      <c r="BR1748" s="10"/>
      <c r="BS1748" s="10"/>
      <c r="BT1748" s="10"/>
      <c r="BU1748" s="10"/>
      <c r="BV1748" s="10"/>
      <c r="BW1748" s="10"/>
      <c r="BX1748" s="10"/>
      <c r="BY1748" s="10"/>
      <c r="BZ1748" s="10"/>
      <c r="CA1748" s="10"/>
      <c r="CB1748" s="10"/>
      <c r="CC1748" s="10"/>
      <c r="CD1748" s="10"/>
      <c r="CE1748" s="10"/>
      <c r="CF1748" s="10"/>
      <c r="CG1748" s="10"/>
      <c r="CH1748" s="10"/>
      <c r="CI1748" s="10"/>
      <c r="CJ1748" s="10"/>
      <c r="CK1748" s="10"/>
      <c r="CL1748" s="10"/>
      <c r="CM1748" s="10"/>
      <c r="CN1748" s="10"/>
      <c r="CO1748" s="10"/>
      <c r="CP1748" s="10"/>
      <c r="CQ1748" s="10"/>
      <c r="CR1748" s="10"/>
      <c r="CS1748" s="10"/>
      <c r="CT1748" s="10"/>
      <c r="CU1748" s="10"/>
      <c r="CV1748" s="10"/>
      <c r="CW1748" s="10"/>
      <c r="CX1748" s="10"/>
      <c r="CY1748" s="10"/>
      <c r="CZ1748" s="10"/>
      <c r="DA1748" s="10"/>
      <c r="DB1748" s="10"/>
      <c r="DC1748" s="10"/>
      <c r="DD1748" s="10"/>
      <c r="DE1748" s="10"/>
      <c r="DF1748" s="10"/>
      <c r="DG1748" s="10"/>
      <c r="DH1748" s="10"/>
      <c r="DI1748" s="10"/>
      <c r="DJ1748" s="10"/>
      <c r="DK1748" s="10"/>
      <c r="DL1748" s="10"/>
      <c r="DM1748" s="10"/>
      <c r="DN1748" s="10"/>
      <c r="DO1748" s="10"/>
      <c r="DP1748" s="10"/>
      <c r="DQ1748" s="10"/>
      <c r="DR1748" s="10"/>
      <c r="DS1748" s="10"/>
    </row>
    <row r="1749" spans="1:123" s="101" customFormat="1" ht="10.95" customHeight="1" x14ac:dyDescent="0.25">
      <c r="A1749" s="75" t="s">
        <v>348</v>
      </c>
      <c r="B1749" s="95" t="str">
        <f t="shared" si="488"/>
        <v>Bud02 2020,5001,'xga002',0.00181318679059918</v>
      </c>
      <c r="C1749" s="96">
        <f t="shared" si="489"/>
        <v>2020</v>
      </c>
      <c r="D1749" s="96">
        <v>5001</v>
      </c>
      <c r="E1749" s="97" t="str">
        <f>IF(LEFT(H1749,1) = "x",H1749,F1749)</f>
        <v>xga002</v>
      </c>
      <c r="F1749" s="90">
        <v>546000</v>
      </c>
      <c r="G1749" s="98">
        <f>IF(""="",1,SUBSTITUTE(SUBSTITUTE("","xxp","xpp"),"xppm13","xppm08"))</f>
        <v>1</v>
      </c>
      <c r="H1749" s="98" t="str">
        <f>IF("xga002"="",1,"xga002")</f>
        <v>xga002</v>
      </c>
      <c r="I1749" s="98">
        <f>IF("E1z"="",1,IF(LEFT("E1z",1)&lt;&gt;"E","E1z",1))</f>
        <v>1</v>
      </c>
      <c r="J1749" s="98" t="str">
        <f>IF("E1z"="",1,IF(LEFT("E1z",1)="E","E1z",1))</f>
        <v>E1z</v>
      </c>
      <c r="K1749" s="99" t="s">
        <v>377</v>
      </c>
      <c r="L1749" s="91">
        <v>5001</v>
      </c>
      <c r="M1749" s="100" t="str">
        <f>IF(LEFT($G1749,4)="xppm","*","")</f>
        <v/>
      </c>
      <c r="N1749" s="101" t="str">
        <f>UPPER(TRIM("          FINANCIAL CONSULTING FEES"))</f>
        <v>FINANCIAL CONSULTING FEES</v>
      </c>
      <c r="P1749" s="102" t="s">
        <v>356</v>
      </c>
      <c r="R1749" s="109">
        <f>IFERROR(IF(1*AB1749&gt;0,AB1749,V1749),V1749)</f>
        <v>1.8131867905991791E-3</v>
      </c>
      <c r="S1749" s="108"/>
      <c r="T1749" s="101">
        <f>IFERROR(IF(LEFT($G1749,4)="xppm",AD1749/VLOOKUP($G1749,$K$11:$Z$28,T$1,0),IF(LEFT($J1749,1)="E",AD1749/VLOOKUP($J1749,$K$11:$Z$28,T$1,0),AD1749/T$6)),"")</f>
        <v>1.8063708100752279E-3</v>
      </c>
      <c r="V1749" s="101">
        <f>IFERROR(IF(LEFT($G1749,4)="xppm",AF1749/VLOOKUP($G1749,$K$11:$Z$28,V$1,0),IF(LEFT($J1749,1)="E",AF1749/VLOOKUP($J1749,$K$11:$Z$28,V$1,0),AF1749/V$6)),"")</f>
        <v>1.8131867905991791E-3</v>
      </c>
      <c r="X1749" s="101">
        <f>IFERROR(IF(LEFT($G1749,4)="xppm",AH1749/VLOOKUP($G1749,$K$11:$Z$28,X$1,0),IF(LEFT($J1749,1)="E",AH1749/VLOOKUP($J1749,$K$11:$Z$28,X$1,0),AH1749/X$6)),"")</f>
        <v>2.0776863012844419E-3</v>
      </c>
      <c r="Z1749" s="101">
        <f>IFERROR(IF(LEFT($G1749,4)="xppm",AJ1749/VLOOKUP($G1749,$K$11:$Z$28,Z$1,0),IF(LEFT($J1749,1)="E",AJ1749/VLOOKUP($J1749,$K$11:$Z$28,Z$1,0),AJ1749/Z$6)),"")</f>
        <v>1.9795579630978955E-3</v>
      </c>
      <c r="AA1749" s="108"/>
      <c r="AB1749" s="99" t="str">
        <f>IFERROR(IF(LEFT($G1749,4)="xppm",AL1749/VLOOKUP($G1749,$K$11:$Z$28,AB$1,0),IF(LEFT($J1749,1)="E",AL1749/VLOOKUP($J1749,$K$11:$AB$28,AB$1,0),AL1749/AB$6)),"")</f>
        <v/>
      </c>
      <c r="AC1749" s="110"/>
      <c r="AD1749" s="14">
        <v>200217.11</v>
      </c>
      <c r="AE1749" s="14"/>
      <c r="AF1749" s="14">
        <v>604432.43999999994</v>
      </c>
      <c r="AG1749" s="14"/>
      <c r="AH1749" s="14">
        <v>753408.87</v>
      </c>
      <c r="AI1749" s="14"/>
      <c r="AJ1749" s="14">
        <v>835159.43579899997</v>
      </c>
      <c r="AK1749" s="65"/>
      <c r="AL1749" s="14">
        <v>0</v>
      </c>
      <c r="AM1749" s="65"/>
      <c r="AN1749" s="25">
        <v>64215.45</v>
      </c>
      <c r="AO1749" s="25">
        <v>62663.27</v>
      </c>
      <c r="AP1749" s="25">
        <v>66424.100000000006</v>
      </c>
      <c r="AQ1749" s="25">
        <v>66185.25</v>
      </c>
      <c r="AR1749" s="25">
        <v>64450.76</v>
      </c>
      <c r="AS1749" s="25">
        <v>76380.160000000003</v>
      </c>
      <c r="AT1749" s="25">
        <v>61052.28</v>
      </c>
      <c r="AU1749" s="25">
        <v>69597.919999999998</v>
      </c>
      <c r="AV1749" s="25">
        <v>66548.960000000006</v>
      </c>
      <c r="AW1749" s="25">
        <v>64905.01</v>
      </c>
      <c r="AX1749" s="25">
        <v>67693.23</v>
      </c>
      <c r="AY1749" s="25">
        <v>67618.87</v>
      </c>
      <c r="AZ1749" s="108"/>
      <c r="BA1749" s="10"/>
      <c r="BB1749" s="10"/>
      <c r="BC1749" s="10"/>
      <c r="BD1749" s="10"/>
      <c r="BE1749" s="10"/>
      <c r="BF1749" s="10"/>
      <c r="BG1749" s="10"/>
      <c r="BH1749" s="10"/>
      <c r="BI1749" s="10"/>
      <c r="BJ1749" s="10"/>
      <c r="BK1749" s="10"/>
      <c r="BL1749" s="10"/>
      <c r="BM1749" s="10"/>
      <c r="BN1749" s="10"/>
      <c r="BO1749" s="10"/>
      <c r="BP1749" s="10"/>
      <c r="BQ1749" s="10"/>
      <c r="BR1749" s="10"/>
      <c r="BS1749" s="10"/>
      <c r="BT1749" s="10"/>
      <c r="BU1749" s="10"/>
      <c r="BV1749" s="10"/>
      <c r="BW1749" s="10"/>
      <c r="BX1749" s="10"/>
      <c r="BY1749" s="10"/>
      <c r="BZ1749" s="10"/>
      <c r="CA1749" s="10"/>
      <c r="CB1749" s="10"/>
      <c r="CC1749" s="10"/>
      <c r="CD1749" s="10"/>
      <c r="CE1749" s="10"/>
      <c r="CF1749" s="10"/>
      <c r="CG1749" s="10"/>
      <c r="CH1749" s="10"/>
      <c r="CI1749" s="10"/>
      <c r="CJ1749" s="10"/>
      <c r="CK1749" s="10"/>
      <c r="CL1749" s="10"/>
      <c r="CM1749" s="10"/>
      <c r="CN1749" s="10"/>
      <c r="CO1749" s="10"/>
      <c r="CP1749" s="10"/>
      <c r="CQ1749" s="10"/>
      <c r="CR1749" s="10"/>
      <c r="CS1749" s="10"/>
      <c r="CT1749" s="10"/>
      <c r="CU1749" s="10"/>
      <c r="CV1749" s="10"/>
      <c r="CW1749" s="10"/>
      <c r="CX1749" s="10"/>
      <c r="CY1749" s="10"/>
      <c r="CZ1749" s="10"/>
      <c r="DA1749" s="10"/>
      <c r="DB1749" s="10"/>
      <c r="DC1749" s="10"/>
      <c r="DD1749" s="10"/>
      <c r="DE1749" s="10"/>
      <c r="DF1749" s="10"/>
      <c r="DG1749" s="10"/>
      <c r="DH1749" s="10"/>
      <c r="DI1749" s="10"/>
      <c r="DJ1749" s="10"/>
      <c r="DK1749" s="10"/>
      <c r="DL1749" s="10"/>
      <c r="DM1749" s="10"/>
      <c r="DN1749" s="10"/>
      <c r="DO1749" s="10"/>
      <c r="DP1749" s="10"/>
      <c r="DQ1749" s="10"/>
      <c r="DR1749" s="10"/>
      <c r="DS1749" s="10"/>
    </row>
    <row r="1750" spans="1:123" s="101" customFormat="1" ht="10.95" customHeight="1" x14ac:dyDescent="0.25">
      <c r="A1750" s="75" t="s">
        <v>348</v>
      </c>
      <c r="B1750" s="95" t="str">
        <f t="shared" si="488"/>
        <v>Bud02 2020,5001,'505300',9646.86111111111</v>
      </c>
      <c r="C1750" s="96">
        <f t="shared" si="489"/>
        <v>2020</v>
      </c>
      <c r="D1750" s="96">
        <v>5001</v>
      </c>
      <c r="E1750" s="97">
        <f>IF(LEFT(H1750,1) = "x",H1750,F1750)</f>
        <v>505300</v>
      </c>
      <c r="F1750" s="90">
        <v>505300</v>
      </c>
      <c r="G1750" s="98">
        <f>IF(""="",1,SUBSTITUTE(SUBSTITUTE("","xxp","xpp"),"xppm13","xppm08"))</f>
        <v>1</v>
      </c>
      <c r="H1750" s="98">
        <f>IF(""="",1,"")</f>
        <v>1</v>
      </c>
      <c r="I1750" s="98">
        <f>IF(""="",1,IF(LEFT("",1)&lt;&gt;"E","",1))</f>
        <v>1</v>
      </c>
      <c r="J1750" s="98">
        <f>IF(""="",1,IF(LEFT("",1)="E","",1))</f>
        <v>1</v>
      </c>
      <c r="K1750" s="99" t="s">
        <v>378</v>
      </c>
      <c r="L1750" s="91">
        <v>5001</v>
      </c>
      <c r="M1750" s="100" t="str">
        <f>IF(LEFT($G1750,4)="xppm","*","")</f>
        <v/>
      </c>
      <c r="N1750" s="101" t="str">
        <f>UPPER(TRIM("          PROFESSIONAL FEES"))</f>
        <v>PROFESSIONAL FEES</v>
      </c>
      <c r="P1750" s="102" t="s">
        <v>356</v>
      </c>
      <c r="R1750" s="109">
        <f>IFERROR(IF(1*AB1750&gt;0,AB1750,V1750),V1750)</f>
        <v>9646.8611111111113</v>
      </c>
      <c r="S1750" s="108"/>
      <c r="T1750" s="101">
        <f>IFERROR(IF(LEFT($G1750,4)="xppm",AD1750/VLOOKUP($G1750,$K$11:$Z$28,T$1,0),IF(LEFT($J1750,1)="E",AD1750/VLOOKUP($J1750,$K$11:$Z$28,T$1,0),AD1750/T$6)),"")</f>
        <v>7568.0466666666662</v>
      </c>
      <c r="V1750" s="101">
        <f>IFERROR(IF(LEFT($G1750,4)="xppm",AF1750/VLOOKUP($G1750,$K$11:$Z$28,V$1,0),IF(LEFT($J1750,1)="E",AF1750/VLOOKUP($J1750,$K$11:$Z$28,V$1,0),AF1750/V$6)),"")</f>
        <v>9646.8611111111113</v>
      </c>
      <c r="X1750" s="101">
        <f>IFERROR(IF(LEFT($G1750,4)="xppm",AH1750/VLOOKUP($G1750,$K$11:$Z$28,X$1,0),IF(LEFT($J1750,1)="E",AH1750/VLOOKUP($J1750,$K$11:$Z$28,X$1,0),AH1750/X$6)),"")</f>
        <v>9686.1666666666661</v>
      </c>
      <c r="Z1750" s="101">
        <f>IFERROR(IF(LEFT($G1750,4)="xppm",AJ1750/VLOOKUP($G1750,$K$11:$Z$28,Z$1,0),IF(LEFT($J1750,1)="E",AJ1750/VLOOKUP($J1750,$K$11:$Z$28,Z$1,0),AJ1750/Z$6)),"")</f>
        <v>11054.362500000001</v>
      </c>
      <c r="AA1750" s="108"/>
      <c r="AB1750" s="99">
        <f>IFERROR(IF(LEFT($G1750,4)="xppm",AL1750/VLOOKUP($G1750,$K$11:$Z$28,AB$1,0),IF(LEFT($J1750,1)="E",AL1750/VLOOKUP($J1750,$K$11:$AB$28,AB$1,0),AL1750/AB$6)),"")</f>
        <v>0</v>
      </c>
      <c r="AC1750" s="110"/>
      <c r="AD1750" s="14">
        <v>22704.14</v>
      </c>
      <c r="AE1750" s="14"/>
      <c r="AF1750" s="14">
        <v>86821.75</v>
      </c>
      <c r="AG1750" s="14"/>
      <c r="AH1750" s="14">
        <v>116234</v>
      </c>
      <c r="AI1750" s="14"/>
      <c r="AJ1750" s="14">
        <v>132652.35</v>
      </c>
      <c r="AK1750" s="65"/>
      <c r="AL1750" s="14">
        <v>0</v>
      </c>
      <c r="AM1750" s="65"/>
      <c r="AN1750" s="25">
        <v>12074.78</v>
      </c>
      <c r="AO1750" s="25">
        <v>8002.85</v>
      </c>
      <c r="AP1750" s="25">
        <v>-166.56</v>
      </c>
      <c r="AQ1750" s="25">
        <v>7957.66</v>
      </c>
      <c r="AR1750" s="25">
        <v>10501.18</v>
      </c>
      <c r="AS1750" s="25">
        <v>9017.56</v>
      </c>
      <c r="AT1750" s="25">
        <v>11990.67</v>
      </c>
      <c r="AU1750" s="25">
        <v>15771.52</v>
      </c>
      <c r="AV1750" s="25">
        <v>8879.02</v>
      </c>
      <c r="AW1750" s="25">
        <v>10432.56</v>
      </c>
      <c r="AX1750" s="25">
        <v>10116.75</v>
      </c>
      <c r="AY1750" s="25">
        <v>2154.83</v>
      </c>
      <c r="AZ1750" s="108"/>
      <c r="BA1750" s="10"/>
      <c r="BB1750" s="10"/>
      <c r="BC1750" s="10"/>
      <c r="BD1750" s="10"/>
      <c r="BE1750" s="10"/>
      <c r="BF1750" s="10"/>
      <c r="BG1750" s="10"/>
      <c r="BH1750" s="10"/>
      <c r="BI1750" s="10"/>
      <c r="BJ1750" s="10"/>
      <c r="BK1750" s="10"/>
      <c r="BL1750" s="10"/>
      <c r="BM1750" s="10"/>
      <c r="BN1750" s="10"/>
      <c r="BO1750" s="10"/>
      <c r="BP1750" s="10"/>
      <c r="BQ1750" s="10"/>
      <c r="BR1750" s="10"/>
      <c r="BS1750" s="10"/>
      <c r="BT1750" s="10"/>
      <c r="BU1750" s="10"/>
      <c r="BV1750" s="10"/>
      <c r="BW1750" s="10"/>
      <c r="BX1750" s="10"/>
      <c r="BY1750" s="10"/>
      <c r="BZ1750" s="10"/>
      <c r="CA1750" s="10"/>
      <c r="CB1750" s="10"/>
      <c r="CC1750" s="10"/>
      <c r="CD1750" s="10"/>
      <c r="CE1750" s="10"/>
      <c r="CF1750" s="10"/>
      <c r="CG1750" s="10"/>
      <c r="CH1750" s="10"/>
      <c r="CI1750" s="10"/>
      <c r="CJ1750" s="10"/>
      <c r="CK1750" s="10"/>
      <c r="CL1750" s="10"/>
      <c r="CM1750" s="10"/>
      <c r="CN1750" s="10"/>
      <c r="CO1750" s="10"/>
      <c r="CP1750" s="10"/>
      <c r="CQ1750" s="10"/>
      <c r="CR1750" s="10"/>
      <c r="CS1750" s="10"/>
      <c r="CT1750" s="10"/>
      <c r="CU1750" s="10"/>
      <c r="CV1750" s="10"/>
      <c r="CW1750" s="10"/>
      <c r="CX1750" s="10"/>
      <c r="CY1750" s="10"/>
      <c r="CZ1750" s="10"/>
      <c r="DA1750" s="10"/>
      <c r="DB1750" s="10"/>
      <c r="DC1750" s="10"/>
      <c r="DD1750" s="10"/>
      <c r="DE1750" s="10"/>
      <c r="DF1750" s="10"/>
      <c r="DG1750" s="10"/>
      <c r="DH1750" s="10"/>
      <c r="DI1750" s="10"/>
      <c r="DJ1750" s="10"/>
      <c r="DK1750" s="10"/>
      <c r="DL1750" s="10"/>
      <c r="DM1750" s="10"/>
      <c r="DN1750" s="10"/>
      <c r="DO1750" s="10"/>
      <c r="DP1750" s="10"/>
      <c r="DQ1750" s="10"/>
      <c r="DR1750" s="10"/>
      <c r="DS1750" s="10"/>
    </row>
    <row r="1751" spans="1:123" s="101" customFormat="1" ht="10.95" customHeight="1" x14ac:dyDescent="0.25">
      <c r="A1751" s="75" t="s">
        <v>348</v>
      </c>
      <c r="B1751" s="95" t="str">
        <f t="shared" si="488"/>
        <v>Bud02 2020,5001,'548000',1309.62888888889</v>
      </c>
      <c r="C1751" s="96">
        <f t="shared" si="489"/>
        <v>2020</v>
      </c>
      <c r="D1751" s="96">
        <v>5001</v>
      </c>
      <c r="E1751" s="97">
        <f>IF(LEFT(H1751,1) = "x",H1751,F1751)</f>
        <v>548000</v>
      </c>
      <c r="F1751" s="90">
        <v>548000</v>
      </c>
      <c r="G1751" s="98">
        <f>IF(""="",1,SUBSTITUTE(SUBSTITUTE("","xxp","xpp"),"xppm13","xppm08"))</f>
        <v>1</v>
      </c>
      <c r="H1751" s="98">
        <f>IF(""="",1,"")</f>
        <v>1</v>
      </c>
      <c r="I1751" s="98">
        <f>IF(""="",1,IF(LEFT("",1)&lt;&gt;"E","",1))</f>
        <v>1</v>
      </c>
      <c r="J1751" s="98">
        <f>IF(""="",1,IF(LEFT("",1)="E","",1))</f>
        <v>1</v>
      </c>
      <c r="K1751" s="99" t="s">
        <v>379</v>
      </c>
      <c r="L1751" s="91">
        <v>5001</v>
      </c>
      <c r="M1751" s="100" t="str">
        <f>IF(LEFT($G1751,4)="xppm","*","")</f>
        <v/>
      </c>
      <c r="N1751" s="101" t="str">
        <f>UPPER(TRIM("          CABLE TV/INTERNET"))</f>
        <v>CABLE TV/INTERNET</v>
      </c>
      <c r="P1751" s="102" t="s">
        <v>370</v>
      </c>
      <c r="R1751" s="109">
        <f>IFERROR(IF(1*AB1751&gt;0,AB1751,V1751),V1751)</f>
        <v>1309.6288888888889</v>
      </c>
      <c r="S1751" s="108"/>
      <c r="T1751" s="101">
        <f>IFERROR(IF(LEFT($G1751,4)="xppm",AD1751/VLOOKUP($G1751,$K$11:$Z$28,T$1,0),IF(LEFT($J1751,1)="E",AD1751/VLOOKUP($J1751,$K$11:$Z$28,T$1,0),AD1751/T$6)),"")</f>
        <v>1250.2866666666666</v>
      </c>
      <c r="V1751" s="101">
        <f>IFERROR(IF(LEFT($G1751,4)="xppm",AF1751/VLOOKUP($G1751,$K$11:$Z$28,V$1,0),IF(LEFT($J1751,1)="E",AF1751/VLOOKUP($J1751,$K$11:$Z$28,V$1,0),AF1751/V$6)),"")</f>
        <v>1309.6288888888889</v>
      </c>
      <c r="X1751" s="101">
        <f>IFERROR(IF(LEFT($G1751,4)="xppm",AH1751/VLOOKUP($G1751,$K$11:$Z$28,X$1,0),IF(LEFT($J1751,1)="E",AH1751/VLOOKUP($J1751,$K$11:$Z$28,X$1,0),AH1751/X$6)),"")</f>
        <v>1193.9116666666666</v>
      </c>
      <c r="Z1751" s="101">
        <f>IFERROR(IF(LEFT($G1751,4)="xppm",AJ1751/VLOOKUP($G1751,$K$11:$Z$28,Z$1,0),IF(LEFT($J1751,1)="E",AJ1751/VLOOKUP($J1751,$K$11:$Z$28,Z$1,0),AJ1751/Z$6)),"")</f>
        <v>1401.1016666666667</v>
      </c>
      <c r="AA1751" s="108"/>
      <c r="AB1751" s="99">
        <f>IFERROR(IF(LEFT($G1751,4)="xppm",AL1751/VLOOKUP($G1751,$K$11:$Z$28,AB$1,0),IF(LEFT($J1751,1)="E",AL1751/VLOOKUP($J1751,$K$11:$AB$28,AB$1,0),AL1751/AB$6)),"")</f>
        <v>0</v>
      </c>
      <c r="AC1751" s="110"/>
      <c r="AD1751" s="14">
        <v>3750.86</v>
      </c>
      <c r="AE1751" s="14"/>
      <c r="AF1751" s="14">
        <v>11786.66</v>
      </c>
      <c r="AG1751" s="14"/>
      <c r="AH1751" s="14">
        <v>14326.94</v>
      </c>
      <c r="AI1751" s="14"/>
      <c r="AJ1751" s="14">
        <v>16813.22</v>
      </c>
      <c r="AK1751" s="65"/>
      <c r="AL1751" s="14">
        <v>0</v>
      </c>
      <c r="AM1751" s="65"/>
      <c r="AN1751" s="25">
        <v>1197.73</v>
      </c>
      <c r="AO1751" s="25">
        <v>1003.5</v>
      </c>
      <c r="AP1751" s="25">
        <v>1350.21</v>
      </c>
      <c r="AQ1751" s="25">
        <v>1341.81</v>
      </c>
      <c r="AR1751" s="25">
        <v>1321.97</v>
      </c>
      <c r="AS1751" s="25">
        <v>1341.98</v>
      </c>
      <c r="AT1751" s="25">
        <v>1343.64</v>
      </c>
      <c r="AU1751" s="25">
        <v>1343.2</v>
      </c>
      <c r="AV1751" s="25">
        <v>1343.2</v>
      </c>
      <c r="AW1751" s="25">
        <v>1343.2</v>
      </c>
      <c r="AX1751" s="25">
        <v>1165.1199999999999</v>
      </c>
      <c r="AY1751" s="25">
        <v>1242.54</v>
      </c>
      <c r="AZ1751" s="108"/>
      <c r="BA1751" s="10"/>
      <c r="BB1751" s="10"/>
      <c r="BC1751" s="10"/>
      <c r="BD1751" s="10"/>
      <c r="BE1751" s="10"/>
      <c r="BF1751" s="10"/>
      <c r="BG1751" s="10"/>
      <c r="BH1751" s="10"/>
      <c r="BI1751" s="10"/>
      <c r="BJ1751" s="10"/>
      <c r="BK1751" s="10"/>
      <c r="BL1751" s="10"/>
      <c r="BM1751" s="10"/>
      <c r="BN1751" s="10"/>
      <c r="BO1751" s="10"/>
      <c r="BP1751" s="10"/>
      <c r="BQ1751" s="10"/>
      <c r="BR1751" s="10"/>
      <c r="BS1751" s="10"/>
      <c r="BT1751" s="10"/>
      <c r="BU1751" s="10"/>
      <c r="BV1751" s="10"/>
      <c r="BW1751" s="10"/>
      <c r="BX1751" s="10"/>
      <c r="BY1751" s="10"/>
      <c r="BZ1751" s="10"/>
      <c r="CA1751" s="10"/>
      <c r="CB1751" s="10"/>
      <c r="CC1751" s="10"/>
      <c r="CD1751" s="10"/>
      <c r="CE1751" s="10"/>
      <c r="CF1751" s="10"/>
      <c r="CG1751" s="10"/>
      <c r="CH1751" s="10"/>
      <c r="CI1751" s="10"/>
      <c r="CJ1751" s="10"/>
      <c r="CK1751" s="10"/>
      <c r="CL1751" s="10"/>
      <c r="CM1751" s="10"/>
      <c r="CN1751" s="10"/>
      <c r="CO1751" s="10"/>
      <c r="CP1751" s="10"/>
      <c r="CQ1751" s="10"/>
      <c r="CR1751" s="10"/>
      <c r="CS1751" s="10"/>
      <c r="CT1751" s="10"/>
      <c r="CU1751" s="10"/>
      <c r="CV1751" s="10"/>
      <c r="CW1751" s="10"/>
      <c r="CX1751" s="10"/>
      <c r="CY1751" s="10"/>
      <c r="CZ1751" s="10"/>
      <c r="DA1751" s="10"/>
      <c r="DB1751" s="10"/>
      <c r="DC1751" s="10"/>
      <c r="DD1751" s="10"/>
      <c r="DE1751" s="10"/>
      <c r="DF1751" s="10"/>
      <c r="DG1751" s="10"/>
      <c r="DH1751" s="10"/>
      <c r="DI1751" s="10"/>
      <c r="DJ1751" s="10"/>
      <c r="DK1751" s="10"/>
      <c r="DL1751" s="10"/>
      <c r="DM1751" s="10"/>
      <c r="DN1751" s="10"/>
      <c r="DO1751" s="10"/>
      <c r="DP1751" s="10"/>
      <c r="DQ1751" s="10"/>
      <c r="DR1751" s="10"/>
      <c r="DS1751" s="10"/>
    </row>
    <row r="1752" spans="1:123" s="101" customFormat="1" ht="10.95" customHeight="1" x14ac:dyDescent="0.25">
      <c r="A1752" s="75" t="s">
        <v>348</v>
      </c>
      <c r="B1752" s="95" t="str">
        <f t="shared" si="488"/>
        <v>Bud02 2020,5001,'549000',9883.06888888889</v>
      </c>
      <c r="C1752" s="96">
        <f t="shared" si="489"/>
        <v>2020</v>
      </c>
      <c r="D1752" s="96">
        <v>5001</v>
      </c>
      <c r="E1752" s="97">
        <f>IF(LEFT(H1752,1) = "x",H1752,F1752)</f>
        <v>549000</v>
      </c>
      <c r="F1752" s="90">
        <v>549000</v>
      </c>
      <c r="G1752" s="98">
        <f>IF(""="",1,SUBSTITUTE(SUBSTITUTE("","xxp","xpp"),"xppm13","xppm08"))</f>
        <v>1</v>
      </c>
      <c r="H1752" s="98">
        <f>IF(""="",1,"")</f>
        <v>1</v>
      </c>
      <c r="I1752" s="98">
        <f>IF(""="",1,IF(LEFT("",1)&lt;&gt;"E","",1))</f>
        <v>1</v>
      </c>
      <c r="J1752" s="98">
        <f>IF(""="",1,IF(LEFT("",1)="E","",1))</f>
        <v>1</v>
      </c>
      <c r="K1752" s="99" t="s">
        <v>380</v>
      </c>
      <c r="L1752" s="91">
        <v>5001</v>
      </c>
      <c r="M1752" s="100" t="str">
        <f>IF(LEFT($G1752,4)="xppm","*","")</f>
        <v/>
      </c>
      <c r="N1752" s="101" t="str">
        <f>UPPER(TRIM("          COMPUTER HARDWARE/SOFTWARE"))</f>
        <v>COMPUTER HARDWARE/SOFTWARE</v>
      </c>
      <c r="P1752" s="102" t="s">
        <v>370</v>
      </c>
      <c r="R1752" s="109">
        <f>IFERROR(IF(1*AB1752&gt;0,AB1752,V1752),V1752)</f>
        <v>9883.068888888889</v>
      </c>
      <c r="S1752" s="108"/>
      <c r="T1752" s="101">
        <f>IFERROR(IF(LEFT($G1752,4)="xppm",AD1752/VLOOKUP($G1752,$K$11:$Z$28,T$1,0),IF(LEFT($J1752,1)="E",AD1752/VLOOKUP($J1752,$K$11:$Z$28,T$1,0),AD1752/T$6)),"")</f>
        <v>9779.7066666666669</v>
      </c>
      <c r="V1752" s="101">
        <f>IFERROR(IF(LEFT($G1752,4)="xppm",AF1752/VLOOKUP($G1752,$K$11:$Z$28,V$1,0),IF(LEFT($J1752,1)="E",AF1752/VLOOKUP($J1752,$K$11:$Z$28,V$1,0),AF1752/V$6)),"")</f>
        <v>9883.068888888889</v>
      </c>
      <c r="X1752" s="101">
        <f>IFERROR(IF(LEFT($G1752,4)="xppm",AH1752/VLOOKUP($G1752,$K$11:$Z$28,X$1,0),IF(LEFT($J1752,1)="E",AH1752/VLOOKUP($J1752,$K$11:$Z$28,X$1,0),AH1752/X$6)),"")</f>
        <v>11029.042500000001</v>
      </c>
      <c r="Z1752" s="101">
        <f>IFERROR(IF(LEFT($G1752,4)="xppm",AJ1752/VLOOKUP($G1752,$K$11:$Z$28,Z$1,0),IF(LEFT($J1752,1)="E",AJ1752/VLOOKUP($J1752,$K$11:$Z$28,Z$1,0),AJ1752/Z$6)),"")</f>
        <v>9545.1258333333335</v>
      </c>
      <c r="AA1752" s="108"/>
      <c r="AB1752" s="99">
        <f>IFERROR(IF(LEFT($G1752,4)="xppm",AL1752/VLOOKUP($G1752,$K$11:$Z$28,AB$1,0),IF(LEFT($J1752,1)="E",AL1752/VLOOKUP($J1752,$K$11:$AB$28,AB$1,0),AL1752/AB$6)),"")</f>
        <v>0</v>
      </c>
      <c r="AC1752" s="110"/>
      <c r="AD1752" s="14">
        <v>29339.119999999999</v>
      </c>
      <c r="AE1752" s="14"/>
      <c r="AF1752" s="14">
        <v>88947.62</v>
      </c>
      <c r="AG1752" s="14"/>
      <c r="AH1752" s="14">
        <v>132348.51</v>
      </c>
      <c r="AI1752" s="14"/>
      <c r="AJ1752" s="14">
        <v>114541.51</v>
      </c>
      <c r="AK1752" s="65"/>
      <c r="AL1752" s="14">
        <v>0</v>
      </c>
      <c r="AM1752" s="65"/>
      <c r="AN1752" s="25">
        <v>12394.89</v>
      </c>
      <c r="AO1752" s="25">
        <v>11588.56</v>
      </c>
      <c r="AP1752" s="25">
        <v>9671.15</v>
      </c>
      <c r="AQ1752" s="25">
        <v>10480.620000000001</v>
      </c>
      <c r="AR1752" s="25">
        <v>11777.44</v>
      </c>
      <c r="AS1752" s="25">
        <v>10321.74</v>
      </c>
      <c r="AT1752" s="25">
        <v>10023.84</v>
      </c>
      <c r="AU1752" s="25">
        <v>9829.7000000000007</v>
      </c>
      <c r="AV1752" s="25">
        <v>7175.16</v>
      </c>
      <c r="AW1752" s="25">
        <v>9528.02</v>
      </c>
      <c r="AX1752" s="25">
        <v>10077.709999999999</v>
      </c>
      <c r="AY1752" s="25">
        <v>9733.39</v>
      </c>
      <c r="AZ1752" s="108"/>
      <c r="BA1752" s="10"/>
      <c r="BB1752" s="10"/>
      <c r="BC1752" s="10"/>
      <c r="BD1752" s="10"/>
      <c r="BE1752" s="10"/>
      <c r="BF1752" s="10"/>
      <c r="BG1752" s="10"/>
      <c r="BH1752" s="10"/>
      <c r="BI1752" s="10"/>
      <c r="BJ1752" s="10"/>
      <c r="BK1752" s="10"/>
      <c r="BL1752" s="10"/>
      <c r="BM1752" s="10"/>
      <c r="BN1752" s="10"/>
      <c r="BO1752" s="10"/>
      <c r="BP1752" s="10"/>
      <c r="BQ1752" s="10"/>
      <c r="BR1752" s="10"/>
      <c r="BS1752" s="10"/>
      <c r="BT1752" s="10"/>
      <c r="BU1752" s="10"/>
      <c r="BV1752" s="10"/>
      <c r="BW1752" s="10"/>
      <c r="BX1752" s="10"/>
      <c r="BY1752" s="10"/>
      <c r="BZ1752" s="10"/>
      <c r="CA1752" s="10"/>
      <c r="CB1752" s="10"/>
      <c r="CC1752" s="10"/>
      <c r="CD1752" s="10"/>
      <c r="CE1752" s="10"/>
      <c r="CF1752" s="10"/>
      <c r="CG1752" s="10"/>
      <c r="CH1752" s="10"/>
      <c r="CI1752" s="10"/>
      <c r="CJ1752" s="10"/>
      <c r="CK1752" s="10"/>
      <c r="CL1752" s="10"/>
      <c r="CM1752" s="10"/>
      <c r="CN1752" s="10"/>
      <c r="CO1752" s="10"/>
      <c r="CP1752" s="10"/>
      <c r="CQ1752" s="10"/>
      <c r="CR1752" s="10"/>
      <c r="CS1752" s="10"/>
      <c r="CT1752" s="10"/>
      <c r="CU1752" s="10"/>
      <c r="CV1752" s="10"/>
      <c r="CW1752" s="10"/>
      <c r="CX1752" s="10"/>
      <c r="CY1752" s="10"/>
      <c r="CZ1752" s="10"/>
      <c r="DA1752" s="10"/>
      <c r="DB1752" s="10"/>
      <c r="DC1752" s="10"/>
      <c r="DD1752" s="10"/>
      <c r="DE1752" s="10"/>
      <c r="DF1752" s="10"/>
      <c r="DG1752" s="10"/>
      <c r="DH1752" s="10"/>
      <c r="DI1752" s="10"/>
      <c r="DJ1752" s="10"/>
      <c r="DK1752" s="10"/>
      <c r="DL1752" s="10"/>
      <c r="DM1752" s="10"/>
      <c r="DN1752" s="10"/>
      <c r="DO1752" s="10"/>
      <c r="DP1752" s="10"/>
      <c r="DQ1752" s="10"/>
      <c r="DR1752" s="10"/>
      <c r="DS1752" s="10"/>
    </row>
    <row r="1753" spans="1:123" s="101" customFormat="1" ht="10.95" customHeight="1" x14ac:dyDescent="0.25">
      <c r="A1753" s="75" t="s">
        <v>348</v>
      </c>
      <c r="B1753" s="95" t="str">
        <f t="shared" si="488"/>
        <v>Bud02 2020,5001,'550000',8158.16333333333</v>
      </c>
      <c r="C1753" s="96">
        <f t="shared" si="489"/>
        <v>2020</v>
      </c>
      <c r="D1753" s="96">
        <v>5001</v>
      </c>
      <c r="E1753" s="97">
        <f>IF(LEFT(H1753,1) = "x",H1753,F1753)</f>
        <v>550000</v>
      </c>
      <c r="F1753" s="90">
        <v>550000</v>
      </c>
      <c r="G1753" s="98">
        <f>IF(""="",1,SUBSTITUTE(SUBSTITUTE("","xxp","xpp"),"xppm13","xppm08"))</f>
        <v>1</v>
      </c>
      <c r="H1753" s="98">
        <f>IF(""="",1,"")</f>
        <v>1</v>
      </c>
      <c r="I1753" s="98">
        <f>IF(""="",1,IF(LEFT("",1)&lt;&gt;"E","",1))</f>
        <v>1</v>
      </c>
      <c r="J1753" s="98">
        <f>IF(""="",1,IF(LEFT("",1)="E","",1))</f>
        <v>1</v>
      </c>
      <c r="K1753" s="99" t="s">
        <v>381</v>
      </c>
      <c r="L1753" s="91">
        <v>5001</v>
      </c>
      <c r="M1753" s="100" t="str">
        <f>IF(LEFT($G1753,4)="xppm","*","")</f>
        <v/>
      </c>
      <c r="N1753" s="101" t="str">
        <f>UPPER(TRIM("          EMPLOYEE EXPENSES"))</f>
        <v>EMPLOYEE EXPENSES</v>
      </c>
      <c r="P1753" s="102" t="s">
        <v>382</v>
      </c>
      <c r="R1753" s="109">
        <f>IFERROR(IF(1*AB1753&gt;0,AB1753,V1753),V1753)</f>
        <v>8158.1633333333339</v>
      </c>
      <c r="S1753" s="108"/>
      <c r="T1753" s="101">
        <f>IFERROR(IF(LEFT($G1753,4)="xppm",AD1753/VLOOKUP($G1753,$K$11:$Z$28,T$1,0),IF(LEFT($J1753,1)="E",AD1753/VLOOKUP($J1753,$K$11:$Z$28,T$1,0),AD1753/T$6)),"")</f>
        <v>9543.2100000000009</v>
      </c>
      <c r="V1753" s="101">
        <f>IFERROR(IF(LEFT($G1753,4)="xppm",AF1753/VLOOKUP($G1753,$K$11:$Z$28,V$1,0),IF(LEFT($J1753,1)="E",AF1753/VLOOKUP($J1753,$K$11:$Z$28,V$1,0),AF1753/V$6)),"")</f>
        <v>8158.1633333333339</v>
      </c>
      <c r="X1753" s="101">
        <f>IFERROR(IF(LEFT($G1753,4)="xppm",AH1753/VLOOKUP($G1753,$K$11:$Z$28,X$1,0),IF(LEFT($J1753,1)="E",AH1753/VLOOKUP($J1753,$K$11:$Z$28,X$1,0),AH1753/X$6)),"")</f>
        <v>6313.5158333333338</v>
      </c>
      <c r="Z1753" s="101">
        <f>IFERROR(IF(LEFT($G1753,4)="xppm",AJ1753/VLOOKUP($G1753,$K$11:$Z$28,Z$1,0),IF(LEFT($J1753,1)="E",AJ1753/VLOOKUP($J1753,$K$11:$Z$28,Z$1,0),AJ1753/Z$6)),"")</f>
        <v>5866.041666666667</v>
      </c>
      <c r="AA1753" s="108"/>
      <c r="AB1753" s="99">
        <f>IFERROR(IF(LEFT($G1753,4)="xppm",AL1753/VLOOKUP($G1753,$K$11:$Z$28,AB$1,0),IF(LEFT($J1753,1)="E",AL1753/VLOOKUP($J1753,$K$11:$AB$28,AB$1,0),AL1753/AB$6)),"")</f>
        <v>0</v>
      </c>
      <c r="AC1753" s="110"/>
      <c r="AD1753" s="14">
        <v>28629.63</v>
      </c>
      <c r="AE1753" s="14"/>
      <c r="AF1753" s="14">
        <v>73423.47</v>
      </c>
      <c r="AG1753" s="14"/>
      <c r="AH1753" s="14">
        <v>75762.19</v>
      </c>
      <c r="AI1753" s="14"/>
      <c r="AJ1753" s="14">
        <v>70392.5</v>
      </c>
      <c r="AK1753" s="65"/>
      <c r="AL1753" s="14">
        <v>0</v>
      </c>
      <c r="AM1753" s="65"/>
      <c r="AN1753" s="25">
        <v>3882.91</v>
      </c>
      <c r="AO1753" s="25">
        <v>4552.72</v>
      </c>
      <c r="AP1753" s="25">
        <v>8949.4599999999991</v>
      </c>
      <c r="AQ1753" s="25">
        <v>3618.07</v>
      </c>
      <c r="AR1753" s="25">
        <v>7137.45</v>
      </c>
      <c r="AS1753" s="25">
        <v>7299.28</v>
      </c>
      <c r="AT1753" s="25">
        <v>9601.0400000000009</v>
      </c>
      <c r="AU1753" s="25">
        <v>8226.27</v>
      </c>
      <c r="AV1753" s="25">
        <v>8911.73</v>
      </c>
      <c r="AW1753" s="25">
        <v>10185.049999999999</v>
      </c>
      <c r="AX1753" s="25">
        <v>10808.76</v>
      </c>
      <c r="AY1753" s="25">
        <v>7635.82</v>
      </c>
      <c r="AZ1753" s="108"/>
      <c r="BA1753" s="10"/>
      <c r="BB1753" s="10"/>
      <c r="BC1753" s="10"/>
      <c r="BD1753" s="10"/>
      <c r="BE1753" s="10"/>
      <c r="BF1753" s="10"/>
      <c r="BG1753" s="10"/>
      <c r="BH1753" s="10"/>
      <c r="BI1753" s="10"/>
      <c r="BJ1753" s="10"/>
      <c r="BK1753" s="10"/>
      <c r="BL1753" s="10"/>
      <c r="BM1753" s="10"/>
      <c r="BN1753" s="10"/>
      <c r="BO1753" s="10"/>
      <c r="BP1753" s="10"/>
      <c r="BQ1753" s="10"/>
      <c r="BR1753" s="10"/>
      <c r="BS1753" s="10"/>
      <c r="BT1753" s="10"/>
      <c r="BU1753" s="10"/>
      <c r="BV1753" s="10"/>
      <c r="BW1753" s="10"/>
      <c r="BX1753" s="10"/>
      <c r="BY1753" s="10"/>
      <c r="BZ1753" s="10"/>
      <c r="CA1753" s="10"/>
      <c r="CB1753" s="10"/>
      <c r="CC1753" s="10"/>
      <c r="CD1753" s="10"/>
      <c r="CE1753" s="10"/>
      <c r="CF1753" s="10"/>
      <c r="CG1753" s="10"/>
      <c r="CH1753" s="10"/>
      <c r="CI1753" s="10"/>
      <c r="CJ1753" s="10"/>
      <c r="CK1753" s="10"/>
      <c r="CL1753" s="10"/>
      <c r="CM1753" s="10"/>
      <c r="CN1753" s="10"/>
      <c r="CO1753" s="10"/>
      <c r="CP1753" s="10"/>
      <c r="CQ1753" s="10"/>
      <c r="CR1753" s="10"/>
      <c r="CS1753" s="10"/>
      <c r="CT1753" s="10"/>
      <c r="CU1753" s="10"/>
      <c r="CV1753" s="10"/>
      <c r="CW1753" s="10"/>
      <c r="CX1753" s="10"/>
      <c r="CY1753" s="10"/>
      <c r="CZ1753" s="10"/>
      <c r="DA1753" s="10"/>
      <c r="DB1753" s="10"/>
      <c r="DC1753" s="10"/>
      <c r="DD1753" s="10"/>
      <c r="DE1753" s="10"/>
      <c r="DF1753" s="10"/>
      <c r="DG1753" s="10"/>
      <c r="DH1753" s="10"/>
      <c r="DI1753" s="10"/>
      <c r="DJ1753" s="10"/>
      <c r="DK1753" s="10"/>
      <c r="DL1753" s="10"/>
      <c r="DM1753" s="10"/>
      <c r="DN1753" s="10"/>
      <c r="DO1753" s="10"/>
      <c r="DP1753" s="10"/>
      <c r="DQ1753" s="10"/>
      <c r="DR1753" s="10"/>
      <c r="DS1753" s="10"/>
    </row>
    <row r="1754" spans="1:123" s="101" customFormat="1" ht="10.95" customHeight="1" x14ac:dyDescent="0.25">
      <c r="A1754" s="75" t="s">
        <v>348</v>
      </c>
      <c r="B1754" s="95" t="str">
        <f t="shared" si="488"/>
        <v>Bud02 2020,5001,'552000',4430.60555555555</v>
      </c>
      <c r="C1754" s="96">
        <f t="shared" si="489"/>
        <v>2020</v>
      </c>
      <c r="D1754" s="96">
        <v>5001</v>
      </c>
      <c r="E1754" s="97">
        <f>IF(LEFT(H1754,1) = "x",H1754,F1754)</f>
        <v>552000</v>
      </c>
      <c r="F1754" s="90">
        <v>552000</v>
      </c>
      <c r="G1754" s="98">
        <f>IF(""="",1,SUBSTITUTE(SUBSTITUTE("","xxp","xpp"),"xppm13","xppm08"))</f>
        <v>1</v>
      </c>
      <c r="H1754" s="98">
        <f>IF(""="",1,"")</f>
        <v>1</v>
      </c>
      <c r="I1754" s="98">
        <f>IF(""="",1,IF(LEFT("",1)&lt;&gt;"E","",1))</f>
        <v>1</v>
      </c>
      <c r="J1754" s="98">
        <f>IF(""="",1,IF(LEFT("",1)="E","",1))</f>
        <v>1</v>
      </c>
      <c r="K1754" s="99" t="s">
        <v>383</v>
      </c>
      <c r="L1754" s="91">
        <v>5001</v>
      </c>
      <c r="M1754" s="100" t="str">
        <f>IF(LEFT($G1754,4)="xppm","*","")</f>
        <v/>
      </c>
      <c r="N1754" s="101" t="str">
        <f>UPPER(TRIM("          OFFICE EXPENSES"))</f>
        <v>OFFICE EXPENSES</v>
      </c>
      <c r="P1754" s="102" t="s">
        <v>370</v>
      </c>
      <c r="R1754" s="109">
        <f>IFERROR(IF(1*AB1754&gt;0,AB1754,V1754),V1754)</f>
        <v>4430.6055555555549</v>
      </c>
      <c r="S1754" s="108"/>
      <c r="T1754" s="101">
        <f>IFERROR(IF(LEFT($G1754,4)="xppm",AD1754/VLOOKUP($G1754,$K$11:$Z$28,T$1,0),IF(LEFT($J1754,1)="E",AD1754/VLOOKUP($J1754,$K$11:$Z$28,T$1,0),AD1754/T$6)),"")</f>
        <v>6690.4933333333329</v>
      </c>
      <c r="V1754" s="101">
        <f>IFERROR(IF(LEFT($G1754,4)="xppm",AF1754/VLOOKUP($G1754,$K$11:$Z$28,V$1,0),IF(LEFT($J1754,1)="E",AF1754/VLOOKUP($J1754,$K$11:$Z$28,V$1,0),AF1754/V$6)),"")</f>
        <v>4430.6055555555549</v>
      </c>
      <c r="X1754" s="101">
        <f>IFERROR(IF(LEFT($G1754,4)="xppm",AH1754/VLOOKUP($G1754,$K$11:$Z$28,X$1,0),IF(LEFT($J1754,1)="E",AH1754/VLOOKUP($J1754,$K$11:$Z$28,X$1,0),AH1754/X$6)),"")</f>
        <v>3408.9683333333337</v>
      </c>
      <c r="Z1754" s="101">
        <f>IFERROR(IF(LEFT($G1754,4)="xppm",AJ1754/VLOOKUP($G1754,$K$11:$Z$28,Z$1,0),IF(LEFT($J1754,1)="E",AJ1754/VLOOKUP($J1754,$K$11:$Z$28,Z$1,0),AJ1754/Z$6)),"")</f>
        <v>2915.2408333333333</v>
      </c>
      <c r="AA1754" s="108"/>
      <c r="AB1754" s="99">
        <f>IFERROR(IF(LEFT($G1754,4)="xppm",AL1754/VLOOKUP($G1754,$K$11:$Z$28,AB$1,0),IF(LEFT($J1754,1)="E",AL1754/VLOOKUP($J1754,$K$11:$AB$28,AB$1,0),AL1754/AB$6)),"")</f>
        <v>0</v>
      </c>
      <c r="AC1754" s="110"/>
      <c r="AD1754" s="14">
        <v>20071.48</v>
      </c>
      <c r="AE1754" s="14"/>
      <c r="AF1754" s="14">
        <v>39875.449999999997</v>
      </c>
      <c r="AG1754" s="14"/>
      <c r="AH1754" s="14">
        <v>40907.620000000003</v>
      </c>
      <c r="AI1754" s="14"/>
      <c r="AJ1754" s="14">
        <v>34982.89</v>
      </c>
      <c r="AK1754" s="65"/>
      <c r="AL1754" s="14">
        <v>0</v>
      </c>
      <c r="AM1754" s="65"/>
      <c r="AN1754" s="25">
        <v>3867.38</v>
      </c>
      <c r="AO1754" s="25">
        <v>3222.72</v>
      </c>
      <c r="AP1754" s="25">
        <v>2306.5</v>
      </c>
      <c r="AQ1754" s="25">
        <v>2116.2800000000002</v>
      </c>
      <c r="AR1754" s="25">
        <v>4517.82</v>
      </c>
      <c r="AS1754" s="25">
        <v>2383.21</v>
      </c>
      <c r="AT1754" s="25">
        <v>1998.28</v>
      </c>
      <c r="AU1754" s="25">
        <v>5270.41</v>
      </c>
      <c r="AV1754" s="25">
        <v>3517.97</v>
      </c>
      <c r="AW1754" s="25">
        <v>6472.89</v>
      </c>
      <c r="AX1754" s="25">
        <v>3747.25</v>
      </c>
      <c r="AY1754" s="25">
        <v>9851.34</v>
      </c>
      <c r="AZ1754" s="108"/>
      <c r="BA1754" s="10"/>
      <c r="BB1754" s="10"/>
      <c r="BC1754" s="10"/>
      <c r="BD1754" s="10"/>
      <c r="BE1754" s="10"/>
      <c r="BF1754" s="10"/>
      <c r="BG1754" s="10"/>
      <c r="BH1754" s="10"/>
      <c r="BI1754" s="10"/>
      <c r="BJ1754" s="10"/>
      <c r="BK1754" s="10"/>
      <c r="BL1754" s="10"/>
      <c r="BM1754" s="10"/>
      <c r="BN1754" s="10"/>
      <c r="BO1754" s="10"/>
      <c r="BP1754" s="10"/>
      <c r="BQ1754" s="10"/>
      <c r="BR1754" s="10"/>
      <c r="BS1754" s="10"/>
      <c r="BT1754" s="10"/>
      <c r="BU1754" s="10"/>
      <c r="BV1754" s="10"/>
      <c r="BW1754" s="10"/>
      <c r="BX1754" s="10"/>
      <c r="BY1754" s="10"/>
      <c r="BZ1754" s="10"/>
      <c r="CA1754" s="10"/>
      <c r="CB1754" s="10"/>
      <c r="CC1754" s="10"/>
      <c r="CD1754" s="10"/>
      <c r="CE1754" s="10"/>
      <c r="CF1754" s="10"/>
      <c r="CG1754" s="10"/>
      <c r="CH1754" s="10"/>
      <c r="CI1754" s="10"/>
      <c r="CJ1754" s="10"/>
      <c r="CK1754" s="10"/>
      <c r="CL1754" s="10"/>
      <c r="CM1754" s="10"/>
      <c r="CN1754" s="10"/>
      <c r="CO1754" s="10"/>
      <c r="CP1754" s="10"/>
      <c r="CQ1754" s="10"/>
      <c r="CR1754" s="10"/>
      <c r="CS1754" s="10"/>
      <c r="CT1754" s="10"/>
      <c r="CU1754" s="10"/>
      <c r="CV1754" s="10"/>
      <c r="CW1754" s="10"/>
      <c r="CX1754" s="10"/>
      <c r="CY1754" s="10"/>
      <c r="CZ1754" s="10"/>
      <c r="DA1754" s="10"/>
      <c r="DB1754" s="10"/>
      <c r="DC1754" s="10"/>
      <c r="DD1754" s="10"/>
      <c r="DE1754" s="10"/>
      <c r="DF1754" s="10"/>
      <c r="DG1754" s="10"/>
      <c r="DH1754" s="10"/>
      <c r="DI1754" s="10"/>
      <c r="DJ1754" s="10"/>
      <c r="DK1754" s="10"/>
      <c r="DL1754" s="10"/>
      <c r="DM1754" s="10"/>
      <c r="DN1754" s="10"/>
      <c r="DO1754" s="10"/>
      <c r="DP1754" s="10"/>
      <c r="DQ1754" s="10"/>
      <c r="DR1754" s="10"/>
      <c r="DS1754" s="10"/>
    </row>
    <row r="1755" spans="1:123" s="101" customFormat="1" ht="10.95" customHeight="1" x14ac:dyDescent="0.25">
      <c r="A1755" s="75" t="s">
        <v>348</v>
      </c>
      <c r="B1755" s="95" t="str">
        <f t="shared" si="488"/>
        <v>Bud02 2020,5001,'553500',2107.19111111111</v>
      </c>
      <c r="C1755" s="96">
        <f t="shared" si="489"/>
        <v>2020</v>
      </c>
      <c r="D1755" s="96">
        <v>5001</v>
      </c>
      <c r="E1755" s="97">
        <f>IF(LEFT(H1755,1) = "x",H1755,F1755)</f>
        <v>553500</v>
      </c>
      <c r="F1755" s="90">
        <v>553500</v>
      </c>
      <c r="G1755" s="98">
        <f>IF(""="",1,SUBSTITUTE(SUBSTITUTE("","xxp","xpp"),"xppm13","xppm08"))</f>
        <v>1</v>
      </c>
      <c r="H1755" s="98">
        <f>IF(""="",1,"")</f>
        <v>1</v>
      </c>
      <c r="I1755" s="98">
        <f>IF(""="",1,IF(LEFT("",1)&lt;&gt;"E","",1))</f>
        <v>1</v>
      </c>
      <c r="J1755" s="98">
        <f>IF(""="",1,IF(LEFT("",1)="E","",1))</f>
        <v>1</v>
      </c>
      <c r="K1755" s="99" t="s">
        <v>384</v>
      </c>
      <c r="L1755" s="91">
        <v>5001</v>
      </c>
      <c r="M1755" s="100" t="str">
        <f>IF(LEFT($G1755,4)="xppm","*","")</f>
        <v/>
      </c>
      <c r="N1755" s="101" t="str">
        <f>UPPER(TRIM("          TELEPHONE/CELL PHONE"))</f>
        <v>TELEPHONE/CELL PHONE</v>
      </c>
      <c r="P1755" s="102" t="s">
        <v>370</v>
      </c>
      <c r="R1755" s="109">
        <f>IFERROR(IF(1*AB1755&gt;0,AB1755,V1755),V1755)</f>
        <v>2107.1911111111112</v>
      </c>
      <c r="S1755" s="108"/>
      <c r="T1755" s="101">
        <f>IFERROR(IF(LEFT($G1755,4)="xppm",AD1755/VLOOKUP($G1755,$K$11:$Z$28,T$1,0),IF(LEFT($J1755,1)="E",AD1755/VLOOKUP($J1755,$K$11:$Z$28,T$1,0),AD1755/T$6)),"")</f>
        <v>2090.15</v>
      </c>
      <c r="V1755" s="101">
        <f>IFERROR(IF(LEFT($G1755,4)="xppm",AF1755/VLOOKUP($G1755,$K$11:$Z$28,V$1,0),IF(LEFT($J1755,1)="E",AF1755/VLOOKUP($J1755,$K$11:$Z$28,V$1,0),AF1755/V$6)),"")</f>
        <v>2107.1911111111112</v>
      </c>
      <c r="X1755" s="101">
        <f>IFERROR(IF(LEFT($G1755,4)="xppm",AH1755/VLOOKUP($G1755,$K$11:$Z$28,X$1,0),IF(LEFT($J1755,1)="E",AH1755/VLOOKUP($J1755,$K$11:$Z$28,X$1,0),AH1755/X$6)),"")</f>
        <v>2115.6525000000001</v>
      </c>
      <c r="Z1755" s="101">
        <f>IFERROR(IF(LEFT($G1755,4)="xppm",AJ1755/VLOOKUP($G1755,$K$11:$Z$28,Z$1,0),IF(LEFT($J1755,1)="E",AJ1755/VLOOKUP($J1755,$K$11:$Z$28,Z$1,0),AJ1755/Z$6)),"")</f>
        <v>2173.9183333333335</v>
      </c>
      <c r="AA1755" s="108"/>
      <c r="AB1755" s="99">
        <f>IFERROR(IF(LEFT($G1755,4)="xppm",AL1755/VLOOKUP($G1755,$K$11:$Z$28,AB$1,0),IF(LEFT($J1755,1)="E",AL1755/VLOOKUP($J1755,$K$11:$AB$28,AB$1,0),AL1755/AB$6)),"")</f>
        <v>0</v>
      </c>
      <c r="AC1755" s="110"/>
      <c r="AD1755" s="14">
        <v>6270.45</v>
      </c>
      <c r="AE1755" s="14"/>
      <c r="AF1755" s="14">
        <v>18964.72</v>
      </c>
      <c r="AG1755" s="14"/>
      <c r="AH1755" s="14">
        <v>25387.83</v>
      </c>
      <c r="AI1755" s="14"/>
      <c r="AJ1755" s="14">
        <v>26087.02</v>
      </c>
      <c r="AK1755" s="65"/>
      <c r="AL1755" s="14">
        <v>0</v>
      </c>
      <c r="AM1755" s="65"/>
      <c r="AN1755" s="25">
        <v>2362.92</v>
      </c>
      <c r="AO1755" s="25">
        <v>2202.06</v>
      </c>
      <c r="AP1755" s="25">
        <v>2223.06</v>
      </c>
      <c r="AQ1755" s="25">
        <v>2396.42</v>
      </c>
      <c r="AR1755" s="25">
        <v>2529.5500000000002</v>
      </c>
      <c r="AS1755" s="25">
        <v>1896.81</v>
      </c>
      <c r="AT1755" s="25">
        <v>2070.09</v>
      </c>
      <c r="AU1755" s="25">
        <v>1833.22</v>
      </c>
      <c r="AV1755" s="25">
        <v>1968.18</v>
      </c>
      <c r="AW1755" s="25">
        <v>2194.0500000000002</v>
      </c>
      <c r="AX1755" s="25">
        <v>2019.69</v>
      </c>
      <c r="AY1755" s="25">
        <v>2056.71</v>
      </c>
      <c r="AZ1755" s="108"/>
      <c r="BA1755" s="10"/>
      <c r="BB1755" s="10"/>
      <c r="BC1755" s="10"/>
      <c r="BD1755" s="10"/>
      <c r="BE1755" s="10"/>
      <c r="BF1755" s="10"/>
      <c r="BG1755" s="10"/>
      <c r="BH1755" s="10"/>
      <c r="BI1755" s="10"/>
      <c r="BJ1755" s="10"/>
      <c r="BK1755" s="10"/>
      <c r="BL1755" s="10"/>
      <c r="BM1755" s="10"/>
      <c r="BN1755" s="10"/>
      <c r="BO1755" s="10"/>
      <c r="BP1755" s="10"/>
      <c r="BQ1755" s="10"/>
      <c r="BR1755" s="10"/>
      <c r="BS1755" s="10"/>
      <c r="BT1755" s="10"/>
      <c r="BU1755" s="10"/>
      <c r="BV1755" s="10"/>
      <c r="BW1755" s="10"/>
      <c r="BX1755" s="10"/>
      <c r="BY1755" s="10"/>
      <c r="BZ1755" s="10"/>
      <c r="CA1755" s="10"/>
      <c r="CB1755" s="10"/>
      <c r="CC1755" s="10"/>
      <c r="CD1755" s="10"/>
      <c r="CE1755" s="10"/>
      <c r="CF1755" s="10"/>
      <c r="CG1755" s="10"/>
      <c r="CH1755" s="10"/>
      <c r="CI1755" s="10"/>
      <c r="CJ1755" s="10"/>
      <c r="CK1755" s="10"/>
      <c r="CL1755" s="10"/>
      <c r="CM1755" s="10"/>
      <c r="CN1755" s="10"/>
      <c r="CO1755" s="10"/>
      <c r="CP1755" s="10"/>
      <c r="CQ1755" s="10"/>
      <c r="CR1755" s="10"/>
      <c r="CS1755" s="10"/>
      <c r="CT1755" s="10"/>
      <c r="CU1755" s="10"/>
      <c r="CV1755" s="10"/>
      <c r="CW1755" s="10"/>
      <c r="CX1755" s="10"/>
      <c r="CY1755" s="10"/>
      <c r="CZ1755" s="10"/>
      <c r="DA1755" s="10"/>
      <c r="DB1755" s="10"/>
      <c r="DC1755" s="10"/>
      <c r="DD1755" s="10"/>
      <c r="DE1755" s="10"/>
      <c r="DF1755" s="10"/>
      <c r="DG1755" s="10"/>
      <c r="DH1755" s="10"/>
      <c r="DI1755" s="10"/>
      <c r="DJ1755" s="10"/>
      <c r="DK1755" s="10"/>
      <c r="DL1755" s="10"/>
      <c r="DM1755" s="10"/>
      <c r="DN1755" s="10"/>
      <c r="DO1755" s="10"/>
      <c r="DP1755" s="10"/>
      <c r="DQ1755" s="10"/>
      <c r="DR1755" s="10"/>
      <c r="DS1755" s="10"/>
    </row>
    <row r="1756" spans="1:123" s="101" customFormat="1" ht="10.95" customHeight="1" x14ac:dyDescent="0.25">
      <c r="A1756" s="75" t="s">
        <v>348</v>
      </c>
      <c r="B1756" s="95" t="str">
        <f t="shared" si="488"/>
        <v>Bud02 2020,5001,'555000',279.963333333333</v>
      </c>
      <c r="C1756" s="96">
        <f t="shared" si="489"/>
        <v>2020</v>
      </c>
      <c r="D1756" s="96">
        <v>5001</v>
      </c>
      <c r="E1756" s="97">
        <f>IF(LEFT(H1756,1) = "x",H1756,F1756)</f>
        <v>555000</v>
      </c>
      <c r="F1756" s="90">
        <v>555000</v>
      </c>
      <c r="G1756" s="98">
        <f>IF(""="",1,SUBSTITUTE(SUBSTITUTE("","xxp","xpp"),"xppm13","xppm08"))</f>
        <v>1</v>
      </c>
      <c r="H1756" s="98">
        <f>IF(""="",1,"")</f>
        <v>1</v>
      </c>
      <c r="I1756" s="98">
        <f>IF(""="",1,IF(LEFT("",1)&lt;&gt;"E","",1))</f>
        <v>1</v>
      </c>
      <c r="J1756" s="98">
        <f>IF(""="",1,IF(LEFT("",1)="E","",1))</f>
        <v>1</v>
      </c>
      <c r="K1756" s="99" t="s">
        <v>385</v>
      </c>
      <c r="L1756" s="91">
        <v>5001</v>
      </c>
      <c r="M1756" s="100" t="str">
        <f>IF(LEFT($G1756,4)="xppm","*","")</f>
        <v/>
      </c>
      <c r="N1756" s="101" t="str">
        <f>UPPER(TRIM("          DONATIONS"))</f>
        <v>DONATIONS</v>
      </c>
      <c r="P1756" s="102" t="s">
        <v>386</v>
      </c>
      <c r="R1756" s="109">
        <f>IFERROR(IF(1*AB1756&gt;0,AB1756,V1756),V1756)</f>
        <v>279.96333333333337</v>
      </c>
      <c r="S1756" s="108"/>
      <c r="T1756" s="101">
        <f>IFERROR(IF(LEFT($G1756,4)="xppm",AD1756/VLOOKUP($G1756,$K$11:$Z$28,T$1,0),IF(LEFT($J1756,1)="E",AD1756/VLOOKUP($J1756,$K$11:$Z$28,T$1,0),AD1756/T$6)),"")</f>
        <v>221.04333333333332</v>
      </c>
      <c r="V1756" s="101">
        <f>IFERROR(IF(LEFT($G1756,4)="xppm",AF1756/VLOOKUP($G1756,$K$11:$Z$28,V$1,0),IF(LEFT($J1756,1)="E",AF1756/VLOOKUP($J1756,$K$11:$Z$28,V$1,0),AF1756/V$6)),"")</f>
        <v>279.96333333333337</v>
      </c>
      <c r="X1756" s="101">
        <f>IFERROR(IF(LEFT($G1756,4)="xppm",AH1756/VLOOKUP($G1756,$K$11:$Z$28,X$1,0),IF(LEFT($J1756,1)="E",AH1756/VLOOKUP($J1756,$K$11:$Z$28,X$1,0),AH1756/X$6)),"")</f>
        <v>690.93916666666667</v>
      </c>
      <c r="Z1756" s="101">
        <f>IFERROR(IF(LEFT($G1756,4)="xppm",AJ1756/VLOOKUP($G1756,$K$11:$Z$28,Z$1,0),IF(LEFT($J1756,1)="E",AJ1756/VLOOKUP($J1756,$K$11:$Z$28,Z$1,0),AJ1756/Z$6)),"")</f>
        <v>622.21333300000003</v>
      </c>
      <c r="AA1756" s="108"/>
      <c r="AB1756" s="99">
        <f>IFERROR(IF(LEFT($G1756,4)="xppm",AL1756/VLOOKUP($G1756,$K$11:$Z$28,AB$1,0),IF(LEFT($J1756,1)="E",AL1756/VLOOKUP($J1756,$K$11:$AB$28,AB$1,0),AL1756/AB$6)),"")</f>
        <v>0</v>
      </c>
      <c r="AC1756" s="110"/>
      <c r="AD1756" s="14">
        <v>663.13</v>
      </c>
      <c r="AE1756" s="14"/>
      <c r="AF1756" s="14">
        <v>2519.67</v>
      </c>
      <c r="AG1756" s="14"/>
      <c r="AH1756" s="14">
        <v>8291.27</v>
      </c>
      <c r="AI1756" s="14"/>
      <c r="AJ1756" s="14">
        <v>7466.559996</v>
      </c>
      <c r="AK1756" s="65"/>
      <c r="AL1756" s="14">
        <v>0</v>
      </c>
      <c r="AM1756" s="65"/>
      <c r="AN1756" s="25">
        <v>1946.48</v>
      </c>
      <c r="AO1756" s="25">
        <v>494.74</v>
      </c>
      <c r="AP1756" s="25">
        <v>342.99</v>
      </c>
      <c r="AQ1756" s="25">
        <v>60</v>
      </c>
      <c r="AR1756" s="25">
        <v>956.67</v>
      </c>
      <c r="AS1756" s="25">
        <v>636.53</v>
      </c>
      <c r="AT1756" s="25">
        <v>67.78</v>
      </c>
      <c r="AU1756" s="25">
        <v>67.78</v>
      </c>
      <c r="AV1756" s="25">
        <v>67.78</v>
      </c>
      <c r="AW1756" s="25">
        <v>527.57000000000005</v>
      </c>
      <c r="AX1756" s="25">
        <v>67.78</v>
      </c>
      <c r="AY1756" s="25">
        <v>67.78</v>
      </c>
      <c r="AZ1756" s="108"/>
      <c r="BA1756" s="10"/>
      <c r="BB1756" s="10"/>
      <c r="BC1756" s="10"/>
      <c r="BD1756" s="10"/>
      <c r="BE1756" s="10"/>
      <c r="BF1756" s="10"/>
      <c r="BG1756" s="10"/>
      <c r="BH1756" s="10"/>
      <c r="BI1756" s="10"/>
      <c r="BJ1756" s="10"/>
      <c r="BK1756" s="10"/>
      <c r="BL1756" s="10"/>
      <c r="BM1756" s="10"/>
      <c r="BN1756" s="10"/>
      <c r="BO1756" s="10"/>
      <c r="BP1756" s="10"/>
      <c r="BQ1756" s="10"/>
      <c r="BR1756" s="10"/>
      <c r="BS1756" s="10"/>
      <c r="BT1756" s="10"/>
      <c r="BU1756" s="10"/>
      <c r="BV1756" s="10"/>
      <c r="BW1756" s="10"/>
      <c r="BX1756" s="10"/>
      <c r="BY1756" s="10"/>
      <c r="BZ1756" s="10"/>
      <c r="CA1756" s="10"/>
      <c r="CB1756" s="10"/>
      <c r="CC1756" s="10"/>
      <c r="CD1756" s="10"/>
      <c r="CE1756" s="10"/>
      <c r="CF1756" s="10"/>
      <c r="CG1756" s="10"/>
      <c r="CH1756" s="10"/>
      <c r="CI1756" s="10"/>
      <c r="CJ1756" s="10"/>
      <c r="CK1756" s="10"/>
      <c r="CL1756" s="10"/>
      <c r="CM1756" s="10"/>
      <c r="CN1756" s="10"/>
      <c r="CO1756" s="10"/>
      <c r="CP1756" s="10"/>
      <c r="CQ1756" s="10"/>
      <c r="CR1756" s="10"/>
      <c r="CS1756" s="10"/>
      <c r="CT1756" s="10"/>
      <c r="CU1756" s="10"/>
      <c r="CV1756" s="10"/>
      <c r="CW1756" s="10"/>
      <c r="CX1756" s="10"/>
      <c r="CY1756" s="10"/>
      <c r="CZ1756" s="10"/>
      <c r="DA1756" s="10"/>
      <c r="DB1756" s="10"/>
      <c r="DC1756" s="10"/>
      <c r="DD1756" s="10"/>
      <c r="DE1756" s="10"/>
      <c r="DF1756" s="10"/>
      <c r="DG1756" s="10"/>
      <c r="DH1756" s="10"/>
      <c r="DI1756" s="10"/>
      <c r="DJ1756" s="10"/>
      <c r="DK1756" s="10"/>
      <c r="DL1756" s="10"/>
      <c r="DM1756" s="10"/>
      <c r="DN1756" s="10"/>
      <c r="DO1756" s="10"/>
      <c r="DP1756" s="10"/>
      <c r="DQ1756" s="10"/>
      <c r="DR1756" s="10"/>
      <c r="DS1756" s="10"/>
    </row>
    <row r="1757" spans="1:123" s="101" customFormat="1" ht="10.95" customHeight="1" x14ac:dyDescent="0.25">
      <c r="A1757" s="75" t="s">
        <v>348</v>
      </c>
      <c r="B1757" s="95" t="str">
        <f t="shared" si="488"/>
        <v>Bud02 2020,5001,'xga001',0.00072527472823894</v>
      </c>
      <c r="C1757" s="96">
        <f t="shared" si="489"/>
        <v>2020</v>
      </c>
      <c r="D1757" s="96">
        <v>5001</v>
      </c>
      <c r="E1757" s="97" t="str">
        <f>IF(LEFT(H1757,1) = "x",H1757,F1757)</f>
        <v>xga001</v>
      </c>
      <c r="F1757" s="90">
        <v>555500</v>
      </c>
      <c r="G1757" s="98">
        <f>IF(""="",1,SUBSTITUTE(SUBSTITUTE("","xxp","xpp"),"xppm13","xppm08"))</f>
        <v>1</v>
      </c>
      <c r="H1757" s="98" t="str">
        <f>IF("xga001"="",1,"xga001")</f>
        <v>xga001</v>
      </c>
      <c r="I1757" s="98">
        <f>IF("E1z"="",1,IF(LEFT("E1z",1)&lt;&gt;"E","E1z",1))</f>
        <v>1</v>
      </c>
      <c r="J1757" s="98" t="str">
        <f>IF("E1z"="",1,IF(LEFT("E1z",1)="E","E1z",1))</f>
        <v>E1z</v>
      </c>
      <c r="K1757" s="99" t="s">
        <v>387</v>
      </c>
      <c r="L1757" s="91">
        <v>5001</v>
      </c>
      <c r="M1757" s="100" t="str">
        <f>IF(LEFT($G1757,4)="xppm","*","")</f>
        <v/>
      </c>
      <c r="N1757" s="101" t="str">
        <f>UPPER(TRIM("          BAD DEBT"))</f>
        <v>BAD DEBT</v>
      </c>
      <c r="P1757" s="102" t="s">
        <v>388</v>
      </c>
      <c r="R1757" s="109">
        <f>IFERROR(IF(1*AB1757&gt;0,AB1757,V1757),V1757)</f>
        <v>7.2527472823894022E-4</v>
      </c>
      <c r="S1757" s="108"/>
      <c r="T1757" s="101">
        <f>IFERROR(IF(LEFT($G1757,4)="xppm",AD1757/VLOOKUP($G1757,$K$11:$Z$28,T$1,0),IF(LEFT($J1757,1)="E",AD1757/VLOOKUP($J1757,$K$11:$Z$28,T$1,0),AD1757/T$6)),"")</f>
        <v>7.2254837816245214E-4</v>
      </c>
      <c r="V1757" s="101">
        <f>IFERROR(IF(LEFT($G1757,4)="xppm",AF1757/VLOOKUP($G1757,$K$11:$Z$28,V$1,0),IF(LEFT($J1757,1)="E",AF1757/VLOOKUP($J1757,$K$11:$Z$28,V$1,0),AF1757/V$6)),"")</f>
        <v>7.2527472823894022E-4</v>
      </c>
      <c r="X1757" s="101">
        <f>IFERROR(IF(LEFT($G1757,4)="xppm",AH1757/VLOOKUP($G1757,$K$11:$Z$28,X$1,0),IF(LEFT($J1757,1)="E",AH1757/VLOOKUP($J1757,$K$11:$Z$28,X$1,0),AH1757/X$6)),"")</f>
        <v>1.1299360885311939E-3</v>
      </c>
      <c r="Z1757" s="101">
        <f>IFERROR(IF(LEFT($G1757,4)="xppm",AJ1757/VLOOKUP($G1757,$K$11:$Z$28,Z$1,0),IF(LEFT($J1757,1)="E",AJ1757/VLOOKUP($J1757,$K$11:$Z$28,Z$1,0),AJ1757/Z$6)),"")</f>
        <v>7.9182318524010633E-4</v>
      </c>
      <c r="AA1757" s="108"/>
      <c r="AB1757" s="99" t="str">
        <f>IFERROR(IF(LEFT($G1757,4)="xppm",AL1757/VLOOKUP($G1757,$K$11:$Z$28,AB$1,0),IF(LEFT($J1757,1)="E",AL1757/VLOOKUP($J1757,$K$11:$AB$28,AB$1,0),AL1757/AB$6)),"")</f>
        <v/>
      </c>
      <c r="AC1757" s="110"/>
      <c r="AD1757" s="14">
        <v>80086.850000000006</v>
      </c>
      <c r="AE1757" s="14"/>
      <c r="AF1757" s="14">
        <v>241772.98</v>
      </c>
      <c r="AG1757" s="14"/>
      <c r="AH1757" s="14">
        <v>409736.48</v>
      </c>
      <c r="AI1757" s="14"/>
      <c r="AJ1757" s="14">
        <v>334063.77432000003</v>
      </c>
      <c r="AK1757" s="65"/>
      <c r="AL1757" s="14">
        <v>0</v>
      </c>
      <c r="AM1757" s="65"/>
      <c r="AN1757" s="25">
        <v>40495.57</v>
      </c>
      <c r="AO1757" s="25">
        <v>39651.18</v>
      </c>
      <c r="AP1757" s="25">
        <v>41697.07</v>
      </c>
      <c r="AQ1757" s="25">
        <v>26474.1</v>
      </c>
      <c r="AR1757" s="25">
        <v>25780.3</v>
      </c>
      <c r="AS1757" s="25">
        <v>30552.06</v>
      </c>
      <c r="AT1757" s="25">
        <v>24420.91</v>
      </c>
      <c r="AU1757" s="25">
        <v>27839.17</v>
      </c>
      <c r="AV1757" s="25">
        <v>26619.59</v>
      </c>
      <c r="AW1757" s="25">
        <v>25962.01</v>
      </c>
      <c r="AX1757" s="25">
        <v>27077.29</v>
      </c>
      <c r="AY1757" s="25">
        <v>27047.55</v>
      </c>
      <c r="AZ1757" s="108"/>
      <c r="BA1757" s="10"/>
      <c r="BB1757" s="10"/>
      <c r="BC1757" s="10"/>
      <c r="BD1757" s="10"/>
      <c r="BE1757" s="10"/>
      <c r="BF1757" s="10"/>
      <c r="BG1757" s="10"/>
      <c r="BH1757" s="10"/>
      <c r="BI1757" s="10"/>
      <c r="BJ1757" s="10"/>
      <c r="BK1757" s="10"/>
      <c r="BL1757" s="10"/>
      <c r="BM1757" s="10"/>
      <c r="BN1757" s="10"/>
      <c r="BO1757" s="10"/>
      <c r="BP1757" s="10"/>
      <c r="BQ1757" s="10"/>
      <c r="BR1757" s="10"/>
      <c r="BS1757" s="10"/>
      <c r="BT1757" s="10"/>
      <c r="BU1757" s="10"/>
      <c r="BV1757" s="10"/>
      <c r="BW1757" s="10"/>
      <c r="BX1757" s="10"/>
      <c r="BY1757" s="10"/>
      <c r="BZ1757" s="10"/>
      <c r="CA1757" s="10"/>
      <c r="CB1757" s="10"/>
      <c r="CC1757" s="10"/>
      <c r="CD1757" s="10"/>
      <c r="CE1757" s="10"/>
      <c r="CF1757" s="10"/>
      <c r="CG1757" s="10"/>
      <c r="CH1757" s="10"/>
      <c r="CI1757" s="10"/>
      <c r="CJ1757" s="10"/>
      <c r="CK1757" s="10"/>
      <c r="CL1757" s="10"/>
      <c r="CM1757" s="10"/>
      <c r="CN1757" s="10"/>
      <c r="CO1757" s="10"/>
      <c r="CP1757" s="10"/>
      <c r="CQ1757" s="10"/>
      <c r="CR1757" s="10"/>
      <c r="CS1757" s="10"/>
      <c r="CT1757" s="10"/>
      <c r="CU1757" s="10"/>
      <c r="CV1757" s="10"/>
      <c r="CW1757" s="10"/>
      <c r="CX1757" s="10"/>
      <c r="CY1757" s="10"/>
      <c r="CZ1757" s="10"/>
      <c r="DA1757" s="10"/>
      <c r="DB1757" s="10"/>
      <c r="DC1757" s="10"/>
      <c r="DD1757" s="10"/>
      <c r="DE1757" s="10"/>
      <c r="DF1757" s="10"/>
      <c r="DG1757" s="10"/>
      <c r="DH1757" s="10"/>
      <c r="DI1757" s="10"/>
      <c r="DJ1757" s="10"/>
      <c r="DK1757" s="10"/>
      <c r="DL1757" s="10"/>
      <c r="DM1757" s="10"/>
      <c r="DN1757" s="10"/>
      <c r="DO1757" s="10"/>
      <c r="DP1757" s="10"/>
      <c r="DQ1757" s="10"/>
      <c r="DR1757" s="10"/>
      <c r="DS1757" s="10"/>
    </row>
    <row r="1758" spans="1:123" s="101" customFormat="1" ht="10.95" customHeight="1" x14ac:dyDescent="0.25">
      <c r="A1758" s="75" t="s">
        <v>348</v>
      </c>
      <c r="B1758" s="95" t="str">
        <f t="shared" si="488"/>
        <v>Bud02 2020,5001,'556000',108686.76</v>
      </c>
      <c r="C1758" s="96">
        <f t="shared" si="489"/>
        <v>2020</v>
      </c>
      <c r="D1758" s="96">
        <v>5001</v>
      </c>
      <c r="E1758" s="97">
        <f>IF(LEFT(H1758,1) = "x",H1758,F1758)</f>
        <v>556000</v>
      </c>
      <c r="F1758" s="90">
        <v>556000</v>
      </c>
      <c r="G1758" s="98">
        <f>IF(""="",1,SUBSTITUTE(SUBSTITUTE("","xxp","xpp"),"xppm13","xppm08"))</f>
        <v>1</v>
      </c>
      <c r="H1758" s="98">
        <f>IF(""="",1,"")</f>
        <v>1</v>
      </c>
      <c r="I1758" s="98">
        <f>IF(""="",1,IF(LEFT("",1)&lt;&gt;"E","",1))</f>
        <v>1</v>
      </c>
      <c r="J1758" s="98">
        <f>IF(""="",1,IF(LEFT("",1)="E","",1))</f>
        <v>1</v>
      </c>
      <c r="K1758" s="99" t="s">
        <v>389</v>
      </c>
      <c r="L1758" s="91">
        <v>5001</v>
      </c>
      <c r="M1758" s="100" t="str">
        <f>IF(LEFT($G1758,4)="xppm","*","")</f>
        <v/>
      </c>
      <c r="N1758" s="101" t="str">
        <f>UPPER(TRIM("          MEDICAID BED TAX"))</f>
        <v>MEDICAID BED TAX</v>
      </c>
      <c r="P1758" s="102" t="s">
        <v>356</v>
      </c>
      <c r="R1758" s="109">
        <f>IFERROR(IF(1*AB1758&gt;0,AB1758,V1758),V1758)</f>
        <v>108686.76</v>
      </c>
      <c r="S1758" s="108"/>
      <c r="T1758" s="101">
        <f>IFERROR(IF(LEFT($G1758,4)="xppm",AD1758/VLOOKUP($G1758,$K$11:$Z$28,T$1,0),IF(LEFT($J1758,1)="E",AD1758/VLOOKUP($J1758,$K$11:$Z$28,T$1,0),AD1758/T$6)),"")</f>
        <v>118664.56</v>
      </c>
      <c r="V1758" s="101">
        <f>IFERROR(IF(LEFT($G1758,4)="xppm",AF1758/VLOOKUP($G1758,$K$11:$Z$28,V$1,0),IF(LEFT($J1758,1)="E",AF1758/VLOOKUP($J1758,$K$11:$Z$28,V$1,0),AF1758/V$6)),"")</f>
        <v>108686.76</v>
      </c>
      <c r="X1758" s="101">
        <f>IFERROR(IF(LEFT($G1758,4)="xppm",AH1758/VLOOKUP($G1758,$K$11:$Z$28,X$1,0),IF(LEFT($J1758,1)="E",AH1758/VLOOKUP($J1758,$K$11:$Z$28,X$1,0),AH1758/X$6)),"")</f>
        <v>104152.93916666666</v>
      </c>
      <c r="Z1758" s="101">
        <f>IFERROR(IF(LEFT($G1758,4)="xppm",AJ1758/VLOOKUP($G1758,$K$11:$Z$28,Z$1,0),IF(LEFT($J1758,1)="E",AJ1758/VLOOKUP($J1758,$K$11:$Z$28,Z$1,0),AJ1758/Z$6)),"")</f>
        <v>103698.33</v>
      </c>
      <c r="AA1758" s="108"/>
      <c r="AB1758" s="99">
        <f>IFERROR(IF(LEFT($G1758,4)="xppm",AL1758/VLOOKUP($G1758,$K$11:$Z$28,AB$1,0),IF(LEFT($J1758,1)="E",AL1758/VLOOKUP($J1758,$K$11:$AB$28,AB$1,0),AL1758/AB$6)),"")</f>
        <v>0</v>
      </c>
      <c r="AC1758" s="110"/>
      <c r="AD1758" s="14">
        <v>355993.68</v>
      </c>
      <c r="AE1758" s="14"/>
      <c r="AF1758" s="14">
        <v>978180.84</v>
      </c>
      <c r="AG1758" s="14"/>
      <c r="AH1758" s="14">
        <v>1249835.27</v>
      </c>
      <c r="AI1758" s="14"/>
      <c r="AJ1758" s="14">
        <v>1244379.96</v>
      </c>
      <c r="AK1758" s="65"/>
      <c r="AL1758" s="14">
        <v>0</v>
      </c>
      <c r="AM1758" s="65"/>
      <c r="AN1758" s="25">
        <v>104304.63</v>
      </c>
      <c r="AO1758" s="25">
        <v>104304.63</v>
      </c>
      <c r="AP1758" s="25">
        <v>102484.32</v>
      </c>
      <c r="AQ1758" s="25">
        <v>103697.86</v>
      </c>
      <c r="AR1758" s="25">
        <v>103697.86</v>
      </c>
      <c r="AS1758" s="25">
        <v>103697.86</v>
      </c>
      <c r="AT1758" s="25">
        <v>103697.86</v>
      </c>
      <c r="AU1758" s="25">
        <v>103697.86</v>
      </c>
      <c r="AV1758" s="25">
        <v>103697.86</v>
      </c>
      <c r="AW1758" s="25">
        <v>103697.86</v>
      </c>
      <c r="AX1758" s="25">
        <v>126147.91</v>
      </c>
      <c r="AY1758" s="25">
        <v>126147.91</v>
      </c>
      <c r="AZ1758" s="108"/>
      <c r="BA1758" s="10"/>
      <c r="BB1758" s="10"/>
      <c r="BC1758" s="10"/>
      <c r="BD1758" s="10"/>
      <c r="BE1758" s="10"/>
      <c r="BF1758" s="10"/>
      <c r="BG1758" s="10"/>
      <c r="BH1758" s="10"/>
      <c r="BI1758" s="10"/>
      <c r="BJ1758" s="10"/>
      <c r="BK1758" s="10"/>
      <c r="BL1758" s="10"/>
      <c r="BM1758" s="10"/>
      <c r="BN1758" s="10"/>
      <c r="BO1758" s="10"/>
      <c r="BP1758" s="10"/>
      <c r="BQ1758" s="10"/>
      <c r="BR1758" s="10"/>
      <c r="BS1758" s="10"/>
      <c r="BT1758" s="10"/>
      <c r="BU1758" s="10"/>
      <c r="BV1758" s="10"/>
      <c r="BW1758" s="10"/>
      <c r="BX1758" s="10"/>
      <c r="BY1758" s="10"/>
      <c r="BZ1758" s="10"/>
      <c r="CA1758" s="10"/>
      <c r="CB1758" s="10"/>
      <c r="CC1758" s="10"/>
      <c r="CD1758" s="10"/>
      <c r="CE1758" s="10"/>
      <c r="CF1758" s="10"/>
      <c r="CG1758" s="10"/>
      <c r="CH1758" s="10"/>
      <c r="CI1758" s="10"/>
      <c r="CJ1758" s="10"/>
      <c r="CK1758" s="10"/>
      <c r="CL1758" s="10"/>
      <c r="CM1758" s="10"/>
      <c r="CN1758" s="10"/>
      <c r="CO1758" s="10"/>
      <c r="CP1758" s="10"/>
      <c r="CQ1758" s="10"/>
      <c r="CR1758" s="10"/>
      <c r="CS1758" s="10"/>
      <c r="CT1758" s="10"/>
      <c r="CU1758" s="10"/>
      <c r="CV1758" s="10"/>
      <c r="CW1758" s="10"/>
      <c r="CX1758" s="10"/>
      <c r="CY1758" s="10"/>
      <c r="CZ1758" s="10"/>
      <c r="DA1758" s="10"/>
      <c r="DB1758" s="10"/>
      <c r="DC1758" s="10"/>
      <c r="DD1758" s="10"/>
      <c r="DE1758" s="10"/>
      <c r="DF1758" s="10"/>
      <c r="DG1758" s="10"/>
      <c r="DH1758" s="10"/>
      <c r="DI1758" s="10"/>
      <c r="DJ1758" s="10"/>
      <c r="DK1758" s="10"/>
      <c r="DL1758" s="10"/>
      <c r="DM1758" s="10"/>
      <c r="DN1758" s="10"/>
      <c r="DO1758" s="10"/>
      <c r="DP1758" s="10"/>
      <c r="DQ1758" s="10"/>
      <c r="DR1758" s="10"/>
      <c r="DS1758" s="10"/>
    </row>
    <row r="1759" spans="1:123" ht="4.05" customHeight="1" x14ac:dyDescent="0.25">
      <c r="A1759" s="75" t="s">
        <v>348</v>
      </c>
      <c r="E1759" s="111"/>
      <c r="F1759" s="112"/>
      <c r="T1759" s="25"/>
      <c r="U1759" s="25"/>
      <c r="V1759" s="25"/>
      <c r="W1759" s="25"/>
      <c r="X1759" s="25"/>
      <c r="Y1759" s="25"/>
      <c r="Z1759" s="25"/>
      <c r="AA1759" s="25"/>
      <c r="AB1759" s="14"/>
      <c r="AC1759" s="14"/>
    </row>
    <row r="1760" spans="1:123" s="86" customFormat="1" ht="15" customHeight="1" x14ac:dyDescent="0.25">
      <c r="A1760" s="75" t="s">
        <v>348</v>
      </c>
      <c r="B1760" s="80"/>
      <c r="C1760" s="80"/>
      <c r="D1760" s="80"/>
      <c r="E1760" s="81"/>
      <c r="F1760" s="82"/>
      <c r="G1760" s="81"/>
      <c r="H1760" s="81"/>
      <c r="I1760" s="81"/>
      <c r="J1760" s="81"/>
      <c r="K1760" s="81"/>
      <c r="L1760" s="83">
        <f>L1761</f>
        <v>5001</v>
      </c>
      <c r="M1760" s="84" t="s">
        <v>390</v>
      </c>
      <c r="N1760" s="84"/>
      <c r="O1760" s="84"/>
      <c r="P1760" s="84"/>
      <c r="Q1760" s="84"/>
      <c r="R1760" s="84"/>
      <c r="S1760" s="84"/>
      <c r="T1760" s="84"/>
      <c r="U1760" s="84"/>
      <c r="V1760" s="84"/>
      <c r="W1760" s="84"/>
      <c r="X1760" s="84"/>
      <c r="Y1760" s="84"/>
      <c r="Z1760" s="84"/>
      <c r="AA1760" s="84"/>
      <c r="AB1760" s="81"/>
      <c r="AC1760" s="81"/>
      <c r="AD1760" s="14"/>
      <c r="AE1760" s="14"/>
      <c r="AF1760" s="14"/>
      <c r="AG1760" s="14"/>
      <c r="AH1760" s="14"/>
      <c r="AI1760" s="14"/>
      <c r="AJ1760" s="14"/>
      <c r="AK1760" s="14"/>
      <c r="AL1760" s="14"/>
      <c r="AM1760" s="14"/>
      <c r="AN1760" s="85"/>
      <c r="AO1760" s="85"/>
      <c r="AP1760" s="85"/>
      <c r="AQ1760" s="85"/>
      <c r="AR1760" s="85"/>
      <c r="AS1760" s="85"/>
      <c r="AT1760" s="85"/>
      <c r="AU1760" s="85"/>
      <c r="AV1760" s="85"/>
      <c r="AW1760" s="85"/>
      <c r="AX1760" s="85"/>
      <c r="AY1760" s="85"/>
      <c r="AZ1760" s="84"/>
      <c r="BA1760" s="10"/>
      <c r="BB1760" s="10"/>
      <c r="BC1760" s="10"/>
      <c r="BD1760" s="10"/>
      <c r="BE1760" s="10"/>
      <c r="BF1760" s="10"/>
      <c r="BG1760" s="10"/>
      <c r="BH1760" s="10"/>
      <c r="BI1760" s="10"/>
      <c r="BJ1760" s="10"/>
      <c r="BK1760" s="10"/>
      <c r="BL1760" s="10"/>
      <c r="BM1760" s="10"/>
      <c r="BN1760" s="10"/>
      <c r="BO1760" s="10"/>
      <c r="BP1760" s="10"/>
      <c r="BQ1760" s="10"/>
      <c r="BR1760" s="10"/>
      <c r="BS1760" s="10"/>
      <c r="BT1760" s="10"/>
      <c r="BU1760" s="10"/>
      <c r="BV1760" s="10"/>
      <c r="BW1760" s="10"/>
      <c r="BX1760" s="10"/>
      <c r="BY1760" s="10"/>
      <c r="BZ1760" s="10"/>
      <c r="CA1760" s="10"/>
      <c r="CB1760" s="10"/>
      <c r="CC1760" s="10"/>
      <c r="CD1760" s="10"/>
      <c r="CE1760" s="10"/>
      <c r="CF1760" s="10"/>
      <c r="CG1760" s="10"/>
      <c r="CH1760" s="10"/>
      <c r="CI1760" s="10"/>
      <c r="CJ1760" s="10"/>
      <c r="CK1760" s="10"/>
      <c r="CL1760" s="10"/>
      <c r="CM1760" s="10"/>
      <c r="CN1760" s="10"/>
      <c r="CO1760" s="10"/>
      <c r="CP1760" s="10"/>
      <c r="CQ1760" s="10"/>
      <c r="CR1760" s="10"/>
      <c r="CS1760" s="10"/>
      <c r="CT1760" s="10"/>
      <c r="CU1760" s="10"/>
      <c r="CV1760" s="10"/>
      <c r="CW1760" s="10"/>
      <c r="CX1760" s="10"/>
      <c r="CY1760" s="10"/>
      <c r="CZ1760" s="10"/>
      <c r="DA1760" s="10"/>
      <c r="DB1760" s="10"/>
      <c r="DC1760" s="10"/>
      <c r="DD1760" s="10"/>
      <c r="DE1760" s="10"/>
      <c r="DF1760" s="10"/>
      <c r="DG1760" s="10"/>
      <c r="DH1760" s="10"/>
      <c r="DI1760" s="10"/>
      <c r="DJ1760" s="10"/>
      <c r="DK1760" s="10"/>
      <c r="DL1760" s="10"/>
      <c r="DM1760" s="10"/>
      <c r="DN1760" s="10"/>
      <c r="DO1760" s="10"/>
      <c r="DP1760" s="10"/>
      <c r="DQ1760" s="10"/>
      <c r="DR1760" s="10"/>
      <c r="DS1760" s="10"/>
    </row>
    <row r="1761" spans="1:123" s="101" customFormat="1" ht="10.95" customHeight="1" x14ac:dyDescent="0.25">
      <c r="A1761" s="75" t="s">
        <v>348</v>
      </c>
      <c r="B1761" s="95" t="str">
        <f t="shared" ref="B1761:B1763" si="490">IF(E1761&gt;0,"Bud02 " &amp; C1761 &amp;","&amp;D1761&amp;",'"&amp;E1761&amp;"',"&amp;1*R1761)</f>
        <v>Bud02 2020,5001,'557500',15709.43</v>
      </c>
      <c r="C1761" s="96">
        <f t="shared" ref="C1761:C1763" si="491">$E$5</f>
        <v>2020</v>
      </c>
      <c r="D1761" s="96">
        <v>5001</v>
      </c>
      <c r="E1761" s="97">
        <f>IF(LEFT(H1761,1) = "x",H1761,F1761)</f>
        <v>557500</v>
      </c>
      <c r="F1761" s="90">
        <v>557500</v>
      </c>
      <c r="G1761" s="98">
        <f>IF(""="",1,SUBSTITUTE(SUBSTITUTE("","xxp","xpp"),"xppm13","xppm08"))</f>
        <v>1</v>
      </c>
      <c r="H1761" s="98">
        <f>IF(""="",1,"")</f>
        <v>1</v>
      </c>
      <c r="I1761" s="98">
        <f>IF(""="",1,IF(LEFT("",1)&lt;&gt;"E","",1))</f>
        <v>1</v>
      </c>
      <c r="J1761" s="98">
        <f>IF(""="",1,IF(LEFT("",1)="E","",1))</f>
        <v>1</v>
      </c>
      <c r="K1761" s="99" t="s">
        <v>391</v>
      </c>
      <c r="L1761" s="91">
        <v>5001</v>
      </c>
      <c r="M1761" s="100" t="str">
        <f>IF(LEFT($G1761,4)="xppm","*","")</f>
        <v/>
      </c>
      <c r="N1761" s="101" t="str">
        <f>UPPER(TRIM("          REAL ESTATE TAXES"))</f>
        <v>REAL ESTATE TAXES</v>
      </c>
      <c r="P1761" s="102" t="s">
        <v>356</v>
      </c>
      <c r="R1761" s="109">
        <f>IFERROR(IF(1*AB1761&gt;0,AB1761,V1761),V1761)</f>
        <v>15709.43</v>
      </c>
      <c r="S1761" s="108"/>
      <c r="T1761" s="101">
        <f>IFERROR(IF(LEFT($G1761,4)="xppm",AD1761/VLOOKUP($G1761,$K$11:$Z$28,T$1,0),IF(LEFT($J1761,1)="E",AD1761/VLOOKUP($J1761,$K$11:$Z$28,T$1,0),AD1761/T$6)),"")</f>
        <v>15709.43</v>
      </c>
      <c r="V1761" s="101">
        <f>IFERROR(IF(LEFT($G1761,4)="xppm",AF1761/VLOOKUP($G1761,$K$11:$Z$28,V$1,0),IF(LEFT($J1761,1)="E",AF1761/VLOOKUP($J1761,$K$11:$Z$28,V$1,0),AF1761/V$6)),"")</f>
        <v>15709.43</v>
      </c>
      <c r="X1761" s="101">
        <f>IFERROR(IF(LEFT($G1761,4)="xppm",AH1761/VLOOKUP($G1761,$K$11:$Z$28,X$1,0),IF(LEFT($J1761,1)="E",AH1761/VLOOKUP($J1761,$K$11:$Z$28,X$1,0),AH1761/X$6)),"")</f>
        <v>14714.8675</v>
      </c>
      <c r="Z1761" s="101">
        <f>IFERROR(IF(LEFT($G1761,4)="xppm",AJ1761/VLOOKUP($G1761,$K$11:$Z$28,Z$1,0),IF(LEFT($J1761,1)="E",AJ1761/VLOOKUP($J1761,$K$11:$Z$28,Z$1,0),AJ1761/Z$6)),"")</f>
        <v>15710</v>
      </c>
      <c r="AA1761" s="108"/>
      <c r="AB1761" s="99">
        <f>IFERROR(IF(LEFT($G1761,4)="xppm",AL1761/VLOOKUP($G1761,$K$11:$Z$28,AB$1,0),IF(LEFT($J1761,1)="E",AL1761/VLOOKUP($J1761,$K$11:$AB$28,AB$1,0),AL1761/AB$6)),"")</f>
        <v>0</v>
      </c>
      <c r="AC1761" s="110"/>
      <c r="AD1761" s="14">
        <v>47128.29</v>
      </c>
      <c r="AE1761" s="14"/>
      <c r="AF1761" s="14">
        <v>141384.87</v>
      </c>
      <c r="AG1761" s="14"/>
      <c r="AH1761" s="14">
        <v>176578.41</v>
      </c>
      <c r="AI1761" s="14"/>
      <c r="AJ1761" s="14">
        <v>188520</v>
      </c>
      <c r="AK1761" s="65"/>
      <c r="AL1761" s="14">
        <v>0</v>
      </c>
      <c r="AM1761" s="65"/>
      <c r="AN1761" s="25">
        <v>13933.2</v>
      </c>
      <c r="AO1761" s="25">
        <v>13933.2</v>
      </c>
      <c r="AP1761" s="25">
        <v>13712.09</v>
      </c>
      <c r="AQ1761" s="25">
        <v>15709.43</v>
      </c>
      <c r="AR1761" s="25">
        <v>15709.43</v>
      </c>
      <c r="AS1761" s="25">
        <v>15709.43</v>
      </c>
      <c r="AT1761" s="25">
        <v>15709.43</v>
      </c>
      <c r="AU1761" s="25">
        <v>15709.43</v>
      </c>
      <c r="AV1761" s="25">
        <v>15709.43</v>
      </c>
      <c r="AW1761" s="25">
        <v>15709.43</v>
      </c>
      <c r="AX1761" s="25">
        <v>15709.43</v>
      </c>
      <c r="AY1761" s="25">
        <v>15709.43</v>
      </c>
      <c r="AZ1761" s="108"/>
      <c r="BA1761" s="10"/>
      <c r="BB1761" s="10"/>
      <c r="BC1761" s="10"/>
      <c r="BD1761" s="10"/>
      <c r="BE1761" s="10"/>
      <c r="BF1761" s="10"/>
      <c r="BG1761" s="10"/>
      <c r="BH1761" s="10"/>
      <c r="BI1761" s="10"/>
      <c r="BJ1761" s="10"/>
      <c r="BK1761" s="10"/>
      <c r="BL1761" s="10"/>
      <c r="BM1761" s="10"/>
      <c r="BN1761" s="10"/>
      <c r="BO1761" s="10"/>
      <c r="BP1761" s="10"/>
      <c r="BQ1761" s="10"/>
      <c r="BR1761" s="10"/>
      <c r="BS1761" s="10"/>
      <c r="BT1761" s="10"/>
      <c r="BU1761" s="10"/>
      <c r="BV1761" s="10"/>
      <c r="BW1761" s="10"/>
      <c r="BX1761" s="10"/>
      <c r="BY1761" s="10"/>
      <c r="BZ1761" s="10"/>
      <c r="CA1761" s="10"/>
      <c r="CB1761" s="10"/>
      <c r="CC1761" s="10"/>
      <c r="CD1761" s="10"/>
      <c r="CE1761" s="10"/>
      <c r="CF1761" s="10"/>
      <c r="CG1761" s="10"/>
      <c r="CH1761" s="10"/>
      <c r="CI1761" s="10"/>
      <c r="CJ1761" s="10"/>
      <c r="CK1761" s="10"/>
      <c r="CL1761" s="10"/>
      <c r="CM1761" s="10"/>
      <c r="CN1761" s="10"/>
      <c r="CO1761" s="10"/>
      <c r="CP1761" s="10"/>
      <c r="CQ1761" s="10"/>
      <c r="CR1761" s="10"/>
      <c r="CS1761" s="10"/>
      <c r="CT1761" s="10"/>
      <c r="CU1761" s="10"/>
      <c r="CV1761" s="10"/>
      <c r="CW1761" s="10"/>
      <c r="CX1761" s="10"/>
      <c r="CY1761" s="10"/>
      <c r="CZ1761" s="10"/>
      <c r="DA1761" s="10"/>
      <c r="DB1761" s="10"/>
      <c r="DC1761" s="10"/>
      <c r="DD1761" s="10"/>
      <c r="DE1761" s="10"/>
      <c r="DF1761" s="10"/>
      <c r="DG1761" s="10"/>
      <c r="DH1761" s="10"/>
      <c r="DI1761" s="10"/>
      <c r="DJ1761" s="10"/>
      <c r="DK1761" s="10"/>
      <c r="DL1761" s="10"/>
      <c r="DM1761" s="10"/>
      <c r="DN1761" s="10"/>
      <c r="DO1761" s="10"/>
      <c r="DP1761" s="10"/>
      <c r="DQ1761" s="10"/>
      <c r="DR1761" s="10"/>
      <c r="DS1761" s="10"/>
    </row>
    <row r="1762" spans="1:123" s="101" customFormat="1" ht="10.95" customHeight="1" x14ac:dyDescent="0.25">
      <c r="A1762" s="75" t="s">
        <v>348</v>
      </c>
      <c r="B1762" s="95" t="str">
        <f t="shared" si="490"/>
        <v>Bud02 2020,5001,'558000',14119.24</v>
      </c>
      <c r="C1762" s="96">
        <f t="shared" si="491"/>
        <v>2020</v>
      </c>
      <c r="D1762" s="96">
        <v>5001</v>
      </c>
      <c r="E1762" s="97">
        <f>IF(LEFT(H1762,1) = "x",H1762,F1762)</f>
        <v>558000</v>
      </c>
      <c r="F1762" s="90">
        <v>558000</v>
      </c>
      <c r="G1762" s="98">
        <f>IF(""="",1,SUBSTITUTE(SUBSTITUTE("","xxp","xpp"),"xppm13","xppm08"))</f>
        <v>1</v>
      </c>
      <c r="H1762" s="98">
        <f>IF(""="",1,"")</f>
        <v>1</v>
      </c>
      <c r="I1762" s="98">
        <f>IF(""="",1,IF(LEFT("",1)&lt;&gt;"E","",1))</f>
        <v>1</v>
      </c>
      <c r="J1762" s="98">
        <f>IF(""="",1,IF(LEFT("",1)="E","",1))</f>
        <v>1</v>
      </c>
      <c r="K1762" s="99" t="s">
        <v>392</v>
      </c>
      <c r="L1762" s="91">
        <v>5001</v>
      </c>
      <c r="M1762" s="100" t="str">
        <f>IF(LEFT($G1762,4)="xppm","*","")</f>
        <v/>
      </c>
      <c r="N1762" s="101" t="str">
        <f>UPPER(TRIM("          INSURANCE - GENERAL LIABILITY"))</f>
        <v>INSURANCE - GENERAL LIABILITY</v>
      </c>
      <c r="P1762" s="102" t="s">
        <v>359</v>
      </c>
      <c r="R1762" s="109">
        <f>IFERROR(IF(1*AB1762&gt;0,AB1762,V1762),V1762)</f>
        <v>14119.24</v>
      </c>
      <c r="S1762" s="108"/>
      <c r="T1762" s="101">
        <f>IFERROR(IF(LEFT($G1762,4)="xppm",AD1762/VLOOKUP($G1762,$K$11:$Z$28,T$1,0),IF(LEFT($J1762,1)="E",AD1762/VLOOKUP($J1762,$K$11:$Z$28,T$1,0),AD1762/T$6)),"")</f>
        <v>14140.660000000002</v>
      </c>
      <c r="V1762" s="101">
        <f>IFERROR(IF(LEFT($G1762,4)="xppm",AF1762/VLOOKUP($G1762,$K$11:$Z$28,V$1,0),IF(LEFT($J1762,1)="E",AF1762/VLOOKUP($J1762,$K$11:$Z$28,V$1,0),AF1762/V$6)),"")</f>
        <v>14119.24</v>
      </c>
      <c r="X1762" s="101">
        <f>IFERROR(IF(LEFT($G1762,4)="xppm",AH1762/VLOOKUP($G1762,$K$11:$Z$28,X$1,0),IF(LEFT($J1762,1)="E",AH1762/VLOOKUP($J1762,$K$11:$Z$28,X$1,0),AH1762/X$6)),"")</f>
        <v>14090.027499999998</v>
      </c>
      <c r="Z1762" s="101">
        <f>IFERROR(IF(LEFT($G1762,4)="xppm",AJ1762/VLOOKUP($G1762,$K$11:$Z$28,Z$1,0),IF(LEFT($J1762,1)="E",AJ1762/VLOOKUP($J1762,$K$11:$Z$28,Z$1,0),AJ1762/Z$6)),"")</f>
        <v>14124.568333333335</v>
      </c>
      <c r="AA1762" s="108"/>
      <c r="AB1762" s="99">
        <f>IFERROR(IF(LEFT($G1762,4)="xppm",AL1762/VLOOKUP($G1762,$K$11:$Z$28,AB$1,0),IF(LEFT($J1762,1)="E",AL1762/VLOOKUP($J1762,$K$11:$AB$28,AB$1,0),AL1762/AB$6)),"")</f>
        <v>0</v>
      </c>
      <c r="AC1762" s="110"/>
      <c r="AD1762" s="14">
        <v>42421.98</v>
      </c>
      <c r="AE1762" s="14"/>
      <c r="AF1762" s="14">
        <v>127073.16</v>
      </c>
      <c r="AG1762" s="14"/>
      <c r="AH1762" s="14">
        <v>169080.33</v>
      </c>
      <c r="AI1762" s="14"/>
      <c r="AJ1762" s="14">
        <v>169494.82</v>
      </c>
      <c r="AK1762" s="65"/>
      <c r="AL1762" s="14">
        <v>0</v>
      </c>
      <c r="AM1762" s="65"/>
      <c r="AN1762" s="25">
        <v>14062.49</v>
      </c>
      <c r="AO1762" s="25">
        <v>14076.4</v>
      </c>
      <c r="AP1762" s="25">
        <v>14076.42</v>
      </c>
      <c r="AQ1762" s="25">
        <v>14076.42</v>
      </c>
      <c r="AR1762" s="25">
        <v>14076.41</v>
      </c>
      <c r="AS1762" s="25">
        <v>14076.41</v>
      </c>
      <c r="AT1762" s="25">
        <v>14140.62</v>
      </c>
      <c r="AU1762" s="25">
        <v>14140.66</v>
      </c>
      <c r="AV1762" s="25">
        <v>14140.66</v>
      </c>
      <c r="AW1762" s="25">
        <v>14140.66</v>
      </c>
      <c r="AX1762" s="25">
        <v>14140.66</v>
      </c>
      <c r="AY1762" s="25">
        <v>14140.66</v>
      </c>
      <c r="AZ1762" s="108"/>
      <c r="BA1762" s="10"/>
      <c r="BB1762" s="10"/>
      <c r="BC1762" s="10"/>
      <c r="BD1762" s="10"/>
      <c r="BE1762" s="10"/>
      <c r="BF1762" s="10"/>
      <c r="BG1762" s="10"/>
      <c r="BH1762" s="10"/>
      <c r="BI1762" s="10"/>
      <c r="BJ1762" s="10"/>
      <c r="BK1762" s="10"/>
      <c r="BL1762" s="10"/>
      <c r="BM1762" s="10"/>
      <c r="BN1762" s="10"/>
      <c r="BO1762" s="10"/>
      <c r="BP1762" s="10"/>
      <c r="BQ1762" s="10"/>
      <c r="BR1762" s="10"/>
      <c r="BS1762" s="10"/>
      <c r="BT1762" s="10"/>
      <c r="BU1762" s="10"/>
      <c r="BV1762" s="10"/>
      <c r="BW1762" s="10"/>
      <c r="BX1762" s="10"/>
      <c r="BY1762" s="10"/>
      <c r="BZ1762" s="10"/>
      <c r="CA1762" s="10"/>
      <c r="CB1762" s="10"/>
      <c r="CC1762" s="10"/>
      <c r="CD1762" s="10"/>
      <c r="CE1762" s="10"/>
      <c r="CF1762" s="10"/>
      <c r="CG1762" s="10"/>
      <c r="CH1762" s="10"/>
      <c r="CI1762" s="10"/>
      <c r="CJ1762" s="10"/>
      <c r="CK1762" s="10"/>
      <c r="CL1762" s="10"/>
      <c r="CM1762" s="10"/>
      <c r="CN1762" s="10"/>
      <c r="CO1762" s="10"/>
      <c r="CP1762" s="10"/>
      <c r="CQ1762" s="10"/>
      <c r="CR1762" s="10"/>
      <c r="CS1762" s="10"/>
      <c r="CT1762" s="10"/>
      <c r="CU1762" s="10"/>
      <c r="CV1762" s="10"/>
      <c r="CW1762" s="10"/>
      <c r="CX1762" s="10"/>
      <c r="CY1762" s="10"/>
      <c r="CZ1762" s="10"/>
      <c r="DA1762" s="10"/>
      <c r="DB1762" s="10"/>
      <c r="DC1762" s="10"/>
      <c r="DD1762" s="10"/>
      <c r="DE1762" s="10"/>
      <c r="DF1762" s="10"/>
      <c r="DG1762" s="10"/>
      <c r="DH1762" s="10"/>
      <c r="DI1762" s="10"/>
      <c r="DJ1762" s="10"/>
      <c r="DK1762" s="10"/>
      <c r="DL1762" s="10"/>
      <c r="DM1762" s="10"/>
      <c r="DN1762" s="10"/>
      <c r="DO1762" s="10"/>
      <c r="DP1762" s="10"/>
      <c r="DQ1762" s="10"/>
      <c r="DR1762" s="10"/>
      <c r="DS1762" s="10"/>
    </row>
    <row r="1763" spans="1:123" s="101" customFormat="1" ht="10.95" customHeight="1" x14ac:dyDescent="0.25">
      <c r="A1763" s="75" t="s">
        <v>348</v>
      </c>
      <c r="B1763" s="95" t="str">
        <f t="shared" si="490"/>
        <v>Bud02 2020,5001,'558200',2292.69</v>
      </c>
      <c r="C1763" s="96">
        <f t="shared" si="491"/>
        <v>2020</v>
      </c>
      <c r="D1763" s="96">
        <v>5001</v>
      </c>
      <c r="E1763" s="97">
        <f>IF(LEFT(H1763,1) = "x",H1763,F1763)</f>
        <v>558200</v>
      </c>
      <c r="F1763" s="90">
        <v>558200</v>
      </c>
      <c r="G1763" s="98">
        <f>IF(""="",1,SUBSTITUTE(SUBSTITUTE("","xxp","xpp"),"xppm13","xppm08"))</f>
        <v>1</v>
      </c>
      <c r="H1763" s="98">
        <f>IF(""="",1,"")</f>
        <v>1</v>
      </c>
      <c r="I1763" s="98">
        <f>IF(""="",1,IF(LEFT("",1)&lt;&gt;"E","",1))</f>
        <v>1</v>
      </c>
      <c r="J1763" s="98">
        <f>IF(""="",1,IF(LEFT("",1)="E","",1))</f>
        <v>1</v>
      </c>
      <c r="K1763" s="99" t="s">
        <v>393</v>
      </c>
      <c r="L1763" s="91">
        <v>5001</v>
      </c>
      <c r="M1763" s="100" t="str">
        <f>IF(LEFT($G1763,4)="xppm","*","")</f>
        <v/>
      </c>
      <c r="N1763" s="101" t="str">
        <f>UPPER(TRIM("          INSURANCE - PROPERTY/FLOOD"))</f>
        <v>INSURANCE - PROPERTY/FLOOD</v>
      </c>
      <c r="P1763" s="102" t="s">
        <v>359</v>
      </c>
      <c r="R1763" s="109">
        <f>IFERROR(IF(1*AB1763&gt;0,AB1763,V1763),V1763)</f>
        <v>2292.69</v>
      </c>
      <c r="S1763" s="108"/>
      <c r="T1763" s="101">
        <f>IFERROR(IF(LEFT($G1763,4)="xppm",AD1763/VLOOKUP($G1763,$K$11:$Z$28,T$1,0),IF(LEFT($J1763,1)="E",AD1763/VLOOKUP($J1763,$K$11:$Z$28,T$1,0),AD1763/T$6)),"")</f>
        <v>2292.69</v>
      </c>
      <c r="V1763" s="101">
        <f>IFERROR(IF(LEFT($G1763,4)="xppm",AF1763/VLOOKUP($G1763,$K$11:$Z$28,V$1,0),IF(LEFT($J1763,1)="E",AF1763/VLOOKUP($J1763,$K$11:$Z$28,V$1,0),AF1763/V$6)),"")</f>
        <v>2292.69</v>
      </c>
      <c r="X1763" s="101">
        <f>IFERROR(IF(LEFT($G1763,4)="xppm",AH1763/VLOOKUP($G1763,$K$11:$Z$28,X$1,0),IF(LEFT($J1763,1)="E",AH1763/VLOOKUP($J1763,$K$11:$Z$28,X$1,0),AH1763/X$6)),"")</f>
        <v>1713.4650000000001</v>
      </c>
      <c r="Z1763" s="101">
        <f>IFERROR(IF(LEFT($G1763,4)="xppm",AJ1763/VLOOKUP($G1763,$K$11:$Z$28,Z$1,0),IF(LEFT($J1763,1)="E",AJ1763/VLOOKUP($J1763,$K$11:$Z$28,Z$1,0),AJ1763/Z$6)),"")</f>
        <v>2292.69</v>
      </c>
      <c r="AA1763" s="108"/>
      <c r="AB1763" s="99">
        <f>IFERROR(IF(LEFT($G1763,4)="xppm",AL1763/VLOOKUP($G1763,$K$11:$Z$28,AB$1,0),IF(LEFT($J1763,1)="E",AL1763/VLOOKUP($J1763,$K$11:$AB$28,AB$1,0),AL1763/AB$6)),"")</f>
        <v>0</v>
      </c>
      <c r="AC1763" s="110"/>
      <c r="AD1763" s="14">
        <v>6878.07</v>
      </c>
      <c r="AE1763" s="14"/>
      <c r="AF1763" s="14">
        <v>20634.21</v>
      </c>
      <c r="AG1763" s="14"/>
      <c r="AH1763" s="14">
        <v>20561.580000000002</v>
      </c>
      <c r="AI1763" s="14"/>
      <c r="AJ1763" s="14">
        <v>27512.28</v>
      </c>
      <c r="AK1763" s="65"/>
      <c r="AL1763" s="14">
        <v>0</v>
      </c>
      <c r="AM1763" s="65"/>
      <c r="AN1763" s="25">
        <v>1597.61</v>
      </c>
      <c r="AO1763" s="25">
        <v>2292.69</v>
      </c>
      <c r="AP1763" s="25">
        <v>2292.69</v>
      </c>
      <c r="AQ1763" s="25">
        <v>2292.69</v>
      </c>
      <c r="AR1763" s="25">
        <v>2292.69</v>
      </c>
      <c r="AS1763" s="25">
        <v>2292.69</v>
      </c>
      <c r="AT1763" s="25">
        <v>2292.69</v>
      </c>
      <c r="AU1763" s="25">
        <v>2292.69</v>
      </c>
      <c r="AV1763" s="25">
        <v>2292.69</v>
      </c>
      <c r="AW1763" s="25">
        <v>2292.69</v>
      </c>
      <c r="AX1763" s="25">
        <v>2292.69</v>
      </c>
      <c r="AY1763" s="25">
        <v>2292.69</v>
      </c>
      <c r="AZ1763" s="108"/>
      <c r="BA1763" s="10"/>
      <c r="BB1763" s="10"/>
      <c r="BC1763" s="10"/>
      <c r="BD1763" s="10"/>
      <c r="BE1763" s="10"/>
      <c r="BF1763" s="10"/>
      <c r="BG1763" s="10"/>
      <c r="BH1763" s="10"/>
      <c r="BI1763" s="10"/>
      <c r="BJ1763" s="10"/>
      <c r="BK1763" s="10"/>
      <c r="BL1763" s="10"/>
      <c r="BM1763" s="10"/>
      <c r="BN1763" s="10"/>
      <c r="BO1763" s="10"/>
      <c r="BP1763" s="10"/>
      <c r="BQ1763" s="10"/>
      <c r="BR1763" s="10"/>
      <c r="BS1763" s="10"/>
      <c r="BT1763" s="10"/>
      <c r="BU1763" s="10"/>
      <c r="BV1763" s="10"/>
      <c r="BW1763" s="10"/>
      <c r="BX1763" s="10"/>
      <c r="BY1763" s="10"/>
      <c r="BZ1763" s="10"/>
      <c r="CA1763" s="10"/>
      <c r="CB1763" s="10"/>
      <c r="CC1763" s="10"/>
      <c r="CD1763" s="10"/>
      <c r="CE1763" s="10"/>
      <c r="CF1763" s="10"/>
      <c r="CG1763" s="10"/>
      <c r="CH1763" s="10"/>
      <c r="CI1763" s="10"/>
      <c r="CJ1763" s="10"/>
      <c r="CK1763" s="10"/>
      <c r="CL1763" s="10"/>
      <c r="CM1763" s="10"/>
      <c r="CN1763" s="10"/>
      <c r="CO1763" s="10"/>
      <c r="CP1763" s="10"/>
      <c r="CQ1763" s="10"/>
      <c r="CR1763" s="10"/>
      <c r="CS1763" s="10"/>
      <c r="CT1763" s="10"/>
      <c r="CU1763" s="10"/>
      <c r="CV1763" s="10"/>
      <c r="CW1763" s="10"/>
      <c r="CX1763" s="10"/>
      <c r="CY1763" s="10"/>
      <c r="CZ1763" s="10"/>
      <c r="DA1763" s="10"/>
      <c r="DB1763" s="10"/>
      <c r="DC1763" s="10"/>
      <c r="DD1763" s="10"/>
      <c r="DE1763" s="10"/>
      <c r="DF1763" s="10"/>
      <c r="DG1763" s="10"/>
      <c r="DH1763" s="10"/>
      <c r="DI1763" s="10"/>
      <c r="DJ1763" s="10"/>
      <c r="DK1763" s="10"/>
      <c r="DL1763" s="10"/>
      <c r="DM1763" s="10"/>
      <c r="DN1763" s="10"/>
      <c r="DO1763" s="10"/>
      <c r="DP1763" s="10"/>
      <c r="DQ1763" s="10"/>
      <c r="DR1763" s="10"/>
      <c r="DS1763" s="10"/>
    </row>
    <row r="1764" spans="1:123" ht="4.05" customHeight="1" x14ac:dyDescent="0.25">
      <c r="A1764" s="75" t="s">
        <v>348</v>
      </c>
      <c r="E1764" s="111"/>
      <c r="F1764" s="112"/>
      <c r="T1764" s="25"/>
      <c r="U1764" s="25"/>
      <c r="V1764" s="25"/>
      <c r="W1764" s="25"/>
      <c r="X1764" s="25"/>
      <c r="Y1764" s="25"/>
      <c r="Z1764" s="25"/>
      <c r="AA1764" s="25"/>
      <c r="AB1764" s="14"/>
      <c r="AC1764" s="14"/>
    </row>
    <row r="1765" spans="1:123" s="86" customFormat="1" ht="15" customHeight="1" x14ac:dyDescent="0.25">
      <c r="A1765" s="75" t="s">
        <v>348</v>
      </c>
      <c r="B1765" s="80"/>
      <c r="C1765" s="80"/>
      <c r="D1765" s="80"/>
      <c r="E1765" s="81"/>
      <c r="F1765" s="82"/>
      <c r="G1765" s="81"/>
      <c r="H1765" s="81"/>
      <c r="I1765" s="81"/>
      <c r="J1765" s="81"/>
      <c r="K1765" s="81"/>
      <c r="L1765" s="83">
        <f>L1766</f>
        <v>5001</v>
      </c>
      <c r="M1765" s="84" t="s">
        <v>394</v>
      </c>
      <c r="N1765" s="84"/>
      <c r="O1765" s="84"/>
      <c r="P1765" s="84"/>
      <c r="Q1765" s="84"/>
      <c r="R1765" s="84"/>
      <c r="S1765" s="84"/>
      <c r="T1765" s="84"/>
      <c r="U1765" s="84"/>
      <c r="V1765" s="84"/>
      <c r="W1765" s="84"/>
      <c r="X1765" s="84"/>
      <c r="Y1765" s="84"/>
      <c r="Z1765" s="84"/>
      <c r="AA1765" s="84"/>
      <c r="AB1765" s="81"/>
      <c r="AC1765" s="81"/>
      <c r="AD1765" s="14"/>
      <c r="AE1765" s="14"/>
      <c r="AF1765" s="14"/>
      <c r="AG1765" s="14"/>
      <c r="AH1765" s="14"/>
      <c r="AI1765" s="14"/>
      <c r="AJ1765" s="14"/>
      <c r="AK1765" s="14"/>
      <c r="AL1765" s="14"/>
      <c r="AM1765" s="14"/>
      <c r="AN1765" s="85"/>
      <c r="AO1765" s="85"/>
      <c r="AP1765" s="85"/>
      <c r="AQ1765" s="85"/>
      <c r="AR1765" s="85"/>
      <c r="AS1765" s="85"/>
      <c r="AT1765" s="85"/>
      <c r="AU1765" s="85"/>
      <c r="AV1765" s="85"/>
      <c r="AW1765" s="85"/>
      <c r="AX1765" s="85"/>
      <c r="AY1765" s="85"/>
      <c r="AZ1765" s="84"/>
      <c r="BA1765" s="10"/>
      <c r="BB1765" s="10"/>
      <c r="BC1765" s="10"/>
      <c r="BD1765" s="10"/>
      <c r="BE1765" s="10"/>
      <c r="BF1765" s="10"/>
      <c r="BG1765" s="10"/>
      <c r="BH1765" s="10"/>
      <c r="BI1765" s="10"/>
      <c r="BJ1765" s="10"/>
      <c r="BK1765" s="10"/>
      <c r="BL1765" s="10"/>
      <c r="BM1765" s="10"/>
      <c r="BN1765" s="10"/>
      <c r="BO1765" s="10"/>
      <c r="BP1765" s="10"/>
      <c r="BQ1765" s="10"/>
      <c r="BR1765" s="10"/>
      <c r="BS1765" s="10"/>
      <c r="BT1765" s="10"/>
      <c r="BU1765" s="10"/>
      <c r="BV1765" s="10"/>
      <c r="BW1765" s="10"/>
      <c r="BX1765" s="10"/>
      <c r="BY1765" s="10"/>
      <c r="BZ1765" s="10"/>
      <c r="CA1765" s="10"/>
      <c r="CB1765" s="10"/>
      <c r="CC1765" s="10"/>
      <c r="CD1765" s="10"/>
      <c r="CE1765" s="10"/>
      <c r="CF1765" s="10"/>
      <c r="CG1765" s="10"/>
      <c r="CH1765" s="10"/>
      <c r="CI1765" s="10"/>
      <c r="CJ1765" s="10"/>
      <c r="CK1765" s="10"/>
      <c r="CL1765" s="10"/>
      <c r="CM1765" s="10"/>
      <c r="CN1765" s="10"/>
      <c r="CO1765" s="10"/>
      <c r="CP1765" s="10"/>
      <c r="CQ1765" s="10"/>
      <c r="CR1765" s="10"/>
      <c r="CS1765" s="10"/>
      <c r="CT1765" s="10"/>
      <c r="CU1765" s="10"/>
      <c r="CV1765" s="10"/>
      <c r="CW1765" s="10"/>
      <c r="CX1765" s="10"/>
      <c r="CY1765" s="10"/>
      <c r="CZ1765" s="10"/>
      <c r="DA1765" s="10"/>
      <c r="DB1765" s="10"/>
      <c r="DC1765" s="10"/>
      <c r="DD1765" s="10"/>
      <c r="DE1765" s="10"/>
      <c r="DF1765" s="10"/>
      <c r="DG1765" s="10"/>
      <c r="DH1765" s="10"/>
      <c r="DI1765" s="10"/>
      <c r="DJ1765" s="10"/>
      <c r="DK1765" s="10"/>
      <c r="DL1765" s="10"/>
      <c r="DM1765" s="10"/>
      <c r="DN1765" s="10"/>
      <c r="DO1765" s="10"/>
      <c r="DP1765" s="10"/>
      <c r="DQ1765" s="10"/>
      <c r="DR1765" s="10"/>
      <c r="DS1765" s="10"/>
    </row>
    <row r="1766" spans="1:123" s="101" customFormat="1" ht="10.95" customHeight="1" x14ac:dyDescent="0.25">
      <c r="A1766" s="75" t="s">
        <v>348</v>
      </c>
      <c r="B1766" s="95" t="str">
        <f t="shared" ref="B1766:B1768" si="492">IF(E1766&gt;0,"Bud02 " &amp; C1766 &amp;","&amp;D1766&amp;",'"&amp;E1766&amp;"',"&amp;1*R1766)</f>
        <v>Bud02 2020,5001,'560000',19988.5611111111</v>
      </c>
      <c r="C1766" s="96">
        <f t="shared" ref="C1766:C1769" si="493">$E$5</f>
        <v>2020</v>
      </c>
      <c r="D1766" s="96">
        <v>5001</v>
      </c>
      <c r="E1766" s="97">
        <f>IF(LEFT(H1766,1) = "x",H1766,F1766)</f>
        <v>560000</v>
      </c>
      <c r="F1766" s="90">
        <v>560000</v>
      </c>
      <c r="G1766" s="98">
        <f>IF(""="",1,SUBSTITUTE(SUBSTITUTE("","xxp","xpp"),"xppm13","xppm08"))</f>
        <v>1</v>
      </c>
      <c r="H1766" s="98">
        <f>IF(""="",1,"")</f>
        <v>1</v>
      </c>
      <c r="I1766" s="98">
        <f>IF(""="",1,IF(LEFT("",1)&lt;&gt;"E","",1))</f>
        <v>1</v>
      </c>
      <c r="J1766" s="98">
        <f>IF(""="",1,IF(LEFT("",1)="E","",1))</f>
        <v>1</v>
      </c>
      <c r="K1766" s="99" t="s">
        <v>395</v>
      </c>
      <c r="L1766" s="91">
        <v>5001</v>
      </c>
      <c r="M1766" s="100" t="str">
        <f>IF(LEFT($G1766,4)="xppm","*","")</f>
        <v/>
      </c>
      <c r="N1766" s="101" t="str">
        <f>UPPER(TRIM("          INTEREST EXPENSE"))</f>
        <v>INTEREST EXPENSE</v>
      </c>
      <c r="P1766" s="102" t="s">
        <v>356</v>
      </c>
      <c r="R1766" s="109">
        <f>IFERROR(IF(1*AB1766&gt;0,AB1766,V1766),V1766)</f>
        <v>19988.56111111111</v>
      </c>
      <c r="S1766" s="108"/>
      <c r="T1766" s="101">
        <f>IFERROR(IF(LEFT($G1766,4)="xppm",AD1766/VLOOKUP($G1766,$K$11:$Z$28,T$1,0),IF(LEFT($J1766,1)="E",AD1766/VLOOKUP($J1766,$K$11:$Z$28,T$1,0),AD1766/T$6)),"")</f>
        <v>20885.776666666668</v>
      </c>
      <c r="V1766" s="101">
        <f>IFERROR(IF(LEFT($G1766,4)="xppm",AF1766/VLOOKUP($G1766,$K$11:$Z$28,V$1,0),IF(LEFT($J1766,1)="E",AF1766/VLOOKUP($J1766,$K$11:$Z$28,V$1,0),AF1766/V$6)),"")</f>
        <v>19988.56111111111</v>
      </c>
      <c r="X1766" s="101">
        <f>IFERROR(IF(LEFT($G1766,4)="xppm",AH1766/VLOOKUP($G1766,$K$11:$Z$28,X$1,0),IF(LEFT($J1766,1)="E",AH1766/VLOOKUP($J1766,$K$11:$Z$28,X$1,0),AH1766/X$6)),"")</f>
        <v>14119.4</v>
      </c>
      <c r="Z1766" s="101">
        <f>IFERROR(IF(LEFT($G1766,4)="xppm",AJ1766/VLOOKUP($G1766,$K$11:$Z$28,Z$1,0),IF(LEFT($J1766,1)="E",AJ1766/VLOOKUP($J1766,$K$11:$Z$28,Z$1,0),AJ1766/Z$6)),"")</f>
        <v>14779.686667</v>
      </c>
      <c r="AA1766" s="108"/>
      <c r="AB1766" s="99">
        <f>IFERROR(IF(LEFT($G1766,4)="xppm",AL1766/VLOOKUP($G1766,$K$11:$Z$28,AB$1,0),IF(LEFT($J1766,1)="E",AL1766/VLOOKUP($J1766,$K$11:$AB$28,AB$1,0),AL1766/AB$6)),"")</f>
        <v>0</v>
      </c>
      <c r="AC1766" s="110"/>
      <c r="AD1766" s="14">
        <v>62657.33</v>
      </c>
      <c r="AE1766" s="14"/>
      <c r="AF1766" s="14">
        <v>179897.05</v>
      </c>
      <c r="AG1766" s="14"/>
      <c r="AH1766" s="14">
        <v>169432.8</v>
      </c>
      <c r="AI1766" s="14"/>
      <c r="AJ1766" s="14">
        <v>177356.24000399999</v>
      </c>
      <c r="AK1766" s="65"/>
      <c r="AL1766" s="14">
        <v>0</v>
      </c>
      <c r="AM1766" s="65"/>
      <c r="AN1766" s="25">
        <v>14655.41</v>
      </c>
      <c r="AO1766" s="25">
        <v>15449.75</v>
      </c>
      <c r="AP1766" s="25">
        <v>24035.81</v>
      </c>
      <c r="AQ1766" s="25">
        <v>14598.17</v>
      </c>
      <c r="AR1766" s="25">
        <v>20055.75</v>
      </c>
      <c r="AS1766" s="25">
        <v>22205.02</v>
      </c>
      <c r="AT1766" s="25">
        <v>23173.96</v>
      </c>
      <c r="AU1766" s="25">
        <v>20681.330000000002</v>
      </c>
      <c r="AV1766" s="25">
        <v>16525.490000000002</v>
      </c>
      <c r="AW1766" s="25">
        <v>20535.28</v>
      </c>
      <c r="AX1766" s="25">
        <v>20450.419999999998</v>
      </c>
      <c r="AY1766" s="25">
        <v>21671.63</v>
      </c>
      <c r="AZ1766" s="108"/>
      <c r="BA1766" s="10"/>
      <c r="BB1766" s="10"/>
      <c r="BC1766" s="10"/>
      <c r="BD1766" s="10"/>
      <c r="BE1766" s="10"/>
      <c r="BF1766" s="10"/>
      <c r="BG1766" s="10"/>
      <c r="BH1766" s="10"/>
      <c r="BI1766" s="10"/>
      <c r="BJ1766" s="10"/>
      <c r="BK1766" s="10"/>
      <c r="BL1766" s="10"/>
      <c r="BM1766" s="10"/>
      <c r="BN1766" s="10"/>
      <c r="BO1766" s="10"/>
      <c r="BP1766" s="10"/>
      <c r="BQ1766" s="10"/>
      <c r="BR1766" s="10"/>
      <c r="BS1766" s="10"/>
      <c r="BT1766" s="10"/>
      <c r="BU1766" s="10"/>
      <c r="BV1766" s="10"/>
      <c r="BW1766" s="10"/>
      <c r="BX1766" s="10"/>
      <c r="BY1766" s="10"/>
      <c r="BZ1766" s="10"/>
      <c r="CA1766" s="10"/>
      <c r="CB1766" s="10"/>
      <c r="CC1766" s="10"/>
      <c r="CD1766" s="10"/>
      <c r="CE1766" s="10"/>
      <c r="CF1766" s="10"/>
      <c r="CG1766" s="10"/>
      <c r="CH1766" s="10"/>
      <c r="CI1766" s="10"/>
      <c r="CJ1766" s="10"/>
      <c r="CK1766" s="10"/>
      <c r="CL1766" s="10"/>
      <c r="CM1766" s="10"/>
      <c r="CN1766" s="10"/>
      <c r="CO1766" s="10"/>
      <c r="CP1766" s="10"/>
      <c r="CQ1766" s="10"/>
      <c r="CR1766" s="10"/>
      <c r="CS1766" s="10"/>
      <c r="CT1766" s="10"/>
      <c r="CU1766" s="10"/>
      <c r="CV1766" s="10"/>
      <c r="CW1766" s="10"/>
      <c r="CX1766" s="10"/>
      <c r="CY1766" s="10"/>
      <c r="CZ1766" s="10"/>
      <c r="DA1766" s="10"/>
      <c r="DB1766" s="10"/>
      <c r="DC1766" s="10"/>
      <c r="DD1766" s="10"/>
      <c r="DE1766" s="10"/>
      <c r="DF1766" s="10"/>
      <c r="DG1766" s="10"/>
      <c r="DH1766" s="10"/>
      <c r="DI1766" s="10"/>
      <c r="DJ1766" s="10"/>
      <c r="DK1766" s="10"/>
      <c r="DL1766" s="10"/>
      <c r="DM1766" s="10"/>
      <c r="DN1766" s="10"/>
      <c r="DO1766" s="10"/>
      <c r="DP1766" s="10"/>
      <c r="DQ1766" s="10"/>
      <c r="DR1766" s="10"/>
      <c r="DS1766" s="10"/>
    </row>
    <row r="1767" spans="1:123" s="101" customFormat="1" ht="10.95" customHeight="1" x14ac:dyDescent="0.25">
      <c r="A1767" s="75" t="s">
        <v>348</v>
      </c>
      <c r="B1767" s="95" t="str">
        <f t="shared" si="492"/>
        <v>Bud02 2020,5001,'560500',71567.2466666667</v>
      </c>
      <c r="C1767" s="96">
        <f t="shared" si="493"/>
        <v>2020</v>
      </c>
      <c r="D1767" s="96">
        <v>5001</v>
      </c>
      <c r="E1767" s="97">
        <f>IF(LEFT(H1767,1) = "x",H1767,F1767)</f>
        <v>560500</v>
      </c>
      <c r="F1767" s="90">
        <v>560500</v>
      </c>
      <c r="G1767" s="98">
        <f>IF(""="",1,SUBSTITUTE(SUBSTITUTE("","xxp","xpp"),"xppm13","xppm08"))</f>
        <v>1</v>
      </c>
      <c r="H1767" s="98">
        <f>IF(""="",1,"")</f>
        <v>1</v>
      </c>
      <c r="I1767" s="98">
        <f>IF(""="",1,IF(LEFT("",1)&lt;&gt;"E","",1))</f>
        <v>1</v>
      </c>
      <c r="J1767" s="98">
        <f>IF(""="",1,IF(LEFT("",1)="E","",1))</f>
        <v>1</v>
      </c>
      <c r="K1767" s="99" t="s">
        <v>396</v>
      </c>
      <c r="L1767" s="91">
        <v>5001</v>
      </c>
      <c r="M1767" s="100" t="str">
        <f>IF(LEFT($G1767,4)="xppm","*","")</f>
        <v/>
      </c>
      <c r="N1767" s="101" t="str">
        <f>UPPER(TRIM("          RENT EXPENSE"))</f>
        <v>RENT EXPENSE</v>
      </c>
      <c r="P1767" s="102" t="s">
        <v>356</v>
      </c>
      <c r="R1767" s="109">
        <f>IFERROR(IF(1*AB1767&gt;0,AB1767,V1767),V1767)</f>
        <v>71567.246666666659</v>
      </c>
      <c r="S1767" s="108"/>
      <c r="T1767" s="101">
        <f>IFERROR(IF(LEFT($G1767,4)="xppm",AD1767/VLOOKUP($G1767,$K$11:$Z$28,T$1,0),IF(LEFT($J1767,1)="E",AD1767/VLOOKUP($J1767,$K$11:$Z$28,T$1,0),AD1767/T$6)),"")</f>
        <v>71623.78</v>
      </c>
      <c r="V1767" s="101">
        <f>IFERROR(IF(LEFT($G1767,4)="xppm",AF1767/VLOOKUP($G1767,$K$11:$Z$28,V$1,0),IF(LEFT($J1767,1)="E",AF1767/VLOOKUP($J1767,$K$11:$Z$28,V$1,0),AF1767/V$6)),"")</f>
        <v>71567.246666666659</v>
      </c>
      <c r="X1767" s="101">
        <f>IFERROR(IF(LEFT($G1767,4)="xppm",AH1767/VLOOKUP($G1767,$K$11:$Z$28,X$1,0),IF(LEFT($J1767,1)="E",AH1767/VLOOKUP($J1767,$K$11:$Z$28,X$1,0),AH1767/X$6)),"")</f>
        <v>71425.91333333333</v>
      </c>
      <c r="Z1767" s="101">
        <f>IFERROR(IF(LEFT($G1767,4)="xppm",AJ1767/VLOOKUP($G1767,$K$11:$Z$28,Z$1,0),IF(LEFT($J1767,1)="E",AJ1767/VLOOKUP($J1767,$K$11:$Z$28,Z$1,0),AJ1767/Z$6)),"")</f>
        <v>71623.78</v>
      </c>
      <c r="AA1767" s="108"/>
      <c r="AB1767" s="99">
        <f>IFERROR(IF(LEFT($G1767,4)="xppm",AL1767/VLOOKUP($G1767,$K$11:$Z$28,AB$1,0),IF(LEFT($J1767,1)="E",AL1767/VLOOKUP($J1767,$K$11:$AB$28,AB$1,0),AL1767/AB$6)),"")</f>
        <v>0</v>
      </c>
      <c r="AC1767" s="110"/>
      <c r="AD1767" s="14">
        <v>214871.34</v>
      </c>
      <c r="AE1767" s="14"/>
      <c r="AF1767" s="14">
        <v>644105.22</v>
      </c>
      <c r="AG1767" s="14"/>
      <c r="AH1767" s="14">
        <v>857110.96</v>
      </c>
      <c r="AI1767" s="14"/>
      <c r="AJ1767" s="14">
        <v>859485.36</v>
      </c>
      <c r="AK1767" s="65"/>
      <c r="AL1767" s="14">
        <v>0</v>
      </c>
      <c r="AM1767" s="65"/>
      <c r="AN1767" s="25">
        <v>68952.58</v>
      </c>
      <c r="AO1767" s="25">
        <v>68952.58</v>
      </c>
      <c r="AP1767" s="25">
        <v>98632.58</v>
      </c>
      <c r="AQ1767" s="25">
        <v>68952.58</v>
      </c>
      <c r="AR1767" s="25">
        <v>68952.58</v>
      </c>
      <c r="AS1767" s="25">
        <v>76584.58</v>
      </c>
      <c r="AT1767" s="25">
        <v>71496.58</v>
      </c>
      <c r="AU1767" s="25">
        <v>71623.78</v>
      </c>
      <c r="AV1767" s="25">
        <v>71623.78</v>
      </c>
      <c r="AW1767" s="25">
        <v>71623.78</v>
      </c>
      <c r="AX1767" s="25">
        <v>71623.78</v>
      </c>
      <c r="AY1767" s="25">
        <v>71623.78</v>
      </c>
      <c r="AZ1767" s="108"/>
      <c r="BA1767" s="10"/>
      <c r="BB1767" s="10"/>
      <c r="BC1767" s="10"/>
      <c r="BD1767" s="10"/>
      <c r="BE1767" s="10"/>
      <c r="BF1767" s="10"/>
      <c r="BG1767" s="10"/>
      <c r="BH1767" s="10"/>
      <c r="BI1767" s="10"/>
      <c r="BJ1767" s="10"/>
      <c r="BK1767" s="10"/>
      <c r="BL1767" s="10"/>
      <c r="BM1767" s="10"/>
      <c r="BN1767" s="10"/>
      <c r="BO1767" s="10"/>
      <c r="BP1767" s="10"/>
      <c r="BQ1767" s="10"/>
      <c r="BR1767" s="10"/>
      <c r="BS1767" s="10"/>
      <c r="BT1767" s="10"/>
      <c r="BU1767" s="10"/>
      <c r="BV1767" s="10"/>
      <c r="BW1767" s="10"/>
      <c r="BX1767" s="10"/>
      <c r="BY1767" s="10"/>
      <c r="BZ1767" s="10"/>
      <c r="CA1767" s="10"/>
      <c r="CB1767" s="10"/>
      <c r="CC1767" s="10"/>
      <c r="CD1767" s="10"/>
      <c r="CE1767" s="10"/>
      <c r="CF1767" s="10"/>
      <c r="CG1767" s="10"/>
      <c r="CH1767" s="10"/>
      <c r="CI1767" s="10"/>
      <c r="CJ1767" s="10"/>
      <c r="CK1767" s="10"/>
      <c r="CL1767" s="10"/>
      <c r="CM1767" s="10"/>
      <c r="CN1767" s="10"/>
      <c r="CO1767" s="10"/>
      <c r="CP1767" s="10"/>
      <c r="CQ1767" s="10"/>
      <c r="CR1767" s="10"/>
      <c r="CS1767" s="10"/>
      <c r="CT1767" s="10"/>
      <c r="CU1767" s="10"/>
      <c r="CV1767" s="10"/>
      <c r="CW1767" s="10"/>
      <c r="CX1767" s="10"/>
      <c r="CY1767" s="10"/>
      <c r="CZ1767" s="10"/>
      <c r="DA1767" s="10"/>
      <c r="DB1767" s="10"/>
      <c r="DC1767" s="10"/>
      <c r="DD1767" s="10"/>
      <c r="DE1767" s="10"/>
      <c r="DF1767" s="10"/>
      <c r="DG1767" s="10"/>
      <c r="DH1767" s="10"/>
      <c r="DI1767" s="10"/>
      <c r="DJ1767" s="10"/>
      <c r="DK1767" s="10"/>
      <c r="DL1767" s="10"/>
      <c r="DM1767" s="10"/>
      <c r="DN1767" s="10"/>
      <c r="DO1767" s="10"/>
      <c r="DP1767" s="10"/>
      <c r="DQ1767" s="10"/>
      <c r="DR1767" s="10"/>
      <c r="DS1767" s="10"/>
    </row>
    <row r="1768" spans="1:123" s="101" customFormat="1" ht="10.95" customHeight="1" x14ac:dyDescent="0.25">
      <c r="A1768" s="75" t="s">
        <v>348</v>
      </c>
      <c r="B1768" s="95" t="b">
        <f t="shared" si="492"/>
        <v>0</v>
      </c>
      <c r="C1768" s="96">
        <f t="shared" si="493"/>
        <v>2020</v>
      </c>
      <c r="D1768" s="96">
        <v>5001</v>
      </c>
      <c r="E1768" s="97">
        <f>IF(LEFT(H1768,1) = "x",H1768,F1768)</f>
        <v>0</v>
      </c>
      <c r="F1768" s="90"/>
      <c r="G1768" s="98">
        <f>IF(""="",1,SUBSTITUTE(SUBSTITUTE("","xxp","xpp"),"xppm13","xppm08"))</f>
        <v>1</v>
      </c>
      <c r="H1768" s="98">
        <f>IF(""="",1,"")</f>
        <v>1</v>
      </c>
      <c r="I1768" s="98">
        <f>IF(""="",1,IF(LEFT("",1)&lt;&gt;"E","",1))</f>
        <v>1</v>
      </c>
      <c r="J1768" s="98">
        <f>IF(""="",1,IF(LEFT("",1)="E","",1))</f>
        <v>1</v>
      </c>
      <c r="K1768" s="99" t="s">
        <v>397</v>
      </c>
      <c r="L1768" s="91">
        <v>5001</v>
      </c>
      <c r="M1768" s="100" t="str">
        <f>IF(LEFT($G1768,4)="xppm","*","")</f>
        <v/>
      </c>
      <c r="N1768" s="101" t="str">
        <f>UPPER(TRIM("          NON-RECURRING MISC. EXPENSE"))</f>
        <v>NON-RECURRING MISC. EXPENSE</v>
      </c>
      <c r="P1768" s="102" t="s">
        <v>356</v>
      </c>
      <c r="R1768" s="109">
        <f>IFERROR(IF(1*AB1768&gt;0,AB1768,V1768),V1768)</f>
        <v>0</v>
      </c>
      <c r="S1768" s="108"/>
      <c r="T1768" s="101">
        <f>IFERROR(IF(LEFT($G1768,4)="xppm",AD1768/VLOOKUP($G1768,$K$11:$Z$28,T$1,0),IF(LEFT($J1768,1)="E",AD1768/VLOOKUP($J1768,$K$11:$Z$28,T$1,0),AD1768/T$6)),"")</f>
        <v>0</v>
      </c>
      <c r="V1768" s="101">
        <f>IFERROR(IF(LEFT($G1768,4)="xppm",AF1768/VLOOKUP($G1768,$K$11:$Z$28,V$1,0),IF(LEFT($J1768,1)="E",AF1768/VLOOKUP($J1768,$K$11:$Z$28,V$1,0),AF1768/V$6)),"")</f>
        <v>0</v>
      </c>
      <c r="X1768" s="101">
        <f>IFERROR(IF(LEFT($G1768,4)="xppm",AH1768/VLOOKUP($G1768,$K$11:$Z$28,X$1,0),IF(LEFT($J1768,1)="E",AH1768/VLOOKUP($J1768,$K$11:$Z$28,X$1,0),AH1768/X$6)),"")</f>
        <v>0</v>
      </c>
      <c r="Z1768" s="101">
        <f>IFERROR(IF(LEFT($G1768,4)="xppm",AJ1768/VLOOKUP($G1768,$K$11:$Z$28,Z$1,0),IF(LEFT($J1768,1)="E",AJ1768/VLOOKUP($J1768,$K$11:$Z$28,Z$1,0),AJ1768/Z$6)),"")</f>
        <v>0</v>
      </c>
      <c r="AA1768" s="108"/>
      <c r="AB1768" s="99">
        <f>IFERROR(IF(LEFT($G1768,4)="xppm",AL1768/VLOOKUP($G1768,$K$11:$Z$28,AB$1,0),IF(LEFT($J1768,1)="E",AL1768/VLOOKUP($J1768,$K$11:$AB$28,AB$1,0),AL1768/AB$6)),"")</f>
        <v>0</v>
      </c>
      <c r="AC1768" s="110"/>
      <c r="AD1768" s="14"/>
      <c r="AE1768" s="14"/>
      <c r="AF1768" s="14"/>
      <c r="AG1768" s="14"/>
      <c r="AH1768" s="14"/>
      <c r="AI1768" s="14"/>
      <c r="AJ1768" s="14"/>
      <c r="AK1768" s="65"/>
      <c r="AL1768" s="14"/>
      <c r="AM1768" s="65"/>
      <c r="AN1768" s="25"/>
      <c r="AO1768" s="25"/>
      <c r="AP1768" s="25"/>
      <c r="AQ1768" s="25"/>
      <c r="AR1768" s="25"/>
      <c r="AS1768" s="25"/>
      <c r="AT1768" s="25"/>
      <c r="AU1768" s="25"/>
      <c r="AV1768" s="25"/>
      <c r="AW1768" s="25"/>
      <c r="AX1768" s="25"/>
      <c r="AY1768" s="25"/>
      <c r="AZ1768" s="108"/>
      <c r="BA1768" s="10"/>
      <c r="BB1768" s="10"/>
      <c r="BC1768" s="10"/>
      <c r="BD1768" s="10"/>
      <c r="BE1768" s="10"/>
      <c r="BF1768" s="10"/>
      <c r="BG1768" s="10"/>
      <c r="BH1768" s="10"/>
      <c r="BI1768" s="10"/>
      <c r="BJ1768" s="10"/>
      <c r="BK1768" s="10"/>
      <c r="BL1768" s="10"/>
      <c r="BM1768" s="10"/>
      <c r="BN1768" s="10"/>
      <c r="BO1768" s="10"/>
      <c r="BP1768" s="10"/>
      <c r="BQ1768" s="10"/>
      <c r="BR1768" s="10"/>
      <c r="BS1768" s="10"/>
      <c r="BT1768" s="10"/>
      <c r="BU1768" s="10"/>
      <c r="BV1768" s="10"/>
      <c r="BW1768" s="10"/>
      <c r="BX1768" s="10"/>
      <c r="BY1768" s="10"/>
      <c r="BZ1768" s="10"/>
      <c r="CA1768" s="10"/>
      <c r="CB1768" s="10"/>
      <c r="CC1768" s="10"/>
      <c r="CD1768" s="10"/>
      <c r="CE1768" s="10"/>
      <c r="CF1768" s="10"/>
      <c r="CG1768" s="10"/>
      <c r="CH1768" s="10"/>
      <c r="CI1768" s="10"/>
      <c r="CJ1768" s="10"/>
      <c r="CK1768" s="10"/>
      <c r="CL1768" s="10"/>
      <c r="CM1768" s="10"/>
      <c r="CN1768" s="10"/>
      <c r="CO1768" s="10"/>
      <c r="CP1768" s="10"/>
      <c r="CQ1768" s="10"/>
      <c r="CR1768" s="10"/>
      <c r="CS1768" s="10"/>
      <c r="CT1768" s="10"/>
      <c r="CU1768" s="10"/>
      <c r="CV1768" s="10"/>
      <c r="CW1768" s="10"/>
      <c r="CX1768" s="10"/>
      <c r="CY1768" s="10"/>
      <c r="CZ1768" s="10"/>
      <c r="DA1768" s="10"/>
      <c r="DB1768" s="10"/>
      <c r="DC1768" s="10"/>
      <c r="DD1768" s="10"/>
      <c r="DE1768" s="10"/>
      <c r="DF1768" s="10"/>
      <c r="DG1768" s="10"/>
      <c r="DH1768" s="10"/>
      <c r="DI1768" s="10"/>
      <c r="DJ1768" s="10"/>
      <c r="DK1768" s="10"/>
      <c r="DL1768" s="10"/>
      <c r="DM1768" s="10"/>
      <c r="DN1768" s="10"/>
      <c r="DO1768" s="10"/>
      <c r="DP1768" s="10"/>
      <c r="DQ1768" s="10"/>
      <c r="DR1768" s="10"/>
      <c r="DS1768" s="10"/>
    </row>
    <row r="1769" spans="1:123" ht="4.05" customHeight="1" x14ac:dyDescent="0.25">
      <c r="A1769" s="75" t="s">
        <v>348</v>
      </c>
      <c r="E1769" s="111"/>
      <c r="F1769" s="112"/>
      <c r="T1769" s="25"/>
      <c r="U1769" s="25"/>
      <c r="V1769" s="25"/>
      <c r="W1769" s="25"/>
      <c r="X1769" s="25"/>
      <c r="Y1769" s="25"/>
      <c r="Z1769" s="25"/>
      <c r="AA1769" s="25"/>
      <c r="AB1769" s="14"/>
      <c r="AC1769" s="14"/>
    </row>
    <row r="1770" spans="1:123" s="5" customFormat="1" x14ac:dyDescent="0.25">
      <c r="A1770" s="75" t="s">
        <v>348</v>
      </c>
      <c r="E1770" s="6"/>
      <c r="G1770" s="8"/>
      <c r="H1770" s="8"/>
      <c r="I1770" s="8"/>
      <c r="J1770" s="8"/>
      <c r="K1770" s="6"/>
      <c r="L1770" s="76"/>
      <c r="M1770" s="76"/>
      <c r="N1770" s="10"/>
      <c r="O1770" s="10"/>
      <c r="P1770" s="70"/>
      <c r="Q1770" s="10"/>
      <c r="R1770" s="10"/>
      <c r="S1770" s="10"/>
      <c r="T1770" s="10"/>
      <c r="U1770" s="10"/>
      <c r="V1770" s="10"/>
      <c r="W1770" s="10"/>
      <c r="X1770" s="10"/>
      <c r="Y1770" s="10"/>
      <c r="Z1770" s="10"/>
      <c r="AA1770" s="10"/>
      <c r="AB1770" s="6"/>
      <c r="AC1770" s="6"/>
      <c r="AD1770" s="14"/>
      <c r="AE1770" s="14"/>
      <c r="AF1770" s="14"/>
      <c r="AG1770" s="14"/>
      <c r="AH1770" s="14"/>
      <c r="AI1770" s="14"/>
      <c r="AJ1770" s="14"/>
      <c r="AK1770" s="14"/>
      <c r="AL1770" s="14"/>
      <c r="AM1770" s="14"/>
      <c r="AN1770" s="25"/>
      <c r="AO1770" s="25"/>
      <c r="AP1770" s="25"/>
      <c r="AQ1770" s="25"/>
      <c r="AR1770" s="25"/>
      <c r="AS1770" s="25"/>
      <c r="AT1770" s="25"/>
      <c r="AU1770" s="25"/>
      <c r="AV1770" s="25"/>
      <c r="AW1770" s="25"/>
      <c r="AX1770" s="25"/>
      <c r="AY1770" s="25"/>
      <c r="AZ1770" s="10"/>
      <c r="BA1770" s="10"/>
      <c r="BB1770" s="10"/>
      <c r="BC1770" s="10"/>
      <c r="BD1770" s="10"/>
      <c r="BE1770" s="10"/>
      <c r="BF1770" s="10"/>
      <c r="BG1770" s="10"/>
      <c r="BH1770" s="10"/>
      <c r="BI1770" s="10"/>
      <c r="BJ1770" s="10"/>
      <c r="BK1770" s="10"/>
      <c r="BL1770" s="10"/>
      <c r="BM1770" s="10"/>
      <c r="BN1770" s="10"/>
      <c r="BO1770" s="10"/>
      <c r="BP1770" s="10"/>
      <c r="BQ1770" s="10"/>
      <c r="BR1770" s="10"/>
      <c r="BS1770" s="10"/>
      <c r="BT1770" s="10"/>
      <c r="BU1770" s="10"/>
      <c r="BV1770" s="10"/>
      <c r="BW1770" s="10"/>
      <c r="BX1770" s="10"/>
      <c r="BY1770" s="10"/>
      <c r="BZ1770" s="10"/>
      <c r="CA1770" s="10"/>
      <c r="CB1770" s="10"/>
      <c r="CC1770" s="10"/>
      <c r="CD1770" s="10"/>
      <c r="CE1770" s="10"/>
      <c r="CF1770" s="10"/>
      <c r="CG1770" s="10"/>
      <c r="CH1770" s="10"/>
      <c r="CI1770" s="10"/>
      <c r="CJ1770" s="10"/>
      <c r="CK1770" s="10"/>
      <c r="CL1770" s="10"/>
      <c r="CM1770" s="10"/>
      <c r="CN1770" s="10"/>
      <c r="CO1770" s="10"/>
      <c r="CP1770" s="10"/>
      <c r="CQ1770" s="10"/>
      <c r="CR1770" s="10"/>
      <c r="CS1770" s="10"/>
      <c r="CT1770" s="10"/>
      <c r="CU1770" s="10"/>
      <c r="CV1770" s="10"/>
      <c r="CW1770" s="10"/>
      <c r="CX1770" s="10"/>
      <c r="CY1770" s="10"/>
      <c r="CZ1770" s="10"/>
      <c r="DA1770" s="10"/>
      <c r="DB1770" s="10"/>
      <c r="DC1770" s="10"/>
      <c r="DD1770" s="10"/>
      <c r="DE1770" s="10"/>
      <c r="DF1770" s="10"/>
      <c r="DG1770" s="10"/>
      <c r="DH1770" s="10"/>
      <c r="DI1770" s="10"/>
      <c r="DJ1770" s="10"/>
      <c r="DK1770" s="10"/>
      <c r="DL1770" s="10"/>
      <c r="DM1770" s="10"/>
      <c r="DN1770" s="10"/>
      <c r="DO1770" s="10"/>
      <c r="DP1770" s="10"/>
      <c r="DQ1770" s="10"/>
      <c r="DR1770" s="10"/>
      <c r="DS1770" s="10"/>
    </row>
    <row r="1771" spans="1:123" ht="22.8" customHeight="1" x14ac:dyDescent="0.35">
      <c r="A1771" s="75" t="s">
        <v>348</v>
      </c>
      <c r="K1771" s="6">
        <v>5002</v>
      </c>
      <c r="L1771" s="77">
        <v>5002</v>
      </c>
      <c r="M1771" s="77"/>
      <c r="N1771" s="78" t="s">
        <v>428</v>
      </c>
      <c r="O1771" s="79"/>
      <c r="S1771" s="58"/>
      <c r="AA1771" s="58"/>
      <c r="AC1771" s="72"/>
      <c r="AK1771" s="65"/>
      <c r="AM1771" s="65"/>
      <c r="AZ1771" s="58"/>
    </row>
    <row r="1772" spans="1:123" x14ac:dyDescent="0.25">
      <c r="A1772" s="75" t="s">
        <v>348</v>
      </c>
    </row>
    <row r="1773" spans="1:123" s="86" customFormat="1" ht="15" customHeight="1" x14ac:dyDescent="0.25">
      <c r="A1773" s="75" t="s">
        <v>348</v>
      </c>
      <c r="B1773" s="80"/>
      <c r="C1773" s="80"/>
      <c r="D1773" s="80"/>
      <c r="E1773" s="81"/>
      <c r="F1773" s="82"/>
      <c r="G1773" s="81"/>
      <c r="H1773" s="81"/>
      <c r="I1773" s="81"/>
      <c r="J1773" s="81"/>
      <c r="K1773" s="81"/>
      <c r="L1773" s="83">
        <f>L1774</f>
        <v>5002</v>
      </c>
      <c r="M1773" s="84" t="s">
        <v>350</v>
      </c>
      <c r="N1773" s="84"/>
      <c r="O1773" s="84"/>
      <c r="P1773" s="84"/>
      <c r="Q1773" s="84"/>
      <c r="R1773" s="84"/>
      <c r="S1773" s="84"/>
      <c r="T1773" s="84"/>
      <c r="U1773" s="84"/>
      <c r="V1773" s="84"/>
      <c r="W1773" s="84"/>
      <c r="X1773" s="84"/>
      <c r="Y1773" s="84"/>
      <c r="Z1773" s="84"/>
      <c r="AA1773" s="84"/>
      <c r="AB1773" s="81"/>
      <c r="AC1773" s="81"/>
      <c r="AD1773" s="14"/>
      <c r="AE1773" s="14"/>
      <c r="AF1773" s="14"/>
      <c r="AG1773" s="14"/>
      <c r="AH1773" s="14"/>
      <c r="AI1773" s="14"/>
      <c r="AJ1773" s="14"/>
      <c r="AK1773" s="14"/>
      <c r="AL1773" s="14"/>
      <c r="AM1773" s="14"/>
      <c r="AN1773" s="85"/>
      <c r="AO1773" s="85"/>
      <c r="AP1773" s="85"/>
      <c r="AQ1773" s="85"/>
      <c r="AR1773" s="85"/>
      <c r="AS1773" s="85"/>
      <c r="AT1773" s="85"/>
      <c r="AU1773" s="85"/>
      <c r="AV1773" s="85"/>
      <c r="AW1773" s="85"/>
      <c r="AX1773" s="85"/>
      <c r="AY1773" s="85"/>
      <c r="AZ1773" s="84"/>
      <c r="BA1773" s="10"/>
      <c r="BB1773" s="10"/>
      <c r="BC1773" s="10"/>
      <c r="BD1773" s="10"/>
      <c r="BE1773" s="10"/>
      <c r="BF1773" s="10"/>
      <c r="BG1773" s="10"/>
      <c r="BH1773" s="10"/>
      <c r="BI1773" s="10"/>
      <c r="BJ1773" s="10"/>
      <c r="BK1773" s="10"/>
      <c r="BL1773" s="10"/>
      <c r="BM1773" s="10"/>
      <c r="BN1773" s="10"/>
      <c r="BO1773" s="10"/>
      <c r="BP1773" s="10"/>
      <c r="BQ1773" s="10"/>
      <c r="BR1773" s="10"/>
      <c r="BS1773" s="10"/>
      <c r="BT1773" s="10"/>
      <c r="BU1773" s="10"/>
      <c r="BV1773" s="10"/>
      <c r="BW1773" s="10"/>
      <c r="BX1773" s="10"/>
      <c r="BY1773" s="10"/>
      <c r="BZ1773" s="10"/>
      <c r="CA1773" s="10"/>
      <c r="CB1773" s="10"/>
      <c r="CC1773" s="10"/>
      <c r="CD1773" s="10"/>
      <c r="CE1773" s="10"/>
      <c r="CF1773" s="10"/>
      <c r="CG1773" s="10"/>
      <c r="CH1773" s="10"/>
      <c r="CI1773" s="10"/>
      <c r="CJ1773" s="10"/>
      <c r="CK1773" s="10"/>
      <c r="CL1773" s="10"/>
      <c r="CM1773" s="10"/>
      <c r="CN1773" s="10"/>
      <c r="CO1773" s="10"/>
      <c r="CP1773" s="10"/>
      <c r="CQ1773" s="10"/>
      <c r="CR1773" s="10"/>
      <c r="CS1773" s="10"/>
      <c r="CT1773" s="10"/>
      <c r="CU1773" s="10"/>
      <c r="CV1773" s="10"/>
      <c r="CW1773" s="10"/>
      <c r="CX1773" s="10"/>
      <c r="CY1773" s="10"/>
      <c r="CZ1773" s="10"/>
      <c r="DA1773" s="10"/>
      <c r="DB1773" s="10"/>
      <c r="DC1773" s="10"/>
      <c r="DD1773" s="10"/>
      <c r="DE1773" s="10"/>
      <c r="DF1773" s="10"/>
      <c r="DG1773" s="10"/>
      <c r="DH1773" s="10"/>
      <c r="DI1773" s="10"/>
      <c r="DJ1773" s="10"/>
      <c r="DK1773" s="10"/>
      <c r="DL1773" s="10"/>
      <c r="DM1773" s="10"/>
      <c r="DN1773" s="10"/>
      <c r="DO1773" s="10"/>
      <c r="DP1773" s="10"/>
      <c r="DQ1773" s="10"/>
      <c r="DR1773" s="10"/>
      <c r="DS1773" s="10"/>
    </row>
    <row r="1774" spans="1:123" s="25" customFormat="1" ht="10.95" customHeight="1" x14ac:dyDescent="0.25">
      <c r="A1774" s="87" t="s">
        <v>348</v>
      </c>
      <c r="B1774" s="88"/>
      <c r="C1774" s="88"/>
      <c r="D1774" s="88"/>
      <c r="E1774" s="89"/>
      <c r="F1774" s="90"/>
      <c r="G1774" s="13"/>
      <c r="H1774" s="13"/>
      <c r="I1774" s="13"/>
      <c r="J1774" s="13"/>
      <c r="K1774" s="14" t="s">
        <v>295</v>
      </c>
      <c r="L1774" s="91">
        <v>5002</v>
      </c>
      <c r="M1774" s="92"/>
      <c r="N1774" s="25" t="str">
        <f>TRIM("    TOTAL DAYS")</f>
        <v>TOTAL DAYS</v>
      </c>
      <c r="P1774" s="70"/>
      <c r="Q1774" s="10"/>
      <c r="R1774" s="85"/>
      <c r="S1774" s="93"/>
      <c r="T1774" s="25">
        <f>AD1774/T$6</f>
        <v>2701</v>
      </c>
      <c r="V1774" s="25">
        <f>AF1774/V$6</f>
        <v>2616.5555555555557</v>
      </c>
      <c r="X1774" s="25">
        <f>AH1774/X$6</f>
        <v>2752.9166666666665</v>
      </c>
      <c r="Z1774" s="25">
        <f>AJ1774/Z$6</f>
        <v>2821.5</v>
      </c>
      <c r="AA1774" s="93"/>
      <c r="AB1774" s="14">
        <f>AL1774/AB$6</f>
        <v>0</v>
      </c>
      <c r="AC1774" s="65"/>
      <c r="AD1774" s="14">
        <v>8103</v>
      </c>
      <c r="AE1774" s="14"/>
      <c r="AF1774" s="14">
        <v>23549</v>
      </c>
      <c r="AG1774" s="14"/>
      <c r="AH1774" s="14">
        <v>33035</v>
      </c>
      <c r="AI1774" s="14"/>
      <c r="AJ1774" s="14">
        <v>33858</v>
      </c>
      <c r="AK1774" s="65"/>
      <c r="AL1774" s="14">
        <v>0</v>
      </c>
      <c r="AM1774" s="65"/>
      <c r="AN1774" s="25">
        <v>2862</v>
      </c>
      <c r="AO1774" s="25">
        <v>2730</v>
      </c>
      <c r="AP1774" s="25">
        <v>2718</v>
      </c>
      <c r="AQ1774" s="25">
        <v>2672</v>
      </c>
      <c r="AR1774" s="25">
        <v>2235</v>
      </c>
      <c r="AS1774" s="25">
        <v>2656</v>
      </c>
      <c r="AT1774" s="25">
        <v>2633</v>
      </c>
      <c r="AU1774" s="25">
        <v>2688</v>
      </c>
      <c r="AV1774" s="25">
        <v>2562</v>
      </c>
      <c r="AW1774" s="25">
        <v>2707</v>
      </c>
      <c r="AX1774" s="25">
        <v>2715</v>
      </c>
      <c r="AY1774" s="25">
        <v>2681</v>
      </c>
      <c r="AZ1774" s="93"/>
      <c r="BA1774" s="10"/>
      <c r="BB1774" s="10"/>
      <c r="BC1774" s="10"/>
      <c r="BD1774" s="10"/>
      <c r="BE1774" s="10"/>
      <c r="BF1774" s="10"/>
      <c r="BG1774" s="10"/>
      <c r="BH1774" s="10"/>
      <c r="BI1774" s="10"/>
      <c r="BJ1774" s="10"/>
      <c r="BK1774" s="10"/>
      <c r="BL1774" s="10"/>
      <c r="BM1774" s="10"/>
      <c r="BN1774" s="10"/>
      <c r="BO1774" s="10"/>
      <c r="BP1774" s="10"/>
      <c r="BQ1774" s="10"/>
      <c r="BR1774" s="10"/>
      <c r="BS1774" s="10"/>
      <c r="BT1774" s="10"/>
      <c r="BU1774" s="10"/>
      <c r="BV1774" s="10"/>
      <c r="BW1774" s="10"/>
      <c r="BX1774" s="10"/>
      <c r="BY1774" s="10"/>
      <c r="BZ1774" s="10"/>
      <c r="CA1774" s="10"/>
      <c r="CB1774" s="10"/>
      <c r="CC1774" s="10"/>
      <c r="CD1774" s="10"/>
      <c r="CE1774" s="10"/>
      <c r="CF1774" s="10"/>
      <c r="CG1774" s="10"/>
      <c r="CH1774" s="10"/>
      <c r="CI1774" s="10"/>
      <c r="CJ1774" s="10"/>
      <c r="CK1774" s="10"/>
      <c r="CL1774" s="10"/>
      <c r="CM1774" s="10"/>
      <c r="CN1774" s="10"/>
      <c r="CO1774" s="10"/>
      <c r="CP1774" s="10"/>
      <c r="CQ1774" s="10"/>
      <c r="CR1774" s="10"/>
      <c r="CS1774" s="10"/>
      <c r="CT1774" s="10"/>
      <c r="CU1774" s="10"/>
      <c r="CV1774" s="10"/>
      <c r="CW1774" s="10"/>
      <c r="CX1774" s="10"/>
      <c r="CY1774" s="10"/>
      <c r="CZ1774" s="10"/>
      <c r="DA1774" s="10"/>
      <c r="DB1774" s="10"/>
      <c r="DC1774" s="10"/>
      <c r="DD1774" s="10"/>
      <c r="DE1774" s="10"/>
      <c r="DF1774" s="10"/>
      <c r="DG1774" s="10"/>
      <c r="DH1774" s="10"/>
      <c r="DI1774" s="10"/>
      <c r="DJ1774" s="10"/>
      <c r="DK1774" s="10"/>
      <c r="DL1774" s="10"/>
      <c r="DM1774" s="10"/>
      <c r="DN1774" s="10"/>
      <c r="DO1774" s="10"/>
      <c r="DP1774" s="10"/>
      <c r="DQ1774" s="10"/>
      <c r="DR1774" s="10"/>
      <c r="DS1774" s="10"/>
    </row>
    <row r="1775" spans="1:123" s="25" customFormat="1" ht="10.95" customHeight="1" x14ac:dyDescent="0.25">
      <c r="A1775" s="87" t="s">
        <v>348</v>
      </c>
      <c r="B1775" s="88"/>
      <c r="C1775" s="88"/>
      <c r="D1775" s="88"/>
      <c r="E1775" s="89"/>
      <c r="F1775" s="90"/>
      <c r="G1775" s="13"/>
      <c r="H1775" s="13"/>
      <c r="I1775" s="13"/>
      <c r="J1775" s="13"/>
      <c r="K1775" s="14" t="s">
        <v>299</v>
      </c>
      <c r="L1775" s="91">
        <v>5002</v>
      </c>
      <c r="M1775" s="92"/>
      <c r="N1775" s="25" t="str">
        <f>TRIM("      TOTAL ANCILLARIES")</f>
        <v>TOTAL ANCILLARIES</v>
      </c>
      <c r="P1775" s="70"/>
      <c r="Q1775" s="10"/>
      <c r="R1775" s="85"/>
      <c r="S1775" s="93"/>
      <c r="T1775" s="25">
        <f>AD1775/T$6</f>
        <v>23100.460000000003</v>
      </c>
      <c r="V1775" s="25">
        <f>AF1775/V$6</f>
        <v>23935.557777777776</v>
      </c>
      <c r="X1775" s="25">
        <f>AH1775/X$6</f>
        <v>23587.781666666666</v>
      </c>
      <c r="Z1775" s="25">
        <f>AJ1775/Z$6</f>
        <v>17314.690107999999</v>
      </c>
      <c r="AA1775" s="93"/>
      <c r="AB1775" s="14">
        <f>AL1775/AB$6</f>
        <v>0</v>
      </c>
      <c r="AC1775" s="65"/>
      <c r="AD1775" s="14">
        <v>69301.38</v>
      </c>
      <c r="AE1775" s="14"/>
      <c r="AF1775" s="14">
        <v>215420.02</v>
      </c>
      <c r="AG1775" s="14"/>
      <c r="AH1775" s="14">
        <v>283053.38</v>
      </c>
      <c r="AI1775" s="14"/>
      <c r="AJ1775" s="14">
        <v>207776.281296</v>
      </c>
      <c r="AK1775" s="65"/>
      <c r="AL1775" s="14">
        <v>0</v>
      </c>
      <c r="AM1775" s="65"/>
      <c r="AN1775" s="25">
        <v>28661.26</v>
      </c>
      <c r="AO1775" s="25">
        <v>30759.08</v>
      </c>
      <c r="AP1775" s="25">
        <v>30447.7</v>
      </c>
      <c r="AQ1775" s="25">
        <v>30458.240000000002</v>
      </c>
      <c r="AR1775" s="25">
        <v>31112.78</v>
      </c>
      <c r="AS1775" s="25">
        <v>20308.349999999999</v>
      </c>
      <c r="AT1775" s="25">
        <v>21763.75</v>
      </c>
      <c r="AU1775" s="25">
        <v>22391.21</v>
      </c>
      <c r="AV1775" s="25">
        <v>20084.310000000001</v>
      </c>
      <c r="AW1775" s="25">
        <v>26300.83</v>
      </c>
      <c r="AX1775" s="25">
        <v>22257.51</v>
      </c>
      <c r="AY1775" s="25">
        <v>20743.04</v>
      </c>
      <c r="AZ1775" s="93"/>
      <c r="BA1775" s="10"/>
      <c r="BB1775" s="10"/>
      <c r="BC1775" s="10"/>
      <c r="BD1775" s="10"/>
      <c r="BE1775" s="10"/>
      <c r="BF1775" s="10"/>
      <c r="BG1775" s="10"/>
      <c r="BH1775" s="10"/>
      <c r="BI1775" s="10"/>
      <c r="BJ1775" s="10"/>
      <c r="BK1775" s="10"/>
      <c r="BL1775" s="10"/>
      <c r="BM1775" s="10"/>
      <c r="BN1775" s="10"/>
      <c r="BO1775" s="10"/>
      <c r="BP1775" s="10"/>
      <c r="BQ1775" s="10"/>
      <c r="BR1775" s="10"/>
      <c r="BS1775" s="10"/>
      <c r="BT1775" s="10"/>
      <c r="BU1775" s="10"/>
      <c r="BV1775" s="10"/>
      <c r="BW1775" s="10"/>
      <c r="BX1775" s="10"/>
      <c r="BY1775" s="10"/>
      <c r="BZ1775" s="10"/>
      <c r="CA1775" s="10"/>
      <c r="CB1775" s="10"/>
      <c r="CC1775" s="10"/>
      <c r="CD1775" s="10"/>
      <c r="CE1775" s="10"/>
      <c r="CF1775" s="10"/>
      <c r="CG1775" s="10"/>
      <c r="CH1775" s="10"/>
      <c r="CI1775" s="10"/>
      <c r="CJ1775" s="10"/>
      <c r="CK1775" s="10"/>
      <c r="CL1775" s="10"/>
      <c r="CM1775" s="10"/>
      <c r="CN1775" s="10"/>
      <c r="CO1775" s="10"/>
      <c r="CP1775" s="10"/>
      <c r="CQ1775" s="10"/>
      <c r="CR1775" s="10"/>
      <c r="CS1775" s="10"/>
      <c r="CT1775" s="10"/>
      <c r="CU1775" s="10"/>
      <c r="CV1775" s="10"/>
      <c r="CW1775" s="10"/>
      <c r="CX1775" s="10"/>
      <c r="CY1775" s="10"/>
      <c r="CZ1775" s="10"/>
      <c r="DA1775" s="10"/>
      <c r="DB1775" s="10"/>
      <c r="DC1775" s="10"/>
      <c r="DD1775" s="10"/>
      <c r="DE1775" s="10"/>
      <c r="DF1775" s="10"/>
      <c r="DG1775" s="10"/>
      <c r="DH1775" s="10"/>
      <c r="DI1775" s="10"/>
      <c r="DJ1775" s="10"/>
      <c r="DK1775" s="10"/>
      <c r="DL1775" s="10"/>
      <c r="DM1775" s="10"/>
      <c r="DN1775" s="10"/>
      <c r="DO1775" s="10"/>
      <c r="DP1775" s="10"/>
      <c r="DQ1775" s="10"/>
      <c r="DR1775" s="10"/>
      <c r="DS1775" s="10"/>
    </row>
    <row r="1776" spans="1:123" s="25" customFormat="1" ht="10.95" customHeight="1" x14ac:dyDescent="0.25">
      <c r="A1776" s="87" t="s">
        <v>348</v>
      </c>
      <c r="B1776" s="88"/>
      <c r="C1776" s="88"/>
      <c r="D1776" s="88"/>
      <c r="E1776" s="89"/>
      <c r="F1776" s="90"/>
      <c r="G1776" s="13"/>
      <c r="H1776" s="13"/>
      <c r="I1776" s="13"/>
      <c r="J1776" s="13"/>
      <c r="K1776" s="14" t="s">
        <v>301</v>
      </c>
      <c r="L1776" s="91">
        <v>5002</v>
      </c>
      <c r="M1776" s="92"/>
      <c r="N1776" s="25" t="str">
        <f>TRIM("TOTAL REVENUE")</f>
        <v>TOTAL REVENUE</v>
      </c>
      <c r="P1776" s="70"/>
      <c r="Q1776" s="10"/>
      <c r="R1776" s="85"/>
      <c r="S1776" s="93"/>
      <c r="T1776" s="25">
        <f>AD1776/T$6</f>
        <v>759957.97666666668</v>
      </c>
      <c r="V1776" s="25">
        <f>AF1776/V$6</f>
        <v>752981.29777777777</v>
      </c>
      <c r="X1776" s="25">
        <f>AH1776/X$6</f>
        <v>784534.88416666666</v>
      </c>
      <c r="Z1776" s="25">
        <f>AJ1776/Z$6</f>
        <v>832962.90319658339</v>
      </c>
      <c r="AA1776" s="93"/>
      <c r="AB1776" s="14">
        <f>AL1776/AB$6</f>
        <v>0</v>
      </c>
      <c r="AC1776" s="65"/>
      <c r="AD1776" s="14">
        <v>2279873.9300000002</v>
      </c>
      <c r="AE1776" s="14"/>
      <c r="AF1776" s="14">
        <v>6776831.6799999997</v>
      </c>
      <c r="AG1776" s="14"/>
      <c r="AH1776" s="14">
        <v>9414418.6099999994</v>
      </c>
      <c r="AI1776" s="14"/>
      <c r="AJ1776" s="14">
        <v>9995554.8383590002</v>
      </c>
      <c r="AK1776" s="65"/>
      <c r="AL1776" s="14">
        <v>0</v>
      </c>
      <c r="AM1776" s="65"/>
      <c r="AN1776" s="25">
        <v>818202.24</v>
      </c>
      <c r="AO1776" s="25">
        <v>838222.42</v>
      </c>
      <c r="AP1776" s="25">
        <v>801532.47</v>
      </c>
      <c r="AQ1776" s="25">
        <v>791484.45</v>
      </c>
      <c r="AR1776" s="25">
        <v>636365.47</v>
      </c>
      <c r="AS1776" s="25">
        <v>754344.51</v>
      </c>
      <c r="AT1776" s="25">
        <v>777391</v>
      </c>
      <c r="AU1776" s="25">
        <v>810485.45</v>
      </c>
      <c r="AV1776" s="25">
        <v>726886.87</v>
      </c>
      <c r="AW1776" s="25">
        <v>795922.68</v>
      </c>
      <c r="AX1776" s="25">
        <v>738742.54</v>
      </c>
      <c r="AY1776" s="25">
        <v>745208.71</v>
      </c>
      <c r="AZ1776" s="93"/>
      <c r="BA1776" s="10"/>
      <c r="BB1776" s="10"/>
      <c r="BC1776" s="10"/>
      <c r="BD1776" s="10"/>
      <c r="BE1776" s="10"/>
      <c r="BF1776" s="10"/>
      <c r="BG1776" s="10"/>
      <c r="BH1776" s="10"/>
      <c r="BI1776" s="10"/>
      <c r="BJ1776" s="10"/>
      <c r="BK1776" s="10"/>
      <c r="BL1776" s="10"/>
      <c r="BM1776" s="10"/>
      <c r="BN1776" s="10"/>
      <c r="BO1776" s="10"/>
      <c r="BP1776" s="10"/>
      <c r="BQ1776" s="10"/>
      <c r="BR1776" s="10"/>
      <c r="BS1776" s="10"/>
      <c r="BT1776" s="10"/>
      <c r="BU1776" s="10"/>
      <c r="BV1776" s="10"/>
      <c r="BW1776" s="10"/>
      <c r="BX1776" s="10"/>
      <c r="BY1776" s="10"/>
      <c r="BZ1776" s="10"/>
      <c r="CA1776" s="10"/>
      <c r="CB1776" s="10"/>
      <c r="CC1776" s="10"/>
      <c r="CD1776" s="10"/>
      <c r="CE1776" s="10"/>
      <c r="CF1776" s="10"/>
      <c r="CG1776" s="10"/>
      <c r="CH1776" s="10"/>
      <c r="CI1776" s="10"/>
      <c r="CJ1776" s="10"/>
      <c r="CK1776" s="10"/>
      <c r="CL1776" s="10"/>
      <c r="CM1776" s="10"/>
      <c r="CN1776" s="10"/>
      <c r="CO1776" s="10"/>
      <c r="CP1776" s="10"/>
      <c r="CQ1776" s="10"/>
      <c r="CR1776" s="10"/>
      <c r="CS1776" s="10"/>
      <c r="CT1776" s="10"/>
      <c r="CU1776" s="10"/>
      <c r="CV1776" s="10"/>
      <c r="CW1776" s="10"/>
      <c r="CX1776" s="10"/>
      <c r="CY1776" s="10"/>
      <c r="CZ1776" s="10"/>
      <c r="DA1776" s="10"/>
      <c r="DB1776" s="10"/>
      <c r="DC1776" s="10"/>
      <c r="DD1776" s="10"/>
      <c r="DE1776" s="10"/>
      <c r="DF1776" s="10"/>
      <c r="DG1776" s="10"/>
      <c r="DH1776" s="10"/>
      <c r="DI1776" s="10"/>
      <c r="DJ1776" s="10"/>
      <c r="DK1776" s="10"/>
      <c r="DL1776" s="10"/>
      <c r="DM1776" s="10"/>
      <c r="DN1776" s="10"/>
      <c r="DO1776" s="10"/>
      <c r="DP1776" s="10"/>
      <c r="DQ1776" s="10"/>
      <c r="DR1776" s="10"/>
      <c r="DS1776" s="10"/>
    </row>
    <row r="1777" spans="1:123" s="25" customFormat="1" ht="10.95" customHeight="1" x14ac:dyDescent="0.25">
      <c r="A1777" s="87" t="s">
        <v>348</v>
      </c>
      <c r="B1777" s="88"/>
      <c r="C1777" s="88"/>
      <c r="D1777" s="88"/>
      <c r="E1777" s="89"/>
      <c r="F1777" s="90"/>
      <c r="G1777" s="13"/>
      <c r="H1777" s="13"/>
      <c r="I1777" s="13"/>
      <c r="J1777" s="13"/>
      <c r="K1777" s="14" t="s">
        <v>303</v>
      </c>
      <c r="L1777" s="91">
        <v>5002</v>
      </c>
      <c r="M1777" s="92"/>
      <c r="N1777" s="25" t="str">
        <f>TRIM("      TOTAL EMPLOYEE WAGES")</f>
        <v>TOTAL EMPLOYEE WAGES</v>
      </c>
      <c r="P1777" s="70"/>
      <c r="Q1777" s="10"/>
      <c r="R1777" s="85"/>
      <c r="S1777" s="93"/>
      <c r="T1777" s="25">
        <f>AD1777/T$6</f>
        <v>392092.06</v>
      </c>
      <c r="V1777" s="25">
        <f>AF1777/V$6</f>
        <v>369485.12888888892</v>
      </c>
      <c r="X1777" s="25">
        <f>AH1777/X$6</f>
        <v>331501.77166666667</v>
      </c>
      <c r="Z1777" s="25">
        <f>AJ1777/Z$6</f>
        <v>367338.32212258334</v>
      </c>
      <c r="AA1777" s="93"/>
      <c r="AB1777" s="14">
        <f>AL1777/AB$6</f>
        <v>0</v>
      </c>
      <c r="AC1777" s="65"/>
      <c r="AD1777" s="14">
        <v>1176276.18</v>
      </c>
      <c r="AE1777" s="14"/>
      <c r="AF1777" s="14">
        <v>3325366.16</v>
      </c>
      <c r="AG1777" s="14"/>
      <c r="AH1777" s="14">
        <v>3978021.26</v>
      </c>
      <c r="AI1777" s="14"/>
      <c r="AJ1777" s="14">
        <v>4408059.8654709999</v>
      </c>
      <c r="AK1777" s="65"/>
      <c r="AL1777" s="14">
        <v>0</v>
      </c>
      <c r="AM1777" s="65"/>
      <c r="AN1777" s="25">
        <v>346766.83</v>
      </c>
      <c r="AO1777" s="25">
        <v>348180.37</v>
      </c>
      <c r="AP1777" s="25">
        <v>351616.44</v>
      </c>
      <c r="AQ1777" s="25">
        <v>352361.01</v>
      </c>
      <c r="AR1777" s="25">
        <v>310847.03000000003</v>
      </c>
      <c r="AS1777" s="25">
        <v>368031.64</v>
      </c>
      <c r="AT1777" s="25">
        <v>362368.71</v>
      </c>
      <c r="AU1777" s="25">
        <v>380620.44</v>
      </c>
      <c r="AV1777" s="25">
        <v>374861.15</v>
      </c>
      <c r="AW1777" s="25">
        <v>384521.61</v>
      </c>
      <c r="AX1777" s="25">
        <v>400024.89</v>
      </c>
      <c r="AY1777" s="25">
        <v>391729.68</v>
      </c>
      <c r="AZ1777" s="93"/>
      <c r="BA1777" s="10"/>
      <c r="BB1777" s="10"/>
      <c r="BC1777" s="10"/>
      <c r="BD1777" s="10"/>
      <c r="BE1777" s="10"/>
      <c r="BF1777" s="10"/>
      <c r="BG1777" s="10"/>
      <c r="BH1777" s="10"/>
      <c r="BI1777" s="10"/>
      <c r="BJ1777" s="10"/>
      <c r="BK1777" s="10"/>
      <c r="BL1777" s="10"/>
      <c r="BM1777" s="10"/>
      <c r="BN1777" s="10"/>
      <c r="BO1777" s="10"/>
      <c r="BP1777" s="10"/>
      <c r="BQ1777" s="10"/>
      <c r="BR1777" s="10"/>
      <c r="BS1777" s="10"/>
      <c r="BT1777" s="10"/>
      <c r="BU1777" s="10"/>
      <c r="BV1777" s="10"/>
      <c r="BW1777" s="10"/>
      <c r="BX1777" s="10"/>
      <c r="BY1777" s="10"/>
      <c r="BZ1777" s="10"/>
      <c r="CA1777" s="10"/>
      <c r="CB1777" s="10"/>
      <c r="CC1777" s="10"/>
      <c r="CD1777" s="10"/>
      <c r="CE1777" s="10"/>
      <c r="CF1777" s="10"/>
      <c r="CG1777" s="10"/>
      <c r="CH1777" s="10"/>
      <c r="CI1777" s="10"/>
      <c r="CJ1777" s="10"/>
      <c r="CK1777" s="10"/>
      <c r="CL1777" s="10"/>
      <c r="CM1777" s="10"/>
      <c r="CN1777" s="10"/>
      <c r="CO1777" s="10"/>
      <c r="CP1777" s="10"/>
      <c r="CQ1777" s="10"/>
      <c r="CR1777" s="10"/>
      <c r="CS1777" s="10"/>
      <c r="CT1777" s="10"/>
      <c r="CU1777" s="10"/>
      <c r="CV1777" s="10"/>
      <c r="CW1777" s="10"/>
      <c r="CX1777" s="10"/>
      <c r="CY1777" s="10"/>
      <c r="CZ1777" s="10"/>
      <c r="DA1777" s="10"/>
      <c r="DB1777" s="10"/>
      <c r="DC1777" s="10"/>
      <c r="DD1777" s="10"/>
      <c r="DE1777" s="10"/>
      <c r="DF1777" s="10"/>
      <c r="DG1777" s="10"/>
      <c r="DH1777" s="10"/>
      <c r="DI1777" s="10"/>
      <c r="DJ1777" s="10"/>
      <c r="DK1777" s="10"/>
      <c r="DL1777" s="10"/>
      <c r="DM1777" s="10"/>
      <c r="DN1777" s="10"/>
      <c r="DO1777" s="10"/>
      <c r="DP1777" s="10"/>
      <c r="DQ1777" s="10"/>
      <c r="DR1777" s="10"/>
      <c r="DS1777" s="10"/>
    </row>
    <row r="1778" spans="1:123" s="25" customFormat="1" ht="10.95" customHeight="1" x14ac:dyDescent="0.25">
      <c r="A1778" s="87" t="s">
        <v>348</v>
      </c>
      <c r="B1778" s="88"/>
      <c r="C1778" s="88"/>
      <c r="D1778" s="88"/>
      <c r="E1778" s="89"/>
      <c r="F1778" s="90"/>
      <c r="G1778" s="13"/>
      <c r="H1778" s="13"/>
      <c r="I1778" s="13"/>
      <c r="J1778" s="13"/>
      <c r="K1778" s="14" t="s">
        <v>305</v>
      </c>
      <c r="L1778" s="91">
        <v>5002</v>
      </c>
      <c r="M1778" s="92"/>
      <c r="N1778" s="25" t="str">
        <f>TRIM("TOTAL COMPENSATION")</f>
        <v>TOTAL COMPENSATION</v>
      </c>
      <c r="P1778" s="70"/>
      <c r="Q1778" s="10"/>
      <c r="R1778" s="85"/>
      <c r="S1778" s="93"/>
      <c r="T1778" s="25">
        <f>AD1778/T$6</f>
        <v>392092.06</v>
      </c>
      <c r="V1778" s="25">
        <f>AF1778/V$6</f>
        <v>369485.12888888892</v>
      </c>
      <c r="X1778" s="25">
        <f>AH1778/X$6</f>
        <v>331501.77166666667</v>
      </c>
      <c r="Z1778" s="25">
        <f>AJ1778/Z$6</f>
        <v>367338.32212258334</v>
      </c>
      <c r="AA1778" s="93"/>
      <c r="AB1778" s="14">
        <f>AL1778/AB$6</f>
        <v>0</v>
      </c>
      <c r="AC1778" s="65"/>
      <c r="AD1778" s="14">
        <v>1176276.18</v>
      </c>
      <c r="AE1778" s="14"/>
      <c r="AF1778" s="14">
        <v>3325366.16</v>
      </c>
      <c r="AG1778" s="14"/>
      <c r="AH1778" s="14">
        <v>3978021.26</v>
      </c>
      <c r="AI1778" s="14"/>
      <c r="AJ1778" s="14">
        <v>4408059.8654709999</v>
      </c>
      <c r="AK1778" s="65"/>
      <c r="AL1778" s="14">
        <v>0</v>
      </c>
      <c r="AM1778" s="65"/>
      <c r="AN1778" s="25">
        <v>346766.83</v>
      </c>
      <c r="AO1778" s="25">
        <v>348180.37</v>
      </c>
      <c r="AP1778" s="25">
        <v>351616.44</v>
      </c>
      <c r="AQ1778" s="25">
        <v>352361.01</v>
      </c>
      <c r="AR1778" s="25">
        <v>310847.03000000003</v>
      </c>
      <c r="AS1778" s="25">
        <v>368031.64</v>
      </c>
      <c r="AT1778" s="25">
        <v>362368.71</v>
      </c>
      <c r="AU1778" s="25">
        <v>380620.44</v>
      </c>
      <c r="AV1778" s="25">
        <v>374861.15</v>
      </c>
      <c r="AW1778" s="25">
        <v>384521.61</v>
      </c>
      <c r="AX1778" s="25">
        <v>400024.89</v>
      </c>
      <c r="AY1778" s="25">
        <v>391729.68</v>
      </c>
      <c r="AZ1778" s="93"/>
      <c r="BA1778" s="10"/>
      <c r="BB1778" s="10"/>
      <c r="BC1778" s="10"/>
      <c r="BD1778" s="10"/>
      <c r="BE1778" s="10"/>
      <c r="BF1778" s="10"/>
      <c r="BG1778" s="10"/>
      <c r="BH1778" s="10"/>
      <c r="BI1778" s="10"/>
      <c r="BJ1778" s="10"/>
      <c r="BK1778" s="10"/>
      <c r="BL1778" s="10"/>
      <c r="BM1778" s="10"/>
      <c r="BN1778" s="10"/>
      <c r="BO1778" s="10"/>
      <c r="BP1778" s="10"/>
      <c r="BQ1778" s="10"/>
      <c r="BR1778" s="10"/>
      <c r="BS1778" s="10"/>
      <c r="BT1778" s="10"/>
      <c r="BU1778" s="10"/>
      <c r="BV1778" s="10"/>
      <c r="BW1778" s="10"/>
      <c r="BX1778" s="10"/>
      <c r="BY1778" s="10"/>
      <c r="BZ1778" s="10"/>
      <c r="CA1778" s="10"/>
      <c r="CB1778" s="10"/>
      <c r="CC1778" s="10"/>
      <c r="CD1778" s="10"/>
      <c r="CE1778" s="10"/>
      <c r="CF1778" s="10"/>
      <c r="CG1778" s="10"/>
      <c r="CH1778" s="10"/>
      <c r="CI1778" s="10"/>
      <c r="CJ1778" s="10"/>
      <c r="CK1778" s="10"/>
      <c r="CL1778" s="10"/>
      <c r="CM1778" s="10"/>
      <c r="CN1778" s="10"/>
      <c r="CO1778" s="10"/>
      <c r="CP1778" s="10"/>
      <c r="CQ1778" s="10"/>
      <c r="CR1778" s="10"/>
      <c r="CS1778" s="10"/>
      <c r="CT1778" s="10"/>
      <c r="CU1778" s="10"/>
      <c r="CV1778" s="10"/>
      <c r="CW1778" s="10"/>
      <c r="CX1778" s="10"/>
      <c r="CY1778" s="10"/>
      <c r="CZ1778" s="10"/>
      <c r="DA1778" s="10"/>
      <c r="DB1778" s="10"/>
      <c r="DC1778" s="10"/>
      <c r="DD1778" s="10"/>
      <c r="DE1778" s="10"/>
      <c r="DF1778" s="10"/>
      <c r="DG1778" s="10"/>
      <c r="DH1778" s="10"/>
      <c r="DI1778" s="10"/>
      <c r="DJ1778" s="10"/>
      <c r="DK1778" s="10"/>
      <c r="DL1778" s="10"/>
      <c r="DM1778" s="10"/>
      <c r="DN1778" s="10"/>
      <c r="DO1778" s="10"/>
      <c r="DP1778" s="10"/>
      <c r="DQ1778" s="10"/>
      <c r="DR1778" s="10"/>
      <c r="DS1778" s="10"/>
    </row>
    <row r="1779" spans="1:123" x14ac:dyDescent="0.25">
      <c r="A1779" s="75" t="s">
        <v>348</v>
      </c>
      <c r="L1779" s="94"/>
    </row>
    <row r="1780" spans="1:123" s="86" customFormat="1" ht="15" customHeight="1" x14ac:dyDescent="0.25">
      <c r="A1780" s="75" t="s">
        <v>348</v>
      </c>
      <c r="B1780" s="80"/>
      <c r="C1780" s="80"/>
      <c r="D1780" s="80"/>
      <c r="E1780" s="81"/>
      <c r="F1780" s="82"/>
      <c r="G1780" s="81"/>
      <c r="H1780" s="81"/>
      <c r="I1780" s="81"/>
      <c r="J1780" s="81"/>
      <c r="K1780" s="81"/>
      <c r="L1780" s="83">
        <f>L1781</f>
        <v>5002</v>
      </c>
      <c r="M1780" s="84" t="s">
        <v>351</v>
      </c>
      <c r="N1780" s="84"/>
      <c r="O1780" s="84"/>
      <c r="P1780" s="84"/>
      <c r="Q1780" s="84"/>
      <c r="R1780" s="84"/>
      <c r="S1780" s="84"/>
      <c r="T1780" s="84"/>
      <c r="U1780" s="84"/>
      <c r="V1780" s="84"/>
      <c r="W1780" s="84"/>
      <c r="X1780" s="84"/>
      <c r="Y1780" s="84"/>
      <c r="Z1780" s="84"/>
      <c r="AA1780" s="84"/>
      <c r="AB1780" s="81"/>
      <c r="AC1780" s="81"/>
      <c r="AD1780" s="14"/>
      <c r="AE1780" s="14"/>
      <c r="AF1780" s="14"/>
      <c r="AG1780" s="14"/>
      <c r="AH1780" s="14"/>
      <c r="AI1780" s="14"/>
      <c r="AJ1780" s="14"/>
      <c r="AK1780" s="14"/>
      <c r="AL1780" s="14"/>
      <c r="AM1780" s="14"/>
      <c r="AN1780" s="85"/>
      <c r="AO1780" s="85"/>
      <c r="AP1780" s="85"/>
      <c r="AQ1780" s="85"/>
      <c r="AR1780" s="85"/>
      <c r="AS1780" s="85"/>
      <c r="AT1780" s="85"/>
      <c r="AU1780" s="85"/>
      <c r="AV1780" s="85"/>
      <c r="AW1780" s="85"/>
      <c r="AX1780" s="85"/>
      <c r="AY1780" s="85"/>
      <c r="AZ1780" s="84"/>
      <c r="BA1780" s="10"/>
      <c r="BB1780" s="10"/>
      <c r="BC1780" s="10"/>
      <c r="BD1780" s="10"/>
      <c r="BE1780" s="10"/>
      <c r="BF1780" s="10"/>
      <c r="BG1780" s="10"/>
      <c r="BH1780" s="10"/>
      <c r="BI1780" s="10"/>
      <c r="BJ1780" s="10"/>
      <c r="BK1780" s="10"/>
      <c r="BL1780" s="10"/>
      <c r="BM1780" s="10"/>
      <c r="BN1780" s="10"/>
      <c r="BO1780" s="10"/>
      <c r="BP1780" s="10"/>
      <c r="BQ1780" s="10"/>
      <c r="BR1780" s="10"/>
      <c r="BS1780" s="10"/>
      <c r="BT1780" s="10"/>
      <c r="BU1780" s="10"/>
      <c r="BV1780" s="10"/>
      <c r="BW1780" s="10"/>
      <c r="BX1780" s="10"/>
      <c r="BY1780" s="10"/>
      <c r="BZ1780" s="10"/>
      <c r="CA1780" s="10"/>
      <c r="CB1780" s="10"/>
      <c r="CC1780" s="10"/>
      <c r="CD1780" s="10"/>
      <c r="CE1780" s="10"/>
      <c r="CF1780" s="10"/>
      <c r="CG1780" s="10"/>
      <c r="CH1780" s="10"/>
      <c r="CI1780" s="10"/>
      <c r="CJ1780" s="10"/>
      <c r="CK1780" s="10"/>
      <c r="CL1780" s="10"/>
      <c r="CM1780" s="10"/>
      <c r="CN1780" s="10"/>
      <c r="CO1780" s="10"/>
      <c r="CP1780" s="10"/>
      <c r="CQ1780" s="10"/>
      <c r="CR1780" s="10"/>
      <c r="CS1780" s="10"/>
      <c r="CT1780" s="10"/>
      <c r="CU1780" s="10"/>
      <c r="CV1780" s="10"/>
      <c r="CW1780" s="10"/>
      <c r="CX1780" s="10"/>
      <c r="CY1780" s="10"/>
      <c r="CZ1780" s="10"/>
      <c r="DA1780" s="10"/>
      <c r="DB1780" s="10"/>
      <c r="DC1780" s="10"/>
      <c r="DD1780" s="10"/>
      <c r="DE1780" s="10"/>
      <c r="DF1780" s="10"/>
      <c r="DG1780" s="10"/>
      <c r="DH1780" s="10"/>
      <c r="DI1780" s="10"/>
      <c r="DJ1780" s="10"/>
      <c r="DK1780" s="10"/>
      <c r="DL1780" s="10"/>
      <c r="DM1780" s="10"/>
      <c r="DN1780" s="10"/>
      <c r="DO1780" s="10"/>
      <c r="DP1780" s="10"/>
      <c r="DQ1780" s="10"/>
      <c r="DR1780" s="10"/>
      <c r="DS1780" s="10"/>
    </row>
    <row r="1781" spans="1:123" s="101" customFormat="1" ht="10.95" customHeight="1" x14ac:dyDescent="0.25">
      <c r="A1781" s="75" t="s">
        <v>348</v>
      </c>
      <c r="B1781" s="95" t="str">
        <f t="shared" ref="B1781" si="494">IF(E1781&gt;0,"Bud02 " &amp; C1781 &amp;","&amp;D1781&amp;",'"&amp;E1781&amp;"',"&amp;1*R1781)</f>
        <v>Bud02 2020,5002,'xpr003',0.09861</v>
      </c>
      <c r="C1781" s="96">
        <f t="shared" ref="C1781" si="495">$E$5</f>
        <v>2020</v>
      </c>
      <c r="D1781" s="96">
        <v>5002</v>
      </c>
      <c r="E1781" s="97" t="str">
        <f>K1781</f>
        <v>xpr003</v>
      </c>
      <c r="F1781" s="90"/>
      <c r="G1781" s="98">
        <f>IF(""="",1,SUBSTITUTE(SUBSTITUTE("","xxp","xpp"),"xppm13","xppm08"))</f>
        <v>1</v>
      </c>
      <c r="H1781" s="98">
        <f>IF(""="",1,"")</f>
        <v>1</v>
      </c>
      <c r="I1781" s="98">
        <f>IF(""="",1,IF(LEFT("",1)&lt;&gt;"E","",1))</f>
        <v>1</v>
      </c>
      <c r="J1781" s="98">
        <f>IF(""="",1,IF(LEFT("",1)="E","",1))</f>
        <v>1</v>
      </c>
      <c r="K1781" s="99" t="s">
        <v>352</v>
      </c>
      <c r="L1781" s="91">
        <v>5002</v>
      </c>
      <c r="M1781" s="100" t="str">
        <f>IF(LEFT($G1781,4)="xppm","*","")</f>
        <v/>
      </c>
      <c r="N1781" s="101" t="str">
        <f>UPPER(TRIM("        NON_PRODUCTIVE RATE (NON-EXEMPT)"))</f>
        <v>NON_PRODUCTIVE RATE (NON-EXEMPT)</v>
      </c>
      <c r="P1781" s="102"/>
      <c r="R1781" s="103">
        <f>IFERROR(IF(1*AB1781&gt;0,AB1781,Z1781),Z1781)</f>
        <v>9.8609999999999989E-2</v>
      </c>
      <c r="S1781" s="104"/>
      <c r="T1781" s="105">
        <f>IFERROR(IF(LEFT($G1781,4)="xppm",AD1781/VLOOKUP($G1781,$K$11:$Z$28,T$1,0),IF(LEFT($J1781,1)="E",AD1781/VLOOKUP($J1781,$K$11:$Z$28,T$1,0),AD1781/T$6)),"")</f>
        <v>0</v>
      </c>
      <c r="U1781" s="105"/>
      <c r="V1781" s="105">
        <f>IFERROR(IF(LEFT($G1781,4)="xppm",AF1781/VLOOKUP($G1781,$K$11:$Z$28,V$1,0),IF(LEFT($J1781,1)="E",AF1781/VLOOKUP($J1781,$K$11:$Z$28,V$1,0),AF1781/V$6)),"")</f>
        <v>0</v>
      </c>
      <c r="W1781" s="105"/>
      <c r="X1781" s="105">
        <f>IFERROR(IF(LEFT($G1781,4)="xppm",AH1781/VLOOKUP($G1781,$K$11:$Z$28,X$1,0),IF(LEFT($J1781,1)="E",AH1781/VLOOKUP($J1781,$K$11:$Z$28,X$1,0),AH1781/X$6)),"")</f>
        <v>0</v>
      </c>
      <c r="Y1781" s="105"/>
      <c r="Z1781" s="105">
        <f>IFERROR(IF(LEFT($G1781,4)="xppm",AJ1781/VLOOKUP($G1781,$K$11:$Z$28,Z$1,0),IF(LEFT($J1781,1)="E",AJ1781/VLOOKUP($J1781,$K$11:$Z$28,Z$1,0),AJ1781/Z$6)),"")</f>
        <v>9.8609999999999989E-2</v>
      </c>
      <c r="AA1781" s="104"/>
      <c r="AB1781" s="106">
        <f>IFERROR(IF(LEFT($G1781,4)="xppm",AL1781/VLOOKUP($G1781,$K$11:$Z$28,AB$1,0),IF(LEFT($J1781,1)="E",AL1781/VLOOKUP($J1781,$K$11:$AB$28,AB$1,0),AL1781/AB$6)),"")</f>
        <v>0</v>
      </c>
      <c r="AC1781" s="107"/>
      <c r="AD1781" s="106"/>
      <c r="AE1781" s="106"/>
      <c r="AF1781" s="106"/>
      <c r="AG1781" s="106"/>
      <c r="AH1781" s="106"/>
      <c r="AI1781" s="106"/>
      <c r="AJ1781" s="106">
        <v>1.1833199999999999</v>
      </c>
      <c r="AK1781" s="107"/>
      <c r="AL1781" s="106">
        <v>0</v>
      </c>
      <c r="AM1781" s="107"/>
      <c r="AN1781" s="105"/>
      <c r="AO1781" s="105"/>
      <c r="AP1781" s="105"/>
      <c r="AQ1781" s="105"/>
      <c r="AR1781" s="105"/>
      <c r="AS1781" s="105"/>
      <c r="AT1781" s="105"/>
      <c r="AU1781" s="105"/>
      <c r="AV1781" s="105"/>
      <c r="AW1781" s="105"/>
      <c r="AX1781" s="105"/>
      <c r="AY1781" s="105"/>
      <c r="AZ1781" s="108"/>
      <c r="BA1781" s="10"/>
      <c r="BB1781" s="10"/>
      <c r="BC1781" s="10"/>
      <c r="BD1781" s="10"/>
      <c r="BE1781" s="10"/>
      <c r="BF1781" s="10"/>
      <c r="BG1781" s="10"/>
      <c r="BH1781" s="10"/>
      <c r="BI1781" s="10"/>
      <c r="BJ1781" s="10"/>
      <c r="BK1781" s="10"/>
      <c r="BL1781" s="10"/>
      <c r="BM1781" s="10"/>
      <c r="BN1781" s="10"/>
      <c r="BO1781" s="10"/>
      <c r="BP1781" s="10"/>
      <c r="BQ1781" s="10"/>
      <c r="BR1781" s="10"/>
      <c r="BS1781" s="10"/>
      <c r="BT1781" s="10"/>
      <c r="BU1781" s="10"/>
      <c r="BV1781" s="10"/>
      <c r="BW1781" s="10"/>
      <c r="BX1781" s="10"/>
      <c r="BY1781" s="10"/>
      <c r="BZ1781" s="10"/>
      <c r="CA1781" s="10"/>
      <c r="CB1781" s="10"/>
      <c r="CC1781" s="10"/>
      <c r="CD1781" s="10"/>
      <c r="CE1781" s="10"/>
      <c r="CF1781" s="10"/>
      <c r="CG1781" s="10"/>
      <c r="CH1781" s="10"/>
      <c r="CI1781" s="10"/>
      <c r="CJ1781" s="10"/>
      <c r="CK1781" s="10"/>
      <c r="CL1781" s="10"/>
      <c r="CM1781" s="10"/>
      <c r="CN1781" s="10"/>
      <c r="CO1781" s="10"/>
      <c r="CP1781" s="10"/>
      <c r="CQ1781" s="10"/>
      <c r="CR1781" s="10"/>
      <c r="CS1781" s="10"/>
      <c r="CT1781" s="10"/>
      <c r="CU1781" s="10"/>
      <c r="CV1781" s="10"/>
      <c r="CW1781" s="10"/>
      <c r="CX1781" s="10"/>
      <c r="CY1781" s="10"/>
      <c r="CZ1781" s="10"/>
      <c r="DA1781" s="10"/>
      <c r="DB1781" s="10"/>
      <c r="DC1781" s="10"/>
      <c r="DD1781" s="10"/>
      <c r="DE1781" s="10"/>
      <c r="DF1781" s="10"/>
      <c r="DG1781" s="10"/>
      <c r="DH1781" s="10"/>
      <c r="DI1781" s="10"/>
      <c r="DJ1781" s="10"/>
      <c r="DK1781" s="10"/>
      <c r="DL1781" s="10"/>
      <c r="DM1781" s="10"/>
      <c r="DN1781" s="10"/>
      <c r="DO1781" s="10"/>
      <c r="DP1781" s="10"/>
      <c r="DQ1781" s="10"/>
      <c r="DR1781" s="10"/>
      <c r="DS1781" s="10"/>
    </row>
    <row r="1782" spans="1:123" s="101" customFormat="1" ht="10.95" customHeight="1" x14ac:dyDescent="0.25">
      <c r="A1782" s="75" t="s">
        <v>348</v>
      </c>
      <c r="B1782" s="95" t="str">
        <f>IF(E1782&gt;0,"Bud02 " &amp; C1782 &amp;","&amp;D1782&amp;",'"&amp;E1782&amp;"',"&amp;1*R1782)</f>
        <v>Bud02 2020,5002,'xpr007',0</v>
      </c>
      <c r="C1782" s="96">
        <f>$E$5</f>
        <v>2020</v>
      </c>
      <c r="D1782" s="96">
        <v>5002</v>
      </c>
      <c r="E1782" s="97" t="str">
        <f>K1782</f>
        <v>xpr007</v>
      </c>
      <c r="F1782" s="90"/>
      <c r="G1782" s="98">
        <f>IF(""="",1,SUBSTITUTE(SUBSTITUTE("","xxp","xpp"),"xppm13","xppm08"))</f>
        <v>1</v>
      </c>
      <c r="H1782" s="98">
        <f>IF(""="",1,"")</f>
        <v>1</v>
      </c>
      <c r="I1782" s="98">
        <f>IF(""="",1,IF(LEFT("",1)&lt;&gt;"E","",1))</f>
        <v>1</v>
      </c>
      <c r="J1782" s="98">
        <f>IF(""="",1,IF(LEFT("",1)="E","",1))</f>
        <v>1</v>
      </c>
      <c r="K1782" s="99" t="s">
        <v>353</v>
      </c>
      <c r="L1782" s="91">
        <v>5002</v>
      </c>
      <c r="M1782" s="100" t="str">
        <f>IF(LEFT($G1782,4)="xppm","*","")</f>
        <v/>
      </c>
      <c r="N1782" s="101" t="str">
        <f>UPPER(TRIM("        NON_PRODUCTIVE RATE (EXEMPT)"))</f>
        <v>NON_PRODUCTIVE RATE (EXEMPT)</v>
      </c>
      <c r="P1782" s="102"/>
      <c r="R1782" s="103">
        <f>IFERROR(IF(1*AB1782&gt;0,AB1782,Z1782),Z1782)</f>
        <v>0</v>
      </c>
      <c r="S1782" s="104"/>
      <c r="T1782" s="105">
        <f>IFERROR(IF(LEFT($G1782,4)="xppm",AD1782/VLOOKUP($G1782,$K$11:$Z$28,T$1,0),IF(LEFT($J1782,1)="E",AD1782/VLOOKUP($J1782,$K$11:$Z$28,T$1,0),AD1782/T$6)),"")</f>
        <v>0</v>
      </c>
      <c r="U1782" s="105"/>
      <c r="V1782" s="105">
        <f>IFERROR(IF(LEFT($G1782,4)="xppm",AF1782/VLOOKUP($G1782,$K$11:$Z$28,V$1,0),IF(LEFT($J1782,1)="E",AF1782/VLOOKUP($J1782,$K$11:$Z$28,V$1,0),AF1782/V$6)),"")</f>
        <v>0</v>
      </c>
      <c r="W1782" s="105"/>
      <c r="X1782" s="105">
        <f>IFERROR(IF(LEFT($G1782,4)="xppm",AH1782/VLOOKUP($G1782,$K$11:$Z$28,X$1,0),IF(LEFT($J1782,1)="E",AH1782/VLOOKUP($J1782,$K$11:$Z$28,X$1,0),AH1782/X$6)),"")</f>
        <v>0</v>
      </c>
      <c r="Y1782" s="105"/>
      <c r="Z1782" s="105">
        <f>IFERROR(IF(LEFT($G1782,4)="xppm",AJ1782/VLOOKUP($G1782,$K$11:$Z$28,Z$1,0),IF(LEFT($J1782,1)="E",AJ1782/VLOOKUP($J1782,$K$11:$Z$28,Z$1,0),AJ1782/Z$6)),"")</f>
        <v>0</v>
      </c>
      <c r="AA1782" s="104"/>
      <c r="AB1782" s="106">
        <f>IFERROR(IF(LEFT($G1782,4)="xppm",AL1782/VLOOKUP($G1782,$K$11:$Z$28,AB$1,0),IF(LEFT($J1782,1)="E",AL1782/VLOOKUP($J1782,$K$11:$AB$28,AB$1,0),AL1782/AB$6)),"")</f>
        <v>0</v>
      </c>
      <c r="AC1782" s="107"/>
      <c r="AD1782" s="106"/>
      <c r="AE1782" s="106"/>
      <c r="AF1782" s="106"/>
      <c r="AG1782" s="106"/>
      <c r="AH1782" s="106"/>
      <c r="AI1782" s="106"/>
      <c r="AJ1782" s="106">
        <v>0</v>
      </c>
      <c r="AK1782" s="107"/>
      <c r="AL1782" s="106">
        <v>0</v>
      </c>
      <c r="AM1782" s="107"/>
      <c r="AN1782" s="105"/>
      <c r="AO1782" s="105"/>
      <c r="AP1782" s="105"/>
      <c r="AQ1782" s="105"/>
      <c r="AR1782" s="105"/>
      <c r="AS1782" s="105"/>
      <c r="AT1782" s="105"/>
      <c r="AU1782" s="105"/>
      <c r="AV1782" s="105"/>
      <c r="AW1782" s="105"/>
      <c r="AX1782" s="105"/>
      <c r="AY1782" s="105"/>
      <c r="AZ1782" s="108"/>
      <c r="BA1782" s="10"/>
      <c r="BB1782" s="10"/>
      <c r="BC1782" s="10"/>
      <c r="BD1782" s="10"/>
      <c r="BE1782" s="10"/>
      <c r="BF1782" s="10"/>
      <c r="BG1782" s="10"/>
      <c r="BH1782" s="10"/>
      <c r="BI1782" s="10"/>
      <c r="BJ1782" s="10"/>
      <c r="BK1782" s="10"/>
      <c r="BL1782" s="10"/>
      <c r="BM1782" s="10"/>
      <c r="BN1782" s="10"/>
      <c r="BO1782" s="10"/>
      <c r="BP1782" s="10"/>
      <c r="BQ1782" s="10"/>
      <c r="BR1782" s="10"/>
      <c r="BS1782" s="10"/>
      <c r="BT1782" s="10"/>
      <c r="BU1782" s="10"/>
      <c r="BV1782" s="10"/>
      <c r="BW1782" s="10"/>
      <c r="BX1782" s="10"/>
      <c r="BY1782" s="10"/>
      <c r="BZ1782" s="10"/>
      <c r="CA1782" s="10"/>
      <c r="CB1782" s="10"/>
      <c r="CC1782" s="10"/>
      <c r="CD1782" s="10"/>
      <c r="CE1782" s="10"/>
      <c r="CF1782" s="10"/>
      <c r="CG1782" s="10"/>
      <c r="CH1782" s="10"/>
      <c r="CI1782" s="10"/>
      <c r="CJ1782" s="10"/>
      <c r="CK1782" s="10"/>
      <c r="CL1782" s="10"/>
      <c r="CM1782" s="10"/>
      <c r="CN1782" s="10"/>
      <c r="CO1782" s="10"/>
      <c r="CP1782" s="10"/>
      <c r="CQ1782" s="10"/>
      <c r="CR1782" s="10"/>
      <c r="CS1782" s="10"/>
      <c r="CT1782" s="10"/>
      <c r="CU1782" s="10"/>
      <c r="CV1782" s="10"/>
      <c r="CW1782" s="10"/>
      <c r="CX1782" s="10"/>
      <c r="CY1782" s="10"/>
      <c r="CZ1782" s="10"/>
      <c r="DA1782" s="10"/>
      <c r="DB1782" s="10"/>
      <c r="DC1782" s="10"/>
      <c r="DD1782" s="10"/>
      <c r="DE1782" s="10"/>
      <c r="DF1782" s="10"/>
      <c r="DG1782" s="10"/>
      <c r="DH1782" s="10"/>
      <c r="DI1782" s="10"/>
      <c r="DJ1782" s="10"/>
      <c r="DK1782" s="10"/>
      <c r="DL1782" s="10"/>
      <c r="DM1782" s="10"/>
      <c r="DN1782" s="10"/>
      <c r="DO1782" s="10"/>
      <c r="DP1782" s="10"/>
      <c r="DQ1782" s="10"/>
      <c r="DR1782" s="10"/>
      <c r="DS1782" s="10"/>
    </row>
    <row r="1783" spans="1:123" x14ac:dyDescent="0.25">
      <c r="A1783" s="75" t="s">
        <v>348</v>
      </c>
      <c r="L1783" s="94"/>
    </row>
    <row r="1784" spans="1:123" s="86" customFormat="1" ht="15" customHeight="1" x14ac:dyDescent="0.25">
      <c r="A1784" s="75" t="s">
        <v>348</v>
      </c>
      <c r="B1784" s="80"/>
      <c r="C1784" s="80"/>
      <c r="D1784" s="80"/>
      <c r="E1784" s="81"/>
      <c r="F1784" s="82"/>
      <c r="G1784" s="81"/>
      <c r="H1784" s="81"/>
      <c r="I1784" s="81"/>
      <c r="J1784" s="81"/>
      <c r="K1784" s="81"/>
      <c r="L1784" s="83">
        <f>L1785</f>
        <v>5002</v>
      </c>
      <c r="M1784" s="84" t="s">
        <v>354</v>
      </c>
      <c r="N1784" s="84"/>
      <c r="O1784" s="84"/>
      <c r="P1784" s="84"/>
      <c r="Q1784" s="84"/>
      <c r="R1784" s="84"/>
      <c r="S1784" s="84"/>
      <c r="T1784" s="84"/>
      <c r="U1784" s="84"/>
      <c r="V1784" s="84"/>
      <c r="W1784" s="84"/>
      <c r="X1784" s="84"/>
      <c r="Y1784" s="84"/>
      <c r="Z1784" s="84"/>
      <c r="AA1784" s="84"/>
      <c r="AB1784" s="81"/>
      <c r="AC1784" s="81"/>
      <c r="AD1784" s="14"/>
      <c r="AE1784" s="14"/>
      <c r="AF1784" s="14"/>
      <c r="AG1784" s="14"/>
      <c r="AH1784" s="14"/>
      <c r="AI1784" s="14"/>
      <c r="AJ1784" s="14"/>
      <c r="AK1784" s="14"/>
      <c r="AL1784" s="14"/>
      <c r="AM1784" s="14"/>
      <c r="AN1784" s="85"/>
      <c r="AO1784" s="85"/>
      <c r="AP1784" s="85"/>
      <c r="AQ1784" s="85"/>
      <c r="AR1784" s="85"/>
      <c r="AS1784" s="85"/>
      <c r="AT1784" s="85"/>
      <c r="AU1784" s="85"/>
      <c r="AV1784" s="85"/>
      <c r="AW1784" s="85"/>
      <c r="AX1784" s="85"/>
      <c r="AY1784" s="85"/>
      <c r="AZ1784" s="84"/>
      <c r="BA1784" s="10"/>
      <c r="BB1784" s="10"/>
      <c r="BC1784" s="10"/>
      <c r="BD1784" s="10"/>
      <c r="BE1784" s="10"/>
      <c r="BF1784" s="10"/>
      <c r="BG1784" s="10"/>
      <c r="BH1784" s="10"/>
      <c r="BI1784" s="10"/>
      <c r="BJ1784" s="10"/>
      <c r="BK1784" s="10"/>
      <c r="BL1784" s="10"/>
      <c r="BM1784" s="10"/>
      <c r="BN1784" s="10"/>
      <c r="BO1784" s="10"/>
      <c r="BP1784" s="10"/>
      <c r="BQ1784" s="10"/>
      <c r="BR1784" s="10"/>
      <c r="BS1784" s="10"/>
      <c r="BT1784" s="10"/>
      <c r="BU1784" s="10"/>
      <c r="BV1784" s="10"/>
      <c r="BW1784" s="10"/>
      <c r="BX1784" s="10"/>
      <c r="BY1784" s="10"/>
      <c r="BZ1784" s="10"/>
      <c r="CA1784" s="10"/>
      <c r="CB1784" s="10"/>
      <c r="CC1784" s="10"/>
      <c r="CD1784" s="10"/>
      <c r="CE1784" s="10"/>
      <c r="CF1784" s="10"/>
      <c r="CG1784" s="10"/>
      <c r="CH1784" s="10"/>
      <c r="CI1784" s="10"/>
      <c r="CJ1784" s="10"/>
      <c r="CK1784" s="10"/>
      <c r="CL1784" s="10"/>
      <c r="CM1784" s="10"/>
      <c r="CN1784" s="10"/>
      <c r="CO1784" s="10"/>
      <c r="CP1784" s="10"/>
      <c r="CQ1784" s="10"/>
      <c r="CR1784" s="10"/>
      <c r="CS1784" s="10"/>
      <c r="CT1784" s="10"/>
      <c r="CU1784" s="10"/>
      <c r="CV1784" s="10"/>
      <c r="CW1784" s="10"/>
      <c r="CX1784" s="10"/>
      <c r="CY1784" s="10"/>
      <c r="CZ1784" s="10"/>
      <c r="DA1784" s="10"/>
      <c r="DB1784" s="10"/>
      <c r="DC1784" s="10"/>
      <c r="DD1784" s="10"/>
      <c r="DE1784" s="10"/>
      <c r="DF1784" s="10"/>
      <c r="DG1784" s="10"/>
      <c r="DH1784" s="10"/>
      <c r="DI1784" s="10"/>
      <c r="DJ1784" s="10"/>
      <c r="DK1784" s="10"/>
      <c r="DL1784" s="10"/>
      <c r="DM1784" s="10"/>
      <c r="DN1784" s="10"/>
      <c r="DO1784" s="10"/>
      <c r="DP1784" s="10"/>
      <c r="DQ1784" s="10"/>
      <c r="DR1784" s="10"/>
      <c r="DS1784" s="10"/>
    </row>
    <row r="1785" spans="1:123" s="101" customFormat="1" ht="10.95" customHeight="1" x14ac:dyDescent="0.25">
      <c r="A1785" s="75" t="s">
        <v>348</v>
      </c>
      <c r="B1785" s="95" t="str">
        <f t="shared" ref="B1785:B1788" si="496">IF(E1785&gt;0,"Bud02 " &amp; C1785 &amp;","&amp;D1785&amp;",'"&amp;E1785&amp;"',"&amp;1*R1785)</f>
        <v>Bud02 2020,5002,'xpr005',0.00192404424746876</v>
      </c>
      <c r="C1785" s="96">
        <f t="shared" ref="C1785:C1788" si="497">$E$5</f>
        <v>2020</v>
      </c>
      <c r="D1785" s="96">
        <v>5002</v>
      </c>
      <c r="E1785" s="97" t="str">
        <f>IF(LEFT(H1785,1) = "x",H1785,F1785)</f>
        <v>xpr005</v>
      </c>
      <c r="F1785" s="90">
        <v>500000</v>
      </c>
      <c r="G1785" s="98">
        <f>IF(""="",1,SUBSTITUTE(SUBSTITUTE("","xxp","xpp"),"xppm13","xppm08"))</f>
        <v>1</v>
      </c>
      <c r="H1785" s="98" t="str">
        <f>IF("xpr005"="",1,"xpr005")</f>
        <v>xpr005</v>
      </c>
      <c r="I1785" s="98">
        <f>IF("Ew57z"="",1,IF(LEFT("Ew57z",1)&lt;&gt;"E","Ew57z",1))</f>
        <v>1</v>
      </c>
      <c r="J1785" s="98" t="str">
        <f>IF("Ew57z"="",1,IF(LEFT("Ew57z",1)="E","Ew57z",1))</f>
        <v>Ew57z</v>
      </c>
      <c r="K1785" s="99" t="s">
        <v>355</v>
      </c>
      <c r="L1785" s="91">
        <v>5002</v>
      </c>
      <c r="M1785" s="100" t="str">
        <f>IF(LEFT($G1785,4)="xppm","*","")</f>
        <v/>
      </c>
      <c r="N1785" s="101" t="str">
        <f>UPPER(TRIM("          PAYROLL TAXES"))</f>
        <v>PAYROLL TAXES</v>
      </c>
      <c r="P1785" s="102" t="s">
        <v>356</v>
      </c>
      <c r="R1785" s="109">
        <f>IFERROR(IF(1*AB1785&gt;0,AB1785,V1785),V1785)</f>
        <v>1.9240442474687625E-3</v>
      </c>
      <c r="S1785" s="108"/>
      <c r="T1785" s="101">
        <f>IFERROR(IF(LEFT($G1785,4)="xppm",AD1785/VLOOKUP($G1785,$K$11:$Z$28,T$1,0),IF(LEFT($J1785,1)="E",AD1785/VLOOKUP($J1785,$K$11:$Z$28,T$1,0),AD1785/T$6)),"")</f>
        <v>1.8877247277610063E-3</v>
      </c>
      <c r="V1785" s="101">
        <f>IFERROR(IF(LEFT($G1785,4)="xppm",AF1785/VLOOKUP($G1785,$K$11:$Z$28,V$1,0),IF(LEFT($J1785,1)="E",AF1785/VLOOKUP($J1785,$K$11:$Z$28,V$1,0),AF1785/V$6)),"")</f>
        <v>1.9240442474687625E-3</v>
      </c>
      <c r="X1785" s="101">
        <f>IFERROR(IF(LEFT($G1785,4)="xppm",AH1785/VLOOKUP($G1785,$K$11:$Z$28,X$1,0),IF(LEFT($J1785,1)="E",AH1785/VLOOKUP($J1785,$K$11:$Z$28,X$1,0),AH1785/X$6)),"")</f>
        <v>2.2060958359845038E-3</v>
      </c>
      <c r="Z1785" s="101">
        <f>IFERROR(IF(LEFT($G1785,4)="xppm",AJ1785/VLOOKUP($G1785,$K$11:$Z$28,Z$1,0),IF(LEFT($J1785,1)="E",AJ1785/VLOOKUP($J1785,$K$11:$Z$28,Z$1,0),AJ1785/Z$6)),"")</f>
        <v>2.1918330679160341E-3</v>
      </c>
      <c r="AA1785" s="108"/>
      <c r="AB1785" s="99" t="str">
        <f>IFERROR(IF(LEFT($G1785,4)="xppm",AL1785/VLOOKUP($G1785,$K$11:$Z$28,AB$1,0),IF(LEFT($J1785,1)="E",AL1785/VLOOKUP($J1785,$K$11:$AB$28,AB$1,0),AL1785/AB$6)),"")</f>
        <v/>
      </c>
      <c r="AC1785" s="110"/>
      <c r="AD1785" s="14">
        <v>91380.79</v>
      </c>
      <c r="AE1785" s="14"/>
      <c r="AF1785" s="14">
        <v>274893.21000000002</v>
      </c>
      <c r="AG1785" s="14"/>
      <c r="AH1785" s="14">
        <v>339527.23</v>
      </c>
      <c r="AI1785" s="14"/>
      <c r="AJ1785" s="14">
        <v>396815.35424499999</v>
      </c>
      <c r="AK1785" s="65"/>
      <c r="AL1785" s="14">
        <v>0</v>
      </c>
      <c r="AM1785" s="65"/>
      <c r="AN1785" s="25">
        <v>26525.83</v>
      </c>
      <c r="AO1785" s="25">
        <v>26374.26</v>
      </c>
      <c r="AP1785" s="25">
        <v>37646.519999999997</v>
      </c>
      <c r="AQ1785" s="25">
        <v>36362.26</v>
      </c>
      <c r="AR1785" s="25">
        <v>28306.21</v>
      </c>
      <c r="AS1785" s="25">
        <v>31002.14</v>
      </c>
      <c r="AT1785" s="25">
        <v>28329.01</v>
      </c>
      <c r="AU1785" s="25">
        <v>30440.5</v>
      </c>
      <c r="AV1785" s="25">
        <v>29072.3</v>
      </c>
      <c r="AW1785" s="25">
        <v>30059.87</v>
      </c>
      <c r="AX1785" s="25">
        <v>30886.6</v>
      </c>
      <c r="AY1785" s="25">
        <v>30434.32</v>
      </c>
      <c r="AZ1785" s="108"/>
      <c r="BA1785" s="10"/>
      <c r="BB1785" s="10"/>
      <c r="BC1785" s="10"/>
      <c r="BD1785" s="10"/>
      <c r="BE1785" s="10"/>
      <c r="BF1785" s="10"/>
      <c r="BG1785" s="10"/>
      <c r="BH1785" s="10"/>
      <c r="BI1785" s="10"/>
      <c r="BJ1785" s="10"/>
      <c r="BK1785" s="10"/>
      <c r="BL1785" s="10"/>
      <c r="BM1785" s="10"/>
      <c r="BN1785" s="10"/>
      <c r="BO1785" s="10"/>
      <c r="BP1785" s="10"/>
      <c r="BQ1785" s="10"/>
      <c r="BR1785" s="10"/>
      <c r="BS1785" s="10"/>
      <c r="BT1785" s="10"/>
      <c r="BU1785" s="10"/>
      <c r="BV1785" s="10"/>
      <c r="BW1785" s="10"/>
      <c r="BX1785" s="10"/>
      <c r="BY1785" s="10"/>
      <c r="BZ1785" s="10"/>
      <c r="CA1785" s="10"/>
      <c r="CB1785" s="10"/>
      <c r="CC1785" s="10"/>
      <c r="CD1785" s="10"/>
      <c r="CE1785" s="10"/>
      <c r="CF1785" s="10"/>
      <c r="CG1785" s="10"/>
      <c r="CH1785" s="10"/>
      <c r="CI1785" s="10"/>
      <c r="CJ1785" s="10"/>
      <c r="CK1785" s="10"/>
      <c r="CL1785" s="10"/>
      <c r="CM1785" s="10"/>
      <c r="CN1785" s="10"/>
      <c r="CO1785" s="10"/>
      <c r="CP1785" s="10"/>
      <c r="CQ1785" s="10"/>
      <c r="CR1785" s="10"/>
      <c r="CS1785" s="10"/>
      <c r="CT1785" s="10"/>
      <c r="CU1785" s="10"/>
      <c r="CV1785" s="10"/>
      <c r="CW1785" s="10"/>
      <c r="CX1785" s="10"/>
      <c r="CY1785" s="10"/>
      <c r="CZ1785" s="10"/>
      <c r="DA1785" s="10"/>
      <c r="DB1785" s="10"/>
      <c r="DC1785" s="10"/>
      <c r="DD1785" s="10"/>
      <c r="DE1785" s="10"/>
      <c r="DF1785" s="10"/>
      <c r="DG1785" s="10"/>
      <c r="DH1785" s="10"/>
      <c r="DI1785" s="10"/>
      <c r="DJ1785" s="10"/>
      <c r="DK1785" s="10"/>
      <c r="DL1785" s="10"/>
      <c r="DM1785" s="10"/>
      <c r="DN1785" s="10"/>
      <c r="DO1785" s="10"/>
      <c r="DP1785" s="10"/>
      <c r="DQ1785" s="10"/>
      <c r="DR1785" s="10"/>
      <c r="DS1785" s="10"/>
    </row>
    <row r="1786" spans="1:123" s="101" customFormat="1" ht="10.95" customHeight="1" x14ac:dyDescent="0.25">
      <c r="A1786" s="75" t="s">
        <v>348</v>
      </c>
      <c r="B1786" s="95" t="str">
        <f t="shared" si="496"/>
        <v>Bud02 2020,5002,'xpr002',0.00214462283413791</v>
      </c>
      <c r="C1786" s="96">
        <f t="shared" si="497"/>
        <v>2020</v>
      </c>
      <c r="D1786" s="96">
        <v>5002</v>
      </c>
      <c r="E1786" s="97" t="str">
        <f>IF(LEFT(H1786,1) = "x",H1786,F1786)</f>
        <v>xpr002</v>
      </c>
      <c r="F1786" s="90">
        <v>501100</v>
      </c>
      <c r="G1786" s="98">
        <f>IF(""="",1,SUBSTITUTE(SUBSTITUTE("","xxp","xpp"),"xppm13","xppm08"))</f>
        <v>1</v>
      </c>
      <c r="H1786" s="98" t="str">
        <f>IF("xpr002"="",1,"xpr002")</f>
        <v>xpr002</v>
      </c>
      <c r="I1786" s="98">
        <f>IF("Ewz"="",1,IF(LEFT("Ewz",1)&lt;&gt;"E","Ewz",1))</f>
        <v>1</v>
      </c>
      <c r="J1786" s="98" t="str">
        <f>IF("Ewz"="",1,IF(LEFT("Ewz",1)="E","Ewz",1))</f>
        <v>Ewz</v>
      </c>
      <c r="K1786" s="99" t="s">
        <v>357</v>
      </c>
      <c r="L1786" s="91">
        <v>5002</v>
      </c>
      <c r="M1786" s="100" t="str">
        <f>IF(LEFT($G1786,4)="xppm","*","")</f>
        <v/>
      </c>
      <c r="N1786" s="101" t="str">
        <f>UPPER(TRIM("          HEALTH INSURANCE"))</f>
        <v>HEALTH INSURANCE</v>
      </c>
      <c r="P1786" s="102" t="s">
        <v>356</v>
      </c>
      <c r="R1786" s="109">
        <f>IFERROR(IF(1*AB1786&gt;0,AB1786,V1786),V1786)</f>
        <v>2.1446228341379138E-3</v>
      </c>
      <c r="S1786" s="108"/>
      <c r="T1786" s="101">
        <f>IFERROR(IF(LEFT($G1786,4)="xppm",AD1786/VLOOKUP($G1786,$K$11:$Z$28,T$1,0),IF(LEFT($J1786,1)="E",AD1786/VLOOKUP($J1786,$K$11:$Z$28,T$1,0),AD1786/T$6)),"")</f>
        <v>2.0054174749813357E-3</v>
      </c>
      <c r="V1786" s="101">
        <f>IFERROR(IF(LEFT($G1786,4)="xppm",AF1786/VLOOKUP($G1786,$K$11:$Z$28,V$1,0),IF(LEFT($J1786,1)="E",AF1786/VLOOKUP($J1786,$K$11:$Z$28,V$1,0),AF1786/V$6)),"")</f>
        <v>2.1446228341379138E-3</v>
      </c>
      <c r="X1786" s="101">
        <f>IFERROR(IF(LEFT($G1786,4)="xppm",AH1786/VLOOKUP($G1786,$K$11:$Z$28,X$1,0),IF(LEFT($J1786,1)="E",AH1786/VLOOKUP($J1786,$K$11:$Z$28,X$1,0),AH1786/X$6)),"")</f>
        <v>2.6201885397020433E-3</v>
      </c>
      <c r="Z1786" s="101">
        <f>IFERROR(IF(LEFT($G1786,4)="xppm",AJ1786/VLOOKUP($G1786,$K$11:$Z$28,Z$1,0),IF(LEFT($J1786,1)="E",AJ1786/VLOOKUP($J1786,$K$11:$Z$28,Z$1,0),AJ1786/Z$6)),"")</f>
        <v>2.2689253964591708E-3</v>
      </c>
      <c r="AA1786" s="108"/>
      <c r="AB1786" s="99" t="str">
        <f>IFERROR(IF(LEFT($G1786,4)="xppm",AL1786/VLOOKUP($G1786,$K$11:$Z$28,AB$1,0),IF(LEFT($J1786,1)="E",AL1786/VLOOKUP($J1786,$K$11:$AB$28,AB$1,0),AL1786/AB$6)),"")</f>
        <v/>
      </c>
      <c r="AC1786" s="110"/>
      <c r="AD1786" s="14">
        <v>99609.67</v>
      </c>
      <c r="AE1786" s="14"/>
      <c r="AF1786" s="14">
        <v>313620.23</v>
      </c>
      <c r="AG1786" s="14"/>
      <c r="AH1786" s="14">
        <v>409569.5</v>
      </c>
      <c r="AI1786" s="14"/>
      <c r="AJ1786" s="14">
        <v>423300</v>
      </c>
      <c r="AK1786" s="65"/>
      <c r="AL1786" s="14">
        <v>0</v>
      </c>
      <c r="AM1786" s="65"/>
      <c r="AN1786" s="25">
        <v>34169.800000000003</v>
      </c>
      <c r="AO1786" s="25">
        <v>42713.16</v>
      </c>
      <c r="AP1786" s="25">
        <v>24703.65</v>
      </c>
      <c r="AQ1786" s="25">
        <v>32149.41</v>
      </c>
      <c r="AR1786" s="25">
        <v>40986.94</v>
      </c>
      <c r="AS1786" s="25">
        <v>34608.910000000003</v>
      </c>
      <c r="AT1786" s="25">
        <v>36607.17</v>
      </c>
      <c r="AU1786" s="25">
        <v>37689.379999999997</v>
      </c>
      <c r="AV1786" s="25">
        <v>31968.75</v>
      </c>
      <c r="AW1786" s="25">
        <v>35268.400000000001</v>
      </c>
      <c r="AX1786" s="25">
        <v>31955.040000000001</v>
      </c>
      <c r="AY1786" s="25">
        <v>32386.23</v>
      </c>
      <c r="AZ1786" s="108"/>
      <c r="BA1786" s="10"/>
      <c r="BB1786" s="10"/>
      <c r="BC1786" s="10"/>
      <c r="BD1786" s="10"/>
      <c r="BE1786" s="10"/>
      <c r="BF1786" s="10"/>
      <c r="BG1786" s="10"/>
      <c r="BH1786" s="10"/>
      <c r="BI1786" s="10"/>
      <c r="BJ1786" s="10"/>
      <c r="BK1786" s="10"/>
      <c r="BL1786" s="10"/>
      <c r="BM1786" s="10"/>
      <c r="BN1786" s="10"/>
      <c r="BO1786" s="10"/>
      <c r="BP1786" s="10"/>
      <c r="BQ1786" s="10"/>
      <c r="BR1786" s="10"/>
      <c r="BS1786" s="10"/>
      <c r="BT1786" s="10"/>
      <c r="BU1786" s="10"/>
      <c r="BV1786" s="10"/>
      <c r="BW1786" s="10"/>
      <c r="BX1786" s="10"/>
      <c r="BY1786" s="10"/>
      <c r="BZ1786" s="10"/>
      <c r="CA1786" s="10"/>
      <c r="CB1786" s="10"/>
      <c r="CC1786" s="10"/>
      <c r="CD1786" s="10"/>
      <c r="CE1786" s="10"/>
      <c r="CF1786" s="10"/>
      <c r="CG1786" s="10"/>
      <c r="CH1786" s="10"/>
      <c r="CI1786" s="10"/>
      <c r="CJ1786" s="10"/>
      <c r="CK1786" s="10"/>
      <c r="CL1786" s="10"/>
      <c r="CM1786" s="10"/>
      <c r="CN1786" s="10"/>
      <c r="CO1786" s="10"/>
      <c r="CP1786" s="10"/>
      <c r="CQ1786" s="10"/>
      <c r="CR1786" s="10"/>
      <c r="CS1786" s="10"/>
      <c r="CT1786" s="10"/>
      <c r="CU1786" s="10"/>
      <c r="CV1786" s="10"/>
      <c r="CW1786" s="10"/>
      <c r="CX1786" s="10"/>
      <c r="CY1786" s="10"/>
      <c r="CZ1786" s="10"/>
      <c r="DA1786" s="10"/>
      <c r="DB1786" s="10"/>
      <c r="DC1786" s="10"/>
      <c r="DD1786" s="10"/>
      <c r="DE1786" s="10"/>
      <c r="DF1786" s="10"/>
      <c r="DG1786" s="10"/>
      <c r="DH1786" s="10"/>
      <c r="DI1786" s="10"/>
      <c r="DJ1786" s="10"/>
      <c r="DK1786" s="10"/>
      <c r="DL1786" s="10"/>
      <c r="DM1786" s="10"/>
      <c r="DN1786" s="10"/>
      <c r="DO1786" s="10"/>
      <c r="DP1786" s="10"/>
      <c r="DQ1786" s="10"/>
      <c r="DR1786" s="10"/>
      <c r="DS1786" s="10"/>
    </row>
    <row r="1787" spans="1:123" s="101" customFormat="1" ht="10.95" customHeight="1" x14ac:dyDescent="0.25">
      <c r="A1787" s="75" t="s">
        <v>348</v>
      </c>
      <c r="B1787" s="95" t="str">
        <f t="shared" si="496"/>
        <v>Bud02 2020,5002,'xpr006',0.00034341840362277</v>
      </c>
      <c r="C1787" s="96">
        <f t="shared" si="497"/>
        <v>2020</v>
      </c>
      <c r="D1787" s="96">
        <v>5002</v>
      </c>
      <c r="E1787" s="97" t="str">
        <f>IF(LEFT(H1787,1) = "x",H1787,F1787)</f>
        <v>xpr006</v>
      </c>
      <c r="F1787" s="90">
        <v>503000</v>
      </c>
      <c r="G1787" s="98">
        <f>IF(""="",1,SUBSTITUTE(SUBSTITUTE("","xxp","xpp"),"xppm13","xppm08"))</f>
        <v>1</v>
      </c>
      <c r="H1787" s="98" t="str">
        <f>IF("xpr006"="",1,"xpr006")</f>
        <v>xpr006</v>
      </c>
      <c r="I1787" s="98">
        <f>IF("Ewz"="",1,IF(LEFT("Ewz",1)&lt;&gt;"E","Ewz",1))</f>
        <v>1</v>
      </c>
      <c r="J1787" s="98" t="str">
        <f>IF("Ewz"="",1,IF(LEFT("Ewz",1)="E","Ewz",1))</f>
        <v>Ewz</v>
      </c>
      <c r="K1787" s="99" t="s">
        <v>358</v>
      </c>
      <c r="L1787" s="91">
        <v>5002</v>
      </c>
      <c r="M1787" s="100" t="str">
        <f>IF(LEFT($G1787,4)="xppm","*","")</f>
        <v/>
      </c>
      <c r="N1787" s="101" t="str">
        <f>UPPER(TRIM("          WORKMANS COMP INSURANCE"))</f>
        <v>WORKMANS COMP INSURANCE</v>
      </c>
      <c r="P1787" s="102" t="s">
        <v>359</v>
      </c>
      <c r="R1787" s="109">
        <f>IFERROR(IF(1*AB1787&gt;0,AB1787,V1787),V1787)</f>
        <v>3.4341840362277025E-4</v>
      </c>
      <c r="S1787" s="108"/>
      <c r="T1787" s="101">
        <f>IFERROR(IF(LEFT($G1787,4)="xppm",AD1787/VLOOKUP($G1787,$K$11:$Z$28,T$1,0),IF(LEFT($J1787,1)="E",AD1787/VLOOKUP($J1787,$K$11:$Z$28,T$1,0),AD1787/T$6)),"")</f>
        <v>3.370223847864124E-4</v>
      </c>
      <c r="V1787" s="101">
        <f>IFERROR(IF(LEFT($G1787,4)="xppm",AF1787/VLOOKUP($G1787,$K$11:$Z$28,V$1,0),IF(LEFT($J1787,1)="E",AF1787/VLOOKUP($J1787,$K$11:$Z$28,V$1,0),AF1787/V$6)),"")</f>
        <v>3.4341840362277025E-4</v>
      </c>
      <c r="X1787" s="101">
        <f>IFERROR(IF(LEFT($G1787,4)="xppm",AH1787/VLOOKUP($G1787,$K$11:$Z$28,X$1,0),IF(LEFT($J1787,1)="E",AH1787/VLOOKUP($J1787,$K$11:$Z$28,X$1,0),AH1787/X$6)),"")</f>
        <v>4.4951159119000373E-4</v>
      </c>
      <c r="Z1787" s="101">
        <f>IFERROR(IF(LEFT($G1787,4)="xppm",AJ1787/VLOOKUP($G1787,$K$11:$Z$28,Z$1,0),IF(LEFT($J1787,1)="E",AJ1787/VLOOKUP($J1787,$K$11:$Z$28,Z$1,0),AJ1787/Z$6)),"")</f>
        <v>3.5891151558446982E-4</v>
      </c>
      <c r="AA1787" s="108"/>
      <c r="AB1787" s="99" t="str">
        <f>IFERROR(IF(LEFT($G1787,4)="xppm",AL1787/VLOOKUP($G1787,$K$11:$Z$28,AB$1,0),IF(LEFT($J1787,1)="E",AL1787/VLOOKUP($J1787,$K$11:$AB$28,AB$1,0),AL1787/AB$6)),"")</f>
        <v/>
      </c>
      <c r="AC1787" s="110"/>
      <c r="AD1787" s="14">
        <v>16740</v>
      </c>
      <c r="AE1787" s="14"/>
      <c r="AF1787" s="14">
        <v>50220</v>
      </c>
      <c r="AG1787" s="14"/>
      <c r="AH1787" s="14">
        <v>70264.5</v>
      </c>
      <c r="AI1787" s="14"/>
      <c r="AJ1787" s="14">
        <v>66960</v>
      </c>
      <c r="AK1787" s="65"/>
      <c r="AL1787" s="14">
        <v>0</v>
      </c>
      <c r="AM1787" s="65"/>
      <c r="AN1787" s="25">
        <v>3921.83</v>
      </c>
      <c r="AO1787" s="25">
        <v>3921.83</v>
      </c>
      <c r="AP1787" s="25">
        <v>3921.83</v>
      </c>
      <c r="AQ1787" s="25">
        <v>5580</v>
      </c>
      <c r="AR1787" s="25">
        <v>5580</v>
      </c>
      <c r="AS1787" s="25">
        <v>5580</v>
      </c>
      <c r="AT1787" s="25">
        <v>5580</v>
      </c>
      <c r="AU1787" s="25">
        <v>5580</v>
      </c>
      <c r="AV1787" s="25">
        <v>5580</v>
      </c>
      <c r="AW1787" s="25">
        <v>5580</v>
      </c>
      <c r="AX1787" s="25">
        <v>5580</v>
      </c>
      <c r="AY1787" s="25">
        <v>5580</v>
      </c>
      <c r="AZ1787" s="108"/>
      <c r="BA1787" s="10"/>
      <c r="BB1787" s="10"/>
      <c r="BC1787" s="10"/>
      <c r="BD1787" s="10"/>
      <c r="BE1787" s="10"/>
      <c r="BF1787" s="10"/>
      <c r="BG1787" s="10"/>
      <c r="BH1787" s="10"/>
      <c r="BI1787" s="10"/>
      <c r="BJ1787" s="10"/>
      <c r="BK1787" s="10"/>
      <c r="BL1787" s="10"/>
      <c r="BM1787" s="10"/>
      <c r="BN1787" s="10"/>
      <c r="BO1787" s="10"/>
      <c r="BP1787" s="10"/>
      <c r="BQ1787" s="10"/>
      <c r="BR1787" s="10"/>
      <c r="BS1787" s="10"/>
      <c r="BT1787" s="10"/>
      <c r="BU1787" s="10"/>
      <c r="BV1787" s="10"/>
      <c r="BW1787" s="10"/>
      <c r="BX1787" s="10"/>
      <c r="BY1787" s="10"/>
      <c r="BZ1787" s="10"/>
      <c r="CA1787" s="10"/>
      <c r="CB1787" s="10"/>
      <c r="CC1787" s="10"/>
      <c r="CD1787" s="10"/>
      <c r="CE1787" s="10"/>
      <c r="CF1787" s="10"/>
      <c r="CG1787" s="10"/>
      <c r="CH1787" s="10"/>
      <c r="CI1787" s="10"/>
      <c r="CJ1787" s="10"/>
      <c r="CK1787" s="10"/>
      <c r="CL1787" s="10"/>
      <c r="CM1787" s="10"/>
      <c r="CN1787" s="10"/>
      <c r="CO1787" s="10"/>
      <c r="CP1787" s="10"/>
      <c r="CQ1787" s="10"/>
      <c r="CR1787" s="10"/>
      <c r="CS1787" s="10"/>
      <c r="CT1787" s="10"/>
      <c r="CU1787" s="10"/>
      <c r="CV1787" s="10"/>
      <c r="CW1787" s="10"/>
      <c r="CX1787" s="10"/>
      <c r="CY1787" s="10"/>
      <c r="CZ1787" s="10"/>
      <c r="DA1787" s="10"/>
      <c r="DB1787" s="10"/>
      <c r="DC1787" s="10"/>
      <c r="DD1787" s="10"/>
      <c r="DE1787" s="10"/>
      <c r="DF1787" s="10"/>
      <c r="DG1787" s="10"/>
      <c r="DH1787" s="10"/>
      <c r="DI1787" s="10"/>
      <c r="DJ1787" s="10"/>
      <c r="DK1787" s="10"/>
      <c r="DL1787" s="10"/>
      <c r="DM1787" s="10"/>
      <c r="DN1787" s="10"/>
      <c r="DO1787" s="10"/>
      <c r="DP1787" s="10"/>
      <c r="DQ1787" s="10"/>
      <c r="DR1787" s="10"/>
      <c r="DS1787" s="10"/>
    </row>
    <row r="1788" spans="1:123" s="101" customFormat="1" ht="10.95" customHeight="1" x14ac:dyDescent="0.25">
      <c r="A1788" s="75" t="s">
        <v>348</v>
      </c>
      <c r="B1788" s="95" t="str">
        <f t="shared" si="496"/>
        <v>Bud02 2020,5002,'xpr004',0.000110159146026601</v>
      </c>
      <c r="C1788" s="96">
        <f t="shared" si="497"/>
        <v>2020</v>
      </c>
      <c r="D1788" s="96">
        <v>5002</v>
      </c>
      <c r="E1788" s="97" t="str">
        <f>IF(LEFT(H1788,1) = "x",H1788,F1788)</f>
        <v>xpr004</v>
      </c>
      <c r="F1788" s="90">
        <v>501500</v>
      </c>
      <c r="G1788" s="98">
        <f>IF(""="",1,SUBSTITUTE(SUBSTITUTE("","xxp","xpp"),"xppm13","xppm08"))</f>
        <v>1</v>
      </c>
      <c r="H1788" s="98" t="str">
        <f>IF("xpr004"="",1,"xpr004")</f>
        <v>xpr004</v>
      </c>
      <c r="I1788" s="98">
        <f>IF("Ewz"="",1,IF(LEFT("Ewz",1)&lt;&gt;"E","Ewz",1))</f>
        <v>1</v>
      </c>
      <c r="J1788" s="98" t="str">
        <f>IF("Ewz"="",1,IF(LEFT("Ewz",1)="E","Ewz",1))</f>
        <v>Ewz</v>
      </c>
      <c r="K1788" s="99" t="s">
        <v>360</v>
      </c>
      <c r="L1788" s="91">
        <v>5002</v>
      </c>
      <c r="M1788" s="100" t="str">
        <f>IF(LEFT($G1788,4)="xppm","*","")</f>
        <v/>
      </c>
      <c r="N1788" s="101" t="str">
        <f>UPPER(TRIM("          OTHER"))</f>
        <v>OTHER</v>
      </c>
      <c r="P1788" s="102" t="s">
        <v>356</v>
      </c>
      <c r="R1788" s="109">
        <f>IFERROR(IF(1*AB1788&gt;0,AB1788,V1788),V1788)</f>
        <v>1.1015914602660085E-4</v>
      </c>
      <c r="S1788" s="108"/>
      <c r="T1788" s="101">
        <f>IFERROR(IF(LEFT($G1788,4)="xppm",AD1788/VLOOKUP($G1788,$K$11:$Z$28,T$1,0),IF(LEFT($J1788,1)="E",AD1788/VLOOKUP($J1788,$K$11:$Z$28,T$1,0),AD1788/T$6)),"")</f>
        <v>8.2787918069307431E-5</v>
      </c>
      <c r="V1788" s="101">
        <f>IFERROR(IF(LEFT($G1788,4)="xppm",AF1788/VLOOKUP($G1788,$K$11:$Z$28,V$1,0),IF(LEFT($J1788,1)="E",AF1788/VLOOKUP($J1788,$K$11:$Z$28,V$1,0),AF1788/V$6)),"")</f>
        <v>1.1015914602660085E-4</v>
      </c>
      <c r="X1788" s="101">
        <f>IFERROR(IF(LEFT($G1788,4)="xppm",AH1788/VLOOKUP($G1788,$K$11:$Z$28,X$1,0),IF(LEFT($J1788,1)="E",AH1788/VLOOKUP($J1788,$K$11:$Z$28,X$1,0),AH1788/X$6)),"")</f>
        <v>1.4713748538130195E-4</v>
      </c>
      <c r="Z1788" s="101">
        <f>IFERROR(IF(LEFT($G1788,4)="xppm",AJ1788/VLOOKUP($G1788,$K$11:$Z$28,Z$1,0),IF(LEFT($J1788,1)="E",AJ1788/VLOOKUP($J1788,$K$11:$Z$28,Z$1,0),AJ1788/Z$6)),"")</f>
        <v>8.8956026174430428E-5</v>
      </c>
      <c r="AA1788" s="108"/>
      <c r="AB1788" s="99" t="str">
        <f>IFERROR(IF(LEFT($G1788,4)="xppm",AL1788/VLOOKUP($G1788,$K$11:$Z$28,AB$1,0),IF(LEFT($J1788,1)="E",AL1788/VLOOKUP($J1788,$K$11:$AB$28,AB$1,0),AL1788/AB$6)),"")</f>
        <v/>
      </c>
      <c r="AC1788" s="110"/>
      <c r="AD1788" s="14">
        <v>4112.1000000000004</v>
      </c>
      <c r="AE1788" s="14"/>
      <c r="AF1788" s="14">
        <v>16109.19</v>
      </c>
      <c r="AG1788" s="14"/>
      <c r="AH1788" s="14">
        <v>22999.5</v>
      </c>
      <c r="AI1788" s="14"/>
      <c r="AJ1788" s="14">
        <v>16596</v>
      </c>
      <c r="AK1788" s="65"/>
      <c r="AL1788" s="14">
        <v>0</v>
      </c>
      <c r="AM1788" s="65"/>
      <c r="AN1788" s="25">
        <v>1968.41</v>
      </c>
      <c r="AO1788" s="25">
        <v>1629.51</v>
      </c>
      <c r="AP1788" s="25">
        <v>1672.64</v>
      </c>
      <c r="AQ1788" s="25">
        <v>2090.2199999999998</v>
      </c>
      <c r="AR1788" s="25">
        <v>2540.7600000000002</v>
      </c>
      <c r="AS1788" s="25">
        <v>1986.34</v>
      </c>
      <c r="AT1788" s="25">
        <v>2233.73</v>
      </c>
      <c r="AU1788" s="25">
        <v>1818.06</v>
      </c>
      <c r="AV1788" s="25">
        <v>1327.98</v>
      </c>
      <c r="AW1788" s="25">
        <v>1528.91</v>
      </c>
      <c r="AX1788" s="25">
        <v>1310.55</v>
      </c>
      <c r="AY1788" s="25">
        <v>1272.6400000000001</v>
      </c>
      <c r="AZ1788" s="108"/>
      <c r="BA1788" s="10"/>
      <c r="BB1788" s="10"/>
      <c r="BC1788" s="10"/>
      <c r="BD1788" s="10"/>
      <c r="BE1788" s="10"/>
      <c r="BF1788" s="10"/>
      <c r="BG1788" s="10"/>
      <c r="BH1788" s="10"/>
      <c r="BI1788" s="10"/>
      <c r="BJ1788" s="10"/>
      <c r="BK1788" s="10"/>
      <c r="BL1788" s="10"/>
      <c r="BM1788" s="10"/>
      <c r="BN1788" s="10"/>
      <c r="BO1788" s="10"/>
      <c r="BP1788" s="10"/>
      <c r="BQ1788" s="10"/>
      <c r="BR1788" s="10"/>
      <c r="BS1788" s="10"/>
      <c r="BT1788" s="10"/>
      <c r="BU1788" s="10"/>
      <c r="BV1788" s="10"/>
      <c r="BW1788" s="10"/>
      <c r="BX1788" s="10"/>
      <c r="BY1788" s="10"/>
      <c r="BZ1788" s="10"/>
      <c r="CA1788" s="10"/>
      <c r="CB1788" s="10"/>
      <c r="CC1788" s="10"/>
      <c r="CD1788" s="10"/>
      <c r="CE1788" s="10"/>
      <c r="CF1788" s="10"/>
      <c r="CG1788" s="10"/>
      <c r="CH1788" s="10"/>
      <c r="CI1788" s="10"/>
      <c r="CJ1788" s="10"/>
      <c r="CK1788" s="10"/>
      <c r="CL1788" s="10"/>
      <c r="CM1788" s="10"/>
      <c r="CN1788" s="10"/>
      <c r="CO1788" s="10"/>
      <c r="CP1788" s="10"/>
      <c r="CQ1788" s="10"/>
      <c r="CR1788" s="10"/>
      <c r="CS1788" s="10"/>
      <c r="CT1788" s="10"/>
      <c r="CU1788" s="10"/>
      <c r="CV1788" s="10"/>
      <c r="CW1788" s="10"/>
      <c r="CX1788" s="10"/>
      <c r="CY1788" s="10"/>
      <c r="CZ1788" s="10"/>
      <c r="DA1788" s="10"/>
      <c r="DB1788" s="10"/>
      <c r="DC1788" s="10"/>
      <c r="DD1788" s="10"/>
      <c r="DE1788" s="10"/>
      <c r="DF1788" s="10"/>
      <c r="DG1788" s="10"/>
      <c r="DH1788" s="10"/>
      <c r="DI1788" s="10"/>
      <c r="DJ1788" s="10"/>
      <c r="DK1788" s="10"/>
      <c r="DL1788" s="10"/>
      <c r="DM1788" s="10"/>
      <c r="DN1788" s="10"/>
      <c r="DO1788" s="10"/>
      <c r="DP1788" s="10"/>
      <c r="DQ1788" s="10"/>
      <c r="DR1788" s="10"/>
      <c r="DS1788" s="10"/>
    </row>
    <row r="1789" spans="1:123" ht="4.05" customHeight="1" x14ac:dyDescent="0.25">
      <c r="A1789" s="75" t="s">
        <v>348</v>
      </c>
      <c r="E1789" s="111"/>
      <c r="F1789" s="112"/>
      <c r="T1789" s="25"/>
      <c r="U1789" s="25"/>
      <c r="V1789" s="25"/>
      <c r="W1789" s="25"/>
      <c r="X1789" s="25"/>
      <c r="Y1789" s="25"/>
      <c r="Z1789" s="25"/>
      <c r="AA1789" s="25"/>
      <c r="AB1789" s="14"/>
      <c r="AC1789" s="14"/>
    </row>
    <row r="1790" spans="1:123" s="86" customFormat="1" ht="15" customHeight="1" x14ac:dyDescent="0.25">
      <c r="A1790" s="75" t="s">
        <v>348</v>
      </c>
      <c r="B1790" s="80"/>
      <c r="C1790" s="80"/>
      <c r="D1790" s="80"/>
      <c r="E1790" s="81"/>
      <c r="F1790" s="82"/>
      <c r="G1790" s="81"/>
      <c r="H1790" s="81"/>
      <c r="I1790" s="81"/>
      <c r="J1790" s="81"/>
      <c r="K1790" s="81"/>
      <c r="L1790" s="83">
        <f>L1791</f>
        <v>5002</v>
      </c>
      <c r="M1790" s="84" t="s">
        <v>361</v>
      </c>
      <c r="N1790" s="84"/>
      <c r="O1790" s="84"/>
      <c r="P1790" s="84"/>
      <c r="Q1790" s="84"/>
      <c r="R1790" s="84"/>
      <c r="S1790" s="84"/>
      <c r="T1790" s="84"/>
      <c r="U1790" s="84"/>
      <c r="V1790" s="84"/>
      <c r="W1790" s="84"/>
      <c r="X1790" s="84"/>
      <c r="Y1790" s="84"/>
      <c r="Z1790" s="84"/>
      <c r="AA1790" s="84"/>
      <c r="AB1790" s="81"/>
      <c r="AC1790" s="81"/>
      <c r="AD1790" s="14"/>
      <c r="AE1790" s="14"/>
      <c r="AF1790" s="14"/>
      <c r="AG1790" s="14"/>
      <c r="AH1790" s="14"/>
      <c r="AI1790" s="14"/>
      <c r="AJ1790" s="14"/>
      <c r="AK1790" s="14"/>
      <c r="AL1790" s="14"/>
      <c r="AM1790" s="14"/>
      <c r="AN1790" s="85"/>
      <c r="AO1790" s="85"/>
      <c r="AP1790" s="85"/>
      <c r="AQ1790" s="85"/>
      <c r="AR1790" s="85"/>
      <c r="AS1790" s="85"/>
      <c r="AT1790" s="85"/>
      <c r="AU1790" s="85"/>
      <c r="AV1790" s="85"/>
      <c r="AW1790" s="85"/>
      <c r="AX1790" s="85"/>
      <c r="AY1790" s="85"/>
      <c r="AZ1790" s="84"/>
      <c r="BA1790" s="10"/>
      <c r="BB1790" s="10"/>
      <c r="BC1790" s="10"/>
      <c r="BD1790" s="10"/>
      <c r="BE1790" s="10"/>
      <c r="BF1790" s="10"/>
      <c r="BG1790" s="10"/>
      <c r="BH1790" s="10"/>
      <c r="BI1790" s="10"/>
      <c r="BJ1790" s="10"/>
      <c r="BK1790" s="10"/>
      <c r="BL1790" s="10"/>
      <c r="BM1790" s="10"/>
      <c r="BN1790" s="10"/>
      <c r="BO1790" s="10"/>
      <c r="BP1790" s="10"/>
      <c r="BQ1790" s="10"/>
      <c r="BR1790" s="10"/>
      <c r="BS1790" s="10"/>
      <c r="BT1790" s="10"/>
      <c r="BU1790" s="10"/>
      <c r="BV1790" s="10"/>
      <c r="BW1790" s="10"/>
      <c r="BX1790" s="10"/>
      <c r="BY1790" s="10"/>
      <c r="BZ1790" s="10"/>
      <c r="CA1790" s="10"/>
      <c r="CB1790" s="10"/>
      <c r="CC1790" s="10"/>
      <c r="CD1790" s="10"/>
      <c r="CE1790" s="10"/>
      <c r="CF1790" s="10"/>
      <c r="CG1790" s="10"/>
      <c r="CH1790" s="10"/>
      <c r="CI1790" s="10"/>
      <c r="CJ1790" s="10"/>
      <c r="CK1790" s="10"/>
      <c r="CL1790" s="10"/>
      <c r="CM1790" s="10"/>
      <c r="CN1790" s="10"/>
      <c r="CO1790" s="10"/>
      <c r="CP1790" s="10"/>
      <c r="CQ1790" s="10"/>
      <c r="CR1790" s="10"/>
      <c r="CS1790" s="10"/>
      <c r="CT1790" s="10"/>
      <c r="CU1790" s="10"/>
      <c r="CV1790" s="10"/>
      <c r="CW1790" s="10"/>
      <c r="CX1790" s="10"/>
      <c r="CY1790" s="10"/>
      <c r="CZ1790" s="10"/>
      <c r="DA1790" s="10"/>
      <c r="DB1790" s="10"/>
      <c r="DC1790" s="10"/>
      <c r="DD1790" s="10"/>
      <c r="DE1790" s="10"/>
      <c r="DF1790" s="10"/>
      <c r="DG1790" s="10"/>
      <c r="DH1790" s="10"/>
      <c r="DI1790" s="10"/>
      <c r="DJ1790" s="10"/>
      <c r="DK1790" s="10"/>
      <c r="DL1790" s="10"/>
      <c r="DM1790" s="10"/>
      <c r="DN1790" s="10"/>
      <c r="DO1790" s="10"/>
      <c r="DP1790" s="10"/>
      <c r="DQ1790" s="10"/>
      <c r="DR1790" s="10"/>
      <c r="DS1790" s="10"/>
    </row>
    <row r="1791" spans="1:123" s="101" customFormat="1" ht="10.95" customHeight="1" x14ac:dyDescent="0.25">
      <c r="A1791" s="75" t="s">
        <v>348</v>
      </c>
      <c r="B1791" s="95" t="str">
        <f t="shared" ref="B1791" si="498">IF(E1791&gt;0,"Bud02 " &amp; C1791 &amp;","&amp;D1791&amp;",'"&amp;E1791&amp;"',"&amp;1*R1791)</f>
        <v>Bud02 2020,5002,'xhnm06',0.00823789718636996</v>
      </c>
      <c r="C1791" s="96">
        <f t="shared" ref="C1791" si="499">$E$5</f>
        <v>2020</v>
      </c>
      <c r="D1791" s="96">
        <v>5002</v>
      </c>
      <c r="E1791" s="97" t="str">
        <f>IF(LEFT(H1791,1) = "x",H1791,F1791)</f>
        <v>xhnm06</v>
      </c>
      <c r="F1791" s="90">
        <v>506500</v>
      </c>
      <c r="G1791" s="98">
        <f>IF(""="",1,SUBSTITUTE(SUBSTITUTE("","xxp","xpp"),"xppm13","xppm08"))</f>
        <v>1</v>
      </c>
      <c r="H1791" s="98" t="str">
        <f>IF("xhnm06"="",1,"xhnm06")</f>
        <v>xhnm06</v>
      </c>
      <c r="I1791" s="98">
        <f>IF("E120z"="",1,IF(LEFT("E120z",1)&lt;&gt;"E","E120z",1))</f>
        <v>1</v>
      </c>
      <c r="J1791" s="98" t="str">
        <f>IF("E120z"="",1,IF(LEFT("E120z",1)="E","E120z",1))</f>
        <v>E120z</v>
      </c>
      <c r="K1791" s="99" t="s">
        <v>362</v>
      </c>
      <c r="L1791" s="91">
        <v>5002</v>
      </c>
      <c r="M1791" s="100" t="str">
        <f>IF(LEFT($G1791,4)="xppm","*","")</f>
        <v/>
      </c>
      <c r="N1791" s="101" t="str">
        <f>UPPER(TRIM("          HOUSE THERAPY - MEDICARE B"))</f>
        <v>HOUSE THERAPY - MEDICARE B</v>
      </c>
      <c r="P1791" s="102" t="s">
        <v>356</v>
      </c>
      <c r="R1791" s="109">
        <f>IFERROR(IF(1*AB1791&gt;0,AB1791,V1791),V1791)</f>
        <v>8.2378971863699586E-3</v>
      </c>
      <c r="S1791" s="108"/>
      <c r="T1791" s="101">
        <f>IFERROR(IF(LEFT($G1791,4)="xppm",AD1791/VLOOKUP($G1791,$K$11:$Z$28,T$1,0),IF(LEFT($J1791,1)="E",AD1791/VLOOKUP($J1791,$K$11:$Z$28,T$1,0),AD1791/T$6)),"")</f>
        <v>6.4526876397398066E-3</v>
      </c>
      <c r="V1791" s="101">
        <f>IFERROR(IF(LEFT($G1791,4)="xppm",AF1791/VLOOKUP($G1791,$K$11:$Z$28,V$1,0),IF(LEFT($J1791,1)="E",AF1791/VLOOKUP($J1791,$K$11:$Z$28,V$1,0),AF1791/V$6)),"")</f>
        <v>8.2378971863699586E-3</v>
      </c>
      <c r="X1791" s="101">
        <f>IFERROR(IF(LEFT($G1791,4)="xppm",AH1791/VLOOKUP($G1791,$K$11:$Z$28,X$1,0),IF(LEFT($J1791,1)="E",AH1791/VLOOKUP($J1791,$K$11:$Z$28,X$1,0),AH1791/X$6)),"")</f>
        <v>1.1722908242125549E-2</v>
      </c>
      <c r="Z1791" s="101">
        <f>IFERROR(IF(LEFT($G1791,4)="xppm",AJ1791/VLOOKUP($G1791,$K$11:$Z$28,Z$1,0),IF(LEFT($J1791,1)="E",AJ1791/VLOOKUP($J1791,$K$11:$Z$28,Z$1,0),AJ1791/Z$6)),"")</f>
        <v>1.5883182852038637E-2</v>
      </c>
      <c r="AA1791" s="108"/>
      <c r="AB1791" s="99" t="str">
        <f>IFERROR(IF(LEFT($G1791,4)="xppm",AL1791/VLOOKUP($G1791,$K$11:$Z$28,AB$1,0),IF(LEFT($J1791,1)="E",AL1791/VLOOKUP($J1791,$K$11:$AB$28,AB$1,0),AL1791/AB$6)),"")</f>
        <v/>
      </c>
      <c r="AC1791" s="110"/>
      <c r="AD1791" s="14">
        <v>23342.28</v>
      </c>
      <c r="AE1791" s="14"/>
      <c r="AF1791" s="14">
        <v>85251.04</v>
      </c>
      <c r="AG1791" s="14"/>
      <c r="AH1791" s="14">
        <v>119869.99</v>
      </c>
      <c r="AI1791" s="14"/>
      <c r="AJ1791" s="14">
        <v>159423.41622000001</v>
      </c>
      <c r="AK1791" s="65"/>
      <c r="AL1791" s="14">
        <v>0</v>
      </c>
      <c r="AM1791" s="65"/>
      <c r="AN1791" s="25">
        <v>13573.88</v>
      </c>
      <c r="AO1791" s="25">
        <v>17189.52</v>
      </c>
      <c r="AP1791" s="25">
        <v>12594.97</v>
      </c>
      <c r="AQ1791" s="25">
        <v>14339.92</v>
      </c>
      <c r="AR1791" s="25">
        <v>14190.25</v>
      </c>
      <c r="AS1791" s="25">
        <v>8051.69</v>
      </c>
      <c r="AT1791" s="25">
        <v>4872.13</v>
      </c>
      <c r="AU1791" s="25">
        <v>8913.9</v>
      </c>
      <c r="AV1791" s="25">
        <v>11540.87</v>
      </c>
      <c r="AW1791" s="25">
        <v>6303.85</v>
      </c>
      <c r="AX1791" s="25">
        <v>6452.19</v>
      </c>
      <c r="AY1791" s="25">
        <v>10586.24</v>
      </c>
      <c r="AZ1791" s="108"/>
      <c r="BA1791" s="10"/>
      <c r="BB1791" s="10"/>
      <c r="BC1791" s="10"/>
      <c r="BD1791" s="10"/>
      <c r="BE1791" s="10"/>
      <c r="BF1791" s="10"/>
      <c r="BG1791" s="10"/>
      <c r="BH1791" s="10"/>
      <c r="BI1791" s="10"/>
      <c r="BJ1791" s="10"/>
      <c r="BK1791" s="10"/>
      <c r="BL1791" s="10"/>
      <c r="BM1791" s="10"/>
      <c r="BN1791" s="10"/>
      <c r="BO1791" s="10"/>
      <c r="BP1791" s="10"/>
      <c r="BQ1791" s="10"/>
      <c r="BR1791" s="10"/>
      <c r="BS1791" s="10"/>
      <c r="BT1791" s="10"/>
      <c r="BU1791" s="10"/>
      <c r="BV1791" s="10"/>
      <c r="BW1791" s="10"/>
      <c r="BX1791" s="10"/>
      <c r="BY1791" s="10"/>
      <c r="BZ1791" s="10"/>
      <c r="CA1791" s="10"/>
      <c r="CB1791" s="10"/>
      <c r="CC1791" s="10"/>
      <c r="CD1791" s="10"/>
      <c r="CE1791" s="10"/>
      <c r="CF1791" s="10"/>
      <c r="CG1791" s="10"/>
      <c r="CH1791" s="10"/>
      <c r="CI1791" s="10"/>
      <c r="CJ1791" s="10"/>
      <c r="CK1791" s="10"/>
      <c r="CL1791" s="10"/>
      <c r="CM1791" s="10"/>
      <c r="CN1791" s="10"/>
      <c r="CO1791" s="10"/>
      <c r="CP1791" s="10"/>
      <c r="CQ1791" s="10"/>
      <c r="CR1791" s="10"/>
      <c r="CS1791" s="10"/>
      <c r="CT1791" s="10"/>
      <c r="CU1791" s="10"/>
      <c r="CV1791" s="10"/>
      <c r="CW1791" s="10"/>
      <c r="CX1791" s="10"/>
      <c r="CY1791" s="10"/>
      <c r="CZ1791" s="10"/>
      <c r="DA1791" s="10"/>
      <c r="DB1791" s="10"/>
      <c r="DC1791" s="10"/>
      <c r="DD1791" s="10"/>
      <c r="DE1791" s="10"/>
      <c r="DF1791" s="10"/>
      <c r="DG1791" s="10"/>
      <c r="DH1791" s="10"/>
      <c r="DI1791" s="10"/>
      <c r="DJ1791" s="10"/>
      <c r="DK1791" s="10"/>
      <c r="DL1791" s="10"/>
      <c r="DM1791" s="10"/>
      <c r="DN1791" s="10"/>
      <c r="DO1791" s="10"/>
      <c r="DP1791" s="10"/>
      <c r="DQ1791" s="10"/>
      <c r="DR1791" s="10"/>
      <c r="DS1791" s="10"/>
    </row>
    <row r="1792" spans="1:123" s="101" customFormat="1" ht="10.95" customHeight="1" x14ac:dyDescent="0.25">
      <c r="A1792" s="75" t="s">
        <v>348</v>
      </c>
      <c r="B1792" s="95" t="str">
        <f>IF(E1792&gt;0,"Bud02 " &amp; C1792 &amp;","&amp;D1792&amp;",'"&amp;E1792&amp;"',"&amp;1*R1792)</f>
        <v>Bud02 2020,5002,'508100',35.7788888888889</v>
      </c>
      <c r="C1792" s="96">
        <f>$E$5</f>
        <v>2020</v>
      </c>
      <c r="D1792" s="96">
        <v>5002</v>
      </c>
      <c r="E1792" s="97">
        <f>IF(LEFT(H1792,1) = "x",H1792,F1792)</f>
        <v>508100</v>
      </c>
      <c r="F1792" s="90">
        <v>508100</v>
      </c>
      <c r="G1792" s="98">
        <f>IF(""="",1,SUBSTITUTE(SUBSTITUTE("","xxp","xpp"),"xppm13","xppm08"))</f>
        <v>1</v>
      </c>
      <c r="H1792" s="98">
        <f>IF(""="",1,"")</f>
        <v>1</v>
      </c>
      <c r="I1792" s="98">
        <f>IF(""="",1,IF(LEFT("",1)&lt;&gt;"E","",1))</f>
        <v>1</v>
      </c>
      <c r="J1792" s="98">
        <f>IF(""="",1,IF(LEFT("",1)="E","",1))</f>
        <v>1</v>
      </c>
      <c r="K1792" s="99" t="s">
        <v>363</v>
      </c>
      <c r="L1792" s="91">
        <v>5002</v>
      </c>
      <c r="M1792" s="100" t="str">
        <f>IF(LEFT($G1792,4)="xppm","*","")</f>
        <v/>
      </c>
      <c r="N1792" s="101" t="str">
        <f>UPPER(TRIM("          HOUSE THERAPY - REHAB SUPPLIES"))</f>
        <v>HOUSE THERAPY - REHAB SUPPLIES</v>
      </c>
      <c r="P1792" s="102" t="s">
        <v>356</v>
      </c>
      <c r="R1792" s="109">
        <f>IFERROR(IF(1*AB1792&gt;0,AB1792,V1792),V1792)</f>
        <v>35.778888888888886</v>
      </c>
      <c r="S1792" s="108"/>
      <c r="T1792" s="101">
        <f>IFERROR(IF(LEFT($G1792,4)="xppm",AD1792/VLOOKUP($G1792,$K$11:$Z$28,T$1,0),IF(LEFT($J1792,1)="E",AD1792/VLOOKUP($J1792,$K$11:$Z$28,T$1,0),AD1792/T$6)),"")</f>
        <v>91.693333333333328</v>
      </c>
      <c r="V1792" s="101">
        <f>IFERROR(IF(LEFT($G1792,4)="xppm",AF1792/VLOOKUP($G1792,$K$11:$Z$28,V$1,0),IF(LEFT($J1792,1)="E",AF1792/VLOOKUP($J1792,$K$11:$Z$28,V$1,0),AF1792/V$6)),"")</f>
        <v>35.778888888888886</v>
      </c>
      <c r="X1792" s="101">
        <f>IFERROR(IF(LEFT($G1792,4)="xppm",AH1792/VLOOKUP($G1792,$K$11:$Z$28,X$1,0),IF(LEFT($J1792,1)="E",AH1792/VLOOKUP($J1792,$K$11:$Z$28,X$1,0),AH1792/X$6)),"")</f>
        <v>100.815</v>
      </c>
      <c r="Z1792" s="101">
        <f>IFERROR(IF(LEFT($G1792,4)="xppm",AJ1792/VLOOKUP($G1792,$K$11:$Z$28,Z$1,0),IF(LEFT($J1792,1)="E",AJ1792/VLOOKUP($J1792,$K$11:$Z$28,Z$1,0),AJ1792/Z$6)),"")</f>
        <v>0</v>
      </c>
      <c r="AA1792" s="108"/>
      <c r="AB1792" s="99">
        <f>IFERROR(IF(LEFT($G1792,4)="xppm",AL1792/VLOOKUP($G1792,$K$11:$Z$28,AB$1,0),IF(LEFT($J1792,1)="E",AL1792/VLOOKUP($J1792,$K$11:$AB$28,AB$1,0),AL1792/AB$6)),"")</f>
        <v>0</v>
      </c>
      <c r="AC1792" s="110"/>
      <c r="AD1792" s="14">
        <v>275.08</v>
      </c>
      <c r="AE1792" s="14"/>
      <c r="AF1792" s="14">
        <v>322.01</v>
      </c>
      <c r="AG1792" s="14"/>
      <c r="AH1792" s="14">
        <v>1209.78</v>
      </c>
      <c r="AI1792" s="14"/>
      <c r="AJ1792" s="14"/>
      <c r="AK1792" s="65"/>
      <c r="AL1792" s="14"/>
      <c r="AM1792" s="65"/>
      <c r="AN1792" s="25">
        <v>200</v>
      </c>
      <c r="AO1792" s="25">
        <v>-50</v>
      </c>
      <c r="AP1792" s="25">
        <v>113.38</v>
      </c>
      <c r="AQ1792" s="25">
        <v>0</v>
      </c>
      <c r="AR1792" s="25">
        <v>0</v>
      </c>
      <c r="AS1792" s="25">
        <v>0</v>
      </c>
      <c r="AT1792" s="25">
        <v>0</v>
      </c>
      <c r="AU1792" s="25">
        <v>0</v>
      </c>
      <c r="AV1792" s="25">
        <v>46.93</v>
      </c>
      <c r="AW1792" s="25">
        <v>201.98</v>
      </c>
      <c r="AX1792" s="25">
        <v>32.840000000000003</v>
      </c>
      <c r="AY1792" s="25">
        <v>40.26</v>
      </c>
      <c r="AZ1792" s="108"/>
      <c r="BA1792" s="10"/>
      <c r="BB1792" s="10"/>
      <c r="BC1792" s="10"/>
      <c r="BD1792" s="10"/>
      <c r="BE1792" s="10"/>
      <c r="BF1792" s="10"/>
      <c r="BG1792" s="10"/>
      <c r="BH1792" s="10"/>
      <c r="BI1792" s="10"/>
      <c r="BJ1792" s="10"/>
      <c r="BK1792" s="10"/>
      <c r="BL1792" s="10"/>
      <c r="BM1792" s="10"/>
      <c r="BN1792" s="10"/>
      <c r="BO1792" s="10"/>
      <c r="BP1792" s="10"/>
      <c r="BQ1792" s="10"/>
      <c r="BR1792" s="10"/>
      <c r="BS1792" s="10"/>
      <c r="BT1792" s="10"/>
      <c r="BU1792" s="10"/>
      <c r="BV1792" s="10"/>
      <c r="BW1792" s="10"/>
      <c r="BX1792" s="10"/>
      <c r="BY1792" s="10"/>
      <c r="BZ1792" s="10"/>
      <c r="CA1792" s="10"/>
      <c r="CB1792" s="10"/>
      <c r="CC1792" s="10"/>
      <c r="CD1792" s="10"/>
      <c r="CE1792" s="10"/>
      <c r="CF1792" s="10"/>
      <c r="CG1792" s="10"/>
      <c r="CH1792" s="10"/>
      <c r="CI1792" s="10"/>
      <c r="CJ1792" s="10"/>
      <c r="CK1792" s="10"/>
      <c r="CL1792" s="10"/>
      <c r="CM1792" s="10"/>
      <c r="CN1792" s="10"/>
      <c r="CO1792" s="10"/>
      <c r="CP1792" s="10"/>
      <c r="CQ1792" s="10"/>
      <c r="CR1792" s="10"/>
      <c r="CS1792" s="10"/>
      <c r="CT1792" s="10"/>
      <c r="CU1792" s="10"/>
      <c r="CV1792" s="10"/>
      <c r="CW1792" s="10"/>
      <c r="CX1792" s="10"/>
      <c r="CY1792" s="10"/>
      <c r="CZ1792" s="10"/>
      <c r="DA1792" s="10"/>
      <c r="DB1792" s="10"/>
      <c r="DC1792" s="10"/>
      <c r="DD1792" s="10"/>
      <c r="DE1792" s="10"/>
      <c r="DF1792" s="10"/>
      <c r="DG1792" s="10"/>
      <c r="DH1792" s="10"/>
      <c r="DI1792" s="10"/>
      <c r="DJ1792" s="10"/>
      <c r="DK1792" s="10"/>
      <c r="DL1792" s="10"/>
      <c r="DM1792" s="10"/>
      <c r="DN1792" s="10"/>
      <c r="DO1792" s="10"/>
      <c r="DP1792" s="10"/>
      <c r="DQ1792" s="10"/>
      <c r="DR1792" s="10"/>
      <c r="DS1792" s="10"/>
    </row>
    <row r="1793" spans="1:123" ht="4.05" customHeight="1" x14ac:dyDescent="0.25">
      <c r="A1793" s="75" t="s">
        <v>348</v>
      </c>
      <c r="E1793" s="111"/>
      <c r="F1793" s="112"/>
      <c r="T1793" s="25"/>
      <c r="U1793" s="25"/>
      <c r="V1793" s="25"/>
      <c r="W1793" s="25"/>
      <c r="X1793" s="25"/>
      <c r="Y1793" s="25"/>
      <c r="Z1793" s="25"/>
      <c r="AA1793" s="25"/>
      <c r="AB1793" s="14"/>
      <c r="AC1793" s="14"/>
    </row>
    <row r="1794" spans="1:123" s="86" customFormat="1" ht="15" customHeight="1" x14ac:dyDescent="0.25">
      <c r="A1794" s="75" t="s">
        <v>348</v>
      </c>
      <c r="B1794" s="80"/>
      <c r="C1794" s="80"/>
      <c r="D1794" s="80"/>
      <c r="E1794" s="81"/>
      <c r="F1794" s="82"/>
      <c r="G1794" s="81"/>
      <c r="H1794" s="81"/>
      <c r="I1794" s="81"/>
      <c r="J1794" s="81"/>
      <c r="K1794" s="81"/>
      <c r="L1794" s="83">
        <f>L1795</f>
        <v>5002</v>
      </c>
      <c r="M1794" s="84" t="s">
        <v>364</v>
      </c>
      <c r="N1794" s="84"/>
      <c r="O1794" s="84"/>
      <c r="P1794" s="84"/>
      <c r="Q1794" s="84"/>
      <c r="R1794" s="84"/>
      <c r="S1794" s="84"/>
      <c r="T1794" s="84"/>
      <c r="U1794" s="84"/>
      <c r="V1794" s="84"/>
      <c r="W1794" s="84"/>
      <c r="X1794" s="84"/>
      <c r="Y1794" s="84"/>
      <c r="Z1794" s="84"/>
      <c r="AA1794" s="84"/>
      <c r="AB1794" s="81"/>
      <c r="AC1794" s="81"/>
      <c r="AD1794" s="14"/>
      <c r="AE1794" s="14"/>
      <c r="AF1794" s="14"/>
      <c r="AG1794" s="14"/>
      <c r="AH1794" s="14"/>
      <c r="AI1794" s="14"/>
      <c r="AJ1794" s="14"/>
      <c r="AK1794" s="14"/>
      <c r="AL1794" s="14"/>
      <c r="AM1794" s="14"/>
      <c r="AN1794" s="85"/>
      <c r="AO1794" s="85"/>
      <c r="AP1794" s="85"/>
      <c r="AQ1794" s="85"/>
      <c r="AR1794" s="85"/>
      <c r="AS1794" s="85"/>
      <c r="AT1794" s="85"/>
      <c r="AU1794" s="85"/>
      <c r="AV1794" s="85"/>
      <c r="AW1794" s="85"/>
      <c r="AX1794" s="85"/>
      <c r="AY1794" s="85"/>
      <c r="AZ1794" s="84"/>
      <c r="BA1794" s="10"/>
      <c r="BB1794" s="10"/>
      <c r="BC1794" s="10"/>
      <c r="BD1794" s="10"/>
      <c r="BE1794" s="10"/>
      <c r="BF1794" s="10"/>
      <c r="BG1794" s="10"/>
      <c r="BH1794" s="10"/>
      <c r="BI1794" s="10"/>
      <c r="BJ1794" s="10"/>
      <c r="BK1794" s="10"/>
      <c r="BL1794" s="10"/>
      <c r="BM1794" s="10"/>
      <c r="BN1794" s="10"/>
      <c r="BO1794" s="10"/>
      <c r="BP1794" s="10"/>
      <c r="BQ1794" s="10"/>
      <c r="BR1794" s="10"/>
      <c r="BS1794" s="10"/>
      <c r="BT1794" s="10"/>
      <c r="BU1794" s="10"/>
      <c r="BV1794" s="10"/>
      <c r="BW1794" s="10"/>
      <c r="BX1794" s="10"/>
      <c r="BY1794" s="10"/>
      <c r="BZ1794" s="10"/>
      <c r="CA1794" s="10"/>
      <c r="CB1794" s="10"/>
      <c r="CC1794" s="10"/>
      <c r="CD1794" s="10"/>
      <c r="CE1794" s="10"/>
      <c r="CF1794" s="10"/>
      <c r="CG1794" s="10"/>
      <c r="CH1794" s="10"/>
      <c r="CI1794" s="10"/>
      <c r="CJ1794" s="10"/>
      <c r="CK1794" s="10"/>
      <c r="CL1794" s="10"/>
      <c r="CM1794" s="10"/>
      <c r="CN1794" s="10"/>
      <c r="CO1794" s="10"/>
      <c r="CP1794" s="10"/>
      <c r="CQ1794" s="10"/>
      <c r="CR1794" s="10"/>
      <c r="CS1794" s="10"/>
      <c r="CT1794" s="10"/>
      <c r="CU1794" s="10"/>
      <c r="CV1794" s="10"/>
      <c r="CW1794" s="10"/>
      <c r="CX1794" s="10"/>
      <c r="CY1794" s="10"/>
      <c r="CZ1794" s="10"/>
      <c r="DA1794" s="10"/>
      <c r="DB1794" s="10"/>
      <c r="DC1794" s="10"/>
      <c r="DD1794" s="10"/>
      <c r="DE1794" s="10"/>
      <c r="DF1794" s="10"/>
      <c r="DG1794" s="10"/>
      <c r="DH1794" s="10"/>
      <c r="DI1794" s="10"/>
      <c r="DJ1794" s="10"/>
      <c r="DK1794" s="10"/>
      <c r="DL1794" s="10"/>
      <c r="DM1794" s="10"/>
      <c r="DN1794" s="10"/>
      <c r="DO1794" s="10"/>
      <c r="DP1794" s="10"/>
      <c r="DQ1794" s="10"/>
      <c r="DR1794" s="10"/>
      <c r="DS1794" s="10"/>
    </row>
    <row r="1795" spans="1:123" s="101" customFormat="1" ht="10.95" customHeight="1" x14ac:dyDescent="0.25">
      <c r="A1795" s="75" t="s">
        <v>348</v>
      </c>
      <c r="B1795" s="95" t="str">
        <f t="shared" ref="B1795" si="500">IF(E1795&gt;0,"Bud02 " &amp; C1795 &amp;","&amp;D1795&amp;",'"&amp;E1795&amp;"',"&amp;1*R1795)</f>
        <v>Bud02 2020,5002,'xdit02',0</v>
      </c>
      <c r="C1795" s="96">
        <f t="shared" ref="C1795" si="501">$E$5</f>
        <v>2020</v>
      </c>
      <c r="D1795" s="96">
        <v>5002</v>
      </c>
      <c r="E1795" s="97" t="str">
        <f>IF(LEFT(H1795,1) = "x",H1795,F1795)</f>
        <v>xdit02</v>
      </c>
      <c r="F1795" s="90">
        <v>530400</v>
      </c>
      <c r="G1795" s="98" t="str">
        <f>IF("xppm02"="",1,SUBSTITUTE(SUBSTITUTE("xppm02","xxp","xpp"),"xppm13","xppm08"))</f>
        <v>xppm02</v>
      </c>
      <c r="H1795" s="98" t="str">
        <f>IF("xdit02"="",1,"xdit02")</f>
        <v>xdit02</v>
      </c>
      <c r="I1795" s="98">
        <f>IF(""="",1,IF(LEFT("",1)&lt;&gt;"E","",1))</f>
        <v>1</v>
      </c>
      <c r="J1795" s="98">
        <f>IF(""="",1,IF(LEFT("",1)="E","",1))</f>
        <v>1</v>
      </c>
      <c r="K1795" s="99" t="s">
        <v>365</v>
      </c>
      <c r="L1795" s="91">
        <v>5002</v>
      </c>
      <c r="M1795" s="100" t="str">
        <f>IF(LEFT($G1795,4)="xppm","*","")</f>
        <v>*</v>
      </c>
      <c r="N1795" s="101" t="str">
        <f>UPPER(TRIM("          DIETARY CONTRACT SERVICES"))</f>
        <v>DIETARY CONTRACT SERVICES</v>
      </c>
      <c r="P1795" s="102" t="s">
        <v>366</v>
      </c>
      <c r="R1795" s="109">
        <f>IFERROR(IF(1*AB1795&gt;0,AB1795,V1795),V1795)</f>
        <v>0</v>
      </c>
      <c r="S1795" s="108"/>
      <c r="T1795" s="101">
        <f>IFERROR(IF(LEFT($G1795,4)="xppm",AD1795/VLOOKUP($G1795,$K$11:$Z$28,T$1,0),IF(LEFT($J1795,1)="E",AD1795/VLOOKUP($J1795,$K$11:$Z$28,T$1,0),AD1795/T$6)),"")</f>
        <v>0</v>
      </c>
      <c r="V1795" s="101">
        <f>IFERROR(IF(LEFT($G1795,4)="xppm",AF1795/VLOOKUP($G1795,$K$11:$Z$28,V$1,0),IF(LEFT($J1795,1)="E",AF1795/VLOOKUP($J1795,$K$11:$Z$28,V$1,0),AF1795/V$6)),"")</f>
        <v>0</v>
      </c>
      <c r="X1795" s="101">
        <f>IFERROR(IF(LEFT($G1795,4)="xppm",AH1795/VLOOKUP($G1795,$K$11:$Z$28,X$1,0),IF(LEFT($J1795,1)="E",AH1795/VLOOKUP($J1795,$K$11:$Z$28,X$1,0),AH1795/X$6)),"")</f>
        <v>0.20324551337686469</v>
      </c>
      <c r="Z1795" s="101">
        <f>IFERROR(IF(LEFT($G1795,4)="xppm",AJ1795/VLOOKUP($G1795,$K$11:$Z$28,Z$1,0),IF(LEFT($J1795,1)="E",AJ1795/VLOOKUP($J1795,$K$11:$Z$28,Z$1,0),AJ1795/Z$6)),"")</f>
        <v>0</v>
      </c>
      <c r="AA1795" s="108"/>
      <c r="AB1795" s="99" t="str">
        <f>IFERROR(IF(LEFT($G1795,4)="xppm",AL1795/VLOOKUP($G1795,$K$11:$Z$28,AB$1,0),IF(LEFT($J1795,1)="E",AL1795/VLOOKUP($J1795,$K$11:$AB$28,AB$1,0),AL1795/AB$6)),"")</f>
        <v/>
      </c>
      <c r="AC1795" s="110"/>
      <c r="AD1795" s="14">
        <v>0</v>
      </c>
      <c r="AE1795" s="14"/>
      <c r="AF1795" s="14">
        <v>0</v>
      </c>
      <c r="AG1795" s="14"/>
      <c r="AH1795" s="14">
        <v>244248.06</v>
      </c>
      <c r="AI1795" s="14"/>
      <c r="AJ1795" s="14">
        <v>0</v>
      </c>
      <c r="AK1795" s="65"/>
      <c r="AL1795" s="14">
        <v>0</v>
      </c>
      <c r="AM1795" s="65"/>
      <c r="AN1795" s="25">
        <v>0</v>
      </c>
      <c r="AO1795" s="25">
        <v>0</v>
      </c>
      <c r="AP1795" s="25">
        <v>0</v>
      </c>
      <c r="AQ1795" s="25">
        <v>0</v>
      </c>
      <c r="AR1795" s="25">
        <v>0</v>
      </c>
      <c r="AS1795" s="25">
        <v>0</v>
      </c>
      <c r="AT1795" s="25">
        <v>0</v>
      </c>
      <c r="AU1795" s="25">
        <v>0</v>
      </c>
      <c r="AV1795" s="25">
        <v>0</v>
      </c>
      <c r="AW1795" s="25">
        <v>0</v>
      </c>
      <c r="AX1795" s="25">
        <v>0</v>
      </c>
      <c r="AY1795" s="25">
        <v>0</v>
      </c>
      <c r="AZ1795" s="108"/>
      <c r="BA1795" s="10"/>
      <c r="BB1795" s="10"/>
      <c r="BC1795" s="10"/>
      <c r="BD1795" s="10"/>
      <c r="BE1795" s="10"/>
      <c r="BF1795" s="10"/>
      <c r="BG1795" s="10"/>
      <c r="BH1795" s="10"/>
      <c r="BI1795" s="10"/>
      <c r="BJ1795" s="10"/>
      <c r="BK1795" s="10"/>
      <c r="BL1795" s="10"/>
      <c r="BM1795" s="10"/>
      <c r="BN1795" s="10"/>
      <c r="BO1795" s="10"/>
      <c r="BP1795" s="10"/>
      <c r="BQ1795" s="10"/>
      <c r="BR1795" s="10"/>
      <c r="BS1795" s="10"/>
      <c r="BT1795" s="10"/>
      <c r="BU1795" s="10"/>
      <c r="BV1795" s="10"/>
      <c r="BW1795" s="10"/>
      <c r="BX1795" s="10"/>
      <c r="BY1795" s="10"/>
      <c r="BZ1795" s="10"/>
      <c r="CA1795" s="10"/>
      <c r="CB1795" s="10"/>
      <c r="CC1795" s="10"/>
      <c r="CD1795" s="10"/>
      <c r="CE1795" s="10"/>
      <c r="CF1795" s="10"/>
      <c r="CG1795" s="10"/>
      <c r="CH1795" s="10"/>
      <c r="CI1795" s="10"/>
      <c r="CJ1795" s="10"/>
      <c r="CK1795" s="10"/>
      <c r="CL1795" s="10"/>
      <c r="CM1795" s="10"/>
      <c r="CN1795" s="10"/>
      <c r="CO1795" s="10"/>
      <c r="CP1795" s="10"/>
      <c r="CQ1795" s="10"/>
      <c r="CR1795" s="10"/>
      <c r="CS1795" s="10"/>
      <c r="CT1795" s="10"/>
      <c r="CU1795" s="10"/>
      <c r="CV1795" s="10"/>
      <c r="CW1795" s="10"/>
      <c r="CX1795" s="10"/>
      <c r="CY1795" s="10"/>
      <c r="CZ1795" s="10"/>
      <c r="DA1795" s="10"/>
      <c r="DB1795" s="10"/>
      <c r="DC1795" s="10"/>
      <c r="DD1795" s="10"/>
      <c r="DE1795" s="10"/>
      <c r="DF1795" s="10"/>
      <c r="DG1795" s="10"/>
      <c r="DH1795" s="10"/>
      <c r="DI1795" s="10"/>
      <c r="DJ1795" s="10"/>
      <c r="DK1795" s="10"/>
      <c r="DL1795" s="10"/>
      <c r="DM1795" s="10"/>
      <c r="DN1795" s="10"/>
      <c r="DO1795" s="10"/>
      <c r="DP1795" s="10"/>
      <c r="DQ1795" s="10"/>
      <c r="DR1795" s="10"/>
      <c r="DS1795" s="10"/>
    </row>
    <row r="1796" spans="1:123" ht="4.05" customHeight="1" x14ac:dyDescent="0.25">
      <c r="A1796" s="75" t="s">
        <v>348</v>
      </c>
      <c r="E1796" s="111"/>
      <c r="F1796" s="112"/>
      <c r="T1796" s="25"/>
      <c r="U1796" s="25"/>
      <c r="V1796" s="25"/>
      <c r="W1796" s="25"/>
      <c r="X1796" s="25"/>
      <c r="Y1796" s="25"/>
      <c r="Z1796" s="25"/>
      <c r="AA1796" s="25"/>
      <c r="AB1796" s="14"/>
      <c r="AC1796" s="14"/>
    </row>
    <row r="1797" spans="1:123" s="86" customFormat="1" ht="15" customHeight="1" x14ac:dyDescent="0.25">
      <c r="A1797" s="75" t="s">
        <v>348</v>
      </c>
      <c r="B1797" s="80"/>
      <c r="C1797" s="80"/>
      <c r="D1797" s="80"/>
      <c r="E1797" s="81"/>
      <c r="F1797" s="82"/>
      <c r="G1797" s="81"/>
      <c r="H1797" s="81"/>
      <c r="I1797" s="81"/>
      <c r="J1797" s="81"/>
      <c r="K1797" s="81"/>
      <c r="L1797" s="83">
        <f>L1798</f>
        <v>5002</v>
      </c>
      <c r="M1797" s="84" t="s">
        <v>367</v>
      </c>
      <c r="N1797" s="84"/>
      <c r="O1797" s="84"/>
      <c r="P1797" s="84"/>
      <c r="Q1797" s="84"/>
      <c r="R1797" s="84"/>
      <c r="S1797" s="84"/>
      <c r="T1797" s="84"/>
      <c r="U1797" s="84"/>
      <c r="V1797" s="84"/>
      <c r="W1797" s="84"/>
      <c r="X1797" s="84"/>
      <c r="Y1797" s="84"/>
      <c r="Z1797" s="84"/>
      <c r="AA1797" s="84"/>
      <c r="AB1797" s="81"/>
      <c r="AC1797" s="81"/>
      <c r="AD1797" s="14"/>
      <c r="AE1797" s="14"/>
      <c r="AF1797" s="14"/>
      <c r="AG1797" s="14"/>
      <c r="AH1797" s="14"/>
      <c r="AI1797" s="14"/>
      <c r="AJ1797" s="14"/>
      <c r="AK1797" s="14"/>
      <c r="AL1797" s="14"/>
      <c r="AM1797" s="14"/>
      <c r="AN1797" s="85"/>
      <c r="AO1797" s="85"/>
      <c r="AP1797" s="85"/>
      <c r="AQ1797" s="85"/>
      <c r="AR1797" s="85"/>
      <c r="AS1797" s="85"/>
      <c r="AT1797" s="85"/>
      <c r="AU1797" s="85"/>
      <c r="AV1797" s="85"/>
      <c r="AW1797" s="85"/>
      <c r="AX1797" s="85"/>
      <c r="AY1797" s="85"/>
      <c r="AZ1797" s="84"/>
      <c r="BA1797" s="10"/>
      <c r="BB1797" s="10"/>
      <c r="BC1797" s="10"/>
      <c r="BD1797" s="10"/>
      <c r="BE1797" s="10"/>
      <c r="BF1797" s="10"/>
      <c r="BG1797" s="10"/>
      <c r="BH1797" s="10"/>
      <c r="BI1797" s="10"/>
      <c r="BJ1797" s="10"/>
      <c r="BK1797" s="10"/>
      <c r="BL1797" s="10"/>
      <c r="BM1797" s="10"/>
      <c r="BN1797" s="10"/>
      <c r="BO1797" s="10"/>
      <c r="BP1797" s="10"/>
      <c r="BQ1797" s="10"/>
      <c r="BR1797" s="10"/>
      <c r="BS1797" s="10"/>
      <c r="BT1797" s="10"/>
      <c r="BU1797" s="10"/>
      <c r="BV1797" s="10"/>
      <c r="BW1797" s="10"/>
      <c r="BX1797" s="10"/>
      <c r="BY1797" s="10"/>
      <c r="BZ1797" s="10"/>
      <c r="CA1797" s="10"/>
      <c r="CB1797" s="10"/>
      <c r="CC1797" s="10"/>
      <c r="CD1797" s="10"/>
      <c r="CE1797" s="10"/>
      <c r="CF1797" s="10"/>
      <c r="CG1797" s="10"/>
      <c r="CH1797" s="10"/>
      <c r="CI1797" s="10"/>
      <c r="CJ1797" s="10"/>
      <c r="CK1797" s="10"/>
      <c r="CL1797" s="10"/>
      <c r="CM1797" s="10"/>
      <c r="CN1797" s="10"/>
      <c r="CO1797" s="10"/>
      <c r="CP1797" s="10"/>
      <c r="CQ1797" s="10"/>
      <c r="CR1797" s="10"/>
      <c r="CS1797" s="10"/>
      <c r="CT1797" s="10"/>
      <c r="CU1797" s="10"/>
      <c r="CV1797" s="10"/>
      <c r="CW1797" s="10"/>
      <c r="CX1797" s="10"/>
      <c r="CY1797" s="10"/>
      <c r="CZ1797" s="10"/>
      <c r="DA1797" s="10"/>
      <c r="DB1797" s="10"/>
      <c r="DC1797" s="10"/>
      <c r="DD1797" s="10"/>
      <c r="DE1797" s="10"/>
      <c r="DF1797" s="10"/>
      <c r="DG1797" s="10"/>
      <c r="DH1797" s="10"/>
      <c r="DI1797" s="10"/>
      <c r="DJ1797" s="10"/>
      <c r="DK1797" s="10"/>
      <c r="DL1797" s="10"/>
      <c r="DM1797" s="10"/>
      <c r="DN1797" s="10"/>
      <c r="DO1797" s="10"/>
      <c r="DP1797" s="10"/>
      <c r="DQ1797" s="10"/>
      <c r="DR1797" s="10"/>
      <c r="DS1797" s="10"/>
    </row>
    <row r="1798" spans="1:123" s="101" customFormat="1" ht="10.95" customHeight="1" x14ac:dyDescent="0.25">
      <c r="A1798" s="75" t="s">
        <v>348</v>
      </c>
      <c r="B1798" s="95" t="str">
        <f t="shared" ref="B1798:B1800" si="502">IF(E1798&gt;0,"Bud02 " &amp; C1798 &amp;","&amp;D1798&amp;",'"&amp;E1798&amp;"',"&amp;1*R1798)</f>
        <v>Bud02 2020,5002,'533000',11721.9288888889</v>
      </c>
      <c r="C1798" s="96">
        <f t="shared" ref="C1798:C1800" si="503">$E$5</f>
        <v>2020</v>
      </c>
      <c r="D1798" s="96">
        <v>5002</v>
      </c>
      <c r="E1798" s="97">
        <f>IF(LEFT(H1798,1) = "x",H1798,F1798)</f>
        <v>533000</v>
      </c>
      <c r="F1798" s="90">
        <v>533000</v>
      </c>
      <c r="G1798" s="98">
        <f>IF(""="",1,SUBSTITUTE(SUBSTITUTE("","xxp","xpp"),"xppm13","xppm08"))</f>
        <v>1</v>
      </c>
      <c r="H1798" s="98">
        <f>IF(""="",1,"")</f>
        <v>1</v>
      </c>
      <c r="I1798" s="98">
        <f>IF(""="",1,IF(LEFT("",1)&lt;&gt;"E","",1))</f>
        <v>1</v>
      </c>
      <c r="J1798" s="98">
        <f>IF(""="",1,IF(LEFT("",1)="E","",1))</f>
        <v>1</v>
      </c>
      <c r="K1798" s="99" t="s">
        <v>368</v>
      </c>
      <c r="L1798" s="91">
        <v>5002</v>
      </c>
      <c r="M1798" s="100" t="str">
        <f>IF(LEFT($G1798,4)="xppm","*","")</f>
        <v/>
      </c>
      <c r="N1798" s="101" t="str">
        <f>UPPER(TRIM("          UTILITIES"))</f>
        <v>UTILITIES</v>
      </c>
      <c r="P1798" s="102" t="s">
        <v>356</v>
      </c>
      <c r="R1798" s="109">
        <f>IFERROR(IF(1*AB1798&gt;0,AB1798,V1798),V1798)</f>
        <v>11721.92888888889</v>
      </c>
      <c r="S1798" s="108"/>
      <c r="T1798" s="101">
        <f>IFERROR(IF(LEFT($G1798,4)="xppm",AD1798/VLOOKUP($G1798,$K$11:$Z$28,T$1,0),IF(LEFT($J1798,1)="E",AD1798/VLOOKUP($J1798,$K$11:$Z$28,T$1,0),AD1798/T$6)),"")</f>
        <v>12145.893333333333</v>
      </c>
      <c r="V1798" s="101">
        <f>IFERROR(IF(LEFT($G1798,4)="xppm",AF1798/VLOOKUP($G1798,$K$11:$Z$28,V$1,0),IF(LEFT($J1798,1)="E",AF1798/VLOOKUP($J1798,$K$11:$Z$28,V$1,0),AF1798/V$6)),"")</f>
        <v>11721.92888888889</v>
      </c>
      <c r="X1798" s="101">
        <f>IFERROR(IF(LEFT($G1798,4)="xppm",AH1798/VLOOKUP($G1798,$K$11:$Z$28,X$1,0),IF(LEFT($J1798,1)="E",AH1798/VLOOKUP($J1798,$K$11:$Z$28,X$1,0),AH1798/X$6)),"")</f>
        <v>12279.719166666668</v>
      </c>
      <c r="Z1798" s="101">
        <f>IFERROR(IF(LEFT($G1798,4)="xppm",AJ1798/VLOOKUP($G1798,$K$11:$Z$28,Z$1,0),IF(LEFT($J1798,1)="E",AJ1798/VLOOKUP($J1798,$K$11:$Z$28,Z$1,0),AJ1798/Z$6)),"")</f>
        <v>13002</v>
      </c>
      <c r="AA1798" s="108"/>
      <c r="AB1798" s="99">
        <f>IFERROR(IF(LEFT($G1798,4)="xppm",AL1798/VLOOKUP($G1798,$K$11:$Z$28,AB$1,0),IF(LEFT($J1798,1)="E",AL1798/VLOOKUP($J1798,$K$11:$AB$28,AB$1,0),AL1798/AB$6)),"")</f>
        <v>0</v>
      </c>
      <c r="AC1798" s="110"/>
      <c r="AD1798" s="14">
        <v>36437.68</v>
      </c>
      <c r="AE1798" s="14"/>
      <c r="AF1798" s="14">
        <v>105497.36</v>
      </c>
      <c r="AG1798" s="14"/>
      <c r="AH1798" s="14">
        <v>147356.63</v>
      </c>
      <c r="AI1798" s="14"/>
      <c r="AJ1798" s="14">
        <v>156024</v>
      </c>
      <c r="AK1798" s="65"/>
      <c r="AL1798" s="14">
        <v>0</v>
      </c>
      <c r="AM1798" s="65"/>
      <c r="AN1798" s="25">
        <v>13337.86</v>
      </c>
      <c r="AO1798" s="25">
        <v>10739.41</v>
      </c>
      <c r="AP1798" s="25">
        <v>11353.67</v>
      </c>
      <c r="AQ1798" s="25">
        <v>12351.07</v>
      </c>
      <c r="AR1798" s="25">
        <v>11029.4</v>
      </c>
      <c r="AS1798" s="25">
        <v>11481.79</v>
      </c>
      <c r="AT1798" s="25">
        <v>10019.09</v>
      </c>
      <c r="AU1798" s="25">
        <v>12499.35</v>
      </c>
      <c r="AV1798" s="25">
        <v>11678.98</v>
      </c>
      <c r="AW1798" s="25">
        <v>10907.8</v>
      </c>
      <c r="AX1798" s="25">
        <v>14515.99</v>
      </c>
      <c r="AY1798" s="25">
        <v>11013.89</v>
      </c>
      <c r="AZ1798" s="108"/>
      <c r="BA1798" s="10"/>
      <c r="BB1798" s="10"/>
      <c r="BC1798" s="10"/>
      <c r="BD1798" s="10"/>
      <c r="BE1798" s="10"/>
      <c r="BF1798" s="10"/>
      <c r="BG1798" s="10"/>
      <c r="BH1798" s="10"/>
      <c r="BI1798" s="10"/>
      <c r="BJ1798" s="10"/>
      <c r="BK1798" s="10"/>
      <c r="BL1798" s="10"/>
      <c r="BM1798" s="10"/>
      <c r="BN1798" s="10"/>
      <c r="BO1798" s="10"/>
      <c r="BP1798" s="10"/>
      <c r="BQ1798" s="10"/>
      <c r="BR1798" s="10"/>
      <c r="BS1798" s="10"/>
      <c r="BT1798" s="10"/>
      <c r="BU1798" s="10"/>
      <c r="BV1798" s="10"/>
      <c r="BW1798" s="10"/>
      <c r="BX1798" s="10"/>
      <c r="BY1798" s="10"/>
      <c r="BZ1798" s="10"/>
      <c r="CA1798" s="10"/>
      <c r="CB1798" s="10"/>
      <c r="CC1798" s="10"/>
      <c r="CD1798" s="10"/>
      <c r="CE1798" s="10"/>
      <c r="CF1798" s="10"/>
      <c r="CG1798" s="10"/>
      <c r="CH1798" s="10"/>
      <c r="CI1798" s="10"/>
      <c r="CJ1798" s="10"/>
      <c r="CK1798" s="10"/>
      <c r="CL1798" s="10"/>
      <c r="CM1798" s="10"/>
      <c r="CN1798" s="10"/>
      <c r="CO1798" s="10"/>
      <c r="CP1798" s="10"/>
      <c r="CQ1798" s="10"/>
      <c r="CR1798" s="10"/>
      <c r="CS1798" s="10"/>
      <c r="CT1798" s="10"/>
      <c r="CU1798" s="10"/>
      <c r="CV1798" s="10"/>
      <c r="CW1798" s="10"/>
      <c r="CX1798" s="10"/>
      <c r="CY1798" s="10"/>
      <c r="CZ1798" s="10"/>
      <c r="DA1798" s="10"/>
      <c r="DB1798" s="10"/>
      <c r="DC1798" s="10"/>
      <c r="DD1798" s="10"/>
      <c r="DE1798" s="10"/>
      <c r="DF1798" s="10"/>
      <c r="DG1798" s="10"/>
      <c r="DH1798" s="10"/>
      <c r="DI1798" s="10"/>
      <c r="DJ1798" s="10"/>
      <c r="DK1798" s="10"/>
      <c r="DL1798" s="10"/>
      <c r="DM1798" s="10"/>
      <c r="DN1798" s="10"/>
      <c r="DO1798" s="10"/>
      <c r="DP1798" s="10"/>
      <c r="DQ1798" s="10"/>
      <c r="DR1798" s="10"/>
      <c r="DS1798" s="10"/>
    </row>
    <row r="1799" spans="1:123" s="101" customFormat="1" ht="10.95" customHeight="1" x14ac:dyDescent="0.25">
      <c r="A1799" s="75" t="s">
        <v>348</v>
      </c>
      <c r="B1799" s="95" t="str">
        <f t="shared" si="502"/>
        <v>Bud02 2020,5002,'536000',3912.41222222222</v>
      </c>
      <c r="C1799" s="96">
        <f t="shared" si="503"/>
        <v>2020</v>
      </c>
      <c r="D1799" s="96">
        <v>5002</v>
      </c>
      <c r="E1799" s="97">
        <f>IF(LEFT(H1799,1) = "x",H1799,F1799)</f>
        <v>536000</v>
      </c>
      <c r="F1799" s="90">
        <v>536000</v>
      </c>
      <c r="G1799" s="98">
        <f>IF(""="",1,SUBSTITUTE(SUBSTITUTE("","xxp","xpp"),"xppm13","xppm08"))</f>
        <v>1</v>
      </c>
      <c r="H1799" s="98">
        <f>IF(""="",1,"")</f>
        <v>1</v>
      </c>
      <c r="I1799" s="98">
        <f>IF(""="",1,IF(LEFT("",1)&lt;&gt;"E","",1))</f>
        <v>1</v>
      </c>
      <c r="J1799" s="98">
        <f>IF(""="",1,IF(LEFT("",1)="E","",1))</f>
        <v>1</v>
      </c>
      <c r="K1799" s="99" t="s">
        <v>369</v>
      </c>
      <c r="L1799" s="91">
        <v>5002</v>
      </c>
      <c r="M1799" s="100" t="str">
        <f>IF(LEFT($G1799,4)="xppm","*","")</f>
        <v/>
      </c>
      <c r="N1799" s="101" t="str">
        <f>UPPER(TRIM("          REPAIRS &amp; MAINTENANCE/SUPPLIES"))</f>
        <v>REPAIRS &amp; MAINTENANCE/SUPPLIES</v>
      </c>
      <c r="P1799" s="102" t="s">
        <v>370</v>
      </c>
      <c r="R1799" s="109">
        <f>IFERROR(IF(1*AB1799&gt;0,AB1799,V1799),V1799)</f>
        <v>3912.4122222222222</v>
      </c>
      <c r="S1799" s="108"/>
      <c r="T1799" s="101">
        <f>IFERROR(IF(LEFT($G1799,4)="xppm",AD1799/VLOOKUP($G1799,$K$11:$Z$28,T$1,0),IF(LEFT($J1799,1)="E",AD1799/VLOOKUP($J1799,$K$11:$Z$28,T$1,0),AD1799/T$6)),"")</f>
        <v>4476.663333333333</v>
      </c>
      <c r="V1799" s="101">
        <f>IFERROR(IF(LEFT($G1799,4)="xppm",AF1799/VLOOKUP($G1799,$K$11:$Z$28,V$1,0),IF(LEFT($J1799,1)="E",AF1799/VLOOKUP($J1799,$K$11:$Z$28,V$1,0),AF1799/V$6)),"")</f>
        <v>3912.4122222222222</v>
      </c>
      <c r="X1799" s="101">
        <f>IFERROR(IF(LEFT($G1799,4)="xppm",AH1799/VLOOKUP($G1799,$K$11:$Z$28,X$1,0),IF(LEFT($J1799,1)="E",AH1799/VLOOKUP($J1799,$K$11:$Z$28,X$1,0),AH1799/X$6)),"")</f>
        <v>3025.0266666666666</v>
      </c>
      <c r="Z1799" s="101">
        <f>IFERROR(IF(LEFT($G1799,4)="xppm",AJ1799/VLOOKUP($G1799,$K$11:$Z$28,Z$1,0),IF(LEFT($J1799,1)="E",AJ1799/VLOOKUP($J1799,$K$11:$Z$28,Z$1,0),AJ1799/Z$6)),"")</f>
        <v>2995.0916666666667</v>
      </c>
      <c r="AA1799" s="108"/>
      <c r="AB1799" s="99">
        <f>IFERROR(IF(LEFT($G1799,4)="xppm",AL1799/VLOOKUP($G1799,$K$11:$Z$28,AB$1,0),IF(LEFT($J1799,1)="E",AL1799/VLOOKUP($J1799,$K$11:$AB$28,AB$1,0),AL1799/AB$6)),"")</f>
        <v>0</v>
      </c>
      <c r="AC1799" s="110"/>
      <c r="AD1799" s="14">
        <v>13429.99</v>
      </c>
      <c r="AE1799" s="14"/>
      <c r="AF1799" s="14">
        <v>35211.71</v>
      </c>
      <c r="AG1799" s="14"/>
      <c r="AH1799" s="14">
        <v>36300.32</v>
      </c>
      <c r="AI1799" s="14"/>
      <c r="AJ1799" s="14">
        <v>35941.1</v>
      </c>
      <c r="AK1799" s="65"/>
      <c r="AL1799" s="14">
        <v>0</v>
      </c>
      <c r="AM1799" s="65"/>
      <c r="AN1799" s="25">
        <v>4376.47</v>
      </c>
      <c r="AO1799" s="25">
        <v>1387.59</v>
      </c>
      <c r="AP1799" s="25">
        <v>6939.97</v>
      </c>
      <c r="AQ1799" s="25">
        <v>2532.0500000000002</v>
      </c>
      <c r="AR1799" s="25">
        <v>3423.98</v>
      </c>
      <c r="AS1799" s="25">
        <v>3267.13</v>
      </c>
      <c r="AT1799" s="25">
        <v>3147.32</v>
      </c>
      <c r="AU1799" s="25">
        <v>3585.07</v>
      </c>
      <c r="AV1799" s="25">
        <v>5826.17</v>
      </c>
      <c r="AW1799" s="25">
        <v>3594.37</v>
      </c>
      <c r="AX1799" s="25">
        <v>6189.52</v>
      </c>
      <c r="AY1799" s="25">
        <v>3646.1</v>
      </c>
      <c r="AZ1799" s="108"/>
      <c r="BA1799" s="10"/>
      <c r="BB1799" s="10"/>
      <c r="BC1799" s="10"/>
      <c r="BD1799" s="10"/>
      <c r="BE1799" s="10"/>
      <c r="BF1799" s="10"/>
      <c r="BG1799" s="10"/>
      <c r="BH1799" s="10"/>
      <c r="BI1799" s="10"/>
      <c r="BJ1799" s="10"/>
      <c r="BK1799" s="10"/>
      <c r="BL1799" s="10"/>
      <c r="BM1799" s="10"/>
      <c r="BN1799" s="10"/>
      <c r="BO1799" s="10"/>
      <c r="BP1799" s="10"/>
      <c r="BQ1799" s="10"/>
      <c r="BR1799" s="10"/>
      <c r="BS1799" s="10"/>
      <c r="BT1799" s="10"/>
      <c r="BU1799" s="10"/>
      <c r="BV1799" s="10"/>
      <c r="BW1799" s="10"/>
      <c r="BX1799" s="10"/>
      <c r="BY1799" s="10"/>
      <c r="BZ1799" s="10"/>
      <c r="CA1799" s="10"/>
      <c r="CB1799" s="10"/>
      <c r="CC1799" s="10"/>
      <c r="CD1799" s="10"/>
      <c r="CE1799" s="10"/>
      <c r="CF1799" s="10"/>
      <c r="CG1799" s="10"/>
      <c r="CH1799" s="10"/>
      <c r="CI1799" s="10"/>
      <c r="CJ1799" s="10"/>
      <c r="CK1799" s="10"/>
      <c r="CL1799" s="10"/>
      <c r="CM1799" s="10"/>
      <c r="CN1799" s="10"/>
      <c r="CO1799" s="10"/>
      <c r="CP1799" s="10"/>
      <c r="CQ1799" s="10"/>
      <c r="CR1799" s="10"/>
      <c r="CS1799" s="10"/>
      <c r="CT1799" s="10"/>
      <c r="CU1799" s="10"/>
      <c r="CV1799" s="10"/>
      <c r="CW1799" s="10"/>
      <c r="CX1799" s="10"/>
      <c r="CY1799" s="10"/>
      <c r="CZ1799" s="10"/>
      <c r="DA1799" s="10"/>
      <c r="DB1799" s="10"/>
      <c r="DC1799" s="10"/>
      <c r="DD1799" s="10"/>
      <c r="DE1799" s="10"/>
      <c r="DF1799" s="10"/>
      <c r="DG1799" s="10"/>
      <c r="DH1799" s="10"/>
      <c r="DI1799" s="10"/>
      <c r="DJ1799" s="10"/>
      <c r="DK1799" s="10"/>
      <c r="DL1799" s="10"/>
      <c r="DM1799" s="10"/>
      <c r="DN1799" s="10"/>
      <c r="DO1799" s="10"/>
      <c r="DP1799" s="10"/>
      <c r="DQ1799" s="10"/>
      <c r="DR1799" s="10"/>
      <c r="DS1799" s="10"/>
    </row>
    <row r="1800" spans="1:123" s="101" customFormat="1" ht="10.95" customHeight="1" x14ac:dyDescent="0.25">
      <c r="A1800" s="75" t="s">
        <v>348</v>
      </c>
      <c r="B1800" s="95" t="str">
        <f t="shared" si="502"/>
        <v>Bud02 2020,5002,'534000',2846.19888888889</v>
      </c>
      <c r="C1800" s="96">
        <f t="shared" si="503"/>
        <v>2020</v>
      </c>
      <c r="D1800" s="96">
        <v>5002</v>
      </c>
      <c r="E1800" s="97">
        <f>IF(LEFT(H1800,1) = "x",H1800,F1800)</f>
        <v>534000</v>
      </c>
      <c r="F1800" s="90">
        <v>534000</v>
      </c>
      <c r="G1800" s="98">
        <f>IF(""="",1,SUBSTITUTE(SUBSTITUTE("","xxp","xpp"),"xppm13","xppm08"))</f>
        <v>1</v>
      </c>
      <c r="H1800" s="98">
        <f>IF(""="",1,"")</f>
        <v>1</v>
      </c>
      <c r="I1800" s="98">
        <f>IF(""="",1,IF(LEFT("",1)&lt;&gt;"E","",1))</f>
        <v>1</v>
      </c>
      <c r="J1800" s="98">
        <f>IF(""="",1,IF(LEFT("",1)="E","",1))</f>
        <v>1</v>
      </c>
      <c r="K1800" s="99" t="s">
        <v>371</v>
      </c>
      <c r="L1800" s="91">
        <v>5002</v>
      </c>
      <c r="M1800" s="100" t="str">
        <f>IF(LEFT($G1800,4)="xppm","*","")</f>
        <v/>
      </c>
      <c r="N1800" s="101" t="str">
        <f>UPPER(TRIM("          CONTRACT SERVICES"))</f>
        <v>CONTRACT SERVICES</v>
      </c>
      <c r="P1800" s="102" t="s">
        <v>370</v>
      </c>
      <c r="R1800" s="109">
        <f>IFERROR(IF(1*AB1800&gt;0,AB1800,V1800),V1800)</f>
        <v>2846.1988888888891</v>
      </c>
      <c r="S1800" s="108"/>
      <c r="T1800" s="101">
        <f>IFERROR(IF(LEFT($G1800,4)="xppm",AD1800/VLOOKUP($G1800,$K$11:$Z$28,T$1,0),IF(LEFT($J1800,1)="E",AD1800/VLOOKUP($J1800,$K$11:$Z$28,T$1,0),AD1800/T$6)),"")</f>
        <v>1787.2333333333333</v>
      </c>
      <c r="V1800" s="101">
        <f>IFERROR(IF(LEFT($G1800,4)="xppm",AF1800/VLOOKUP($G1800,$K$11:$Z$28,V$1,0),IF(LEFT($J1800,1)="E",AF1800/VLOOKUP($J1800,$K$11:$Z$28,V$1,0),AF1800/V$6)),"")</f>
        <v>2846.1988888888891</v>
      </c>
      <c r="X1800" s="101">
        <f>IFERROR(IF(LEFT($G1800,4)="xppm",AH1800/VLOOKUP($G1800,$K$11:$Z$28,X$1,0),IF(LEFT($J1800,1)="E",AH1800/VLOOKUP($J1800,$K$11:$Z$28,X$1,0),AH1800/X$6)),"")</f>
        <v>3219.5625</v>
      </c>
      <c r="Z1800" s="101">
        <f>IFERROR(IF(LEFT($G1800,4)="xppm",AJ1800/VLOOKUP($G1800,$K$11:$Z$28,Z$1,0),IF(LEFT($J1800,1)="E",AJ1800/VLOOKUP($J1800,$K$11:$Z$28,Z$1,0),AJ1800/Z$6)),"")</f>
        <v>1743</v>
      </c>
      <c r="AA1800" s="108"/>
      <c r="AB1800" s="99">
        <f>IFERROR(IF(LEFT($G1800,4)="xppm",AL1800/VLOOKUP($G1800,$K$11:$Z$28,AB$1,0),IF(LEFT($J1800,1)="E",AL1800/VLOOKUP($J1800,$K$11:$AB$28,AB$1,0),AL1800/AB$6)),"")</f>
        <v>0</v>
      </c>
      <c r="AC1800" s="110"/>
      <c r="AD1800" s="14">
        <v>5361.7</v>
      </c>
      <c r="AE1800" s="14"/>
      <c r="AF1800" s="14">
        <v>25615.79</v>
      </c>
      <c r="AG1800" s="14"/>
      <c r="AH1800" s="14">
        <v>38634.75</v>
      </c>
      <c r="AI1800" s="14"/>
      <c r="AJ1800" s="14">
        <v>20916</v>
      </c>
      <c r="AK1800" s="65"/>
      <c r="AL1800" s="14">
        <v>0</v>
      </c>
      <c r="AM1800" s="65"/>
      <c r="AN1800" s="25">
        <v>1997.51</v>
      </c>
      <c r="AO1800" s="25">
        <v>2755.42</v>
      </c>
      <c r="AP1800" s="25">
        <v>2905.83</v>
      </c>
      <c r="AQ1800" s="25">
        <v>6197</v>
      </c>
      <c r="AR1800" s="25">
        <v>7620.18</v>
      </c>
      <c r="AS1800" s="25">
        <v>2239.9</v>
      </c>
      <c r="AT1800" s="25">
        <v>1923.65</v>
      </c>
      <c r="AU1800" s="25">
        <v>785.76</v>
      </c>
      <c r="AV1800" s="25">
        <v>1487.6</v>
      </c>
      <c r="AW1800" s="25">
        <v>1751.5</v>
      </c>
      <c r="AX1800" s="25">
        <v>2775.46</v>
      </c>
      <c r="AY1800" s="25">
        <v>834.74</v>
      </c>
      <c r="AZ1800" s="108"/>
      <c r="BA1800" s="10"/>
      <c r="BB1800" s="10"/>
      <c r="BC1800" s="10"/>
      <c r="BD1800" s="10"/>
      <c r="BE1800" s="10"/>
      <c r="BF1800" s="10"/>
      <c r="BG1800" s="10"/>
      <c r="BH1800" s="10"/>
      <c r="BI1800" s="10"/>
      <c r="BJ1800" s="10"/>
      <c r="BK1800" s="10"/>
      <c r="BL1800" s="10"/>
      <c r="BM1800" s="10"/>
      <c r="BN1800" s="10"/>
      <c r="BO1800" s="10"/>
      <c r="BP1800" s="10"/>
      <c r="BQ1800" s="10"/>
      <c r="BR1800" s="10"/>
      <c r="BS1800" s="10"/>
      <c r="BT1800" s="10"/>
      <c r="BU1800" s="10"/>
      <c r="BV1800" s="10"/>
      <c r="BW1800" s="10"/>
      <c r="BX1800" s="10"/>
      <c r="BY1800" s="10"/>
      <c r="BZ1800" s="10"/>
      <c r="CA1800" s="10"/>
      <c r="CB1800" s="10"/>
      <c r="CC1800" s="10"/>
      <c r="CD1800" s="10"/>
      <c r="CE1800" s="10"/>
      <c r="CF1800" s="10"/>
      <c r="CG1800" s="10"/>
      <c r="CH1800" s="10"/>
      <c r="CI1800" s="10"/>
      <c r="CJ1800" s="10"/>
      <c r="CK1800" s="10"/>
      <c r="CL1800" s="10"/>
      <c r="CM1800" s="10"/>
      <c r="CN1800" s="10"/>
      <c r="CO1800" s="10"/>
      <c r="CP1800" s="10"/>
      <c r="CQ1800" s="10"/>
      <c r="CR1800" s="10"/>
      <c r="CS1800" s="10"/>
      <c r="CT1800" s="10"/>
      <c r="CU1800" s="10"/>
      <c r="CV1800" s="10"/>
      <c r="CW1800" s="10"/>
      <c r="CX1800" s="10"/>
      <c r="CY1800" s="10"/>
      <c r="CZ1800" s="10"/>
      <c r="DA1800" s="10"/>
      <c r="DB1800" s="10"/>
      <c r="DC1800" s="10"/>
      <c r="DD1800" s="10"/>
      <c r="DE1800" s="10"/>
      <c r="DF1800" s="10"/>
      <c r="DG1800" s="10"/>
      <c r="DH1800" s="10"/>
      <c r="DI1800" s="10"/>
      <c r="DJ1800" s="10"/>
      <c r="DK1800" s="10"/>
      <c r="DL1800" s="10"/>
      <c r="DM1800" s="10"/>
      <c r="DN1800" s="10"/>
      <c r="DO1800" s="10"/>
      <c r="DP1800" s="10"/>
      <c r="DQ1800" s="10"/>
      <c r="DR1800" s="10"/>
      <c r="DS1800" s="10"/>
    </row>
    <row r="1801" spans="1:123" ht="4.05" customHeight="1" x14ac:dyDescent="0.25">
      <c r="A1801" s="75" t="s">
        <v>348</v>
      </c>
      <c r="E1801" s="111"/>
      <c r="F1801" s="112"/>
      <c r="T1801" s="25"/>
      <c r="U1801" s="25"/>
      <c r="V1801" s="25"/>
      <c r="W1801" s="25"/>
      <c r="X1801" s="25"/>
      <c r="Y1801" s="25"/>
      <c r="Z1801" s="25"/>
      <c r="AA1801" s="25"/>
      <c r="AB1801" s="14"/>
      <c r="AC1801" s="14"/>
    </row>
    <row r="1802" spans="1:123" s="86" customFormat="1" ht="15" customHeight="1" x14ac:dyDescent="0.25">
      <c r="A1802" s="75" t="s">
        <v>348</v>
      </c>
      <c r="B1802" s="80"/>
      <c r="C1802" s="80"/>
      <c r="D1802" s="80"/>
      <c r="E1802" s="81"/>
      <c r="F1802" s="82"/>
      <c r="G1802" s="81"/>
      <c r="H1802" s="81"/>
      <c r="I1802" s="81"/>
      <c r="J1802" s="81"/>
      <c r="K1802" s="81"/>
      <c r="L1802" s="83">
        <f>L1803</f>
        <v>5002</v>
      </c>
      <c r="M1802" s="84" t="s">
        <v>372</v>
      </c>
      <c r="N1802" s="84"/>
      <c r="O1802" s="84"/>
      <c r="P1802" s="84"/>
      <c r="Q1802" s="84"/>
      <c r="R1802" s="84"/>
      <c r="S1802" s="84"/>
      <c r="T1802" s="84"/>
      <c r="U1802" s="84"/>
      <c r="V1802" s="84"/>
      <c r="W1802" s="84"/>
      <c r="X1802" s="84"/>
      <c r="Y1802" s="84"/>
      <c r="Z1802" s="84"/>
      <c r="AA1802" s="84"/>
      <c r="AB1802" s="81"/>
      <c r="AC1802" s="81"/>
      <c r="AD1802" s="14"/>
      <c r="AE1802" s="14"/>
      <c r="AF1802" s="14"/>
      <c r="AG1802" s="14"/>
      <c r="AH1802" s="14"/>
      <c r="AI1802" s="14"/>
      <c r="AJ1802" s="14"/>
      <c r="AK1802" s="14"/>
      <c r="AL1802" s="14"/>
      <c r="AM1802" s="14"/>
      <c r="AN1802" s="85"/>
      <c r="AO1802" s="85"/>
      <c r="AP1802" s="85"/>
      <c r="AQ1802" s="85"/>
      <c r="AR1802" s="85"/>
      <c r="AS1802" s="85"/>
      <c r="AT1802" s="85"/>
      <c r="AU1802" s="85"/>
      <c r="AV1802" s="85"/>
      <c r="AW1802" s="85"/>
      <c r="AX1802" s="85"/>
      <c r="AY1802" s="85"/>
      <c r="AZ1802" s="84"/>
      <c r="BA1802" s="10"/>
      <c r="BB1802" s="10"/>
      <c r="BC1802" s="10"/>
      <c r="BD1802" s="10"/>
      <c r="BE1802" s="10"/>
      <c r="BF1802" s="10"/>
      <c r="BG1802" s="10"/>
      <c r="BH1802" s="10"/>
      <c r="BI1802" s="10"/>
      <c r="BJ1802" s="10"/>
      <c r="BK1802" s="10"/>
      <c r="BL1802" s="10"/>
      <c r="BM1802" s="10"/>
      <c r="BN1802" s="10"/>
      <c r="BO1802" s="10"/>
      <c r="BP1802" s="10"/>
      <c r="BQ1802" s="10"/>
      <c r="BR1802" s="10"/>
      <c r="BS1802" s="10"/>
      <c r="BT1802" s="10"/>
      <c r="BU1802" s="10"/>
      <c r="BV1802" s="10"/>
      <c r="BW1802" s="10"/>
      <c r="BX1802" s="10"/>
      <c r="BY1802" s="10"/>
      <c r="BZ1802" s="10"/>
      <c r="CA1802" s="10"/>
      <c r="CB1802" s="10"/>
      <c r="CC1802" s="10"/>
      <c r="CD1802" s="10"/>
      <c r="CE1802" s="10"/>
      <c r="CF1802" s="10"/>
      <c r="CG1802" s="10"/>
      <c r="CH1802" s="10"/>
      <c r="CI1802" s="10"/>
      <c r="CJ1802" s="10"/>
      <c r="CK1802" s="10"/>
      <c r="CL1802" s="10"/>
      <c r="CM1802" s="10"/>
      <c r="CN1802" s="10"/>
      <c r="CO1802" s="10"/>
      <c r="CP1802" s="10"/>
      <c r="CQ1802" s="10"/>
      <c r="CR1802" s="10"/>
      <c r="CS1802" s="10"/>
      <c r="CT1802" s="10"/>
      <c r="CU1802" s="10"/>
      <c r="CV1802" s="10"/>
      <c r="CW1802" s="10"/>
      <c r="CX1802" s="10"/>
      <c r="CY1802" s="10"/>
      <c r="CZ1802" s="10"/>
      <c r="DA1802" s="10"/>
      <c r="DB1802" s="10"/>
      <c r="DC1802" s="10"/>
      <c r="DD1802" s="10"/>
      <c r="DE1802" s="10"/>
      <c r="DF1802" s="10"/>
      <c r="DG1802" s="10"/>
      <c r="DH1802" s="10"/>
      <c r="DI1802" s="10"/>
      <c r="DJ1802" s="10"/>
      <c r="DK1802" s="10"/>
      <c r="DL1802" s="10"/>
      <c r="DM1802" s="10"/>
      <c r="DN1802" s="10"/>
      <c r="DO1802" s="10"/>
      <c r="DP1802" s="10"/>
      <c r="DQ1802" s="10"/>
      <c r="DR1802" s="10"/>
      <c r="DS1802" s="10"/>
    </row>
    <row r="1803" spans="1:123" s="101" customFormat="1" ht="10.95" customHeight="1" x14ac:dyDescent="0.25">
      <c r="A1803" s="75" t="s">
        <v>348</v>
      </c>
      <c r="B1803" s="95" t="str">
        <f t="shared" ref="B1803:B1814" si="504">IF(E1803&gt;0,"Bud02 " &amp; C1803 &amp;","&amp;D1803&amp;",'"&amp;E1803&amp;"',"&amp;1*R1803)</f>
        <v>Bud02 2020,5002,'542500',1713.93777777778</v>
      </c>
      <c r="C1803" s="96">
        <f t="shared" ref="C1803:C1814" si="505">$E$5</f>
        <v>2020</v>
      </c>
      <c r="D1803" s="96">
        <v>5002</v>
      </c>
      <c r="E1803" s="97">
        <f>IF(LEFT(H1803,1) = "x",H1803,F1803)</f>
        <v>542500</v>
      </c>
      <c r="F1803" s="90">
        <v>542500</v>
      </c>
      <c r="G1803" s="98">
        <f>IF(""="",1,SUBSTITUTE(SUBSTITUTE("","xxp","xpp"),"xppm13","xppm08"))</f>
        <v>1</v>
      </c>
      <c r="H1803" s="98">
        <f>IF(""="",1,"")</f>
        <v>1</v>
      </c>
      <c r="I1803" s="98">
        <f>IF(""="",1,IF(LEFT("",1)&lt;&gt;"E","",1))</f>
        <v>1</v>
      </c>
      <c r="J1803" s="98">
        <f>IF(""="",1,IF(LEFT("",1)="E","",1))</f>
        <v>1</v>
      </c>
      <c r="K1803" s="99" t="s">
        <v>373</v>
      </c>
      <c r="L1803" s="91">
        <v>5002</v>
      </c>
      <c r="M1803" s="100" t="str">
        <f>IF(LEFT($G1803,4)="xppm","*","")</f>
        <v/>
      </c>
      <c r="N1803" s="101" t="str">
        <f>UPPER(TRIM("          MARKETING - ADVERTISING &amp; PROMOTION"))</f>
        <v>MARKETING - ADVERTISING &amp; PROMOTION</v>
      </c>
      <c r="P1803" s="102" t="s">
        <v>374</v>
      </c>
      <c r="R1803" s="109">
        <f>IFERROR(IF(1*AB1803&gt;0,AB1803,V1803),V1803)</f>
        <v>1713.9377777777779</v>
      </c>
      <c r="S1803" s="108"/>
      <c r="T1803" s="101">
        <f>IFERROR(IF(LEFT($G1803,4)="xppm",AD1803/VLOOKUP($G1803,$K$11:$Z$28,T$1,0),IF(LEFT($J1803,1)="E",AD1803/VLOOKUP($J1803,$K$11:$Z$28,T$1,0),AD1803/T$6)),"")</f>
        <v>1333.2233333333334</v>
      </c>
      <c r="V1803" s="101">
        <f>IFERROR(IF(LEFT($G1803,4)="xppm",AF1803/VLOOKUP($G1803,$K$11:$Z$28,V$1,0),IF(LEFT($J1803,1)="E",AF1803/VLOOKUP($J1803,$K$11:$Z$28,V$1,0),AF1803/V$6)),"")</f>
        <v>1713.9377777777779</v>
      </c>
      <c r="X1803" s="101">
        <f>IFERROR(IF(LEFT($G1803,4)="xppm",AH1803/VLOOKUP($G1803,$K$11:$Z$28,X$1,0),IF(LEFT($J1803,1)="E",AH1803/VLOOKUP($J1803,$K$11:$Z$28,X$1,0),AH1803/X$6)),"")</f>
        <v>2094.3650000000002</v>
      </c>
      <c r="Z1803" s="101">
        <f>IFERROR(IF(LEFT($G1803,4)="xppm",AJ1803/VLOOKUP($G1803,$K$11:$Z$28,Z$1,0),IF(LEFT($J1803,1)="E",AJ1803/VLOOKUP($J1803,$K$11:$Z$28,Z$1,0),AJ1803/Z$6)),"")</f>
        <v>1848.845</v>
      </c>
      <c r="AA1803" s="108"/>
      <c r="AB1803" s="99">
        <f>IFERROR(IF(LEFT($G1803,4)="xppm",AL1803/VLOOKUP($G1803,$K$11:$Z$28,AB$1,0),IF(LEFT($J1803,1)="E",AL1803/VLOOKUP($J1803,$K$11:$AB$28,AB$1,0),AL1803/AB$6)),"")</f>
        <v>0</v>
      </c>
      <c r="AC1803" s="110"/>
      <c r="AD1803" s="14">
        <v>3999.67</v>
      </c>
      <c r="AE1803" s="14"/>
      <c r="AF1803" s="14">
        <v>15425.44</v>
      </c>
      <c r="AG1803" s="14"/>
      <c r="AH1803" s="14">
        <v>25132.38</v>
      </c>
      <c r="AI1803" s="14"/>
      <c r="AJ1803" s="14">
        <v>22186.14</v>
      </c>
      <c r="AK1803" s="65"/>
      <c r="AL1803" s="14">
        <v>0</v>
      </c>
      <c r="AM1803" s="65"/>
      <c r="AN1803" s="25">
        <v>2172.5500000000002</v>
      </c>
      <c r="AO1803" s="25">
        <v>2941.66</v>
      </c>
      <c r="AP1803" s="25">
        <v>81.38</v>
      </c>
      <c r="AQ1803" s="25">
        <v>1011.38</v>
      </c>
      <c r="AR1803" s="25">
        <v>2223.35</v>
      </c>
      <c r="AS1803" s="25">
        <v>1434.01</v>
      </c>
      <c r="AT1803" s="25">
        <v>1498.57</v>
      </c>
      <c r="AU1803" s="25">
        <v>2614.27</v>
      </c>
      <c r="AV1803" s="25">
        <v>2644.19</v>
      </c>
      <c r="AW1803" s="25">
        <v>714.68</v>
      </c>
      <c r="AX1803" s="25">
        <v>1585.13</v>
      </c>
      <c r="AY1803" s="25">
        <v>1699.86</v>
      </c>
      <c r="AZ1803" s="108"/>
      <c r="BA1803" s="10"/>
      <c r="BB1803" s="10"/>
      <c r="BC1803" s="10"/>
      <c r="BD1803" s="10"/>
      <c r="BE1803" s="10"/>
      <c r="BF1803" s="10"/>
      <c r="BG1803" s="10"/>
      <c r="BH1803" s="10"/>
      <c r="BI1803" s="10"/>
      <c r="BJ1803" s="10"/>
      <c r="BK1803" s="10"/>
      <c r="BL1803" s="10"/>
      <c r="BM1803" s="10"/>
      <c r="BN1803" s="10"/>
      <c r="BO1803" s="10"/>
      <c r="BP1803" s="10"/>
      <c r="BQ1803" s="10"/>
      <c r="BR1803" s="10"/>
      <c r="BS1803" s="10"/>
      <c r="BT1803" s="10"/>
      <c r="BU1803" s="10"/>
      <c r="BV1803" s="10"/>
      <c r="BW1803" s="10"/>
      <c r="BX1803" s="10"/>
      <c r="BY1803" s="10"/>
      <c r="BZ1803" s="10"/>
      <c r="CA1803" s="10"/>
      <c r="CB1803" s="10"/>
      <c r="CC1803" s="10"/>
      <c r="CD1803" s="10"/>
      <c r="CE1803" s="10"/>
      <c r="CF1803" s="10"/>
      <c r="CG1803" s="10"/>
      <c r="CH1803" s="10"/>
      <c r="CI1803" s="10"/>
      <c r="CJ1803" s="10"/>
      <c r="CK1803" s="10"/>
      <c r="CL1803" s="10"/>
      <c r="CM1803" s="10"/>
      <c r="CN1803" s="10"/>
      <c r="CO1803" s="10"/>
      <c r="CP1803" s="10"/>
      <c r="CQ1803" s="10"/>
      <c r="CR1803" s="10"/>
      <c r="CS1803" s="10"/>
      <c r="CT1803" s="10"/>
      <c r="CU1803" s="10"/>
      <c r="CV1803" s="10"/>
      <c r="CW1803" s="10"/>
      <c r="CX1803" s="10"/>
      <c r="CY1803" s="10"/>
      <c r="CZ1803" s="10"/>
      <c r="DA1803" s="10"/>
      <c r="DB1803" s="10"/>
      <c r="DC1803" s="10"/>
      <c r="DD1803" s="10"/>
      <c r="DE1803" s="10"/>
      <c r="DF1803" s="10"/>
      <c r="DG1803" s="10"/>
      <c r="DH1803" s="10"/>
      <c r="DI1803" s="10"/>
      <c r="DJ1803" s="10"/>
      <c r="DK1803" s="10"/>
      <c r="DL1803" s="10"/>
      <c r="DM1803" s="10"/>
      <c r="DN1803" s="10"/>
      <c r="DO1803" s="10"/>
      <c r="DP1803" s="10"/>
      <c r="DQ1803" s="10"/>
      <c r="DR1803" s="10"/>
      <c r="DS1803" s="10"/>
    </row>
    <row r="1804" spans="1:123" s="101" customFormat="1" ht="10.95" customHeight="1" x14ac:dyDescent="0.25">
      <c r="A1804" s="75" t="s">
        <v>348</v>
      </c>
      <c r="B1804" s="95" t="str">
        <f t="shared" si="504"/>
        <v>Bud02 2020,5002,'543200',677.004444444444</v>
      </c>
      <c r="C1804" s="96">
        <f t="shared" si="505"/>
        <v>2020</v>
      </c>
      <c r="D1804" s="96">
        <v>5002</v>
      </c>
      <c r="E1804" s="97">
        <f>IF(LEFT(H1804,1) = "x",H1804,F1804)</f>
        <v>543200</v>
      </c>
      <c r="F1804" s="90">
        <v>543200</v>
      </c>
      <c r="G1804" s="98">
        <f>IF(""="",1,SUBSTITUTE(SUBSTITUTE("","xxp","xpp"),"xppm13","xppm08"))</f>
        <v>1</v>
      </c>
      <c r="H1804" s="98">
        <f>IF(""="",1,"")</f>
        <v>1</v>
      </c>
      <c r="I1804" s="98">
        <f>IF(""="",1,IF(LEFT("",1)&lt;&gt;"E","",1))</f>
        <v>1</v>
      </c>
      <c r="J1804" s="98">
        <f>IF(""="",1,IF(LEFT("",1)="E","",1))</f>
        <v>1</v>
      </c>
      <c r="K1804" s="99" t="s">
        <v>375</v>
      </c>
      <c r="L1804" s="91">
        <v>5002</v>
      </c>
      <c r="M1804" s="100" t="str">
        <f>IF(LEFT($G1804,4)="xppm","*","")</f>
        <v/>
      </c>
      <c r="N1804" s="101" t="str">
        <f>UPPER(TRIM("          CONCIERGE - RESIDENT EXPENSES"))</f>
        <v>CONCIERGE - RESIDENT EXPENSES</v>
      </c>
      <c r="P1804" s="102" t="s">
        <v>376</v>
      </c>
      <c r="R1804" s="109">
        <f>IFERROR(IF(1*AB1804&gt;0,AB1804,V1804),V1804)</f>
        <v>677.0044444444444</v>
      </c>
      <c r="S1804" s="108"/>
      <c r="T1804" s="101">
        <f>IFERROR(IF(LEFT($G1804,4)="xppm",AD1804/VLOOKUP($G1804,$K$11:$Z$28,T$1,0),IF(LEFT($J1804,1)="E",AD1804/VLOOKUP($J1804,$K$11:$Z$28,T$1,0),AD1804/T$6)),"")</f>
        <v>581.71</v>
      </c>
      <c r="V1804" s="101">
        <f>IFERROR(IF(LEFT($G1804,4)="xppm",AF1804/VLOOKUP($G1804,$K$11:$Z$28,V$1,0),IF(LEFT($J1804,1)="E",AF1804/VLOOKUP($J1804,$K$11:$Z$28,V$1,0),AF1804/V$6)),"")</f>
        <v>677.0044444444444</v>
      </c>
      <c r="X1804" s="101">
        <f>IFERROR(IF(LEFT($G1804,4)="xppm",AH1804/VLOOKUP($G1804,$K$11:$Z$28,X$1,0),IF(LEFT($J1804,1)="E",AH1804/VLOOKUP($J1804,$K$11:$Z$28,X$1,0),AH1804/X$6)),"")</f>
        <v>1298.355</v>
      </c>
      <c r="Z1804" s="101">
        <f>IFERROR(IF(LEFT($G1804,4)="xppm",AJ1804/VLOOKUP($G1804,$K$11:$Z$28,Z$1,0),IF(LEFT($J1804,1)="E",AJ1804/VLOOKUP($J1804,$K$11:$Z$28,Z$1,0),AJ1804/Z$6)),"")</f>
        <v>750</v>
      </c>
      <c r="AA1804" s="108"/>
      <c r="AB1804" s="99">
        <f>IFERROR(IF(LEFT($G1804,4)="xppm",AL1804/VLOOKUP($G1804,$K$11:$Z$28,AB$1,0),IF(LEFT($J1804,1)="E",AL1804/VLOOKUP($J1804,$K$11:$AB$28,AB$1,0),AL1804/AB$6)),"")</f>
        <v>0</v>
      </c>
      <c r="AC1804" s="110"/>
      <c r="AD1804" s="14">
        <v>1745.13</v>
      </c>
      <c r="AE1804" s="14"/>
      <c r="AF1804" s="14">
        <v>6093.04</v>
      </c>
      <c r="AG1804" s="14"/>
      <c r="AH1804" s="14">
        <v>15580.26</v>
      </c>
      <c r="AI1804" s="14"/>
      <c r="AJ1804" s="14">
        <v>9000</v>
      </c>
      <c r="AK1804" s="65"/>
      <c r="AL1804" s="14">
        <v>0</v>
      </c>
      <c r="AM1804" s="65"/>
      <c r="AN1804" s="25">
        <v>1396.59</v>
      </c>
      <c r="AO1804" s="25">
        <v>2297.85</v>
      </c>
      <c r="AP1804" s="25">
        <v>834.3</v>
      </c>
      <c r="AQ1804" s="25">
        <v>809.19</v>
      </c>
      <c r="AR1804" s="25">
        <v>329.22</v>
      </c>
      <c r="AS1804" s="25">
        <v>0</v>
      </c>
      <c r="AT1804" s="25">
        <v>50.75</v>
      </c>
      <c r="AU1804" s="25">
        <v>2273.5</v>
      </c>
      <c r="AV1804" s="25">
        <v>885.25</v>
      </c>
      <c r="AW1804" s="25">
        <v>607.07000000000005</v>
      </c>
      <c r="AX1804" s="25">
        <v>798.57</v>
      </c>
      <c r="AY1804" s="25">
        <v>339.49</v>
      </c>
      <c r="AZ1804" s="108"/>
      <c r="BA1804" s="10"/>
      <c r="BB1804" s="10"/>
      <c r="BC1804" s="10"/>
      <c r="BD1804" s="10"/>
      <c r="BE1804" s="10"/>
      <c r="BF1804" s="10"/>
      <c r="BG1804" s="10"/>
      <c r="BH1804" s="10"/>
      <c r="BI1804" s="10"/>
      <c r="BJ1804" s="10"/>
      <c r="BK1804" s="10"/>
      <c r="BL1804" s="10"/>
      <c r="BM1804" s="10"/>
      <c r="BN1804" s="10"/>
      <c r="BO1804" s="10"/>
      <c r="BP1804" s="10"/>
      <c r="BQ1804" s="10"/>
      <c r="BR1804" s="10"/>
      <c r="BS1804" s="10"/>
      <c r="BT1804" s="10"/>
      <c r="BU1804" s="10"/>
      <c r="BV1804" s="10"/>
      <c r="BW1804" s="10"/>
      <c r="BX1804" s="10"/>
      <c r="BY1804" s="10"/>
      <c r="BZ1804" s="10"/>
      <c r="CA1804" s="10"/>
      <c r="CB1804" s="10"/>
      <c r="CC1804" s="10"/>
      <c r="CD1804" s="10"/>
      <c r="CE1804" s="10"/>
      <c r="CF1804" s="10"/>
      <c r="CG1804" s="10"/>
      <c r="CH1804" s="10"/>
      <c r="CI1804" s="10"/>
      <c r="CJ1804" s="10"/>
      <c r="CK1804" s="10"/>
      <c r="CL1804" s="10"/>
      <c r="CM1804" s="10"/>
      <c r="CN1804" s="10"/>
      <c r="CO1804" s="10"/>
      <c r="CP1804" s="10"/>
      <c r="CQ1804" s="10"/>
      <c r="CR1804" s="10"/>
      <c r="CS1804" s="10"/>
      <c r="CT1804" s="10"/>
      <c r="CU1804" s="10"/>
      <c r="CV1804" s="10"/>
      <c r="CW1804" s="10"/>
      <c r="CX1804" s="10"/>
      <c r="CY1804" s="10"/>
      <c r="CZ1804" s="10"/>
      <c r="DA1804" s="10"/>
      <c r="DB1804" s="10"/>
      <c r="DC1804" s="10"/>
      <c r="DD1804" s="10"/>
      <c r="DE1804" s="10"/>
      <c r="DF1804" s="10"/>
      <c r="DG1804" s="10"/>
      <c r="DH1804" s="10"/>
      <c r="DI1804" s="10"/>
      <c r="DJ1804" s="10"/>
      <c r="DK1804" s="10"/>
      <c r="DL1804" s="10"/>
      <c r="DM1804" s="10"/>
      <c r="DN1804" s="10"/>
      <c r="DO1804" s="10"/>
      <c r="DP1804" s="10"/>
      <c r="DQ1804" s="10"/>
      <c r="DR1804" s="10"/>
      <c r="DS1804" s="10"/>
    </row>
    <row r="1805" spans="1:123" s="101" customFormat="1" ht="10.95" customHeight="1" x14ac:dyDescent="0.25">
      <c r="A1805" s="75" t="s">
        <v>348</v>
      </c>
      <c r="B1805" s="95" t="str">
        <f t="shared" si="504"/>
        <v>Bud02 2020,5002,'xga002',0.00101646280780963</v>
      </c>
      <c r="C1805" s="96">
        <f t="shared" si="505"/>
        <v>2020</v>
      </c>
      <c r="D1805" s="96">
        <v>5002</v>
      </c>
      <c r="E1805" s="97" t="str">
        <f>IF(LEFT(H1805,1) = "x",H1805,F1805)</f>
        <v>xga002</v>
      </c>
      <c r="F1805" s="90">
        <v>546000</v>
      </c>
      <c r="G1805" s="98">
        <f>IF(""="",1,SUBSTITUTE(SUBSTITUTE("","xxp","xpp"),"xppm13","xppm08"))</f>
        <v>1</v>
      </c>
      <c r="H1805" s="98" t="str">
        <f>IF("xga002"="",1,"xga002")</f>
        <v>xga002</v>
      </c>
      <c r="I1805" s="98">
        <f>IF("E1z"="",1,IF(LEFT("E1z",1)&lt;&gt;"E","E1z",1))</f>
        <v>1</v>
      </c>
      <c r="J1805" s="98" t="str">
        <f>IF("E1z"="",1,IF(LEFT("E1z",1)="E","E1z",1))</f>
        <v>E1z</v>
      </c>
      <c r="K1805" s="99" t="s">
        <v>377</v>
      </c>
      <c r="L1805" s="91">
        <v>5002</v>
      </c>
      <c r="M1805" s="100" t="str">
        <f>IF(LEFT($G1805,4)="xppm","*","")</f>
        <v/>
      </c>
      <c r="N1805" s="101" t="str">
        <f>UPPER(TRIM("          FINANCIAL CONSULTING FEES"))</f>
        <v>FINANCIAL CONSULTING FEES</v>
      </c>
      <c r="P1805" s="102" t="s">
        <v>356</v>
      </c>
      <c r="R1805" s="109">
        <f>IFERROR(IF(1*AB1805&gt;0,AB1805,V1805),V1805)</f>
        <v>1.0164628078096255E-3</v>
      </c>
      <c r="S1805" s="108"/>
      <c r="T1805" s="101">
        <f>IFERROR(IF(LEFT($G1805,4)="xppm",AD1805/VLOOKUP($G1805,$K$11:$Z$28,T$1,0),IF(LEFT($J1805,1)="E",AD1805/VLOOKUP($J1805,$K$11:$Z$28,T$1,0),AD1805/T$6)),"")</f>
        <v>1.028458018460423E-3</v>
      </c>
      <c r="V1805" s="101">
        <f>IFERROR(IF(LEFT($G1805,4)="xppm",AF1805/VLOOKUP($G1805,$K$11:$Z$28,V$1,0),IF(LEFT($J1805,1)="E",AF1805/VLOOKUP($J1805,$K$11:$Z$28,V$1,0),AF1805/V$6)),"")</f>
        <v>1.0164628078096255E-3</v>
      </c>
      <c r="X1805" s="101">
        <f>IFERROR(IF(LEFT($G1805,4)="xppm",AH1805/VLOOKUP($G1805,$K$11:$Z$28,X$1,0),IF(LEFT($J1805,1)="E",AH1805/VLOOKUP($J1805,$K$11:$Z$28,X$1,0),AH1805/X$6)),"")</f>
        <v>1.2981137692059195E-3</v>
      </c>
      <c r="Z1805" s="101">
        <f>IFERROR(IF(LEFT($G1805,4)="xppm",AJ1805/VLOOKUP($G1805,$K$11:$Z$28,Z$1,0),IF(LEFT($J1805,1)="E",AJ1805/VLOOKUP($J1805,$K$11:$Z$28,Z$1,0),AJ1805/Z$6)),"")</f>
        <v>1.1846109453871859E-3</v>
      </c>
      <c r="AA1805" s="108"/>
      <c r="AB1805" s="99" t="str">
        <f>IFERROR(IF(LEFT($G1805,4)="xppm",AL1805/VLOOKUP($G1805,$K$11:$Z$28,AB$1,0),IF(LEFT($J1805,1)="E",AL1805/VLOOKUP($J1805,$K$11:$AB$28,AB$1,0),AL1805/AB$6)),"")</f>
        <v/>
      </c>
      <c r="AC1805" s="110"/>
      <c r="AD1805" s="14">
        <v>113993.7</v>
      </c>
      <c r="AE1805" s="14"/>
      <c r="AF1805" s="14">
        <v>338841.59</v>
      </c>
      <c r="AG1805" s="14"/>
      <c r="AH1805" s="14">
        <v>470720.93</v>
      </c>
      <c r="AI1805" s="14"/>
      <c r="AJ1805" s="14">
        <v>499777.74191699998</v>
      </c>
      <c r="AK1805" s="65"/>
      <c r="AL1805" s="14">
        <v>0</v>
      </c>
      <c r="AM1805" s="65"/>
      <c r="AN1805" s="25">
        <v>40910.11</v>
      </c>
      <c r="AO1805" s="25">
        <v>41911.120000000003</v>
      </c>
      <c r="AP1805" s="25">
        <v>40076.620000000003</v>
      </c>
      <c r="AQ1805" s="25">
        <v>39574.22</v>
      </c>
      <c r="AR1805" s="25">
        <v>31818.28</v>
      </c>
      <c r="AS1805" s="25">
        <v>37717.230000000003</v>
      </c>
      <c r="AT1805" s="25">
        <v>38869.550000000003</v>
      </c>
      <c r="AU1805" s="25">
        <v>40524.269999999997</v>
      </c>
      <c r="AV1805" s="25">
        <v>36344.339999999997</v>
      </c>
      <c r="AW1805" s="25">
        <v>39796.129999999997</v>
      </c>
      <c r="AX1805" s="25">
        <v>36937.129999999997</v>
      </c>
      <c r="AY1805" s="25">
        <v>37260.44</v>
      </c>
      <c r="AZ1805" s="108"/>
      <c r="BA1805" s="10"/>
      <c r="BB1805" s="10"/>
      <c r="BC1805" s="10"/>
      <c r="BD1805" s="10"/>
      <c r="BE1805" s="10"/>
      <c r="BF1805" s="10"/>
      <c r="BG1805" s="10"/>
      <c r="BH1805" s="10"/>
      <c r="BI1805" s="10"/>
      <c r="BJ1805" s="10"/>
      <c r="BK1805" s="10"/>
      <c r="BL1805" s="10"/>
      <c r="BM1805" s="10"/>
      <c r="BN1805" s="10"/>
      <c r="BO1805" s="10"/>
      <c r="BP1805" s="10"/>
      <c r="BQ1805" s="10"/>
      <c r="BR1805" s="10"/>
      <c r="BS1805" s="10"/>
      <c r="BT1805" s="10"/>
      <c r="BU1805" s="10"/>
      <c r="BV1805" s="10"/>
      <c r="BW1805" s="10"/>
      <c r="BX1805" s="10"/>
      <c r="BY1805" s="10"/>
      <c r="BZ1805" s="10"/>
      <c r="CA1805" s="10"/>
      <c r="CB1805" s="10"/>
      <c r="CC1805" s="10"/>
      <c r="CD1805" s="10"/>
      <c r="CE1805" s="10"/>
      <c r="CF1805" s="10"/>
      <c r="CG1805" s="10"/>
      <c r="CH1805" s="10"/>
      <c r="CI1805" s="10"/>
      <c r="CJ1805" s="10"/>
      <c r="CK1805" s="10"/>
      <c r="CL1805" s="10"/>
      <c r="CM1805" s="10"/>
      <c r="CN1805" s="10"/>
      <c r="CO1805" s="10"/>
      <c r="CP1805" s="10"/>
      <c r="CQ1805" s="10"/>
      <c r="CR1805" s="10"/>
      <c r="CS1805" s="10"/>
      <c r="CT1805" s="10"/>
      <c r="CU1805" s="10"/>
      <c r="CV1805" s="10"/>
      <c r="CW1805" s="10"/>
      <c r="CX1805" s="10"/>
      <c r="CY1805" s="10"/>
      <c r="CZ1805" s="10"/>
      <c r="DA1805" s="10"/>
      <c r="DB1805" s="10"/>
      <c r="DC1805" s="10"/>
      <c r="DD1805" s="10"/>
      <c r="DE1805" s="10"/>
      <c r="DF1805" s="10"/>
      <c r="DG1805" s="10"/>
      <c r="DH1805" s="10"/>
      <c r="DI1805" s="10"/>
      <c r="DJ1805" s="10"/>
      <c r="DK1805" s="10"/>
      <c r="DL1805" s="10"/>
      <c r="DM1805" s="10"/>
      <c r="DN1805" s="10"/>
      <c r="DO1805" s="10"/>
      <c r="DP1805" s="10"/>
      <c r="DQ1805" s="10"/>
      <c r="DR1805" s="10"/>
      <c r="DS1805" s="10"/>
    </row>
    <row r="1806" spans="1:123" s="101" customFormat="1" ht="10.95" customHeight="1" x14ac:dyDescent="0.25">
      <c r="A1806" s="75" t="s">
        <v>348</v>
      </c>
      <c r="B1806" s="95" t="str">
        <f t="shared" si="504"/>
        <v>Bud02 2020,5002,'505300',11767.6511111111</v>
      </c>
      <c r="C1806" s="96">
        <f t="shared" si="505"/>
        <v>2020</v>
      </c>
      <c r="D1806" s="96">
        <v>5002</v>
      </c>
      <c r="E1806" s="97">
        <f>IF(LEFT(H1806,1) = "x",H1806,F1806)</f>
        <v>505300</v>
      </c>
      <c r="F1806" s="90">
        <v>505300</v>
      </c>
      <c r="G1806" s="98">
        <f>IF(""="",1,SUBSTITUTE(SUBSTITUTE("","xxp","xpp"),"xppm13","xppm08"))</f>
        <v>1</v>
      </c>
      <c r="H1806" s="98">
        <f>IF(""="",1,"")</f>
        <v>1</v>
      </c>
      <c r="I1806" s="98">
        <f>IF(""="",1,IF(LEFT("",1)&lt;&gt;"E","",1))</f>
        <v>1</v>
      </c>
      <c r="J1806" s="98">
        <f>IF(""="",1,IF(LEFT("",1)="E","",1))</f>
        <v>1</v>
      </c>
      <c r="K1806" s="99" t="s">
        <v>378</v>
      </c>
      <c r="L1806" s="91">
        <v>5002</v>
      </c>
      <c r="M1806" s="100" t="str">
        <f>IF(LEFT($G1806,4)="xppm","*","")</f>
        <v/>
      </c>
      <c r="N1806" s="101" t="str">
        <f>UPPER(TRIM("          PROFESSIONAL FEES"))</f>
        <v>PROFESSIONAL FEES</v>
      </c>
      <c r="P1806" s="102" t="s">
        <v>356</v>
      </c>
      <c r="R1806" s="109">
        <f>IFERROR(IF(1*AB1806&gt;0,AB1806,V1806),V1806)</f>
        <v>11767.65111111111</v>
      </c>
      <c r="S1806" s="108"/>
      <c r="T1806" s="101">
        <f>IFERROR(IF(LEFT($G1806,4)="xppm",AD1806/VLOOKUP($G1806,$K$11:$Z$28,T$1,0),IF(LEFT($J1806,1)="E",AD1806/VLOOKUP($J1806,$K$11:$Z$28,T$1,0),AD1806/T$6)),"")</f>
        <v>18954.283333333333</v>
      </c>
      <c r="V1806" s="101">
        <f>IFERROR(IF(LEFT($G1806,4)="xppm",AF1806/VLOOKUP($G1806,$K$11:$Z$28,V$1,0),IF(LEFT($J1806,1)="E",AF1806/VLOOKUP($J1806,$K$11:$Z$28,V$1,0),AF1806/V$6)),"")</f>
        <v>11767.65111111111</v>
      </c>
      <c r="X1806" s="101">
        <f>IFERROR(IF(LEFT($G1806,4)="xppm",AH1806/VLOOKUP($G1806,$K$11:$Z$28,X$1,0),IF(LEFT($J1806,1)="E",AH1806/VLOOKUP($J1806,$K$11:$Z$28,X$1,0),AH1806/X$6)),"")</f>
        <v>8606.6383333333342</v>
      </c>
      <c r="Z1806" s="101">
        <f>IFERROR(IF(LEFT($G1806,4)="xppm",AJ1806/VLOOKUP($G1806,$K$11:$Z$28,Z$1,0),IF(LEFT($J1806,1)="E",AJ1806/VLOOKUP($J1806,$K$11:$Z$28,Z$1,0),AJ1806/Z$6)),"")</f>
        <v>8532.4850000000006</v>
      </c>
      <c r="AA1806" s="108"/>
      <c r="AB1806" s="99">
        <f>IFERROR(IF(LEFT($G1806,4)="xppm",AL1806/VLOOKUP($G1806,$K$11:$Z$28,AB$1,0),IF(LEFT($J1806,1)="E",AL1806/VLOOKUP($J1806,$K$11:$AB$28,AB$1,0),AL1806/AB$6)),"")</f>
        <v>0</v>
      </c>
      <c r="AC1806" s="110"/>
      <c r="AD1806" s="14">
        <v>56862.85</v>
      </c>
      <c r="AE1806" s="14"/>
      <c r="AF1806" s="14">
        <v>105908.86</v>
      </c>
      <c r="AG1806" s="14"/>
      <c r="AH1806" s="14">
        <v>103279.66</v>
      </c>
      <c r="AI1806" s="14"/>
      <c r="AJ1806" s="14">
        <v>102389.82</v>
      </c>
      <c r="AK1806" s="65"/>
      <c r="AL1806" s="14">
        <v>0</v>
      </c>
      <c r="AM1806" s="65"/>
      <c r="AN1806" s="25">
        <v>10331.56</v>
      </c>
      <c r="AO1806" s="25">
        <v>9021.17</v>
      </c>
      <c r="AP1806" s="25">
        <v>4681.25</v>
      </c>
      <c r="AQ1806" s="25">
        <v>6994.1</v>
      </c>
      <c r="AR1806" s="25">
        <v>7333.82</v>
      </c>
      <c r="AS1806" s="25">
        <v>7911.75</v>
      </c>
      <c r="AT1806" s="25">
        <v>8625.34</v>
      </c>
      <c r="AU1806" s="25">
        <v>10695.81</v>
      </c>
      <c r="AV1806" s="25">
        <v>7485.19</v>
      </c>
      <c r="AW1806" s="25">
        <v>8096.39</v>
      </c>
      <c r="AX1806" s="25">
        <v>12104.42</v>
      </c>
      <c r="AY1806" s="25">
        <v>36662.04</v>
      </c>
      <c r="AZ1806" s="108"/>
      <c r="BA1806" s="10"/>
      <c r="BB1806" s="10"/>
      <c r="BC1806" s="10"/>
      <c r="BD1806" s="10"/>
      <c r="BE1806" s="10"/>
      <c r="BF1806" s="10"/>
      <c r="BG1806" s="10"/>
      <c r="BH1806" s="10"/>
      <c r="BI1806" s="10"/>
      <c r="BJ1806" s="10"/>
      <c r="BK1806" s="10"/>
      <c r="BL1806" s="10"/>
      <c r="BM1806" s="10"/>
      <c r="BN1806" s="10"/>
      <c r="BO1806" s="10"/>
      <c r="BP1806" s="10"/>
      <c r="BQ1806" s="10"/>
      <c r="BR1806" s="10"/>
      <c r="BS1806" s="10"/>
      <c r="BT1806" s="10"/>
      <c r="BU1806" s="10"/>
      <c r="BV1806" s="10"/>
      <c r="BW1806" s="10"/>
      <c r="BX1806" s="10"/>
      <c r="BY1806" s="10"/>
      <c r="BZ1806" s="10"/>
      <c r="CA1806" s="10"/>
      <c r="CB1806" s="10"/>
      <c r="CC1806" s="10"/>
      <c r="CD1806" s="10"/>
      <c r="CE1806" s="10"/>
      <c r="CF1806" s="10"/>
      <c r="CG1806" s="10"/>
      <c r="CH1806" s="10"/>
      <c r="CI1806" s="10"/>
      <c r="CJ1806" s="10"/>
      <c r="CK1806" s="10"/>
      <c r="CL1806" s="10"/>
      <c r="CM1806" s="10"/>
      <c r="CN1806" s="10"/>
      <c r="CO1806" s="10"/>
      <c r="CP1806" s="10"/>
      <c r="CQ1806" s="10"/>
      <c r="CR1806" s="10"/>
      <c r="CS1806" s="10"/>
      <c r="CT1806" s="10"/>
      <c r="CU1806" s="10"/>
      <c r="CV1806" s="10"/>
      <c r="CW1806" s="10"/>
      <c r="CX1806" s="10"/>
      <c r="CY1806" s="10"/>
      <c r="CZ1806" s="10"/>
      <c r="DA1806" s="10"/>
      <c r="DB1806" s="10"/>
      <c r="DC1806" s="10"/>
      <c r="DD1806" s="10"/>
      <c r="DE1806" s="10"/>
      <c r="DF1806" s="10"/>
      <c r="DG1806" s="10"/>
      <c r="DH1806" s="10"/>
      <c r="DI1806" s="10"/>
      <c r="DJ1806" s="10"/>
      <c r="DK1806" s="10"/>
      <c r="DL1806" s="10"/>
      <c r="DM1806" s="10"/>
      <c r="DN1806" s="10"/>
      <c r="DO1806" s="10"/>
      <c r="DP1806" s="10"/>
      <c r="DQ1806" s="10"/>
      <c r="DR1806" s="10"/>
      <c r="DS1806" s="10"/>
    </row>
    <row r="1807" spans="1:123" s="101" customFormat="1" ht="10.95" customHeight="1" x14ac:dyDescent="0.25">
      <c r="A1807" s="75" t="s">
        <v>348</v>
      </c>
      <c r="B1807" s="95" t="str">
        <f t="shared" si="504"/>
        <v>Bud02 2020,5002,'548000',1523.31555555556</v>
      </c>
      <c r="C1807" s="96">
        <f t="shared" si="505"/>
        <v>2020</v>
      </c>
      <c r="D1807" s="96">
        <v>5002</v>
      </c>
      <c r="E1807" s="97">
        <f>IF(LEFT(H1807,1) = "x",H1807,F1807)</f>
        <v>548000</v>
      </c>
      <c r="F1807" s="90">
        <v>548000</v>
      </c>
      <c r="G1807" s="98">
        <f>IF(""="",1,SUBSTITUTE(SUBSTITUTE("","xxp","xpp"),"xppm13","xppm08"))</f>
        <v>1</v>
      </c>
      <c r="H1807" s="98">
        <f>IF(""="",1,"")</f>
        <v>1</v>
      </c>
      <c r="I1807" s="98">
        <f>IF(""="",1,IF(LEFT("",1)&lt;&gt;"E","",1))</f>
        <v>1</v>
      </c>
      <c r="J1807" s="98">
        <f>IF(""="",1,IF(LEFT("",1)="E","",1))</f>
        <v>1</v>
      </c>
      <c r="K1807" s="99" t="s">
        <v>379</v>
      </c>
      <c r="L1807" s="91">
        <v>5002</v>
      </c>
      <c r="M1807" s="100" t="str">
        <f>IF(LEFT($G1807,4)="xppm","*","")</f>
        <v/>
      </c>
      <c r="N1807" s="101" t="str">
        <f>UPPER(TRIM("          CABLE TV/INTERNET"))</f>
        <v>CABLE TV/INTERNET</v>
      </c>
      <c r="P1807" s="102" t="s">
        <v>370</v>
      </c>
      <c r="R1807" s="109">
        <f>IFERROR(IF(1*AB1807&gt;0,AB1807,V1807),V1807)</f>
        <v>1523.3155555555556</v>
      </c>
      <c r="S1807" s="108"/>
      <c r="T1807" s="101">
        <f>IFERROR(IF(LEFT($G1807,4)="xppm",AD1807/VLOOKUP($G1807,$K$11:$Z$28,T$1,0),IF(LEFT($J1807,1)="E",AD1807/VLOOKUP($J1807,$K$11:$Z$28,T$1,0),AD1807/T$6)),"")</f>
        <v>1463.1733333333334</v>
      </c>
      <c r="V1807" s="101">
        <f>IFERROR(IF(LEFT($G1807,4)="xppm",AF1807/VLOOKUP($G1807,$K$11:$Z$28,V$1,0),IF(LEFT($J1807,1)="E",AF1807/VLOOKUP($J1807,$K$11:$Z$28,V$1,0),AF1807/V$6)),"")</f>
        <v>1523.3155555555556</v>
      </c>
      <c r="X1807" s="101">
        <f>IFERROR(IF(LEFT($G1807,4)="xppm",AH1807/VLOOKUP($G1807,$K$11:$Z$28,X$1,0),IF(LEFT($J1807,1)="E",AH1807/VLOOKUP($J1807,$K$11:$Z$28,X$1,0),AH1807/X$6)),"")</f>
        <v>1490.0525</v>
      </c>
      <c r="Z1807" s="101">
        <f>IFERROR(IF(LEFT($G1807,4)="xppm",AJ1807/VLOOKUP($G1807,$K$11:$Z$28,Z$1,0),IF(LEFT($J1807,1)="E",AJ1807/VLOOKUP($J1807,$K$11:$Z$28,Z$1,0),AJ1807/Z$6)),"")</f>
        <v>1750.7458333333334</v>
      </c>
      <c r="AA1807" s="108"/>
      <c r="AB1807" s="99">
        <f>IFERROR(IF(LEFT($G1807,4)="xppm",AL1807/VLOOKUP($G1807,$K$11:$Z$28,AB$1,0),IF(LEFT($J1807,1)="E",AL1807/VLOOKUP($J1807,$K$11:$AB$28,AB$1,0),AL1807/AB$6)),"")</f>
        <v>0</v>
      </c>
      <c r="AC1807" s="110"/>
      <c r="AD1807" s="14">
        <v>4389.5200000000004</v>
      </c>
      <c r="AE1807" s="14"/>
      <c r="AF1807" s="14">
        <v>13709.84</v>
      </c>
      <c r="AG1807" s="14"/>
      <c r="AH1807" s="14">
        <v>17880.63</v>
      </c>
      <c r="AI1807" s="14"/>
      <c r="AJ1807" s="14">
        <v>21008.95</v>
      </c>
      <c r="AK1807" s="65"/>
      <c r="AL1807" s="14">
        <v>0</v>
      </c>
      <c r="AM1807" s="65"/>
      <c r="AN1807" s="25">
        <v>1413.99</v>
      </c>
      <c r="AO1807" s="25">
        <v>1946.4</v>
      </c>
      <c r="AP1807" s="25">
        <v>1557.21</v>
      </c>
      <c r="AQ1807" s="25">
        <v>1557.21</v>
      </c>
      <c r="AR1807" s="25">
        <v>1543.61</v>
      </c>
      <c r="AS1807" s="25">
        <v>1547.87</v>
      </c>
      <c r="AT1807" s="25">
        <v>1558.92</v>
      </c>
      <c r="AU1807" s="25">
        <v>1554.23</v>
      </c>
      <c r="AV1807" s="25">
        <v>1558.48</v>
      </c>
      <c r="AW1807" s="25">
        <v>1554.23</v>
      </c>
      <c r="AX1807" s="25">
        <v>1378.08</v>
      </c>
      <c r="AY1807" s="25">
        <v>1457.21</v>
      </c>
      <c r="AZ1807" s="108"/>
      <c r="BA1807" s="10"/>
      <c r="BB1807" s="10"/>
      <c r="BC1807" s="10"/>
      <c r="BD1807" s="10"/>
      <c r="BE1807" s="10"/>
      <c r="BF1807" s="10"/>
      <c r="BG1807" s="10"/>
      <c r="BH1807" s="10"/>
      <c r="BI1807" s="10"/>
      <c r="BJ1807" s="10"/>
      <c r="BK1807" s="10"/>
      <c r="BL1807" s="10"/>
      <c r="BM1807" s="10"/>
      <c r="BN1807" s="10"/>
      <c r="BO1807" s="10"/>
      <c r="BP1807" s="10"/>
      <c r="BQ1807" s="10"/>
      <c r="BR1807" s="10"/>
      <c r="BS1807" s="10"/>
      <c r="BT1807" s="10"/>
      <c r="BU1807" s="10"/>
      <c r="BV1807" s="10"/>
      <c r="BW1807" s="10"/>
      <c r="BX1807" s="10"/>
      <c r="BY1807" s="10"/>
      <c r="BZ1807" s="10"/>
      <c r="CA1807" s="10"/>
      <c r="CB1807" s="10"/>
      <c r="CC1807" s="10"/>
      <c r="CD1807" s="10"/>
      <c r="CE1807" s="10"/>
      <c r="CF1807" s="10"/>
      <c r="CG1807" s="10"/>
      <c r="CH1807" s="10"/>
      <c r="CI1807" s="10"/>
      <c r="CJ1807" s="10"/>
      <c r="CK1807" s="10"/>
      <c r="CL1807" s="10"/>
      <c r="CM1807" s="10"/>
      <c r="CN1807" s="10"/>
      <c r="CO1807" s="10"/>
      <c r="CP1807" s="10"/>
      <c r="CQ1807" s="10"/>
      <c r="CR1807" s="10"/>
      <c r="CS1807" s="10"/>
      <c r="CT1807" s="10"/>
      <c r="CU1807" s="10"/>
      <c r="CV1807" s="10"/>
      <c r="CW1807" s="10"/>
      <c r="CX1807" s="10"/>
      <c r="CY1807" s="10"/>
      <c r="CZ1807" s="10"/>
      <c r="DA1807" s="10"/>
      <c r="DB1807" s="10"/>
      <c r="DC1807" s="10"/>
      <c r="DD1807" s="10"/>
      <c r="DE1807" s="10"/>
      <c r="DF1807" s="10"/>
      <c r="DG1807" s="10"/>
      <c r="DH1807" s="10"/>
      <c r="DI1807" s="10"/>
      <c r="DJ1807" s="10"/>
      <c r="DK1807" s="10"/>
      <c r="DL1807" s="10"/>
      <c r="DM1807" s="10"/>
      <c r="DN1807" s="10"/>
      <c r="DO1807" s="10"/>
      <c r="DP1807" s="10"/>
      <c r="DQ1807" s="10"/>
      <c r="DR1807" s="10"/>
      <c r="DS1807" s="10"/>
    </row>
    <row r="1808" spans="1:123" s="101" customFormat="1" ht="10.95" customHeight="1" x14ac:dyDescent="0.25">
      <c r="A1808" s="75" t="s">
        <v>348</v>
      </c>
      <c r="B1808" s="95" t="str">
        <f t="shared" si="504"/>
        <v>Bud02 2020,5002,'549000',8264.01</v>
      </c>
      <c r="C1808" s="96">
        <f t="shared" si="505"/>
        <v>2020</v>
      </c>
      <c r="D1808" s="96">
        <v>5002</v>
      </c>
      <c r="E1808" s="97">
        <f>IF(LEFT(H1808,1) = "x",H1808,F1808)</f>
        <v>549000</v>
      </c>
      <c r="F1808" s="90">
        <v>549000</v>
      </c>
      <c r="G1808" s="98">
        <f>IF(""="",1,SUBSTITUTE(SUBSTITUTE("","xxp","xpp"),"xppm13","xppm08"))</f>
        <v>1</v>
      </c>
      <c r="H1808" s="98">
        <f>IF(""="",1,"")</f>
        <v>1</v>
      </c>
      <c r="I1808" s="98">
        <f>IF(""="",1,IF(LEFT("",1)&lt;&gt;"E","",1))</f>
        <v>1</v>
      </c>
      <c r="J1808" s="98">
        <f>IF(""="",1,IF(LEFT("",1)="E","",1))</f>
        <v>1</v>
      </c>
      <c r="K1808" s="99" t="s">
        <v>380</v>
      </c>
      <c r="L1808" s="91">
        <v>5002</v>
      </c>
      <c r="M1808" s="100" t="str">
        <f>IF(LEFT($G1808,4)="xppm","*","")</f>
        <v/>
      </c>
      <c r="N1808" s="101" t="str">
        <f>UPPER(TRIM("          COMPUTER HARDWARE/SOFTWARE"))</f>
        <v>COMPUTER HARDWARE/SOFTWARE</v>
      </c>
      <c r="P1808" s="102" t="s">
        <v>370</v>
      </c>
      <c r="R1808" s="109">
        <f>IFERROR(IF(1*AB1808&gt;0,AB1808,V1808),V1808)</f>
        <v>8264.01</v>
      </c>
      <c r="S1808" s="108"/>
      <c r="T1808" s="101">
        <f>IFERROR(IF(LEFT($G1808,4)="xppm",AD1808/VLOOKUP($G1808,$K$11:$Z$28,T$1,0),IF(LEFT($J1808,1)="E",AD1808/VLOOKUP($J1808,$K$11:$Z$28,T$1,0),AD1808/T$6)),"")</f>
        <v>8065.04</v>
      </c>
      <c r="V1808" s="101">
        <f>IFERROR(IF(LEFT($G1808,4)="xppm",AF1808/VLOOKUP($G1808,$K$11:$Z$28,V$1,0),IF(LEFT($J1808,1)="E",AF1808/VLOOKUP($J1808,$K$11:$Z$28,V$1,0),AF1808/V$6)),"")</f>
        <v>8264.01</v>
      </c>
      <c r="X1808" s="101">
        <f>IFERROR(IF(LEFT($G1808,4)="xppm",AH1808/VLOOKUP($G1808,$K$11:$Z$28,X$1,0),IF(LEFT($J1808,1)="E",AH1808/VLOOKUP($J1808,$K$11:$Z$28,X$1,0),AH1808/X$6)),"")</f>
        <v>7932.1133333333337</v>
      </c>
      <c r="Z1808" s="101">
        <f>IFERROR(IF(LEFT($G1808,4)="xppm",AJ1808/VLOOKUP($G1808,$K$11:$Z$28,Z$1,0),IF(LEFT($J1808,1)="E",AJ1808/VLOOKUP($J1808,$K$11:$Z$28,Z$1,0),AJ1808/Z$6)),"")</f>
        <v>7435.8224999999993</v>
      </c>
      <c r="AA1808" s="108"/>
      <c r="AB1808" s="99">
        <f>IFERROR(IF(LEFT($G1808,4)="xppm",AL1808/VLOOKUP($G1808,$K$11:$Z$28,AB$1,0),IF(LEFT($J1808,1)="E",AL1808/VLOOKUP($J1808,$K$11:$AB$28,AB$1,0),AL1808/AB$6)),"")</f>
        <v>0</v>
      </c>
      <c r="AC1808" s="110"/>
      <c r="AD1808" s="14">
        <v>24195.119999999999</v>
      </c>
      <c r="AE1808" s="14"/>
      <c r="AF1808" s="14">
        <v>74376.09</v>
      </c>
      <c r="AG1808" s="14"/>
      <c r="AH1808" s="14">
        <v>95185.36</v>
      </c>
      <c r="AI1808" s="14"/>
      <c r="AJ1808" s="14">
        <v>89229.87</v>
      </c>
      <c r="AK1808" s="65"/>
      <c r="AL1808" s="14">
        <v>0</v>
      </c>
      <c r="AM1808" s="65"/>
      <c r="AN1808" s="25">
        <v>9701.2199999999993</v>
      </c>
      <c r="AO1808" s="25">
        <v>8966.74</v>
      </c>
      <c r="AP1808" s="25">
        <v>8260.01</v>
      </c>
      <c r="AQ1808" s="25">
        <v>8358.51</v>
      </c>
      <c r="AR1808" s="25">
        <v>9209</v>
      </c>
      <c r="AS1808" s="25">
        <v>8626.2800000000007</v>
      </c>
      <c r="AT1808" s="25">
        <v>9014.93</v>
      </c>
      <c r="AU1808" s="25">
        <v>7875.43</v>
      </c>
      <c r="AV1808" s="25">
        <v>7096.82</v>
      </c>
      <c r="AW1808" s="25">
        <v>7815.33</v>
      </c>
      <c r="AX1808" s="25">
        <v>8555.24</v>
      </c>
      <c r="AY1808" s="25">
        <v>7824.55</v>
      </c>
      <c r="AZ1808" s="108"/>
      <c r="BA1808" s="10"/>
      <c r="BB1808" s="10"/>
      <c r="BC1808" s="10"/>
      <c r="BD1808" s="10"/>
      <c r="BE1808" s="10"/>
      <c r="BF1808" s="10"/>
      <c r="BG1808" s="10"/>
      <c r="BH1808" s="10"/>
      <c r="BI1808" s="10"/>
      <c r="BJ1808" s="10"/>
      <c r="BK1808" s="10"/>
      <c r="BL1808" s="10"/>
      <c r="BM1808" s="10"/>
      <c r="BN1808" s="10"/>
      <c r="BO1808" s="10"/>
      <c r="BP1808" s="10"/>
      <c r="BQ1808" s="10"/>
      <c r="BR1808" s="10"/>
      <c r="BS1808" s="10"/>
      <c r="BT1808" s="10"/>
      <c r="BU1808" s="10"/>
      <c r="BV1808" s="10"/>
      <c r="BW1808" s="10"/>
      <c r="BX1808" s="10"/>
      <c r="BY1808" s="10"/>
      <c r="BZ1808" s="10"/>
      <c r="CA1808" s="10"/>
      <c r="CB1808" s="10"/>
      <c r="CC1808" s="10"/>
      <c r="CD1808" s="10"/>
      <c r="CE1808" s="10"/>
      <c r="CF1808" s="10"/>
      <c r="CG1808" s="10"/>
      <c r="CH1808" s="10"/>
      <c r="CI1808" s="10"/>
      <c r="CJ1808" s="10"/>
      <c r="CK1808" s="10"/>
      <c r="CL1808" s="10"/>
      <c r="CM1808" s="10"/>
      <c r="CN1808" s="10"/>
      <c r="CO1808" s="10"/>
      <c r="CP1808" s="10"/>
      <c r="CQ1808" s="10"/>
      <c r="CR1808" s="10"/>
      <c r="CS1808" s="10"/>
      <c r="CT1808" s="10"/>
      <c r="CU1808" s="10"/>
      <c r="CV1808" s="10"/>
      <c r="CW1808" s="10"/>
      <c r="CX1808" s="10"/>
      <c r="CY1808" s="10"/>
      <c r="CZ1808" s="10"/>
      <c r="DA1808" s="10"/>
      <c r="DB1808" s="10"/>
      <c r="DC1808" s="10"/>
      <c r="DD1808" s="10"/>
      <c r="DE1808" s="10"/>
      <c r="DF1808" s="10"/>
      <c r="DG1808" s="10"/>
      <c r="DH1808" s="10"/>
      <c r="DI1808" s="10"/>
      <c r="DJ1808" s="10"/>
      <c r="DK1808" s="10"/>
      <c r="DL1808" s="10"/>
      <c r="DM1808" s="10"/>
      <c r="DN1808" s="10"/>
      <c r="DO1808" s="10"/>
      <c r="DP1808" s="10"/>
      <c r="DQ1808" s="10"/>
      <c r="DR1808" s="10"/>
      <c r="DS1808" s="10"/>
    </row>
    <row r="1809" spans="1:123" s="101" customFormat="1" ht="10.95" customHeight="1" x14ac:dyDescent="0.25">
      <c r="A1809" s="75" t="s">
        <v>348</v>
      </c>
      <c r="B1809" s="95" t="str">
        <f t="shared" si="504"/>
        <v>Bud02 2020,5002,'550000',6579.64444444445</v>
      </c>
      <c r="C1809" s="96">
        <f t="shared" si="505"/>
        <v>2020</v>
      </c>
      <c r="D1809" s="96">
        <v>5002</v>
      </c>
      <c r="E1809" s="97">
        <f>IF(LEFT(H1809,1) = "x",H1809,F1809)</f>
        <v>550000</v>
      </c>
      <c r="F1809" s="90">
        <v>550000</v>
      </c>
      <c r="G1809" s="98">
        <f>IF(""="",1,SUBSTITUTE(SUBSTITUTE("","xxp","xpp"),"xppm13","xppm08"))</f>
        <v>1</v>
      </c>
      <c r="H1809" s="98">
        <f>IF(""="",1,"")</f>
        <v>1</v>
      </c>
      <c r="I1809" s="98">
        <f>IF(""="",1,IF(LEFT("",1)&lt;&gt;"E","",1))</f>
        <v>1</v>
      </c>
      <c r="J1809" s="98">
        <f>IF(""="",1,IF(LEFT("",1)="E","",1))</f>
        <v>1</v>
      </c>
      <c r="K1809" s="99" t="s">
        <v>381</v>
      </c>
      <c r="L1809" s="91">
        <v>5002</v>
      </c>
      <c r="M1809" s="100" t="str">
        <f>IF(LEFT($G1809,4)="xppm","*","")</f>
        <v/>
      </c>
      <c r="N1809" s="101" t="str">
        <f>UPPER(TRIM("          EMPLOYEE EXPENSES"))</f>
        <v>EMPLOYEE EXPENSES</v>
      </c>
      <c r="P1809" s="102" t="s">
        <v>382</v>
      </c>
      <c r="R1809" s="109">
        <f>IFERROR(IF(1*AB1809&gt;0,AB1809,V1809),V1809)</f>
        <v>6579.6444444444451</v>
      </c>
      <c r="S1809" s="108"/>
      <c r="T1809" s="101">
        <f>IFERROR(IF(LEFT($G1809,4)="xppm",AD1809/VLOOKUP($G1809,$K$11:$Z$28,T$1,0),IF(LEFT($J1809,1)="E",AD1809/VLOOKUP($J1809,$K$11:$Z$28,T$1,0),AD1809/T$6)),"")</f>
        <v>8118.96</v>
      </c>
      <c r="V1809" s="101">
        <f>IFERROR(IF(LEFT($G1809,4)="xppm",AF1809/VLOOKUP($G1809,$K$11:$Z$28,V$1,0),IF(LEFT($J1809,1)="E",AF1809/VLOOKUP($J1809,$K$11:$Z$28,V$1,0),AF1809/V$6)),"")</f>
        <v>6579.6444444444451</v>
      </c>
      <c r="X1809" s="101">
        <f>IFERROR(IF(LEFT($G1809,4)="xppm",AH1809/VLOOKUP($G1809,$K$11:$Z$28,X$1,0),IF(LEFT($J1809,1)="E",AH1809/VLOOKUP($J1809,$K$11:$Z$28,X$1,0),AH1809/X$6)),"")</f>
        <v>5203.2833333333338</v>
      </c>
      <c r="Z1809" s="101">
        <f>IFERROR(IF(LEFT($G1809,4)="xppm",AJ1809/VLOOKUP($G1809,$K$11:$Z$28,Z$1,0),IF(LEFT($J1809,1)="E",AJ1809/VLOOKUP($J1809,$K$11:$Z$28,Z$1,0),AJ1809/Z$6)),"")</f>
        <v>4357.6891666666661</v>
      </c>
      <c r="AA1809" s="108"/>
      <c r="AB1809" s="99">
        <f>IFERROR(IF(LEFT($G1809,4)="xppm",AL1809/VLOOKUP($G1809,$K$11:$Z$28,AB$1,0),IF(LEFT($J1809,1)="E",AL1809/VLOOKUP($J1809,$K$11:$AB$28,AB$1,0),AL1809/AB$6)),"")</f>
        <v>0</v>
      </c>
      <c r="AC1809" s="110"/>
      <c r="AD1809" s="14">
        <v>24356.880000000001</v>
      </c>
      <c r="AE1809" s="14"/>
      <c r="AF1809" s="14">
        <v>59216.800000000003</v>
      </c>
      <c r="AG1809" s="14"/>
      <c r="AH1809" s="14">
        <v>62439.4</v>
      </c>
      <c r="AI1809" s="14"/>
      <c r="AJ1809" s="14">
        <v>52292.27</v>
      </c>
      <c r="AK1809" s="65"/>
      <c r="AL1809" s="14">
        <v>0</v>
      </c>
      <c r="AM1809" s="65"/>
      <c r="AN1809" s="25">
        <v>3873.15</v>
      </c>
      <c r="AO1809" s="25">
        <v>4058.07</v>
      </c>
      <c r="AP1809" s="25">
        <v>6584.04</v>
      </c>
      <c r="AQ1809" s="25">
        <v>2830.26</v>
      </c>
      <c r="AR1809" s="25">
        <v>7541.58</v>
      </c>
      <c r="AS1809" s="25">
        <v>5266.97</v>
      </c>
      <c r="AT1809" s="25">
        <v>7103.71</v>
      </c>
      <c r="AU1809" s="25">
        <v>4962.5600000000004</v>
      </c>
      <c r="AV1809" s="25">
        <v>7154.84</v>
      </c>
      <c r="AW1809" s="25">
        <v>7077.98</v>
      </c>
      <c r="AX1809" s="25">
        <v>9917.57</v>
      </c>
      <c r="AY1809" s="25">
        <v>7361.33</v>
      </c>
      <c r="AZ1809" s="108"/>
      <c r="BA1809" s="10"/>
      <c r="BB1809" s="10"/>
      <c r="BC1809" s="10"/>
      <c r="BD1809" s="10"/>
      <c r="BE1809" s="10"/>
      <c r="BF1809" s="10"/>
      <c r="BG1809" s="10"/>
      <c r="BH1809" s="10"/>
      <c r="BI1809" s="10"/>
      <c r="BJ1809" s="10"/>
      <c r="BK1809" s="10"/>
      <c r="BL1809" s="10"/>
      <c r="BM1809" s="10"/>
      <c r="BN1809" s="10"/>
      <c r="BO1809" s="10"/>
      <c r="BP1809" s="10"/>
      <c r="BQ1809" s="10"/>
      <c r="BR1809" s="10"/>
      <c r="BS1809" s="10"/>
      <c r="BT1809" s="10"/>
      <c r="BU1809" s="10"/>
      <c r="BV1809" s="10"/>
      <c r="BW1809" s="10"/>
      <c r="BX1809" s="10"/>
      <c r="BY1809" s="10"/>
      <c r="BZ1809" s="10"/>
      <c r="CA1809" s="10"/>
      <c r="CB1809" s="10"/>
      <c r="CC1809" s="10"/>
      <c r="CD1809" s="10"/>
      <c r="CE1809" s="10"/>
      <c r="CF1809" s="10"/>
      <c r="CG1809" s="10"/>
      <c r="CH1809" s="10"/>
      <c r="CI1809" s="10"/>
      <c r="CJ1809" s="10"/>
      <c r="CK1809" s="10"/>
      <c r="CL1809" s="10"/>
      <c r="CM1809" s="10"/>
      <c r="CN1809" s="10"/>
      <c r="CO1809" s="10"/>
      <c r="CP1809" s="10"/>
      <c r="CQ1809" s="10"/>
      <c r="CR1809" s="10"/>
      <c r="CS1809" s="10"/>
      <c r="CT1809" s="10"/>
      <c r="CU1809" s="10"/>
      <c r="CV1809" s="10"/>
      <c r="CW1809" s="10"/>
      <c r="CX1809" s="10"/>
      <c r="CY1809" s="10"/>
      <c r="CZ1809" s="10"/>
      <c r="DA1809" s="10"/>
      <c r="DB1809" s="10"/>
      <c r="DC1809" s="10"/>
      <c r="DD1809" s="10"/>
      <c r="DE1809" s="10"/>
      <c r="DF1809" s="10"/>
      <c r="DG1809" s="10"/>
      <c r="DH1809" s="10"/>
      <c r="DI1809" s="10"/>
      <c r="DJ1809" s="10"/>
      <c r="DK1809" s="10"/>
      <c r="DL1809" s="10"/>
      <c r="DM1809" s="10"/>
      <c r="DN1809" s="10"/>
      <c r="DO1809" s="10"/>
      <c r="DP1809" s="10"/>
      <c r="DQ1809" s="10"/>
      <c r="DR1809" s="10"/>
      <c r="DS1809" s="10"/>
    </row>
    <row r="1810" spans="1:123" s="101" customFormat="1" ht="10.95" customHeight="1" x14ac:dyDescent="0.25">
      <c r="A1810" s="75" t="s">
        <v>348</v>
      </c>
      <c r="B1810" s="95" t="str">
        <f t="shared" si="504"/>
        <v>Bud02 2020,5002,'552000',2669.60111111111</v>
      </c>
      <c r="C1810" s="96">
        <f t="shared" si="505"/>
        <v>2020</v>
      </c>
      <c r="D1810" s="96">
        <v>5002</v>
      </c>
      <c r="E1810" s="97">
        <f>IF(LEFT(H1810,1) = "x",H1810,F1810)</f>
        <v>552000</v>
      </c>
      <c r="F1810" s="90">
        <v>552000</v>
      </c>
      <c r="G1810" s="98">
        <f>IF(""="",1,SUBSTITUTE(SUBSTITUTE("","xxp","xpp"),"xppm13","xppm08"))</f>
        <v>1</v>
      </c>
      <c r="H1810" s="98">
        <f>IF(""="",1,"")</f>
        <v>1</v>
      </c>
      <c r="I1810" s="98">
        <f>IF(""="",1,IF(LEFT("",1)&lt;&gt;"E","",1))</f>
        <v>1</v>
      </c>
      <c r="J1810" s="98">
        <f>IF(""="",1,IF(LEFT("",1)="E","",1))</f>
        <v>1</v>
      </c>
      <c r="K1810" s="99" t="s">
        <v>383</v>
      </c>
      <c r="L1810" s="91">
        <v>5002</v>
      </c>
      <c r="M1810" s="100" t="str">
        <f>IF(LEFT($G1810,4)="xppm","*","")</f>
        <v/>
      </c>
      <c r="N1810" s="101" t="str">
        <f>UPPER(TRIM("          OFFICE EXPENSES"))</f>
        <v>OFFICE EXPENSES</v>
      </c>
      <c r="P1810" s="102" t="s">
        <v>370</v>
      </c>
      <c r="R1810" s="109">
        <f>IFERROR(IF(1*AB1810&gt;0,AB1810,V1810),V1810)</f>
        <v>2669.6011111111111</v>
      </c>
      <c r="S1810" s="108"/>
      <c r="T1810" s="101">
        <f>IFERROR(IF(LEFT($G1810,4)="xppm",AD1810/VLOOKUP($G1810,$K$11:$Z$28,T$1,0),IF(LEFT($J1810,1)="E",AD1810/VLOOKUP($J1810,$K$11:$Z$28,T$1,0),AD1810/T$6)),"")</f>
        <v>2902.0499999999997</v>
      </c>
      <c r="V1810" s="101">
        <f>IFERROR(IF(LEFT($G1810,4)="xppm",AF1810/VLOOKUP($G1810,$K$11:$Z$28,V$1,0),IF(LEFT($J1810,1)="E",AF1810/VLOOKUP($J1810,$K$11:$Z$28,V$1,0),AF1810/V$6)),"")</f>
        <v>2669.6011111111111</v>
      </c>
      <c r="X1810" s="101">
        <f>IFERROR(IF(LEFT($G1810,4)="xppm",AH1810/VLOOKUP($G1810,$K$11:$Z$28,X$1,0),IF(LEFT($J1810,1)="E",AH1810/VLOOKUP($J1810,$K$11:$Z$28,X$1,0),AH1810/X$6)),"")</f>
        <v>2637.7633333333333</v>
      </c>
      <c r="Z1810" s="101">
        <f>IFERROR(IF(LEFT($G1810,4)="xppm",AJ1810/VLOOKUP($G1810,$K$11:$Z$28,Z$1,0),IF(LEFT($J1810,1)="E",AJ1810/VLOOKUP($J1810,$K$11:$Z$28,Z$1,0),AJ1810/Z$6)),"")</f>
        <v>2167.8208333333332</v>
      </c>
      <c r="AA1810" s="108"/>
      <c r="AB1810" s="99">
        <f>IFERROR(IF(LEFT($G1810,4)="xppm",AL1810/VLOOKUP($G1810,$K$11:$Z$28,AB$1,0),IF(LEFT($J1810,1)="E",AL1810/VLOOKUP($J1810,$K$11:$AB$28,AB$1,0),AL1810/AB$6)),"")</f>
        <v>0</v>
      </c>
      <c r="AC1810" s="110"/>
      <c r="AD1810" s="14">
        <v>8706.15</v>
      </c>
      <c r="AE1810" s="14"/>
      <c r="AF1810" s="14">
        <v>24026.41</v>
      </c>
      <c r="AG1810" s="14"/>
      <c r="AH1810" s="14">
        <v>31653.16</v>
      </c>
      <c r="AI1810" s="14"/>
      <c r="AJ1810" s="14">
        <v>26013.85</v>
      </c>
      <c r="AK1810" s="65"/>
      <c r="AL1810" s="14">
        <v>0</v>
      </c>
      <c r="AM1810" s="65"/>
      <c r="AN1810" s="25">
        <v>2511.9299999999998</v>
      </c>
      <c r="AO1810" s="25">
        <v>2122.73</v>
      </c>
      <c r="AP1810" s="25">
        <v>2614.46</v>
      </c>
      <c r="AQ1810" s="25">
        <v>1418.1</v>
      </c>
      <c r="AR1810" s="25">
        <v>3778.22</v>
      </c>
      <c r="AS1810" s="25">
        <v>1295.5899999999999</v>
      </c>
      <c r="AT1810" s="25">
        <v>2950.13</v>
      </c>
      <c r="AU1810" s="25">
        <v>3758.22</v>
      </c>
      <c r="AV1810" s="25">
        <v>2120</v>
      </c>
      <c r="AW1810" s="25">
        <v>1623.8</v>
      </c>
      <c r="AX1810" s="25">
        <v>1983.79</v>
      </c>
      <c r="AY1810" s="25">
        <v>5098.5600000000004</v>
      </c>
      <c r="AZ1810" s="108"/>
      <c r="BA1810" s="10"/>
      <c r="BB1810" s="10"/>
      <c r="BC1810" s="10"/>
      <c r="BD1810" s="10"/>
      <c r="BE1810" s="10"/>
      <c r="BF1810" s="10"/>
      <c r="BG1810" s="10"/>
      <c r="BH1810" s="10"/>
      <c r="BI1810" s="10"/>
      <c r="BJ1810" s="10"/>
      <c r="BK1810" s="10"/>
      <c r="BL1810" s="10"/>
      <c r="BM1810" s="10"/>
      <c r="BN1810" s="10"/>
      <c r="BO1810" s="10"/>
      <c r="BP1810" s="10"/>
      <c r="BQ1810" s="10"/>
      <c r="BR1810" s="10"/>
      <c r="BS1810" s="10"/>
      <c r="BT1810" s="10"/>
      <c r="BU1810" s="10"/>
      <c r="BV1810" s="10"/>
      <c r="BW1810" s="10"/>
      <c r="BX1810" s="10"/>
      <c r="BY1810" s="10"/>
      <c r="BZ1810" s="10"/>
      <c r="CA1810" s="10"/>
      <c r="CB1810" s="10"/>
      <c r="CC1810" s="10"/>
      <c r="CD1810" s="10"/>
      <c r="CE1810" s="10"/>
      <c r="CF1810" s="10"/>
      <c r="CG1810" s="10"/>
      <c r="CH1810" s="10"/>
      <c r="CI1810" s="10"/>
      <c r="CJ1810" s="10"/>
      <c r="CK1810" s="10"/>
      <c r="CL1810" s="10"/>
      <c r="CM1810" s="10"/>
      <c r="CN1810" s="10"/>
      <c r="CO1810" s="10"/>
      <c r="CP1810" s="10"/>
      <c r="CQ1810" s="10"/>
      <c r="CR1810" s="10"/>
      <c r="CS1810" s="10"/>
      <c r="CT1810" s="10"/>
      <c r="CU1810" s="10"/>
      <c r="CV1810" s="10"/>
      <c r="CW1810" s="10"/>
      <c r="CX1810" s="10"/>
      <c r="CY1810" s="10"/>
      <c r="CZ1810" s="10"/>
      <c r="DA1810" s="10"/>
      <c r="DB1810" s="10"/>
      <c r="DC1810" s="10"/>
      <c r="DD1810" s="10"/>
      <c r="DE1810" s="10"/>
      <c r="DF1810" s="10"/>
      <c r="DG1810" s="10"/>
      <c r="DH1810" s="10"/>
      <c r="DI1810" s="10"/>
      <c r="DJ1810" s="10"/>
      <c r="DK1810" s="10"/>
      <c r="DL1810" s="10"/>
      <c r="DM1810" s="10"/>
      <c r="DN1810" s="10"/>
      <c r="DO1810" s="10"/>
      <c r="DP1810" s="10"/>
      <c r="DQ1810" s="10"/>
      <c r="DR1810" s="10"/>
      <c r="DS1810" s="10"/>
    </row>
    <row r="1811" spans="1:123" s="101" customFormat="1" ht="10.95" customHeight="1" x14ac:dyDescent="0.25">
      <c r="A1811" s="75" t="s">
        <v>348</v>
      </c>
      <c r="B1811" s="95" t="str">
        <f t="shared" si="504"/>
        <v>Bud02 2020,5002,'553500',1870.68333333333</v>
      </c>
      <c r="C1811" s="96">
        <f t="shared" si="505"/>
        <v>2020</v>
      </c>
      <c r="D1811" s="96">
        <v>5002</v>
      </c>
      <c r="E1811" s="97">
        <f>IF(LEFT(H1811,1) = "x",H1811,F1811)</f>
        <v>553500</v>
      </c>
      <c r="F1811" s="90">
        <v>553500</v>
      </c>
      <c r="G1811" s="98">
        <f>IF(""="",1,SUBSTITUTE(SUBSTITUTE("","xxp","xpp"),"xppm13","xppm08"))</f>
        <v>1</v>
      </c>
      <c r="H1811" s="98">
        <f>IF(""="",1,"")</f>
        <v>1</v>
      </c>
      <c r="I1811" s="98">
        <f>IF(""="",1,IF(LEFT("",1)&lt;&gt;"E","",1))</f>
        <v>1</v>
      </c>
      <c r="J1811" s="98">
        <f>IF(""="",1,IF(LEFT("",1)="E","",1))</f>
        <v>1</v>
      </c>
      <c r="K1811" s="99" t="s">
        <v>384</v>
      </c>
      <c r="L1811" s="91">
        <v>5002</v>
      </c>
      <c r="M1811" s="100" t="str">
        <f>IF(LEFT($G1811,4)="xppm","*","")</f>
        <v/>
      </c>
      <c r="N1811" s="101" t="str">
        <f>UPPER(TRIM("          TELEPHONE/CELL PHONE"))</f>
        <v>TELEPHONE/CELL PHONE</v>
      </c>
      <c r="P1811" s="102" t="s">
        <v>370</v>
      </c>
      <c r="R1811" s="109">
        <f>IFERROR(IF(1*AB1811&gt;0,AB1811,V1811),V1811)</f>
        <v>1870.6833333333334</v>
      </c>
      <c r="S1811" s="108"/>
      <c r="T1811" s="101">
        <f>IFERROR(IF(LEFT($G1811,4)="xppm",AD1811/VLOOKUP($G1811,$K$11:$Z$28,T$1,0),IF(LEFT($J1811,1)="E",AD1811/VLOOKUP($J1811,$K$11:$Z$28,T$1,0),AD1811/T$6)),"")</f>
        <v>1871.2333333333333</v>
      </c>
      <c r="V1811" s="101">
        <f>IFERROR(IF(LEFT($G1811,4)="xppm",AF1811/VLOOKUP($G1811,$K$11:$Z$28,V$1,0),IF(LEFT($J1811,1)="E",AF1811/VLOOKUP($J1811,$K$11:$Z$28,V$1,0),AF1811/V$6)),"")</f>
        <v>1870.6833333333334</v>
      </c>
      <c r="X1811" s="101">
        <f>IFERROR(IF(LEFT($G1811,4)="xppm",AH1811/VLOOKUP($G1811,$K$11:$Z$28,X$1,0),IF(LEFT($J1811,1)="E",AH1811/VLOOKUP($J1811,$K$11:$Z$28,X$1,0),AH1811/X$6)),"")</f>
        <v>1816.4949999999999</v>
      </c>
      <c r="Z1811" s="101">
        <f>IFERROR(IF(LEFT($G1811,4)="xppm",AJ1811/VLOOKUP($G1811,$K$11:$Z$28,Z$1,0),IF(LEFT($J1811,1)="E",AJ1811/VLOOKUP($J1811,$K$11:$Z$28,Z$1,0),AJ1811/Z$6)),"")</f>
        <v>1795.0466666666669</v>
      </c>
      <c r="AA1811" s="108"/>
      <c r="AB1811" s="99">
        <f>IFERROR(IF(LEFT($G1811,4)="xppm",AL1811/VLOOKUP($G1811,$K$11:$Z$28,AB$1,0),IF(LEFT($J1811,1)="E",AL1811/VLOOKUP($J1811,$K$11:$AB$28,AB$1,0),AL1811/AB$6)),"")</f>
        <v>0</v>
      </c>
      <c r="AC1811" s="110"/>
      <c r="AD1811" s="14">
        <v>5613.7</v>
      </c>
      <c r="AE1811" s="14"/>
      <c r="AF1811" s="14">
        <v>16836.150000000001</v>
      </c>
      <c r="AG1811" s="14"/>
      <c r="AH1811" s="14">
        <v>21797.94</v>
      </c>
      <c r="AI1811" s="14"/>
      <c r="AJ1811" s="14">
        <v>21540.560000000001</v>
      </c>
      <c r="AK1811" s="65"/>
      <c r="AL1811" s="14">
        <v>0</v>
      </c>
      <c r="AM1811" s="65"/>
      <c r="AN1811" s="25">
        <v>2052.38</v>
      </c>
      <c r="AO1811" s="25">
        <v>1862.81</v>
      </c>
      <c r="AP1811" s="25">
        <v>1890.24</v>
      </c>
      <c r="AQ1811" s="25">
        <v>1984.29</v>
      </c>
      <c r="AR1811" s="25">
        <v>2046.39</v>
      </c>
      <c r="AS1811" s="25">
        <v>1658.98</v>
      </c>
      <c r="AT1811" s="25">
        <v>2169</v>
      </c>
      <c r="AU1811" s="25">
        <v>1633.27</v>
      </c>
      <c r="AV1811" s="25">
        <v>1730.52</v>
      </c>
      <c r="AW1811" s="25">
        <v>1981.36</v>
      </c>
      <c r="AX1811" s="25">
        <v>1776.29</v>
      </c>
      <c r="AY1811" s="25">
        <v>1856.05</v>
      </c>
      <c r="AZ1811" s="108"/>
      <c r="BA1811" s="10"/>
      <c r="BB1811" s="10"/>
      <c r="BC1811" s="10"/>
      <c r="BD1811" s="10"/>
      <c r="BE1811" s="10"/>
      <c r="BF1811" s="10"/>
      <c r="BG1811" s="10"/>
      <c r="BH1811" s="10"/>
      <c r="BI1811" s="10"/>
      <c r="BJ1811" s="10"/>
      <c r="BK1811" s="10"/>
      <c r="BL1811" s="10"/>
      <c r="BM1811" s="10"/>
      <c r="BN1811" s="10"/>
      <c r="BO1811" s="10"/>
      <c r="BP1811" s="10"/>
      <c r="BQ1811" s="10"/>
      <c r="BR1811" s="10"/>
      <c r="BS1811" s="10"/>
      <c r="BT1811" s="10"/>
      <c r="BU1811" s="10"/>
      <c r="BV1811" s="10"/>
      <c r="BW1811" s="10"/>
      <c r="BX1811" s="10"/>
      <c r="BY1811" s="10"/>
      <c r="BZ1811" s="10"/>
      <c r="CA1811" s="10"/>
      <c r="CB1811" s="10"/>
      <c r="CC1811" s="10"/>
      <c r="CD1811" s="10"/>
      <c r="CE1811" s="10"/>
      <c r="CF1811" s="10"/>
      <c r="CG1811" s="10"/>
      <c r="CH1811" s="10"/>
      <c r="CI1811" s="10"/>
      <c r="CJ1811" s="10"/>
      <c r="CK1811" s="10"/>
      <c r="CL1811" s="10"/>
      <c r="CM1811" s="10"/>
      <c r="CN1811" s="10"/>
      <c r="CO1811" s="10"/>
      <c r="CP1811" s="10"/>
      <c r="CQ1811" s="10"/>
      <c r="CR1811" s="10"/>
      <c r="CS1811" s="10"/>
      <c r="CT1811" s="10"/>
      <c r="CU1811" s="10"/>
      <c r="CV1811" s="10"/>
      <c r="CW1811" s="10"/>
      <c r="CX1811" s="10"/>
      <c r="CY1811" s="10"/>
      <c r="CZ1811" s="10"/>
      <c r="DA1811" s="10"/>
      <c r="DB1811" s="10"/>
      <c r="DC1811" s="10"/>
      <c r="DD1811" s="10"/>
      <c r="DE1811" s="10"/>
      <c r="DF1811" s="10"/>
      <c r="DG1811" s="10"/>
      <c r="DH1811" s="10"/>
      <c r="DI1811" s="10"/>
      <c r="DJ1811" s="10"/>
      <c r="DK1811" s="10"/>
      <c r="DL1811" s="10"/>
      <c r="DM1811" s="10"/>
      <c r="DN1811" s="10"/>
      <c r="DO1811" s="10"/>
      <c r="DP1811" s="10"/>
      <c r="DQ1811" s="10"/>
      <c r="DR1811" s="10"/>
      <c r="DS1811" s="10"/>
    </row>
    <row r="1812" spans="1:123" s="101" customFormat="1" ht="10.95" customHeight="1" x14ac:dyDescent="0.25">
      <c r="A1812" s="75" t="s">
        <v>348</v>
      </c>
      <c r="B1812" s="95" t="str">
        <f t="shared" si="504"/>
        <v>Bud02 2020,5002,'555000',254.481111111111</v>
      </c>
      <c r="C1812" s="96">
        <f t="shared" si="505"/>
        <v>2020</v>
      </c>
      <c r="D1812" s="96">
        <v>5002</v>
      </c>
      <c r="E1812" s="97">
        <f>IF(LEFT(H1812,1) = "x",H1812,F1812)</f>
        <v>555000</v>
      </c>
      <c r="F1812" s="90">
        <v>555000</v>
      </c>
      <c r="G1812" s="98">
        <f>IF(""="",1,SUBSTITUTE(SUBSTITUTE("","xxp","xpp"),"xppm13","xppm08"))</f>
        <v>1</v>
      </c>
      <c r="H1812" s="98">
        <f>IF(""="",1,"")</f>
        <v>1</v>
      </c>
      <c r="I1812" s="98">
        <f>IF(""="",1,IF(LEFT("",1)&lt;&gt;"E","",1))</f>
        <v>1</v>
      </c>
      <c r="J1812" s="98">
        <f>IF(""="",1,IF(LEFT("",1)="E","",1))</f>
        <v>1</v>
      </c>
      <c r="K1812" s="99" t="s">
        <v>385</v>
      </c>
      <c r="L1812" s="91">
        <v>5002</v>
      </c>
      <c r="M1812" s="100" t="str">
        <f>IF(LEFT($G1812,4)="xppm","*","")</f>
        <v/>
      </c>
      <c r="N1812" s="101" t="str">
        <f>UPPER(TRIM("          DONATIONS"))</f>
        <v>DONATIONS</v>
      </c>
      <c r="P1812" s="102" t="s">
        <v>386</v>
      </c>
      <c r="R1812" s="109">
        <f>IFERROR(IF(1*AB1812&gt;0,AB1812,V1812),V1812)</f>
        <v>254.48111111111109</v>
      </c>
      <c r="S1812" s="108"/>
      <c r="T1812" s="101">
        <f>IFERROR(IF(LEFT($G1812,4)="xppm",AD1812/VLOOKUP($G1812,$K$11:$Z$28,T$1,0),IF(LEFT($J1812,1)="E",AD1812/VLOOKUP($J1812,$K$11:$Z$28,T$1,0),AD1812/T$6)),"")</f>
        <v>161.58333333333334</v>
      </c>
      <c r="V1812" s="101">
        <f>IFERROR(IF(LEFT($G1812,4)="xppm",AF1812/VLOOKUP($G1812,$K$11:$Z$28,V$1,0),IF(LEFT($J1812,1)="E",AF1812/VLOOKUP($J1812,$K$11:$Z$28,V$1,0),AF1812/V$6)),"")</f>
        <v>254.48111111111109</v>
      </c>
      <c r="X1812" s="101">
        <f>IFERROR(IF(LEFT($G1812,4)="xppm",AH1812/VLOOKUP($G1812,$K$11:$Z$28,X$1,0),IF(LEFT($J1812,1)="E",AH1812/VLOOKUP($J1812,$K$11:$Z$28,X$1,0),AH1812/X$6)),"")</f>
        <v>568.13583333333338</v>
      </c>
      <c r="Z1812" s="101">
        <f>IFERROR(IF(LEFT($G1812,4)="xppm",AJ1812/VLOOKUP($G1812,$K$11:$Z$28,Z$1,0),IF(LEFT($J1812,1)="E",AJ1812/VLOOKUP($J1812,$K$11:$Z$28,Z$1,0),AJ1812/Z$6)),"")</f>
        <v>509.22333299999997</v>
      </c>
      <c r="AA1812" s="108"/>
      <c r="AB1812" s="99">
        <f>IFERROR(IF(LEFT($G1812,4)="xppm",AL1812/VLOOKUP($G1812,$K$11:$Z$28,AB$1,0),IF(LEFT($J1812,1)="E",AL1812/VLOOKUP($J1812,$K$11:$AB$28,AB$1,0),AL1812/AB$6)),"")</f>
        <v>0</v>
      </c>
      <c r="AC1812" s="110"/>
      <c r="AD1812" s="14">
        <v>484.75</v>
      </c>
      <c r="AE1812" s="14"/>
      <c r="AF1812" s="14">
        <v>2290.33</v>
      </c>
      <c r="AG1812" s="14"/>
      <c r="AH1812" s="14">
        <v>6817.63</v>
      </c>
      <c r="AI1812" s="14"/>
      <c r="AJ1812" s="14">
        <v>6110.6799959999998</v>
      </c>
      <c r="AK1812" s="65"/>
      <c r="AL1812" s="14">
        <v>0</v>
      </c>
      <c r="AM1812" s="65"/>
      <c r="AN1812" s="25">
        <v>1556.45</v>
      </c>
      <c r="AO1812" s="25">
        <v>492.14</v>
      </c>
      <c r="AP1812" s="25">
        <v>278.89</v>
      </c>
      <c r="AQ1812" s="25">
        <v>60</v>
      </c>
      <c r="AR1812" s="25">
        <v>779.99</v>
      </c>
      <c r="AS1812" s="25">
        <v>877.04</v>
      </c>
      <c r="AT1812" s="25">
        <v>31.25</v>
      </c>
      <c r="AU1812" s="25">
        <v>28.65</v>
      </c>
      <c r="AV1812" s="25">
        <v>28.65</v>
      </c>
      <c r="AW1812" s="25">
        <v>427.45</v>
      </c>
      <c r="AX1812" s="25">
        <v>28.65</v>
      </c>
      <c r="AY1812" s="25">
        <v>28.65</v>
      </c>
      <c r="AZ1812" s="108"/>
      <c r="BA1812" s="10"/>
      <c r="BB1812" s="10"/>
      <c r="BC1812" s="10"/>
      <c r="BD1812" s="10"/>
      <c r="BE1812" s="10"/>
      <c r="BF1812" s="10"/>
      <c r="BG1812" s="10"/>
      <c r="BH1812" s="10"/>
      <c r="BI1812" s="10"/>
      <c r="BJ1812" s="10"/>
      <c r="BK1812" s="10"/>
      <c r="BL1812" s="10"/>
      <c r="BM1812" s="10"/>
      <c r="BN1812" s="10"/>
      <c r="BO1812" s="10"/>
      <c r="BP1812" s="10"/>
      <c r="BQ1812" s="10"/>
      <c r="BR1812" s="10"/>
      <c r="BS1812" s="10"/>
      <c r="BT1812" s="10"/>
      <c r="BU1812" s="10"/>
      <c r="BV1812" s="10"/>
      <c r="BW1812" s="10"/>
      <c r="BX1812" s="10"/>
      <c r="BY1812" s="10"/>
      <c r="BZ1812" s="10"/>
      <c r="CA1812" s="10"/>
      <c r="CB1812" s="10"/>
      <c r="CC1812" s="10"/>
      <c r="CD1812" s="10"/>
      <c r="CE1812" s="10"/>
      <c r="CF1812" s="10"/>
      <c r="CG1812" s="10"/>
      <c r="CH1812" s="10"/>
      <c r="CI1812" s="10"/>
      <c r="CJ1812" s="10"/>
      <c r="CK1812" s="10"/>
      <c r="CL1812" s="10"/>
      <c r="CM1812" s="10"/>
      <c r="CN1812" s="10"/>
      <c r="CO1812" s="10"/>
      <c r="CP1812" s="10"/>
      <c r="CQ1812" s="10"/>
      <c r="CR1812" s="10"/>
      <c r="CS1812" s="10"/>
      <c r="CT1812" s="10"/>
      <c r="CU1812" s="10"/>
      <c r="CV1812" s="10"/>
      <c r="CW1812" s="10"/>
      <c r="CX1812" s="10"/>
      <c r="CY1812" s="10"/>
      <c r="CZ1812" s="10"/>
      <c r="DA1812" s="10"/>
      <c r="DB1812" s="10"/>
      <c r="DC1812" s="10"/>
      <c r="DD1812" s="10"/>
      <c r="DE1812" s="10"/>
      <c r="DF1812" s="10"/>
      <c r="DG1812" s="10"/>
      <c r="DH1812" s="10"/>
      <c r="DI1812" s="10"/>
      <c r="DJ1812" s="10"/>
      <c r="DK1812" s="10"/>
      <c r="DL1812" s="10"/>
      <c r="DM1812" s="10"/>
      <c r="DN1812" s="10"/>
      <c r="DO1812" s="10"/>
      <c r="DP1812" s="10"/>
      <c r="DQ1812" s="10"/>
      <c r="DR1812" s="10"/>
      <c r="DS1812" s="10"/>
    </row>
    <row r="1813" spans="1:123" s="101" customFormat="1" ht="10.95" customHeight="1" x14ac:dyDescent="0.25">
      <c r="A1813" s="75" t="s">
        <v>348</v>
      </c>
      <c r="B1813" s="95" t="str">
        <f t="shared" si="504"/>
        <v>Bud02 2020,5002,'xga001',0.000406585105124947</v>
      </c>
      <c r="C1813" s="96">
        <f t="shared" si="505"/>
        <v>2020</v>
      </c>
      <c r="D1813" s="96">
        <v>5002</v>
      </c>
      <c r="E1813" s="97" t="str">
        <f>IF(LEFT(H1813,1) = "x",H1813,F1813)</f>
        <v>xga001</v>
      </c>
      <c r="F1813" s="90">
        <v>555500</v>
      </c>
      <c r="G1813" s="98">
        <f>IF(""="",1,SUBSTITUTE(SUBSTITUTE("","xxp","xpp"),"xppm13","xppm08"))</f>
        <v>1</v>
      </c>
      <c r="H1813" s="98" t="str">
        <f>IF("xga001"="",1,"xga001")</f>
        <v>xga001</v>
      </c>
      <c r="I1813" s="98">
        <f>IF("E1z"="",1,IF(LEFT("E1z",1)&lt;&gt;"E","E1z",1))</f>
        <v>1</v>
      </c>
      <c r="J1813" s="98" t="str">
        <f>IF("E1z"="",1,IF(LEFT("E1z",1)="E","E1z",1))</f>
        <v>E1z</v>
      </c>
      <c r="K1813" s="99" t="s">
        <v>387</v>
      </c>
      <c r="L1813" s="91">
        <v>5002</v>
      </c>
      <c r="M1813" s="100" t="str">
        <f>IF(LEFT($G1813,4)="xppm","*","")</f>
        <v/>
      </c>
      <c r="N1813" s="101" t="str">
        <f>UPPER(TRIM("          BAD DEBT"))</f>
        <v>BAD DEBT</v>
      </c>
      <c r="P1813" s="102" t="s">
        <v>388</v>
      </c>
      <c r="R1813" s="109">
        <f>IFERROR(IF(1*AB1813&gt;0,AB1813,V1813),V1813)</f>
        <v>4.0658510512494732E-4</v>
      </c>
      <c r="S1813" s="108"/>
      <c r="T1813" s="101">
        <f>IFERROR(IF(LEFT($G1813,4)="xppm",AD1813/VLOOKUP($G1813,$K$11:$Z$28,T$1,0),IF(LEFT($J1813,1)="E",AD1813/VLOOKUP($J1813,$K$11:$Z$28,T$1,0),AD1813/T$6)),"")</f>
        <v>4.1138311716356761E-4</v>
      </c>
      <c r="V1813" s="101">
        <f>IFERROR(IF(LEFT($G1813,4)="xppm",AF1813/VLOOKUP($G1813,$K$11:$Z$28,V$1,0),IF(LEFT($J1813,1)="E",AF1813/VLOOKUP($J1813,$K$11:$Z$28,V$1,0),AF1813/V$6)),"")</f>
        <v>4.0658510512494732E-4</v>
      </c>
      <c r="X1813" s="101">
        <f>IFERROR(IF(LEFT($G1813,4)="xppm",AH1813/VLOOKUP($G1813,$K$11:$Z$28,X$1,0),IF(LEFT($J1813,1)="E",AH1813/VLOOKUP($J1813,$K$11:$Z$28,X$1,0),AH1813/X$6)),"")</f>
        <v>7.3458205277803586E-4</v>
      </c>
      <c r="Z1813" s="101">
        <f>IFERROR(IF(LEFT($G1813,4)="xppm",AJ1813/VLOOKUP($G1813,$K$11:$Z$28,Z$1,0),IF(LEFT($J1813,1)="E",AJ1813/VLOOKUP($J1813,$K$11:$Z$28,Z$1,0),AJ1813/Z$6)),"")</f>
        <v>4.7384437815771869E-4</v>
      </c>
      <c r="AA1813" s="108"/>
      <c r="AB1813" s="99" t="str">
        <f>IFERROR(IF(LEFT($G1813,4)="xppm",AL1813/VLOOKUP($G1813,$K$11:$Z$28,AB$1,0),IF(LEFT($J1813,1)="E",AL1813/VLOOKUP($J1813,$K$11:$AB$28,AB$1,0),AL1813/AB$6)),"")</f>
        <v/>
      </c>
      <c r="AC1813" s="110"/>
      <c r="AD1813" s="14">
        <v>45597.47</v>
      </c>
      <c r="AE1813" s="14"/>
      <c r="AF1813" s="14">
        <v>135536.63</v>
      </c>
      <c r="AG1813" s="14"/>
      <c r="AH1813" s="14">
        <v>266373.53000000003</v>
      </c>
      <c r="AI1813" s="14"/>
      <c r="AJ1813" s="14">
        <v>199911.09676799999</v>
      </c>
      <c r="AK1813" s="65"/>
      <c r="AL1813" s="14">
        <v>0</v>
      </c>
      <c r="AM1813" s="65"/>
      <c r="AN1813" s="25">
        <v>26764.66</v>
      </c>
      <c r="AO1813" s="25">
        <v>27331.23</v>
      </c>
      <c r="AP1813" s="25">
        <v>26292.91</v>
      </c>
      <c r="AQ1813" s="25">
        <v>15829.69</v>
      </c>
      <c r="AR1813" s="25">
        <v>12727.31</v>
      </c>
      <c r="AS1813" s="25">
        <v>15086.89</v>
      </c>
      <c r="AT1813" s="25">
        <v>15547.82</v>
      </c>
      <c r="AU1813" s="25">
        <v>16209.71</v>
      </c>
      <c r="AV1813" s="25">
        <v>14537.74</v>
      </c>
      <c r="AW1813" s="25">
        <v>15918.45</v>
      </c>
      <c r="AX1813" s="25">
        <v>14774.85</v>
      </c>
      <c r="AY1813" s="25">
        <v>14904.17</v>
      </c>
      <c r="AZ1813" s="108"/>
      <c r="BA1813" s="10"/>
      <c r="BB1813" s="10"/>
      <c r="BC1813" s="10"/>
      <c r="BD1813" s="10"/>
      <c r="BE1813" s="10"/>
      <c r="BF1813" s="10"/>
      <c r="BG1813" s="10"/>
      <c r="BH1813" s="10"/>
      <c r="BI1813" s="10"/>
      <c r="BJ1813" s="10"/>
      <c r="BK1813" s="10"/>
      <c r="BL1813" s="10"/>
      <c r="BM1813" s="10"/>
      <c r="BN1813" s="10"/>
      <c r="BO1813" s="10"/>
      <c r="BP1813" s="10"/>
      <c r="BQ1813" s="10"/>
      <c r="BR1813" s="10"/>
      <c r="BS1813" s="10"/>
      <c r="BT1813" s="10"/>
      <c r="BU1813" s="10"/>
      <c r="BV1813" s="10"/>
      <c r="BW1813" s="10"/>
      <c r="BX1813" s="10"/>
      <c r="BY1813" s="10"/>
      <c r="BZ1813" s="10"/>
      <c r="CA1813" s="10"/>
      <c r="CB1813" s="10"/>
      <c r="CC1813" s="10"/>
      <c r="CD1813" s="10"/>
      <c r="CE1813" s="10"/>
      <c r="CF1813" s="10"/>
      <c r="CG1813" s="10"/>
      <c r="CH1813" s="10"/>
      <c r="CI1813" s="10"/>
      <c r="CJ1813" s="10"/>
      <c r="CK1813" s="10"/>
      <c r="CL1813" s="10"/>
      <c r="CM1813" s="10"/>
      <c r="CN1813" s="10"/>
      <c r="CO1813" s="10"/>
      <c r="CP1813" s="10"/>
      <c r="CQ1813" s="10"/>
      <c r="CR1813" s="10"/>
      <c r="CS1813" s="10"/>
      <c r="CT1813" s="10"/>
      <c r="CU1813" s="10"/>
      <c r="CV1813" s="10"/>
      <c r="CW1813" s="10"/>
      <c r="CX1813" s="10"/>
      <c r="CY1813" s="10"/>
      <c r="CZ1813" s="10"/>
      <c r="DA1813" s="10"/>
      <c r="DB1813" s="10"/>
      <c r="DC1813" s="10"/>
      <c r="DD1813" s="10"/>
      <c r="DE1813" s="10"/>
      <c r="DF1813" s="10"/>
      <c r="DG1813" s="10"/>
      <c r="DH1813" s="10"/>
      <c r="DI1813" s="10"/>
      <c r="DJ1813" s="10"/>
      <c r="DK1813" s="10"/>
      <c r="DL1813" s="10"/>
      <c r="DM1813" s="10"/>
      <c r="DN1813" s="10"/>
      <c r="DO1813" s="10"/>
      <c r="DP1813" s="10"/>
      <c r="DQ1813" s="10"/>
      <c r="DR1813" s="10"/>
      <c r="DS1813" s="10"/>
    </row>
    <row r="1814" spans="1:123" s="101" customFormat="1" ht="10.95" customHeight="1" x14ac:dyDescent="0.25">
      <c r="A1814" s="75" t="s">
        <v>348</v>
      </c>
      <c r="B1814" s="95" t="str">
        <f t="shared" si="504"/>
        <v>Bud02 2020,5002,'556000',70282.18</v>
      </c>
      <c r="C1814" s="96">
        <f t="shared" si="505"/>
        <v>2020</v>
      </c>
      <c r="D1814" s="96">
        <v>5002</v>
      </c>
      <c r="E1814" s="97">
        <f>IF(LEFT(H1814,1) = "x",H1814,F1814)</f>
        <v>556000</v>
      </c>
      <c r="F1814" s="90">
        <v>556000</v>
      </c>
      <c r="G1814" s="98">
        <f>IF(""="",1,SUBSTITUTE(SUBSTITUTE("","xxp","xpp"),"xppm13","xppm08"))</f>
        <v>1</v>
      </c>
      <c r="H1814" s="98">
        <f>IF(""="",1,"")</f>
        <v>1</v>
      </c>
      <c r="I1814" s="98">
        <f>IF(""="",1,IF(LEFT("",1)&lt;&gt;"E","",1))</f>
        <v>1</v>
      </c>
      <c r="J1814" s="98">
        <f>IF(""="",1,IF(LEFT("",1)="E","",1))</f>
        <v>1</v>
      </c>
      <c r="K1814" s="99" t="s">
        <v>389</v>
      </c>
      <c r="L1814" s="91">
        <v>5002</v>
      </c>
      <c r="M1814" s="100" t="str">
        <f>IF(LEFT($G1814,4)="xppm","*","")</f>
        <v/>
      </c>
      <c r="N1814" s="101" t="str">
        <f>UPPER(TRIM("          MEDICAID BED TAX"))</f>
        <v>MEDICAID BED TAX</v>
      </c>
      <c r="P1814" s="102" t="s">
        <v>356</v>
      </c>
      <c r="R1814" s="109">
        <f>IFERROR(IF(1*AB1814&gt;0,AB1814,V1814),V1814)</f>
        <v>70282.179999999993</v>
      </c>
      <c r="S1814" s="108"/>
      <c r="T1814" s="101">
        <f>IFERROR(IF(LEFT($G1814,4)="xppm",AD1814/VLOOKUP($G1814,$K$11:$Z$28,T$1,0),IF(LEFT($J1814,1)="E",AD1814/VLOOKUP($J1814,$K$11:$Z$28,T$1,0),AD1814/T$6)),"")</f>
        <v>76734.31</v>
      </c>
      <c r="V1814" s="101">
        <f>IFERROR(IF(LEFT($G1814,4)="xppm",AF1814/VLOOKUP($G1814,$K$11:$Z$28,V$1,0),IF(LEFT($J1814,1)="E",AF1814/VLOOKUP($J1814,$K$11:$Z$28,V$1,0),AF1814/V$6)),"")</f>
        <v>70282.179999999993</v>
      </c>
      <c r="X1814" s="101">
        <f>IFERROR(IF(LEFT($G1814,4)="xppm",AH1814/VLOOKUP($G1814,$K$11:$Z$28,X$1,0),IF(LEFT($J1814,1)="E",AH1814/VLOOKUP($J1814,$K$11:$Z$28,X$1,0),AH1814/X$6)),"")</f>
        <v>68661.904999999999</v>
      </c>
      <c r="Z1814" s="101">
        <f>IFERROR(IF(LEFT($G1814,4)="xppm",AJ1814/VLOOKUP($G1814,$K$11:$Z$28,Z$1,0),IF(LEFT($J1814,1)="E",AJ1814/VLOOKUP($J1814,$K$11:$Z$28,Z$1,0),AJ1814/Z$6)),"")</f>
        <v>67055.78</v>
      </c>
      <c r="AA1814" s="108"/>
      <c r="AB1814" s="99">
        <f>IFERROR(IF(LEFT($G1814,4)="xppm",AL1814/VLOOKUP($G1814,$K$11:$Z$28,AB$1,0),IF(LEFT($J1814,1)="E",AL1814/VLOOKUP($J1814,$K$11:$AB$28,AB$1,0),AL1814/AB$6)),"")</f>
        <v>0</v>
      </c>
      <c r="AC1814" s="110"/>
      <c r="AD1814" s="14">
        <v>230202.93</v>
      </c>
      <c r="AE1814" s="14"/>
      <c r="AF1814" s="14">
        <v>632539.62</v>
      </c>
      <c r="AG1814" s="14"/>
      <c r="AH1814" s="14">
        <v>823942.86</v>
      </c>
      <c r="AI1814" s="14"/>
      <c r="AJ1814" s="14">
        <v>804669.36</v>
      </c>
      <c r="AK1814" s="65"/>
      <c r="AL1814" s="14">
        <v>0</v>
      </c>
      <c r="AM1814" s="65"/>
      <c r="AN1814" s="25">
        <v>69197.17</v>
      </c>
      <c r="AO1814" s="25">
        <v>69197.17</v>
      </c>
      <c r="AP1814" s="25">
        <v>62773.96</v>
      </c>
      <c r="AQ1814" s="25">
        <v>67056.14</v>
      </c>
      <c r="AR1814" s="25">
        <v>67056.11</v>
      </c>
      <c r="AS1814" s="25">
        <v>67056.11</v>
      </c>
      <c r="AT1814" s="25">
        <v>67056.11</v>
      </c>
      <c r="AU1814" s="25">
        <v>67056.11</v>
      </c>
      <c r="AV1814" s="25">
        <v>67056.11</v>
      </c>
      <c r="AW1814" s="25">
        <v>67056.11</v>
      </c>
      <c r="AX1814" s="25">
        <v>81573.41</v>
      </c>
      <c r="AY1814" s="25">
        <v>81573.41</v>
      </c>
      <c r="AZ1814" s="108"/>
      <c r="BA1814" s="10"/>
      <c r="BB1814" s="10"/>
      <c r="BC1814" s="10"/>
      <c r="BD1814" s="10"/>
      <c r="BE1814" s="10"/>
      <c r="BF1814" s="10"/>
      <c r="BG1814" s="10"/>
      <c r="BH1814" s="10"/>
      <c r="BI1814" s="10"/>
      <c r="BJ1814" s="10"/>
      <c r="BK1814" s="10"/>
      <c r="BL1814" s="10"/>
      <c r="BM1814" s="10"/>
      <c r="BN1814" s="10"/>
      <c r="BO1814" s="10"/>
      <c r="BP1814" s="10"/>
      <c r="BQ1814" s="10"/>
      <c r="BR1814" s="10"/>
      <c r="BS1814" s="10"/>
      <c r="BT1814" s="10"/>
      <c r="BU1814" s="10"/>
      <c r="BV1814" s="10"/>
      <c r="BW1814" s="10"/>
      <c r="BX1814" s="10"/>
      <c r="BY1814" s="10"/>
      <c r="BZ1814" s="10"/>
      <c r="CA1814" s="10"/>
      <c r="CB1814" s="10"/>
      <c r="CC1814" s="10"/>
      <c r="CD1814" s="10"/>
      <c r="CE1814" s="10"/>
      <c r="CF1814" s="10"/>
      <c r="CG1814" s="10"/>
      <c r="CH1814" s="10"/>
      <c r="CI1814" s="10"/>
      <c r="CJ1814" s="10"/>
      <c r="CK1814" s="10"/>
      <c r="CL1814" s="10"/>
      <c r="CM1814" s="10"/>
      <c r="CN1814" s="10"/>
      <c r="CO1814" s="10"/>
      <c r="CP1814" s="10"/>
      <c r="CQ1814" s="10"/>
      <c r="CR1814" s="10"/>
      <c r="CS1814" s="10"/>
      <c r="CT1814" s="10"/>
      <c r="CU1814" s="10"/>
      <c r="CV1814" s="10"/>
      <c r="CW1814" s="10"/>
      <c r="CX1814" s="10"/>
      <c r="CY1814" s="10"/>
      <c r="CZ1814" s="10"/>
      <c r="DA1814" s="10"/>
      <c r="DB1814" s="10"/>
      <c r="DC1814" s="10"/>
      <c r="DD1814" s="10"/>
      <c r="DE1814" s="10"/>
      <c r="DF1814" s="10"/>
      <c r="DG1814" s="10"/>
      <c r="DH1814" s="10"/>
      <c r="DI1814" s="10"/>
      <c r="DJ1814" s="10"/>
      <c r="DK1814" s="10"/>
      <c r="DL1814" s="10"/>
      <c r="DM1814" s="10"/>
      <c r="DN1814" s="10"/>
      <c r="DO1814" s="10"/>
      <c r="DP1814" s="10"/>
      <c r="DQ1814" s="10"/>
      <c r="DR1814" s="10"/>
      <c r="DS1814" s="10"/>
    </row>
    <row r="1815" spans="1:123" ht="4.05" customHeight="1" x14ac:dyDescent="0.25">
      <c r="A1815" s="75" t="s">
        <v>348</v>
      </c>
      <c r="E1815" s="111"/>
      <c r="F1815" s="112"/>
      <c r="T1815" s="25"/>
      <c r="U1815" s="25"/>
      <c r="V1815" s="25"/>
      <c r="W1815" s="25"/>
      <c r="X1815" s="25"/>
      <c r="Y1815" s="25"/>
      <c r="Z1815" s="25"/>
      <c r="AA1815" s="25"/>
      <c r="AB1815" s="14"/>
      <c r="AC1815" s="14"/>
    </row>
    <row r="1816" spans="1:123" s="86" customFormat="1" ht="15" customHeight="1" x14ac:dyDescent="0.25">
      <c r="A1816" s="75" t="s">
        <v>348</v>
      </c>
      <c r="B1816" s="80"/>
      <c r="C1816" s="80"/>
      <c r="D1816" s="80"/>
      <c r="E1816" s="81"/>
      <c r="F1816" s="82"/>
      <c r="G1816" s="81"/>
      <c r="H1816" s="81"/>
      <c r="I1816" s="81"/>
      <c r="J1816" s="81"/>
      <c r="K1816" s="81"/>
      <c r="L1816" s="83">
        <f>L1817</f>
        <v>5002</v>
      </c>
      <c r="M1816" s="84" t="s">
        <v>390</v>
      </c>
      <c r="N1816" s="84"/>
      <c r="O1816" s="84"/>
      <c r="P1816" s="84"/>
      <c r="Q1816" s="84"/>
      <c r="R1816" s="84"/>
      <c r="S1816" s="84"/>
      <c r="T1816" s="84"/>
      <c r="U1816" s="84"/>
      <c r="V1816" s="84"/>
      <c r="W1816" s="84"/>
      <c r="X1816" s="84"/>
      <c r="Y1816" s="84"/>
      <c r="Z1816" s="84"/>
      <c r="AA1816" s="84"/>
      <c r="AB1816" s="81"/>
      <c r="AC1816" s="81"/>
      <c r="AD1816" s="14"/>
      <c r="AE1816" s="14"/>
      <c r="AF1816" s="14"/>
      <c r="AG1816" s="14"/>
      <c r="AH1816" s="14"/>
      <c r="AI1816" s="14"/>
      <c r="AJ1816" s="14"/>
      <c r="AK1816" s="14"/>
      <c r="AL1816" s="14"/>
      <c r="AM1816" s="14"/>
      <c r="AN1816" s="85"/>
      <c r="AO1816" s="85"/>
      <c r="AP1816" s="85"/>
      <c r="AQ1816" s="85"/>
      <c r="AR1816" s="85"/>
      <c r="AS1816" s="85"/>
      <c r="AT1816" s="85"/>
      <c r="AU1816" s="85"/>
      <c r="AV1816" s="85"/>
      <c r="AW1816" s="85"/>
      <c r="AX1816" s="85"/>
      <c r="AY1816" s="85"/>
      <c r="AZ1816" s="84"/>
      <c r="BA1816" s="10"/>
      <c r="BB1816" s="10"/>
      <c r="BC1816" s="10"/>
      <c r="BD1816" s="10"/>
      <c r="BE1816" s="10"/>
      <c r="BF1816" s="10"/>
      <c r="BG1816" s="10"/>
      <c r="BH1816" s="10"/>
      <c r="BI1816" s="10"/>
      <c r="BJ1816" s="10"/>
      <c r="BK1816" s="10"/>
      <c r="BL1816" s="10"/>
      <c r="BM1816" s="10"/>
      <c r="BN1816" s="10"/>
      <c r="BO1816" s="10"/>
      <c r="BP1816" s="10"/>
      <c r="BQ1816" s="10"/>
      <c r="BR1816" s="10"/>
      <c r="BS1816" s="10"/>
      <c r="BT1816" s="10"/>
      <c r="BU1816" s="10"/>
      <c r="BV1816" s="10"/>
      <c r="BW1816" s="10"/>
      <c r="BX1816" s="10"/>
      <c r="BY1816" s="10"/>
      <c r="BZ1816" s="10"/>
      <c r="CA1816" s="10"/>
      <c r="CB1816" s="10"/>
      <c r="CC1816" s="10"/>
      <c r="CD1816" s="10"/>
      <c r="CE1816" s="10"/>
      <c r="CF1816" s="10"/>
      <c r="CG1816" s="10"/>
      <c r="CH1816" s="10"/>
      <c r="CI1816" s="10"/>
      <c r="CJ1816" s="10"/>
      <c r="CK1816" s="10"/>
      <c r="CL1816" s="10"/>
      <c r="CM1816" s="10"/>
      <c r="CN1816" s="10"/>
      <c r="CO1816" s="10"/>
      <c r="CP1816" s="10"/>
      <c r="CQ1816" s="10"/>
      <c r="CR1816" s="10"/>
      <c r="CS1816" s="10"/>
      <c r="CT1816" s="10"/>
      <c r="CU1816" s="10"/>
      <c r="CV1816" s="10"/>
      <c r="CW1816" s="10"/>
      <c r="CX1816" s="10"/>
      <c r="CY1816" s="10"/>
      <c r="CZ1816" s="10"/>
      <c r="DA1816" s="10"/>
      <c r="DB1816" s="10"/>
      <c r="DC1816" s="10"/>
      <c r="DD1816" s="10"/>
      <c r="DE1816" s="10"/>
      <c r="DF1816" s="10"/>
      <c r="DG1816" s="10"/>
      <c r="DH1816" s="10"/>
      <c r="DI1816" s="10"/>
      <c r="DJ1816" s="10"/>
      <c r="DK1816" s="10"/>
      <c r="DL1816" s="10"/>
      <c r="DM1816" s="10"/>
      <c r="DN1816" s="10"/>
      <c r="DO1816" s="10"/>
      <c r="DP1816" s="10"/>
      <c r="DQ1816" s="10"/>
      <c r="DR1816" s="10"/>
      <c r="DS1816" s="10"/>
    </row>
    <row r="1817" spans="1:123" s="101" customFormat="1" ht="10.95" customHeight="1" x14ac:dyDescent="0.25">
      <c r="A1817" s="75" t="s">
        <v>348</v>
      </c>
      <c r="B1817" s="95" t="str">
        <f t="shared" ref="B1817:B1819" si="506">IF(E1817&gt;0,"Bud02 " &amp; C1817 &amp;","&amp;D1817&amp;",'"&amp;E1817&amp;"',"&amp;1*R1817)</f>
        <v>Bud02 2020,5002,'557500',7953.54</v>
      </c>
      <c r="C1817" s="96">
        <f t="shared" ref="C1817:C1819" si="507">$E$5</f>
        <v>2020</v>
      </c>
      <c r="D1817" s="96">
        <v>5002</v>
      </c>
      <c r="E1817" s="97">
        <f>IF(LEFT(H1817,1) = "x",H1817,F1817)</f>
        <v>557500</v>
      </c>
      <c r="F1817" s="90">
        <v>557500</v>
      </c>
      <c r="G1817" s="98">
        <f>IF(""="",1,SUBSTITUTE(SUBSTITUTE("","xxp","xpp"),"xppm13","xppm08"))</f>
        <v>1</v>
      </c>
      <c r="H1817" s="98">
        <f>IF(""="",1,"")</f>
        <v>1</v>
      </c>
      <c r="I1817" s="98">
        <f>IF(""="",1,IF(LEFT("",1)&lt;&gt;"E","",1))</f>
        <v>1</v>
      </c>
      <c r="J1817" s="98">
        <f>IF(""="",1,IF(LEFT("",1)="E","",1))</f>
        <v>1</v>
      </c>
      <c r="K1817" s="99" t="s">
        <v>391</v>
      </c>
      <c r="L1817" s="91">
        <v>5002</v>
      </c>
      <c r="M1817" s="100" t="str">
        <f>IF(LEFT($G1817,4)="xppm","*","")</f>
        <v/>
      </c>
      <c r="N1817" s="101" t="str">
        <f>UPPER(TRIM("          REAL ESTATE TAXES"))</f>
        <v>REAL ESTATE TAXES</v>
      </c>
      <c r="P1817" s="102" t="s">
        <v>356</v>
      </c>
      <c r="R1817" s="109">
        <f>IFERROR(IF(1*AB1817&gt;0,AB1817,V1817),V1817)</f>
        <v>7953.54</v>
      </c>
      <c r="S1817" s="108"/>
      <c r="T1817" s="101">
        <f>IFERROR(IF(LEFT($G1817,4)="xppm",AD1817/VLOOKUP($G1817,$K$11:$Z$28,T$1,0),IF(LEFT($J1817,1)="E",AD1817/VLOOKUP($J1817,$K$11:$Z$28,T$1,0),AD1817/T$6)),"")</f>
        <v>7953.54</v>
      </c>
      <c r="V1817" s="101">
        <f>IFERROR(IF(LEFT($G1817,4)="xppm",AF1817/VLOOKUP($G1817,$K$11:$Z$28,V$1,0),IF(LEFT($J1817,1)="E",AF1817/VLOOKUP($J1817,$K$11:$Z$28,V$1,0),AF1817/V$6)),"")</f>
        <v>7953.54</v>
      </c>
      <c r="X1817" s="101">
        <f>IFERROR(IF(LEFT($G1817,4)="xppm",AH1817/VLOOKUP($G1817,$K$11:$Z$28,X$1,0),IF(LEFT($J1817,1)="E",AH1817/VLOOKUP($J1817,$K$11:$Z$28,X$1,0),AH1817/X$6)),"")</f>
        <v>6932.2783333333327</v>
      </c>
      <c r="Z1817" s="101">
        <f>IFERROR(IF(LEFT($G1817,4)="xppm",AJ1817/VLOOKUP($G1817,$K$11:$Z$28,Z$1,0),IF(LEFT($J1817,1)="E",AJ1817/VLOOKUP($J1817,$K$11:$Z$28,Z$1,0),AJ1817/Z$6)),"")</f>
        <v>7950</v>
      </c>
      <c r="AA1817" s="108"/>
      <c r="AB1817" s="99">
        <f>IFERROR(IF(LEFT($G1817,4)="xppm",AL1817/VLOOKUP($G1817,$K$11:$Z$28,AB$1,0),IF(LEFT($J1817,1)="E",AL1817/VLOOKUP($J1817,$K$11:$AB$28,AB$1,0),AL1817/AB$6)),"")</f>
        <v>0</v>
      </c>
      <c r="AC1817" s="110"/>
      <c r="AD1817" s="14">
        <v>23860.62</v>
      </c>
      <c r="AE1817" s="14"/>
      <c r="AF1817" s="14">
        <v>71581.86</v>
      </c>
      <c r="AG1817" s="14"/>
      <c r="AH1817" s="14">
        <v>83187.34</v>
      </c>
      <c r="AI1817" s="14"/>
      <c r="AJ1817" s="14">
        <v>95400</v>
      </c>
      <c r="AK1817" s="65"/>
      <c r="AL1817" s="14">
        <v>0</v>
      </c>
      <c r="AM1817" s="65"/>
      <c r="AN1817" s="25">
        <v>6881.43</v>
      </c>
      <c r="AO1817" s="25">
        <v>6881.43</v>
      </c>
      <c r="AP1817" s="25">
        <v>758.01</v>
      </c>
      <c r="AQ1817" s="25">
        <v>7953.54</v>
      </c>
      <c r="AR1817" s="25">
        <v>7953.54</v>
      </c>
      <c r="AS1817" s="25">
        <v>7953.54</v>
      </c>
      <c r="AT1817" s="25">
        <v>7953.54</v>
      </c>
      <c r="AU1817" s="25">
        <v>7953.54</v>
      </c>
      <c r="AV1817" s="25">
        <v>7953.54</v>
      </c>
      <c r="AW1817" s="25">
        <v>7953.54</v>
      </c>
      <c r="AX1817" s="25">
        <v>7953.54</v>
      </c>
      <c r="AY1817" s="25">
        <v>7953.54</v>
      </c>
      <c r="AZ1817" s="108"/>
      <c r="BA1817" s="10"/>
      <c r="BB1817" s="10"/>
      <c r="BC1817" s="10"/>
      <c r="BD1817" s="10"/>
      <c r="BE1817" s="10"/>
      <c r="BF1817" s="10"/>
      <c r="BG1817" s="10"/>
      <c r="BH1817" s="10"/>
      <c r="BI1817" s="10"/>
      <c r="BJ1817" s="10"/>
      <c r="BK1817" s="10"/>
      <c r="BL1817" s="10"/>
      <c r="BM1817" s="10"/>
      <c r="BN1817" s="10"/>
      <c r="BO1817" s="10"/>
      <c r="BP1817" s="10"/>
      <c r="BQ1817" s="10"/>
      <c r="BR1817" s="10"/>
      <c r="BS1817" s="10"/>
      <c r="BT1817" s="10"/>
      <c r="BU1817" s="10"/>
      <c r="BV1817" s="10"/>
      <c r="BW1817" s="10"/>
      <c r="BX1817" s="10"/>
      <c r="BY1817" s="10"/>
      <c r="BZ1817" s="10"/>
      <c r="CA1817" s="10"/>
      <c r="CB1817" s="10"/>
      <c r="CC1817" s="10"/>
      <c r="CD1817" s="10"/>
      <c r="CE1817" s="10"/>
      <c r="CF1817" s="10"/>
      <c r="CG1817" s="10"/>
      <c r="CH1817" s="10"/>
      <c r="CI1817" s="10"/>
      <c r="CJ1817" s="10"/>
      <c r="CK1817" s="10"/>
      <c r="CL1817" s="10"/>
      <c r="CM1817" s="10"/>
      <c r="CN1817" s="10"/>
      <c r="CO1817" s="10"/>
      <c r="CP1817" s="10"/>
      <c r="CQ1817" s="10"/>
      <c r="CR1817" s="10"/>
      <c r="CS1817" s="10"/>
      <c r="CT1817" s="10"/>
      <c r="CU1817" s="10"/>
      <c r="CV1817" s="10"/>
      <c r="CW1817" s="10"/>
      <c r="CX1817" s="10"/>
      <c r="CY1817" s="10"/>
      <c r="CZ1817" s="10"/>
      <c r="DA1817" s="10"/>
      <c r="DB1817" s="10"/>
      <c r="DC1817" s="10"/>
      <c r="DD1817" s="10"/>
      <c r="DE1817" s="10"/>
      <c r="DF1817" s="10"/>
      <c r="DG1817" s="10"/>
      <c r="DH1817" s="10"/>
      <c r="DI1817" s="10"/>
      <c r="DJ1817" s="10"/>
      <c r="DK1817" s="10"/>
      <c r="DL1817" s="10"/>
      <c r="DM1817" s="10"/>
      <c r="DN1817" s="10"/>
      <c r="DO1817" s="10"/>
      <c r="DP1817" s="10"/>
      <c r="DQ1817" s="10"/>
      <c r="DR1817" s="10"/>
      <c r="DS1817" s="10"/>
    </row>
    <row r="1818" spans="1:123" s="101" customFormat="1" ht="10.95" customHeight="1" x14ac:dyDescent="0.25">
      <c r="A1818" s="75" t="s">
        <v>348</v>
      </c>
      <c r="B1818" s="95" t="str">
        <f t="shared" si="506"/>
        <v>Bud02 2020,5002,'558000',8950.01</v>
      </c>
      <c r="C1818" s="96">
        <f t="shared" si="507"/>
        <v>2020</v>
      </c>
      <c r="D1818" s="96">
        <v>5002</v>
      </c>
      <c r="E1818" s="97">
        <f>IF(LEFT(H1818,1) = "x",H1818,F1818)</f>
        <v>558000</v>
      </c>
      <c r="F1818" s="90">
        <v>558000</v>
      </c>
      <c r="G1818" s="98">
        <f>IF(""="",1,SUBSTITUTE(SUBSTITUTE("","xxp","xpp"),"xppm13","xppm08"))</f>
        <v>1</v>
      </c>
      <c r="H1818" s="98">
        <f>IF(""="",1,"")</f>
        <v>1</v>
      </c>
      <c r="I1818" s="98">
        <f>IF(""="",1,IF(LEFT("",1)&lt;&gt;"E","",1))</f>
        <v>1</v>
      </c>
      <c r="J1818" s="98">
        <f>IF(""="",1,IF(LEFT("",1)="E","",1))</f>
        <v>1</v>
      </c>
      <c r="K1818" s="99" t="s">
        <v>392</v>
      </c>
      <c r="L1818" s="91">
        <v>5002</v>
      </c>
      <c r="M1818" s="100" t="str">
        <f>IF(LEFT($G1818,4)="xppm","*","")</f>
        <v/>
      </c>
      <c r="N1818" s="101" t="str">
        <f>UPPER(TRIM("          INSURANCE - GENERAL LIABILITY"))</f>
        <v>INSURANCE - GENERAL LIABILITY</v>
      </c>
      <c r="P1818" s="102" t="s">
        <v>359</v>
      </c>
      <c r="R1818" s="109">
        <f>IFERROR(IF(1*AB1818&gt;0,AB1818,V1818),V1818)</f>
        <v>8950.01</v>
      </c>
      <c r="S1818" s="108"/>
      <c r="T1818" s="101">
        <f>IFERROR(IF(LEFT($G1818,4)="xppm",AD1818/VLOOKUP($G1818,$K$11:$Z$28,T$1,0),IF(LEFT($J1818,1)="E",AD1818/VLOOKUP($J1818,$K$11:$Z$28,T$1,0),AD1818/T$6)),"")</f>
        <v>8967.65</v>
      </c>
      <c r="V1818" s="101">
        <f>IFERROR(IF(LEFT($G1818,4)="xppm",AF1818/VLOOKUP($G1818,$K$11:$Z$28,V$1,0),IF(LEFT($J1818,1)="E",AF1818/VLOOKUP($J1818,$K$11:$Z$28,V$1,0),AF1818/V$6)),"")</f>
        <v>8950.01</v>
      </c>
      <c r="X1818" s="101">
        <f>IFERROR(IF(LEFT($G1818,4)="xppm",AH1818/VLOOKUP($G1818,$K$11:$Z$28,X$1,0),IF(LEFT($J1818,1)="E",AH1818/VLOOKUP($J1818,$K$11:$Z$28,X$1,0),AH1818/X$6)),"")</f>
        <v>8927.5291666666672</v>
      </c>
      <c r="Z1818" s="101">
        <f>IFERROR(IF(LEFT($G1818,4)="xppm",AJ1818/VLOOKUP($G1818,$K$11:$Z$28,Z$1,0),IF(LEFT($J1818,1)="E",AJ1818/VLOOKUP($J1818,$K$11:$Z$28,Z$1,0),AJ1818/Z$6)),"")</f>
        <v>8954.42</v>
      </c>
      <c r="AA1818" s="108"/>
      <c r="AB1818" s="99">
        <f>IFERROR(IF(LEFT($G1818,4)="xppm",AL1818/VLOOKUP($G1818,$K$11:$Z$28,AB$1,0),IF(LEFT($J1818,1)="E",AL1818/VLOOKUP($J1818,$K$11:$AB$28,AB$1,0),AL1818/AB$6)),"")</f>
        <v>0</v>
      </c>
      <c r="AC1818" s="110"/>
      <c r="AD1818" s="14">
        <v>26902.95</v>
      </c>
      <c r="AE1818" s="14"/>
      <c r="AF1818" s="14">
        <v>80550.09</v>
      </c>
      <c r="AG1818" s="14"/>
      <c r="AH1818" s="14">
        <v>107130.35</v>
      </c>
      <c r="AI1818" s="14"/>
      <c r="AJ1818" s="14">
        <v>107453.04</v>
      </c>
      <c r="AK1818" s="65"/>
      <c r="AL1818" s="14">
        <v>0</v>
      </c>
      <c r="AM1818" s="65"/>
      <c r="AN1818" s="25">
        <v>8909.89</v>
      </c>
      <c r="AO1818" s="25">
        <v>8914.67</v>
      </c>
      <c r="AP1818" s="25">
        <v>8914.73</v>
      </c>
      <c r="AQ1818" s="25">
        <v>8914.73</v>
      </c>
      <c r="AR1818" s="25">
        <v>8914.73</v>
      </c>
      <c r="AS1818" s="25">
        <v>8914.73</v>
      </c>
      <c r="AT1818" s="25">
        <v>8967.65</v>
      </c>
      <c r="AU1818" s="25">
        <v>8967.65</v>
      </c>
      <c r="AV1818" s="25">
        <v>8967.65</v>
      </c>
      <c r="AW1818" s="25">
        <v>8967.65</v>
      </c>
      <c r="AX1818" s="25">
        <v>8967.65</v>
      </c>
      <c r="AY1818" s="25">
        <v>8967.65</v>
      </c>
      <c r="AZ1818" s="108"/>
      <c r="BA1818" s="10"/>
      <c r="BB1818" s="10"/>
      <c r="BC1818" s="10"/>
      <c r="BD1818" s="10"/>
      <c r="BE1818" s="10"/>
      <c r="BF1818" s="10"/>
      <c r="BG1818" s="10"/>
      <c r="BH1818" s="10"/>
      <c r="BI1818" s="10"/>
      <c r="BJ1818" s="10"/>
      <c r="BK1818" s="10"/>
      <c r="BL1818" s="10"/>
      <c r="BM1818" s="10"/>
      <c r="BN1818" s="10"/>
      <c r="BO1818" s="10"/>
      <c r="BP1818" s="10"/>
      <c r="BQ1818" s="10"/>
      <c r="BR1818" s="10"/>
      <c r="BS1818" s="10"/>
      <c r="BT1818" s="10"/>
      <c r="BU1818" s="10"/>
      <c r="BV1818" s="10"/>
      <c r="BW1818" s="10"/>
      <c r="BX1818" s="10"/>
      <c r="BY1818" s="10"/>
      <c r="BZ1818" s="10"/>
      <c r="CA1818" s="10"/>
      <c r="CB1818" s="10"/>
      <c r="CC1818" s="10"/>
      <c r="CD1818" s="10"/>
      <c r="CE1818" s="10"/>
      <c r="CF1818" s="10"/>
      <c r="CG1818" s="10"/>
      <c r="CH1818" s="10"/>
      <c r="CI1818" s="10"/>
      <c r="CJ1818" s="10"/>
      <c r="CK1818" s="10"/>
      <c r="CL1818" s="10"/>
      <c r="CM1818" s="10"/>
      <c r="CN1818" s="10"/>
      <c r="CO1818" s="10"/>
      <c r="CP1818" s="10"/>
      <c r="CQ1818" s="10"/>
      <c r="CR1818" s="10"/>
      <c r="CS1818" s="10"/>
      <c r="CT1818" s="10"/>
      <c r="CU1818" s="10"/>
      <c r="CV1818" s="10"/>
      <c r="CW1818" s="10"/>
      <c r="CX1818" s="10"/>
      <c r="CY1818" s="10"/>
      <c r="CZ1818" s="10"/>
      <c r="DA1818" s="10"/>
      <c r="DB1818" s="10"/>
      <c r="DC1818" s="10"/>
      <c r="DD1818" s="10"/>
      <c r="DE1818" s="10"/>
      <c r="DF1818" s="10"/>
      <c r="DG1818" s="10"/>
      <c r="DH1818" s="10"/>
      <c r="DI1818" s="10"/>
      <c r="DJ1818" s="10"/>
      <c r="DK1818" s="10"/>
      <c r="DL1818" s="10"/>
      <c r="DM1818" s="10"/>
      <c r="DN1818" s="10"/>
      <c r="DO1818" s="10"/>
      <c r="DP1818" s="10"/>
      <c r="DQ1818" s="10"/>
      <c r="DR1818" s="10"/>
      <c r="DS1818" s="10"/>
    </row>
    <row r="1819" spans="1:123" s="101" customFormat="1" ht="10.95" customHeight="1" x14ac:dyDescent="0.25">
      <c r="A1819" s="75" t="s">
        <v>348</v>
      </c>
      <c r="B1819" s="95" t="str">
        <f t="shared" si="506"/>
        <v>Bud02 2020,5002,'558200',1979.45</v>
      </c>
      <c r="C1819" s="96">
        <f t="shared" si="507"/>
        <v>2020</v>
      </c>
      <c r="D1819" s="96">
        <v>5002</v>
      </c>
      <c r="E1819" s="97">
        <f>IF(LEFT(H1819,1) = "x",H1819,F1819)</f>
        <v>558200</v>
      </c>
      <c r="F1819" s="90">
        <v>558200</v>
      </c>
      <c r="G1819" s="98">
        <f>IF(""="",1,SUBSTITUTE(SUBSTITUTE("","xxp","xpp"),"xppm13","xppm08"))</f>
        <v>1</v>
      </c>
      <c r="H1819" s="98">
        <f>IF(""="",1,"")</f>
        <v>1</v>
      </c>
      <c r="I1819" s="98">
        <f>IF(""="",1,IF(LEFT("",1)&lt;&gt;"E","",1))</f>
        <v>1</v>
      </c>
      <c r="J1819" s="98">
        <f>IF(""="",1,IF(LEFT("",1)="E","",1))</f>
        <v>1</v>
      </c>
      <c r="K1819" s="99" t="s">
        <v>393</v>
      </c>
      <c r="L1819" s="91">
        <v>5002</v>
      </c>
      <c r="M1819" s="100" t="str">
        <f>IF(LEFT($G1819,4)="xppm","*","")</f>
        <v/>
      </c>
      <c r="N1819" s="101" t="str">
        <f>UPPER(TRIM("          INSURANCE - PROPERTY/FLOOD"))</f>
        <v>INSURANCE - PROPERTY/FLOOD</v>
      </c>
      <c r="P1819" s="102" t="s">
        <v>359</v>
      </c>
      <c r="R1819" s="109">
        <f>IFERROR(IF(1*AB1819&gt;0,AB1819,V1819),V1819)</f>
        <v>1979.4499999999998</v>
      </c>
      <c r="S1819" s="108"/>
      <c r="T1819" s="101">
        <f>IFERROR(IF(LEFT($G1819,4)="xppm",AD1819/VLOOKUP($G1819,$K$11:$Z$28,T$1,0),IF(LEFT($J1819,1)="E",AD1819/VLOOKUP($J1819,$K$11:$Z$28,T$1,0),AD1819/T$6)),"")</f>
        <v>2106.73</v>
      </c>
      <c r="V1819" s="101">
        <f>IFERROR(IF(LEFT($G1819,4)="xppm",AF1819/VLOOKUP($G1819,$K$11:$Z$28,V$1,0),IF(LEFT($J1819,1)="E",AF1819/VLOOKUP($J1819,$K$11:$Z$28,V$1,0),AF1819/V$6)),"")</f>
        <v>1979.4499999999998</v>
      </c>
      <c r="X1819" s="101">
        <f>IFERROR(IF(LEFT($G1819,4)="xppm",AH1819/VLOOKUP($G1819,$K$11:$Z$28,X$1,0),IF(LEFT($J1819,1)="E",AH1819/VLOOKUP($J1819,$K$11:$Z$28,X$1,0),AH1819/X$6)),"")</f>
        <v>1577.2158333333334</v>
      </c>
      <c r="Z1819" s="101">
        <f>IFERROR(IF(LEFT($G1819,4)="xppm",AJ1819/VLOOKUP($G1819,$K$11:$Z$28,Z$1,0),IF(LEFT($J1819,1)="E",AJ1819/VLOOKUP($J1819,$K$11:$Z$28,Z$1,0),AJ1819/Z$6)),"")</f>
        <v>1915.8100000000002</v>
      </c>
      <c r="AA1819" s="108"/>
      <c r="AB1819" s="99">
        <f>IFERROR(IF(LEFT($G1819,4)="xppm",AL1819/VLOOKUP($G1819,$K$11:$Z$28,AB$1,0),IF(LEFT($J1819,1)="E",AL1819/VLOOKUP($J1819,$K$11:$AB$28,AB$1,0),AL1819/AB$6)),"")</f>
        <v>0</v>
      </c>
      <c r="AC1819" s="110"/>
      <c r="AD1819" s="14">
        <v>6320.19</v>
      </c>
      <c r="AE1819" s="14"/>
      <c r="AF1819" s="14">
        <v>17815.05</v>
      </c>
      <c r="AG1819" s="14"/>
      <c r="AH1819" s="14">
        <v>18926.59</v>
      </c>
      <c r="AI1819" s="14"/>
      <c r="AJ1819" s="14">
        <v>22989.72</v>
      </c>
      <c r="AK1819" s="65"/>
      <c r="AL1819" s="14">
        <v>0</v>
      </c>
      <c r="AM1819" s="65"/>
      <c r="AN1819" s="25">
        <v>1558.4</v>
      </c>
      <c r="AO1819" s="25">
        <v>1915.81</v>
      </c>
      <c r="AP1819" s="25">
        <v>1915.81</v>
      </c>
      <c r="AQ1819" s="25">
        <v>1915.81</v>
      </c>
      <c r="AR1819" s="25">
        <v>1915.81</v>
      </c>
      <c r="AS1819" s="25">
        <v>1915.81</v>
      </c>
      <c r="AT1819" s="25">
        <v>1915.81</v>
      </c>
      <c r="AU1819" s="25">
        <v>1915.81</v>
      </c>
      <c r="AV1819" s="25">
        <v>1915.81</v>
      </c>
      <c r="AW1819" s="25">
        <v>2106.73</v>
      </c>
      <c r="AX1819" s="25">
        <v>2106.73</v>
      </c>
      <c r="AY1819" s="25">
        <v>2106.73</v>
      </c>
      <c r="AZ1819" s="108"/>
      <c r="BA1819" s="10"/>
      <c r="BB1819" s="10"/>
      <c r="BC1819" s="10"/>
      <c r="BD1819" s="10"/>
      <c r="BE1819" s="10"/>
      <c r="BF1819" s="10"/>
      <c r="BG1819" s="10"/>
      <c r="BH1819" s="10"/>
      <c r="BI1819" s="10"/>
      <c r="BJ1819" s="10"/>
      <c r="BK1819" s="10"/>
      <c r="BL1819" s="10"/>
      <c r="BM1819" s="10"/>
      <c r="BN1819" s="10"/>
      <c r="BO1819" s="10"/>
      <c r="BP1819" s="10"/>
      <c r="BQ1819" s="10"/>
      <c r="BR1819" s="10"/>
      <c r="BS1819" s="10"/>
      <c r="BT1819" s="10"/>
      <c r="BU1819" s="10"/>
      <c r="BV1819" s="10"/>
      <c r="BW1819" s="10"/>
      <c r="BX1819" s="10"/>
      <c r="BY1819" s="10"/>
      <c r="BZ1819" s="10"/>
      <c r="CA1819" s="10"/>
      <c r="CB1819" s="10"/>
      <c r="CC1819" s="10"/>
      <c r="CD1819" s="10"/>
      <c r="CE1819" s="10"/>
      <c r="CF1819" s="10"/>
      <c r="CG1819" s="10"/>
      <c r="CH1819" s="10"/>
      <c r="CI1819" s="10"/>
      <c r="CJ1819" s="10"/>
      <c r="CK1819" s="10"/>
      <c r="CL1819" s="10"/>
      <c r="CM1819" s="10"/>
      <c r="CN1819" s="10"/>
      <c r="CO1819" s="10"/>
      <c r="CP1819" s="10"/>
      <c r="CQ1819" s="10"/>
      <c r="CR1819" s="10"/>
      <c r="CS1819" s="10"/>
      <c r="CT1819" s="10"/>
      <c r="CU1819" s="10"/>
      <c r="CV1819" s="10"/>
      <c r="CW1819" s="10"/>
      <c r="CX1819" s="10"/>
      <c r="CY1819" s="10"/>
      <c r="CZ1819" s="10"/>
      <c r="DA1819" s="10"/>
      <c r="DB1819" s="10"/>
      <c r="DC1819" s="10"/>
      <c r="DD1819" s="10"/>
      <c r="DE1819" s="10"/>
      <c r="DF1819" s="10"/>
      <c r="DG1819" s="10"/>
      <c r="DH1819" s="10"/>
      <c r="DI1819" s="10"/>
      <c r="DJ1819" s="10"/>
      <c r="DK1819" s="10"/>
      <c r="DL1819" s="10"/>
      <c r="DM1819" s="10"/>
      <c r="DN1819" s="10"/>
      <c r="DO1819" s="10"/>
      <c r="DP1819" s="10"/>
      <c r="DQ1819" s="10"/>
      <c r="DR1819" s="10"/>
      <c r="DS1819" s="10"/>
    </row>
    <row r="1820" spans="1:123" ht="4.05" customHeight="1" x14ac:dyDescent="0.25">
      <c r="A1820" s="75" t="s">
        <v>348</v>
      </c>
      <c r="E1820" s="111"/>
      <c r="F1820" s="112"/>
      <c r="T1820" s="25"/>
      <c r="U1820" s="25"/>
      <c r="V1820" s="25"/>
      <c r="W1820" s="25"/>
      <c r="X1820" s="25"/>
      <c r="Y1820" s="25"/>
      <c r="Z1820" s="25"/>
      <c r="AA1820" s="25"/>
      <c r="AB1820" s="14"/>
      <c r="AC1820" s="14"/>
    </row>
    <row r="1821" spans="1:123" s="86" customFormat="1" ht="15" customHeight="1" x14ac:dyDescent="0.25">
      <c r="A1821" s="75" t="s">
        <v>348</v>
      </c>
      <c r="B1821" s="80"/>
      <c r="C1821" s="80"/>
      <c r="D1821" s="80"/>
      <c r="E1821" s="81"/>
      <c r="F1821" s="82"/>
      <c r="G1821" s="81"/>
      <c r="H1821" s="81"/>
      <c r="I1821" s="81"/>
      <c r="J1821" s="81"/>
      <c r="K1821" s="81"/>
      <c r="L1821" s="83">
        <f>L1822</f>
        <v>5002</v>
      </c>
      <c r="M1821" s="84" t="s">
        <v>394</v>
      </c>
      <c r="N1821" s="84"/>
      <c r="O1821" s="84"/>
      <c r="P1821" s="84"/>
      <c r="Q1821" s="84"/>
      <c r="R1821" s="84"/>
      <c r="S1821" s="84"/>
      <c r="T1821" s="84"/>
      <c r="U1821" s="84"/>
      <c r="V1821" s="84"/>
      <c r="W1821" s="84"/>
      <c r="X1821" s="84"/>
      <c r="Y1821" s="84"/>
      <c r="Z1821" s="84"/>
      <c r="AA1821" s="84"/>
      <c r="AB1821" s="81"/>
      <c r="AC1821" s="81"/>
      <c r="AD1821" s="14"/>
      <c r="AE1821" s="14"/>
      <c r="AF1821" s="14"/>
      <c r="AG1821" s="14"/>
      <c r="AH1821" s="14"/>
      <c r="AI1821" s="14"/>
      <c r="AJ1821" s="14"/>
      <c r="AK1821" s="14"/>
      <c r="AL1821" s="14"/>
      <c r="AM1821" s="14"/>
      <c r="AN1821" s="85"/>
      <c r="AO1821" s="85"/>
      <c r="AP1821" s="85"/>
      <c r="AQ1821" s="85"/>
      <c r="AR1821" s="85"/>
      <c r="AS1821" s="85"/>
      <c r="AT1821" s="85"/>
      <c r="AU1821" s="85"/>
      <c r="AV1821" s="85"/>
      <c r="AW1821" s="85"/>
      <c r="AX1821" s="85"/>
      <c r="AY1821" s="85"/>
      <c r="AZ1821" s="84"/>
      <c r="BA1821" s="10"/>
      <c r="BB1821" s="10"/>
      <c r="BC1821" s="10"/>
      <c r="BD1821" s="10"/>
      <c r="BE1821" s="10"/>
      <c r="BF1821" s="10"/>
      <c r="BG1821" s="10"/>
      <c r="BH1821" s="10"/>
      <c r="BI1821" s="10"/>
      <c r="BJ1821" s="10"/>
      <c r="BK1821" s="10"/>
      <c r="BL1821" s="10"/>
      <c r="BM1821" s="10"/>
      <c r="BN1821" s="10"/>
      <c r="BO1821" s="10"/>
      <c r="BP1821" s="10"/>
      <c r="BQ1821" s="10"/>
      <c r="BR1821" s="10"/>
      <c r="BS1821" s="10"/>
      <c r="BT1821" s="10"/>
      <c r="BU1821" s="10"/>
      <c r="BV1821" s="10"/>
      <c r="BW1821" s="10"/>
      <c r="BX1821" s="10"/>
      <c r="BY1821" s="10"/>
      <c r="BZ1821" s="10"/>
      <c r="CA1821" s="10"/>
      <c r="CB1821" s="10"/>
      <c r="CC1821" s="10"/>
      <c r="CD1821" s="10"/>
      <c r="CE1821" s="10"/>
      <c r="CF1821" s="10"/>
      <c r="CG1821" s="10"/>
      <c r="CH1821" s="10"/>
      <c r="CI1821" s="10"/>
      <c r="CJ1821" s="10"/>
      <c r="CK1821" s="10"/>
      <c r="CL1821" s="10"/>
      <c r="CM1821" s="10"/>
      <c r="CN1821" s="10"/>
      <c r="CO1821" s="10"/>
      <c r="CP1821" s="10"/>
      <c r="CQ1821" s="10"/>
      <c r="CR1821" s="10"/>
      <c r="CS1821" s="10"/>
      <c r="CT1821" s="10"/>
      <c r="CU1821" s="10"/>
      <c r="CV1821" s="10"/>
      <c r="CW1821" s="10"/>
      <c r="CX1821" s="10"/>
      <c r="CY1821" s="10"/>
      <c r="CZ1821" s="10"/>
      <c r="DA1821" s="10"/>
      <c r="DB1821" s="10"/>
      <c r="DC1821" s="10"/>
      <c r="DD1821" s="10"/>
      <c r="DE1821" s="10"/>
      <c r="DF1821" s="10"/>
      <c r="DG1821" s="10"/>
      <c r="DH1821" s="10"/>
      <c r="DI1821" s="10"/>
      <c r="DJ1821" s="10"/>
      <c r="DK1821" s="10"/>
      <c r="DL1821" s="10"/>
      <c r="DM1821" s="10"/>
      <c r="DN1821" s="10"/>
      <c r="DO1821" s="10"/>
      <c r="DP1821" s="10"/>
      <c r="DQ1821" s="10"/>
      <c r="DR1821" s="10"/>
      <c r="DS1821" s="10"/>
    </row>
    <row r="1822" spans="1:123" s="101" customFormat="1" ht="10.95" customHeight="1" x14ac:dyDescent="0.25">
      <c r="A1822" s="75" t="s">
        <v>348</v>
      </c>
      <c r="B1822" s="95" t="str">
        <f t="shared" ref="B1822:B1824" si="508">IF(E1822&gt;0,"Bud02 " &amp; C1822 &amp;","&amp;D1822&amp;",'"&amp;E1822&amp;"',"&amp;1*R1822)</f>
        <v>Bud02 2020,5002,'560000',10218.3311111111</v>
      </c>
      <c r="C1822" s="96">
        <f t="shared" ref="C1822:C1825" si="509">$E$5</f>
        <v>2020</v>
      </c>
      <c r="D1822" s="96">
        <v>5002</v>
      </c>
      <c r="E1822" s="97">
        <f>IF(LEFT(H1822,1) = "x",H1822,F1822)</f>
        <v>560000</v>
      </c>
      <c r="F1822" s="90">
        <v>560000</v>
      </c>
      <c r="G1822" s="98">
        <f>IF(""="",1,SUBSTITUTE(SUBSTITUTE("","xxp","xpp"),"xppm13","xppm08"))</f>
        <v>1</v>
      </c>
      <c r="H1822" s="98">
        <f>IF(""="",1,"")</f>
        <v>1</v>
      </c>
      <c r="I1822" s="98">
        <f>IF(""="",1,IF(LEFT("",1)&lt;&gt;"E","",1))</f>
        <v>1</v>
      </c>
      <c r="J1822" s="98">
        <f>IF(""="",1,IF(LEFT("",1)="E","",1))</f>
        <v>1</v>
      </c>
      <c r="K1822" s="99" t="s">
        <v>395</v>
      </c>
      <c r="L1822" s="91">
        <v>5002</v>
      </c>
      <c r="M1822" s="100" t="str">
        <f>IF(LEFT($G1822,4)="xppm","*","")</f>
        <v/>
      </c>
      <c r="N1822" s="101" t="str">
        <f>UPPER(TRIM("          INTEREST EXPENSE"))</f>
        <v>INTEREST EXPENSE</v>
      </c>
      <c r="P1822" s="102" t="s">
        <v>356</v>
      </c>
      <c r="R1822" s="109">
        <f>IFERROR(IF(1*AB1822&gt;0,AB1822,V1822),V1822)</f>
        <v>10218.331111111111</v>
      </c>
      <c r="S1822" s="108"/>
      <c r="T1822" s="101">
        <f>IFERROR(IF(LEFT($G1822,4)="xppm",AD1822/VLOOKUP($G1822,$K$11:$Z$28,T$1,0),IF(LEFT($J1822,1)="E",AD1822/VLOOKUP($J1822,$K$11:$Z$28,T$1,0),AD1822/T$6)),"")</f>
        <v>10854.16</v>
      </c>
      <c r="V1822" s="101">
        <f>IFERROR(IF(LEFT($G1822,4)="xppm",AF1822/VLOOKUP($G1822,$K$11:$Z$28,V$1,0),IF(LEFT($J1822,1)="E",AF1822/VLOOKUP($J1822,$K$11:$Z$28,V$1,0),AF1822/V$6)),"")</f>
        <v>10218.331111111111</v>
      </c>
      <c r="X1822" s="101">
        <f>IFERROR(IF(LEFT($G1822,4)="xppm",AH1822/VLOOKUP($G1822,$K$11:$Z$28,X$1,0),IF(LEFT($J1822,1)="E",AH1822/VLOOKUP($J1822,$K$11:$Z$28,X$1,0),AH1822/X$6)),"")</f>
        <v>6090.05</v>
      </c>
      <c r="Z1822" s="101">
        <f>IFERROR(IF(LEFT($G1822,4)="xppm",AJ1822/VLOOKUP($G1822,$K$11:$Z$28,Z$1,0),IF(LEFT($J1822,1)="E",AJ1822/VLOOKUP($J1822,$K$11:$Z$28,Z$1,0),AJ1822/Z$6)),"")</f>
        <v>6430.6733329999997</v>
      </c>
      <c r="AA1822" s="108"/>
      <c r="AB1822" s="99">
        <f>IFERROR(IF(LEFT($G1822,4)="xppm",AL1822/VLOOKUP($G1822,$K$11:$Z$28,AB$1,0),IF(LEFT($J1822,1)="E",AL1822/VLOOKUP($J1822,$K$11:$AB$28,AB$1,0),AL1822/AB$6)),"")</f>
        <v>0</v>
      </c>
      <c r="AC1822" s="110"/>
      <c r="AD1822" s="14">
        <v>32562.48</v>
      </c>
      <c r="AE1822" s="14"/>
      <c r="AF1822" s="14">
        <v>91964.98</v>
      </c>
      <c r="AG1822" s="14"/>
      <c r="AH1822" s="14">
        <v>73080.600000000006</v>
      </c>
      <c r="AI1822" s="14"/>
      <c r="AJ1822" s="14">
        <v>77168.079996</v>
      </c>
      <c r="AK1822" s="65"/>
      <c r="AL1822" s="14">
        <v>0</v>
      </c>
      <c r="AM1822" s="65"/>
      <c r="AN1822" s="25">
        <v>8949.34</v>
      </c>
      <c r="AO1822" s="25">
        <v>7888.32</v>
      </c>
      <c r="AP1822" s="25">
        <v>9758.24</v>
      </c>
      <c r="AQ1822" s="25">
        <v>7539.03</v>
      </c>
      <c r="AR1822" s="25">
        <v>7901.74</v>
      </c>
      <c r="AS1822" s="25">
        <v>10347.780000000001</v>
      </c>
      <c r="AT1822" s="25">
        <v>11368.26</v>
      </c>
      <c r="AU1822" s="25">
        <v>11593.4</v>
      </c>
      <c r="AV1822" s="25">
        <v>10652.29</v>
      </c>
      <c r="AW1822" s="25">
        <v>10419.24</v>
      </c>
      <c r="AX1822" s="25">
        <v>10588.48</v>
      </c>
      <c r="AY1822" s="25">
        <v>11554.76</v>
      </c>
      <c r="AZ1822" s="108"/>
      <c r="BA1822" s="10"/>
      <c r="BB1822" s="10"/>
      <c r="BC1822" s="10"/>
      <c r="BD1822" s="10"/>
      <c r="BE1822" s="10"/>
      <c r="BF1822" s="10"/>
      <c r="BG1822" s="10"/>
      <c r="BH1822" s="10"/>
      <c r="BI1822" s="10"/>
      <c r="BJ1822" s="10"/>
      <c r="BK1822" s="10"/>
      <c r="BL1822" s="10"/>
      <c r="BM1822" s="10"/>
      <c r="BN1822" s="10"/>
      <c r="BO1822" s="10"/>
      <c r="BP1822" s="10"/>
      <c r="BQ1822" s="10"/>
      <c r="BR1822" s="10"/>
      <c r="BS1822" s="10"/>
      <c r="BT1822" s="10"/>
      <c r="BU1822" s="10"/>
      <c r="BV1822" s="10"/>
      <c r="BW1822" s="10"/>
      <c r="BX1822" s="10"/>
      <c r="BY1822" s="10"/>
      <c r="BZ1822" s="10"/>
      <c r="CA1822" s="10"/>
      <c r="CB1822" s="10"/>
      <c r="CC1822" s="10"/>
      <c r="CD1822" s="10"/>
      <c r="CE1822" s="10"/>
      <c r="CF1822" s="10"/>
      <c r="CG1822" s="10"/>
      <c r="CH1822" s="10"/>
      <c r="CI1822" s="10"/>
      <c r="CJ1822" s="10"/>
      <c r="CK1822" s="10"/>
      <c r="CL1822" s="10"/>
      <c r="CM1822" s="10"/>
      <c r="CN1822" s="10"/>
      <c r="CO1822" s="10"/>
      <c r="CP1822" s="10"/>
      <c r="CQ1822" s="10"/>
      <c r="CR1822" s="10"/>
      <c r="CS1822" s="10"/>
      <c r="CT1822" s="10"/>
      <c r="CU1822" s="10"/>
      <c r="CV1822" s="10"/>
      <c r="CW1822" s="10"/>
      <c r="CX1822" s="10"/>
      <c r="CY1822" s="10"/>
      <c r="CZ1822" s="10"/>
      <c r="DA1822" s="10"/>
      <c r="DB1822" s="10"/>
      <c r="DC1822" s="10"/>
      <c r="DD1822" s="10"/>
      <c r="DE1822" s="10"/>
      <c r="DF1822" s="10"/>
      <c r="DG1822" s="10"/>
      <c r="DH1822" s="10"/>
      <c r="DI1822" s="10"/>
      <c r="DJ1822" s="10"/>
      <c r="DK1822" s="10"/>
      <c r="DL1822" s="10"/>
      <c r="DM1822" s="10"/>
      <c r="DN1822" s="10"/>
      <c r="DO1822" s="10"/>
      <c r="DP1822" s="10"/>
      <c r="DQ1822" s="10"/>
      <c r="DR1822" s="10"/>
      <c r="DS1822" s="10"/>
    </row>
    <row r="1823" spans="1:123" s="101" customFormat="1" ht="10.95" customHeight="1" x14ac:dyDescent="0.25">
      <c r="A1823" s="75" t="s">
        <v>348</v>
      </c>
      <c r="B1823" s="95" t="str">
        <f t="shared" si="508"/>
        <v>Bud02 2020,5002,'560500',25318.6</v>
      </c>
      <c r="C1823" s="96">
        <f t="shared" si="509"/>
        <v>2020</v>
      </c>
      <c r="D1823" s="96">
        <v>5002</v>
      </c>
      <c r="E1823" s="97">
        <f>IF(LEFT(H1823,1) = "x",H1823,F1823)</f>
        <v>560500</v>
      </c>
      <c r="F1823" s="90">
        <v>560500</v>
      </c>
      <c r="G1823" s="98">
        <f>IF(""="",1,SUBSTITUTE(SUBSTITUTE("","xxp","xpp"),"xppm13","xppm08"))</f>
        <v>1</v>
      </c>
      <c r="H1823" s="98">
        <f>IF(""="",1,"")</f>
        <v>1</v>
      </c>
      <c r="I1823" s="98">
        <f>IF(""="",1,IF(LEFT("",1)&lt;&gt;"E","",1))</f>
        <v>1</v>
      </c>
      <c r="J1823" s="98">
        <f>IF(""="",1,IF(LEFT("",1)="E","",1))</f>
        <v>1</v>
      </c>
      <c r="K1823" s="99" t="s">
        <v>396</v>
      </c>
      <c r="L1823" s="91">
        <v>5002</v>
      </c>
      <c r="M1823" s="100" t="str">
        <f>IF(LEFT($G1823,4)="xppm","*","")</f>
        <v/>
      </c>
      <c r="N1823" s="101" t="str">
        <f>UPPER(TRIM("          RENT EXPENSE"))</f>
        <v>RENT EXPENSE</v>
      </c>
      <c r="P1823" s="102" t="s">
        <v>356</v>
      </c>
      <c r="R1823" s="109">
        <f>IFERROR(IF(1*AB1823&gt;0,AB1823,V1823),V1823)</f>
        <v>25318.6</v>
      </c>
      <c r="S1823" s="108"/>
      <c r="T1823" s="101">
        <f>IFERROR(IF(LEFT($G1823,4)="xppm",AD1823/VLOOKUP($G1823,$K$11:$Z$28,T$1,0),IF(LEFT($J1823,1)="E",AD1823/VLOOKUP($J1823,$K$11:$Z$28,T$1,0),AD1823/T$6)),"")</f>
        <v>25338.600000000002</v>
      </c>
      <c r="V1823" s="101">
        <f>IFERROR(IF(LEFT($G1823,4)="xppm",AF1823/VLOOKUP($G1823,$K$11:$Z$28,V$1,0),IF(LEFT($J1823,1)="E",AF1823/VLOOKUP($J1823,$K$11:$Z$28,V$1,0),AF1823/V$6)),"")</f>
        <v>25318.6</v>
      </c>
      <c r="X1823" s="101">
        <f>IFERROR(IF(LEFT($G1823,4)="xppm",AH1823/VLOOKUP($G1823,$K$11:$Z$28,X$1,0),IF(LEFT($J1823,1)="E",AH1823/VLOOKUP($J1823,$K$11:$Z$28,X$1,0),AH1823/X$6)),"")</f>
        <v>25268.600000000002</v>
      </c>
      <c r="Z1823" s="101">
        <f>IFERROR(IF(LEFT($G1823,4)="xppm",AJ1823/VLOOKUP($G1823,$K$11:$Z$28,Z$1,0),IF(LEFT($J1823,1)="E",AJ1823/VLOOKUP($J1823,$K$11:$Z$28,Z$1,0),AJ1823/Z$6)),"")</f>
        <v>25338.600000000002</v>
      </c>
      <c r="AA1823" s="108"/>
      <c r="AB1823" s="99">
        <f>IFERROR(IF(LEFT($G1823,4)="xppm",AL1823/VLOOKUP($G1823,$K$11:$Z$28,AB$1,0),IF(LEFT($J1823,1)="E",AL1823/VLOOKUP($J1823,$K$11:$AB$28,AB$1,0),AL1823/AB$6)),"")</f>
        <v>0</v>
      </c>
      <c r="AC1823" s="110"/>
      <c r="AD1823" s="14">
        <v>76015.8</v>
      </c>
      <c r="AE1823" s="14"/>
      <c r="AF1823" s="14">
        <v>227867.4</v>
      </c>
      <c r="AG1823" s="14"/>
      <c r="AH1823" s="14">
        <v>303223.2</v>
      </c>
      <c r="AI1823" s="14"/>
      <c r="AJ1823" s="14">
        <v>304063.2</v>
      </c>
      <c r="AK1823" s="65"/>
      <c r="AL1823" s="14">
        <v>0</v>
      </c>
      <c r="AM1823" s="65"/>
      <c r="AN1823" s="25">
        <v>24393.599999999999</v>
      </c>
      <c r="AO1823" s="25">
        <v>24393.599999999999</v>
      </c>
      <c r="AP1823" s="25">
        <v>34893.599999999999</v>
      </c>
      <c r="AQ1823" s="25">
        <v>24393.599999999999</v>
      </c>
      <c r="AR1823" s="25">
        <v>24393.599999999999</v>
      </c>
      <c r="AS1823" s="25">
        <v>27093.599999999999</v>
      </c>
      <c r="AT1823" s="25">
        <v>25293.599999999999</v>
      </c>
      <c r="AU1823" s="25">
        <v>25338.6</v>
      </c>
      <c r="AV1823" s="25">
        <v>25338.6</v>
      </c>
      <c r="AW1823" s="25">
        <v>25338.6</v>
      </c>
      <c r="AX1823" s="25">
        <v>25338.6</v>
      </c>
      <c r="AY1823" s="25">
        <v>25338.6</v>
      </c>
      <c r="AZ1823" s="108"/>
      <c r="BA1823" s="10"/>
      <c r="BB1823" s="10"/>
      <c r="BC1823" s="10"/>
      <c r="BD1823" s="10"/>
      <c r="BE1823" s="10"/>
      <c r="BF1823" s="10"/>
      <c r="BG1823" s="10"/>
      <c r="BH1823" s="10"/>
      <c r="BI1823" s="10"/>
      <c r="BJ1823" s="10"/>
      <c r="BK1823" s="10"/>
      <c r="BL1823" s="10"/>
      <c r="BM1823" s="10"/>
      <c r="BN1823" s="10"/>
      <c r="BO1823" s="10"/>
      <c r="BP1823" s="10"/>
      <c r="BQ1823" s="10"/>
      <c r="BR1823" s="10"/>
      <c r="BS1823" s="10"/>
      <c r="BT1823" s="10"/>
      <c r="BU1823" s="10"/>
      <c r="BV1823" s="10"/>
      <c r="BW1823" s="10"/>
      <c r="BX1823" s="10"/>
      <c r="BY1823" s="10"/>
      <c r="BZ1823" s="10"/>
      <c r="CA1823" s="10"/>
      <c r="CB1823" s="10"/>
      <c r="CC1823" s="10"/>
      <c r="CD1823" s="10"/>
      <c r="CE1823" s="10"/>
      <c r="CF1823" s="10"/>
      <c r="CG1823" s="10"/>
      <c r="CH1823" s="10"/>
      <c r="CI1823" s="10"/>
      <c r="CJ1823" s="10"/>
      <c r="CK1823" s="10"/>
      <c r="CL1823" s="10"/>
      <c r="CM1823" s="10"/>
      <c r="CN1823" s="10"/>
      <c r="CO1823" s="10"/>
      <c r="CP1823" s="10"/>
      <c r="CQ1823" s="10"/>
      <c r="CR1823" s="10"/>
      <c r="CS1823" s="10"/>
      <c r="CT1823" s="10"/>
      <c r="CU1823" s="10"/>
      <c r="CV1823" s="10"/>
      <c r="CW1823" s="10"/>
      <c r="CX1823" s="10"/>
      <c r="CY1823" s="10"/>
      <c r="CZ1823" s="10"/>
      <c r="DA1823" s="10"/>
      <c r="DB1823" s="10"/>
      <c r="DC1823" s="10"/>
      <c r="DD1823" s="10"/>
      <c r="DE1823" s="10"/>
      <c r="DF1823" s="10"/>
      <c r="DG1823" s="10"/>
      <c r="DH1823" s="10"/>
      <c r="DI1823" s="10"/>
      <c r="DJ1823" s="10"/>
      <c r="DK1823" s="10"/>
      <c r="DL1823" s="10"/>
      <c r="DM1823" s="10"/>
      <c r="DN1823" s="10"/>
      <c r="DO1823" s="10"/>
      <c r="DP1823" s="10"/>
      <c r="DQ1823" s="10"/>
      <c r="DR1823" s="10"/>
      <c r="DS1823" s="10"/>
    </row>
    <row r="1824" spans="1:123" s="101" customFormat="1" ht="10.95" customHeight="1" x14ac:dyDescent="0.25">
      <c r="A1824" s="75" t="s">
        <v>348</v>
      </c>
      <c r="B1824" s="95" t="b">
        <f t="shared" si="508"/>
        <v>0</v>
      </c>
      <c r="C1824" s="96">
        <f t="shared" si="509"/>
        <v>2020</v>
      </c>
      <c r="D1824" s="96">
        <v>5002</v>
      </c>
      <c r="E1824" s="97">
        <f>IF(LEFT(H1824,1) = "x",H1824,F1824)</f>
        <v>0</v>
      </c>
      <c r="F1824" s="90"/>
      <c r="G1824" s="98">
        <f>IF(""="",1,SUBSTITUTE(SUBSTITUTE("","xxp","xpp"),"xppm13","xppm08"))</f>
        <v>1</v>
      </c>
      <c r="H1824" s="98">
        <f>IF(""="",1,"")</f>
        <v>1</v>
      </c>
      <c r="I1824" s="98">
        <f>IF(""="",1,IF(LEFT("",1)&lt;&gt;"E","",1))</f>
        <v>1</v>
      </c>
      <c r="J1824" s="98">
        <f>IF(""="",1,IF(LEFT("",1)="E","",1))</f>
        <v>1</v>
      </c>
      <c r="K1824" s="99" t="s">
        <v>397</v>
      </c>
      <c r="L1824" s="91">
        <v>5002</v>
      </c>
      <c r="M1824" s="100" t="str">
        <f>IF(LEFT($G1824,4)="xppm","*","")</f>
        <v/>
      </c>
      <c r="N1824" s="101" t="str">
        <f>UPPER(TRIM("          NON-RECURRING MISC. EXPENSE"))</f>
        <v>NON-RECURRING MISC. EXPENSE</v>
      </c>
      <c r="P1824" s="102" t="s">
        <v>356</v>
      </c>
      <c r="R1824" s="109">
        <f>IFERROR(IF(1*AB1824&gt;0,AB1824,V1824),V1824)</f>
        <v>0</v>
      </c>
      <c r="S1824" s="108"/>
      <c r="T1824" s="101">
        <f>IFERROR(IF(LEFT($G1824,4)="xppm",AD1824/VLOOKUP($G1824,$K$11:$Z$28,T$1,0),IF(LEFT($J1824,1)="E",AD1824/VLOOKUP($J1824,$K$11:$Z$28,T$1,0),AD1824/T$6)),"")</f>
        <v>0</v>
      </c>
      <c r="V1824" s="101">
        <f>IFERROR(IF(LEFT($G1824,4)="xppm",AF1824/VLOOKUP($G1824,$K$11:$Z$28,V$1,0),IF(LEFT($J1824,1)="E",AF1824/VLOOKUP($J1824,$K$11:$Z$28,V$1,0),AF1824/V$6)),"")</f>
        <v>0</v>
      </c>
      <c r="X1824" s="101">
        <f>IFERROR(IF(LEFT($G1824,4)="xppm",AH1824/VLOOKUP($G1824,$K$11:$Z$28,X$1,0),IF(LEFT($J1824,1)="E",AH1824/VLOOKUP($J1824,$K$11:$Z$28,X$1,0),AH1824/X$6)),"")</f>
        <v>0</v>
      </c>
      <c r="Z1824" s="101">
        <f>IFERROR(IF(LEFT($G1824,4)="xppm",AJ1824/VLOOKUP($G1824,$K$11:$Z$28,Z$1,0),IF(LEFT($J1824,1)="E",AJ1824/VLOOKUP($J1824,$K$11:$Z$28,Z$1,0),AJ1824/Z$6)),"")</f>
        <v>0</v>
      </c>
      <c r="AA1824" s="108"/>
      <c r="AB1824" s="99">
        <f>IFERROR(IF(LEFT($G1824,4)="xppm",AL1824/VLOOKUP($G1824,$K$11:$Z$28,AB$1,0),IF(LEFT($J1824,1)="E",AL1824/VLOOKUP($J1824,$K$11:$AB$28,AB$1,0),AL1824/AB$6)),"")</f>
        <v>0</v>
      </c>
      <c r="AC1824" s="110"/>
      <c r="AD1824" s="14"/>
      <c r="AE1824" s="14"/>
      <c r="AF1824" s="14"/>
      <c r="AG1824" s="14"/>
      <c r="AH1824" s="14"/>
      <c r="AI1824" s="14"/>
      <c r="AJ1824" s="14"/>
      <c r="AK1824" s="65"/>
      <c r="AL1824" s="14"/>
      <c r="AM1824" s="65"/>
      <c r="AN1824" s="25"/>
      <c r="AO1824" s="25"/>
      <c r="AP1824" s="25"/>
      <c r="AQ1824" s="25"/>
      <c r="AR1824" s="25"/>
      <c r="AS1824" s="25"/>
      <c r="AT1824" s="25"/>
      <c r="AU1824" s="25"/>
      <c r="AV1824" s="25"/>
      <c r="AW1824" s="25"/>
      <c r="AX1824" s="25"/>
      <c r="AY1824" s="25"/>
      <c r="AZ1824" s="108"/>
      <c r="BA1824" s="10"/>
      <c r="BB1824" s="10"/>
      <c r="BC1824" s="10"/>
      <c r="BD1824" s="10"/>
      <c r="BE1824" s="10"/>
      <c r="BF1824" s="10"/>
      <c r="BG1824" s="10"/>
      <c r="BH1824" s="10"/>
      <c r="BI1824" s="10"/>
      <c r="BJ1824" s="10"/>
      <c r="BK1824" s="10"/>
      <c r="BL1824" s="10"/>
      <c r="BM1824" s="10"/>
      <c r="BN1824" s="10"/>
      <c r="BO1824" s="10"/>
      <c r="BP1824" s="10"/>
      <c r="BQ1824" s="10"/>
      <c r="BR1824" s="10"/>
      <c r="BS1824" s="10"/>
      <c r="BT1824" s="10"/>
      <c r="BU1824" s="10"/>
      <c r="BV1824" s="10"/>
      <c r="BW1824" s="10"/>
      <c r="BX1824" s="10"/>
      <c r="BY1824" s="10"/>
      <c r="BZ1824" s="10"/>
      <c r="CA1824" s="10"/>
      <c r="CB1824" s="10"/>
      <c r="CC1824" s="10"/>
      <c r="CD1824" s="10"/>
      <c r="CE1824" s="10"/>
      <c r="CF1824" s="10"/>
      <c r="CG1824" s="10"/>
      <c r="CH1824" s="10"/>
      <c r="CI1824" s="10"/>
      <c r="CJ1824" s="10"/>
      <c r="CK1824" s="10"/>
      <c r="CL1824" s="10"/>
      <c r="CM1824" s="10"/>
      <c r="CN1824" s="10"/>
      <c r="CO1824" s="10"/>
      <c r="CP1824" s="10"/>
      <c r="CQ1824" s="10"/>
      <c r="CR1824" s="10"/>
      <c r="CS1824" s="10"/>
      <c r="CT1824" s="10"/>
      <c r="CU1824" s="10"/>
      <c r="CV1824" s="10"/>
      <c r="CW1824" s="10"/>
      <c r="CX1824" s="10"/>
      <c r="CY1824" s="10"/>
      <c r="CZ1824" s="10"/>
      <c r="DA1824" s="10"/>
      <c r="DB1824" s="10"/>
      <c r="DC1824" s="10"/>
      <c r="DD1824" s="10"/>
      <c r="DE1824" s="10"/>
      <c r="DF1824" s="10"/>
      <c r="DG1824" s="10"/>
      <c r="DH1824" s="10"/>
      <c r="DI1824" s="10"/>
      <c r="DJ1824" s="10"/>
      <c r="DK1824" s="10"/>
      <c r="DL1824" s="10"/>
      <c r="DM1824" s="10"/>
      <c r="DN1824" s="10"/>
      <c r="DO1824" s="10"/>
      <c r="DP1824" s="10"/>
      <c r="DQ1824" s="10"/>
      <c r="DR1824" s="10"/>
      <c r="DS1824" s="10"/>
    </row>
    <row r="1825" spans="1:123" ht="4.05" customHeight="1" x14ac:dyDescent="0.25">
      <c r="A1825" s="75" t="s">
        <v>348</v>
      </c>
      <c r="E1825" s="111"/>
      <c r="F1825" s="112"/>
      <c r="T1825" s="25"/>
      <c r="U1825" s="25"/>
      <c r="V1825" s="25"/>
      <c r="W1825" s="25"/>
      <c r="X1825" s="25"/>
      <c r="Y1825" s="25"/>
      <c r="Z1825" s="25"/>
      <c r="AA1825" s="25"/>
      <c r="AB1825" s="14"/>
      <c r="AC1825" s="14"/>
    </row>
    <row r="1826" spans="1:123" s="5" customFormat="1" x14ac:dyDescent="0.25">
      <c r="A1826" s="75" t="s">
        <v>348</v>
      </c>
      <c r="E1826" s="6"/>
      <c r="G1826" s="8"/>
      <c r="H1826" s="8"/>
      <c r="I1826" s="8"/>
      <c r="J1826" s="8"/>
      <c r="K1826" s="6"/>
      <c r="L1826" s="76"/>
      <c r="M1826" s="76"/>
      <c r="N1826" s="10"/>
      <c r="O1826" s="10"/>
      <c r="P1826" s="70"/>
      <c r="Q1826" s="10"/>
      <c r="R1826" s="10"/>
      <c r="S1826" s="10"/>
      <c r="T1826" s="10"/>
      <c r="U1826" s="10"/>
      <c r="V1826" s="10"/>
      <c r="W1826" s="10"/>
      <c r="X1826" s="10"/>
      <c r="Y1826" s="10"/>
      <c r="Z1826" s="10"/>
      <c r="AA1826" s="10"/>
      <c r="AB1826" s="6"/>
      <c r="AC1826" s="6"/>
      <c r="AD1826" s="14"/>
      <c r="AE1826" s="14"/>
      <c r="AF1826" s="14"/>
      <c r="AG1826" s="14"/>
      <c r="AH1826" s="14"/>
      <c r="AI1826" s="14"/>
      <c r="AJ1826" s="14"/>
      <c r="AK1826" s="14"/>
      <c r="AL1826" s="14"/>
      <c r="AM1826" s="14"/>
      <c r="AN1826" s="25"/>
      <c r="AO1826" s="25"/>
      <c r="AP1826" s="25"/>
      <c r="AQ1826" s="25"/>
      <c r="AR1826" s="25"/>
      <c r="AS1826" s="25"/>
      <c r="AT1826" s="25"/>
      <c r="AU1826" s="25"/>
      <c r="AV1826" s="25"/>
      <c r="AW1826" s="25"/>
      <c r="AX1826" s="25"/>
      <c r="AY1826" s="25"/>
      <c r="AZ1826" s="10"/>
      <c r="BA1826" s="10"/>
      <c r="BB1826" s="10"/>
      <c r="BC1826" s="10"/>
      <c r="BD1826" s="10"/>
      <c r="BE1826" s="10"/>
      <c r="BF1826" s="10"/>
      <c r="BG1826" s="10"/>
      <c r="BH1826" s="10"/>
      <c r="BI1826" s="10"/>
      <c r="BJ1826" s="10"/>
      <c r="BK1826" s="10"/>
      <c r="BL1826" s="10"/>
      <c r="BM1826" s="10"/>
      <c r="BN1826" s="10"/>
      <c r="BO1826" s="10"/>
      <c r="BP1826" s="10"/>
      <c r="BQ1826" s="10"/>
      <c r="BR1826" s="10"/>
      <c r="BS1826" s="10"/>
      <c r="BT1826" s="10"/>
      <c r="BU1826" s="10"/>
      <c r="BV1826" s="10"/>
      <c r="BW1826" s="10"/>
      <c r="BX1826" s="10"/>
      <c r="BY1826" s="10"/>
      <c r="BZ1826" s="10"/>
      <c r="CA1826" s="10"/>
      <c r="CB1826" s="10"/>
      <c r="CC1826" s="10"/>
      <c r="CD1826" s="10"/>
      <c r="CE1826" s="10"/>
      <c r="CF1826" s="10"/>
      <c r="CG1826" s="10"/>
      <c r="CH1826" s="10"/>
      <c r="CI1826" s="10"/>
      <c r="CJ1826" s="10"/>
      <c r="CK1826" s="10"/>
      <c r="CL1826" s="10"/>
      <c r="CM1826" s="10"/>
      <c r="CN1826" s="10"/>
      <c r="CO1826" s="10"/>
      <c r="CP1826" s="10"/>
      <c r="CQ1826" s="10"/>
      <c r="CR1826" s="10"/>
      <c r="CS1826" s="10"/>
      <c r="CT1826" s="10"/>
      <c r="CU1826" s="10"/>
      <c r="CV1826" s="10"/>
      <c r="CW1826" s="10"/>
      <c r="CX1826" s="10"/>
      <c r="CY1826" s="10"/>
      <c r="CZ1826" s="10"/>
      <c r="DA1826" s="10"/>
      <c r="DB1826" s="10"/>
      <c r="DC1826" s="10"/>
      <c r="DD1826" s="10"/>
      <c r="DE1826" s="10"/>
      <c r="DF1826" s="10"/>
      <c r="DG1826" s="10"/>
      <c r="DH1826" s="10"/>
      <c r="DI1826" s="10"/>
      <c r="DJ1826" s="10"/>
      <c r="DK1826" s="10"/>
      <c r="DL1826" s="10"/>
      <c r="DM1826" s="10"/>
      <c r="DN1826" s="10"/>
      <c r="DO1826" s="10"/>
      <c r="DP1826" s="10"/>
      <c r="DQ1826" s="10"/>
      <c r="DR1826" s="10"/>
      <c r="DS1826" s="10"/>
    </row>
    <row r="1827" spans="1:123" ht="22.8" customHeight="1" x14ac:dyDescent="0.35">
      <c r="A1827" s="75" t="s">
        <v>348</v>
      </c>
      <c r="K1827" s="6">
        <v>5003</v>
      </c>
      <c r="L1827" s="77">
        <v>5003</v>
      </c>
      <c r="M1827" s="77"/>
      <c r="N1827" s="78" t="s">
        <v>429</v>
      </c>
      <c r="O1827" s="79"/>
      <c r="S1827" s="58"/>
      <c r="AA1827" s="58"/>
      <c r="AC1827" s="72"/>
      <c r="AK1827" s="65"/>
      <c r="AM1827" s="65"/>
      <c r="AZ1827" s="58"/>
    </row>
    <row r="1828" spans="1:123" x14ac:dyDescent="0.25">
      <c r="A1828" s="75" t="s">
        <v>348</v>
      </c>
    </row>
    <row r="1829" spans="1:123" s="86" customFormat="1" ht="15" customHeight="1" x14ac:dyDescent="0.25">
      <c r="A1829" s="75" t="s">
        <v>348</v>
      </c>
      <c r="B1829" s="80"/>
      <c r="C1829" s="80"/>
      <c r="D1829" s="80"/>
      <c r="E1829" s="81"/>
      <c r="F1829" s="82"/>
      <c r="G1829" s="81"/>
      <c r="H1829" s="81"/>
      <c r="I1829" s="81"/>
      <c r="J1829" s="81"/>
      <c r="K1829" s="81"/>
      <c r="L1829" s="83">
        <f>L1830</f>
        <v>5003</v>
      </c>
      <c r="M1829" s="84" t="s">
        <v>350</v>
      </c>
      <c r="N1829" s="84"/>
      <c r="O1829" s="84"/>
      <c r="P1829" s="84"/>
      <c r="Q1829" s="84"/>
      <c r="R1829" s="84"/>
      <c r="S1829" s="84"/>
      <c r="T1829" s="84"/>
      <c r="U1829" s="84"/>
      <c r="V1829" s="84"/>
      <c r="W1829" s="84"/>
      <c r="X1829" s="84"/>
      <c r="Y1829" s="84"/>
      <c r="Z1829" s="84"/>
      <c r="AA1829" s="84"/>
      <c r="AB1829" s="81"/>
      <c r="AC1829" s="81"/>
      <c r="AD1829" s="14"/>
      <c r="AE1829" s="14"/>
      <c r="AF1829" s="14"/>
      <c r="AG1829" s="14"/>
      <c r="AH1829" s="14"/>
      <c r="AI1829" s="14"/>
      <c r="AJ1829" s="14"/>
      <c r="AK1829" s="14"/>
      <c r="AL1829" s="14"/>
      <c r="AM1829" s="14"/>
      <c r="AN1829" s="85"/>
      <c r="AO1829" s="85"/>
      <c r="AP1829" s="85"/>
      <c r="AQ1829" s="85"/>
      <c r="AR1829" s="85"/>
      <c r="AS1829" s="85"/>
      <c r="AT1829" s="85"/>
      <c r="AU1829" s="85"/>
      <c r="AV1829" s="85"/>
      <c r="AW1829" s="85"/>
      <c r="AX1829" s="85"/>
      <c r="AY1829" s="85"/>
      <c r="AZ1829" s="84"/>
      <c r="BA1829" s="10"/>
      <c r="BB1829" s="10"/>
      <c r="BC1829" s="10"/>
      <c r="BD1829" s="10"/>
      <c r="BE1829" s="10"/>
      <c r="BF1829" s="10"/>
      <c r="BG1829" s="10"/>
      <c r="BH1829" s="10"/>
      <c r="BI1829" s="10"/>
      <c r="BJ1829" s="10"/>
      <c r="BK1829" s="10"/>
      <c r="BL1829" s="10"/>
      <c r="BM1829" s="10"/>
      <c r="BN1829" s="10"/>
      <c r="BO1829" s="10"/>
      <c r="BP1829" s="10"/>
      <c r="BQ1829" s="10"/>
      <c r="BR1829" s="10"/>
      <c r="BS1829" s="10"/>
      <c r="BT1829" s="10"/>
      <c r="BU1829" s="10"/>
      <c r="BV1829" s="10"/>
      <c r="BW1829" s="10"/>
      <c r="BX1829" s="10"/>
      <c r="BY1829" s="10"/>
      <c r="BZ1829" s="10"/>
      <c r="CA1829" s="10"/>
      <c r="CB1829" s="10"/>
      <c r="CC1829" s="10"/>
      <c r="CD1829" s="10"/>
      <c r="CE1829" s="10"/>
      <c r="CF1829" s="10"/>
      <c r="CG1829" s="10"/>
      <c r="CH1829" s="10"/>
      <c r="CI1829" s="10"/>
      <c r="CJ1829" s="10"/>
      <c r="CK1829" s="10"/>
      <c r="CL1829" s="10"/>
      <c r="CM1829" s="10"/>
      <c r="CN1829" s="10"/>
      <c r="CO1829" s="10"/>
      <c r="CP1829" s="10"/>
      <c r="CQ1829" s="10"/>
      <c r="CR1829" s="10"/>
      <c r="CS1829" s="10"/>
      <c r="CT1829" s="10"/>
      <c r="CU1829" s="10"/>
      <c r="CV1829" s="10"/>
      <c r="CW1829" s="10"/>
      <c r="CX1829" s="10"/>
      <c r="CY1829" s="10"/>
      <c r="CZ1829" s="10"/>
      <c r="DA1829" s="10"/>
      <c r="DB1829" s="10"/>
      <c r="DC1829" s="10"/>
      <c r="DD1829" s="10"/>
      <c r="DE1829" s="10"/>
      <c r="DF1829" s="10"/>
      <c r="DG1829" s="10"/>
      <c r="DH1829" s="10"/>
      <c r="DI1829" s="10"/>
      <c r="DJ1829" s="10"/>
      <c r="DK1829" s="10"/>
      <c r="DL1829" s="10"/>
      <c r="DM1829" s="10"/>
      <c r="DN1829" s="10"/>
      <c r="DO1829" s="10"/>
      <c r="DP1829" s="10"/>
      <c r="DQ1829" s="10"/>
      <c r="DR1829" s="10"/>
      <c r="DS1829" s="10"/>
    </row>
    <row r="1830" spans="1:123" s="25" customFormat="1" ht="10.95" customHeight="1" x14ac:dyDescent="0.25">
      <c r="A1830" s="87" t="s">
        <v>348</v>
      </c>
      <c r="B1830" s="88"/>
      <c r="C1830" s="88"/>
      <c r="D1830" s="88"/>
      <c r="E1830" s="89"/>
      <c r="F1830" s="90"/>
      <c r="G1830" s="13"/>
      <c r="H1830" s="13"/>
      <c r="I1830" s="13"/>
      <c r="J1830" s="13"/>
      <c r="K1830" s="14" t="s">
        <v>295</v>
      </c>
      <c r="L1830" s="91">
        <v>5003</v>
      </c>
      <c r="M1830" s="92"/>
      <c r="N1830" s="25" t="str">
        <f>TRIM("    TOTAL DAYS")</f>
        <v>TOTAL DAYS</v>
      </c>
      <c r="P1830" s="70"/>
      <c r="Q1830" s="10"/>
      <c r="R1830" s="85"/>
      <c r="S1830" s="93"/>
      <c r="T1830" s="25">
        <f>AD1830/T$6</f>
        <v>2361.3333333333335</v>
      </c>
      <c r="V1830" s="25">
        <f>AF1830/V$6</f>
        <v>2409.5555555555557</v>
      </c>
      <c r="X1830" s="25">
        <f>AH1830/X$6</f>
        <v>2329.75</v>
      </c>
      <c r="Z1830" s="25">
        <f>AJ1830/Z$6</f>
        <v>2433.4166666666665</v>
      </c>
      <c r="AA1830" s="93"/>
      <c r="AB1830" s="14">
        <f>AL1830/AB$6</f>
        <v>0</v>
      </c>
      <c r="AC1830" s="65"/>
      <c r="AD1830" s="14">
        <v>7084</v>
      </c>
      <c r="AE1830" s="14"/>
      <c r="AF1830" s="14">
        <v>21686</v>
      </c>
      <c r="AG1830" s="14"/>
      <c r="AH1830" s="14">
        <v>27957</v>
      </c>
      <c r="AI1830" s="14"/>
      <c r="AJ1830" s="14">
        <v>29201</v>
      </c>
      <c r="AK1830" s="65"/>
      <c r="AL1830" s="14">
        <v>0</v>
      </c>
      <c r="AM1830" s="65"/>
      <c r="AN1830" s="25">
        <v>2361</v>
      </c>
      <c r="AO1830" s="25">
        <v>2347</v>
      </c>
      <c r="AP1830" s="25">
        <v>2475</v>
      </c>
      <c r="AQ1830" s="25">
        <v>2554</v>
      </c>
      <c r="AR1830" s="25">
        <v>2270</v>
      </c>
      <c r="AS1830" s="25">
        <v>2537</v>
      </c>
      <c r="AT1830" s="25">
        <v>2404</v>
      </c>
      <c r="AU1830" s="25">
        <v>2441</v>
      </c>
      <c r="AV1830" s="25">
        <v>2396</v>
      </c>
      <c r="AW1830" s="25">
        <v>2447</v>
      </c>
      <c r="AX1830" s="25">
        <v>2372</v>
      </c>
      <c r="AY1830" s="25">
        <v>2265</v>
      </c>
      <c r="AZ1830" s="93"/>
      <c r="BA1830" s="10"/>
      <c r="BB1830" s="10"/>
      <c r="BC1830" s="10"/>
      <c r="BD1830" s="10"/>
      <c r="BE1830" s="10"/>
      <c r="BF1830" s="10"/>
      <c r="BG1830" s="10"/>
      <c r="BH1830" s="10"/>
      <c r="BI1830" s="10"/>
      <c r="BJ1830" s="10"/>
      <c r="BK1830" s="10"/>
      <c r="BL1830" s="10"/>
      <c r="BM1830" s="10"/>
      <c r="BN1830" s="10"/>
      <c r="BO1830" s="10"/>
      <c r="BP1830" s="10"/>
      <c r="BQ1830" s="10"/>
      <c r="BR1830" s="10"/>
      <c r="BS1830" s="10"/>
      <c r="BT1830" s="10"/>
      <c r="BU1830" s="10"/>
      <c r="BV1830" s="10"/>
      <c r="BW1830" s="10"/>
      <c r="BX1830" s="10"/>
      <c r="BY1830" s="10"/>
      <c r="BZ1830" s="10"/>
      <c r="CA1830" s="10"/>
      <c r="CB1830" s="10"/>
      <c r="CC1830" s="10"/>
      <c r="CD1830" s="10"/>
      <c r="CE1830" s="10"/>
      <c r="CF1830" s="10"/>
      <c r="CG1830" s="10"/>
      <c r="CH1830" s="10"/>
      <c r="CI1830" s="10"/>
      <c r="CJ1830" s="10"/>
      <c r="CK1830" s="10"/>
      <c r="CL1830" s="10"/>
      <c r="CM1830" s="10"/>
      <c r="CN1830" s="10"/>
      <c r="CO1830" s="10"/>
      <c r="CP1830" s="10"/>
      <c r="CQ1830" s="10"/>
      <c r="CR1830" s="10"/>
      <c r="CS1830" s="10"/>
      <c r="CT1830" s="10"/>
      <c r="CU1830" s="10"/>
      <c r="CV1830" s="10"/>
      <c r="CW1830" s="10"/>
      <c r="CX1830" s="10"/>
      <c r="CY1830" s="10"/>
      <c r="CZ1830" s="10"/>
      <c r="DA1830" s="10"/>
      <c r="DB1830" s="10"/>
      <c r="DC1830" s="10"/>
      <c r="DD1830" s="10"/>
      <c r="DE1830" s="10"/>
      <c r="DF1830" s="10"/>
      <c r="DG1830" s="10"/>
      <c r="DH1830" s="10"/>
      <c r="DI1830" s="10"/>
      <c r="DJ1830" s="10"/>
      <c r="DK1830" s="10"/>
      <c r="DL1830" s="10"/>
      <c r="DM1830" s="10"/>
      <c r="DN1830" s="10"/>
      <c r="DO1830" s="10"/>
      <c r="DP1830" s="10"/>
      <c r="DQ1830" s="10"/>
      <c r="DR1830" s="10"/>
      <c r="DS1830" s="10"/>
    </row>
    <row r="1831" spans="1:123" s="25" customFormat="1" ht="10.95" customHeight="1" x14ac:dyDescent="0.25">
      <c r="A1831" s="87" t="s">
        <v>348</v>
      </c>
      <c r="B1831" s="88"/>
      <c r="C1831" s="88"/>
      <c r="D1831" s="88"/>
      <c r="E1831" s="89"/>
      <c r="F1831" s="90"/>
      <c r="G1831" s="13"/>
      <c r="H1831" s="13"/>
      <c r="I1831" s="13"/>
      <c r="J1831" s="13"/>
      <c r="K1831" s="14" t="s">
        <v>299</v>
      </c>
      <c r="L1831" s="91">
        <v>5003</v>
      </c>
      <c r="M1831" s="92"/>
      <c r="N1831" s="25" t="str">
        <f>TRIM("      TOTAL ANCILLARIES")</f>
        <v>TOTAL ANCILLARIES</v>
      </c>
      <c r="P1831" s="70"/>
      <c r="Q1831" s="10"/>
      <c r="R1831" s="85"/>
      <c r="S1831" s="93"/>
      <c r="T1831" s="25">
        <f>AD1831/T$6</f>
        <v>23045.233333333334</v>
      </c>
      <c r="V1831" s="25">
        <f>AF1831/V$6</f>
        <v>29124.851111111111</v>
      </c>
      <c r="X1831" s="25">
        <f>AH1831/X$6</f>
        <v>24066.08083333333</v>
      </c>
      <c r="Z1831" s="25">
        <f>AJ1831/Z$6</f>
        <v>23794.63535</v>
      </c>
      <c r="AA1831" s="93"/>
      <c r="AB1831" s="14">
        <f>AL1831/AB$6</f>
        <v>0</v>
      </c>
      <c r="AC1831" s="65"/>
      <c r="AD1831" s="14">
        <v>69135.7</v>
      </c>
      <c r="AE1831" s="14"/>
      <c r="AF1831" s="14">
        <v>262123.66</v>
      </c>
      <c r="AG1831" s="14"/>
      <c r="AH1831" s="14">
        <v>288792.96999999997</v>
      </c>
      <c r="AI1831" s="14"/>
      <c r="AJ1831" s="14">
        <v>285535.62420000002</v>
      </c>
      <c r="AK1831" s="65"/>
      <c r="AL1831" s="14">
        <v>0</v>
      </c>
      <c r="AM1831" s="65"/>
      <c r="AN1831" s="25">
        <v>33881.69</v>
      </c>
      <c r="AO1831" s="25">
        <v>27625.11</v>
      </c>
      <c r="AP1831" s="25">
        <v>19647.16</v>
      </c>
      <c r="AQ1831" s="25">
        <v>26977.13</v>
      </c>
      <c r="AR1831" s="25">
        <v>26960.95</v>
      </c>
      <c r="AS1831" s="25">
        <v>32587.91</v>
      </c>
      <c r="AT1831" s="25">
        <v>27991.5</v>
      </c>
      <c r="AU1831" s="25">
        <v>34372.129999999997</v>
      </c>
      <c r="AV1831" s="25">
        <v>44098.34</v>
      </c>
      <c r="AW1831" s="25">
        <v>22126.67</v>
      </c>
      <c r="AX1831" s="25">
        <v>21206.38</v>
      </c>
      <c r="AY1831" s="25">
        <v>25802.65</v>
      </c>
      <c r="AZ1831" s="93"/>
      <c r="BA1831" s="10"/>
      <c r="BB1831" s="10"/>
      <c r="BC1831" s="10"/>
      <c r="BD1831" s="10"/>
      <c r="BE1831" s="10"/>
      <c r="BF1831" s="10"/>
      <c r="BG1831" s="10"/>
      <c r="BH1831" s="10"/>
      <c r="BI1831" s="10"/>
      <c r="BJ1831" s="10"/>
      <c r="BK1831" s="10"/>
      <c r="BL1831" s="10"/>
      <c r="BM1831" s="10"/>
      <c r="BN1831" s="10"/>
      <c r="BO1831" s="10"/>
      <c r="BP1831" s="10"/>
      <c r="BQ1831" s="10"/>
      <c r="BR1831" s="10"/>
      <c r="BS1831" s="10"/>
      <c r="BT1831" s="10"/>
      <c r="BU1831" s="10"/>
      <c r="BV1831" s="10"/>
      <c r="BW1831" s="10"/>
      <c r="BX1831" s="10"/>
      <c r="BY1831" s="10"/>
      <c r="BZ1831" s="10"/>
      <c r="CA1831" s="10"/>
      <c r="CB1831" s="10"/>
      <c r="CC1831" s="10"/>
      <c r="CD1831" s="10"/>
      <c r="CE1831" s="10"/>
      <c r="CF1831" s="10"/>
      <c r="CG1831" s="10"/>
      <c r="CH1831" s="10"/>
      <c r="CI1831" s="10"/>
      <c r="CJ1831" s="10"/>
      <c r="CK1831" s="10"/>
      <c r="CL1831" s="10"/>
      <c r="CM1831" s="10"/>
      <c r="CN1831" s="10"/>
      <c r="CO1831" s="10"/>
      <c r="CP1831" s="10"/>
      <c r="CQ1831" s="10"/>
      <c r="CR1831" s="10"/>
      <c r="CS1831" s="10"/>
      <c r="CT1831" s="10"/>
      <c r="CU1831" s="10"/>
      <c r="CV1831" s="10"/>
      <c r="CW1831" s="10"/>
      <c r="CX1831" s="10"/>
      <c r="CY1831" s="10"/>
      <c r="CZ1831" s="10"/>
      <c r="DA1831" s="10"/>
      <c r="DB1831" s="10"/>
      <c r="DC1831" s="10"/>
      <c r="DD1831" s="10"/>
      <c r="DE1831" s="10"/>
      <c r="DF1831" s="10"/>
      <c r="DG1831" s="10"/>
      <c r="DH1831" s="10"/>
      <c r="DI1831" s="10"/>
      <c r="DJ1831" s="10"/>
      <c r="DK1831" s="10"/>
      <c r="DL1831" s="10"/>
      <c r="DM1831" s="10"/>
      <c r="DN1831" s="10"/>
      <c r="DO1831" s="10"/>
      <c r="DP1831" s="10"/>
      <c r="DQ1831" s="10"/>
      <c r="DR1831" s="10"/>
      <c r="DS1831" s="10"/>
    </row>
    <row r="1832" spans="1:123" s="25" customFormat="1" ht="10.95" customHeight="1" x14ac:dyDescent="0.25">
      <c r="A1832" s="87" t="s">
        <v>348</v>
      </c>
      <c r="B1832" s="88"/>
      <c r="C1832" s="88"/>
      <c r="D1832" s="88"/>
      <c r="E1832" s="89"/>
      <c r="F1832" s="90"/>
      <c r="G1832" s="13"/>
      <c r="H1832" s="13"/>
      <c r="I1832" s="13"/>
      <c r="J1832" s="13"/>
      <c r="K1832" s="14" t="s">
        <v>301</v>
      </c>
      <c r="L1832" s="91">
        <v>5003</v>
      </c>
      <c r="M1832" s="92"/>
      <c r="N1832" s="25" t="str">
        <f>TRIM("TOTAL REVENUE")</f>
        <v>TOTAL REVENUE</v>
      </c>
      <c r="P1832" s="70"/>
      <c r="Q1832" s="10"/>
      <c r="R1832" s="85"/>
      <c r="S1832" s="93"/>
      <c r="T1832" s="25">
        <f>AD1832/T$6</f>
        <v>721033.19666666666</v>
      </c>
      <c r="V1832" s="25">
        <f>AF1832/V$6</f>
        <v>741493.38222222228</v>
      </c>
      <c r="X1832" s="25">
        <f>AH1832/X$6</f>
        <v>686206.07750000001</v>
      </c>
      <c r="Z1832" s="25">
        <f>AJ1832/Z$6</f>
        <v>735461.56959183328</v>
      </c>
      <c r="AA1832" s="93"/>
      <c r="AB1832" s="14">
        <f>AL1832/AB$6</f>
        <v>0</v>
      </c>
      <c r="AC1832" s="65"/>
      <c r="AD1832" s="14">
        <v>2163099.59</v>
      </c>
      <c r="AE1832" s="14"/>
      <c r="AF1832" s="14">
        <v>6673440.4400000004</v>
      </c>
      <c r="AG1832" s="14"/>
      <c r="AH1832" s="14">
        <v>8234472.9299999997</v>
      </c>
      <c r="AI1832" s="14"/>
      <c r="AJ1832" s="14">
        <v>8825538.8351019993</v>
      </c>
      <c r="AK1832" s="65"/>
      <c r="AL1832" s="14">
        <v>0</v>
      </c>
      <c r="AM1832" s="65"/>
      <c r="AN1832" s="25">
        <v>706094.53</v>
      </c>
      <c r="AO1832" s="25">
        <v>714713.61</v>
      </c>
      <c r="AP1832" s="25">
        <v>770792.33</v>
      </c>
      <c r="AQ1832" s="25">
        <v>790238.92</v>
      </c>
      <c r="AR1832" s="25">
        <v>728386.82</v>
      </c>
      <c r="AS1832" s="25">
        <v>785120.51</v>
      </c>
      <c r="AT1832" s="25">
        <v>726117.36</v>
      </c>
      <c r="AU1832" s="25">
        <v>747776.11</v>
      </c>
      <c r="AV1832" s="25">
        <v>732701.13</v>
      </c>
      <c r="AW1832" s="25">
        <v>760460.66</v>
      </c>
      <c r="AX1832" s="25">
        <v>723416.49</v>
      </c>
      <c r="AY1832" s="25">
        <v>679222.44</v>
      </c>
      <c r="AZ1832" s="93"/>
      <c r="BA1832" s="10"/>
      <c r="BB1832" s="10"/>
      <c r="BC1832" s="10"/>
      <c r="BD1832" s="10"/>
      <c r="BE1832" s="10"/>
      <c r="BF1832" s="10"/>
      <c r="BG1832" s="10"/>
      <c r="BH1832" s="10"/>
      <c r="BI1832" s="10"/>
      <c r="BJ1832" s="10"/>
      <c r="BK1832" s="10"/>
      <c r="BL1832" s="10"/>
      <c r="BM1832" s="10"/>
      <c r="BN1832" s="10"/>
      <c r="BO1832" s="10"/>
      <c r="BP1832" s="10"/>
      <c r="BQ1832" s="10"/>
      <c r="BR1832" s="10"/>
      <c r="BS1832" s="10"/>
      <c r="BT1832" s="10"/>
      <c r="BU1832" s="10"/>
      <c r="BV1832" s="10"/>
      <c r="BW1832" s="10"/>
      <c r="BX1832" s="10"/>
      <c r="BY1832" s="10"/>
      <c r="BZ1832" s="10"/>
      <c r="CA1832" s="10"/>
      <c r="CB1832" s="10"/>
      <c r="CC1832" s="10"/>
      <c r="CD1832" s="10"/>
      <c r="CE1832" s="10"/>
      <c r="CF1832" s="10"/>
      <c r="CG1832" s="10"/>
      <c r="CH1832" s="10"/>
      <c r="CI1832" s="10"/>
      <c r="CJ1832" s="10"/>
      <c r="CK1832" s="10"/>
      <c r="CL1832" s="10"/>
      <c r="CM1832" s="10"/>
      <c r="CN1832" s="10"/>
      <c r="CO1832" s="10"/>
      <c r="CP1832" s="10"/>
      <c r="CQ1832" s="10"/>
      <c r="CR1832" s="10"/>
      <c r="CS1832" s="10"/>
      <c r="CT1832" s="10"/>
      <c r="CU1832" s="10"/>
      <c r="CV1832" s="10"/>
      <c r="CW1832" s="10"/>
      <c r="CX1832" s="10"/>
      <c r="CY1832" s="10"/>
      <c r="CZ1832" s="10"/>
      <c r="DA1832" s="10"/>
      <c r="DB1832" s="10"/>
      <c r="DC1832" s="10"/>
      <c r="DD1832" s="10"/>
      <c r="DE1832" s="10"/>
      <c r="DF1832" s="10"/>
      <c r="DG1832" s="10"/>
      <c r="DH1832" s="10"/>
      <c r="DI1832" s="10"/>
      <c r="DJ1832" s="10"/>
      <c r="DK1832" s="10"/>
      <c r="DL1832" s="10"/>
      <c r="DM1832" s="10"/>
      <c r="DN1832" s="10"/>
      <c r="DO1832" s="10"/>
      <c r="DP1832" s="10"/>
      <c r="DQ1832" s="10"/>
      <c r="DR1832" s="10"/>
      <c r="DS1832" s="10"/>
    </row>
    <row r="1833" spans="1:123" s="25" customFormat="1" ht="10.95" customHeight="1" x14ac:dyDescent="0.25">
      <c r="A1833" s="87" t="s">
        <v>348</v>
      </c>
      <c r="B1833" s="88"/>
      <c r="C1833" s="88"/>
      <c r="D1833" s="88"/>
      <c r="E1833" s="89"/>
      <c r="F1833" s="90"/>
      <c r="G1833" s="13"/>
      <c r="H1833" s="13"/>
      <c r="I1833" s="13"/>
      <c r="J1833" s="13"/>
      <c r="K1833" s="14" t="s">
        <v>303</v>
      </c>
      <c r="L1833" s="91">
        <v>5003</v>
      </c>
      <c r="M1833" s="92"/>
      <c r="N1833" s="25" t="str">
        <f>TRIM("      TOTAL EMPLOYEE WAGES")</f>
        <v>TOTAL EMPLOYEE WAGES</v>
      </c>
      <c r="P1833" s="70"/>
      <c r="Q1833" s="10"/>
      <c r="R1833" s="85"/>
      <c r="S1833" s="93"/>
      <c r="T1833" s="25">
        <f>AD1833/T$6</f>
        <v>350585.18</v>
      </c>
      <c r="V1833" s="25">
        <f>AF1833/V$6</f>
        <v>350781.80888888886</v>
      </c>
      <c r="X1833" s="25">
        <f>AH1833/X$6</f>
        <v>304396.23499999999</v>
      </c>
      <c r="Z1833" s="25">
        <f>AJ1833/Z$6</f>
        <v>328457.48540708335</v>
      </c>
      <c r="AA1833" s="93"/>
      <c r="AB1833" s="14">
        <f>AL1833/AB$6</f>
        <v>0</v>
      </c>
      <c r="AC1833" s="65"/>
      <c r="AD1833" s="14">
        <v>1051755.54</v>
      </c>
      <c r="AE1833" s="14"/>
      <c r="AF1833" s="14">
        <v>3157036.28</v>
      </c>
      <c r="AG1833" s="14"/>
      <c r="AH1833" s="14">
        <v>3652754.82</v>
      </c>
      <c r="AI1833" s="14"/>
      <c r="AJ1833" s="14">
        <v>3941489.824885</v>
      </c>
      <c r="AK1833" s="65"/>
      <c r="AL1833" s="14">
        <v>0</v>
      </c>
      <c r="AM1833" s="65"/>
      <c r="AN1833" s="25">
        <v>343969.66</v>
      </c>
      <c r="AO1833" s="25">
        <v>332956.67</v>
      </c>
      <c r="AP1833" s="25">
        <v>374808.56</v>
      </c>
      <c r="AQ1833" s="25">
        <v>361007.77</v>
      </c>
      <c r="AR1833" s="25">
        <v>343455.97</v>
      </c>
      <c r="AS1833" s="25">
        <v>361401.57</v>
      </c>
      <c r="AT1833" s="25">
        <v>338824.52</v>
      </c>
      <c r="AU1833" s="25">
        <v>351106.68</v>
      </c>
      <c r="AV1833" s="25">
        <v>349484.23</v>
      </c>
      <c r="AW1833" s="25">
        <v>326402.96000000002</v>
      </c>
      <c r="AX1833" s="25">
        <v>349378.12</v>
      </c>
      <c r="AY1833" s="25">
        <v>375974.46</v>
      </c>
      <c r="AZ1833" s="93"/>
      <c r="BA1833" s="10"/>
      <c r="BB1833" s="10"/>
      <c r="BC1833" s="10"/>
      <c r="BD1833" s="10"/>
      <c r="BE1833" s="10"/>
      <c r="BF1833" s="10"/>
      <c r="BG1833" s="10"/>
      <c r="BH1833" s="10"/>
      <c r="BI1833" s="10"/>
      <c r="BJ1833" s="10"/>
      <c r="BK1833" s="10"/>
      <c r="BL1833" s="10"/>
      <c r="BM1833" s="10"/>
      <c r="BN1833" s="10"/>
      <c r="BO1833" s="10"/>
      <c r="BP1833" s="10"/>
      <c r="BQ1833" s="10"/>
      <c r="BR1833" s="10"/>
      <c r="BS1833" s="10"/>
      <c r="BT1833" s="10"/>
      <c r="BU1833" s="10"/>
      <c r="BV1833" s="10"/>
      <c r="BW1833" s="10"/>
      <c r="BX1833" s="10"/>
      <c r="BY1833" s="10"/>
      <c r="BZ1833" s="10"/>
      <c r="CA1833" s="10"/>
      <c r="CB1833" s="10"/>
      <c r="CC1833" s="10"/>
      <c r="CD1833" s="10"/>
      <c r="CE1833" s="10"/>
      <c r="CF1833" s="10"/>
      <c r="CG1833" s="10"/>
      <c r="CH1833" s="10"/>
      <c r="CI1833" s="10"/>
      <c r="CJ1833" s="10"/>
      <c r="CK1833" s="10"/>
      <c r="CL1833" s="10"/>
      <c r="CM1833" s="10"/>
      <c r="CN1833" s="10"/>
      <c r="CO1833" s="10"/>
      <c r="CP1833" s="10"/>
      <c r="CQ1833" s="10"/>
      <c r="CR1833" s="10"/>
      <c r="CS1833" s="10"/>
      <c r="CT1833" s="10"/>
      <c r="CU1833" s="10"/>
      <c r="CV1833" s="10"/>
      <c r="CW1833" s="10"/>
      <c r="CX1833" s="10"/>
      <c r="CY1833" s="10"/>
      <c r="CZ1833" s="10"/>
      <c r="DA1833" s="10"/>
      <c r="DB1833" s="10"/>
      <c r="DC1833" s="10"/>
      <c r="DD1833" s="10"/>
      <c r="DE1833" s="10"/>
      <c r="DF1833" s="10"/>
      <c r="DG1833" s="10"/>
      <c r="DH1833" s="10"/>
      <c r="DI1833" s="10"/>
      <c r="DJ1833" s="10"/>
      <c r="DK1833" s="10"/>
      <c r="DL1833" s="10"/>
      <c r="DM1833" s="10"/>
      <c r="DN1833" s="10"/>
      <c r="DO1833" s="10"/>
      <c r="DP1833" s="10"/>
      <c r="DQ1833" s="10"/>
      <c r="DR1833" s="10"/>
      <c r="DS1833" s="10"/>
    </row>
    <row r="1834" spans="1:123" s="25" customFormat="1" ht="10.95" customHeight="1" x14ac:dyDescent="0.25">
      <c r="A1834" s="87" t="s">
        <v>348</v>
      </c>
      <c r="B1834" s="88"/>
      <c r="C1834" s="88"/>
      <c r="D1834" s="88"/>
      <c r="E1834" s="89"/>
      <c r="F1834" s="90"/>
      <c r="G1834" s="13"/>
      <c r="H1834" s="13"/>
      <c r="I1834" s="13"/>
      <c r="J1834" s="13"/>
      <c r="K1834" s="14" t="s">
        <v>305</v>
      </c>
      <c r="L1834" s="91">
        <v>5003</v>
      </c>
      <c r="M1834" s="92"/>
      <c r="N1834" s="25" t="str">
        <f>TRIM("TOTAL COMPENSATION")</f>
        <v>TOTAL COMPENSATION</v>
      </c>
      <c r="P1834" s="70"/>
      <c r="Q1834" s="10"/>
      <c r="R1834" s="85"/>
      <c r="S1834" s="93"/>
      <c r="T1834" s="25">
        <f>AD1834/T$6</f>
        <v>350585.18</v>
      </c>
      <c r="V1834" s="25">
        <f>AF1834/V$6</f>
        <v>350781.80888888886</v>
      </c>
      <c r="X1834" s="25">
        <f>AH1834/X$6</f>
        <v>304396.23499999999</v>
      </c>
      <c r="Z1834" s="25">
        <f>AJ1834/Z$6</f>
        <v>328457.48540708335</v>
      </c>
      <c r="AA1834" s="93"/>
      <c r="AB1834" s="14">
        <f>AL1834/AB$6</f>
        <v>0</v>
      </c>
      <c r="AC1834" s="65"/>
      <c r="AD1834" s="14">
        <v>1051755.54</v>
      </c>
      <c r="AE1834" s="14"/>
      <c r="AF1834" s="14">
        <v>3157036.28</v>
      </c>
      <c r="AG1834" s="14"/>
      <c r="AH1834" s="14">
        <v>3652754.82</v>
      </c>
      <c r="AI1834" s="14"/>
      <c r="AJ1834" s="14">
        <v>3941489.824885</v>
      </c>
      <c r="AK1834" s="65"/>
      <c r="AL1834" s="14">
        <v>0</v>
      </c>
      <c r="AM1834" s="65"/>
      <c r="AN1834" s="25">
        <v>343969.66</v>
      </c>
      <c r="AO1834" s="25">
        <v>332956.67</v>
      </c>
      <c r="AP1834" s="25">
        <v>374808.56</v>
      </c>
      <c r="AQ1834" s="25">
        <v>361007.77</v>
      </c>
      <c r="AR1834" s="25">
        <v>343455.97</v>
      </c>
      <c r="AS1834" s="25">
        <v>361401.57</v>
      </c>
      <c r="AT1834" s="25">
        <v>338824.52</v>
      </c>
      <c r="AU1834" s="25">
        <v>351106.68</v>
      </c>
      <c r="AV1834" s="25">
        <v>349484.23</v>
      </c>
      <c r="AW1834" s="25">
        <v>326402.96000000002</v>
      </c>
      <c r="AX1834" s="25">
        <v>349378.12</v>
      </c>
      <c r="AY1834" s="25">
        <v>375974.46</v>
      </c>
      <c r="AZ1834" s="93"/>
      <c r="BA1834" s="10"/>
      <c r="BB1834" s="10"/>
      <c r="BC1834" s="10"/>
      <c r="BD1834" s="10"/>
      <c r="BE1834" s="10"/>
      <c r="BF1834" s="10"/>
      <c r="BG1834" s="10"/>
      <c r="BH1834" s="10"/>
      <c r="BI1834" s="10"/>
      <c r="BJ1834" s="10"/>
      <c r="BK1834" s="10"/>
      <c r="BL1834" s="10"/>
      <c r="BM1834" s="10"/>
      <c r="BN1834" s="10"/>
      <c r="BO1834" s="10"/>
      <c r="BP1834" s="10"/>
      <c r="BQ1834" s="10"/>
      <c r="BR1834" s="10"/>
      <c r="BS1834" s="10"/>
      <c r="BT1834" s="10"/>
      <c r="BU1834" s="10"/>
      <c r="BV1834" s="10"/>
      <c r="BW1834" s="10"/>
      <c r="BX1834" s="10"/>
      <c r="BY1834" s="10"/>
      <c r="BZ1834" s="10"/>
      <c r="CA1834" s="10"/>
      <c r="CB1834" s="10"/>
      <c r="CC1834" s="10"/>
      <c r="CD1834" s="10"/>
      <c r="CE1834" s="10"/>
      <c r="CF1834" s="10"/>
      <c r="CG1834" s="10"/>
      <c r="CH1834" s="10"/>
      <c r="CI1834" s="10"/>
      <c r="CJ1834" s="10"/>
      <c r="CK1834" s="10"/>
      <c r="CL1834" s="10"/>
      <c r="CM1834" s="10"/>
      <c r="CN1834" s="10"/>
      <c r="CO1834" s="10"/>
      <c r="CP1834" s="10"/>
      <c r="CQ1834" s="10"/>
      <c r="CR1834" s="10"/>
      <c r="CS1834" s="10"/>
      <c r="CT1834" s="10"/>
      <c r="CU1834" s="10"/>
      <c r="CV1834" s="10"/>
      <c r="CW1834" s="10"/>
      <c r="CX1834" s="10"/>
      <c r="CY1834" s="10"/>
      <c r="CZ1834" s="10"/>
      <c r="DA1834" s="10"/>
      <c r="DB1834" s="10"/>
      <c r="DC1834" s="10"/>
      <c r="DD1834" s="10"/>
      <c r="DE1834" s="10"/>
      <c r="DF1834" s="10"/>
      <c r="DG1834" s="10"/>
      <c r="DH1834" s="10"/>
      <c r="DI1834" s="10"/>
      <c r="DJ1834" s="10"/>
      <c r="DK1834" s="10"/>
      <c r="DL1834" s="10"/>
      <c r="DM1834" s="10"/>
      <c r="DN1834" s="10"/>
      <c r="DO1834" s="10"/>
      <c r="DP1834" s="10"/>
      <c r="DQ1834" s="10"/>
      <c r="DR1834" s="10"/>
      <c r="DS1834" s="10"/>
    </row>
    <row r="1835" spans="1:123" x14ac:dyDescent="0.25">
      <c r="A1835" s="75" t="s">
        <v>348</v>
      </c>
      <c r="L1835" s="94"/>
    </row>
    <row r="1836" spans="1:123" s="86" customFormat="1" ht="15" customHeight="1" x14ac:dyDescent="0.25">
      <c r="A1836" s="75" t="s">
        <v>348</v>
      </c>
      <c r="B1836" s="80"/>
      <c r="C1836" s="80"/>
      <c r="D1836" s="80"/>
      <c r="E1836" s="81"/>
      <c r="F1836" s="82"/>
      <c r="G1836" s="81"/>
      <c r="H1836" s="81"/>
      <c r="I1836" s="81"/>
      <c r="J1836" s="81"/>
      <c r="K1836" s="81"/>
      <c r="L1836" s="83">
        <f>L1837</f>
        <v>5003</v>
      </c>
      <c r="M1836" s="84" t="s">
        <v>351</v>
      </c>
      <c r="N1836" s="84"/>
      <c r="O1836" s="84"/>
      <c r="P1836" s="84"/>
      <c r="Q1836" s="84"/>
      <c r="R1836" s="84"/>
      <c r="S1836" s="84"/>
      <c r="T1836" s="84"/>
      <c r="U1836" s="84"/>
      <c r="V1836" s="84"/>
      <c r="W1836" s="84"/>
      <c r="X1836" s="84"/>
      <c r="Y1836" s="84"/>
      <c r="Z1836" s="84"/>
      <c r="AA1836" s="84"/>
      <c r="AB1836" s="81"/>
      <c r="AC1836" s="81"/>
      <c r="AD1836" s="14"/>
      <c r="AE1836" s="14"/>
      <c r="AF1836" s="14"/>
      <c r="AG1836" s="14"/>
      <c r="AH1836" s="14"/>
      <c r="AI1836" s="14"/>
      <c r="AJ1836" s="14"/>
      <c r="AK1836" s="14"/>
      <c r="AL1836" s="14"/>
      <c r="AM1836" s="14"/>
      <c r="AN1836" s="85"/>
      <c r="AO1836" s="85"/>
      <c r="AP1836" s="85"/>
      <c r="AQ1836" s="85"/>
      <c r="AR1836" s="85"/>
      <c r="AS1836" s="85"/>
      <c r="AT1836" s="85"/>
      <c r="AU1836" s="85"/>
      <c r="AV1836" s="85"/>
      <c r="AW1836" s="85"/>
      <c r="AX1836" s="85"/>
      <c r="AY1836" s="85"/>
      <c r="AZ1836" s="84"/>
      <c r="BA1836" s="10"/>
      <c r="BB1836" s="10"/>
      <c r="BC1836" s="10"/>
      <c r="BD1836" s="10"/>
      <c r="BE1836" s="10"/>
      <c r="BF1836" s="10"/>
      <c r="BG1836" s="10"/>
      <c r="BH1836" s="10"/>
      <c r="BI1836" s="10"/>
      <c r="BJ1836" s="10"/>
      <c r="BK1836" s="10"/>
      <c r="BL1836" s="10"/>
      <c r="BM1836" s="10"/>
      <c r="BN1836" s="10"/>
      <c r="BO1836" s="10"/>
      <c r="BP1836" s="10"/>
      <c r="BQ1836" s="10"/>
      <c r="BR1836" s="10"/>
      <c r="BS1836" s="10"/>
      <c r="BT1836" s="10"/>
      <c r="BU1836" s="10"/>
      <c r="BV1836" s="10"/>
      <c r="BW1836" s="10"/>
      <c r="BX1836" s="10"/>
      <c r="BY1836" s="10"/>
      <c r="BZ1836" s="10"/>
      <c r="CA1836" s="10"/>
      <c r="CB1836" s="10"/>
      <c r="CC1836" s="10"/>
      <c r="CD1836" s="10"/>
      <c r="CE1836" s="10"/>
      <c r="CF1836" s="10"/>
      <c r="CG1836" s="10"/>
      <c r="CH1836" s="10"/>
      <c r="CI1836" s="10"/>
      <c r="CJ1836" s="10"/>
      <c r="CK1836" s="10"/>
      <c r="CL1836" s="10"/>
      <c r="CM1836" s="10"/>
      <c r="CN1836" s="10"/>
      <c r="CO1836" s="10"/>
      <c r="CP1836" s="10"/>
      <c r="CQ1836" s="10"/>
      <c r="CR1836" s="10"/>
      <c r="CS1836" s="10"/>
      <c r="CT1836" s="10"/>
      <c r="CU1836" s="10"/>
      <c r="CV1836" s="10"/>
      <c r="CW1836" s="10"/>
      <c r="CX1836" s="10"/>
      <c r="CY1836" s="10"/>
      <c r="CZ1836" s="10"/>
      <c r="DA1836" s="10"/>
      <c r="DB1836" s="10"/>
      <c r="DC1836" s="10"/>
      <c r="DD1836" s="10"/>
      <c r="DE1836" s="10"/>
      <c r="DF1836" s="10"/>
      <c r="DG1836" s="10"/>
      <c r="DH1836" s="10"/>
      <c r="DI1836" s="10"/>
      <c r="DJ1836" s="10"/>
      <c r="DK1836" s="10"/>
      <c r="DL1836" s="10"/>
      <c r="DM1836" s="10"/>
      <c r="DN1836" s="10"/>
      <c r="DO1836" s="10"/>
      <c r="DP1836" s="10"/>
      <c r="DQ1836" s="10"/>
      <c r="DR1836" s="10"/>
      <c r="DS1836" s="10"/>
    </row>
    <row r="1837" spans="1:123" s="101" customFormat="1" ht="10.95" customHeight="1" x14ac:dyDescent="0.25">
      <c r="A1837" s="75" t="s">
        <v>348</v>
      </c>
      <c r="B1837" s="95" t="str">
        <f t="shared" ref="B1837" si="510">IF(E1837&gt;0,"Bud02 " &amp; C1837 &amp;","&amp;D1837&amp;",'"&amp;E1837&amp;"',"&amp;1*R1837)</f>
        <v>Bud02 2020,5003,'xpr003',0.126637</v>
      </c>
      <c r="C1837" s="96">
        <f t="shared" ref="C1837" si="511">$E$5</f>
        <v>2020</v>
      </c>
      <c r="D1837" s="96">
        <v>5003</v>
      </c>
      <c r="E1837" s="97" t="str">
        <f>K1837</f>
        <v>xpr003</v>
      </c>
      <c r="F1837" s="90"/>
      <c r="G1837" s="98">
        <f>IF(""="",1,SUBSTITUTE(SUBSTITUTE("","xxp","xpp"),"xppm13","xppm08"))</f>
        <v>1</v>
      </c>
      <c r="H1837" s="98">
        <f>IF(""="",1,"")</f>
        <v>1</v>
      </c>
      <c r="I1837" s="98">
        <f>IF(""="",1,IF(LEFT("",1)&lt;&gt;"E","",1))</f>
        <v>1</v>
      </c>
      <c r="J1837" s="98">
        <f>IF(""="",1,IF(LEFT("",1)="E","",1))</f>
        <v>1</v>
      </c>
      <c r="K1837" s="99" t="s">
        <v>352</v>
      </c>
      <c r="L1837" s="91">
        <v>5003</v>
      </c>
      <c r="M1837" s="100" t="str">
        <f>IF(LEFT($G1837,4)="xppm","*","")</f>
        <v/>
      </c>
      <c r="N1837" s="101" t="str">
        <f>UPPER(TRIM("        NON_PRODUCTIVE RATE (NON-EXEMPT)"))</f>
        <v>NON_PRODUCTIVE RATE (NON-EXEMPT)</v>
      </c>
      <c r="P1837" s="102"/>
      <c r="R1837" s="103">
        <f>IFERROR(IF(1*AB1837&gt;0,AB1837,Z1837),Z1837)</f>
        <v>0.126637</v>
      </c>
      <c r="S1837" s="104"/>
      <c r="T1837" s="105">
        <f>IFERROR(IF(LEFT($G1837,4)="xppm",AD1837/VLOOKUP($G1837,$K$11:$Z$28,T$1,0),IF(LEFT($J1837,1)="E",AD1837/VLOOKUP($J1837,$K$11:$Z$28,T$1,0),AD1837/T$6)),"")</f>
        <v>0</v>
      </c>
      <c r="U1837" s="105"/>
      <c r="V1837" s="105">
        <f>IFERROR(IF(LEFT($G1837,4)="xppm",AF1837/VLOOKUP($G1837,$K$11:$Z$28,V$1,0),IF(LEFT($J1837,1)="E",AF1837/VLOOKUP($J1837,$K$11:$Z$28,V$1,0),AF1837/V$6)),"")</f>
        <v>0</v>
      </c>
      <c r="W1837" s="105"/>
      <c r="X1837" s="105">
        <f>IFERROR(IF(LEFT($G1837,4)="xppm",AH1837/VLOOKUP($G1837,$K$11:$Z$28,X$1,0),IF(LEFT($J1837,1)="E",AH1837/VLOOKUP($J1837,$K$11:$Z$28,X$1,0),AH1837/X$6)),"")</f>
        <v>0</v>
      </c>
      <c r="Y1837" s="105"/>
      <c r="Z1837" s="105">
        <f>IFERROR(IF(LEFT($G1837,4)="xppm",AJ1837/VLOOKUP($G1837,$K$11:$Z$28,Z$1,0),IF(LEFT($J1837,1)="E",AJ1837/VLOOKUP($J1837,$K$11:$Z$28,Z$1,0),AJ1837/Z$6)),"")</f>
        <v>0.126637</v>
      </c>
      <c r="AA1837" s="104"/>
      <c r="AB1837" s="106">
        <f>IFERROR(IF(LEFT($G1837,4)="xppm",AL1837/VLOOKUP($G1837,$K$11:$Z$28,AB$1,0),IF(LEFT($J1837,1)="E",AL1837/VLOOKUP($J1837,$K$11:$AB$28,AB$1,0),AL1837/AB$6)),"")</f>
        <v>0</v>
      </c>
      <c r="AC1837" s="107"/>
      <c r="AD1837" s="106"/>
      <c r="AE1837" s="106"/>
      <c r="AF1837" s="106"/>
      <c r="AG1837" s="106"/>
      <c r="AH1837" s="106"/>
      <c r="AI1837" s="106"/>
      <c r="AJ1837" s="106">
        <v>1.519644</v>
      </c>
      <c r="AK1837" s="107"/>
      <c r="AL1837" s="106">
        <v>0</v>
      </c>
      <c r="AM1837" s="107"/>
      <c r="AN1837" s="105"/>
      <c r="AO1837" s="105"/>
      <c r="AP1837" s="105"/>
      <c r="AQ1837" s="105"/>
      <c r="AR1837" s="105"/>
      <c r="AS1837" s="105"/>
      <c r="AT1837" s="105"/>
      <c r="AU1837" s="105"/>
      <c r="AV1837" s="105"/>
      <c r="AW1837" s="105"/>
      <c r="AX1837" s="105"/>
      <c r="AY1837" s="105"/>
      <c r="AZ1837" s="108"/>
      <c r="BA1837" s="10"/>
      <c r="BB1837" s="10"/>
      <c r="BC1837" s="10"/>
      <c r="BD1837" s="10"/>
      <c r="BE1837" s="10"/>
      <c r="BF1837" s="10"/>
      <c r="BG1837" s="10"/>
      <c r="BH1837" s="10"/>
      <c r="BI1837" s="10"/>
      <c r="BJ1837" s="10"/>
      <c r="BK1837" s="10"/>
      <c r="BL1837" s="10"/>
      <c r="BM1837" s="10"/>
      <c r="BN1837" s="10"/>
      <c r="BO1837" s="10"/>
      <c r="BP1837" s="10"/>
      <c r="BQ1837" s="10"/>
      <c r="BR1837" s="10"/>
      <c r="BS1837" s="10"/>
      <c r="BT1837" s="10"/>
      <c r="BU1837" s="10"/>
      <c r="BV1837" s="10"/>
      <c r="BW1837" s="10"/>
      <c r="BX1837" s="10"/>
      <c r="BY1837" s="10"/>
      <c r="BZ1837" s="10"/>
      <c r="CA1837" s="10"/>
      <c r="CB1837" s="10"/>
      <c r="CC1837" s="10"/>
      <c r="CD1837" s="10"/>
      <c r="CE1837" s="10"/>
      <c r="CF1837" s="10"/>
      <c r="CG1837" s="10"/>
      <c r="CH1837" s="10"/>
      <c r="CI1837" s="10"/>
      <c r="CJ1837" s="10"/>
      <c r="CK1837" s="10"/>
      <c r="CL1837" s="10"/>
      <c r="CM1837" s="10"/>
      <c r="CN1837" s="10"/>
      <c r="CO1837" s="10"/>
      <c r="CP1837" s="10"/>
      <c r="CQ1837" s="10"/>
      <c r="CR1837" s="10"/>
      <c r="CS1837" s="10"/>
      <c r="CT1837" s="10"/>
      <c r="CU1837" s="10"/>
      <c r="CV1837" s="10"/>
      <c r="CW1837" s="10"/>
      <c r="CX1837" s="10"/>
      <c r="CY1837" s="10"/>
      <c r="CZ1837" s="10"/>
      <c r="DA1837" s="10"/>
      <c r="DB1837" s="10"/>
      <c r="DC1837" s="10"/>
      <c r="DD1837" s="10"/>
      <c r="DE1837" s="10"/>
      <c r="DF1837" s="10"/>
      <c r="DG1837" s="10"/>
      <c r="DH1837" s="10"/>
      <c r="DI1837" s="10"/>
      <c r="DJ1837" s="10"/>
      <c r="DK1837" s="10"/>
      <c r="DL1837" s="10"/>
      <c r="DM1837" s="10"/>
      <c r="DN1837" s="10"/>
      <c r="DO1837" s="10"/>
      <c r="DP1837" s="10"/>
      <c r="DQ1837" s="10"/>
      <c r="DR1837" s="10"/>
      <c r="DS1837" s="10"/>
    </row>
    <row r="1838" spans="1:123" s="101" customFormat="1" ht="10.95" customHeight="1" x14ac:dyDescent="0.25">
      <c r="A1838" s="75" t="s">
        <v>348</v>
      </c>
      <c r="B1838" s="95" t="str">
        <f>IF(E1838&gt;0,"Bud02 " &amp; C1838 &amp;","&amp;D1838&amp;",'"&amp;E1838&amp;"',"&amp;1*R1838)</f>
        <v>Bud02 2020,5003,'xpr007',0</v>
      </c>
      <c r="C1838" s="96">
        <f>$E$5</f>
        <v>2020</v>
      </c>
      <c r="D1838" s="96">
        <v>5003</v>
      </c>
      <c r="E1838" s="97" t="str">
        <f>K1838</f>
        <v>xpr007</v>
      </c>
      <c r="F1838" s="90"/>
      <c r="G1838" s="98">
        <f>IF(""="",1,SUBSTITUTE(SUBSTITUTE("","xxp","xpp"),"xppm13","xppm08"))</f>
        <v>1</v>
      </c>
      <c r="H1838" s="98">
        <f>IF(""="",1,"")</f>
        <v>1</v>
      </c>
      <c r="I1838" s="98">
        <f>IF(""="",1,IF(LEFT("",1)&lt;&gt;"E","",1))</f>
        <v>1</v>
      </c>
      <c r="J1838" s="98">
        <f>IF(""="",1,IF(LEFT("",1)="E","",1))</f>
        <v>1</v>
      </c>
      <c r="K1838" s="99" t="s">
        <v>353</v>
      </c>
      <c r="L1838" s="91">
        <v>5003</v>
      </c>
      <c r="M1838" s="100" t="str">
        <f>IF(LEFT($G1838,4)="xppm","*","")</f>
        <v/>
      </c>
      <c r="N1838" s="101" t="str">
        <f>UPPER(TRIM("        NON_PRODUCTIVE RATE (EXEMPT)"))</f>
        <v>NON_PRODUCTIVE RATE (EXEMPT)</v>
      </c>
      <c r="P1838" s="102"/>
      <c r="R1838" s="103">
        <f>IFERROR(IF(1*AB1838&gt;0,AB1838,Z1838),Z1838)</f>
        <v>0</v>
      </c>
      <c r="S1838" s="104"/>
      <c r="T1838" s="105">
        <f>IFERROR(IF(LEFT($G1838,4)="xppm",AD1838/VLOOKUP($G1838,$K$11:$Z$28,T$1,0),IF(LEFT($J1838,1)="E",AD1838/VLOOKUP($J1838,$K$11:$Z$28,T$1,0),AD1838/T$6)),"")</f>
        <v>0</v>
      </c>
      <c r="U1838" s="105"/>
      <c r="V1838" s="105">
        <f>IFERROR(IF(LEFT($G1838,4)="xppm",AF1838/VLOOKUP($G1838,$K$11:$Z$28,V$1,0),IF(LEFT($J1838,1)="E",AF1838/VLOOKUP($J1838,$K$11:$Z$28,V$1,0),AF1838/V$6)),"")</f>
        <v>0</v>
      </c>
      <c r="W1838" s="105"/>
      <c r="X1838" s="105">
        <f>IFERROR(IF(LEFT($G1838,4)="xppm",AH1838/VLOOKUP($G1838,$K$11:$Z$28,X$1,0),IF(LEFT($J1838,1)="E",AH1838/VLOOKUP($J1838,$K$11:$Z$28,X$1,0),AH1838/X$6)),"")</f>
        <v>0</v>
      </c>
      <c r="Y1838" s="105"/>
      <c r="Z1838" s="105">
        <f>IFERROR(IF(LEFT($G1838,4)="xppm",AJ1838/VLOOKUP($G1838,$K$11:$Z$28,Z$1,0),IF(LEFT($J1838,1)="E",AJ1838/VLOOKUP($J1838,$K$11:$Z$28,Z$1,0),AJ1838/Z$6)),"")</f>
        <v>0</v>
      </c>
      <c r="AA1838" s="104"/>
      <c r="AB1838" s="106">
        <f>IFERROR(IF(LEFT($G1838,4)="xppm",AL1838/VLOOKUP($G1838,$K$11:$Z$28,AB$1,0),IF(LEFT($J1838,1)="E",AL1838/VLOOKUP($J1838,$K$11:$AB$28,AB$1,0),AL1838/AB$6)),"")</f>
        <v>0</v>
      </c>
      <c r="AC1838" s="107"/>
      <c r="AD1838" s="106"/>
      <c r="AE1838" s="106"/>
      <c r="AF1838" s="106"/>
      <c r="AG1838" s="106"/>
      <c r="AH1838" s="106"/>
      <c r="AI1838" s="106"/>
      <c r="AJ1838" s="106">
        <v>0</v>
      </c>
      <c r="AK1838" s="107"/>
      <c r="AL1838" s="106">
        <v>0</v>
      </c>
      <c r="AM1838" s="107"/>
      <c r="AN1838" s="105"/>
      <c r="AO1838" s="105"/>
      <c r="AP1838" s="105"/>
      <c r="AQ1838" s="105"/>
      <c r="AR1838" s="105"/>
      <c r="AS1838" s="105"/>
      <c r="AT1838" s="105"/>
      <c r="AU1838" s="105"/>
      <c r="AV1838" s="105"/>
      <c r="AW1838" s="105"/>
      <c r="AX1838" s="105"/>
      <c r="AY1838" s="105"/>
      <c r="AZ1838" s="108"/>
      <c r="BA1838" s="10"/>
      <c r="BB1838" s="10"/>
      <c r="BC1838" s="10"/>
      <c r="BD1838" s="10"/>
      <c r="BE1838" s="10"/>
      <c r="BF1838" s="10"/>
      <c r="BG1838" s="10"/>
      <c r="BH1838" s="10"/>
      <c r="BI1838" s="10"/>
      <c r="BJ1838" s="10"/>
      <c r="BK1838" s="10"/>
      <c r="BL1838" s="10"/>
      <c r="BM1838" s="10"/>
      <c r="BN1838" s="10"/>
      <c r="BO1838" s="10"/>
      <c r="BP1838" s="10"/>
      <c r="BQ1838" s="10"/>
      <c r="BR1838" s="10"/>
      <c r="BS1838" s="10"/>
      <c r="BT1838" s="10"/>
      <c r="BU1838" s="10"/>
      <c r="BV1838" s="10"/>
      <c r="BW1838" s="10"/>
      <c r="BX1838" s="10"/>
      <c r="BY1838" s="10"/>
      <c r="BZ1838" s="10"/>
      <c r="CA1838" s="10"/>
      <c r="CB1838" s="10"/>
      <c r="CC1838" s="10"/>
      <c r="CD1838" s="10"/>
      <c r="CE1838" s="10"/>
      <c r="CF1838" s="10"/>
      <c r="CG1838" s="10"/>
      <c r="CH1838" s="10"/>
      <c r="CI1838" s="10"/>
      <c r="CJ1838" s="10"/>
      <c r="CK1838" s="10"/>
      <c r="CL1838" s="10"/>
      <c r="CM1838" s="10"/>
      <c r="CN1838" s="10"/>
      <c r="CO1838" s="10"/>
      <c r="CP1838" s="10"/>
      <c r="CQ1838" s="10"/>
      <c r="CR1838" s="10"/>
      <c r="CS1838" s="10"/>
      <c r="CT1838" s="10"/>
      <c r="CU1838" s="10"/>
      <c r="CV1838" s="10"/>
      <c r="CW1838" s="10"/>
      <c r="CX1838" s="10"/>
      <c r="CY1838" s="10"/>
      <c r="CZ1838" s="10"/>
      <c r="DA1838" s="10"/>
      <c r="DB1838" s="10"/>
      <c r="DC1838" s="10"/>
      <c r="DD1838" s="10"/>
      <c r="DE1838" s="10"/>
      <c r="DF1838" s="10"/>
      <c r="DG1838" s="10"/>
      <c r="DH1838" s="10"/>
      <c r="DI1838" s="10"/>
      <c r="DJ1838" s="10"/>
      <c r="DK1838" s="10"/>
      <c r="DL1838" s="10"/>
      <c r="DM1838" s="10"/>
      <c r="DN1838" s="10"/>
      <c r="DO1838" s="10"/>
      <c r="DP1838" s="10"/>
      <c r="DQ1838" s="10"/>
      <c r="DR1838" s="10"/>
      <c r="DS1838" s="10"/>
    </row>
    <row r="1839" spans="1:123" x14ac:dyDescent="0.25">
      <c r="A1839" s="75" t="s">
        <v>348</v>
      </c>
      <c r="L1839" s="94"/>
    </row>
    <row r="1840" spans="1:123" s="86" customFormat="1" ht="15" customHeight="1" x14ac:dyDescent="0.25">
      <c r="A1840" s="75" t="s">
        <v>348</v>
      </c>
      <c r="B1840" s="80"/>
      <c r="C1840" s="80"/>
      <c r="D1840" s="80"/>
      <c r="E1840" s="81"/>
      <c r="F1840" s="82"/>
      <c r="G1840" s="81"/>
      <c r="H1840" s="81"/>
      <c r="I1840" s="81"/>
      <c r="J1840" s="81"/>
      <c r="K1840" s="81"/>
      <c r="L1840" s="83">
        <f>L1841</f>
        <v>5003</v>
      </c>
      <c r="M1840" s="84" t="s">
        <v>354</v>
      </c>
      <c r="N1840" s="84"/>
      <c r="O1840" s="84"/>
      <c r="P1840" s="84"/>
      <c r="Q1840" s="84"/>
      <c r="R1840" s="84"/>
      <c r="S1840" s="84"/>
      <c r="T1840" s="84"/>
      <c r="U1840" s="84"/>
      <c r="V1840" s="84"/>
      <c r="W1840" s="84"/>
      <c r="X1840" s="84"/>
      <c r="Y1840" s="84"/>
      <c r="Z1840" s="84"/>
      <c r="AA1840" s="84"/>
      <c r="AB1840" s="81"/>
      <c r="AC1840" s="81"/>
      <c r="AD1840" s="14"/>
      <c r="AE1840" s="14"/>
      <c r="AF1840" s="14"/>
      <c r="AG1840" s="14"/>
      <c r="AH1840" s="14"/>
      <c r="AI1840" s="14"/>
      <c r="AJ1840" s="14"/>
      <c r="AK1840" s="14"/>
      <c r="AL1840" s="14"/>
      <c r="AM1840" s="14"/>
      <c r="AN1840" s="85"/>
      <c r="AO1840" s="85"/>
      <c r="AP1840" s="85"/>
      <c r="AQ1840" s="85"/>
      <c r="AR1840" s="85"/>
      <c r="AS1840" s="85"/>
      <c r="AT1840" s="85"/>
      <c r="AU1840" s="85"/>
      <c r="AV1840" s="85"/>
      <c r="AW1840" s="85"/>
      <c r="AX1840" s="85"/>
      <c r="AY1840" s="85"/>
      <c r="AZ1840" s="84"/>
      <c r="BA1840" s="10"/>
      <c r="BB1840" s="10"/>
      <c r="BC1840" s="10"/>
      <c r="BD1840" s="10"/>
      <c r="BE1840" s="10"/>
      <c r="BF1840" s="10"/>
      <c r="BG1840" s="10"/>
      <c r="BH1840" s="10"/>
      <c r="BI1840" s="10"/>
      <c r="BJ1840" s="10"/>
      <c r="BK1840" s="10"/>
      <c r="BL1840" s="10"/>
      <c r="BM1840" s="10"/>
      <c r="BN1840" s="10"/>
      <c r="BO1840" s="10"/>
      <c r="BP1840" s="10"/>
      <c r="BQ1840" s="10"/>
      <c r="BR1840" s="10"/>
      <c r="BS1840" s="10"/>
      <c r="BT1840" s="10"/>
      <c r="BU1840" s="10"/>
      <c r="BV1840" s="10"/>
      <c r="BW1840" s="10"/>
      <c r="BX1840" s="10"/>
      <c r="BY1840" s="10"/>
      <c r="BZ1840" s="10"/>
      <c r="CA1840" s="10"/>
      <c r="CB1840" s="10"/>
      <c r="CC1840" s="10"/>
      <c r="CD1840" s="10"/>
      <c r="CE1840" s="10"/>
      <c r="CF1840" s="10"/>
      <c r="CG1840" s="10"/>
      <c r="CH1840" s="10"/>
      <c r="CI1840" s="10"/>
      <c r="CJ1840" s="10"/>
      <c r="CK1840" s="10"/>
      <c r="CL1840" s="10"/>
      <c r="CM1840" s="10"/>
      <c r="CN1840" s="10"/>
      <c r="CO1840" s="10"/>
      <c r="CP1840" s="10"/>
      <c r="CQ1840" s="10"/>
      <c r="CR1840" s="10"/>
      <c r="CS1840" s="10"/>
      <c r="CT1840" s="10"/>
      <c r="CU1840" s="10"/>
      <c r="CV1840" s="10"/>
      <c r="CW1840" s="10"/>
      <c r="CX1840" s="10"/>
      <c r="CY1840" s="10"/>
      <c r="CZ1840" s="10"/>
      <c r="DA1840" s="10"/>
      <c r="DB1840" s="10"/>
      <c r="DC1840" s="10"/>
      <c r="DD1840" s="10"/>
      <c r="DE1840" s="10"/>
      <c r="DF1840" s="10"/>
      <c r="DG1840" s="10"/>
      <c r="DH1840" s="10"/>
      <c r="DI1840" s="10"/>
      <c r="DJ1840" s="10"/>
      <c r="DK1840" s="10"/>
      <c r="DL1840" s="10"/>
      <c r="DM1840" s="10"/>
      <c r="DN1840" s="10"/>
      <c r="DO1840" s="10"/>
      <c r="DP1840" s="10"/>
      <c r="DQ1840" s="10"/>
      <c r="DR1840" s="10"/>
      <c r="DS1840" s="10"/>
    </row>
    <row r="1841" spans="1:123" s="101" customFormat="1" ht="10.95" customHeight="1" x14ac:dyDescent="0.25">
      <c r="A1841" s="75" t="s">
        <v>348</v>
      </c>
      <c r="B1841" s="95" t="str">
        <f t="shared" ref="B1841:B1844" si="512">IF(E1841&gt;0,"Bud02 " &amp; C1841 &amp;","&amp;D1841&amp;",'"&amp;E1841&amp;"',"&amp;1*R1841)</f>
        <v>Bud02 2020,5003,'xpr005',0.0014840989489121</v>
      </c>
      <c r="C1841" s="96">
        <f t="shared" ref="C1841:C1844" si="513">$E$5</f>
        <v>2020</v>
      </c>
      <c r="D1841" s="96">
        <v>5003</v>
      </c>
      <c r="E1841" s="97" t="str">
        <f>IF(LEFT(H1841,1) = "x",H1841,F1841)</f>
        <v>xpr005</v>
      </c>
      <c r="F1841" s="90">
        <v>500000</v>
      </c>
      <c r="G1841" s="98">
        <f>IF(""="",1,SUBSTITUTE(SUBSTITUTE("","xxp","xpp"),"xppm13","xppm08"))</f>
        <v>1</v>
      </c>
      <c r="H1841" s="98" t="str">
        <f>IF("xpr005"="",1,"xpr005")</f>
        <v>xpr005</v>
      </c>
      <c r="I1841" s="98">
        <f>IF("Ew57z"="",1,IF(LEFT("Ew57z",1)&lt;&gt;"E","Ew57z",1))</f>
        <v>1</v>
      </c>
      <c r="J1841" s="98" t="str">
        <f>IF("Ew57z"="",1,IF(LEFT("Ew57z",1)="E","Ew57z",1))</f>
        <v>Ew57z</v>
      </c>
      <c r="K1841" s="99" t="s">
        <v>355</v>
      </c>
      <c r="L1841" s="91">
        <v>5003</v>
      </c>
      <c r="M1841" s="100" t="str">
        <f>IF(LEFT($G1841,4)="xppm","*","")</f>
        <v/>
      </c>
      <c r="N1841" s="101" t="str">
        <f>UPPER(TRIM("          PAYROLL TAXES"))</f>
        <v>PAYROLL TAXES</v>
      </c>
      <c r="P1841" s="102" t="s">
        <v>356</v>
      </c>
      <c r="R1841" s="109">
        <f>IFERROR(IF(1*AB1841&gt;0,AB1841,V1841),V1841)</f>
        <v>1.484098948912102E-3</v>
      </c>
      <c r="S1841" s="108"/>
      <c r="T1841" s="101">
        <f>IFERROR(IF(LEFT($G1841,4)="xppm",AD1841/VLOOKUP($G1841,$K$11:$Z$28,T$1,0),IF(LEFT($J1841,1)="E",AD1841/VLOOKUP($J1841,$K$11:$Z$28,T$1,0),AD1841/T$6)),"")</f>
        <v>1.3629733967175219E-3</v>
      </c>
      <c r="V1841" s="101">
        <f>IFERROR(IF(LEFT($G1841,4)="xppm",AF1841/VLOOKUP($G1841,$K$11:$Z$28,V$1,0),IF(LEFT($J1841,1)="E",AF1841/VLOOKUP($J1841,$K$11:$Z$28,V$1,0),AF1841/V$6)),"")</f>
        <v>1.484098948912102E-3</v>
      </c>
      <c r="X1841" s="101">
        <f>IFERROR(IF(LEFT($G1841,4)="xppm",AH1841/VLOOKUP($G1841,$K$11:$Z$28,X$1,0),IF(LEFT($J1841,1)="E",AH1841/VLOOKUP($J1841,$K$11:$Z$28,X$1,0),AH1841/X$6)),"")</f>
        <v>1.7061979003436824E-3</v>
      </c>
      <c r="Z1841" s="101">
        <f>IFERROR(IF(LEFT($G1841,4)="xppm",AJ1841/VLOOKUP($G1841,$K$11:$Z$28,Z$1,0),IF(LEFT($J1841,1)="E",AJ1841/VLOOKUP($J1841,$K$11:$Z$28,Z$1,0),AJ1841/Z$6)),"")</f>
        <v>1.8296648706066742E-3</v>
      </c>
      <c r="AA1841" s="108"/>
      <c r="AB1841" s="99" t="str">
        <f>IFERROR(IF(LEFT($G1841,4)="xppm",AL1841/VLOOKUP($G1841,$K$11:$Z$28,AB$1,0),IF(LEFT($J1841,1)="E",AL1841/VLOOKUP($J1841,$K$11:$AB$28,AB$1,0),AL1841/AB$6)),"")</f>
        <v/>
      </c>
      <c r="AC1841" s="110"/>
      <c r="AD1841" s="14">
        <v>65978.679999999993</v>
      </c>
      <c r="AE1841" s="14"/>
      <c r="AF1841" s="14">
        <v>212037.08</v>
      </c>
      <c r="AG1841" s="14"/>
      <c r="AH1841" s="14">
        <v>262590.88</v>
      </c>
      <c r="AI1841" s="14"/>
      <c r="AJ1841" s="14">
        <v>331247.44963799999</v>
      </c>
      <c r="AK1841" s="65"/>
      <c r="AL1841" s="14">
        <v>0</v>
      </c>
      <c r="AM1841" s="65"/>
      <c r="AN1841" s="25">
        <v>20011.21</v>
      </c>
      <c r="AO1841" s="25">
        <v>20582.97</v>
      </c>
      <c r="AP1841" s="25">
        <v>27455.38</v>
      </c>
      <c r="AQ1841" s="25">
        <v>30080.16</v>
      </c>
      <c r="AR1841" s="25">
        <v>24461.68</v>
      </c>
      <c r="AS1841" s="25">
        <v>23699.87</v>
      </c>
      <c r="AT1841" s="25">
        <v>21126.35</v>
      </c>
      <c r="AU1841" s="25">
        <v>22776.27</v>
      </c>
      <c r="AV1841" s="25">
        <v>23914.07</v>
      </c>
      <c r="AW1841" s="25">
        <v>21003.22</v>
      </c>
      <c r="AX1841" s="25">
        <v>21762</v>
      </c>
      <c r="AY1841" s="25">
        <v>23213.46</v>
      </c>
      <c r="AZ1841" s="108"/>
      <c r="BA1841" s="10"/>
      <c r="BB1841" s="10"/>
      <c r="BC1841" s="10"/>
      <c r="BD1841" s="10"/>
      <c r="BE1841" s="10"/>
      <c r="BF1841" s="10"/>
      <c r="BG1841" s="10"/>
      <c r="BH1841" s="10"/>
      <c r="BI1841" s="10"/>
      <c r="BJ1841" s="10"/>
      <c r="BK1841" s="10"/>
      <c r="BL1841" s="10"/>
      <c r="BM1841" s="10"/>
      <c r="BN1841" s="10"/>
      <c r="BO1841" s="10"/>
      <c r="BP1841" s="10"/>
      <c r="BQ1841" s="10"/>
      <c r="BR1841" s="10"/>
      <c r="BS1841" s="10"/>
      <c r="BT1841" s="10"/>
      <c r="BU1841" s="10"/>
      <c r="BV1841" s="10"/>
      <c r="BW1841" s="10"/>
      <c r="BX1841" s="10"/>
      <c r="BY1841" s="10"/>
      <c r="BZ1841" s="10"/>
      <c r="CA1841" s="10"/>
      <c r="CB1841" s="10"/>
      <c r="CC1841" s="10"/>
      <c r="CD1841" s="10"/>
      <c r="CE1841" s="10"/>
      <c r="CF1841" s="10"/>
      <c r="CG1841" s="10"/>
      <c r="CH1841" s="10"/>
      <c r="CI1841" s="10"/>
      <c r="CJ1841" s="10"/>
      <c r="CK1841" s="10"/>
      <c r="CL1841" s="10"/>
      <c r="CM1841" s="10"/>
      <c r="CN1841" s="10"/>
      <c r="CO1841" s="10"/>
      <c r="CP1841" s="10"/>
      <c r="CQ1841" s="10"/>
      <c r="CR1841" s="10"/>
      <c r="CS1841" s="10"/>
      <c r="CT1841" s="10"/>
      <c r="CU1841" s="10"/>
      <c r="CV1841" s="10"/>
      <c r="CW1841" s="10"/>
      <c r="CX1841" s="10"/>
      <c r="CY1841" s="10"/>
      <c r="CZ1841" s="10"/>
      <c r="DA1841" s="10"/>
      <c r="DB1841" s="10"/>
      <c r="DC1841" s="10"/>
      <c r="DD1841" s="10"/>
      <c r="DE1841" s="10"/>
      <c r="DF1841" s="10"/>
      <c r="DG1841" s="10"/>
      <c r="DH1841" s="10"/>
      <c r="DI1841" s="10"/>
      <c r="DJ1841" s="10"/>
      <c r="DK1841" s="10"/>
      <c r="DL1841" s="10"/>
      <c r="DM1841" s="10"/>
      <c r="DN1841" s="10"/>
      <c r="DO1841" s="10"/>
      <c r="DP1841" s="10"/>
      <c r="DQ1841" s="10"/>
      <c r="DR1841" s="10"/>
      <c r="DS1841" s="10"/>
    </row>
    <row r="1842" spans="1:123" s="101" customFormat="1" ht="10.95" customHeight="1" x14ac:dyDescent="0.25">
      <c r="A1842" s="75" t="s">
        <v>348</v>
      </c>
      <c r="B1842" s="95" t="str">
        <f t="shared" si="512"/>
        <v>Bud02 2020,5003,'xpr002',0.00181618703282804</v>
      </c>
      <c r="C1842" s="96">
        <f t="shared" si="513"/>
        <v>2020</v>
      </c>
      <c r="D1842" s="96">
        <v>5003</v>
      </c>
      <c r="E1842" s="97" t="str">
        <f>IF(LEFT(H1842,1) = "x",H1842,F1842)</f>
        <v>xpr002</v>
      </c>
      <c r="F1842" s="90">
        <v>501100</v>
      </c>
      <c r="G1842" s="98">
        <f>IF(""="",1,SUBSTITUTE(SUBSTITUTE("","xxp","xpp"),"xppm13","xppm08"))</f>
        <v>1</v>
      </c>
      <c r="H1842" s="98" t="str">
        <f>IF("xpr002"="",1,"xpr002")</f>
        <v>xpr002</v>
      </c>
      <c r="I1842" s="98">
        <f>IF("Ewz"="",1,IF(LEFT("Ewz",1)&lt;&gt;"E","Ewz",1))</f>
        <v>1</v>
      </c>
      <c r="J1842" s="98" t="str">
        <f>IF("Ewz"="",1,IF(LEFT("Ewz",1)="E","Ewz",1))</f>
        <v>Ewz</v>
      </c>
      <c r="K1842" s="99" t="s">
        <v>357</v>
      </c>
      <c r="L1842" s="91">
        <v>5003</v>
      </c>
      <c r="M1842" s="100" t="str">
        <f>IF(LEFT($G1842,4)="xppm","*","")</f>
        <v/>
      </c>
      <c r="N1842" s="101" t="str">
        <f>UPPER(TRIM("          HEALTH INSURANCE"))</f>
        <v>HEALTH INSURANCE</v>
      </c>
      <c r="P1842" s="102" t="s">
        <v>356</v>
      </c>
      <c r="R1842" s="109">
        <f>IFERROR(IF(1*AB1842&gt;0,AB1842,V1842),V1842)</f>
        <v>1.8161870328280358E-3</v>
      </c>
      <c r="S1842" s="108"/>
      <c r="T1842" s="101">
        <f>IFERROR(IF(LEFT($G1842,4)="xppm",AD1842/VLOOKUP($G1842,$K$11:$Z$28,T$1,0),IF(LEFT($J1842,1)="E",AD1842/VLOOKUP($J1842,$K$11:$Z$28,T$1,0),AD1842/T$6)),"")</f>
        <v>1.7081222581162873E-3</v>
      </c>
      <c r="V1842" s="101">
        <f>IFERROR(IF(LEFT($G1842,4)="xppm",AF1842/VLOOKUP($G1842,$K$11:$Z$28,V$1,0),IF(LEFT($J1842,1)="E",AF1842/VLOOKUP($J1842,$K$11:$Z$28,V$1,0),AF1842/V$6)),"")</f>
        <v>1.8161870328280358E-3</v>
      </c>
      <c r="X1842" s="101">
        <f>IFERROR(IF(LEFT($G1842,4)="xppm",AH1842/VLOOKUP($G1842,$K$11:$Z$28,X$1,0),IF(LEFT($J1842,1)="E",AH1842/VLOOKUP($J1842,$K$11:$Z$28,X$1,0),AH1842/X$6)),"")</f>
        <v>2.2923382399528411E-3</v>
      </c>
      <c r="Z1842" s="101">
        <f>IFERROR(IF(LEFT($G1842,4)="xppm",AJ1842/VLOOKUP($G1842,$K$11:$Z$28,Z$1,0),IF(LEFT($J1842,1)="E",AJ1842/VLOOKUP($J1842,$K$11:$Z$28,Z$1,0),AJ1842/Z$6)),"")</f>
        <v>1.6833464649392759E-3</v>
      </c>
      <c r="AA1842" s="108"/>
      <c r="AB1842" s="99" t="str">
        <f>IFERROR(IF(LEFT($G1842,4)="xppm",AL1842/VLOOKUP($G1842,$K$11:$Z$28,AB$1,0),IF(LEFT($J1842,1)="E",AL1842/VLOOKUP($J1842,$K$11:$AB$28,AB$1,0),AL1842/AB$6)),"")</f>
        <v/>
      </c>
      <c r="AC1842" s="110"/>
      <c r="AD1842" s="14">
        <v>84842.93</v>
      </c>
      <c r="AE1842" s="14"/>
      <c r="AF1842" s="14">
        <v>265591.21999999997</v>
      </c>
      <c r="AG1842" s="14"/>
      <c r="AH1842" s="14">
        <v>358322.24</v>
      </c>
      <c r="AI1842" s="14"/>
      <c r="AJ1842" s="14">
        <v>314052</v>
      </c>
      <c r="AK1842" s="65"/>
      <c r="AL1842" s="14">
        <v>0</v>
      </c>
      <c r="AM1842" s="65"/>
      <c r="AN1842" s="25">
        <v>32391.75</v>
      </c>
      <c r="AO1842" s="25">
        <v>26316.99</v>
      </c>
      <c r="AP1842" s="25">
        <v>33835.71</v>
      </c>
      <c r="AQ1842" s="25">
        <v>25452.12</v>
      </c>
      <c r="AR1842" s="25">
        <v>31473.84</v>
      </c>
      <c r="AS1842" s="25">
        <v>28510.83</v>
      </c>
      <c r="AT1842" s="25">
        <v>28406.560000000001</v>
      </c>
      <c r="AU1842" s="25">
        <v>40554.620000000003</v>
      </c>
      <c r="AV1842" s="25">
        <v>26350.32</v>
      </c>
      <c r="AW1842" s="25">
        <v>29791.18</v>
      </c>
      <c r="AX1842" s="25">
        <v>26011.84</v>
      </c>
      <c r="AY1842" s="25">
        <v>29039.91</v>
      </c>
      <c r="AZ1842" s="108"/>
      <c r="BA1842" s="10"/>
      <c r="BB1842" s="10"/>
      <c r="BC1842" s="10"/>
      <c r="BD1842" s="10"/>
      <c r="BE1842" s="10"/>
      <c r="BF1842" s="10"/>
      <c r="BG1842" s="10"/>
      <c r="BH1842" s="10"/>
      <c r="BI1842" s="10"/>
      <c r="BJ1842" s="10"/>
      <c r="BK1842" s="10"/>
      <c r="BL1842" s="10"/>
      <c r="BM1842" s="10"/>
      <c r="BN1842" s="10"/>
      <c r="BO1842" s="10"/>
      <c r="BP1842" s="10"/>
      <c r="BQ1842" s="10"/>
      <c r="BR1842" s="10"/>
      <c r="BS1842" s="10"/>
      <c r="BT1842" s="10"/>
      <c r="BU1842" s="10"/>
      <c r="BV1842" s="10"/>
      <c r="BW1842" s="10"/>
      <c r="BX1842" s="10"/>
      <c r="BY1842" s="10"/>
      <c r="BZ1842" s="10"/>
      <c r="CA1842" s="10"/>
      <c r="CB1842" s="10"/>
      <c r="CC1842" s="10"/>
      <c r="CD1842" s="10"/>
      <c r="CE1842" s="10"/>
      <c r="CF1842" s="10"/>
      <c r="CG1842" s="10"/>
      <c r="CH1842" s="10"/>
      <c r="CI1842" s="10"/>
      <c r="CJ1842" s="10"/>
      <c r="CK1842" s="10"/>
      <c r="CL1842" s="10"/>
      <c r="CM1842" s="10"/>
      <c r="CN1842" s="10"/>
      <c r="CO1842" s="10"/>
      <c r="CP1842" s="10"/>
      <c r="CQ1842" s="10"/>
      <c r="CR1842" s="10"/>
      <c r="CS1842" s="10"/>
      <c r="CT1842" s="10"/>
      <c r="CU1842" s="10"/>
      <c r="CV1842" s="10"/>
      <c r="CW1842" s="10"/>
      <c r="CX1842" s="10"/>
      <c r="CY1842" s="10"/>
      <c r="CZ1842" s="10"/>
      <c r="DA1842" s="10"/>
      <c r="DB1842" s="10"/>
      <c r="DC1842" s="10"/>
      <c r="DD1842" s="10"/>
      <c r="DE1842" s="10"/>
      <c r="DF1842" s="10"/>
      <c r="DG1842" s="10"/>
      <c r="DH1842" s="10"/>
      <c r="DI1842" s="10"/>
      <c r="DJ1842" s="10"/>
      <c r="DK1842" s="10"/>
      <c r="DL1842" s="10"/>
      <c r="DM1842" s="10"/>
      <c r="DN1842" s="10"/>
      <c r="DO1842" s="10"/>
      <c r="DP1842" s="10"/>
      <c r="DQ1842" s="10"/>
      <c r="DR1842" s="10"/>
      <c r="DS1842" s="10"/>
    </row>
    <row r="1843" spans="1:123" s="101" customFormat="1" ht="10.95" customHeight="1" x14ac:dyDescent="0.25">
      <c r="A1843" s="75" t="s">
        <v>348</v>
      </c>
      <c r="B1843" s="95" t="str">
        <f t="shared" si="512"/>
        <v>Bud02 2020,5003,'xpr006',0.000294126237627511</v>
      </c>
      <c r="C1843" s="96">
        <f t="shared" si="513"/>
        <v>2020</v>
      </c>
      <c r="D1843" s="96">
        <v>5003</v>
      </c>
      <c r="E1843" s="97" t="str">
        <f>IF(LEFT(H1843,1) = "x",H1843,F1843)</f>
        <v>xpr006</v>
      </c>
      <c r="F1843" s="90">
        <v>503000</v>
      </c>
      <c r="G1843" s="98">
        <f>IF(""="",1,SUBSTITUTE(SUBSTITUTE("","xxp","xpp"),"xppm13","xppm08"))</f>
        <v>1</v>
      </c>
      <c r="H1843" s="98" t="str">
        <f>IF("xpr006"="",1,"xpr006")</f>
        <v>xpr006</v>
      </c>
      <c r="I1843" s="98">
        <f>IF("Ewz"="",1,IF(LEFT("Ewz",1)&lt;&gt;"E","Ewz",1))</f>
        <v>1</v>
      </c>
      <c r="J1843" s="98" t="str">
        <f>IF("Ewz"="",1,IF(LEFT("Ewz",1)="E","Ewz",1))</f>
        <v>Ewz</v>
      </c>
      <c r="K1843" s="99" t="s">
        <v>358</v>
      </c>
      <c r="L1843" s="91">
        <v>5003</v>
      </c>
      <c r="M1843" s="100" t="str">
        <f>IF(LEFT($G1843,4)="xppm","*","")</f>
        <v/>
      </c>
      <c r="N1843" s="101" t="str">
        <f>UPPER(TRIM("          WORKMANS COMP INSURANCE"))</f>
        <v>WORKMANS COMP INSURANCE</v>
      </c>
      <c r="P1843" s="102" t="s">
        <v>359</v>
      </c>
      <c r="R1843" s="109">
        <f>IFERROR(IF(1*AB1843&gt;0,AB1843,V1843),V1843)</f>
        <v>2.9412623762751128E-4</v>
      </c>
      <c r="S1843" s="108"/>
      <c r="T1843" s="101">
        <f>IFERROR(IF(LEFT($G1843,4)="xppm",AD1843/VLOOKUP($G1843,$K$11:$Z$28,T$1,0),IF(LEFT($J1843,1)="E",AD1843/VLOOKUP($J1843,$K$11:$Z$28,T$1,0),AD1843/T$6)),"")</f>
        <v>2.8864880087973039E-4</v>
      </c>
      <c r="V1843" s="101">
        <f>IFERROR(IF(LEFT($G1843,4)="xppm",AF1843/VLOOKUP($G1843,$K$11:$Z$28,V$1,0),IF(LEFT($J1843,1)="E",AF1843/VLOOKUP($J1843,$K$11:$Z$28,V$1,0),AF1843/V$6)),"")</f>
        <v>2.9412623762751128E-4</v>
      </c>
      <c r="X1843" s="101">
        <f>IFERROR(IF(LEFT($G1843,4)="xppm",AH1843/VLOOKUP($G1843,$K$11:$Z$28,X$1,0),IF(LEFT($J1843,1)="E",AH1843/VLOOKUP($J1843,$K$11:$Z$28,X$1,0),AH1843/X$6)),"")</f>
        <v>4.1525660019132196E-4</v>
      </c>
      <c r="Z1843" s="101">
        <f>IFERROR(IF(LEFT($G1843,4)="xppm",AJ1843/VLOOKUP($G1843,$K$11:$Z$28,Z$1,0),IF(LEFT($J1843,1)="E",AJ1843/VLOOKUP($J1843,$K$11:$Z$28,Z$1,0),AJ1843/Z$6)),"")</f>
        <v>3.0739034641186046E-4</v>
      </c>
      <c r="AA1843" s="108"/>
      <c r="AB1843" s="99" t="str">
        <f>IFERROR(IF(LEFT($G1843,4)="xppm",AL1843/VLOOKUP($G1843,$K$11:$Z$28,AB$1,0),IF(LEFT($J1843,1)="E",AL1843/VLOOKUP($J1843,$K$11:$AB$28,AB$1,0),AL1843/AB$6)),"")</f>
        <v/>
      </c>
      <c r="AC1843" s="110"/>
      <c r="AD1843" s="14">
        <v>14337.27</v>
      </c>
      <c r="AE1843" s="14"/>
      <c r="AF1843" s="14">
        <v>43011.73</v>
      </c>
      <c r="AG1843" s="14"/>
      <c r="AH1843" s="14">
        <v>64910</v>
      </c>
      <c r="AI1843" s="14"/>
      <c r="AJ1843" s="14">
        <v>57348</v>
      </c>
      <c r="AK1843" s="65"/>
      <c r="AL1843" s="14">
        <v>0</v>
      </c>
      <c r="AM1843" s="65"/>
      <c r="AN1843" s="25">
        <v>4074</v>
      </c>
      <c r="AO1843" s="25">
        <v>4074</v>
      </c>
      <c r="AP1843" s="25">
        <v>4074</v>
      </c>
      <c r="AQ1843" s="25">
        <v>4779.01</v>
      </c>
      <c r="AR1843" s="25">
        <v>4779.09</v>
      </c>
      <c r="AS1843" s="25">
        <v>4779.09</v>
      </c>
      <c r="AT1843" s="25">
        <v>4779.09</v>
      </c>
      <c r="AU1843" s="25">
        <v>4779.09</v>
      </c>
      <c r="AV1843" s="25">
        <v>4779.09</v>
      </c>
      <c r="AW1843" s="25">
        <v>4779.09</v>
      </c>
      <c r="AX1843" s="25">
        <v>4779.09</v>
      </c>
      <c r="AY1843" s="25">
        <v>4779.09</v>
      </c>
      <c r="AZ1843" s="108"/>
      <c r="BA1843" s="10"/>
      <c r="BB1843" s="10"/>
      <c r="BC1843" s="10"/>
      <c r="BD1843" s="10"/>
      <c r="BE1843" s="10"/>
      <c r="BF1843" s="10"/>
      <c r="BG1843" s="10"/>
      <c r="BH1843" s="10"/>
      <c r="BI1843" s="10"/>
      <c r="BJ1843" s="10"/>
      <c r="BK1843" s="10"/>
      <c r="BL1843" s="10"/>
      <c r="BM1843" s="10"/>
      <c r="BN1843" s="10"/>
      <c r="BO1843" s="10"/>
      <c r="BP1843" s="10"/>
      <c r="BQ1843" s="10"/>
      <c r="BR1843" s="10"/>
      <c r="BS1843" s="10"/>
      <c r="BT1843" s="10"/>
      <c r="BU1843" s="10"/>
      <c r="BV1843" s="10"/>
      <c r="BW1843" s="10"/>
      <c r="BX1843" s="10"/>
      <c r="BY1843" s="10"/>
      <c r="BZ1843" s="10"/>
      <c r="CA1843" s="10"/>
      <c r="CB1843" s="10"/>
      <c r="CC1843" s="10"/>
      <c r="CD1843" s="10"/>
      <c r="CE1843" s="10"/>
      <c r="CF1843" s="10"/>
      <c r="CG1843" s="10"/>
      <c r="CH1843" s="10"/>
      <c r="CI1843" s="10"/>
      <c r="CJ1843" s="10"/>
      <c r="CK1843" s="10"/>
      <c r="CL1843" s="10"/>
      <c r="CM1843" s="10"/>
      <c r="CN1843" s="10"/>
      <c r="CO1843" s="10"/>
      <c r="CP1843" s="10"/>
      <c r="CQ1843" s="10"/>
      <c r="CR1843" s="10"/>
      <c r="CS1843" s="10"/>
      <c r="CT1843" s="10"/>
      <c r="CU1843" s="10"/>
      <c r="CV1843" s="10"/>
      <c r="CW1843" s="10"/>
      <c r="CX1843" s="10"/>
      <c r="CY1843" s="10"/>
      <c r="CZ1843" s="10"/>
      <c r="DA1843" s="10"/>
      <c r="DB1843" s="10"/>
      <c r="DC1843" s="10"/>
      <c r="DD1843" s="10"/>
      <c r="DE1843" s="10"/>
      <c r="DF1843" s="10"/>
      <c r="DG1843" s="10"/>
      <c r="DH1843" s="10"/>
      <c r="DI1843" s="10"/>
      <c r="DJ1843" s="10"/>
      <c r="DK1843" s="10"/>
      <c r="DL1843" s="10"/>
      <c r="DM1843" s="10"/>
      <c r="DN1843" s="10"/>
      <c r="DO1843" s="10"/>
      <c r="DP1843" s="10"/>
      <c r="DQ1843" s="10"/>
      <c r="DR1843" s="10"/>
      <c r="DS1843" s="10"/>
    </row>
    <row r="1844" spans="1:123" s="101" customFormat="1" ht="10.95" customHeight="1" x14ac:dyDescent="0.25">
      <c r="A1844" s="75" t="s">
        <v>348</v>
      </c>
      <c r="B1844" s="95" t="str">
        <f t="shared" si="512"/>
        <v>Bud02 2020,5003,'xpr004',0.000106145486173507</v>
      </c>
      <c r="C1844" s="96">
        <f t="shared" si="513"/>
        <v>2020</v>
      </c>
      <c r="D1844" s="96">
        <v>5003</v>
      </c>
      <c r="E1844" s="97" t="str">
        <f>IF(LEFT(H1844,1) = "x",H1844,F1844)</f>
        <v>xpr004</v>
      </c>
      <c r="F1844" s="90">
        <v>501500</v>
      </c>
      <c r="G1844" s="98">
        <f>IF(""="",1,SUBSTITUTE(SUBSTITUTE("","xxp","xpp"),"xppm13","xppm08"))</f>
        <v>1</v>
      </c>
      <c r="H1844" s="98" t="str">
        <f>IF("xpr004"="",1,"xpr004")</f>
        <v>xpr004</v>
      </c>
      <c r="I1844" s="98">
        <f>IF("Ewz"="",1,IF(LEFT("Ewz",1)&lt;&gt;"E","Ewz",1))</f>
        <v>1</v>
      </c>
      <c r="J1844" s="98" t="str">
        <f>IF("Ewz"="",1,IF(LEFT("Ewz",1)="E","Ewz",1))</f>
        <v>Ewz</v>
      </c>
      <c r="K1844" s="99" t="s">
        <v>360</v>
      </c>
      <c r="L1844" s="91">
        <v>5003</v>
      </c>
      <c r="M1844" s="100" t="str">
        <f>IF(LEFT($G1844,4)="xppm","*","")</f>
        <v/>
      </c>
      <c r="N1844" s="101" t="str">
        <f>UPPER(TRIM("          OTHER"))</f>
        <v>OTHER</v>
      </c>
      <c r="P1844" s="102" t="s">
        <v>356</v>
      </c>
      <c r="R1844" s="109">
        <f>IFERROR(IF(1*AB1844&gt;0,AB1844,V1844),V1844)</f>
        <v>1.0614548617350748E-4</v>
      </c>
      <c r="S1844" s="108"/>
      <c r="T1844" s="101">
        <f>IFERROR(IF(LEFT($G1844,4)="xppm",AD1844/VLOOKUP($G1844,$K$11:$Z$28,T$1,0),IF(LEFT($J1844,1)="E",AD1844/VLOOKUP($J1844,$K$11:$Z$28,T$1,0),AD1844/T$6)),"")</f>
        <v>7.0679070200144477E-5</v>
      </c>
      <c r="V1844" s="101">
        <f>IFERROR(IF(LEFT($G1844,4)="xppm",AF1844/VLOOKUP($G1844,$K$11:$Z$28,V$1,0),IF(LEFT($J1844,1)="E",AF1844/VLOOKUP($J1844,$K$11:$Z$28,V$1,0),AF1844/V$6)),"")</f>
        <v>1.0614548617350748E-4</v>
      </c>
      <c r="X1844" s="101">
        <f>IFERROR(IF(LEFT($G1844,4)="xppm",AH1844/VLOOKUP($G1844,$K$11:$Z$28,X$1,0),IF(LEFT($J1844,1)="E",AH1844/VLOOKUP($J1844,$K$11:$Z$28,X$1,0),AH1844/X$6)),"")</f>
        <v>1.5142516491573776E-4</v>
      </c>
      <c r="Z1844" s="101">
        <f>IFERROR(IF(LEFT($G1844,4)="xppm",AJ1844/VLOOKUP($G1844,$K$11:$Z$28,Z$1,0),IF(LEFT($J1844,1)="E",AJ1844/VLOOKUP($J1844,$K$11:$Z$28,Z$1,0),AJ1844/Z$6)),"")</f>
        <v>7.1589339936472209E-5</v>
      </c>
      <c r="AA1844" s="108"/>
      <c r="AB1844" s="99" t="str">
        <f>IFERROR(IF(LEFT($G1844,4)="xppm",AL1844/VLOOKUP($G1844,$K$11:$Z$28,AB$1,0),IF(LEFT($J1844,1)="E",AL1844/VLOOKUP($J1844,$K$11:$AB$28,AB$1,0),AL1844/AB$6)),"")</f>
        <v/>
      </c>
      <c r="AC1844" s="110"/>
      <c r="AD1844" s="14">
        <v>3510.65</v>
      </c>
      <c r="AE1844" s="14"/>
      <c r="AF1844" s="14">
        <v>15522.25</v>
      </c>
      <c r="AG1844" s="14"/>
      <c r="AH1844" s="14">
        <v>23669.72</v>
      </c>
      <c r="AI1844" s="14"/>
      <c r="AJ1844" s="14">
        <v>13356</v>
      </c>
      <c r="AK1844" s="65"/>
      <c r="AL1844" s="14">
        <v>0</v>
      </c>
      <c r="AM1844" s="65"/>
      <c r="AN1844" s="25">
        <v>2026.96</v>
      </c>
      <c r="AO1844" s="25">
        <v>1710.41</v>
      </c>
      <c r="AP1844" s="25">
        <v>1669.46</v>
      </c>
      <c r="AQ1844" s="25">
        <v>2134.61</v>
      </c>
      <c r="AR1844" s="25">
        <v>2380.7800000000002</v>
      </c>
      <c r="AS1844" s="25">
        <v>2212.2600000000002</v>
      </c>
      <c r="AT1844" s="25">
        <v>2008.97</v>
      </c>
      <c r="AU1844" s="25">
        <v>2172.7399999999998</v>
      </c>
      <c r="AV1844" s="25">
        <v>1102.24</v>
      </c>
      <c r="AW1844" s="25">
        <v>1317.92</v>
      </c>
      <c r="AX1844" s="25">
        <v>1108.55</v>
      </c>
      <c r="AY1844" s="25">
        <v>1084.18</v>
      </c>
      <c r="AZ1844" s="108"/>
      <c r="BA1844" s="10"/>
      <c r="BB1844" s="10"/>
      <c r="BC1844" s="10"/>
      <c r="BD1844" s="10"/>
      <c r="BE1844" s="10"/>
      <c r="BF1844" s="10"/>
      <c r="BG1844" s="10"/>
      <c r="BH1844" s="10"/>
      <c r="BI1844" s="10"/>
      <c r="BJ1844" s="10"/>
      <c r="BK1844" s="10"/>
      <c r="BL1844" s="10"/>
      <c r="BM1844" s="10"/>
      <c r="BN1844" s="10"/>
      <c r="BO1844" s="10"/>
      <c r="BP1844" s="10"/>
      <c r="BQ1844" s="10"/>
      <c r="BR1844" s="10"/>
      <c r="BS1844" s="10"/>
      <c r="BT1844" s="10"/>
      <c r="BU1844" s="10"/>
      <c r="BV1844" s="10"/>
      <c r="BW1844" s="10"/>
      <c r="BX1844" s="10"/>
      <c r="BY1844" s="10"/>
      <c r="BZ1844" s="10"/>
      <c r="CA1844" s="10"/>
      <c r="CB1844" s="10"/>
      <c r="CC1844" s="10"/>
      <c r="CD1844" s="10"/>
      <c r="CE1844" s="10"/>
      <c r="CF1844" s="10"/>
      <c r="CG1844" s="10"/>
      <c r="CH1844" s="10"/>
      <c r="CI1844" s="10"/>
      <c r="CJ1844" s="10"/>
      <c r="CK1844" s="10"/>
      <c r="CL1844" s="10"/>
      <c r="CM1844" s="10"/>
      <c r="CN1844" s="10"/>
      <c r="CO1844" s="10"/>
      <c r="CP1844" s="10"/>
      <c r="CQ1844" s="10"/>
      <c r="CR1844" s="10"/>
      <c r="CS1844" s="10"/>
      <c r="CT1844" s="10"/>
      <c r="CU1844" s="10"/>
      <c r="CV1844" s="10"/>
      <c r="CW1844" s="10"/>
      <c r="CX1844" s="10"/>
      <c r="CY1844" s="10"/>
      <c r="CZ1844" s="10"/>
      <c r="DA1844" s="10"/>
      <c r="DB1844" s="10"/>
      <c r="DC1844" s="10"/>
      <c r="DD1844" s="10"/>
      <c r="DE1844" s="10"/>
      <c r="DF1844" s="10"/>
      <c r="DG1844" s="10"/>
      <c r="DH1844" s="10"/>
      <c r="DI1844" s="10"/>
      <c r="DJ1844" s="10"/>
      <c r="DK1844" s="10"/>
      <c r="DL1844" s="10"/>
      <c r="DM1844" s="10"/>
      <c r="DN1844" s="10"/>
      <c r="DO1844" s="10"/>
      <c r="DP1844" s="10"/>
      <c r="DQ1844" s="10"/>
      <c r="DR1844" s="10"/>
      <c r="DS1844" s="10"/>
    </row>
    <row r="1845" spans="1:123" ht="4.05" customHeight="1" x14ac:dyDescent="0.25">
      <c r="A1845" s="75" t="s">
        <v>348</v>
      </c>
      <c r="E1845" s="111"/>
      <c r="F1845" s="112"/>
      <c r="T1845" s="25"/>
      <c r="U1845" s="25"/>
      <c r="V1845" s="25"/>
      <c r="W1845" s="25"/>
      <c r="X1845" s="25"/>
      <c r="Y1845" s="25"/>
      <c r="Z1845" s="25"/>
      <c r="AA1845" s="25"/>
      <c r="AB1845" s="14"/>
      <c r="AC1845" s="14"/>
    </row>
    <row r="1846" spans="1:123" s="86" customFormat="1" ht="15" customHeight="1" x14ac:dyDescent="0.25">
      <c r="A1846" s="75" t="s">
        <v>348</v>
      </c>
      <c r="B1846" s="80"/>
      <c r="C1846" s="80"/>
      <c r="D1846" s="80"/>
      <c r="E1846" s="81"/>
      <c r="F1846" s="82"/>
      <c r="G1846" s="81"/>
      <c r="H1846" s="81"/>
      <c r="I1846" s="81"/>
      <c r="J1846" s="81"/>
      <c r="K1846" s="81"/>
      <c r="L1846" s="83">
        <f>L1847</f>
        <v>5003</v>
      </c>
      <c r="M1846" s="84" t="s">
        <v>361</v>
      </c>
      <c r="N1846" s="84"/>
      <c r="O1846" s="84"/>
      <c r="P1846" s="84"/>
      <c r="Q1846" s="84"/>
      <c r="R1846" s="84"/>
      <c r="S1846" s="84"/>
      <c r="T1846" s="84"/>
      <c r="U1846" s="84"/>
      <c r="V1846" s="84"/>
      <c r="W1846" s="84"/>
      <c r="X1846" s="84"/>
      <c r="Y1846" s="84"/>
      <c r="Z1846" s="84"/>
      <c r="AA1846" s="84"/>
      <c r="AB1846" s="81"/>
      <c r="AC1846" s="81"/>
      <c r="AD1846" s="14"/>
      <c r="AE1846" s="14"/>
      <c r="AF1846" s="14"/>
      <c r="AG1846" s="14"/>
      <c r="AH1846" s="14"/>
      <c r="AI1846" s="14"/>
      <c r="AJ1846" s="14"/>
      <c r="AK1846" s="14"/>
      <c r="AL1846" s="14"/>
      <c r="AM1846" s="14"/>
      <c r="AN1846" s="85"/>
      <c r="AO1846" s="85"/>
      <c r="AP1846" s="85"/>
      <c r="AQ1846" s="85"/>
      <c r="AR1846" s="85"/>
      <c r="AS1846" s="85"/>
      <c r="AT1846" s="85"/>
      <c r="AU1846" s="85"/>
      <c r="AV1846" s="85"/>
      <c r="AW1846" s="85"/>
      <c r="AX1846" s="85"/>
      <c r="AY1846" s="85"/>
      <c r="AZ1846" s="84"/>
      <c r="BA1846" s="10"/>
      <c r="BB1846" s="10"/>
      <c r="BC1846" s="10"/>
      <c r="BD1846" s="10"/>
      <c r="BE1846" s="10"/>
      <c r="BF1846" s="10"/>
      <c r="BG1846" s="10"/>
      <c r="BH1846" s="10"/>
      <c r="BI1846" s="10"/>
      <c r="BJ1846" s="10"/>
      <c r="BK1846" s="10"/>
      <c r="BL1846" s="10"/>
      <c r="BM1846" s="10"/>
      <c r="BN1846" s="10"/>
      <c r="BO1846" s="10"/>
      <c r="BP1846" s="10"/>
      <c r="BQ1846" s="10"/>
      <c r="BR1846" s="10"/>
      <c r="BS1846" s="10"/>
      <c r="BT1846" s="10"/>
      <c r="BU1846" s="10"/>
      <c r="BV1846" s="10"/>
      <c r="BW1846" s="10"/>
      <c r="BX1846" s="10"/>
      <c r="BY1846" s="10"/>
      <c r="BZ1846" s="10"/>
      <c r="CA1846" s="10"/>
      <c r="CB1846" s="10"/>
      <c r="CC1846" s="10"/>
      <c r="CD1846" s="10"/>
      <c r="CE1846" s="10"/>
      <c r="CF1846" s="10"/>
      <c r="CG1846" s="10"/>
      <c r="CH1846" s="10"/>
      <c r="CI1846" s="10"/>
      <c r="CJ1846" s="10"/>
      <c r="CK1846" s="10"/>
      <c r="CL1846" s="10"/>
      <c r="CM1846" s="10"/>
      <c r="CN1846" s="10"/>
      <c r="CO1846" s="10"/>
      <c r="CP1846" s="10"/>
      <c r="CQ1846" s="10"/>
      <c r="CR1846" s="10"/>
      <c r="CS1846" s="10"/>
      <c r="CT1846" s="10"/>
      <c r="CU1846" s="10"/>
      <c r="CV1846" s="10"/>
      <c r="CW1846" s="10"/>
      <c r="CX1846" s="10"/>
      <c r="CY1846" s="10"/>
      <c r="CZ1846" s="10"/>
      <c r="DA1846" s="10"/>
      <c r="DB1846" s="10"/>
      <c r="DC1846" s="10"/>
      <c r="DD1846" s="10"/>
      <c r="DE1846" s="10"/>
      <c r="DF1846" s="10"/>
      <c r="DG1846" s="10"/>
      <c r="DH1846" s="10"/>
      <c r="DI1846" s="10"/>
      <c r="DJ1846" s="10"/>
      <c r="DK1846" s="10"/>
      <c r="DL1846" s="10"/>
      <c r="DM1846" s="10"/>
      <c r="DN1846" s="10"/>
      <c r="DO1846" s="10"/>
      <c r="DP1846" s="10"/>
      <c r="DQ1846" s="10"/>
      <c r="DR1846" s="10"/>
      <c r="DS1846" s="10"/>
    </row>
    <row r="1847" spans="1:123" s="101" customFormat="1" ht="10.95" customHeight="1" x14ac:dyDescent="0.25">
      <c r="A1847" s="75" t="s">
        <v>348</v>
      </c>
      <c r="B1847" s="95" t="str">
        <f t="shared" ref="B1847" si="514">IF(E1847&gt;0,"Bud02 " &amp; C1847 &amp;","&amp;D1847&amp;",'"&amp;E1847&amp;"',"&amp;1*R1847)</f>
        <v>Bud02 2020,5003,'xhnm06',0.0152023865804377</v>
      </c>
      <c r="C1847" s="96">
        <f t="shared" ref="C1847" si="515">$E$5</f>
        <v>2020</v>
      </c>
      <c r="D1847" s="96">
        <v>5003</v>
      </c>
      <c r="E1847" s="97" t="str">
        <f>IF(LEFT(H1847,1) = "x",H1847,F1847)</f>
        <v>xhnm06</v>
      </c>
      <c r="F1847" s="90">
        <v>506500</v>
      </c>
      <c r="G1847" s="98">
        <f>IF(""="",1,SUBSTITUTE(SUBSTITUTE("","xxp","xpp"),"xppm13","xppm08"))</f>
        <v>1</v>
      </c>
      <c r="H1847" s="98" t="str">
        <f>IF("xhnm06"="",1,"xhnm06")</f>
        <v>xhnm06</v>
      </c>
      <c r="I1847" s="98">
        <f>IF("E120z"="",1,IF(LEFT("E120z",1)&lt;&gt;"E","E120z",1))</f>
        <v>1</v>
      </c>
      <c r="J1847" s="98" t="str">
        <f>IF("E120z"="",1,IF(LEFT("E120z",1)="E","E120z",1))</f>
        <v>E120z</v>
      </c>
      <c r="K1847" s="99" t="s">
        <v>362</v>
      </c>
      <c r="L1847" s="91">
        <v>5003</v>
      </c>
      <c r="M1847" s="100" t="str">
        <f>IF(LEFT($G1847,4)="xppm","*","")</f>
        <v/>
      </c>
      <c r="N1847" s="101" t="str">
        <f>UPPER(TRIM("          HOUSE THERAPY - MEDICARE B"))</f>
        <v>HOUSE THERAPY - MEDICARE B</v>
      </c>
      <c r="P1847" s="102" t="s">
        <v>356</v>
      </c>
      <c r="R1847" s="109">
        <f>IFERROR(IF(1*AB1847&gt;0,AB1847,V1847),V1847)</f>
        <v>1.520238658043767E-2</v>
      </c>
      <c r="S1847" s="108"/>
      <c r="T1847" s="101">
        <f>IFERROR(IF(LEFT($G1847,4)="xppm",AD1847/VLOOKUP($G1847,$K$11:$Z$28,T$1,0),IF(LEFT($J1847,1)="E",AD1847/VLOOKUP($J1847,$K$11:$Z$28,T$1,0),AD1847/T$6)),"")</f>
        <v>1.0908250668974545E-2</v>
      </c>
      <c r="V1847" s="101">
        <f>IFERROR(IF(LEFT($G1847,4)="xppm",AF1847/VLOOKUP($G1847,$K$11:$Z$28,V$1,0),IF(LEFT($J1847,1)="E",AF1847/VLOOKUP($J1847,$K$11:$Z$28,V$1,0),AF1847/V$6)),"")</f>
        <v>1.520238658043767E-2</v>
      </c>
      <c r="X1847" s="101">
        <f>IFERROR(IF(LEFT($G1847,4)="xppm",AH1847/VLOOKUP($G1847,$K$11:$Z$28,X$1,0),IF(LEFT($J1847,1)="E",AH1847/VLOOKUP($J1847,$K$11:$Z$28,X$1,0),AH1847/X$6)),"")</f>
        <v>1.8857139066536691E-2</v>
      </c>
      <c r="Z1847" s="101">
        <f>IFERROR(IF(LEFT($G1847,4)="xppm",AJ1847/VLOOKUP($G1847,$K$11:$Z$28,Z$1,0),IF(LEFT($J1847,1)="E",AJ1847/VLOOKUP($J1847,$K$11:$Z$28,Z$1,0),AJ1847/Z$6)),"")</f>
        <v>2.1827392913279564E-2</v>
      </c>
      <c r="AA1847" s="108"/>
      <c r="AB1847" s="99" t="str">
        <f>IFERROR(IF(LEFT($G1847,4)="xppm",AL1847/VLOOKUP($G1847,$K$11:$Z$28,AB$1,0),IF(LEFT($J1847,1)="E",AL1847/VLOOKUP($J1847,$K$11:$AB$28,AB$1,0),AL1847/AB$6)),"")</f>
        <v/>
      </c>
      <c r="AC1847" s="110"/>
      <c r="AD1847" s="14">
        <v>39460.06</v>
      </c>
      <c r="AE1847" s="14"/>
      <c r="AF1847" s="14">
        <v>157324.04</v>
      </c>
      <c r="AG1847" s="14"/>
      <c r="AH1847" s="14">
        <v>192819.48</v>
      </c>
      <c r="AI1847" s="14"/>
      <c r="AJ1847" s="14">
        <v>219086.91587999999</v>
      </c>
      <c r="AK1847" s="65"/>
      <c r="AL1847" s="14">
        <v>0</v>
      </c>
      <c r="AM1847" s="65"/>
      <c r="AN1847" s="25">
        <v>18705.38</v>
      </c>
      <c r="AO1847" s="25">
        <v>17472.72</v>
      </c>
      <c r="AP1847" s="25">
        <v>12709.93</v>
      </c>
      <c r="AQ1847" s="25">
        <v>18436.060000000001</v>
      </c>
      <c r="AR1847" s="25">
        <v>14180.4</v>
      </c>
      <c r="AS1847" s="25">
        <v>19689.57</v>
      </c>
      <c r="AT1847" s="25">
        <v>18060.09</v>
      </c>
      <c r="AU1847" s="25">
        <v>22218.51</v>
      </c>
      <c r="AV1847" s="25">
        <v>25279.35</v>
      </c>
      <c r="AW1847" s="25">
        <v>10798.73</v>
      </c>
      <c r="AX1847" s="25">
        <v>11297.26</v>
      </c>
      <c r="AY1847" s="25">
        <v>17364.07</v>
      </c>
      <c r="AZ1847" s="108"/>
      <c r="BA1847" s="10"/>
      <c r="BB1847" s="10"/>
      <c r="BC1847" s="10"/>
      <c r="BD1847" s="10"/>
      <c r="BE1847" s="10"/>
      <c r="BF1847" s="10"/>
      <c r="BG1847" s="10"/>
      <c r="BH1847" s="10"/>
      <c r="BI1847" s="10"/>
      <c r="BJ1847" s="10"/>
      <c r="BK1847" s="10"/>
      <c r="BL1847" s="10"/>
      <c r="BM1847" s="10"/>
      <c r="BN1847" s="10"/>
      <c r="BO1847" s="10"/>
      <c r="BP1847" s="10"/>
      <c r="BQ1847" s="10"/>
      <c r="BR1847" s="10"/>
      <c r="BS1847" s="10"/>
      <c r="BT1847" s="10"/>
      <c r="BU1847" s="10"/>
      <c r="BV1847" s="10"/>
      <c r="BW1847" s="10"/>
      <c r="BX1847" s="10"/>
      <c r="BY1847" s="10"/>
      <c r="BZ1847" s="10"/>
      <c r="CA1847" s="10"/>
      <c r="CB1847" s="10"/>
      <c r="CC1847" s="10"/>
      <c r="CD1847" s="10"/>
      <c r="CE1847" s="10"/>
      <c r="CF1847" s="10"/>
      <c r="CG1847" s="10"/>
      <c r="CH1847" s="10"/>
      <c r="CI1847" s="10"/>
      <c r="CJ1847" s="10"/>
      <c r="CK1847" s="10"/>
      <c r="CL1847" s="10"/>
      <c r="CM1847" s="10"/>
      <c r="CN1847" s="10"/>
      <c r="CO1847" s="10"/>
      <c r="CP1847" s="10"/>
      <c r="CQ1847" s="10"/>
      <c r="CR1847" s="10"/>
      <c r="CS1847" s="10"/>
      <c r="CT1847" s="10"/>
      <c r="CU1847" s="10"/>
      <c r="CV1847" s="10"/>
      <c r="CW1847" s="10"/>
      <c r="CX1847" s="10"/>
      <c r="CY1847" s="10"/>
      <c r="CZ1847" s="10"/>
      <c r="DA1847" s="10"/>
      <c r="DB1847" s="10"/>
      <c r="DC1847" s="10"/>
      <c r="DD1847" s="10"/>
      <c r="DE1847" s="10"/>
      <c r="DF1847" s="10"/>
      <c r="DG1847" s="10"/>
      <c r="DH1847" s="10"/>
      <c r="DI1847" s="10"/>
      <c r="DJ1847" s="10"/>
      <c r="DK1847" s="10"/>
      <c r="DL1847" s="10"/>
      <c r="DM1847" s="10"/>
      <c r="DN1847" s="10"/>
      <c r="DO1847" s="10"/>
      <c r="DP1847" s="10"/>
      <c r="DQ1847" s="10"/>
      <c r="DR1847" s="10"/>
      <c r="DS1847" s="10"/>
    </row>
    <row r="1848" spans="1:123" s="101" customFormat="1" ht="10.95" customHeight="1" x14ac:dyDescent="0.25">
      <c r="A1848" s="75" t="s">
        <v>348</v>
      </c>
      <c r="B1848" s="95" t="str">
        <f>IF(E1848&gt;0,"Bud02 " &amp; C1848 &amp;","&amp;D1848&amp;",'"&amp;E1848&amp;"',"&amp;1*R1848)</f>
        <v>Bud02 2020,5003,'508100',39.1144444444444</v>
      </c>
      <c r="C1848" s="96">
        <f>$E$5</f>
        <v>2020</v>
      </c>
      <c r="D1848" s="96">
        <v>5003</v>
      </c>
      <c r="E1848" s="97">
        <f>IF(LEFT(H1848,1) = "x",H1848,F1848)</f>
        <v>508100</v>
      </c>
      <c r="F1848" s="90">
        <v>508100</v>
      </c>
      <c r="G1848" s="98">
        <f>IF(""="",1,SUBSTITUTE(SUBSTITUTE("","xxp","xpp"),"xppm13","xppm08"))</f>
        <v>1</v>
      </c>
      <c r="H1848" s="98">
        <f>IF(""="",1,"")</f>
        <v>1</v>
      </c>
      <c r="I1848" s="98">
        <f>IF(""="",1,IF(LEFT("",1)&lt;&gt;"E","",1))</f>
        <v>1</v>
      </c>
      <c r="J1848" s="98">
        <f>IF(""="",1,IF(LEFT("",1)="E","",1))</f>
        <v>1</v>
      </c>
      <c r="K1848" s="99" t="s">
        <v>363</v>
      </c>
      <c r="L1848" s="91">
        <v>5003</v>
      </c>
      <c r="M1848" s="100" t="str">
        <f>IF(LEFT($G1848,4)="xppm","*","")</f>
        <v/>
      </c>
      <c r="N1848" s="101" t="str">
        <f>UPPER(TRIM("          HOUSE THERAPY - REHAB SUPPLIES"))</f>
        <v>HOUSE THERAPY - REHAB SUPPLIES</v>
      </c>
      <c r="P1848" s="102" t="s">
        <v>356</v>
      </c>
      <c r="R1848" s="109">
        <f>IFERROR(IF(1*AB1848&gt;0,AB1848,V1848),V1848)</f>
        <v>39.114444444444445</v>
      </c>
      <c r="S1848" s="108"/>
      <c r="T1848" s="101">
        <f>IFERROR(IF(LEFT($G1848,4)="xppm",AD1848/VLOOKUP($G1848,$K$11:$Z$28,T$1,0),IF(LEFT($J1848,1)="E",AD1848/VLOOKUP($J1848,$K$11:$Z$28,T$1,0),AD1848/T$6)),"")</f>
        <v>111.47666666666667</v>
      </c>
      <c r="V1848" s="101">
        <f>IFERROR(IF(LEFT($G1848,4)="xppm",AF1848/VLOOKUP($G1848,$K$11:$Z$28,V$1,0),IF(LEFT($J1848,1)="E",AF1848/VLOOKUP($J1848,$K$11:$Z$28,V$1,0),AF1848/V$6)),"")</f>
        <v>39.114444444444445</v>
      </c>
      <c r="X1848" s="101">
        <f>IFERROR(IF(LEFT($G1848,4)="xppm",AH1848/VLOOKUP($G1848,$K$11:$Z$28,X$1,0),IF(LEFT($J1848,1)="E",AH1848/VLOOKUP($J1848,$K$11:$Z$28,X$1,0),AH1848/X$6)),"")</f>
        <v>164.83666666666667</v>
      </c>
      <c r="Z1848" s="101">
        <f>IFERROR(IF(LEFT($G1848,4)="xppm",AJ1848/VLOOKUP($G1848,$K$11:$Z$28,Z$1,0),IF(LEFT($J1848,1)="E",AJ1848/VLOOKUP($J1848,$K$11:$Z$28,Z$1,0),AJ1848/Z$6)),"")</f>
        <v>0</v>
      </c>
      <c r="AA1848" s="108"/>
      <c r="AB1848" s="99">
        <f>IFERROR(IF(LEFT($G1848,4)="xppm",AL1848/VLOOKUP($G1848,$K$11:$Z$28,AB$1,0),IF(LEFT($J1848,1)="E",AL1848/VLOOKUP($J1848,$K$11:$AB$28,AB$1,0),AL1848/AB$6)),"")</f>
        <v>0</v>
      </c>
      <c r="AC1848" s="110"/>
      <c r="AD1848" s="14">
        <v>334.43</v>
      </c>
      <c r="AE1848" s="14"/>
      <c r="AF1848" s="14">
        <v>352.03</v>
      </c>
      <c r="AG1848" s="14"/>
      <c r="AH1848" s="14">
        <v>1978.04</v>
      </c>
      <c r="AI1848" s="14"/>
      <c r="AJ1848" s="14"/>
      <c r="AK1848" s="65"/>
      <c r="AL1848" s="14"/>
      <c r="AM1848" s="65"/>
      <c r="AN1848" s="25">
        <v>239.54</v>
      </c>
      <c r="AO1848" s="25">
        <v>0</v>
      </c>
      <c r="AP1848" s="25">
        <v>268.12</v>
      </c>
      <c r="AQ1848" s="25">
        <v>0</v>
      </c>
      <c r="AR1848" s="25">
        <v>0</v>
      </c>
      <c r="AS1848" s="25">
        <v>508.76</v>
      </c>
      <c r="AT1848" s="25">
        <v>547.12</v>
      </c>
      <c r="AU1848" s="25">
        <v>-1279.54</v>
      </c>
      <c r="AV1848" s="25">
        <v>241.26</v>
      </c>
      <c r="AW1848" s="25">
        <v>39.880000000000003</v>
      </c>
      <c r="AX1848" s="25">
        <v>0</v>
      </c>
      <c r="AY1848" s="25">
        <v>294.55</v>
      </c>
      <c r="AZ1848" s="108"/>
      <c r="BA1848" s="10"/>
      <c r="BB1848" s="10"/>
      <c r="BC1848" s="10"/>
      <c r="BD1848" s="10"/>
      <c r="BE1848" s="10"/>
      <c r="BF1848" s="10"/>
      <c r="BG1848" s="10"/>
      <c r="BH1848" s="10"/>
      <c r="BI1848" s="10"/>
      <c r="BJ1848" s="10"/>
      <c r="BK1848" s="10"/>
      <c r="BL1848" s="10"/>
      <c r="BM1848" s="10"/>
      <c r="BN1848" s="10"/>
      <c r="BO1848" s="10"/>
      <c r="BP1848" s="10"/>
      <c r="BQ1848" s="10"/>
      <c r="BR1848" s="10"/>
      <c r="BS1848" s="10"/>
      <c r="BT1848" s="10"/>
      <c r="BU1848" s="10"/>
      <c r="BV1848" s="10"/>
      <c r="BW1848" s="10"/>
      <c r="BX1848" s="10"/>
      <c r="BY1848" s="10"/>
      <c r="BZ1848" s="10"/>
      <c r="CA1848" s="10"/>
      <c r="CB1848" s="10"/>
      <c r="CC1848" s="10"/>
      <c r="CD1848" s="10"/>
      <c r="CE1848" s="10"/>
      <c r="CF1848" s="10"/>
      <c r="CG1848" s="10"/>
      <c r="CH1848" s="10"/>
      <c r="CI1848" s="10"/>
      <c r="CJ1848" s="10"/>
      <c r="CK1848" s="10"/>
      <c r="CL1848" s="10"/>
      <c r="CM1848" s="10"/>
      <c r="CN1848" s="10"/>
      <c r="CO1848" s="10"/>
      <c r="CP1848" s="10"/>
      <c r="CQ1848" s="10"/>
      <c r="CR1848" s="10"/>
      <c r="CS1848" s="10"/>
      <c r="CT1848" s="10"/>
      <c r="CU1848" s="10"/>
      <c r="CV1848" s="10"/>
      <c r="CW1848" s="10"/>
      <c r="CX1848" s="10"/>
      <c r="CY1848" s="10"/>
      <c r="CZ1848" s="10"/>
      <c r="DA1848" s="10"/>
      <c r="DB1848" s="10"/>
      <c r="DC1848" s="10"/>
      <c r="DD1848" s="10"/>
      <c r="DE1848" s="10"/>
      <c r="DF1848" s="10"/>
      <c r="DG1848" s="10"/>
      <c r="DH1848" s="10"/>
      <c r="DI1848" s="10"/>
      <c r="DJ1848" s="10"/>
      <c r="DK1848" s="10"/>
      <c r="DL1848" s="10"/>
      <c r="DM1848" s="10"/>
      <c r="DN1848" s="10"/>
      <c r="DO1848" s="10"/>
      <c r="DP1848" s="10"/>
      <c r="DQ1848" s="10"/>
      <c r="DR1848" s="10"/>
      <c r="DS1848" s="10"/>
    </row>
    <row r="1849" spans="1:123" ht="4.05" customHeight="1" x14ac:dyDescent="0.25">
      <c r="A1849" s="75" t="s">
        <v>348</v>
      </c>
      <c r="E1849" s="111"/>
      <c r="F1849" s="112"/>
      <c r="T1849" s="25"/>
      <c r="U1849" s="25"/>
      <c r="V1849" s="25"/>
      <c r="W1849" s="25"/>
      <c r="X1849" s="25"/>
      <c r="Y1849" s="25"/>
      <c r="Z1849" s="25"/>
      <c r="AA1849" s="25"/>
      <c r="AB1849" s="14"/>
      <c r="AC1849" s="14"/>
    </row>
    <row r="1850" spans="1:123" s="86" customFormat="1" ht="15" customHeight="1" x14ac:dyDescent="0.25">
      <c r="A1850" s="75" t="s">
        <v>348</v>
      </c>
      <c r="B1850" s="80"/>
      <c r="C1850" s="80"/>
      <c r="D1850" s="80"/>
      <c r="E1850" s="81"/>
      <c r="F1850" s="82"/>
      <c r="G1850" s="81"/>
      <c r="H1850" s="81"/>
      <c r="I1850" s="81"/>
      <c r="J1850" s="81"/>
      <c r="K1850" s="81"/>
      <c r="L1850" s="83">
        <f>L1851</f>
        <v>5003</v>
      </c>
      <c r="M1850" s="84" t="s">
        <v>364</v>
      </c>
      <c r="N1850" s="84"/>
      <c r="O1850" s="84"/>
      <c r="P1850" s="84"/>
      <c r="Q1850" s="84"/>
      <c r="R1850" s="84"/>
      <c r="S1850" s="84"/>
      <c r="T1850" s="84"/>
      <c r="U1850" s="84"/>
      <c r="V1850" s="84"/>
      <c r="W1850" s="84"/>
      <c r="X1850" s="84"/>
      <c r="Y1850" s="84"/>
      <c r="Z1850" s="84"/>
      <c r="AA1850" s="84"/>
      <c r="AB1850" s="81"/>
      <c r="AC1850" s="81"/>
      <c r="AD1850" s="14"/>
      <c r="AE1850" s="14"/>
      <c r="AF1850" s="14"/>
      <c r="AG1850" s="14"/>
      <c r="AH1850" s="14"/>
      <c r="AI1850" s="14"/>
      <c r="AJ1850" s="14"/>
      <c r="AK1850" s="14"/>
      <c r="AL1850" s="14"/>
      <c r="AM1850" s="14"/>
      <c r="AN1850" s="85"/>
      <c r="AO1850" s="85"/>
      <c r="AP1850" s="85"/>
      <c r="AQ1850" s="85"/>
      <c r="AR1850" s="85"/>
      <c r="AS1850" s="85"/>
      <c r="AT1850" s="85"/>
      <c r="AU1850" s="85"/>
      <c r="AV1850" s="85"/>
      <c r="AW1850" s="85"/>
      <c r="AX1850" s="85"/>
      <c r="AY1850" s="85"/>
      <c r="AZ1850" s="84"/>
      <c r="BA1850" s="10"/>
      <c r="BB1850" s="10"/>
      <c r="BC1850" s="10"/>
      <c r="BD1850" s="10"/>
      <c r="BE1850" s="10"/>
      <c r="BF1850" s="10"/>
      <c r="BG1850" s="10"/>
      <c r="BH1850" s="10"/>
      <c r="BI1850" s="10"/>
      <c r="BJ1850" s="10"/>
      <c r="BK1850" s="10"/>
      <c r="BL1850" s="10"/>
      <c r="BM1850" s="10"/>
      <c r="BN1850" s="10"/>
      <c r="BO1850" s="10"/>
      <c r="BP1850" s="10"/>
      <c r="BQ1850" s="10"/>
      <c r="BR1850" s="10"/>
      <c r="BS1850" s="10"/>
      <c r="BT1850" s="10"/>
      <c r="BU1850" s="10"/>
      <c r="BV1850" s="10"/>
      <c r="BW1850" s="10"/>
      <c r="BX1850" s="10"/>
      <c r="BY1850" s="10"/>
      <c r="BZ1850" s="10"/>
      <c r="CA1850" s="10"/>
      <c r="CB1850" s="10"/>
      <c r="CC1850" s="10"/>
      <c r="CD1850" s="10"/>
      <c r="CE1850" s="10"/>
      <c r="CF1850" s="10"/>
      <c r="CG1850" s="10"/>
      <c r="CH1850" s="10"/>
      <c r="CI1850" s="10"/>
      <c r="CJ1850" s="10"/>
      <c r="CK1850" s="10"/>
      <c r="CL1850" s="10"/>
      <c r="CM1850" s="10"/>
      <c r="CN1850" s="10"/>
      <c r="CO1850" s="10"/>
      <c r="CP1850" s="10"/>
      <c r="CQ1850" s="10"/>
      <c r="CR1850" s="10"/>
      <c r="CS1850" s="10"/>
      <c r="CT1850" s="10"/>
      <c r="CU1850" s="10"/>
      <c r="CV1850" s="10"/>
      <c r="CW1850" s="10"/>
      <c r="CX1850" s="10"/>
      <c r="CY1850" s="10"/>
      <c r="CZ1850" s="10"/>
      <c r="DA1850" s="10"/>
      <c r="DB1850" s="10"/>
      <c r="DC1850" s="10"/>
      <c r="DD1850" s="10"/>
      <c r="DE1850" s="10"/>
      <c r="DF1850" s="10"/>
      <c r="DG1850" s="10"/>
      <c r="DH1850" s="10"/>
      <c r="DI1850" s="10"/>
      <c r="DJ1850" s="10"/>
      <c r="DK1850" s="10"/>
      <c r="DL1850" s="10"/>
      <c r="DM1850" s="10"/>
      <c r="DN1850" s="10"/>
      <c r="DO1850" s="10"/>
      <c r="DP1850" s="10"/>
      <c r="DQ1850" s="10"/>
      <c r="DR1850" s="10"/>
      <c r="DS1850" s="10"/>
    </row>
    <row r="1851" spans="1:123" s="101" customFormat="1" ht="10.95" customHeight="1" x14ac:dyDescent="0.25">
      <c r="A1851" s="75" t="s">
        <v>348</v>
      </c>
      <c r="B1851" s="95" t="str">
        <f t="shared" ref="B1851" si="516">IF(E1851&gt;0,"Bud02 " &amp; C1851 &amp;","&amp;D1851&amp;",'"&amp;E1851&amp;"',"&amp;1*R1851)</f>
        <v>Bud02 2020,5003,'xdit02',4.07379842532022E-05</v>
      </c>
      <c r="C1851" s="96">
        <f t="shared" ref="C1851" si="517">$E$5</f>
        <v>2020</v>
      </c>
      <c r="D1851" s="96">
        <v>5003</v>
      </c>
      <c r="E1851" s="97" t="str">
        <f>IF(LEFT(H1851,1) = "x",H1851,F1851)</f>
        <v>xdit02</v>
      </c>
      <c r="F1851" s="90">
        <v>530400</v>
      </c>
      <c r="G1851" s="98" t="str">
        <f>IF("xppm02"="",1,SUBSTITUTE(SUBSTITUTE("xppm02","xxp","xpp"),"xppm13","xppm08"))</f>
        <v>xppm02</v>
      </c>
      <c r="H1851" s="98" t="str">
        <f>IF("xdit02"="",1,"xdit02")</f>
        <v>xdit02</v>
      </c>
      <c r="I1851" s="98">
        <f>IF(""="",1,IF(LEFT("",1)&lt;&gt;"E","",1))</f>
        <v>1</v>
      </c>
      <c r="J1851" s="98">
        <f>IF(""="",1,IF(LEFT("",1)="E","",1))</f>
        <v>1</v>
      </c>
      <c r="K1851" s="99" t="s">
        <v>365</v>
      </c>
      <c r="L1851" s="91">
        <v>5003</v>
      </c>
      <c r="M1851" s="100" t="str">
        <f>IF(LEFT($G1851,4)="xppm","*","")</f>
        <v>*</v>
      </c>
      <c r="N1851" s="101" t="str">
        <f>UPPER(TRIM("          DIETARY CONTRACT SERVICES"))</f>
        <v>DIETARY CONTRACT SERVICES</v>
      </c>
      <c r="P1851" s="102" t="s">
        <v>366</v>
      </c>
      <c r="R1851" s="109">
        <f>IFERROR(IF(1*AB1851&gt;0,AB1851,V1851),V1851)</f>
        <v>4.0737984253202236E-5</v>
      </c>
      <c r="S1851" s="108"/>
      <c r="T1851" s="101">
        <f>IFERROR(IF(LEFT($G1851,4)="xppm",AD1851/VLOOKUP($G1851,$K$11:$Z$28,T$1,0),IF(LEFT($J1851,1)="E",AD1851/VLOOKUP($J1851,$K$11:$Z$28,T$1,0),AD1851/T$6)),"")</f>
        <v>1.2210220723220765E-4</v>
      </c>
      <c r="V1851" s="101">
        <f>IFERROR(IF(LEFT($G1851,4)="xppm",AF1851/VLOOKUP($G1851,$K$11:$Z$28,V$1,0),IF(LEFT($J1851,1)="E",AF1851/VLOOKUP($J1851,$K$11:$Z$28,V$1,0),AF1851/V$6)),"")</f>
        <v>4.0737984253202236E-5</v>
      </c>
      <c r="X1851" s="101">
        <f>IFERROR(IF(LEFT($G1851,4)="xppm",AH1851/VLOOKUP($G1851,$K$11:$Z$28,X$1,0),IF(LEFT($J1851,1)="E",AH1851/VLOOKUP($J1851,$K$11:$Z$28,X$1,0),AH1851/X$6)),"")</f>
        <v>0.15824074944725933</v>
      </c>
      <c r="Z1851" s="101">
        <f>IFERROR(IF(LEFT($G1851,4)="xppm",AJ1851/VLOOKUP($G1851,$K$11:$Z$28,Z$1,0),IF(LEFT($J1851,1)="E",AJ1851/VLOOKUP($J1851,$K$11:$Z$28,Z$1,0),AJ1851/Z$6)),"")</f>
        <v>0</v>
      </c>
      <c r="AA1851" s="108"/>
      <c r="AB1851" s="99" t="str">
        <f>IFERROR(IF(LEFT($G1851,4)="xppm",AL1851/VLOOKUP($G1851,$K$11:$Z$28,AB$1,0),IF(LEFT($J1851,1)="E",AL1851/VLOOKUP($J1851,$K$11:$AB$28,AB$1,0),AL1851/AB$6)),"")</f>
        <v/>
      </c>
      <c r="AC1851" s="110"/>
      <c r="AD1851" s="14">
        <v>45.76</v>
      </c>
      <c r="AE1851" s="14"/>
      <c r="AF1851" s="14">
        <v>45.76</v>
      </c>
      <c r="AG1851" s="14"/>
      <c r="AH1851" s="14">
        <v>190164.08</v>
      </c>
      <c r="AI1851" s="14"/>
      <c r="AJ1851" s="14">
        <v>0</v>
      </c>
      <c r="AK1851" s="65"/>
      <c r="AL1851" s="14">
        <v>0</v>
      </c>
      <c r="AM1851" s="65"/>
      <c r="AN1851" s="25">
        <v>-1500</v>
      </c>
      <c r="AO1851" s="25">
        <v>0</v>
      </c>
      <c r="AP1851" s="25">
        <v>0</v>
      </c>
      <c r="AQ1851" s="25">
        <v>0</v>
      </c>
      <c r="AR1851" s="25">
        <v>0</v>
      </c>
      <c r="AS1851" s="25">
        <v>0</v>
      </c>
      <c r="AT1851" s="25">
        <v>0</v>
      </c>
      <c r="AU1851" s="25">
        <v>0</v>
      </c>
      <c r="AV1851" s="25">
        <v>0</v>
      </c>
      <c r="AW1851" s="25">
        <v>0</v>
      </c>
      <c r="AX1851" s="25">
        <v>22.88</v>
      </c>
      <c r="AY1851" s="25">
        <v>22.88</v>
      </c>
      <c r="AZ1851" s="108"/>
      <c r="BA1851" s="10"/>
      <c r="BB1851" s="10"/>
      <c r="BC1851" s="10"/>
      <c r="BD1851" s="10"/>
      <c r="BE1851" s="10"/>
      <c r="BF1851" s="10"/>
      <c r="BG1851" s="10"/>
      <c r="BH1851" s="10"/>
      <c r="BI1851" s="10"/>
      <c r="BJ1851" s="10"/>
      <c r="BK1851" s="10"/>
      <c r="BL1851" s="10"/>
      <c r="BM1851" s="10"/>
      <c r="BN1851" s="10"/>
      <c r="BO1851" s="10"/>
      <c r="BP1851" s="10"/>
      <c r="BQ1851" s="10"/>
      <c r="BR1851" s="10"/>
      <c r="BS1851" s="10"/>
      <c r="BT1851" s="10"/>
      <c r="BU1851" s="10"/>
      <c r="BV1851" s="10"/>
      <c r="BW1851" s="10"/>
      <c r="BX1851" s="10"/>
      <c r="BY1851" s="10"/>
      <c r="BZ1851" s="10"/>
      <c r="CA1851" s="10"/>
      <c r="CB1851" s="10"/>
      <c r="CC1851" s="10"/>
      <c r="CD1851" s="10"/>
      <c r="CE1851" s="10"/>
      <c r="CF1851" s="10"/>
      <c r="CG1851" s="10"/>
      <c r="CH1851" s="10"/>
      <c r="CI1851" s="10"/>
      <c r="CJ1851" s="10"/>
      <c r="CK1851" s="10"/>
      <c r="CL1851" s="10"/>
      <c r="CM1851" s="10"/>
      <c r="CN1851" s="10"/>
      <c r="CO1851" s="10"/>
      <c r="CP1851" s="10"/>
      <c r="CQ1851" s="10"/>
      <c r="CR1851" s="10"/>
      <c r="CS1851" s="10"/>
      <c r="CT1851" s="10"/>
      <c r="CU1851" s="10"/>
      <c r="CV1851" s="10"/>
      <c r="CW1851" s="10"/>
      <c r="CX1851" s="10"/>
      <c r="CY1851" s="10"/>
      <c r="CZ1851" s="10"/>
      <c r="DA1851" s="10"/>
      <c r="DB1851" s="10"/>
      <c r="DC1851" s="10"/>
      <c r="DD1851" s="10"/>
      <c r="DE1851" s="10"/>
      <c r="DF1851" s="10"/>
      <c r="DG1851" s="10"/>
      <c r="DH1851" s="10"/>
      <c r="DI1851" s="10"/>
      <c r="DJ1851" s="10"/>
      <c r="DK1851" s="10"/>
      <c r="DL1851" s="10"/>
      <c r="DM1851" s="10"/>
      <c r="DN1851" s="10"/>
      <c r="DO1851" s="10"/>
      <c r="DP1851" s="10"/>
      <c r="DQ1851" s="10"/>
      <c r="DR1851" s="10"/>
      <c r="DS1851" s="10"/>
    </row>
    <row r="1852" spans="1:123" ht="4.05" customHeight="1" x14ac:dyDescent="0.25">
      <c r="A1852" s="75" t="s">
        <v>348</v>
      </c>
      <c r="E1852" s="111"/>
      <c r="F1852" s="112"/>
      <c r="T1852" s="25"/>
      <c r="U1852" s="25"/>
      <c r="V1852" s="25"/>
      <c r="W1852" s="25"/>
      <c r="X1852" s="25"/>
      <c r="Y1852" s="25"/>
      <c r="Z1852" s="25"/>
      <c r="AA1852" s="25"/>
      <c r="AB1852" s="14"/>
      <c r="AC1852" s="14"/>
    </row>
    <row r="1853" spans="1:123" s="86" customFormat="1" ht="15" customHeight="1" x14ac:dyDescent="0.25">
      <c r="A1853" s="75" t="s">
        <v>348</v>
      </c>
      <c r="B1853" s="80"/>
      <c r="C1853" s="80"/>
      <c r="D1853" s="80"/>
      <c r="E1853" s="81"/>
      <c r="F1853" s="82"/>
      <c r="G1853" s="81"/>
      <c r="H1853" s="81"/>
      <c r="I1853" s="81"/>
      <c r="J1853" s="81"/>
      <c r="K1853" s="81"/>
      <c r="L1853" s="83">
        <f>L1854</f>
        <v>5003</v>
      </c>
      <c r="M1853" s="84" t="s">
        <v>367</v>
      </c>
      <c r="N1853" s="84"/>
      <c r="O1853" s="84"/>
      <c r="P1853" s="84"/>
      <c r="Q1853" s="84"/>
      <c r="R1853" s="84"/>
      <c r="S1853" s="84"/>
      <c r="T1853" s="84"/>
      <c r="U1853" s="84"/>
      <c r="V1853" s="84"/>
      <c r="W1853" s="84"/>
      <c r="X1853" s="84"/>
      <c r="Y1853" s="84"/>
      <c r="Z1853" s="84"/>
      <c r="AA1853" s="84"/>
      <c r="AB1853" s="81"/>
      <c r="AC1853" s="81"/>
      <c r="AD1853" s="14"/>
      <c r="AE1853" s="14"/>
      <c r="AF1853" s="14"/>
      <c r="AG1853" s="14"/>
      <c r="AH1853" s="14"/>
      <c r="AI1853" s="14"/>
      <c r="AJ1853" s="14"/>
      <c r="AK1853" s="14"/>
      <c r="AL1853" s="14"/>
      <c r="AM1853" s="14"/>
      <c r="AN1853" s="85"/>
      <c r="AO1853" s="85"/>
      <c r="AP1853" s="85"/>
      <c r="AQ1853" s="85"/>
      <c r="AR1853" s="85"/>
      <c r="AS1853" s="85"/>
      <c r="AT1853" s="85"/>
      <c r="AU1853" s="85"/>
      <c r="AV1853" s="85"/>
      <c r="AW1853" s="85"/>
      <c r="AX1853" s="85"/>
      <c r="AY1853" s="85"/>
      <c r="AZ1853" s="84"/>
      <c r="BA1853" s="10"/>
      <c r="BB1853" s="10"/>
      <c r="BC1853" s="10"/>
      <c r="BD1853" s="10"/>
      <c r="BE1853" s="10"/>
      <c r="BF1853" s="10"/>
      <c r="BG1853" s="10"/>
      <c r="BH1853" s="10"/>
      <c r="BI1853" s="10"/>
      <c r="BJ1853" s="10"/>
      <c r="BK1853" s="10"/>
      <c r="BL1853" s="10"/>
      <c r="BM1853" s="10"/>
      <c r="BN1853" s="10"/>
      <c r="BO1853" s="10"/>
      <c r="BP1853" s="10"/>
      <c r="BQ1853" s="10"/>
      <c r="BR1853" s="10"/>
      <c r="BS1853" s="10"/>
      <c r="BT1853" s="10"/>
      <c r="BU1853" s="10"/>
      <c r="BV1853" s="10"/>
      <c r="BW1853" s="10"/>
      <c r="BX1853" s="10"/>
      <c r="BY1853" s="10"/>
      <c r="BZ1853" s="10"/>
      <c r="CA1853" s="10"/>
      <c r="CB1853" s="10"/>
      <c r="CC1853" s="10"/>
      <c r="CD1853" s="10"/>
      <c r="CE1853" s="10"/>
      <c r="CF1853" s="10"/>
      <c r="CG1853" s="10"/>
      <c r="CH1853" s="10"/>
      <c r="CI1853" s="10"/>
      <c r="CJ1853" s="10"/>
      <c r="CK1853" s="10"/>
      <c r="CL1853" s="10"/>
      <c r="CM1853" s="10"/>
      <c r="CN1853" s="10"/>
      <c r="CO1853" s="10"/>
      <c r="CP1853" s="10"/>
      <c r="CQ1853" s="10"/>
      <c r="CR1853" s="10"/>
      <c r="CS1853" s="10"/>
      <c r="CT1853" s="10"/>
      <c r="CU1853" s="10"/>
      <c r="CV1853" s="10"/>
      <c r="CW1853" s="10"/>
      <c r="CX1853" s="10"/>
      <c r="CY1853" s="10"/>
      <c r="CZ1853" s="10"/>
      <c r="DA1853" s="10"/>
      <c r="DB1853" s="10"/>
      <c r="DC1853" s="10"/>
      <c r="DD1853" s="10"/>
      <c r="DE1853" s="10"/>
      <c r="DF1853" s="10"/>
      <c r="DG1853" s="10"/>
      <c r="DH1853" s="10"/>
      <c r="DI1853" s="10"/>
      <c r="DJ1853" s="10"/>
      <c r="DK1853" s="10"/>
      <c r="DL1853" s="10"/>
      <c r="DM1853" s="10"/>
      <c r="DN1853" s="10"/>
      <c r="DO1853" s="10"/>
      <c r="DP1853" s="10"/>
      <c r="DQ1853" s="10"/>
      <c r="DR1853" s="10"/>
      <c r="DS1853" s="10"/>
    </row>
    <row r="1854" spans="1:123" s="101" customFormat="1" ht="10.95" customHeight="1" x14ac:dyDescent="0.25">
      <c r="A1854" s="75" t="s">
        <v>348</v>
      </c>
      <c r="B1854" s="95" t="str">
        <f t="shared" ref="B1854:B1856" si="518">IF(E1854&gt;0,"Bud02 " &amp; C1854 &amp;","&amp;D1854&amp;",'"&amp;E1854&amp;"',"&amp;1*R1854)</f>
        <v>Bud02 2020,5003,'533000',11854.2577777778</v>
      </c>
      <c r="C1854" s="96">
        <f t="shared" ref="C1854:C1856" si="519">$E$5</f>
        <v>2020</v>
      </c>
      <c r="D1854" s="96">
        <v>5003</v>
      </c>
      <c r="E1854" s="97">
        <f>IF(LEFT(H1854,1) = "x",H1854,F1854)</f>
        <v>533000</v>
      </c>
      <c r="F1854" s="90">
        <v>533000</v>
      </c>
      <c r="G1854" s="98">
        <f>IF(""="",1,SUBSTITUTE(SUBSTITUTE("","xxp","xpp"),"xppm13","xppm08"))</f>
        <v>1</v>
      </c>
      <c r="H1854" s="98">
        <f>IF(""="",1,"")</f>
        <v>1</v>
      </c>
      <c r="I1854" s="98">
        <f>IF(""="",1,IF(LEFT("",1)&lt;&gt;"E","",1))</f>
        <v>1</v>
      </c>
      <c r="J1854" s="98">
        <f>IF(""="",1,IF(LEFT("",1)="E","",1))</f>
        <v>1</v>
      </c>
      <c r="K1854" s="99" t="s">
        <v>368</v>
      </c>
      <c r="L1854" s="91">
        <v>5003</v>
      </c>
      <c r="M1854" s="100" t="str">
        <f>IF(LEFT($G1854,4)="xppm","*","")</f>
        <v/>
      </c>
      <c r="N1854" s="101" t="str">
        <f>UPPER(TRIM("          UTILITIES"))</f>
        <v>UTILITIES</v>
      </c>
      <c r="P1854" s="102" t="s">
        <v>356</v>
      </c>
      <c r="R1854" s="109">
        <f>IFERROR(IF(1*AB1854&gt;0,AB1854,V1854),V1854)</f>
        <v>11854.257777777779</v>
      </c>
      <c r="S1854" s="108"/>
      <c r="T1854" s="101">
        <f>IFERROR(IF(LEFT($G1854,4)="xppm",AD1854/VLOOKUP($G1854,$K$11:$Z$28,T$1,0),IF(LEFT($J1854,1)="E",AD1854/VLOOKUP($J1854,$K$11:$Z$28,T$1,0),AD1854/T$6)),"")</f>
        <v>10223.896666666666</v>
      </c>
      <c r="V1854" s="101">
        <f>IFERROR(IF(LEFT($G1854,4)="xppm",AF1854/VLOOKUP($G1854,$K$11:$Z$28,V$1,0),IF(LEFT($J1854,1)="E",AF1854/VLOOKUP($J1854,$K$11:$Z$28,V$1,0),AF1854/V$6)),"")</f>
        <v>11854.257777777779</v>
      </c>
      <c r="X1854" s="101">
        <f>IFERROR(IF(LEFT($G1854,4)="xppm",AH1854/VLOOKUP($G1854,$K$11:$Z$28,X$1,0),IF(LEFT($J1854,1)="E",AH1854/VLOOKUP($J1854,$K$11:$Z$28,X$1,0),AH1854/X$6)),"")</f>
        <v>12132.395833333334</v>
      </c>
      <c r="Z1854" s="101">
        <f>IFERROR(IF(LEFT($G1854,4)="xppm",AJ1854/VLOOKUP($G1854,$K$11:$Z$28,Z$1,0),IF(LEFT($J1854,1)="E",AJ1854/VLOOKUP($J1854,$K$11:$Z$28,Z$1,0),AJ1854/Z$6)),"")</f>
        <v>13077</v>
      </c>
      <c r="AA1854" s="108"/>
      <c r="AB1854" s="99">
        <f>IFERROR(IF(LEFT($G1854,4)="xppm",AL1854/VLOOKUP($G1854,$K$11:$Z$28,AB$1,0),IF(LEFT($J1854,1)="E",AL1854/VLOOKUP($J1854,$K$11:$AB$28,AB$1,0),AL1854/AB$6)),"")</f>
        <v>0</v>
      </c>
      <c r="AC1854" s="110"/>
      <c r="AD1854" s="14">
        <v>30671.69</v>
      </c>
      <c r="AE1854" s="14"/>
      <c r="AF1854" s="14">
        <v>106688.32000000001</v>
      </c>
      <c r="AG1854" s="14"/>
      <c r="AH1854" s="14">
        <v>145588.75</v>
      </c>
      <c r="AI1854" s="14"/>
      <c r="AJ1854" s="14">
        <v>156924</v>
      </c>
      <c r="AK1854" s="65"/>
      <c r="AL1854" s="14">
        <v>0</v>
      </c>
      <c r="AM1854" s="65"/>
      <c r="AN1854" s="25">
        <v>11572.26</v>
      </c>
      <c r="AO1854" s="25">
        <v>12159.84</v>
      </c>
      <c r="AP1854" s="25">
        <v>13133.32</v>
      </c>
      <c r="AQ1854" s="25">
        <v>15069.31</v>
      </c>
      <c r="AR1854" s="25">
        <v>12910.5</v>
      </c>
      <c r="AS1854" s="25">
        <v>15322.44</v>
      </c>
      <c r="AT1854" s="25">
        <v>11839.02</v>
      </c>
      <c r="AU1854" s="25">
        <v>10622.68</v>
      </c>
      <c r="AV1854" s="25">
        <v>10252.68</v>
      </c>
      <c r="AW1854" s="25">
        <v>9242.76</v>
      </c>
      <c r="AX1854" s="25">
        <v>11174.07</v>
      </c>
      <c r="AY1854" s="25">
        <v>10254.86</v>
      </c>
      <c r="AZ1854" s="108"/>
      <c r="BA1854" s="10"/>
      <c r="BB1854" s="10"/>
      <c r="BC1854" s="10"/>
      <c r="BD1854" s="10"/>
      <c r="BE1854" s="10"/>
      <c r="BF1854" s="10"/>
      <c r="BG1854" s="10"/>
      <c r="BH1854" s="10"/>
      <c r="BI1854" s="10"/>
      <c r="BJ1854" s="10"/>
      <c r="BK1854" s="10"/>
      <c r="BL1854" s="10"/>
      <c r="BM1854" s="10"/>
      <c r="BN1854" s="10"/>
      <c r="BO1854" s="10"/>
      <c r="BP1854" s="10"/>
      <c r="BQ1854" s="10"/>
      <c r="BR1854" s="10"/>
      <c r="BS1854" s="10"/>
      <c r="BT1854" s="10"/>
      <c r="BU1854" s="10"/>
      <c r="BV1854" s="10"/>
      <c r="BW1854" s="10"/>
      <c r="BX1854" s="10"/>
      <c r="BY1854" s="10"/>
      <c r="BZ1854" s="10"/>
      <c r="CA1854" s="10"/>
      <c r="CB1854" s="10"/>
      <c r="CC1854" s="10"/>
      <c r="CD1854" s="10"/>
      <c r="CE1854" s="10"/>
      <c r="CF1854" s="10"/>
      <c r="CG1854" s="10"/>
      <c r="CH1854" s="10"/>
      <c r="CI1854" s="10"/>
      <c r="CJ1854" s="10"/>
      <c r="CK1854" s="10"/>
      <c r="CL1854" s="10"/>
      <c r="CM1854" s="10"/>
      <c r="CN1854" s="10"/>
      <c r="CO1854" s="10"/>
      <c r="CP1854" s="10"/>
      <c r="CQ1854" s="10"/>
      <c r="CR1854" s="10"/>
      <c r="CS1854" s="10"/>
      <c r="CT1854" s="10"/>
      <c r="CU1854" s="10"/>
      <c r="CV1854" s="10"/>
      <c r="CW1854" s="10"/>
      <c r="CX1854" s="10"/>
      <c r="CY1854" s="10"/>
      <c r="CZ1854" s="10"/>
      <c r="DA1854" s="10"/>
      <c r="DB1854" s="10"/>
      <c r="DC1854" s="10"/>
      <c r="DD1854" s="10"/>
      <c r="DE1854" s="10"/>
      <c r="DF1854" s="10"/>
      <c r="DG1854" s="10"/>
      <c r="DH1854" s="10"/>
      <c r="DI1854" s="10"/>
      <c r="DJ1854" s="10"/>
      <c r="DK1854" s="10"/>
      <c r="DL1854" s="10"/>
      <c r="DM1854" s="10"/>
      <c r="DN1854" s="10"/>
      <c r="DO1854" s="10"/>
      <c r="DP1854" s="10"/>
      <c r="DQ1854" s="10"/>
      <c r="DR1854" s="10"/>
      <c r="DS1854" s="10"/>
    </row>
    <row r="1855" spans="1:123" s="101" customFormat="1" ht="10.95" customHeight="1" x14ac:dyDescent="0.25">
      <c r="A1855" s="75" t="s">
        <v>348</v>
      </c>
      <c r="B1855" s="95" t="str">
        <f t="shared" si="518"/>
        <v>Bud02 2020,5003,'536000',5094.51888888889</v>
      </c>
      <c r="C1855" s="96">
        <f t="shared" si="519"/>
        <v>2020</v>
      </c>
      <c r="D1855" s="96">
        <v>5003</v>
      </c>
      <c r="E1855" s="97">
        <f>IF(LEFT(H1855,1) = "x",H1855,F1855)</f>
        <v>536000</v>
      </c>
      <c r="F1855" s="90">
        <v>536000</v>
      </c>
      <c r="G1855" s="98">
        <f>IF(""="",1,SUBSTITUTE(SUBSTITUTE("","xxp","xpp"),"xppm13","xppm08"))</f>
        <v>1</v>
      </c>
      <c r="H1855" s="98">
        <f>IF(""="",1,"")</f>
        <v>1</v>
      </c>
      <c r="I1855" s="98">
        <f>IF(""="",1,IF(LEFT("",1)&lt;&gt;"E","",1))</f>
        <v>1</v>
      </c>
      <c r="J1855" s="98">
        <f>IF(""="",1,IF(LEFT("",1)="E","",1))</f>
        <v>1</v>
      </c>
      <c r="K1855" s="99" t="s">
        <v>369</v>
      </c>
      <c r="L1855" s="91">
        <v>5003</v>
      </c>
      <c r="M1855" s="100" t="str">
        <f>IF(LEFT($G1855,4)="xppm","*","")</f>
        <v/>
      </c>
      <c r="N1855" s="101" t="str">
        <f>UPPER(TRIM("          REPAIRS &amp; MAINTENANCE/SUPPLIES"))</f>
        <v>REPAIRS &amp; MAINTENANCE/SUPPLIES</v>
      </c>
      <c r="P1855" s="102" t="s">
        <v>370</v>
      </c>
      <c r="R1855" s="109">
        <f>IFERROR(IF(1*AB1855&gt;0,AB1855,V1855),V1855)</f>
        <v>5094.5188888888888</v>
      </c>
      <c r="S1855" s="108"/>
      <c r="T1855" s="101">
        <f>IFERROR(IF(LEFT($G1855,4)="xppm",AD1855/VLOOKUP($G1855,$K$11:$Z$28,T$1,0),IF(LEFT($J1855,1)="E",AD1855/VLOOKUP($J1855,$K$11:$Z$28,T$1,0),AD1855/T$6)),"")</f>
        <v>5100.07</v>
      </c>
      <c r="V1855" s="101">
        <f>IFERROR(IF(LEFT($G1855,4)="xppm",AF1855/VLOOKUP($G1855,$K$11:$Z$28,V$1,0),IF(LEFT($J1855,1)="E",AF1855/VLOOKUP($J1855,$K$11:$Z$28,V$1,0),AF1855/V$6)),"")</f>
        <v>5094.5188888888888</v>
      </c>
      <c r="X1855" s="101">
        <f>IFERROR(IF(LEFT($G1855,4)="xppm",AH1855/VLOOKUP($G1855,$K$11:$Z$28,X$1,0),IF(LEFT($J1855,1)="E",AH1855/VLOOKUP($J1855,$K$11:$Z$28,X$1,0),AH1855/X$6)),"")</f>
        <v>6782.1333333333341</v>
      </c>
      <c r="Z1855" s="101">
        <f>IFERROR(IF(LEFT($G1855,4)="xppm",AJ1855/VLOOKUP($G1855,$K$11:$Z$28,Z$1,0),IF(LEFT($J1855,1)="E",AJ1855/VLOOKUP($J1855,$K$11:$Z$28,Z$1,0),AJ1855/Z$6)),"")</f>
        <v>4677.4449999999997</v>
      </c>
      <c r="AA1855" s="108"/>
      <c r="AB1855" s="99">
        <f>IFERROR(IF(LEFT($G1855,4)="xppm",AL1855/VLOOKUP($G1855,$K$11:$Z$28,AB$1,0),IF(LEFT($J1855,1)="E",AL1855/VLOOKUP($J1855,$K$11:$AB$28,AB$1,0),AL1855/AB$6)),"")</f>
        <v>0</v>
      </c>
      <c r="AC1855" s="110"/>
      <c r="AD1855" s="14">
        <v>15300.21</v>
      </c>
      <c r="AE1855" s="14"/>
      <c r="AF1855" s="14">
        <v>45850.67</v>
      </c>
      <c r="AG1855" s="14"/>
      <c r="AH1855" s="14">
        <v>81385.600000000006</v>
      </c>
      <c r="AI1855" s="14"/>
      <c r="AJ1855" s="14">
        <v>56129.34</v>
      </c>
      <c r="AK1855" s="65"/>
      <c r="AL1855" s="14">
        <v>0</v>
      </c>
      <c r="AM1855" s="65"/>
      <c r="AN1855" s="25">
        <v>3266.95</v>
      </c>
      <c r="AO1855" s="25">
        <v>2918.03</v>
      </c>
      <c r="AP1855" s="25">
        <v>19215.169999999998</v>
      </c>
      <c r="AQ1855" s="25">
        <v>5516.26</v>
      </c>
      <c r="AR1855" s="25">
        <v>10626.17</v>
      </c>
      <c r="AS1855" s="25">
        <v>3049.89</v>
      </c>
      <c r="AT1855" s="25">
        <v>4692</v>
      </c>
      <c r="AU1855" s="25">
        <v>3540.64</v>
      </c>
      <c r="AV1855" s="25">
        <v>3125.5</v>
      </c>
      <c r="AW1855" s="25">
        <v>4394.16</v>
      </c>
      <c r="AX1855" s="25">
        <v>3409.9</v>
      </c>
      <c r="AY1855" s="25">
        <v>7496.15</v>
      </c>
      <c r="AZ1855" s="108"/>
      <c r="BA1855" s="10"/>
      <c r="BB1855" s="10"/>
      <c r="BC1855" s="10"/>
      <c r="BD1855" s="10"/>
      <c r="BE1855" s="10"/>
      <c r="BF1855" s="10"/>
      <c r="BG1855" s="10"/>
      <c r="BH1855" s="10"/>
      <c r="BI1855" s="10"/>
      <c r="BJ1855" s="10"/>
      <c r="BK1855" s="10"/>
      <c r="BL1855" s="10"/>
      <c r="BM1855" s="10"/>
      <c r="BN1855" s="10"/>
      <c r="BO1855" s="10"/>
      <c r="BP1855" s="10"/>
      <c r="BQ1855" s="10"/>
      <c r="BR1855" s="10"/>
      <c r="BS1855" s="10"/>
      <c r="BT1855" s="10"/>
      <c r="BU1855" s="10"/>
      <c r="BV1855" s="10"/>
      <c r="BW1855" s="10"/>
      <c r="BX1855" s="10"/>
      <c r="BY1855" s="10"/>
      <c r="BZ1855" s="10"/>
      <c r="CA1855" s="10"/>
      <c r="CB1855" s="10"/>
      <c r="CC1855" s="10"/>
      <c r="CD1855" s="10"/>
      <c r="CE1855" s="10"/>
      <c r="CF1855" s="10"/>
      <c r="CG1855" s="10"/>
      <c r="CH1855" s="10"/>
      <c r="CI1855" s="10"/>
      <c r="CJ1855" s="10"/>
      <c r="CK1855" s="10"/>
      <c r="CL1855" s="10"/>
      <c r="CM1855" s="10"/>
      <c r="CN1855" s="10"/>
      <c r="CO1855" s="10"/>
      <c r="CP1855" s="10"/>
      <c r="CQ1855" s="10"/>
      <c r="CR1855" s="10"/>
      <c r="CS1855" s="10"/>
      <c r="CT1855" s="10"/>
      <c r="CU1855" s="10"/>
      <c r="CV1855" s="10"/>
      <c r="CW1855" s="10"/>
      <c r="CX1855" s="10"/>
      <c r="CY1855" s="10"/>
      <c r="CZ1855" s="10"/>
      <c r="DA1855" s="10"/>
      <c r="DB1855" s="10"/>
      <c r="DC1855" s="10"/>
      <c r="DD1855" s="10"/>
      <c r="DE1855" s="10"/>
      <c r="DF1855" s="10"/>
      <c r="DG1855" s="10"/>
      <c r="DH1855" s="10"/>
      <c r="DI1855" s="10"/>
      <c r="DJ1855" s="10"/>
      <c r="DK1855" s="10"/>
      <c r="DL1855" s="10"/>
      <c r="DM1855" s="10"/>
      <c r="DN1855" s="10"/>
      <c r="DO1855" s="10"/>
      <c r="DP1855" s="10"/>
      <c r="DQ1855" s="10"/>
      <c r="DR1855" s="10"/>
      <c r="DS1855" s="10"/>
    </row>
    <row r="1856" spans="1:123" s="101" customFormat="1" ht="10.95" customHeight="1" x14ac:dyDescent="0.25">
      <c r="A1856" s="75" t="s">
        <v>348</v>
      </c>
      <c r="B1856" s="95" t="str">
        <f t="shared" si="518"/>
        <v>Bud02 2020,5003,'534000',2464.07666666667</v>
      </c>
      <c r="C1856" s="96">
        <f t="shared" si="519"/>
        <v>2020</v>
      </c>
      <c r="D1856" s="96">
        <v>5003</v>
      </c>
      <c r="E1856" s="97">
        <f>IF(LEFT(H1856,1) = "x",H1856,F1856)</f>
        <v>534000</v>
      </c>
      <c r="F1856" s="90">
        <v>534000</v>
      </c>
      <c r="G1856" s="98">
        <f>IF(""="",1,SUBSTITUTE(SUBSTITUTE("","xxp","xpp"),"xppm13","xppm08"))</f>
        <v>1</v>
      </c>
      <c r="H1856" s="98">
        <f>IF(""="",1,"")</f>
        <v>1</v>
      </c>
      <c r="I1856" s="98">
        <f>IF(""="",1,IF(LEFT("",1)&lt;&gt;"E","",1))</f>
        <v>1</v>
      </c>
      <c r="J1856" s="98">
        <f>IF(""="",1,IF(LEFT("",1)="E","",1))</f>
        <v>1</v>
      </c>
      <c r="K1856" s="99" t="s">
        <v>371</v>
      </c>
      <c r="L1856" s="91">
        <v>5003</v>
      </c>
      <c r="M1856" s="100" t="str">
        <f>IF(LEFT($G1856,4)="xppm","*","")</f>
        <v/>
      </c>
      <c r="N1856" s="101" t="str">
        <f>UPPER(TRIM("          CONTRACT SERVICES"))</f>
        <v>CONTRACT SERVICES</v>
      </c>
      <c r="P1856" s="102" t="s">
        <v>370</v>
      </c>
      <c r="R1856" s="109">
        <f>IFERROR(IF(1*AB1856&gt;0,AB1856,V1856),V1856)</f>
        <v>2464.0766666666664</v>
      </c>
      <c r="S1856" s="108"/>
      <c r="T1856" s="101">
        <f>IFERROR(IF(LEFT($G1856,4)="xppm",AD1856/VLOOKUP($G1856,$K$11:$Z$28,T$1,0),IF(LEFT($J1856,1)="E",AD1856/VLOOKUP($J1856,$K$11:$Z$28,T$1,0),AD1856/T$6)),"")</f>
        <v>1943.0733333333335</v>
      </c>
      <c r="V1856" s="101">
        <f>IFERROR(IF(LEFT($G1856,4)="xppm",AF1856/VLOOKUP($G1856,$K$11:$Z$28,V$1,0),IF(LEFT($J1856,1)="E",AF1856/VLOOKUP($J1856,$K$11:$Z$28,V$1,0),AF1856/V$6)),"")</f>
        <v>2464.0766666666664</v>
      </c>
      <c r="X1856" s="101">
        <f>IFERROR(IF(LEFT($G1856,4)="xppm",AH1856/VLOOKUP($G1856,$K$11:$Z$28,X$1,0),IF(LEFT($J1856,1)="E",AH1856/VLOOKUP($J1856,$K$11:$Z$28,X$1,0),AH1856/X$6)),"")</f>
        <v>3324.9375</v>
      </c>
      <c r="Z1856" s="101">
        <f>IFERROR(IF(LEFT($G1856,4)="xppm",AJ1856/VLOOKUP($G1856,$K$11:$Z$28,Z$1,0),IF(LEFT($J1856,1)="E",AJ1856/VLOOKUP($J1856,$K$11:$Z$28,Z$1,0),AJ1856/Z$6)),"")</f>
        <v>3364</v>
      </c>
      <c r="AA1856" s="108"/>
      <c r="AB1856" s="99">
        <f>IFERROR(IF(LEFT($G1856,4)="xppm",AL1856/VLOOKUP($G1856,$K$11:$Z$28,AB$1,0),IF(LEFT($J1856,1)="E",AL1856/VLOOKUP($J1856,$K$11:$AB$28,AB$1,0),AL1856/AB$6)),"")</f>
        <v>0</v>
      </c>
      <c r="AC1856" s="110"/>
      <c r="AD1856" s="14">
        <v>5829.22</v>
      </c>
      <c r="AE1856" s="14"/>
      <c r="AF1856" s="14">
        <v>22176.69</v>
      </c>
      <c r="AG1856" s="14"/>
      <c r="AH1856" s="14">
        <v>39899.25</v>
      </c>
      <c r="AI1856" s="14"/>
      <c r="AJ1856" s="14">
        <v>40368</v>
      </c>
      <c r="AK1856" s="65"/>
      <c r="AL1856" s="14">
        <v>0</v>
      </c>
      <c r="AM1856" s="65"/>
      <c r="AN1856" s="25">
        <v>734.84</v>
      </c>
      <c r="AO1856" s="25">
        <v>569.84</v>
      </c>
      <c r="AP1856" s="25">
        <v>7006.19</v>
      </c>
      <c r="AQ1856" s="25">
        <v>2766.19</v>
      </c>
      <c r="AR1856" s="25">
        <v>3779.04</v>
      </c>
      <c r="AS1856" s="25">
        <v>2716.99</v>
      </c>
      <c r="AT1856" s="25">
        <v>3066.02</v>
      </c>
      <c r="AU1856" s="25">
        <v>2000.2</v>
      </c>
      <c r="AV1856" s="25">
        <v>2019.03</v>
      </c>
      <c r="AW1856" s="25">
        <v>1841.54</v>
      </c>
      <c r="AX1856" s="25">
        <v>2072.7600000000002</v>
      </c>
      <c r="AY1856" s="25">
        <v>1914.92</v>
      </c>
      <c r="AZ1856" s="108"/>
      <c r="BA1856" s="10"/>
      <c r="BB1856" s="10"/>
      <c r="BC1856" s="10"/>
      <c r="BD1856" s="10"/>
      <c r="BE1856" s="10"/>
      <c r="BF1856" s="10"/>
      <c r="BG1856" s="10"/>
      <c r="BH1856" s="10"/>
      <c r="BI1856" s="10"/>
      <c r="BJ1856" s="10"/>
      <c r="BK1856" s="10"/>
      <c r="BL1856" s="10"/>
      <c r="BM1856" s="10"/>
      <c r="BN1856" s="10"/>
      <c r="BO1856" s="10"/>
      <c r="BP1856" s="10"/>
      <c r="BQ1856" s="10"/>
      <c r="BR1856" s="10"/>
      <c r="BS1856" s="10"/>
      <c r="BT1856" s="10"/>
      <c r="BU1856" s="10"/>
      <c r="BV1856" s="10"/>
      <c r="BW1856" s="10"/>
      <c r="BX1856" s="10"/>
      <c r="BY1856" s="10"/>
      <c r="BZ1856" s="10"/>
      <c r="CA1856" s="10"/>
      <c r="CB1856" s="10"/>
      <c r="CC1856" s="10"/>
      <c r="CD1856" s="10"/>
      <c r="CE1856" s="10"/>
      <c r="CF1856" s="10"/>
      <c r="CG1856" s="10"/>
      <c r="CH1856" s="10"/>
      <c r="CI1856" s="10"/>
      <c r="CJ1856" s="10"/>
      <c r="CK1856" s="10"/>
      <c r="CL1856" s="10"/>
      <c r="CM1856" s="10"/>
      <c r="CN1856" s="10"/>
      <c r="CO1856" s="10"/>
      <c r="CP1856" s="10"/>
      <c r="CQ1856" s="10"/>
      <c r="CR1856" s="10"/>
      <c r="CS1856" s="10"/>
      <c r="CT1856" s="10"/>
      <c r="CU1856" s="10"/>
      <c r="CV1856" s="10"/>
      <c r="CW1856" s="10"/>
      <c r="CX1856" s="10"/>
      <c r="CY1856" s="10"/>
      <c r="CZ1856" s="10"/>
      <c r="DA1856" s="10"/>
      <c r="DB1856" s="10"/>
      <c r="DC1856" s="10"/>
      <c r="DD1856" s="10"/>
      <c r="DE1856" s="10"/>
      <c r="DF1856" s="10"/>
      <c r="DG1856" s="10"/>
      <c r="DH1856" s="10"/>
      <c r="DI1856" s="10"/>
      <c r="DJ1856" s="10"/>
      <c r="DK1856" s="10"/>
      <c r="DL1856" s="10"/>
      <c r="DM1856" s="10"/>
      <c r="DN1856" s="10"/>
      <c r="DO1856" s="10"/>
      <c r="DP1856" s="10"/>
      <c r="DQ1856" s="10"/>
      <c r="DR1856" s="10"/>
      <c r="DS1856" s="10"/>
    </row>
    <row r="1857" spans="1:123" ht="4.05" customHeight="1" x14ac:dyDescent="0.25">
      <c r="A1857" s="75" t="s">
        <v>348</v>
      </c>
      <c r="E1857" s="111"/>
      <c r="F1857" s="112"/>
      <c r="T1857" s="25"/>
      <c r="U1857" s="25"/>
      <c r="V1857" s="25"/>
      <c r="W1857" s="25"/>
      <c r="X1857" s="25"/>
      <c r="Y1857" s="25"/>
      <c r="Z1857" s="25"/>
      <c r="AA1857" s="25"/>
      <c r="AB1857" s="14"/>
      <c r="AC1857" s="14"/>
    </row>
    <row r="1858" spans="1:123" s="86" customFormat="1" ht="15" customHeight="1" x14ac:dyDescent="0.25">
      <c r="A1858" s="75" t="s">
        <v>348</v>
      </c>
      <c r="B1858" s="80"/>
      <c r="C1858" s="80"/>
      <c r="D1858" s="80"/>
      <c r="E1858" s="81"/>
      <c r="F1858" s="82"/>
      <c r="G1858" s="81"/>
      <c r="H1858" s="81"/>
      <c r="I1858" s="81"/>
      <c r="J1858" s="81"/>
      <c r="K1858" s="81"/>
      <c r="L1858" s="83">
        <f>L1859</f>
        <v>5003</v>
      </c>
      <c r="M1858" s="84" t="s">
        <v>372</v>
      </c>
      <c r="N1858" s="84"/>
      <c r="O1858" s="84"/>
      <c r="P1858" s="84"/>
      <c r="Q1858" s="84"/>
      <c r="R1858" s="84"/>
      <c r="S1858" s="84"/>
      <c r="T1858" s="84"/>
      <c r="U1858" s="84"/>
      <c r="V1858" s="84"/>
      <c r="W1858" s="84"/>
      <c r="X1858" s="84"/>
      <c r="Y1858" s="84"/>
      <c r="Z1858" s="84"/>
      <c r="AA1858" s="84"/>
      <c r="AB1858" s="81"/>
      <c r="AC1858" s="81"/>
      <c r="AD1858" s="14"/>
      <c r="AE1858" s="14"/>
      <c r="AF1858" s="14"/>
      <c r="AG1858" s="14"/>
      <c r="AH1858" s="14"/>
      <c r="AI1858" s="14"/>
      <c r="AJ1858" s="14"/>
      <c r="AK1858" s="14"/>
      <c r="AL1858" s="14"/>
      <c r="AM1858" s="14"/>
      <c r="AN1858" s="85"/>
      <c r="AO1858" s="85"/>
      <c r="AP1858" s="85"/>
      <c r="AQ1858" s="85"/>
      <c r="AR1858" s="85"/>
      <c r="AS1858" s="85"/>
      <c r="AT1858" s="85"/>
      <c r="AU1858" s="85"/>
      <c r="AV1858" s="85"/>
      <c r="AW1858" s="85"/>
      <c r="AX1858" s="85"/>
      <c r="AY1858" s="85"/>
      <c r="AZ1858" s="84"/>
      <c r="BA1858" s="10"/>
      <c r="BB1858" s="10"/>
      <c r="BC1858" s="10"/>
      <c r="BD1858" s="10"/>
      <c r="BE1858" s="10"/>
      <c r="BF1858" s="10"/>
      <c r="BG1858" s="10"/>
      <c r="BH1858" s="10"/>
      <c r="BI1858" s="10"/>
      <c r="BJ1858" s="10"/>
      <c r="BK1858" s="10"/>
      <c r="BL1858" s="10"/>
      <c r="BM1858" s="10"/>
      <c r="BN1858" s="10"/>
      <c r="BO1858" s="10"/>
      <c r="BP1858" s="10"/>
      <c r="BQ1858" s="10"/>
      <c r="BR1858" s="10"/>
      <c r="BS1858" s="10"/>
      <c r="BT1858" s="10"/>
      <c r="BU1858" s="10"/>
      <c r="BV1858" s="10"/>
      <c r="BW1858" s="10"/>
      <c r="BX1858" s="10"/>
      <c r="BY1858" s="10"/>
      <c r="BZ1858" s="10"/>
      <c r="CA1858" s="10"/>
      <c r="CB1858" s="10"/>
      <c r="CC1858" s="10"/>
      <c r="CD1858" s="10"/>
      <c r="CE1858" s="10"/>
      <c r="CF1858" s="10"/>
      <c r="CG1858" s="10"/>
      <c r="CH1858" s="10"/>
      <c r="CI1858" s="10"/>
      <c r="CJ1858" s="10"/>
      <c r="CK1858" s="10"/>
      <c r="CL1858" s="10"/>
      <c r="CM1858" s="10"/>
      <c r="CN1858" s="10"/>
      <c r="CO1858" s="10"/>
      <c r="CP1858" s="10"/>
      <c r="CQ1858" s="10"/>
      <c r="CR1858" s="10"/>
      <c r="CS1858" s="10"/>
      <c r="CT1858" s="10"/>
      <c r="CU1858" s="10"/>
      <c r="CV1858" s="10"/>
      <c r="CW1858" s="10"/>
      <c r="CX1858" s="10"/>
      <c r="CY1858" s="10"/>
      <c r="CZ1858" s="10"/>
      <c r="DA1858" s="10"/>
      <c r="DB1858" s="10"/>
      <c r="DC1858" s="10"/>
      <c r="DD1858" s="10"/>
      <c r="DE1858" s="10"/>
      <c r="DF1858" s="10"/>
      <c r="DG1858" s="10"/>
      <c r="DH1858" s="10"/>
      <c r="DI1858" s="10"/>
      <c r="DJ1858" s="10"/>
      <c r="DK1858" s="10"/>
      <c r="DL1858" s="10"/>
      <c r="DM1858" s="10"/>
      <c r="DN1858" s="10"/>
      <c r="DO1858" s="10"/>
      <c r="DP1858" s="10"/>
      <c r="DQ1858" s="10"/>
      <c r="DR1858" s="10"/>
      <c r="DS1858" s="10"/>
    </row>
    <row r="1859" spans="1:123" s="101" customFormat="1" ht="10.95" customHeight="1" x14ac:dyDescent="0.25">
      <c r="A1859" s="75" t="s">
        <v>348</v>
      </c>
      <c r="B1859" s="95" t="str">
        <f t="shared" ref="B1859:B1870" si="520">IF(E1859&gt;0,"Bud02 " &amp; C1859 &amp;","&amp;D1859&amp;",'"&amp;E1859&amp;"',"&amp;1*R1859)</f>
        <v>Bud02 2020,5003,'542500',1710.48444444444</v>
      </c>
      <c r="C1859" s="96">
        <f t="shared" ref="C1859:C1870" si="521">$E$5</f>
        <v>2020</v>
      </c>
      <c r="D1859" s="96">
        <v>5003</v>
      </c>
      <c r="E1859" s="97">
        <f>IF(LEFT(H1859,1) = "x",H1859,F1859)</f>
        <v>542500</v>
      </c>
      <c r="F1859" s="90">
        <v>542500</v>
      </c>
      <c r="G1859" s="98">
        <f>IF(""="",1,SUBSTITUTE(SUBSTITUTE("","xxp","xpp"),"xppm13","xppm08"))</f>
        <v>1</v>
      </c>
      <c r="H1859" s="98">
        <f>IF(""="",1,"")</f>
        <v>1</v>
      </c>
      <c r="I1859" s="98">
        <f>IF(""="",1,IF(LEFT("",1)&lt;&gt;"E","",1))</f>
        <v>1</v>
      </c>
      <c r="J1859" s="98">
        <f>IF(""="",1,IF(LEFT("",1)="E","",1))</f>
        <v>1</v>
      </c>
      <c r="K1859" s="99" t="s">
        <v>373</v>
      </c>
      <c r="L1859" s="91">
        <v>5003</v>
      </c>
      <c r="M1859" s="100" t="str">
        <f>IF(LEFT($G1859,4)="xppm","*","")</f>
        <v/>
      </c>
      <c r="N1859" s="101" t="str">
        <f>UPPER(TRIM("          MARKETING - ADVERTISING &amp; PROMOTION"))</f>
        <v>MARKETING - ADVERTISING &amp; PROMOTION</v>
      </c>
      <c r="P1859" s="102" t="s">
        <v>374</v>
      </c>
      <c r="R1859" s="109">
        <f>IFERROR(IF(1*AB1859&gt;0,AB1859,V1859),V1859)</f>
        <v>1710.4844444444445</v>
      </c>
      <c r="S1859" s="108"/>
      <c r="T1859" s="101">
        <f>IFERROR(IF(LEFT($G1859,4)="xppm",AD1859/VLOOKUP($G1859,$K$11:$Z$28,T$1,0),IF(LEFT($J1859,1)="E",AD1859/VLOOKUP($J1859,$K$11:$Z$28,T$1,0),AD1859/T$6)),"")</f>
        <v>961.69</v>
      </c>
      <c r="V1859" s="101">
        <f>IFERROR(IF(LEFT($G1859,4)="xppm",AF1859/VLOOKUP($G1859,$K$11:$Z$28,V$1,0),IF(LEFT($J1859,1)="E",AF1859/VLOOKUP($J1859,$K$11:$Z$28,V$1,0),AF1859/V$6)),"")</f>
        <v>1710.4844444444445</v>
      </c>
      <c r="X1859" s="101">
        <f>IFERROR(IF(LEFT($G1859,4)="xppm",AH1859/VLOOKUP($G1859,$K$11:$Z$28,X$1,0),IF(LEFT($J1859,1)="E",AH1859/VLOOKUP($J1859,$K$11:$Z$28,X$1,0),AH1859/X$6)),"")</f>
        <v>2808.6474999999996</v>
      </c>
      <c r="Z1859" s="101">
        <f>IFERROR(IF(LEFT($G1859,4)="xppm",AJ1859/VLOOKUP($G1859,$K$11:$Z$28,Z$1,0),IF(LEFT($J1859,1)="E",AJ1859/VLOOKUP($J1859,$K$11:$Z$28,Z$1,0),AJ1859/Z$6)),"")</f>
        <v>1718.527261</v>
      </c>
      <c r="AA1859" s="108"/>
      <c r="AB1859" s="99">
        <f>IFERROR(IF(LEFT($G1859,4)="xppm",AL1859/VLOOKUP($G1859,$K$11:$Z$28,AB$1,0),IF(LEFT($J1859,1)="E",AL1859/VLOOKUP($J1859,$K$11:$AB$28,AB$1,0),AL1859/AB$6)),"")</f>
        <v>0</v>
      </c>
      <c r="AC1859" s="110"/>
      <c r="AD1859" s="14">
        <v>2885.07</v>
      </c>
      <c r="AE1859" s="14"/>
      <c r="AF1859" s="14">
        <v>15394.36</v>
      </c>
      <c r="AG1859" s="14"/>
      <c r="AH1859" s="14">
        <v>33703.769999999997</v>
      </c>
      <c r="AI1859" s="14"/>
      <c r="AJ1859" s="14">
        <v>20622.327131999999</v>
      </c>
      <c r="AK1859" s="65"/>
      <c r="AL1859" s="14">
        <v>0</v>
      </c>
      <c r="AM1859" s="65"/>
      <c r="AN1859" s="25">
        <v>2623.01</v>
      </c>
      <c r="AO1859" s="25">
        <v>969.36</v>
      </c>
      <c r="AP1859" s="25">
        <v>3230.27</v>
      </c>
      <c r="AQ1859" s="25">
        <v>3535.43</v>
      </c>
      <c r="AR1859" s="25">
        <v>791.17</v>
      </c>
      <c r="AS1859" s="25">
        <v>832.3</v>
      </c>
      <c r="AT1859" s="25">
        <v>777.64</v>
      </c>
      <c r="AU1859" s="25">
        <v>4360.16</v>
      </c>
      <c r="AV1859" s="25">
        <v>2212.59</v>
      </c>
      <c r="AW1859" s="25">
        <v>-14.14</v>
      </c>
      <c r="AX1859" s="25">
        <v>1650.97</v>
      </c>
      <c r="AY1859" s="25">
        <v>1248.24</v>
      </c>
      <c r="AZ1859" s="108"/>
      <c r="BA1859" s="10"/>
      <c r="BB1859" s="10"/>
      <c r="BC1859" s="10"/>
      <c r="BD1859" s="10"/>
      <c r="BE1859" s="10"/>
      <c r="BF1859" s="10"/>
      <c r="BG1859" s="10"/>
      <c r="BH1859" s="10"/>
      <c r="BI1859" s="10"/>
      <c r="BJ1859" s="10"/>
      <c r="BK1859" s="10"/>
      <c r="BL1859" s="10"/>
      <c r="BM1859" s="10"/>
      <c r="BN1859" s="10"/>
      <c r="BO1859" s="10"/>
      <c r="BP1859" s="10"/>
      <c r="BQ1859" s="10"/>
      <c r="BR1859" s="10"/>
      <c r="BS1859" s="10"/>
      <c r="BT1859" s="10"/>
      <c r="BU1859" s="10"/>
      <c r="BV1859" s="10"/>
      <c r="BW1859" s="10"/>
      <c r="BX1859" s="10"/>
      <c r="BY1859" s="10"/>
      <c r="BZ1859" s="10"/>
      <c r="CA1859" s="10"/>
      <c r="CB1859" s="10"/>
      <c r="CC1859" s="10"/>
      <c r="CD1859" s="10"/>
      <c r="CE1859" s="10"/>
      <c r="CF1859" s="10"/>
      <c r="CG1859" s="10"/>
      <c r="CH1859" s="10"/>
      <c r="CI1859" s="10"/>
      <c r="CJ1859" s="10"/>
      <c r="CK1859" s="10"/>
      <c r="CL1859" s="10"/>
      <c r="CM1859" s="10"/>
      <c r="CN1859" s="10"/>
      <c r="CO1859" s="10"/>
      <c r="CP1859" s="10"/>
      <c r="CQ1859" s="10"/>
      <c r="CR1859" s="10"/>
      <c r="CS1859" s="10"/>
      <c r="CT1859" s="10"/>
      <c r="CU1859" s="10"/>
      <c r="CV1859" s="10"/>
      <c r="CW1859" s="10"/>
      <c r="CX1859" s="10"/>
      <c r="CY1859" s="10"/>
      <c r="CZ1859" s="10"/>
      <c r="DA1859" s="10"/>
      <c r="DB1859" s="10"/>
      <c r="DC1859" s="10"/>
      <c r="DD1859" s="10"/>
      <c r="DE1859" s="10"/>
      <c r="DF1859" s="10"/>
      <c r="DG1859" s="10"/>
      <c r="DH1859" s="10"/>
      <c r="DI1859" s="10"/>
      <c r="DJ1859" s="10"/>
      <c r="DK1859" s="10"/>
      <c r="DL1859" s="10"/>
      <c r="DM1859" s="10"/>
      <c r="DN1859" s="10"/>
      <c r="DO1859" s="10"/>
      <c r="DP1859" s="10"/>
      <c r="DQ1859" s="10"/>
      <c r="DR1859" s="10"/>
      <c r="DS1859" s="10"/>
    </row>
    <row r="1860" spans="1:123" s="101" customFormat="1" ht="10.95" customHeight="1" x14ac:dyDescent="0.25">
      <c r="A1860" s="75" t="s">
        <v>348</v>
      </c>
      <c r="B1860" s="95" t="str">
        <f t="shared" si="520"/>
        <v>Bud02 2020,5003,'543200',616.608888888889</v>
      </c>
      <c r="C1860" s="96">
        <f t="shared" si="521"/>
        <v>2020</v>
      </c>
      <c r="D1860" s="96">
        <v>5003</v>
      </c>
      <c r="E1860" s="97">
        <f>IF(LEFT(H1860,1) = "x",H1860,F1860)</f>
        <v>543200</v>
      </c>
      <c r="F1860" s="90">
        <v>543200</v>
      </c>
      <c r="G1860" s="98">
        <f>IF(""="",1,SUBSTITUTE(SUBSTITUTE("","xxp","xpp"),"xppm13","xppm08"))</f>
        <v>1</v>
      </c>
      <c r="H1860" s="98">
        <f>IF(""="",1,"")</f>
        <v>1</v>
      </c>
      <c r="I1860" s="98">
        <f>IF(""="",1,IF(LEFT("",1)&lt;&gt;"E","",1))</f>
        <v>1</v>
      </c>
      <c r="J1860" s="98">
        <f>IF(""="",1,IF(LEFT("",1)="E","",1))</f>
        <v>1</v>
      </c>
      <c r="K1860" s="99" t="s">
        <v>375</v>
      </c>
      <c r="L1860" s="91">
        <v>5003</v>
      </c>
      <c r="M1860" s="100" t="str">
        <f>IF(LEFT($G1860,4)="xppm","*","")</f>
        <v/>
      </c>
      <c r="N1860" s="101" t="str">
        <f>UPPER(TRIM("          CONCIERGE - RESIDENT EXPENSES"))</f>
        <v>CONCIERGE - RESIDENT EXPENSES</v>
      </c>
      <c r="P1860" s="102" t="s">
        <v>376</v>
      </c>
      <c r="R1860" s="109">
        <f>IFERROR(IF(1*AB1860&gt;0,AB1860,V1860),V1860)</f>
        <v>616.60888888888883</v>
      </c>
      <c r="S1860" s="108"/>
      <c r="T1860" s="101">
        <f>IFERROR(IF(LEFT($G1860,4)="xppm",AD1860/VLOOKUP($G1860,$K$11:$Z$28,T$1,0),IF(LEFT($J1860,1)="E",AD1860/VLOOKUP($J1860,$K$11:$Z$28,T$1,0),AD1860/T$6)),"")</f>
        <v>1187.6499999999999</v>
      </c>
      <c r="V1860" s="101">
        <f>IFERROR(IF(LEFT($G1860,4)="xppm",AF1860/VLOOKUP($G1860,$K$11:$Z$28,V$1,0),IF(LEFT($J1860,1)="E",AF1860/VLOOKUP($J1860,$K$11:$Z$28,V$1,0),AF1860/V$6)),"")</f>
        <v>616.60888888888883</v>
      </c>
      <c r="X1860" s="101">
        <f>IFERROR(IF(LEFT($G1860,4)="xppm",AH1860/VLOOKUP($G1860,$K$11:$Z$28,X$1,0),IF(LEFT($J1860,1)="E",AH1860/VLOOKUP($J1860,$K$11:$Z$28,X$1,0),AH1860/X$6)),"")</f>
        <v>597.1783333333334</v>
      </c>
      <c r="Z1860" s="101">
        <f>IFERROR(IF(LEFT($G1860,4)="xppm",AJ1860/VLOOKUP($G1860,$K$11:$Z$28,Z$1,0),IF(LEFT($J1860,1)="E",AJ1860/VLOOKUP($J1860,$K$11:$Z$28,Z$1,0),AJ1860/Z$6)),"")</f>
        <v>499.84944400000001</v>
      </c>
      <c r="AA1860" s="108"/>
      <c r="AB1860" s="99">
        <f>IFERROR(IF(LEFT($G1860,4)="xppm",AL1860/VLOOKUP($G1860,$K$11:$Z$28,AB$1,0),IF(LEFT($J1860,1)="E",AL1860/VLOOKUP($J1860,$K$11:$AB$28,AB$1,0),AL1860/AB$6)),"")</f>
        <v>0</v>
      </c>
      <c r="AC1860" s="110"/>
      <c r="AD1860" s="14">
        <v>3562.95</v>
      </c>
      <c r="AE1860" s="14"/>
      <c r="AF1860" s="14">
        <v>5549.48</v>
      </c>
      <c r="AG1860" s="14"/>
      <c r="AH1860" s="14">
        <v>7166.14</v>
      </c>
      <c r="AI1860" s="14"/>
      <c r="AJ1860" s="14">
        <v>5998.1933280000003</v>
      </c>
      <c r="AK1860" s="65"/>
      <c r="AL1860" s="14">
        <v>0</v>
      </c>
      <c r="AM1860" s="65"/>
      <c r="AN1860" s="25">
        <v>1870.82</v>
      </c>
      <c r="AO1860" s="25">
        <v>130.6</v>
      </c>
      <c r="AP1860" s="25">
        <v>591.84</v>
      </c>
      <c r="AQ1860" s="25">
        <v>157.76</v>
      </c>
      <c r="AR1860" s="25">
        <v>225.45</v>
      </c>
      <c r="AS1860" s="25">
        <v>195.97</v>
      </c>
      <c r="AT1860" s="25">
        <v>654.82000000000005</v>
      </c>
      <c r="AU1860" s="25">
        <v>379.99</v>
      </c>
      <c r="AV1860" s="25">
        <v>372.54</v>
      </c>
      <c r="AW1860" s="25">
        <v>489.76</v>
      </c>
      <c r="AX1860" s="25">
        <v>2080.46</v>
      </c>
      <c r="AY1860" s="25">
        <v>992.73</v>
      </c>
      <c r="AZ1860" s="108"/>
      <c r="BA1860" s="10"/>
      <c r="BB1860" s="10"/>
      <c r="BC1860" s="10"/>
      <c r="BD1860" s="10"/>
      <c r="BE1860" s="10"/>
      <c r="BF1860" s="10"/>
      <c r="BG1860" s="10"/>
      <c r="BH1860" s="10"/>
      <c r="BI1860" s="10"/>
      <c r="BJ1860" s="10"/>
      <c r="BK1860" s="10"/>
      <c r="BL1860" s="10"/>
      <c r="BM1860" s="10"/>
      <c r="BN1860" s="10"/>
      <c r="BO1860" s="10"/>
      <c r="BP1860" s="10"/>
      <c r="BQ1860" s="10"/>
      <c r="BR1860" s="10"/>
      <c r="BS1860" s="10"/>
      <c r="BT1860" s="10"/>
      <c r="BU1860" s="10"/>
      <c r="BV1860" s="10"/>
      <c r="BW1860" s="10"/>
      <c r="BX1860" s="10"/>
      <c r="BY1860" s="10"/>
      <c r="BZ1860" s="10"/>
      <c r="CA1860" s="10"/>
      <c r="CB1860" s="10"/>
      <c r="CC1860" s="10"/>
      <c r="CD1860" s="10"/>
      <c r="CE1860" s="10"/>
      <c r="CF1860" s="10"/>
      <c r="CG1860" s="10"/>
      <c r="CH1860" s="10"/>
      <c r="CI1860" s="10"/>
      <c r="CJ1860" s="10"/>
      <c r="CK1860" s="10"/>
      <c r="CL1860" s="10"/>
      <c r="CM1860" s="10"/>
      <c r="CN1860" s="10"/>
      <c r="CO1860" s="10"/>
      <c r="CP1860" s="10"/>
      <c r="CQ1860" s="10"/>
      <c r="CR1860" s="10"/>
      <c r="CS1860" s="10"/>
      <c r="CT1860" s="10"/>
      <c r="CU1860" s="10"/>
      <c r="CV1860" s="10"/>
      <c r="CW1860" s="10"/>
      <c r="CX1860" s="10"/>
      <c r="CY1860" s="10"/>
      <c r="CZ1860" s="10"/>
      <c r="DA1860" s="10"/>
      <c r="DB1860" s="10"/>
      <c r="DC1860" s="10"/>
      <c r="DD1860" s="10"/>
      <c r="DE1860" s="10"/>
      <c r="DF1860" s="10"/>
      <c r="DG1860" s="10"/>
      <c r="DH1860" s="10"/>
      <c r="DI1860" s="10"/>
      <c r="DJ1860" s="10"/>
      <c r="DK1860" s="10"/>
      <c r="DL1860" s="10"/>
      <c r="DM1860" s="10"/>
      <c r="DN1860" s="10"/>
      <c r="DO1860" s="10"/>
      <c r="DP1860" s="10"/>
      <c r="DQ1860" s="10"/>
      <c r="DR1860" s="10"/>
      <c r="DS1860" s="10"/>
    </row>
    <row r="1861" spans="1:123" s="101" customFormat="1" ht="10.95" customHeight="1" x14ac:dyDescent="0.25">
      <c r="A1861" s="75" t="s">
        <v>348</v>
      </c>
      <c r="B1861" s="95" t="str">
        <f t="shared" si="520"/>
        <v>Bud02 2020,5003,'xga002',0.00100095510313821</v>
      </c>
      <c r="C1861" s="96">
        <f t="shared" si="521"/>
        <v>2020</v>
      </c>
      <c r="D1861" s="96">
        <v>5003</v>
      </c>
      <c r="E1861" s="97" t="str">
        <f>IF(LEFT(H1861,1) = "x",H1861,F1861)</f>
        <v>xga002</v>
      </c>
      <c r="F1861" s="90">
        <v>546000</v>
      </c>
      <c r="G1861" s="98">
        <f>IF(""="",1,SUBSTITUTE(SUBSTITUTE("","xxp","xpp"),"xppm13","xppm08"))</f>
        <v>1</v>
      </c>
      <c r="H1861" s="98" t="str">
        <f>IF("xga002"="",1,"xga002")</f>
        <v>xga002</v>
      </c>
      <c r="I1861" s="98">
        <f>IF("E1z"="",1,IF(LEFT("E1z",1)&lt;&gt;"E","E1z",1))</f>
        <v>1</v>
      </c>
      <c r="J1861" s="98" t="str">
        <f>IF("E1z"="",1,IF(LEFT("E1z",1)="E","E1z",1))</f>
        <v>E1z</v>
      </c>
      <c r="K1861" s="99" t="s">
        <v>377</v>
      </c>
      <c r="L1861" s="91">
        <v>5003</v>
      </c>
      <c r="M1861" s="100" t="str">
        <f>IF(LEFT($G1861,4)="xppm","*","")</f>
        <v/>
      </c>
      <c r="N1861" s="101" t="str">
        <f>UPPER(TRIM("          FINANCIAL CONSULTING FEES"))</f>
        <v>FINANCIAL CONSULTING FEES</v>
      </c>
      <c r="P1861" s="102" t="s">
        <v>356</v>
      </c>
      <c r="R1861" s="109">
        <f>IFERROR(IF(1*AB1861&gt;0,AB1861,V1861),V1861)</f>
        <v>1.0009551031382115E-3</v>
      </c>
      <c r="S1861" s="108"/>
      <c r="T1861" s="101">
        <f>IFERROR(IF(LEFT($G1861,4)="xppm",AD1861/VLOOKUP($G1861,$K$11:$Z$28,T$1,0),IF(LEFT($J1861,1)="E",AD1861/VLOOKUP($J1861,$K$11:$Z$28,T$1,0),AD1861/T$6)),"")</f>
        <v>9.7578073540403258E-4</v>
      </c>
      <c r="V1861" s="101">
        <f>IFERROR(IF(LEFT($G1861,4)="xppm",AF1861/VLOOKUP($G1861,$K$11:$Z$28,V$1,0),IF(LEFT($J1861,1)="E",AF1861/VLOOKUP($J1861,$K$11:$Z$28,V$1,0),AF1861/V$6)),"")</f>
        <v>1.0009551031382115E-3</v>
      </c>
      <c r="X1861" s="101">
        <f>IFERROR(IF(LEFT($G1861,4)="xppm",AH1861/VLOOKUP($G1861,$K$11:$Z$28,X$1,0),IF(LEFT($J1861,1)="E",AH1861/VLOOKUP($J1861,$K$11:$Z$28,X$1,0),AH1861/X$6)),"")</f>
        <v>1.1354161353579898E-3</v>
      </c>
      <c r="Z1861" s="101">
        <f>IFERROR(IF(LEFT($G1861,4)="xppm",AJ1861/VLOOKUP($G1861,$K$11:$Z$28,Z$1,0),IF(LEFT($J1861,1)="E",AJ1861/VLOOKUP($J1861,$K$11:$Z$28,Z$1,0),AJ1861/Z$6)),"")</f>
        <v>1.045947931066436E-3</v>
      </c>
      <c r="AA1861" s="108"/>
      <c r="AB1861" s="99" t="str">
        <f>IFERROR(IF(LEFT($G1861,4)="xppm",AL1861/VLOOKUP($G1861,$K$11:$Z$28,AB$1,0),IF(LEFT($J1861,1)="E",AL1861/VLOOKUP($J1861,$K$11:$AB$28,AB$1,0),AL1861/AB$6)),"")</f>
        <v/>
      </c>
      <c r="AC1861" s="110"/>
      <c r="AD1861" s="14">
        <v>108154.98</v>
      </c>
      <c r="AE1861" s="14"/>
      <c r="AF1861" s="14">
        <v>333672.03999999998</v>
      </c>
      <c r="AG1861" s="14"/>
      <c r="AH1861" s="14">
        <v>411723.65</v>
      </c>
      <c r="AI1861" s="14"/>
      <c r="AJ1861" s="14">
        <v>441276.94175599999</v>
      </c>
      <c r="AK1861" s="65"/>
      <c r="AL1861" s="14">
        <v>0</v>
      </c>
      <c r="AM1861" s="65"/>
      <c r="AN1861" s="25">
        <v>35304.730000000003</v>
      </c>
      <c r="AO1861" s="25">
        <v>35735.68</v>
      </c>
      <c r="AP1861" s="25">
        <v>38539.620000000003</v>
      </c>
      <c r="AQ1861" s="25">
        <v>39511.949999999997</v>
      </c>
      <c r="AR1861" s="25">
        <v>36419.339999999997</v>
      </c>
      <c r="AS1861" s="25">
        <v>39256.03</v>
      </c>
      <c r="AT1861" s="25">
        <v>36305.870000000003</v>
      </c>
      <c r="AU1861" s="25">
        <v>37388.81</v>
      </c>
      <c r="AV1861" s="25">
        <v>36635.06</v>
      </c>
      <c r="AW1861" s="25">
        <v>38023.03</v>
      </c>
      <c r="AX1861" s="25">
        <v>36170.83</v>
      </c>
      <c r="AY1861" s="25">
        <v>33961.120000000003</v>
      </c>
      <c r="AZ1861" s="108"/>
      <c r="BA1861" s="10"/>
      <c r="BB1861" s="10"/>
      <c r="BC1861" s="10"/>
      <c r="BD1861" s="10"/>
      <c r="BE1861" s="10"/>
      <c r="BF1861" s="10"/>
      <c r="BG1861" s="10"/>
      <c r="BH1861" s="10"/>
      <c r="BI1861" s="10"/>
      <c r="BJ1861" s="10"/>
      <c r="BK1861" s="10"/>
      <c r="BL1861" s="10"/>
      <c r="BM1861" s="10"/>
      <c r="BN1861" s="10"/>
      <c r="BO1861" s="10"/>
      <c r="BP1861" s="10"/>
      <c r="BQ1861" s="10"/>
      <c r="BR1861" s="10"/>
      <c r="BS1861" s="10"/>
      <c r="BT1861" s="10"/>
      <c r="BU1861" s="10"/>
      <c r="BV1861" s="10"/>
      <c r="BW1861" s="10"/>
      <c r="BX1861" s="10"/>
      <c r="BY1861" s="10"/>
      <c r="BZ1861" s="10"/>
      <c r="CA1861" s="10"/>
      <c r="CB1861" s="10"/>
      <c r="CC1861" s="10"/>
      <c r="CD1861" s="10"/>
      <c r="CE1861" s="10"/>
      <c r="CF1861" s="10"/>
      <c r="CG1861" s="10"/>
      <c r="CH1861" s="10"/>
      <c r="CI1861" s="10"/>
      <c r="CJ1861" s="10"/>
      <c r="CK1861" s="10"/>
      <c r="CL1861" s="10"/>
      <c r="CM1861" s="10"/>
      <c r="CN1861" s="10"/>
      <c r="CO1861" s="10"/>
      <c r="CP1861" s="10"/>
      <c r="CQ1861" s="10"/>
      <c r="CR1861" s="10"/>
      <c r="CS1861" s="10"/>
      <c r="CT1861" s="10"/>
      <c r="CU1861" s="10"/>
      <c r="CV1861" s="10"/>
      <c r="CW1861" s="10"/>
      <c r="CX1861" s="10"/>
      <c r="CY1861" s="10"/>
      <c r="CZ1861" s="10"/>
      <c r="DA1861" s="10"/>
      <c r="DB1861" s="10"/>
      <c r="DC1861" s="10"/>
      <c r="DD1861" s="10"/>
      <c r="DE1861" s="10"/>
      <c r="DF1861" s="10"/>
      <c r="DG1861" s="10"/>
      <c r="DH1861" s="10"/>
      <c r="DI1861" s="10"/>
      <c r="DJ1861" s="10"/>
      <c r="DK1861" s="10"/>
      <c r="DL1861" s="10"/>
      <c r="DM1861" s="10"/>
      <c r="DN1861" s="10"/>
      <c r="DO1861" s="10"/>
      <c r="DP1861" s="10"/>
      <c r="DQ1861" s="10"/>
      <c r="DR1861" s="10"/>
      <c r="DS1861" s="10"/>
    </row>
    <row r="1862" spans="1:123" s="101" customFormat="1" ht="10.95" customHeight="1" x14ac:dyDescent="0.25">
      <c r="A1862" s="75" t="s">
        <v>348</v>
      </c>
      <c r="B1862" s="95" t="str">
        <f t="shared" si="520"/>
        <v>Bud02 2020,5003,'505300',4297.57888888889</v>
      </c>
      <c r="C1862" s="96">
        <f t="shared" si="521"/>
        <v>2020</v>
      </c>
      <c r="D1862" s="96">
        <v>5003</v>
      </c>
      <c r="E1862" s="97">
        <f>IF(LEFT(H1862,1) = "x",H1862,F1862)</f>
        <v>505300</v>
      </c>
      <c r="F1862" s="90">
        <v>505300</v>
      </c>
      <c r="G1862" s="98">
        <f>IF(""="",1,SUBSTITUTE(SUBSTITUTE("","xxp","xpp"),"xppm13","xppm08"))</f>
        <v>1</v>
      </c>
      <c r="H1862" s="98">
        <f>IF(""="",1,"")</f>
        <v>1</v>
      </c>
      <c r="I1862" s="98">
        <f>IF(""="",1,IF(LEFT("",1)&lt;&gt;"E","",1))</f>
        <v>1</v>
      </c>
      <c r="J1862" s="98">
        <f>IF(""="",1,IF(LEFT("",1)="E","",1))</f>
        <v>1</v>
      </c>
      <c r="K1862" s="99" t="s">
        <v>378</v>
      </c>
      <c r="L1862" s="91">
        <v>5003</v>
      </c>
      <c r="M1862" s="100" t="str">
        <f>IF(LEFT($G1862,4)="xppm","*","")</f>
        <v/>
      </c>
      <c r="N1862" s="101" t="str">
        <f>UPPER(TRIM("          PROFESSIONAL FEES"))</f>
        <v>PROFESSIONAL FEES</v>
      </c>
      <c r="P1862" s="102" t="s">
        <v>356</v>
      </c>
      <c r="R1862" s="109">
        <f>IFERROR(IF(1*AB1862&gt;0,AB1862,V1862),V1862)</f>
        <v>4297.5788888888892</v>
      </c>
      <c r="S1862" s="108"/>
      <c r="T1862" s="101">
        <f>IFERROR(IF(LEFT($G1862,4)="xppm",AD1862/VLOOKUP($G1862,$K$11:$Z$28,T$1,0),IF(LEFT($J1862,1)="E",AD1862/VLOOKUP($J1862,$K$11:$Z$28,T$1,0),AD1862/T$6)),"")</f>
        <v>2528.12</v>
      </c>
      <c r="V1862" s="101">
        <f>IFERROR(IF(LEFT($G1862,4)="xppm",AF1862/VLOOKUP($G1862,$K$11:$Z$28,V$1,0),IF(LEFT($J1862,1)="E",AF1862/VLOOKUP($J1862,$K$11:$Z$28,V$1,0),AF1862/V$6)),"")</f>
        <v>4297.5788888888892</v>
      </c>
      <c r="X1862" s="101">
        <f>IFERROR(IF(LEFT($G1862,4)="xppm",AH1862/VLOOKUP($G1862,$K$11:$Z$28,X$1,0),IF(LEFT($J1862,1)="E",AH1862/VLOOKUP($J1862,$K$11:$Z$28,X$1,0),AH1862/X$6)),"")</f>
        <v>4012.6216666666664</v>
      </c>
      <c r="Z1862" s="101">
        <f>IFERROR(IF(LEFT($G1862,4)="xppm",AJ1862/VLOOKUP($G1862,$K$11:$Z$28,Z$1,0),IF(LEFT($J1862,1)="E",AJ1862/VLOOKUP($J1862,$K$11:$Z$28,Z$1,0),AJ1862/Z$6)),"")</f>
        <v>5352.7049999999999</v>
      </c>
      <c r="AA1862" s="108"/>
      <c r="AB1862" s="99">
        <f>IFERROR(IF(LEFT($G1862,4)="xppm",AL1862/VLOOKUP($G1862,$K$11:$Z$28,AB$1,0),IF(LEFT($J1862,1)="E",AL1862/VLOOKUP($J1862,$K$11:$AB$28,AB$1,0),AL1862/AB$6)),"")</f>
        <v>0</v>
      </c>
      <c r="AC1862" s="110"/>
      <c r="AD1862" s="14">
        <v>7584.36</v>
      </c>
      <c r="AE1862" s="14"/>
      <c r="AF1862" s="14">
        <v>38678.21</v>
      </c>
      <c r="AG1862" s="14"/>
      <c r="AH1862" s="14">
        <v>48151.46</v>
      </c>
      <c r="AI1862" s="14"/>
      <c r="AJ1862" s="14">
        <v>64232.46</v>
      </c>
      <c r="AK1862" s="65"/>
      <c r="AL1862" s="14">
        <v>0</v>
      </c>
      <c r="AM1862" s="65"/>
      <c r="AN1862" s="25">
        <v>6682.73</v>
      </c>
      <c r="AO1862" s="25">
        <v>5536.42</v>
      </c>
      <c r="AP1862" s="25">
        <v>1014.63</v>
      </c>
      <c r="AQ1862" s="25">
        <v>4196.24</v>
      </c>
      <c r="AR1862" s="25">
        <v>4823.07</v>
      </c>
      <c r="AS1862" s="25">
        <v>4372.2700000000004</v>
      </c>
      <c r="AT1862" s="25">
        <v>5664.68</v>
      </c>
      <c r="AU1862" s="25">
        <v>7598.67</v>
      </c>
      <c r="AV1862" s="25">
        <v>4438.92</v>
      </c>
      <c r="AW1862" s="25">
        <v>4816.8500000000004</v>
      </c>
      <c r="AX1862" s="25">
        <v>5179.07</v>
      </c>
      <c r="AY1862" s="25">
        <v>-2411.56</v>
      </c>
      <c r="AZ1862" s="108"/>
      <c r="BA1862" s="10"/>
      <c r="BB1862" s="10"/>
      <c r="BC1862" s="10"/>
      <c r="BD1862" s="10"/>
      <c r="BE1862" s="10"/>
      <c r="BF1862" s="10"/>
      <c r="BG1862" s="10"/>
      <c r="BH1862" s="10"/>
      <c r="BI1862" s="10"/>
      <c r="BJ1862" s="10"/>
      <c r="BK1862" s="10"/>
      <c r="BL1862" s="10"/>
      <c r="BM1862" s="10"/>
      <c r="BN1862" s="10"/>
      <c r="BO1862" s="10"/>
      <c r="BP1862" s="10"/>
      <c r="BQ1862" s="10"/>
      <c r="BR1862" s="10"/>
      <c r="BS1862" s="10"/>
      <c r="BT1862" s="10"/>
      <c r="BU1862" s="10"/>
      <c r="BV1862" s="10"/>
      <c r="BW1862" s="10"/>
      <c r="BX1862" s="10"/>
      <c r="BY1862" s="10"/>
      <c r="BZ1862" s="10"/>
      <c r="CA1862" s="10"/>
      <c r="CB1862" s="10"/>
      <c r="CC1862" s="10"/>
      <c r="CD1862" s="10"/>
      <c r="CE1862" s="10"/>
      <c r="CF1862" s="10"/>
      <c r="CG1862" s="10"/>
      <c r="CH1862" s="10"/>
      <c r="CI1862" s="10"/>
      <c r="CJ1862" s="10"/>
      <c r="CK1862" s="10"/>
      <c r="CL1862" s="10"/>
      <c r="CM1862" s="10"/>
      <c r="CN1862" s="10"/>
      <c r="CO1862" s="10"/>
      <c r="CP1862" s="10"/>
      <c r="CQ1862" s="10"/>
      <c r="CR1862" s="10"/>
      <c r="CS1862" s="10"/>
      <c r="CT1862" s="10"/>
      <c r="CU1862" s="10"/>
      <c r="CV1862" s="10"/>
      <c r="CW1862" s="10"/>
      <c r="CX1862" s="10"/>
      <c r="CY1862" s="10"/>
      <c r="CZ1862" s="10"/>
      <c r="DA1862" s="10"/>
      <c r="DB1862" s="10"/>
      <c r="DC1862" s="10"/>
      <c r="DD1862" s="10"/>
      <c r="DE1862" s="10"/>
      <c r="DF1862" s="10"/>
      <c r="DG1862" s="10"/>
      <c r="DH1862" s="10"/>
      <c r="DI1862" s="10"/>
      <c r="DJ1862" s="10"/>
      <c r="DK1862" s="10"/>
      <c r="DL1862" s="10"/>
      <c r="DM1862" s="10"/>
      <c r="DN1862" s="10"/>
      <c r="DO1862" s="10"/>
      <c r="DP1862" s="10"/>
      <c r="DQ1862" s="10"/>
      <c r="DR1862" s="10"/>
      <c r="DS1862" s="10"/>
    </row>
    <row r="1863" spans="1:123" s="101" customFormat="1" ht="10.95" customHeight="1" x14ac:dyDescent="0.25">
      <c r="A1863" s="75" t="s">
        <v>348</v>
      </c>
      <c r="B1863" s="95" t="str">
        <f t="shared" si="520"/>
        <v>Bud02 2020,5003,'548000',1453.87555555556</v>
      </c>
      <c r="C1863" s="96">
        <f t="shared" si="521"/>
        <v>2020</v>
      </c>
      <c r="D1863" s="96">
        <v>5003</v>
      </c>
      <c r="E1863" s="97">
        <f>IF(LEFT(H1863,1) = "x",H1863,F1863)</f>
        <v>548000</v>
      </c>
      <c r="F1863" s="90">
        <v>548000</v>
      </c>
      <c r="G1863" s="98">
        <f>IF(""="",1,SUBSTITUTE(SUBSTITUTE("","xxp","xpp"),"xppm13","xppm08"))</f>
        <v>1</v>
      </c>
      <c r="H1863" s="98">
        <f>IF(""="",1,"")</f>
        <v>1</v>
      </c>
      <c r="I1863" s="98">
        <f>IF(""="",1,IF(LEFT("",1)&lt;&gt;"E","",1))</f>
        <v>1</v>
      </c>
      <c r="J1863" s="98">
        <f>IF(""="",1,IF(LEFT("",1)="E","",1))</f>
        <v>1</v>
      </c>
      <c r="K1863" s="99" t="s">
        <v>379</v>
      </c>
      <c r="L1863" s="91">
        <v>5003</v>
      </c>
      <c r="M1863" s="100" t="str">
        <f>IF(LEFT($G1863,4)="xppm","*","")</f>
        <v/>
      </c>
      <c r="N1863" s="101" t="str">
        <f>UPPER(TRIM("          CABLE TV/INTERNET"))</f>
        <v>CABLE TV/INTERNET</v>
      </c>
      <c r="P1863" s="102" t="s">
        <v>370</v>
      </c>
      <c r="R1863" s="109">
        <f>IFERROR(IF(1*AB1863&gt;0,AB1863,V1863),V1863)</f>
        <v>1453.8755555555554</v>
      </c>
      <c r="S1863" s="108"/>
      <c r="T1863" s="101">
        <f>IFERROR(IF(LEFT($G1863,4)="xppm",AD1863/VLOOKUP($G1863,$K$11:$Z$28,T$1,0),IF(LEFT($J1863,1)="E",AD1863/VLOOKUP($J1863,$K$11:$Z$28,T$1,0),AD1863/T$6)),"")</f>
        <v>1392.1333333333332</v>
      </c>
      <c r="V1863" s="101">
        <f>IFERROR(IF(LEFT($G1863,4)="xppm",AF1863/VLOOKUP($G1863,$K$11:$Z$28,V$1,0),IF(LEFT($J1863,1)="E",AF1863/VLOOKUP($J1863,$K$11:$Z$28,V$1,0),AF1863/V$6)),"")</f>
        <v>1453.8755555555554</v>
      </c>
      <c r="X1863" s="101">
        <f>IFERROR(IF(LEFT($G1863,4)="xppm",AH1863/VLOOKUP($G1863,$K$11:$Z$28,X$1,0),IF(LEFT($J1863,1)="E",AH1863/VLOOKUP($J1863,$K$11:$Z$28,X$1,0),AH1863/X$6)),"")</f>
        <v>1445.925</v>
      </c>
      <c r="Z1863" s="101">
        <f>IFERROR(IF(LEFT($G1863,4)="xppm",AJ1863/VLOOKUP($G1863,$K$11:$Z$28,Z$1,0),IF(LEFT($J1863,1)="E",AJ1863/VLOOKUP($J1863,$K$11:$Z$28,Z$1,0),AJ1863/Z$6)),"")</f>
        <v>1550.7049999999999</v>
      </c>
      <c r="AA1863" s="108"/>
      <c r="AB1863" s="99">
        <f>IFERROR(IF(LEFT($G1863,4)="xppm",AL1863/VLOOKUP($G1863,$K$11:$Z$28,AB$1,0),IF(LEFT($J1863,1)="E",AL1863/VLOOKUP($J1863,$K$11:$AB$28,AB$1,0),AL1863/AB$6)),"")</f>
        <v>0</v>
      </c>
      <c r="AC1863" s="110"/>
      <c r="AD1863" s="14">
        <v>4176.3999999999996</v>
      </c>
      <c r="AE1863" s="14"/>
      <c r="AF1863" s="14">
        <v>13084.88</v>
      </c>
      <c r="AG1863" s="14"/>
      <c r="AH1863" s="14">
        <v>17351.099999999999</v>
      </c>
      <c r="AI1863" s="14"/>
      <c r="AJ1863" s="14">
        <v>18608.46</v>
      </c>
      <c r="AK1863" s="65"/>
      <c r="AL1863" s="14">
        <v>0</v>
      </c>
      <c r="AM1863" s="65"/>
      <c r="AN1863" s="25">
        <v>968.5</v>
      </c>
      <c r="AO1863" s="25">
        <v>2246.88</v>
      </c>
      <c r="AP1863" s="25">
        <v>1489.73</v>
      </c>
      <c r="AQ1863" s="25">
        <v>1489.73</v>
      </c>
      <c r="AR1863" s="25">
        <v>1467.33</v>
      </c>
      <c r="AS1863" s="25">
        <v>1487.34</v>
      </c>
      <c r="AT1863" s="25">
        <v>1488.32</v>
      </c>
      <c r="AU1863" s="25">
        <v>1487.88</v>
      </c>
      <c r="AV1863" s="25">
        <v>1487.88</v>
      </c>
      <c r="AW1863" s="25">
        <v>1487.88</v>
      </c>
      <c r="AX1863" s="25">
        <v>1308.1400000000001</v>
      </c>
      <c r="AY1863" s="25">
        <v>1380.38</v>
      </c>
      <c r="AZ1863" s="108"/>
      <c r="BA1863" s="10"/>
      <c r="BB1863" s="10"/>
      <c r="BC1863" s="10"/>
      <c r="BD1863" s="10"/>
      <c r="BE1863" s="10"/>
      <c r="BF1863" s="10"/>
      <c r="BG1863" s="10"/>
      <c r="BH1863" s="10"/>
      <c r="BI1863" s="10"/>
      <c r="BJ1863" s="10"/>
      <c r="BK1863" s="10"/>
      <c r="BL1863" s="10"/>
      <c r="BM1863" s="10"/>
      <c r="BN1863" s="10"/>
      <c r="BO1863" s="10"/>
      <c r="BP1863" s="10"/>
      <c r="BQ1863" s="10"/>
      <c r="BR1863" s="10"/>
      <c r="BS1863" s="10"/>
      <c r="BT1863" s="10"/>
      <c r="BU1863" s="10"/>
      <c r="BV1863" s="10"/>
      <c r="BW1863" s="10"/>
      <c r="BX1863" s="10"/>
      <c r="BY1863" s="10"/>
      <c r="BZ1863" s="10"/>
      <c r="CA1863" s="10"/>
      <c r="CB1863" s="10"/>
      <c r="CC1863" s="10"/>
      <c r="CD1863" s="10"/>
      <c r="CE1863" s="10"/>
      <c r="CF1863" s="10"/>
      <c r="CG1863" s="10"/>
      <c r="CH1863" s="10"/>
      <c r="CI1863" s="10"/>
      <c r="CJ1863" s="10"/>
      <c r="CK1863" s="10"/>
      <c r="CL1863" s="10"/>
      <c r="CM1863" s="10"/>
      <c r="CN1863" s="10"/>
      <c r="CO1863" s="10"/>
      <c r="CP1863" s="10"/>
      <c r="CQ1863" s="10"/>
      <c r="CR1863" s="10"/>
      <c r="CS1863" s="10"/>
      <c r="CT1863" s="10"/>
      <c r="CU1863" s="10"/>
      <c r="CV1863" s="10"/>
      <c r="CW1863" s="10"/>
      <c r="CX1863" s="10"/>
      <c r="CY1863" s="10"/>
      <c r="CZ1863" s="10"/>
      <c r="DA1863" s="10"/>
      <c r="DB1863" s="10"/>
      <c r="DC1863" s="10"/>
      <c r="DD1863" s="10"/>
      <c r="DE1863" s="10"/>
      <c r="DF1863" s="10"/>
      <c r="DG1863" s="10"/>
      <c r="DH1863" s="10"/>
      <c r="DI1863" s="10"/>
      <c r="DJ1863" s="10"/>
      <c r="DK1863" s="10"/>
      <c r="DL1863" s="10"/>
      <c r="DM1863" s="10"/>
      <c r="DN1863" s="10"/>
      <c r="DO1863" s="10"/>
      <c r="DP1863" s="10"/>
      <c r="DQ1863" s="10"/>
      <c r="DR1863" s="10"/>
      <c r="DS1863" s="10"/>
    </row>
    <row r="1864" spans="1:123" s="101" customFormat="1" ht="10.95" customHeight="1" x14ac:dyDescent="0.25">
      <c r="A1864" s="75" t="s">
        <v>348</v>
      </c>
      <c r="B1864" s="95" t="str">
        <f t="shared" si="520"/>
        <v>Bud02 2020,5003,'549000',8264.96777777778</v>
      </c>
      <c r="C1864" s="96">
        <f t="shared" si="521"/>
        <v>2020</v>
      </c>
      <c r="D1864" s="96">
        <v>5003</v>
      </c>
      <c r="E1864" s="97">
        <f>IF(LEFT(H1864,1) = "x",H1864,F1864)</f>
        <v>549000</v>
      </c>
      <c r="F1864" s="90">
        <v>549000</v>
      </c>
      <c r="G1864" s="98">
        <f>IF(""="",1,SUBSTITUTE(SUBSTITUTE("","xxp","xpp"),"xppm13","xppm08"))</f>
        <v>1</v>
      </c>
      <c r="H1864" s="98">
        <f>IF(""="",1,"")</f>
        <v>1</v>
      </c>
      <c r="I1864" s="98">
        <f>IF(""="",1,IF(LEFT("",1)&lt;&gt;"E","",1))</f>
        <v>1</v>
      </c>
      <c r="J1864" s="98">
        <f>IF(""="",1,IF(LEFT("",1)="E","",1))</f>
        <v>1</v>
      </c>
      <c r="K1864" s="99" t="s">
        <v>380</v>
      </c>
      <c r="L1864" s="91">
        <v>5003</v>
      </c>
      <c r="M1864" s="100" t="str">
        <f>IF(LEFT($G1864,4)="xppm","*","")</f>
        <v/>
      </c>
      <c r="N1864" s="101" t="str">
        <f>UPPER(TRIM("          COMPUTER HARDWARE/SOFTWARE"))</f>
        <v>COMPUTER HARDWARE/SOFTWARE</v>
      </c>
      <c r="P1864" s="102" t="s">
        <v>370</v>
      </c>
      <c r="R1864" s="109">
        <f>IFERROR(IF(1*AB1864&gt;0,AB1864,V1864),V1864)</f>
        <v>8264.9677777777779</v>
      </c>
      <c r="S1864" s="108"/>
      <c r="T1864" s="101">
        <f>IFERROR(IF(LEFT($G1864,4)="xppm",AD1864/VLOOKUP($G1864,$K$11:$Z$28,T$1,0),IF(LEFT($J1864,1)="E",AD1864/VLOOKUP($J1864,$K$11:$Z$28,T$1,0),AD1864/T$6)),"")</f>
        <v>7892.2433333333329</v>
      </c>
      <c r="V1864" s="101">
        <f>IFERROR(IF(LEFT($G1864,4)="xppm",AF1864/VLOOKUP($G1864,$K$11:$Z$28,V$1,0),IF(LEFT($J1864,1)="E",AF1864/VLOOKUP($J1864,$K$11:$Z$28,V$1,0),AF1864/V$6)),"")</f>
        <v>8264.9677777777779</v>
      </c>
      <c r="X1864" s="101">
        <f>IFERROR(IF(LEFT($G1864,4)="xppm",AH1864/VLOOKUP($G1864,$K$11:$Z$28,X$1,0),IF(LEFT($J1864,1)="E",AH1864/VLOOKUP($J1864,$K$11:$Z$28,X$1,0),AH1864/X$6)),"")</f>
        <v>7820.3883333333333</v>
      </c>
      <c r="Z1864" s="101">
        <f>IFERROR(IF(LEFT($G1864,4)="xppm",AJ1864/VLOOKUP($G1864,$K$11:$Z$28,Z$1,0),IF(LEFT($J1864,1)="E",AJ1864/VLOOKUP($J1864,$K$11:$Z$28,Z$1,0),AJ1864/Z$6)),"")</f>
        <v>7241.4313343333333</v>
      </c>
      <c r="AA1864" s="108"/>
      <c r="AB1864" s="99">
        <f>IFERROR(IF(LEFT($G1864,4)="xppm",AL1864/VLOOKUP($G1864,$K$11:$Z$28,AB$1,0),IF(LEFT($J1864,1)="E",AL1864/VLOOKUP($J1864,$K$11:$AB$28,AB$1,0),AL1864/AB$6)),"")</f>
        <v>0</v>
      </c>
      <c r="AC1864" s="110"/>
      <c r="AD1864" s="14">
        <v>23676.73</v>
      </c>
      <c r="AE1864" s="14"/>
      <c r="AF1864" s="14">
        <v>74384.710000000006</v>
      </c>
      <c r="AG1864" s="14"/>
      <c r="AH1864" s="14">
        <v>93844.66</v>
      </c>
      <c r="AI1864" s="14"/>
      <c r="AJ1864" s="14">
        <v>86897.176011999996</v>
      </c>
      <c r="AK1864" s="65"/>
      <c r="AL1864" s="14">
        <v>0</v>
      </c>
      <c r="AM1864" s="65"/>
      <c r="AN1864" s="25">
        <v>9371.86</v>
      </c>
      <c r="AO1864" s="25">
        <v>8962.26</v>
      </c>
      <c r="AP1864" s="25">
        <v>8238.14</v>
      </c>
      <c r="AQ1864" s="25">
        <v>8136.65</v>
      </c>
      <c r="AR1864" s="25">
        <v>10230.57</v>
      </c>
      <c r="AS1864" s="25">
        <v>8387.2999999999993</v>
      </c>
      <c r="AT1864" s="25">
        <v>8501.0400000000009</v>
      </c>
      <c r="AU1864" s="25">
        <v>7791.47</v>
      </c>
      <c r="AV1864" s="25">
        <v>7660.95</v>
      </c>
      <c r="AW1864" s="25">
        <v>7670.04</v>
      </c>
      <c r="AX1864" s="25">
        <v>8149.88</v>
      </c>
      <c r="AY1864" s="25">
        <v>7856.81</v>
      </c>
      <c r="AZ1864" s="108"/>
      <c r="BA1864" s="10"/>
      <c r="BB1864" s="10"/>
      <c r="BC1864" s="10"/>
      <c r="BD1864" s="10"/>
      <c r="BE1864" s="10"/>
      <c r="BF1864" s="10"/>
      <c r="BG1864" s="10"/>
      <c r="BH1864" s="10"/>
      <c r="BI1864" s="10"/>
      <c r="BJ1864" s="10"/>
      <c r="BK1864" s="10"/>
      <c r="BL1864" s="10"/>
      <c r="BM1864" s="10"/>
      <c r="BN1864" s="10"/>
      <c r="BO1864" s="10"/>
      <c r="BP1864" s="10"/>
      <c r="BQ1864" s="10"/>
      <c r="BR1864" s="10"/>
      <c r="BS1864" s="10"/>
      <c r="BT1864" s="10"/>
      <c r="BU1864" s="10"/>
      <c r="BV1864" s="10"/>
      <c r="BW1864" s="10"/>
      <c r="BX1864" s="10"/>
      <c r="BY1864" s="10"/>
      <c r="BZ1864" s="10"/>
      <c r="CA1864" s="10"/>
      <c r="CB1864" s="10"/>
      <c r="CC1864" s="10"/>
      <c r="CD1864" s="10"/>
      <c r="CE1864" s="10"/>
      <c r="CF1864" s="10"/>
      <c r="CG1864" s="10"/>
      <c r="CH1864" s="10"/>
      <c r="CI1864" s="10"/>
      <c r="CJ1864" s="10"/>
      <c r="CK1864" s="10"/>
      <c r="CL1864" s="10"/>
      <c r="CM1864" s="10"/>
      <c r="CN1864" s="10"/>
      <c r="CO1864" s="10"/>
      <c r="CP1864" s="10"/>
      <c r="CQ1864" s="10"/>
      <c r="CR1864" s="10"/>
      <c r="CS1864" s="10"/>
      <c r="CT1864" s="10"/>
      <c r="CU1864" s="10"/>
      <c r="CV1864" s="10"/>
      <c r="CW1864" s="10"/>
      <c r="CX1864" s="10"/>
      <c r="CY1864" s="10"/>
      <c r="CZ1864" s="10"/>
      <c r="DA1864" s="10"/>
      <c r="DB1864" s="10"/>
      <c r="DC1864" s="10"/>
      <c r="DD1864" s="10"/>
      <c r="DE1864" s="10"/>
      <c r="DF1864" s="10"/>
      <c r="DG1864" s="10"/>
      <c r="DH1864" s="10"/>
      <c r="DI1864" s="10"/>
      <c r="DJ1864" s="10"/>
      <c r="DK1864" s="10"/>
      <c r="DL1864" s="10"/>
      <c r="DM1864" s="10"/>
      <c r="DN1864" s="10"/>
      <c r="DO1864" s="10"/>
      <c r="DP1864" s="10"/>
      <c r="DQ1864" s="10"/>
      <c r="DR1864" s="10"/>
      <c r="DS1864" s="10"/>
    </row>
    <row r="1865" spans="1:123" s="101" customFormat="1" ht="10.95" customHeight="1" x14ac:dyDescent="0.25">
      <c r="A1865" s="75" t="s">
        <v>348</v>
      </c>
      <c r="B1865" s="95" t="str">
        <f t="shared" si="520"/>
        <v>Bud02 2020,5003,'550000',6057.15777777778</v>
      </c>
      <c r="C1865" s="96">
        <f t="shared" si="521"/>
        <v>2020</v>
      </c>
      <c r="D1865" s="96">
        <v>5003</v>
      </c>
      <c r="E1865" s="97">
        <f>IF(LEFT(H1865,1) = "x",H1865,F1865)</f>
        <v>550000</v>
      </c>
      <c r="F1865" s="90">
        <v>550000</v>
      </c>
      <c r="G1865" s="98">
        <f>IF(""="",1,SUBSTITUTE(SUBSTITUTE("","xxp","xpp"),"xppm13","xppm08"))</f>
        <v>1</v>
      </c>
      <c r="H1865" s="98">
        <f>IF(""="",1,"")</f>
        <v>1</v>
      </c>
      <c r="I1865" s="98">
        <f>IF(""="",1,IF(LEFT("",1)&lt;&gt;"E","",1))</f>
        <v>1</v>
      </c>
      <c r="J1865" s="98">
        <f>IF(""="",1,IF(LEFT("",1)="E","",1))</f>
        <v>1</v>
      </c>
      <c r="K1865" s="99" t="s">
        <v>381</v>
      </c>
      <c r="L1865" s="91">
        <v>5003</v>
      </c>
      <c r="M1865" s="100" t="str">
        <f>IF(LEFT($G1865,4)="xppm","*","")</f>
        <v/>
      </c>
      <c r="N1865" s="101" t="str">
        <f>UPPER(TRIM("          EMPLOYEE EXPENSES"))</f>
        <v>EMPLOYEE EXPENSES</v>
      </c>
      <c r="P1865" s="102" t="s">
        <v>382</v>
      </c>
      <c r="R1865" s="109">
        <f>IFERROR(IF(1*AB1865&gt;0,AB1865,V1865),V1865)</f>
        <v>6057.1577777777775</v>
      </c>
      <c r="S1865" s="108"/>
      <c r="T1865" s="101">
        <f>IFERROR(IF(LEFT($G1865,4)="xppm",AD1865/VLOOKUP($G1865,$K$11:$Z$28,T$1,0),IF(LEFT($J1865,1)="E",AD1865/VLOOKUP($J1865,$K$11:$Z$28,T$1,0),AD1865/T$6)),"")</f>
        <v>6212.9733333333324</v>
      </c>
      <c r="V1865" s="101">
        <f>IFERROR(IF(LEFT($G1865,4)="xppm",AF1865/VLOOKUP($G1865,$K$11:$Z$28,V$1,0),IF(LEFT($J1865,1)="E",AF1865/VLOOKUP($J1865,$K$11:$Z$28,V$1,0),AF1865/V$6)),"")</f>
        <v>6057.1577777777775</v>
      </c>
      <c r="X1865" s="101">
        <f>IFERROR(IF(LEFT($G1865,4)="xppm",AH1865/VLOOKUP($G1865,$K$11:$Z$28,X$1,0),IF(LEFT($J1865,1)="E",AH1865/VLOOKUP($J1865,$K$11:$Z$28,X$1,0),AH1865/X$6)),"")</f>
        <v>4826.1750000000002</v>
      </c>
      <c r="Z1865" s="101">
        <f>IFERROR(IF(LEFT($G1865,4)="xppm",AJ1865/VLOOKUP($G1865,$K$11:$Z$28,Z$1,0),IF(LEFT($J1865,1)="E",AJ1865/VLOOKUP($J1865,$K$11:$Z$28,Z$1,0),AJ1865/Z$6)),"")</f>
        <v>3937.9817333333335</v>
      </c>
      <c r="AA1865" s="108"/>
      <c r="AB1865" s="99">
        <f>IFERROR(IF(LEFT($G1865,4)="xppm",AL1865/VLOOKUP($G1865,$K$11:$Z$28,AB$1,0),IF(LEFT($J1865,1)="E",AL1865/VLOOKUP($J1865,$K$11:$AB$28,AB$1,0),AL1865/AB$6)),"")</f>
        <v>0</v>
      </c>
      <c r="AC1865" s="110"/>
      <c r="AD1865" s="14">
        <v>18638.919999999998</v>
      </c>
      <c r="AE1865" s="14"/>
      <c r="AF1865" s="14">
        <v>54514.42</v>
      </c>
      <c r="AG1865" s="14"/>
      <c r="AH1865" s="14">
        <v>57914.1</v>
      </c>
      <c r="AI1865" s="14"/>
      <c r="AJ1865" s="14">
        <v>47255.7808</v>
      </c>
      <c r="AK1865" s="65"/>
      <c r="AL1865" s="14">
        <v>0</v>
      </c>
      <c r="AM1865" s="65"/>
      <c r="AN1865" s="25">
        <v>3761.78</v>
      </c>
      <c r="AO1865" s="25">
        <v>4141.67</v>
      </c>
      <c r="AP1865" s="25">
        <v>7498.31</v>
      </c>
      <c r="AQ1865" s="25">
        <v>4476.28</v>
      </c>
      <c r="AR1865" s="25">
        <v>7657.78</v>
      </c>
      <c r="AS1865" s="25">
        <v>4003.98</v>
      </c>
      <c r="AT1865" s="25">
        <v>6032.63</v>
      </c>
      <c r="AU1865" s="25">
        <v>6241.85</v>
      </c>
      <c r="AV1865" s="25">
        <v>7462.98</v>
      </c>
      <c r="AW1865" s="25">
        <v>6066.62</v>
      </c>
      <c r="AX1865" s="25">
        <v>7202.07</v>
      </c>
      <c r="AY1865" s="25">
        <v>5370.23</v>
      </c>
      <c r="AZ1865" s="108"/>
      <c r="BA1865" s="10"/>
      <c r="BB1865" s="10"/>
      <c r="BC1865" s="10"/>
      <c r="BD1865" s="10"/>
      <c r="BE1865" s="10"/>
      <c r="BF1865" s="10"/>
      <c r="BG1865" s="10"/>
      <c r="BH1865" s="10"/>
      <c r="BI1865" s="10"/>
      <c r="BJ1865" s="10"/>
      <c r="BK1865" s="10"/>
      <c r="BL1865" s="10"/>
      <c r="BM1865" s="10"/>
      <c r="BN1865" s="10"/>
      <c r="BO1865" s="10"/>
      <c r="BP1865" s="10"/>
      <c r="BQ1865" s="10"/>
      <c r="BR1865" s="10"/>
      <c r="BS1865" s="10"/>
      <c r="BT1865" s="10"/>
      <c r="BU1865" s="10"/>
      <c r="BV1865" s="10"/>
      <c r="BW1865" s="10"/>
      <c r="BX1865" s="10"/>
      <c r="BY1865" s="10"/>
      <c r="BZ1865" s="10"/>
      <c r="CA1865" s="10"/>
      <c r="CB1865" s="10"/>
      <c r="CC1865" s="10"/>
      <c r="CD1865" s="10"/>
      <c r="CE1865" s="10"/>
      <c r="CF1865" s="10"/>
      <c r="CG1865" s="10"/>
      <c r="CH1865" s="10"/>
      <c r="CI1865" s="10"/>
      <c r="CJ1865" s="10"/>
      <c r="CK1865" s="10"/>
      <c r="CL1865" s="10"/>
      <c r="CM1865" s="10"/>
      <c r="CN1865" s="10"/>
      <c r="CO1865" s="10"/>
      <c r="CP1865" s="10"/>
      <c r="CQ1865" s="10"/>
      <c r="CR1865" s="10"/>
      <c r="CS1865" s="10"/>
      <c r="CT1865" s="10"/>
      <c r="CU1865" s="10"/>
      <c r="CV1865" s="10"/>
      <c r="CW1865" s="10"/>
      <c r="CX1865" s="10"/>
      <c r="CY1865" s="10"/>
      <c r="CZ1865" s="10"/>
      <c r="DA1865" s="10"/>
      <c r="DB1865" s="10"/>
      <c r="DC1865" s="10"/>
      <c r="DD1865" s="10"/>
      <c r="DE1865" s="10"/>
      <c r="DF1865" s="10"/>
      <c r="DG1865" s="10"/>
      <c r="DH1865" s="10"/>
      <c r="DI1865" s="10"/>
      <c r="DJ1865" s="10"/>
      <c r="DK1865" s="10"/>
      <c r="DL1865" s="10"/>
      <c r="DM1865" s="10"/>
      <c r="DN1865" s="10"/>
      <c r="DO1865" s="10"/>
      <c r="DP1865" s="10"/>
      <c r="DQ1865" s="10"/>
      <c r="DR1865" s="10"/>
      <c r="DS1865" s="10"/>
    </row>
    <row r="1866" spans="1:123" s="101" customFormat="1" ht="10.95" customHeight="1" x14ac:dyDescent="0.25">
      <c r="A1866" s="75" t="s">
        <v>348</v>
      </c>
      <c r="B1866" s="95" t="str">
        <f t="shared" si="520"/>
        <v>Bud02 2020,5003,'552000',2530.76333333333</v>
      </c>
      <c r="C1866" s="96">
        <f t="shared" si="521"/>
        <v>2020</v>
      </c>
      <c r="D1866" s="96">
        <v>5003</v>
      </c>
      <c r="E1866" s="97">
        <f>IF(LEFT(H1866,1) = "x",H1866,F1866)</f>
        <v>552000</v>
      </c>
      <c r="F1866" s="90">
        <v>552000</v>
      </c>
      <c r="G1866" s="98">
        <f>IF(""="",1,SUBSTITUTE(SUBSTITUTE("","xxp","xpp"),"xppm13","xppm08"))</f>
        <v>1</v>
      </c>
      <c r="H1866" s="98">
        <f>IF(""="",1,"")</f>
        <v>1</v>
      </c>
      <c r="I1866" s="98">
        <f>IF(""="",1,IF(LEFT("",1)&lt;&gt;"E","",1))</f>
        <v>1</v>
      </c>
      <c r="J1866" s="98">
        <f>IF(""="",1,IF(LEFT("",1)="E","",1))</f>
        <v>1</v>
      </c>
      <c r="K1866" s="99" t="s">
        <v>383</v>
      </c>
      <c r="L1866" s="91">
        <v>5003</v>
      </c>
      <c r="M1866" s="100" t="str">
        <f>IF(LEFT($G1866,4)="xppm","*","")</f>
        <v/>
      </c>
      <c r="N1866" s="101" t="str">
        <f>UPPER(TRIM("          OFFICE EXPENSES"))</f>
        <v>OFFICE EXPENSES</v>
      </c>
      <c r="P1866" s="102" t="s">
        <v>370</v>
      </c>
      <c r="R1866" s="109">
        <f>IFERROR(IF(1*AB1866&gt;0,AB1866,V1866),V1866)</f>
        <v>2530.7633333333333</v>
      </c>
      <c r="S1866" s="108"/>
      <c r="T1866" s="101">
        <f>IFERROR(IF(LEFT($G1866,4)="xppm",AD1866/VLOOKUP($G1866,$K$11:$Z$28,T$1,0),IF(LEFT($J1866,1)="E",AD1866/VLOOKUP($J1866,$K$11:$Z$28,T$1,0),AD1866/T$6)),"")</f>
        <v>2576.1566666666668</v>
      </c>
      <c r="V1866" s="101">
        <f>IFERROR(IF(LEFT($G1866,4)="xppm",AF1866/VLOOKUP($G1866,$K$11:$Z$28,V$1,0),IF(LEFT($J1866,1)="E",AF1866/VLOOKUP($J1866,$K$11:$Z$28,V$1,0),AF1866/V$6)),"")</f>
        <v>2530.7633333333333</v>
      </c>
      <c r="X1866" s="101">
        <f>IFERROR(IF(LEFT($G1866,4)="xppm",AH1866/VLOOKUP($G1866,$K$11:$Z$28,X$1,0),IF(LEFT($J1866,1)="E",AH1866/VLOOKUP($J1866,$K$11:$Z$28,X$1,0),AH1866/X$6)),"")</f>
        <v>2825.2791666666667</v>
      </c>
      <c r="Z1866" s="101">
        <f>IFERROR(IF(LEFT($G1866,4)="xppm",AJ1866/VLOOKUP($G1866,$K$11:$Z$28,Z$1,0),IF(LEFT($J1866,1)="E",AJ1866/VLOOKUP($J1866,$K$11:$Z$28,Z$1,0),AJ1866/Z$6)),"")</f>
        <v>1992.7333333333333</v>
      </c>
      <c r="AA1866" s="108"/>
      <c r="AB1866" s="99">
        <f>IFERROR(IF(LEFT($G1866,4)="xppm",AL1866/VLOOKUP($G1866,$K$11:$Z$28,AB$1,0),IF(LEFT($J1866,1)="E",AL1866/VLOOKUP($J1866,$K$11:$AB$28,AB$1,0),AL1866/AB$6)),"")</f>
        <v>0</v>
      </c>
      <c r="AC1866" s="110"/>
      <c r="AD1866" s="14">
        <v>7728.47</v>
      </c>
      <c r="AE1866" s="14"/>
      <c r="AF1866" s="14">
        <v>22776.87</v>
      </c>
      <c r="AG1866" s="14"/>
      <c r="AH1866" s="14">
        <v>33903.35</v>
      </c>
      <c r="AI1866" s="14"/>
      <c r="AJ1866" s="14">
        <v>23912.799999999999</v>
      </c>
      <c r="AK1866" s="65"/>
      <c r="AL1866" s="14">
        <v>0</v>
      </c>
      <c r="AM1866" s="65"/>
      <c r="AN1866" s="25">
        <v>1986.09</v>
      </c>
      <c r="AO1866" s="25">
        <v>1373.71</v>
      </c>
      <c r="AP1866" s="25">
        <v>3791.46</v>
      </c>
      <c r="AQ1866" s="25">
        <v>2757.6</v>
      </c>
      <c r="AR1866" s="25">
        <v>1938.97</v>
      </c>
      <c r="AS1866" s="25">
        <v>1608.44</v>
      </c>
      <c r="AT1866" s="25">
        <v>1241.54</v>
      </c>
      <c r="AU1866" s="25">
        <v>4985.99</v>
      </c>
      <c r="AV1866" s="25">
        <v>2515.86</v>
      </c>
      <c r="AW1866" s="25">
        <v>1185.71</v>
      </c>
      <c r="AX1866" s="25">
        <v>1884.1</v>
      </c>
      <c r="AY1866" s="25">
        <v>4658.66</v>
      </c>
      <c r="AZ1866" s="108"/>
      <c r="BA1866" s="10"/>
      <c r="BB1866" s="10"/>
      <c r="BC1866" s="10"/>
      <c r="BD1866" s="10"/>
      <c r="BE1866" s="10"/>
      <c r="BF1866" s="10"/>
      <c r="BG1866" s="10"/>
      <c r="BH1866" s="10"/>
      <c r="BI1866" s="10"/>
      <c r="BJ1866" s="10"/>
      <c r="BK1866" s="10"/>
      <c r="BL1866" s="10"/>
      <c r="BM1866" s="10"/>
      <c r="BN1866" s="10"/>
      <c r="BO1866" s="10"/>
      <c r="BP1866" s="10"/>
      <c r="BQ1866" s="10"/>
      <c r="BR1866" s="10"/>
      <c r="BS1866" s="10"/>
      <c r="BT1866" s="10"/>
      <c r="BU1866" s="10"/>
      <c r="BV1866" s="10"/>
      <c r="BW1866" s="10"/>
      <c r="BX1866" s="10"/>
      <c r="BY1866" s="10"/>
      <c r="BZ1866" s="10"/>
      <c r="CA1866" s="10"/>
      <c r="CB1866" s="10"/>
      <c r="CC1866" s="10"/>
      <c r="CD1866" s="10"/>
      <c r="CE1866" s="10"/>
      <c r="CF1866" s="10"/>
      <c r="CG1866" s="10"/>
      <c r="CH1866" s="10"/>
      <c r="CI1866" s="10"/>
      <c r="CJ1866" s="10"/>
      <c r="CK1866" s="10"/>
      <c r="CL1866" s="10"/>
      <c r="CM1866" s="10"/>
      <c r="CN1866" s="10"/>
      <c r="CO1866" s="10"/>
      <c r="CP1866" s="10"/>
      <c r="CQ1866" s="10"/>
      <c r="CR1866" s="10"/>
      <c r="CS1866" s="10"/>
      <c r="CT1866" s="10"/>
      <c r="CU1866" s="10"/>
      <c r="CV1866" s="10"/>
      <c r="CW1866" s="10"/>
      <c r="CX1866" s="10"/>
      <c r="CY1866" s="10"/>
      <c r="CZ1866" s="10"/>
      <c r="DA1866" s="10"/>
      <c r="DB1866" s="10"/>
      <c r="DC1866" s="10"/>
      <c r="DD1866" s="10"/>
      <c r="DE1866" s="10"/>
      <c r="DF1866" s="10"/>
      <c r="DG1866" s="10"/>
      <c r="DH1866" s="10"/>
      <c r="DI1866" s="10"/>
      <c r="DJ1866" s="10"/>
      <c r="DK1866" s="10"/>
      <c r="DL1866" s="10"/>
      <c r="DM1866" s="10"/>
      <c r="DN1866" s="10"/>
      <c r="DO1866" s="10"/>
      <c r="DP1866" s="10"/>
      <c r="DQ1866" s="10"/>
      <c r="DR1866" s="10"/>
      <c r="DS1866" s="10"/>
    </row>
    <row r="1867" spans="1:123" s="101" customFormat="1" ht="10.95" customHeight="1" x14ac:dyDescent="0.25">
      <c r="A1867" s="75" t="s">
        <v>348</v>
      </c>
      <c r="B1867" s="95" t="str">
        <f t="shared" si="520"/>
        <v>Bud02 2020,5003,'553500',1679.66777777778</v>
      </c>
      <c r="C1867" s="96">
        <f t="shared" si="521"/>
        <v>2020</v>
      </c>
      <c r="D1867" s="96">
        <v>5003</v>
      </c>
      <c r="E1867" s="97">
        <f>IF(LEFT(H1867,1) = "x",H1867,F1867)</f>
        <v>553500</v>
      </c>
      <c r="F1867" s="90">
        <v>553500</v>
      </c>
      <c r="G1867" s="98">
        <f>IF(""="",1,SUBSTITUTE(SUBSTITUTE("","xxp","xpp"),"xppm13","xppm08"))</f>
        <v>1</v>
      </c>
      <c r="H1867" s="98">
        <f>IF(""="",1,"")</f>
        <v>1</v>
      </c>
      <c r="I1867" s="98">
        <f>IF(""="",1,IF(LEFT("",1)&lt;&gt;"E","",1))</f>
        <v>1</v>
      </c>
      <c r="J1867" s="98">
        <f>IF(""="",1,IF(LEFT("",1)="E","",1))</f>
        <v>1</v>
      </c>
      <c r="K1867" s="99" t="s">
        <v>384</v>
      </c>
      <c r="L1867" s="91">
        <v>5003</v>
      </c>
      <c r="M1867" s="100" t="str">
        <f>IF(LEFT($G1867,4)="xppm","*","")</f>
        <v/>
      </c>
      <c r="N1867" s="101" t="str">
        <f>UPPER(TRIM("          TELEPHONE/CELL PHONE"))</f>
        <v>TELEPHONE/CELL PHONE</v>
      </c>
      <c r="P1867" s="102" t="s">
        <v>370</v>
      </c>
      <c r="R1867" s="109">
        <f>IFERROR(IF(1*AB1867&gt;0,AB1867,V1867),V1867)</f>
        <v>1679.6677777777777</v>
      </c>
      <c r="S1867" s="108"/>
      <c r="T1867" s="101">
        <f>IFERROR(IF(LEFT($G1867,4)="xppm",AD1867/VLOOKUP($G1867,$K$11:$Z$28,T$1,0),IF(LEFT($J1867,1)="E",AD1867/VLOOKUP($J1867,$K$11:$Z$28,T$1,0),AD1867/T$6)),"")</f>
        <v>1644.79</v>
      </c>
      <c r="V1867" s="101">
        <f>IFERROR(IF(LEFT($G1867,4)="xppm",AF1867/VLOOKUP($G1867,$K$11:$Z$28,V$1,0),IF(LEFT($J1867,1)="E",AF1867/VLOOKUP($J1867,$K$11:$Z$28,V$1,0),AF1867/V$6)),"")</f>
        <v>1679.6677777777777</v>
      </c>
      <c r="X1867" s="101">
        <f>IFERROR(IF(LEFT($G1867,4)="xppm",AH1867/VLOOKUP($G1867,$K$11:$Z$28,X$1,0),IF(LEFT($J1867,1)="E",AH1867/VLOOKUP($J1867,$K$11:$Z$28,X$1,0),AH1867/X$6)),"")</f>
        <v>1665.1424999999999</v>
      </c>
      <c r="Z1867" s="101">
        <f>IFERROR(IF(LEFT($G1867,4)="xppm",AJ1867/VLOOKUP($G1867,$K$11:$Z$28,Z$1,0),IF(LEFT($J1867,1)="E",AJ1867/VLOOKUP($J1867,$K$11:$Z$28,Z$1,0),AJ1867/Z$6)),"")</f>
        <v>1622.33</v>
      </c>
      <c r="AA1867" s="108"/>
      <c r="AB1867" s="99">
        <f>IFERROR(IF(LEFT($G1867,4)="xppm",AL1867/VLOOKUP($G1867,$K$11:$Z$28,AB$1,0),IF(LEFT($J1867,1)="E",AL1867/VLOOKUP($J1867,$K$11:$AB$28,AB$1,0),AL1867/AB$6)),"")</f>
        <v>0</v>
      </c>
      <c r="AC1867" s="110"/>
      <c r="AD1867" s="14">
        <v>4934.37</v>
      </c>
      <c r="AE1867" s="14"/>
      <c r="AF1867" s="14">
        <v>15117.01</v>
      </c>
      <c r="AG1867" s="14"/>
      <c r="AH1867" s="14">
        <v>19981.71</v>
      </c>
      <c r="AI1867" s="14"/>
      <c r="AJ1867" s="14">
        <v>19467.96</v>
      </c>
      <c r="AK1867" s="65"/>
      <c r="AL1867" s="14">
        <v>0</v>
      </c>
      <c r="AM1867" s="65"/>
      <c r="AN1867" s="25">
        <v>1888.38</v>
      </c>
      <c r="AO1867" s="25">
        <v>1683.5</v>
      </c>
      <c r="AP1867" s="25">
        <v>1986.79</v>
      </c>
      <c r="AQ1867" s="25">
        <v>1762.95</v>
      </c>
      <c r="AR1867" s="25">
        <v>1810.45</v>
      </c>
      <c r="AS1867" s="25">
        <v>1591.65</v>
      </c>
      <c r="AT1867" s="25">
        <v>1769.81</v>
      </c>
      <c r="AU1867" s="25">
        <v>1683.24</v>
      </c>
      <c r="AV1867" s="25">
        <v>1564.54</v>
      </c>
      <c r="AW1867" s="25">
        <v>1778.39</v>
      </c>
      <c r="AX1867" s="25">
        <v>1583.54</v>
      </c>
      <c r="AY1867" s="25">
        <v>1572.44</v>
      </c>
      <c r="AZ1867" s="108"/>
      <c r="BA1867" s="10"/>
      <c r="BB1867" s="10"/>
      <c r="BC1867" s="10"/>
      <c r="BD1867" s="10"/>
      <c r="BE1867" s="10"/>
      <c r="BF1867" s="10"/>
      <c r="BG1867" s="10"/>
      <c r="BH1867" s="10"/>
      <c r="BI1867" s="10"/>
      <c r="BJ1867" s="10"/>
      <c r="BK1867" s="10"/>
      <c r="BL1867" s="10"/>
      <c r="BM1867" s="10"/>
      <c r="BN1867" s="10"/>
      <c r="BO1867" s="10"/>
      <c r="BP1867" s="10"/>
      <c r="BQ1867" s="10"/>
      <c r="BR1867" s="10"/>
      <c r="BS1867" s="10"/>
      <c r="BT1867" s="10"/>
      <c r="BU1867" s="10"/>
      <c r="BV1867" s="10"/>
      <c r="BW1867" s="10"/>
      <c r="BX1867" s="10"/>
      <c r="BY1867" s="10"/>
      <c r="BZ1867" s="10"/>
      <c r="CA1867" s="10"/>
      <c r="CB1867" s="10"/>
      <c r="CC1867" s="10"/>
      <c r="CD1867" s="10"/>
      <c r="CE1867" s="10"/>
      <c r="CF1867" s="10"/>
      <c r="CG1867" s="10"/>
      <c r="CH1867" s="10"/>
      <c r="CI1867" s="10"/>
      <c r="CJ1867" s="10"/>
      <c r="CK1867" s="10"/>
      <c r="CL1867" s="10"/>
      <c r="CM1867" s="10"/>
      <c r="CN1867" s="10"/>
      <c r="CO1867" s="10"/>
      <c r="CP1867" s="10"/>
      <c r="CQ1867" s="10"/>
      <c r="CR1867" s="10"/>
      <c r="CS1867" s="10"/>
      <c r="CT1867" s="10"/>
      <c r="CU1867" s="10"/>
      <c r="CV1867" s="10"/>
      <c r="CW1867" s="10"/>
      <c r="CX1867" s="10"/>
      <c r="CY1867" s="10"/>
      <c r="CZ1867" s="10"/>
      <c r="DA1867" s="10"/>
      <c r="DB1867" s="10"/>
      <c r="DC1867" s="10"/>
      <c r="DD1867" s="10"/>
      <c r="DE1867" s="10"/>
      <c r="DF1867" s="10"/>
      <c r="DG1867" s="10"/>
      <c r="DH1867" s="10"/>
      <c r="DI1867" s="10"/>
      <c r="DJ1867" s="10"/>
      <c r="DK1867" s="10"/>
      <c r="DL1867" s="10"/>
      <c r="DM1867" s="10"/>
      <c r="DN1867" s="10"/>
      <c r="DO1867" s="10"/>
      <c r="DP1867" s="10"/>
      <c r="DQ1867" s="10"/>
      <c r="DR1867" s="10"/>
      <c r="DS1867" s="10"/>
    </row>
    <row r="1868" spans="1:123" s="101" customFormat="1" ht="10.95" customHeight="1" x14ac:dyDescent="0.25">
      <c r="A1868" s="75" t="s">
        <v>348</v>
      </c>
      <c r="B1868" s="95" t="str">
        <f t="shared" si="520"/>
        <v>Bud02 2020,5003,'555000',250.906666666667</v>
      </c>
      <c r="C1868" s="96">
        <f t="shared" si="521"/>
        <v>2020</v>
      </c>
      <c r="D1868" s="96">
        <v>5003</v>
      </c>
      <c r="E1868" s="97">
        <f>IF(LEFT(H1868,1) = "x",H1868,F1868)</f>
        <v>555000</v>
      </c>
      <c r="F1868" s="90">
        <v>555000</v>
      </c>
      <c r="G1868" s="98">
        <f>IF(""="",1,SUBSTITUTE(SUBSTITUTE("","xxp","xpp"),"xppm13","xppm08"))</f>
        <v>1</v>
      </c>
      <c r="H1868" s="98">
        <f>IF(""="",1,"")</f>
        <v>1</v>
      </c>
      <c r="I1868" s="98">
        <f>IF(""="",1,IF(LEFT("",1)&lt;&gt;"E","",1))</f>
        <v>1</v>
      </c>
      <c r="J1868" s="98">
        <f>IF(""="",1,IF(LEFT("",1)="E","",1))</f>
        <v>1</v>
      </c>
      <c r="K1868" s="99" t="s">
        <v>385</v>
      </c>
      <c r="L1868" s="91">
        <v>5003</v>
      </c>
      <c r="M1868" s="100" t="str">
        <f>IF(LEFT($G1868,4)="xppm","*","")</f>
        <v/>
      </c>
      <c r="N1868" s="101" t="str">
        <f>UPPER(TRIM("          DONATIONS"))</f>
        <v>DONATIONS</v>
      </c>
      <c r="P1868" s="102" t="s">
        <v>386</v>
      </c>
      <c r="R1868" s="109">
        <f>IFERROR(IF(1*AB1868&gt;0,AB1868,V1868),V1868)</f>
        <v>250.90666666666664</v>
      </c>
      <c r="S1868" s="108"/>
      <c r="T1868" s="101">
        <f>IFERROR(IF(LEFT($G1868,4)="xppm",AD1868/VLOOKUP($G1868,$K$11:$Z$28,T$1,0),IF(LEFT($J1868,1)="E",AD1868/VLOOKUP($J1868,$K$11:$Z$28,T$1,0),AD1868/T$6)),"")</f>
        <v>161.88333333333333</v>
      </c>
      <c r="V1868" s="101">
        <f>IFERROR(IF(LEFT($G1868,4)="xppm",AF1868/VLOOKUP($G1868,$K$11:$Z$28,V$1,0),IF(LEFT($J1868,1)="E",AF1868/VLOOKUP($J1868,$K$11:$Z$28,V$1,0),AF1868/V$6)),"")</f>
        <v>250.90666666666664</v>
      </c>
      <c r="X1868" s="101">
        <f>IFERROR(IF(LEFT($G1868,4)="xppm",AH1868/VLOOKUP($G1868,$K$11:$Z$28,X$1,0),IF(LEFT($J1868,1)="E",AH1868/VLOOKUP($J1868,$K$11:$Z$28,X$1,0),AH1868/X$6)),"")</f>
        <v>549.8508333333333</v>
      </c>
      <c r="Z1868" s="101">
        <f>IFERROR(IF(LEFT($G1868,4)="xppm",AJ1868/VLOOKUP($G1868,$K$11:$Z$28,Z$1,0),IF(LEFT($J1868,1)="E",AJ1868/VLOOKUP($J1868,$K$11:$Z$28,Z$1,0),AJ1868/Z$6)),"")</f>
        <v>493.36999999999995</v>
      </c>
      <c r="AA1868" s="108"/>
      <c r="AB1868" s="99">
        <f>IFERROR(IF(LEFT($G1868,4)="xppm",AL1868/VLOOKUP($G1868,$K$11:$Z$28,AB$1,0),IF(LEFT($J1868,1)="E",AL1868/VLOOKUP($J1868,$K$11:$AB$28,AB$1,0),AL1868/AB$6)),"")</f>
        <v>0</v>
      </c>
      <c r="AC1868" s="110"/>
      <c r="AD1868" s="14">
        <v>485.65</v>
      </c>
      <c r="AE1868" s="14"/>
      <c r="AF1868" s="14">
        <v>2258.16</v>
      </c>
      <c r="AG1868" s="14"/>
      <c r="AH1868" s="14">
        <v>6598.21</v>
      </c>
      <c r="AI1868" s="14"/>
      <c r="AJ1868" s="14">
        <v>5920.44</v>
      </c>
      <c r="AK1868" s="65"/>
      <c r="AL1868" s="14">
        <v>0</v>
      </c>
      <c r="AM1868" s="65"/>
      <c r="AN1868" s="25">
        <v>1512.6</v>
      </c>
      <c r="AO1868" s="25">
        <v>492.14</v>
      </c>
      <c r="AP1868" s="25">
        <v>246</v>
      </c>
      <c r="AQ1868" s="25">
        <v>60</v>
      </c>
      <c r="AR1868" s="25">
        <v>759.99</v>
      </c>
      <c r="AS1868" s="25">
        <v>858.77</v>
      </c>
      <c r="AT1868" s="25">
        <v>31.25</v>
      </c>
      <c r="AU1868" s="25">
        <v>31.25</v>
      </c>
      <c r="AV1868" s="25">
        <v>31.25</v>
      </c>
      <c r="AW1868" s="25">
        <v>423.15</v>
      </c>
      <c r="AX1868" s="25">
        <v>31.25</v>
      </c>
      <c r="AY1868" s="25">
        <v>31.25</v>
      </c>
      <c r="AZ1868" s="108"/>
      <c r="BA1868" s="10"/>
      <c r="BB1868" s="10"/>
      <c r="BC1868" s="10"/>
      <c r="BD1868" s="10"/>
      <c r="BE1868" s="10"/>
      <c r="BF1868" s="10"/>
      <c r="BG1868" s="10"/>
      <c r="BH1868" s="10"/>
      <c r="BI1868" s="10"/>
      <c r="BJ1868" s="10"/>
      <c r="BK1868" s="10"/>
      <c r="BL1868" s="10"/>
      <c r="BM1868" s="10"/>
      <c r="BN1868" s="10"/>
      <c r="BO1868" s="10"/>
      <c r="BP1868" s="10"/>
      <c r="BQ1868" s="10"/>
      <c r="BR1868" s="10"/>
      <c r="BS1868" s="10"/>
      <c r="BT1868" s="10"/>
      <c r="BU1868" s="10"/>
      <c r="BV1868" s="10"/>
      <c r="BW1868" s="10"/>
      <c r="BX1868" s="10"/>
      <c r="BY1868" s="10"/>
      <c r="BZ1868" s="10"/>
      <c r="CA1868" s="10"/>
      <c r="CB1868" s="10"/>
      <c r="CC1868" s="10"/>
      <c r="CD1868" s="10"/>
      <c r="CE1868" s="10"/>
      <c r="CF1868" s="10"/>
      <c r="CG1868" s="10"/>
      <c r="CH1868" s="10"/>
      <c r="CI1868" s="10"/>
      <c r="CJ1868" s="10"/>
      <c r="CK1868" s="10"/>
      <c r="CL1868" s="10"/>
      <c r="CM1868" s="10"/>
      <c r="CN1868" s="10"/>
      <c r="CO1868" s="10"/>
      <c r="CP1868" s="10"/>
      <c r="CQ1868" s="10"/>
      <c r="CR1868" s="10"/>
      <c r="CS1868" s="10"/>
      <c r="CT1868" s="10"/>
      <c r="CU1868" s="10"/>
      <c r="CV1868" s="10"/>
      <c r="CW1868" s="10"/>
      <c r="CX1868" s="10"/>
      <c r="CY1868" s="10"/>
      <c r="CZ1868" s="10"/>
      <c r="DA1868" s="10"/>
      <c r="DB1868" s="10"/>
      <c r="DC1868" s="10"/>
      <c r="DD1868" s="10"/>
      <c r="DE1868" s="10"/>
      <c r="DF1868" s="10"/>
      <c r="DG1868" s="10"/>
      <c r="DH1868" s="10"/>
      <c r="DI1868" s="10"/>
      <c r="DJ1868" s="10"/>
      <c r="DK1868" s="10"/>
      <c r="DL1868" s="10"/>
      <c r="DM1868" s="10"/>
      <c r="DN1868" s="10"/>
      <c r="DO1868" s="10"/>
      <c r="DP1868" s="10"/>
      <c r="DQ1868" s="10"/>
      <c r="DR1868" s="10"/>
      <c r="DS1868" s="10"/>
    </row>
    <row r="1869" spans="1:123" s="101" customFormat="1" ht="10.95" customHeight="1" x14ac:dyDescent="0.25">
      <c r="A1869" s="75" t="s">
        <v>348</v>
      </c>
      <c r="B1869" s="95" t="str">
        <f t="shared" si="520"/>
        <v>Bud02 2020,5003,'xga001',0.000400382023256382</v>
      </c>
      <c r="C1869" s="96">
        <f t="shared" si="521"/>
        <v>2020</v>
      </c>
      <c r="D1869" s="96">
        <v>5003</v>
      </c>
      <c r="E1869" s="97" t="str">
        <f>IF(LEFT(H1869,1) = "x",H1869,F1869)</f>
        <v>xga001</v>
      </c>
      <c r="F1869" s="90">
        <v>555500</v>
      </c>
      <c r="G1869" s="98">
        <f>IF(""="",1,SUBSTITUTE(SUBSTITUTE("","xxp","xpp"),"xppm13","xppm08"))</f>
        <v>1</v>
      </c>
      <c r="H1869" s="98" t="str">
        <f>IF("xga001"="",1,"xga001")</f>
        <v>xga001</v>
      </c>
      <c r="I1869" s="98">
        <f>IF("E1z"="",1,IF(LEFT("E1z",1)&lt;&gt;"E","E1z",1))</f>
        <v>1</v>
      </c>
      <c r="J1869" s="98" t="str">
        <f>IF("E1z"="",1,IF(LEFT("E1z",1)="E","E1z",1))</f>
        <v>E1z</v>
      </c>
      <c r="K1869" s="99" t="s">
        <v>387</v>
      </c>
      <c r="L1869" s="91">
        <v>5003</v>
      </c>
      <c r="M1869" s="100" t="str">
        <f>IF(LEFT($G1869,4)="xppm","*","")</f>
        <v/>
      </c>
      <c r="N1869" s="101" t="str">
        <f>UPPER(TRIM("          BAD DEBT"))</f>
        <v>BAD DEBT</v>
      </c>
      <c r="P1869" s="102" t="s">
        <v>388</v>
      </c>
      <c r="R1869" s="109">
        <f>IFERROR(IF(1*AB1869&gt;0,AB1869,V1869),V1869)</f>
        <v>4.0038202325638186E-4</v>
      </c>
      <c r="S1869" s="108"/>
      <c r="T1869" s="101">
        <f>IFERROR(IF(LEFT($G1869,4)="xppm",AD1869/VLOOKUP($G1869,$K$11:$Z$28,T$1,0),IF(LEFT($J1869,1)="E",AD1869/VLOOKUP($J1869,$K$11:$Z$28,T$1,0),AD1869/T$6)),"")</f>
        <v>3.9031227611749272E-4</v>
      </c>
      <c r="V1869" s="101">
        <f>IFERROR(IF(LEFT($G1869,4)="xppm",AF1869/VLOOKUP($G1869,$K$11:$Z$28,V$1,0),IF(LEFT($J1869,1)="E",AF1869/VLOOKUP($J1869,$K$11:$Z$28,V$1,0),AF1869/V$6)),"")</f>
        <v>4.0038202325638186E-4</v>
      </c>
      <c r="X1869" s="101">
        <f>IFERROR(IF(LEFT($G1869,4)="xppm",AH1869/VLOOKUP($G1869,$K$11:$Z$28,X$1,0),IF(LEFT($J1869,1)="E",AH1869/VLOOKUP($J1869,$K$11:$Z$28,X$1,0),AH1869/X$6)),"")</f>
        <v>3.4530971434770682E-4</v>
      </c>
      <c r="Z1869" s="101">
        <f>IFERROR(IF(LEFT($G1869,4)="xppm",AJ1869/VLOOKUP($G1869,$K$11:$Z$28,Z$1,0),IF(LEFT($J1869,1)="E",AJ1869/VLOOKUP($J1869,$K$11:$Z$28,Z$1,0),AJ1869/Z$6)),"")</f>
        <v>4.183791724279966E-4</v>
      </c>
      <c r="AA1869" s="108"/>
      <c r="AB1869" s="99" t="str">
        <f>IFERROR(IF(LEFT($G1869,4)="xppm",AL1869/VLOOKUP($G1869,$K$11:$Z$28,AB$1,0),IF(LEFT($J1869,1)="E",AL1869/VLOOKUP($J1869,$K$11:$AB$28,AB$1,0),AL1869/AB$6)),"")</f>
        <v/>
      </c>
      <c r="AC1869" s="110"/>
      <c r="AD1869" s="14">
        <v>43261.99</v>
      </c>
      <c r="AE1869" s="14"/>
      <c r="AF1869" s="14">
        <v>133468.81</v>
      </c>
      <c r="AG1869" s="14"/>
      <c r="AH1869" s="14">
        <v>125215.92</v>
      </c>
      <c r="AI1869" s="14"/>
      <c r="AJ1869" s="14">
        <v>176510.77670300001</v>
      </c>
      <c r="AK1869" s="65"/>
      <c r="AL1869" s="14">
        <v>0</v>
      </c>
      <c r="AM1869" s="65"/>
      <c r="AN1869" s="25">
        <v>11210.63</v>
      </c>
      <c r="AO1869" s="25">
        <v>11341.64</v>
      </c>
      <c r="AP1869" s="25">
        <v>12194.03</v>
      </c>
      <c r="AQ1869" s="25">
        <v>15804.78</v>
      </c>
      <c r="AR1869" s="25">
        <v>14567.74</v>
      </c>
      <c r="AS1869" s="25">
        <v>15702.41</v>
      </c>
      <c r="AT1869" s="25">
        <v>14522.35</v>
      </c>
      <c r="AU1869" s="25">
        <v>14955.52</v>
      </c>
      <c r="AV1869" s="25">
        <v>14654.02</v>
      </c>
      <c r="AW1869" s="25">
        <v>15209.21</v>
      </c>
      <c r="AX1869" s="25">
        <v>14468.33</v>
      </c>
      <c r="AY1869" s="25">
        <v>13584.45</v>
      </c>
      <c r="AZ1869" s="108"/>
      <c r="BA1869" s="10"/>
      <c r="BB1869" s="10"/>
      <c r="BC1869" s="10"/>
      <c r="BD1869" s="10"/>
      <c r="BE1869" s="10"/>
      <c r="BF1869" s="10"/>
      <c r="BG1869" s="10"/>
      <c r="BH1869" s="10"/>
      <c r="BI1869" s="10"/>
      <c r="BJ1869" s="10"/>
      <c r="BK1869" s="10"/>
      <c r="BL1869" s="10"/>
      <c r="BM1869" s="10"/>
      <c r="BN1869" s="10"/>
      <c r="BO1869" s="10"/>
      <c r="BP1869" s="10"/>
      <c r="BQ1869" s="10"/>
      <c r="BR1869" s="10"/>
      <c r="BS1869" s="10"/>
      <c r="BT1869" s="10"/>
      <c r="BU1869" s="10"/>
      <c r="BV1869" s="10"/>
      <c r="BW1869" s="10"/>
      <c r="BX1869" s="10"/>
      <c r="BY1869" s="10"/>
      <c r="BZ1869" s="10"/>
      <c r="CA1869" s="10"/>
      <c r="CB1869" s="10"/>
      <c r="CC1869" s="10"/>
      <c r="CD1869" s="10"/>
      <c r="CE1869" s="10"/>
      <c r="CF1869" s="10"/>
      <c r="CG1869" s="10"/>
      <c r="CH1869" s="10"/>
      <c r="CI1869" s="10"/>
      <c r="CJ1869" s="10"/>
      <c r="CK1869" s="10"/>
      <c r="CL1869" s="10"/>
      <c r="CM1869" s="10"/>
      <c r="CN1869" s="10"/>
      <c r="CO1869" s="10"/>
      <c r="CP1869" s="10"/>
      <c r="CQ1869" s="10"/>
      <c r="CR1869" s="10"/>
      <c r="CS1869" s="10"/>
      <c r="CT1869" s="10"/>
      <c r="CU1869" s="10"/>
      <c r="CV1869" s="10"/>
      <c r="CW1869" s="10"/>
      <c r="CX1869" s="10"/>
      <c r="CY1869" s="10"/>
      <c r="CZ1869" s="10"/>
      <c r="DA1869" s="10"/>
      <c r="DB1869" s="10"/>
      <c r="DC1869" s="10"/>
      <c r="DD1869" s="10"/>
      <c r="DE1869" s="10"/>
      <c r="DF1869" s="10"/>
      <c r="DG1869" s="10"/>
      <c r="DH1869" s="10"/>
      <c r="DI1869" s="10"/>
      <c r="DJ1869" s="10"/>
      <c r="DK1869" s="10"/>
      <c r="DL1869" s="10"/>
      <c r="DM1869" s="10"/>
      <c r="DN1869" s="10"/>
      <c r="DO1869" s="10"/>
      <c r="DP1869" s="10"/>
      <c r="DQ1869" s="10"/>
      <c r="DR1869" s="10"/>
      <c r="DS1869" s="10"/>
    </row>
    <row r="1870" spans="1:123" s="101" customFormat="1" ht="10.95" customHeight="1" x14ac:dyDescent="0.25">
      <c r="A1870" s="75" t="s">
        <v>348</v>
      </c>
      <c r="B1870" s="95" t="str">
        <f t="shared" si="520"/>
        <v>Bud02 2020,5003,'556000',64395.6766666667</v>
      </c>
      <c r="C1870" s="96">
        <f t="shared" si="521"/>
        <v>2020</v>
      </c>
      <c r="D1870" s="96">
        <v>5003</v>
      </c>
      <c r="E1870" s="97">
        <f>IF(LEFT(H1870,1) = "x",H1870,F1870)</f>
        <v>556000</v>
      </c>
      <c r="F1870" s="90">
        <v>556000</v>
      </c>
      <c r="G1870" s="98">
        <f>IF(""="",1,SUBSTITUTE(SUBSTITUTE("","xxp","xpp"),"xppm13","xppm08"))</f>
        <v>1</v>
      </c>
      <c r="H1870" s="98">
        <f>IF(""="",1,"")</f>
        <v>1</v>
      </c>
      <c r="I1870" s="98">
        <f>IF(""="",1,IF(LEFT("",1)&lt;&gt;"E","",1))</f>
        <v>1</v>
      </c>
      <c r="J1870" s="98">
        <f>IF(""="",1,IF(LEFT("",1)="E","",1))</f>
        <v>1</v>
      </c>
      <c r="K1870" s="99" t="s">
        <v>389</v>
      </c>
      <c r="L1870" s="91">
        <v>5003</v>
      </c>
      <c r="M1870" s="100" t="str">
        <f>IF(LEFT($G1870,4)="xppm","*","")</f>
        <v/>
      </c>
      <c r="N1870" s="101" t="str">
        <f>UPPER(TRIM("          MEDICAID BED TAX"))</f>
        <v>MEDICAID BED TAX</v>
      </c>
      <c r="P1870" s="102" t="s">
        <v>356</v>
      </c>
      <c r="R1870" s="109">
        <f>IFERROR(IF(1*AB1870&gt;0,AB1870,V1870),V1870)</f>
        <v>64395.676666666666</v>
      </c>
      <c r="S1870" s="108"/>
      <c r="T1870" s="101">
        <f>IFERROR(IF(LEFT($G1870,4)="xppm",AD1870/VLOOKUP($G1870,$K$11:$Z$28,T$1,0),IF(LEFT($J1870,1)="E",AD1870/VLOOKUP($J1870,$K$11:$Z$28,T$1,0),AD1870/T$6)),"")</f>
        <v>70307.41</v>
      </c>
      <c r="V1870" s="101">
        <f>IFERROR(IF(LEFT($G1870,4)="xppm",AF1870/VLOOKUP($G1870,$K$11:$Z$28,V$1,0),IF(LEFT($J1870,1)="E",AF1870/VLOOKUP($J1870,$K$11:$Z$28,V$1,0),AF1870/V$6)),"")</f>
        <v>64395.676666666666</v>
      </c>
      <c r="X1870" s="101">
        <f>IFERROR(IF(LEFT($G1870,4)="xppm",AH1870/VLOOKUP($G1870,$K$11:$Z$28,X$1,0),IF(LEFT($J1870,1)="E",AH1870/VLOOKUP($J1870,$K$11:$Z$28,X$1,0),AH1870/X$6)),"")</f>
        <v>61486.895833333336</v>
      </c>
      <c r="Z1870" s="101">
        <f>IFERROR(IF(LEFT($G1870,4)="xppm",AJ1870/VLOOKUP($G1870,$K$11:$Z$28,Z$1,0),IF(LEFT($J1870,1)="E",AJ1870/VLOOKUP($J1870,$K$11:$Z$28,Z$1,0),AJ1870/Z$6)),"")</f>
        <v>61439.43</v>
      </c>
      <c r="AA1870" s="108"/>
      <c r="AB1870" s="99">
        <f>IFERROR(IF(LEFT($G1870,4)="xppm",AL1870/VLOOKUP($G1870,$K$11:$Z$28,AB$1,0),IF(LEFT($J1870,1)="E",AL1870/VLOOKUP($J1870,$K$11:$AB$28,AB$1,0),AL1870/AB$6)),"")</f>
        <v>0</v>
      </c>
      <c r="AC1870" s="110"/>
      <c r="AD1870" s="14">
        <v>210922.23</v>
      </c>
      <c r="AE1870" s="14"/>
      <c r="AF1870" s="14">
        <v>579561.09</v>
      </c>
      <c r="AG1870" s="14"/>
      <c r="AH1870" s="14">
        <v>737842.75</v>
      </c>
      <c r="AI1870" s="14"/>
      <c r="AJ1870" s="14">
        <v>737273.16</v>
      </c>
      <c r="AK1870" s="65"/>
      <c r="AL1870" s="14">
        <v>0</v>
      </c>
      <c r="AM1870" s="65"/>
      <c r="AN1870" s="25">
        <v>61502.59</v>
      </c>
      <c r="AO1870" s="25">
        <v>61502.59</v>
      </c>
      <c r="AP1870" s="25">
        <v>61314.25</v>
      </c>
      <c r="AQ1870" s="25">
        <v>61439.81</v>
      </c>
      <c r="AR1870" s="25">
        <v>61439.81</v>
      </c>
      <c r="AS1870" s="25">
        <v>61439.81</v>
      </c>
      <c r="AT1870" s="25">
        <v>61439.81</v>
      </c>
      <c r="AU1870" s="25">
        <v>61439.81</v>
      </c>
      <c r="AV1870" s="25">
        <v>61439.81</v>
      </c>
      <c r="AW1870" s="25">
        <v>61439.81</v>
      </c>
      <c r="AX1870" s="25">
        <v>74741.210000000006</v>
      </c>
      <c r="AY1870" s="25">
        <v>74741.210000000006</v>
      </c>
      <c r="AZ1870" s="108"/>
      <c r="BA1870" s="10"/>
      <c r="BB1870" s="10"/>
      <c r="BC1870" s="10"/>
      <c r="BD1870" s="10"/>
      <c r="BE1870" s="10"/>
      <c r="BF1870" s="10"/>
      <c r="BG1870" s="10"/>
      <c r="BH1870" s="10"/>
      <c r="BI1870" s="10"/>
      <c r="BJ1870" s="10"/>
      <c r="BK1870" s="10"/>
      <c r="BL1870" s="10"/>
      <c r="BM1870" s="10"/>
      <c r="BN1870" s="10"/>
      <c r="BO1870" s="10"/>
      <c r="BP1870" s="10"/>
      <c r="BQ1870" s="10"/>
      <c r="BR1870" s="10"/>
      <c r="BS1870" s="10"/>
      <c r="BT1870" s="10"/>
      <c r="BU1870" s="10"/>
      <c r="BV1870" s="10"/>
      <c r="BW1870" s="10"/>
      <c r="BX1870" s="10"/>
      <c r="BY1870" s="10"/>
      <c r="BZ1870" s="10"/>
      <c r="CA1870" s="10"/>
      <c r="CB1870" s="10"/>
      <c r="CC1870" s="10"/>
      <c r="CD1870" s="10"/>
      <c r="CE1870" s="10"/>
      <c r="CF1870" s="10"/>
      <c r="CG1870" s="10"/>
      <c r="CH1870" s="10"/>
      <c r="CI1870" s="10"/>
      <c r="CJ1870" s="10"/>
      <c r="CK1870" s="10"/>
      <c r="CL1870" s="10"/>
      <c r="CM1870" s="10"/>
      <c r="CN1870" s="10"/>
      <c r="CO1870" s="10"/>
      <c r="CP1870" s="10"/>
      <c r="CQ1870" s="10"/>
      <c r="CR1870" s="10"/>
      <c r="CS1870" s="10"/>
      <c r="CT1870" s="10"/>
      <c r="CU1870" s="10"/>
      <c r="CV1870" s="10"/>
      <c r="CW1870" s="10"/>
      <c r="CX1870" s="10"/>
      <c r="CY1870" s="10"/>
      <c r="CZ1870" s="10"/>
      <c r="DA1870" s="10"/>
      <c r="DB1870" s="10"/>
      <c r="DC1870" s="10"/>
      <c r="DD1870" s="10"/>
      <c r="DE1870" s="10"/>
      <c r="DF1870" s="10"/>
      <c r="DG1870" s="10"/>
      <c r="DH1870" s="10"/>
      <c r="DI1870" s="10"/>
      <c r="DJ1870" s="10"/>
      <c r="DK1870" s="10"/>
      <c r="DL1870" s="10"/>
      <c r="DM1870" s="10"/>
      <c r="DN1870" s="10"/>
      <c r="DO1870" s="10"/>
      <c r="DP1870" s="10"/>
      <c r="DQ1870" s="10"/>
      <c r="DR1870" s="10"/>
      <c r="DS1870" s="10"/>
    </row>
    <row r="1871" spans="1:123" ht="4.05" customHeight="1" x14ac:dyDescent="0.25">
      <c r="A1871" s="75" t="s">
        <v>348</v>
      </c>
      <c r="E1871" s="111"/>
      <c r="F1871" s="112"/>
      <c r="T1871" s="25"/>
      <c r="U1871" s="25"/>
      <c r="V1871" s="25"/>
      <c r="W1871" s="25"/>
      <c r="X1871" s="25"/>
      <c r="Y1871" s="25"/>
      <c r="Z1871" s="25"/>
      <c r="AA1871" s="25"/>
      <c r="AB1871" s="14"/>
      <c r="AC1871" s="14"/>
    </row>
    <row r="1872" spans="1:123" s="86" customFormat="1" ht="15" customHeight="1" x14ac:dyDescent="0.25">
      <c r="A1872" s="75" t="s">
        <v>348</v>
      </c>
      <c r="B1872" s="80"/>
      <c r="C1872" s="80"/>
      <c r="D1872" s="80"/>
      <c r="E1872" s="81"/>
      <c r="F1872" s="82"/>
      <c r="G1872" s="81"/>
      <c r="H1872" s="81"/>
      <c r="I1872" s="81"/>
      <c r="J1872" s="81"/>
      <c r="K1872" s="81"/>
      <c r="L1872" s="83">
        <f>L1873</f>
        <v>5003</v>
      </c>
      <c r="M1872" s="84" t="s">
        <v>390</v>
      </c>
      <c r="N1872" s="84"/>
      <c r="O1872" s="84"/>
      <c r="P1872" s="84"/>
      <c r="Q1872" s="84"/>
      <c r="R1872" s="84"/>
      <c r="S1872" s="84"/>
      <c r="T1872" s="84"/>
      <c r="U1872" s="84"/>
      <c r="V1872" s="84"/>
      <c r="W1872" s="84"/>
      <c r="X1872" s="84"/>
      <c r="Y1872" s="84"/>
      <c r="Z1872" s="84"/>
      <c r="AA1872" s="84"/>
      <c r="AB1872" s="81"/>
      <c r="AC1872" s="81"/>
      <c r="AD1872" s="14"/>
      <c r="AE1872" s="14"/>
      <c r="AF1872" s="14"/>
      <c r="AG1872" s="14"/>
      <c r="AH1872" s="14"/>
      <c r="AI1872" s="14"/>
      <c r="AJ1872" s="14"/>
      <c r="AK1872" s="14"/>
      <c r="AL1872" s="14"/>
      <c r="AM1872" s="14"/>
      <c r="AN1872" s="85"/>
      <c r="AO1872" s="85"/>
      <c r="AP1872" s="85"/>
      <c r="AQ1872" s="85"/>
      <c r="AR1872" s="85"/>
      <c r="AS1872" s="85"/>
      <c r="AT1872" s="85"/>
      <c r="AU1872" s="85"/>
      <c r="AV1872" s="85"/>
      <c r="AW1872" s="85"/>
      <c r="AX1872" s="85"/>
      <c r="AY1872" s="85"/>
      <c r="AZ1872" s="84"/>
      <c r="BA1872" s="10"/>
      <c r="BB1872" s="10"/>
      <c r="BC1872" s="10"/>
      <c r="BD1872" s="10"/>
      <c r="BE1872" s="10"/>
      <c r="BF1872" s="10"/>
      <c r="BG1872" s="10"/>
      <c r="BH1872" s="10"/>
      <c r="BI1872" s="10"/>
      <c r="BJ1872" s="10"/>
      <c r="BK1872" s="10"/>
      <c r="BL1872" s="10"/>
      <c r="BM1872" s="10"/>
      <c r="BN1872" s="10"/>
      <c r="BO1872" s="10"/>
      <c r="BP1872" s="10"/>
      <c r="BQ1872" s="10"/>
      <c r="BR1872" s="10"/>
      <c r="BS1872" s="10"/>
      <c r="BT1872" s="10"/>
      <c r="BU1872" s="10"/>
      <c r="BV1872" s="10"/>
      <c r="BW1872" s="10"/>
      <c r="BX1872" s="10"/>
      <c r="BY1872" s="10"/>
      <c r="BZ1872" s="10"/>
      <c r="CA1872" s="10"/>
      <c r="CB1872" s="10"/>
      <c r="CC1872" s="10"/>
      <c r="CD1872" s="10"/>
      <c r="CE1872" s="10"/>
      <c r="CF1872" s="10"/>
      <c r="CG1872" s="10"/>
      <c r="CH1872" s="10"/>
      <c r="CI1872" s="10"/>
      <c r="CJ1872" s="10"/>
      <c r="CK1872" s="10"/>
      <c r="CL1872" s="10"/>
      <c r="CM1872" s="10"/>
      <c r="CN1872" s="10"/>
      <c r="CO1872" s="10"/>
      <c r="CP1872" s="10"/>
      <c r="CQ1872" s="10"/>
      <c r="CR1872" s="10"/>
      <c r="CS1872" s="10"/>
      <c r="CT1872" s="10"/>
      <c r="CU1872" s="10"/>
      <c r="CV1872" s="10"/>
      <c r="CW1872" s="10"/>
      <c r="CX1872" s="10"/>
      <c r="CY1872" s="10"/>
      <c r="CZ1872" s="10"/>
      <c r="DA1872" s="10"/>
      <c r="DB1872" s="10"/>
      <c r="DC1872" s="10"/>
      <c r="DD1872" s="10"/>
      <c r="DE1872" s="10"/>
      <c r="DF1872" s="10"/>
      <c r="DG1872" s="10"/>
      <c r="DH1872" s="10"/>
      <c r="DI1872" s="10"/>
      <c r="DJ1872" s="10"/>
      <c r="DK1872" s="10"/>
      <c r="DL1872" s="10"/>
      <c r="DM1872" s="10"/>
      <c r="DN1872" s="10"/>
      <c r="DO1872" s="10"/>
      <c r="DP1872" s="10"/>
      <c r="DQ1872" s="10"/>
      <c r="DR1872" s="10"/>
      <c r="DS1872" s="10"/>
    </row>
    <row r="1873" spans="1:123" s="101" customFormat="1" ht="10.95" customHeight="1" x14ac:dyDescent="0.25">
      <c r="A1873" s="75" t="s">
        <v>348</v>
      </c>
      <c r="B1873" s="95" t="str">
        <f t="shared" ref="B1873:B1875" si="522">IF(E1873&gt;0,"Bud02 " &amp; C1873 &amp;","&amp;D1873&amp;",'"&amp;E1873&amp;"',"&amp;1*R1873)</f>
        <v>Bud02 2020,5003,'557500',12534.59</v>
      </c>
      <c r="C1873" s="96">
        <f t="shared" ref="C1873:C1875" si="523">$E$5</f>
        <v>2020</v>
      </c>
      <c r="D1873" s="96">
        <v>5003</v>
      </c>
      <c r="E1873" s="97">
        <f>IF(LEFT(H1873,1) = "x",H1873,F1873)</f>
        <v>557500</v>
      </c>
      <c r="F1873" s="90">
        <v>557500</v>
      </c>
      <c r="G1873" s="98">
        <f>IF(""="",1,SUBSTITUTE(SUBSTITUTE("","xxp","xpp"),"xppm13","xppm08"))</f>
        <v>1</v>
      </c>
      <c r="H1873" s="98">
        <f>IF(""="",1,"")</f>
        <v>1</v>
      </c>
      <c r="I1873" s="98">
        <f>IF(""="",1,IF(LEFT("",1)&lt;&gt;"E","",1))</f>
        <v>1</v>
      </c>
      <c r="J1873" s="98">
        <f>IF(""="",1,IF(LEFT("",1)="E","",1))</f>
        <v>1</v>
      </c>
      <c r="K1873" s="99" t="s">
        <v>391</v>
      </c>
      <c r="L1873" s="91">
        <v>5003</v>
      </c>
      <c r="M1873" s="100" t="str">
        <f>IF(LEFT($G1873,4)="xppm","*","")</f>
        <v/>
      </c>
      <c r="N1873" s="101" t="str">
        <f>UPPER(TRIM("          REAL ESTATE TAXES"))</f>
        <v>REAL ESTATE TAXES</v>
      </c>
      <c r="P1873" s="102" t="s">
        <v>356</v>
      </c>
      <c r="R1873" s="109">
        <f>IFERROR(IF(1*AB1873&gt;0,AB1873,V1873),V1873)</f>
        <v>12534.59</v>
      </c>
      <c r="S1873" s="108"/>
      <c r="T1873" s="101">
        <f>IFERROR(IF(LEFT($G1873,4)="xppm",AD1873/VLOOKUP($G1873,$K$11:$Z$28,T$1,0),IF(LEFT($J1873,1)="E",AD1873/VLOOKUP($J1873,$K$11:$Z$28,T$1,0),AD1873/T$6)),"")</f>
        <v>12534.589999999998</v>
      </c>
      <c r="V1873" s="101">
        <f>IFERROR(IF(LEFT($G1873,4)="xppm",AF1873/VLOOKUP($G1873,$K$11:$Z$28,V$1,0),IF(LEFT($J1873,1)="E",AF1873/VLOOKUP($J1873,$K$11:$Z$28,V$1,0),AF1873/V$6)),"")</f>
        <v>12534.59</v>
      </c>
      <c r="X1873" s="101">
        <f>IFERROR(IF(LEFT($G1873,4)="xppm",AH1873/VLOOKUP($G1873,$K$11:$Z$28,X$1,0),IF(LEFT($J1873,1)="E",AH1873/VLOOKUP($J1873,$K$11:$Z$28,X$1,0),AH1873/X$6)),"")</f>
        <v>12878.6325</v>
      </c>
      <c r="Z1873" s="101">
        <f>IFERROR(IF(LEFT($G1873,4)="xppm",AJ1873/VLOOKUP($G1873,$K$11:$Z$28,Z$1,0),IF(LEFT($J1873,1)="E",AJ1873/VLOOKUP($J1873,$K$11:$Z$28,Z$1,0),AJ1873/Z$6)),"")</f>
        <v>12530</v>
      </c>
      <c r="AA1873" s="108"/>
      <c r="AB1873" s="99">
        <f>IFERROR(IF(LEFT($G1873,4)="xppm",AL1873/VLOOKUP($G1873,$K$11:$Z$28,AB$1,0),IF(LEFT($J1873,1)="E",AL1873/VLOOKUP($J1873,$K$11:$AB$28,AB$1,0),AL1873/AB$6)),"")</f>
        <v>0</v>
      </c>
      <c r="AC1873" s="110"/>
      <c r="AD1873" s="14">
        <v>37603.769999999997</v>
      </c>
      <c r="AE1873" s="14"/>
      <c r="AF1873" s="14">
        <v>112811.31</v>
      </c>
      <c r="AG1873" s="14"/>
      <c r="AH1873" s="14">
        <v>154543.59</v>
      </c>
      <c r="AI1873" s="14"/>
      <c r="AJ1873" s="14">
        <v>150360</v>
      </c>
      <c r="AK1873" s="65"/>
      <c r="AL1873" s="14">
        <v>0</v>
      </c>
      <c r="AM1873" s="65"/>
      <c r="AN1873" s="25">
        <v>10510.12</v>
      </c>
      <c r="AO1873" s="25">
        <v>10510.12</v>
      </c>
      <c r="AP1873" s="25">
        <v>22726.43</v>
      </c>
      <c r="AQ1873" s="25">
        <v>12534.59</v>
      </c>
      <c r="AR1873" s="25">
        <v>12534.59</v>
      </c>
      <c r="AS1873" s="25">
        <v>12534.59</v>
      </c>
      <c r="AT1873" s="25">
        <v>12534.59</v>
      </c>
      <c r="AU1873" s="25">
        <v>12534.59</v>
      </c>
      <c r="AV1873" s="25">
        <v>12534.59</v>
      </c>
      <c r="AW1873" s="25">
        <v>12534.59</v>
      </c>
      <c r="AX1873" s="25">
        <v>12534.59</v>
      </c>
      <c r="AY1873" s="25">
        <v>12534.59</v>
      </c>
      <c r="AZ1873" s="108"/>
      <c r="BA1873" s="10"/>
      <c r="BB1873" s="10"/>
      <c r="BC1873" s="10"/>
      <c r="BD1873" s="10"/>
      <c r="BE1873" s="10"/>
      <c r="BF1873" s="10"/>
      <c r="BG1873" s="10"/>
      <c r="BH1873" s="10"/>
      <c r="BI1873" s="10"/>
      <c r="BJ1873" s="10"/>
      <c r="BK1873" s="10"/>
      <c r="BL1873" s="10"/>
      <c r="BM1873" s="10"/>
      <c r="BN1873" s="10"/>
      <c r="BO1873" s="10"/>
      <c r="BP1873" s="10"/>
      <c r="BQ1873" s="10"/>
      <c r="BR1873" s="10"/>
      <c r="BS1873" s="10"/>
      <c r="BT1873" s="10"/>
      <c r="BU1873" s="10"/>
      <c r="BV1873" s="10"/>
      <c r="BW1873" s="10"/>
      <c r="BX1873" s="10"/>
      <c r="BY1873" s="10"/>
      <c r="BZ1873" s="10"/>
      <c r="CA1873" s="10"/>
      <c r="CB1873" s="10"/>
      <c r="CC1873" s="10"/>
      <c r="CD1873" s="10"/>
      <c r="CE1873" s="10"/>
      <c r="CF1873" s="10"/>
      <c r="CG1873" s="10"/>
      <c r="CH1873" s="10"/>
      <c r="CI1873" s="10"/>
      <c r="CJ1873" s="10"/>
      <c r="CK1873" s="10"/>
      <c r="CL1873" s="10"/>
      <c r="CM1873" s="10"/>
      <c r="CN1873" s="10"/>
      <c r="CO1873" s="10"/>
      <c r="CP1873" s="10"/>
      <c r="CQ1873" s="10"/>
      <c r="CR1873" s="10"/>
      <c r="CS1873" s="10"/>
      <c r="CT1873" s="10"/>
      <c r="CU1873" s="10"/>
      <c r="CV1873" s="10"/>
      <c r="CW1873" s="10"/>
      <c r="CX1873" s="10"/>
      <c r="CY1873" s="10"/>
      <c r="CZ1873" s="10"/>
      <c r="DA1873" s="10"/>
      <c r="DB1873" s="10"/>
      <c r="DC1873" s="10"/>
      <c r="DD1873" s="10"/>
      <c r="DE1873" s="10"/>
      <c r="DF1873" s="10"/>
      <c r="DG1873" s="10"/>
      <c r="DH1873" s="10"/>
      <c r="DI1873" s="10"/>
      <c r="DJ1873" s="10"/>
      <c r="DK1873" s="10"/>
      <c r="DL1873" s="10"/>
      <c r="DM1873" s="10"/>
      <c r="DN1873" s="10"/>
      <c r="DO1873" s="10"/>
      <c r="DP1873" s="10"/>
      <c r="DQ1873" s="10"/>
      <c r="DR1873" s="10"/>
      <c r="DS1873" s="10"/>
    </row>
    <row r="1874" spans="1:123" s="101" customFormat="1" ht="10.95" customHeight="1" x14ac:dyDescent="0.25">
      <c r="A1874" s="75" t="s">
        <v>348</v>
      </c>
      <c r="B1874" s="95" t="str">
        <f t="shared" si="522"/>
        <v>Bud02 2020,5003,'558000',8523.46333333333</v>
      </c>
      <c r="C1874" s="96">
        <f t="shared" si="523"/>
        <v>2020</v>
      </c>
      <c r="D1874" s="96">
        <v>5003</v>
      </c>
      <c r="E1874" s="97">
        <f>IF(LEFT(H1874,1) = "x",H1874,F1874)</f>
        <v>558000</v>
      </c>
      <c r="F1874" s="90">
        <v>558000</v>
      </c>
      <c r="G1874" s="98">
        <f>IF(""="",1,SUBSTITUTE(SUBSTITUTE("","xxp","xpp"),"xppm13","xppm08"))</f>
        <v>1</v>
      </c>
      <c r="H1874" s="98">
        <f>IF(""="",1,"")</f>
        <v>1</v>
      </c>
      <c r="I1874" s="98">
        <f>IF(""="",1,IF(LEFT("",1)&lt;&gt;"E","",1))</f>
        <v>1</v>
      </c>
      <c r="J1874" s="98">
        <f>IF(""="",1,IF(LEFT("",1)="E","",1))</f>
        <v>1</v>
      </c>
      <c r="K1874" s="99" t="s">
        <v>392</v>
      </c>
      <c r="L1874" s="91">
        <v>5003</v>
      </c>
      <c r="M1874" s="100" t="str">
        <f>IF(LEFT($G1874,4)="xppm","*","")</f>
        <v/>
      </c>
      <c r="N1874" s="101" t="str">
        <f>UPPER(TRIM("          INSURANCE - GENERAL LIABILITY"))</f>
        <v>INSURANCE - GENERAL LIABILITY</v>
      </c>
      <c r="P1874" s="102" t="s">
        <v>359</v>
      </c>
      <c r="R1874" s="109">
        <f>IFERROR(IF(1*AB1874&gt;0,AB1874,V1874),V1874)</f>
        <v>8523.4633333333331</v>
      </c>
      <c r="S1874" s="108"/>
      <c r="T1874" s="101">
        <f>IFERROR(IF(LEFT($G1874,4)="xppm",AD1874/VLOOKUP($G1874,$K$11:$Z$28,T$1,0),IF(LEFT($J1874,1)="E",AD1874/VLOOKUP($J1874,$K$11:$Z$28,T$1,0),AD1874/T$6)),"")</f>
        <v>8542.8799999999992</v>
      </c>
      <c r="V1874" s="101">
        <f>IFERROR(IF(LEFT($G1874,4)="xppm",AF1874/VLOOKUP($G1874,$K$11:$Z$28,V$1,0),IF(LEFT($J1874,1)="E",AF1874/VLOOKUP($J1874,$K$11:$Z$28,V$1,0),AF1874/V$6)),"")</f>
        <v>8523.4633333333331</v>
      </c>
      <c r="X1874" s="101">
        <f>IFERROR(IF(LEFT($G1874,4)="xppm",AH1874/VLOOKUP($G1874,$K$11:$Z$28,X$1,0),IF(LEFT($J1874,1)="E",AH1874/VLOOKUP($J1874,$K$11:$Z$28,X$1,0),AH1874/X$6)),"")</f>
        <v>8488.1024999999991</v>
      </c>
      <c r="Z1874" s="101">
        <f>IFERROR(IF(LEFT($G1874,4)="xppm",AJ1874/VLOOKUP($G1874,$K$11:$Z$28,Z$1,0),IF(LEFT($J1874,1)="E",AJ1874/VLOOKUP($J1874,$K$11:$Z$28,Z$1,0),AJ1874/Z$6)),"")</f>
        <v>8528.3174999999992</v>
      </c>
      <c r="AA1874" s="108"/>
      <c r="AB1874" s="99">
        <f>IFERROR(IF(LEFT($G1874,4)="xppm",AL1874/VLOOKUP($G1874,$K$11:$Z$28,AB$1,0),IF(LEFT($J1874,1)="E",AL1874/VLOOKUP($J1874,$K$11:$AB$28,AB$1,0),AL1874/AB$6)),"")</f>
        <v>0</v>
      </c>
      <c r="AC1874" s="110"/>
      <c r="AD1874" s="14">
        <v>25628.639999999999</v>
      </c>
      <c r="AE1874" s="14"/>
      <c r="AF1874" s="14">
        <v>76711.17</v>
      </c>
      <c r="AG1874" s="14"/>
      <c r="AH1874" s="14">
        <v>101857.23</v>
      </c>
      <c r="AI1874" s="14"/>
      <c r="AJ1874" s="14">
        <v>102339.81</v>
      </c>
      <c r="AK1874" s="65"/>
      <c r="AL1874" s="14">
        <v>0</v>
      </c>
      <c r="AM1874" s="65"/>
      <c r="AN1874" s="25">
        <v>8469.77</v>
      </c>
      <c r="AO1874" s="25">
        <v>8484.6</v>
      </c>
      <c r="AP1874" s="25">
        <v>8484.6299999999992</v>
      </c>
      <c r="AQ1874" s="25">
        <v>8484.6299999999992</v>
      </c>
      <c r="AR1874" s="25">
        <v>8484.6299999999992</v>
      </c>
      <c r="AS1874" s="25">
        <v>8484.6299999999992</v>
      </c>
      <c r="AT1874" s="25">
        <v>8542.8799999999992</v>
      </c>
      <c r="AU1874" s="25">
        <v>8542.8799999999992</v>
      </c>
      <c r="AV1874" s="25">
        <v>8542.8799999999992</v>
      </c>
      <c r="AW1874" s="25">
        <v>8542.8799999999992</v>
      </c>
      <c r="AX1874" s="25">
        <v>8542.8799999999992</v>
      </c>
      <c r="AY1874" s="25">
        <v>8542.8799999999992</v>
      </c>
      <c r="AZ1874" s="108"/>
      <c r="BA1874" s="10"/>
      <c r="BB1874" s="10"/>
      <c r="BC1874" s="10"/>
      <c r="BD1874" s="10"/>
      <c r="BE1874" s="10"/>
      <c r="BF1874" s="10"/>
      <c r="BG1874" s="10"/>
      <c r="BH1874" s="10"/>
      <c r="BI1874" s="10"/>
      <c r="BJ1874" s="10"/>
      <c r="BK1874" s="10"/>
      <c r="BL1874" s="10"/>
      <c r="BM1874" s="10"/>
      <c r="BN1874" s="10"/>
      <c r="BO1874" s="10"/>
      <c r="BP1874" s="10"/>
      <c r="BQ1874" s="10"/>
      <c r="BR1874" s="10"/>
      <c r="BS1874" s="10"/>
      <c r="BT1874" s="10"/>
      <c r="BU1874" s="10"/>
      <c r="BV1874" s="10"/>
      <c r="BW1874" s="10"/>
      <c r="BX1874" s="10"/>
      <c r="BY1874" s="10"/>
      <c r="BZ1874" s="10"/>
      <c r="CA1874" s="10"/>
      <c r="CB1874" s="10"/>
      <c r="CC1874" s="10"/>
      <c r="CD1874" s="10"/>
      <c r="CE1874" s="10"/>
      <c r="CF1874" s="10"/>
      <c r="CG1874" s="10"/>
      <c r="CH1874" s="10"/>
      <c r="CI1874" s="10"/>
      <c r="CJ1874" s="10"/>
      <c r="CK1874" s="10"/>
      <c r="CL1874" s="10"/>
      <c r="CM1874" s="10"/>
      <c r="CN1874" s="10"/>
      <c r="CO1874" s="10"/>
      <c r="CP1874" s="10"/>
      <c r="CQ1874" s="10"/>
      <c r="CR1874" s="10"/>
      <c r="CS1874" s="10"/>
      <c r="CT1874" s="10"/>
      <c r="CU1874" s="10"/>
      <c r="CV1874" s="10"/>
      <c r="CW1874" s="10"/>
      <c r="CX1874" s="10"/>
      <c r="CY1874" s="10"/>
      <c r="CZ1874" s="10"/>
      <c r="DA1874" s="10"/>
      <c r="DB1874" s="10"/>
      <c r="DC1874" s="10"/>
      <c r="DD1874" s="10"/>
      <c r="DE1874" s="10"/>
      <c r="DF1874" s="10"/>
      <c r="DG1874" s="10"/>
      <c r="DH1874" s="10"/>
      <c r="DI1874" s="10"/>
      <c r="DJ1874" s="10"/>
      <c r="DK1874" s="10"/>
      <c r="DL1874" s="10"/>
      <c r="DM1874" s="10"/>
      <c r="DN1874" s="10"/>
      <c r="DO1874" s="10"/>
      <c r="DP1874" s="10"/>
      <c r="DQ1874" s="10"/>
      <c r="DR1874" s="10"/>
      <c r="DS1874" s="10"/>
    </row>
    <row r="1875" spans="1:123" s="101" customFormat="1" ht="10.95" customHeight="1" x14ac:dyDescent="0.25">
      <c r="A1875" s="75" t="s">
        <v>348</v>
      </c>
      <c r="B1875" s="95" t="str">
        <f t="shared" si="522"/>
        <v>Bud02 2020,5003,'558200',986.34</v>
      </c>
      <c r="C1875" s="96">
        <f t="shared" si="523"/>
        <v>2020</v>
      </c>
      <c r="D1875" s="96">
        <v>5003</v>
      </c>
      <c r="E1875" s="97">
        <f>IF(LEFT(H1875,1) = "x",H1875,F1875)</f>
        <v>558200</v>
      </c>
      <c r="F1875" s="90">
        <v>558200</v>
      </c>
      <c r="G1875" s="98">
        <f>IF(""="",1,SUBSTITUTE(SUBSTITUTE("","xxp","xpp"),"xppm13","xppm08"))</f>
        <v>1</v>
      </c>
      <c r="H1875" s="98">
        <f>IF(""="",1,"")</f>
        <v>1</v>
      </c>
      <c r="I1875" s="98">
        <f>IF(""="",1,IF(LEFT("",1)&lt;&gt;"E","",1))</f>
        <v>1</v>
      </c>
      <c r="J1875" s="98">
        <f>IF(""="",1,IF(LEFT("",1)="E","",1))</f>
        <v>1</v>
      </c>
      <c r="K1875" s="99" t="s">
        <v>393</v>
      </c>
      <c r="L1875" s="91">
        <v>5003</v>
      </c>
      <c r="M1875" s="100" t="str">
        <f>IF(LEFT($G1875,4)="xppm","*","")</f>
        <v/>
      </c>
      <c r="N1875" s="101" t="str">
        <f>UPPER(TRIM("          INSURANCE - PROPERTY/FLOOD"))</f>
        <v>INSURANCE - PROPERTY/FLOOD</v>
      </c>
      <c r="P1875" s="102" t="s">
        <v>359</v>
      </c>
      <c r="R1875" s="109">
        <f>IFERROR(IF(1*AB1875&gt;0,AB1875,V1875),V1875)</f>
        <v>986.33999999999992</v>
      </c>
      <c r="S1875" s="108"/>
      <c r="T1875" s="101">
        <f>IFERROR(IF(LEFT($G1875,4)="xppm",AD1875/VLOOKUP($G1875,$K$11:$Z$28,T$1,0),IF(LEFT($J1875,1)="E",AD1875/VLOOKUP($J1875,$K$11:$Z$28,T$1,0),AD1875/T$6)),"")</f>
        <v>986.34</v>
      </c>
      <c r="V1875" s="101">
        <f>IFERROR(IF(LEFT($G1875,4)="xppm",AF1875/VLOOKUP($G1875,$K$11:$Z$28,V$1,0),IF(LEFT($J1875,1)="E",AF1875/VLOOKUP($J1875,$K$11:$Z$28,V$1,0),AF1875/V$6)),"")</f>
        <v>986.33999999999992</v>
      </c>
      <c r="X1875" s="101">
        <f>IFERROR(IF(LEFT($G1875,4)="xppm",AH1875/VLOOKUP($G1875,$K$11:$Z$28,X$1,0),IF(LEFT($J1875,1)="E",AH1875/VLOOKUP($J1875,$K$11:$Z$28,X$1,0),AH1875/X$6)),"")</f>
        <v>800.06500000000005</v>
      </c>
      <c r="Z1875" s="101">
        <f>IFERROR(IF(LEFT($G1875,4)="xppm",AJ1875/VLOOKUP($G1875,$K$11:$Z$28,Z$1,0),IF(LEFT($J1875,1)="E",AJ1875/VLOOKUP($J1875,$K$11:$Z$28,Z$1,0),AJ1875/Z$6)),"")</f>
        <v>986.34</v>
      </c>
      <c r="AA1875" s="108"/>
      <c r="AB1875" s="99">
        <f>IFERROR(IF(LEFT($G1875,4)="xppm",AL1875/VLOOKUP($G1875,$K$11:$Z$28,AB$1,0),IF(LEFT($J1875,1)="E",AL1875/VLOOKUP($J1875,$K$11:$AB$28,AB$1,0),AL1875/AB$6)),"")</f>
        <v>0</v>
      </c>
      <c r="AC1875" s="110"/>
      <c r="AD1875" s="14">
        <v>2959.02</v>
      </c>
      <c r="AE1875" s="14"/>
      <c r="AF1875" s="14">
        <v>8877.06</v>
      </c>
      <c r="AG1875" s="14"/>
      <c r="AH1875" s="14">
        <v>9600.7800000000007</v>
      </c>
      <c r="AI1875" s="14"/>
      <c r="AJ1875" s="14">
        <v>11836.08</v>
      </c>
      <c r="AK1875" s="65"/>
      <c r="AL1875" s="14">
        <v>0</v>
      </c>
      <c r="AM1875" s="65"/>
      <c r="AN1875" s="25">
        <v>762.81</v>
      </c>
      <c r="AO1875" s="25">
        <v>986.34</v>
      </c>
      <c r="AP1875" s="25">
        <v>986.34</v>
      </c>
      <c r="AQ1875" s="25">
        <v>986.34</v>
      </c>
      <c r="AR1875" s="25">
        <v>986.34</v>
      </c>
      <c r="AS1875" s="25">
        <v>986.34</v>
      </c>
      <c r="AT1875" s="25">
        <v>986.34</v>
      </c>
      <c r="AU1875" s="25">
        <v>986.34</v>
      </c>
      <c r="AV1875" s="25">
        <v>986.34</v>
      </c>
      <c r="AW1875" s="25">
        <v>986.34</v>
      </c>
      <c r="AX1875" s="25">
        <v>986.34</v>
      </c>
      <c r="AY1875" s="25">
        <v>986.34</v>
      </c>
      <c r="AZ1875" s="108"/>
      <c r="BA1875" s="10"/>
      <c r="BB1875" s="10"/>
      <c r="BC1875" s="10"/>
      <c r="BD1875" s="10"/>
      <c r="BE1875" s="10"/>
      <c r="BF1875" s="10"/>
      <c r="BG1875" s="10"/>
      <c r="BH1875" s="10"/>
      <c r="BI1875" s="10"/>
      <c r="BJ1875" s="10"/>
      <c r="BK1875" s="10"/>
      <c r="BL1875" s="10"/>
      <c r="BM1875" s="10"/>
      <c r="BN1875" s="10"/>
      <c r="BO1875" s="10"/>
      <c r="BP1875" s="10"/>
      <c r="BQ1875" s="10"/>
      <c r="BR1875" s="10"/>
      <c r="BS1875" s="10"/>
      <c r="BT1875" s="10"/>
      <c r="BU1875" s="10"/>
      <c r="BV1875" s="10"/>
      <c r="BW1875" s="10"/>
      <c r="BX1875" s="10"/>
      <c r="BY1875" s="10"/>
      <c r="BZ1875" s="10"/>
      <c r="CA1875" s="10"/>
      <c r="CB1875" s="10"/>
      <c r="CC1875" s="10"/>
      <c r="CD1875" s="10"/>
      <c r="CE1875" s="10"/>
      <c r="CF1875" s="10"/>
      <c r="CG1875" s="10"/>
      <c r="CH1875" s="10"/>
      <c r="CI1875" s="10"/>
      <c r="CJ1875" s="10"/>
      <c r="CK1875" s="10"/>
      <c r="CL1875" s="10"/>
      <c r="CM1875" s="10"/>
      <c r="CN1875" s="10"/>
      <c r="CO1875" s="10"/>
      <c r="CP1875" s="10"/>
      <c r="CQ1875" s="10"/>
      <c r="CR1875" s="10"/>
      <c r="CS1875" s="10"/>
      <c r="CT1875" s="10"/>
      <c r="CU1875" s="10"/>
      <c r="CV1875" s="10"/>
      <c r="CW1875" s="10"/>
      <c r="CX1875" s="10"/>
      <c r="CY1875" s="10"/>
      <c r="CZ1875" s="10"/>
      <c r="DA1875" s="10"/>
      <c r="DB1875" s="10"/>
      <c r="DC1875" s="10"/>
      <c r="DD1875" s="10"/>
      <c r="DE1875" s="10"/>
      <c r="DF1875" s="10"/>
      <c r="DG1875" s="10"/>
      <c r="DH1875" s="10"/>
      <c r="DI1875" s="10"/>
      <c r="DJ1875" s="10"/>
      <c r="DK1875" s="10"/>
      <c r="DL1875" s="10"/>
      <c r="DM1875" s="10"/>
      <c r="DN1875" s="10"/>
      <c r="DO1875" s="10"/>
      <c r="DP1875" s="10"/>
      <c r="DQ1875" s="10"/>
      <c r="DR1875" s="10"/>
      <c r="DS1875" s="10"/>
    </row>
    <row r="1876" spans="1:123" ht="4.05" customHeight="1" x14ac:dyDescent="0.25">
      <c r="A1876" s="75" t="s">
        <v>348</v>
      </c>
      <c r="E1876" s="111"/>
      <c r="F1876" s="112"/>
      <c r="T1876" s="25"/>
      <c r="U1876" s="25"/>
      <c r="V1876" s="25"/>
      <c r="W1876" s="25"/>
      <c r="X1876" s="25"/>
      <c r="Y1876" s="25"/>
      <c r="Z1876" s="25"/>
      <c r="AA1876" s="25"/>
      <c r="AB1876" s="14"/>
      <c r="AC1876" s="14"/>
    </row>
    <row r="1877" spans="1:123" s="86" customFormat="1" ht="15" customHeight="1" x14ac:dyDescent="0.25">
      <c r="A1877" s="75" t="s">
        <v>348</v>
      </c>
      <c r="B1877" s="80"/>
      <c r="C1877" s="80"/>
      <c r="D1877" s="80"/>
      <c r="E1877" s="81"/>
      <c r="F1877" s="82"/>
      <c r="G1877" s="81"/>
      <c r="H1877" s="81"/>
      <c r="I1877" s="81"/>
      <c r="J1877" s="81"/>
      <c r="K1877" s="81"/>
      <c r="L1877" s="83">
        <f>L1878</f>
        <v>5003</v>
      </c>
      <c r="M1877" s="84" t="s">
        <v>394</v>
      </c>
      <c r="N1877" s="84"/>
      <c r="O1877" s="84"/>
      <c r="P1877" s="84"/>
      <c r="Q1877" s="84"/>
      <c r="R1877" s="84"/>
      <c r="S1877" s="84"/>
      <c r="T1877" s="84"/>
      <c r="U1877" s="84"/>
      <c r="V1877" s="84"/>
      <c r="W1877" s="84"/>
      <c r="X1877" s="84"/>
      <c r="Y1877" s="84"/>
      <c r="Z1877" s="84"/>
      <c r="AA1877" s="84"/>
      <c r="AB1877" s="81"/>
      <c r="AC1877" s="81"/>
      <c r="AD1877" s="14"/>
      <c r="AE1877" s="14"/>
      <c r="AF1877" s="14"/>
      <c r="AG1877" s="14"/>
      <c r="AH1877" s="14"/>
      <c r="AI1877" s="14"/>
      <c r="AJ1877" s="14"/>
      <c r="AK1877" s="14"/>
      <c r="AL1877" s="14"/>
      <c r="AM1877" s="14"/>
      <c r="AN1877" s="85"/>
      <c r="AO1877" s="85"/>
      <c r="AP1877" s="85"/>
      <c r="AQ1877" s="85"/>
      <c r="AR1877" s="85"/>
      <c r="AS1877" s="85"/>
      <c r="AT1877" s="85"/>
      <c r="AU1877" s="85"/>
      <c r="AV1877" s="85"/>
      <c r="AW1877" s="85"/>
      <c r="AX1877" s="85"/>
      <c r="AY1877" s="85"/>
      <c r="AZ1877" s="84"/>
      <c r="BA1877" s="10"/>
      <c r="BB1877" s="10"/>
      <c r="BC1877" s="10"/>
      <c r="BD1877" s="10"/>
      <c r="BE1877" s="10"/>
      <c r="BF1877" s="10"/>
      <c r="BG1877" s="10"/>
      <c r="BH1877" s="10"/>
      <c r="BI1877" s="10"/>
      <c r="BJ1877" s="10"/>
      <c r="BK1877" s="10"/>
      <c r="BL1877" s="10"/>
      <c r="BM1877" s="10"/>
      <c r="BN1877" s="10"/>
      <c r="BO1877" s="10"/>
      <c r="BP1877" s="10"/>
      <c r="BQ1877" s="10"/>
      <c r="BR1877" s="10"/>
      <c r="BS1877" s="10"/>
      <c r="BT1877" s="10"/>
      <c r="BU1877" s="10"/>
      <c r="BV1877" s="10"/>
      <c r="BW1877" s="10"/>
      <c r="BX1877" s="10"/>
      <c r="BY1877" s="10"/>
      <c r="BZ1877" s="10"/>
      <c r="CA1877" s="10"/>
      <c r="CB1877" s="10"/>
      <c r="CC1877" s="10"/>
      <c r="CD1877" s="10"/>
      <c r="CE1877" s="10"/>
      <c r="CF1877" s="10"/>
      <c r="CG1877" s="10"/>
      <c r="CH1877" s="10"/>
      <c r="CI1877" s="10"/>
      <c r="CJ1877" s="10"/>
      <c r="CK1877" s="10"/>
      <c r="CL1877" s="10"/>
      <c r="CM1877" s="10"/>
      <c r="CN1877" s="10"/>
      <c r="CO1877" s="10"/>
      <c r="CP1877" s="10"/>
      <c r="CQ1877" s="10"/>
      <c r="CR1877" s="10"/>
      <c r="CS1877" s="10"/>
      <c r="CT1877" s="10"/>
      <c r="CU1877" s="10"/>
      <c r="CV1877" s="10"/>
      <c r="CW1877" s="10"/>
      <c r="CX1877" s="10"/>
      <c r="CY1877" s="10"/>
      <c r="CZ1877" s="10"/>
      <c r="DA1877" s="10"/>
      <c r="DB1877" s="10"/>
      <c r="DC1877" s="10"/>
      <c r="DD1877" s="10"/>
      <c r="DE1877" s="10"/>
      <c r="DF1877" s="10"/>
      <c r="DG1877" s="10"/>
      <c r="DH1877" s="10"/>
      <c r="DI1877" s="10"/>
      <c r="DJ1877" s="10"/>
      <c r="DK1877" s="10"/>
      <c r="DL1877" s="10"/>
      <c r="DM1877" s="10"/>
      <c r="DN1877" s="10"/>
      <c r="DO1877" s="10"/>
      <c r="DP1877" s="10"/>
      <c r="DQ1877" s="10"/>
      <c r="DR1877" s="10"/>
      <c r="DS1877" s="10"/>
    </row>
    <row r="1878" spans="1:123" s="101" customFormat="1" ht="10.95" customHeight="1" x14ac:dyDescent="0.25">
      <c r="A1878" s="75" t="s">
        <v>348</v>
      </c>
      <c r="B1878" s="95" t="str">
        <f t="shared" ref="B1878:B1880" si="524">IF(E1878&gt;0,"Bud02 " &amp; C1878 &amp;","&amp;D1878&amp;",'"&amp;E1878&amp;"',"&amp;1*R1878)</f>
        <v>Bud02 2020,5003,'560000',2125.23</v>
      </c>
      <c r="C1878" s="96">
        <f t="shared" ref="C1878:C1881" si="525">$E$5</f>
        <v>2020</v>
      </c>
      <c r="D1878" s="96">
        <v>5003</v>
      </c>
      <c r="E1878" s="97">
        <f>IF(LEFT(H1878,1) = "x",H1878,F1878)</f>
        <v>560000</v>
      </c>
      <c r="F1878" s="90">
        <v>560000</v>
      </c>
      <c r="G1878" s="98">
        <f>IF(""="",1,SUBSTITUTE(SUBSTITUTE("","xxp","xpp"),"xppm13","xppm08"))</f>
        <v>1</v>
      </c>
      <c r="H1878" s="98">
        <f>IF(""="",1,"")</f>
        <v>1</v>
      </c>
      <c r="I1878" s="98">
        <f>IF(""="",1,IF(LEFT("",1)&lt;&gt;"E","",1))</f>
        <v>1</v>
      </c>
      <c r="J1878" s="98">
        <f>IF(""="",1,IF(LEFT("",1)="E","",1))</f>
        <v>1</v>
      </c>
      <c r="K1878" s="99" t="s">
        <v>395</v>
      </c>
      <c r="L1878" s="91">
        <v>5003</v>
      </c>
      <c r="M1878" s="100" t="str">
        <f>IF(LEFT($G1878,4)="xppm","*","")</f>
        <v/>
      </c>
      <c r="N1878" s="101" t="str">
        <f>UPPER(TRIM("          INTEREST EXPENSE"))</f>
        <v>INTEREST EXPENSE</v>
      </c>
      <c r="P1878" s="102" t="s">
        <v>356</v>
      </c>
      <c r="R1878" s="109">
        <f>IFERROR(IF(1*AB1878&gt;0,AB1878,V1878),V1878)</f>
        <v>2125.23</v>
      </c>
      <c r="S1878" s="108"/>
      <c r="T1878" s="101">
        <f>IFERROR(IF(LEFT($G1878,4)="xppm",AD1878/VLOOKUP($G1878,$K$11:$Z$28,T$1,0),IF(LEFT($J1878,1)="E",AD1878/VLOOKUP($J1878,$K$11:$Z$28,T$1,0),AD1878/T$6)),"")</f>
        <v>2651.23</v>
      </c>
      <c r="V1878" s="101">
        <f>IFERROR(IF(LEFT($G1878,4)="xppm",AF1878/VLOOKUP($G1878,$K$11:$Z$28,V$1,0),IF(LEFT($J1878,1)="E",AF1878/VLOOKUP($J1878,$K$11:$Z$28,V$1,0),AF1878/V$6)),"")</f>
        <v>2125.23</v>
      </c>
      <c r="X1878" s="101">
        <f>IFERROR(IF(LEFT($G1878,4)="xppm",AH1878/VLOOKUP($G1878,$K$11:$Z$28,X$1,0),IF(LEFT($J1878,1)="E",AH1878/VLOOKUP($J1878,$K$11:$Z$28,X$1,0),AH1878/X$6)),"")</f>
        <v>2574.6908333333336</v>
      </c>
      <c r="Z1878" s="101">
        <f>IFERROR(IF(LEFT($G1878,4)="xppm",AJ1878/VLOOKUP($G1878,$K$11:$Z$28,Z$1,0),IF(LEFT($J1878,1)="E",AJ1878/VLOOKUP($J1878,$K$11:$Z$28,Z$1,0),AJ1878/Z$6)),"")</f>
        <v>2557.0366669999999</v>
      </c>
      <c r="AA1878" s="108"/>
      <c r="AB1878" s="99">
        <f>IFERROR(IF(LEFT($G1878,4)="xppm",AL1878/VLOOKUP($G1878,$K$11:$Z$28,AB$1,0),IF(LEFT($J1878,1)="E",AL1878/VLOOKUP($J1878,$K$11:$AB$28,AB$1,0),AL1878/AB$6)),"")</f>
        <v>0</v>
      </c>
      <c r="AC1878" s="110"/>
      <c r="AD1878" s="14">
        <v>7953.69</v>
      </c>
      <c r="AE1878" s="14"/>
      <c r="AF1878" s="14">
        <v>19127.07</v>
      </c>
      <c r="AG1878" s="14"/>
      <c r="AH1878" s="14">
        <v>30896.29</v>
      </c>
      <c r="AI1878" s="14"/>
      <c r="AJ1878" s="14">
        <v>30684.440004</v>
      </c>
      <c r="AK1878" s="65"/>
      <c r="AL1878" s="14">
        <v>0</v>
      </c>
      <c r="AM1878" s="65"/>
      <c r="AN1878" s="25">
        <v>2997.26</v>
      </c>
      <c r="AO1878" s="25">
        <v>2756.1</v>
      </c>
      <c r="AP1878" s="25">
        <v>3759.74</v>
      </c>
      <c r="AQ1878" s="25">
        <v>1685.01</v>
      </c>
      <c r="AR1878" s="25">
        <v>2192.46</v>
      </c>
      <c r="AS1878" s="25">
        <v>2689.01</v>
      </c>
      <c r="AT1878" s="25">
        <v>2407.3000000000002</v>
      </c>
      <c r="AU1878" s="25">
        <v>940.45</v>
      </c>
      <c r="AV1878" s="25">
        <v>1259.1500000000001</v>
      </c>
      <c r="AW1878" s="25">
        <v>2414.62</v>
      </c>
      <c r="AX1878" s="25">
        <v>2450.64</v>
      </c>
      <c r="AY1878" s="25">
        <v>3088.43</v>
      </c>
      <c r="AZ1878" s="108"/>
      <c r="BA1878" s="10"/>
      <c r="BB1878" s="10"/>
      <c r="BC1878" s="10"/>
      <c r="BD1878" s="10"/>
      <c r="BE1878" s="10"/>
      <c r="BF1878" s="10"/>
      <c r="BG1878" s="10"/>
      <c r="BH1878" s="10"/>
      <c r="BI1878" s="10"/>
      <c r="BJ1878" s="10"/>
      <c r="BK1878" s="10"/>
      <c r="BL1878" s="10"/>
      <c r="BM1878" s="10"/>
      <c r="BN1878" s="10"/>
      <c r="BO1878" s="10"/>
      <c r="BP1878" s="10"/>
      <c r="BQ1878" s="10"/>
      <c r="BR1878" s="10"/>
      <c r="BS1878" s="10"/>
      <c r="BT1878" s="10"/>
      <c r="BU1878" s="10"/>
      <c r="BV1878" s="10"/>
      <c r="BW1878" s="10"/>
      <c r="BX1878" s="10"/>
      <c r="BY1878" s="10"/>
      <c r="BZ1878" s="10"/>
      <c r="CA1878" s="10"/>
      <c r="CB1878" s="10"/>
      <c r="CC1878" s="10"/>
      <c r="CD1878" s="10"/>
      <c r="CE1878" s="10"/>
      <c r="CF1878" s="10"/>
      <c r="CG1878" s="10"/>
      <c r="CH1878" s="10"/>
      <c r="CI1878" s="10"/>
      <c r="CJ1878" s="10"/>
      <c r="CK1878" s="10"/>
      <c r="CL1878" s="10"/>
      <c r="CM1878" s="10"/>
      <c r="CN1878" s="10"/>
      <c r="CO1878" s="10"/>
      <c r="CP1878" s="10"/>
      <c r="CQ1878" s="10"/>
      <c r="CR1878" s="10"/>
      <c r="CS1878" s="10"/>
      <c r="CT1878" s="10"/>
      <c r="CU1878" s="10"/>
      <c r="CV1878" s="10"/>
      <c r="CW1878" s="10"/>
      <c r="CX1878" s="10"/>
      <c r="CY1878" s="10"/>
      <c r="CZ1878" s="10"/>
      <c r="DA1878" s="10"/>
      <c r="DB1878" s="10"/>
      <c r="DC1878" s="10"/>
      <c r="DD1878" s="10"/>
      <c r="DE1878" s="10"/>
      <c r="DF1878" s="10"/>
      <c r="DG1878" s="10"/>
      <c r="DH1878" s="10"/>
      <c r="DI1878" s="10"/>
      <c r="DJ1878" s="10"/>
      <c r="DK1878" s="10"/>
      <c r="DL1878" s="10"/>
      <c r="DM1878" s="10"/>
      <c r="DN1878" s="10"/>
      <c r="DO1878" s="10"/>
      <c r="DP1878" s="10"/>
      <c r="DQ1878" s="10"/>
      <c r="DR1878" s="10"/>
      <c r="DS1878" s="10"/>
    </row>
    <row r="1879" spans="1:123" s="101" customFormat="1" ht="10.95" customHeight="1" x14ac:dyDescent="0.25">
      <c r="A1879" s="75" t="s">
        <v>348</v>
      </c>
      <c r="B1879" s="95" t="str">
        <f t="shared" si="524"/>
        <v>Bud02 2020,5003,'560500',39328.2233333333</v>
      </c>
      <c r="C1879" s="96">
        <f t="shared" si="525"/>
        <v>2020</v>
      </c>
      <c r="D1879" s="96">
        <v>5003</v>
      </c>
      <c r="E1879" s="97">
        <f>IF(LEFT(H1879,1) = "x",H1879,F1879)</f>
        <v>560500</v>
      </c>
      <c r="F1879" s="90">
        <v>560500</v>
      </c>
      <c r="G1879" s="98">
        <f>IF(""="",1,SUBSTITUTE(SUBSTITUTE("","xxp","xpp"),"xppm13","xppm08"))</f>
        <v>1</v>
      </c>
      <c r="H1879" s="98">
        <f>IF(""="",1,"")</f>
        <v>1</v>
      </c>
      <c r="I1879" s="98">
        <f>IF(""="",1,IF(LEFT("",1)&lt;&gt;"E","",1))</f>
        <v>1</v>
      </c>
      <c r="J1879" s="98">
        <f>IF(""="",1,IF(LEFT("",1)="E","",1))</f>
        <v>1</v>
      </c>
      <c r="K1879" s="99" t="s">
        <v>396</v>
      </c>
      <c r="L1879" s="91">
        <v>5003</v>
      </c>
      <c r="M1879" s="100" t="str">
        <f>IF(LEFT($G1879,4)="xppm","*","")</f>
        <v/>
      </c>
      <c r="N1879" s="101" t="str">
        <f>UPPER(TRIM("          RENT EXPENSE"))</f>
        <v>RENT EXPENSE</v>
      </c>
      <c r="P1879" s="102" t="s">
        <v>356</v>
      </c>
      <c r="R1879" s="109">
        <f>IFERROR(IF(1*AB1879&gt;0,AB1879,V1879),V1879)</f>
        <v>39328.223333333335</v>
      </c>
      <c r="S1879" s="108"/>
      <c r="T1879" s="101">
        <f>IFERROR(IF(LEFT($G1879,4)="xppm",AD1879/VLOOKUP($G1879,$K$11:$Z$28,T$1,0),IF(LEFT($J1879,1)="E",AD1879/VLOOKUP($J1879,$K$11:$Z$28,T$1,0),AD1879/T$6)),"")</f>
        <v>39359.29</v>
      </c>
      <c r="V1879" s="101">
        <f>IFERROR(IF(LEFT($G1879,4)="xppm",AF1879/VLOOKUP($G1879,$K$11:$Z$28,V$1,0),IF(LEFT($J1879,1)="E",AF1879/VLOOKUP($J1879,$K$11:$Z$28,V$1,0),AF1879/V$6)),"")</f>
        <v>39328.223333333335</v>
      </c>
      <c r="X1879" s="101">
        <f>IFERROR(IF(LEFT($G1879,4)="xppm",AH1879/VLOOKUP($G1879,$K$11:$Z$28,X$1,0),IF(LEFT($J1879,1)="E",AH1879/VLOOKUP($J1879,$K$11:$Z$28,X$1,0),AH1879/X$6)),"")</f>
        <v>39250.556666666664</v>
      </c>
      <c r="Z1879" s="101">
        <f>IFERROR(IF(LEFT($G1879,4)="xppm",AJ1879/VLOOKUP($G1879,$K$11:$Z$28,Z$1,0),IF(LEFT($J1879,1)="E",AJ1879/VLOOKUP($J1879,$K$11:$Z$28,Z$1,0),AJ1879/Z$6)),"")</f>
        <v>39359.29</v>
      </c>
      <c r="AA1879" s="108"/>
      <c r="AB1879" s="99">
        <f>IFERROR(IF(LEFT($G1879,4)="xppm",AL1879/VLOOKUP($G1879,$K$11:$Z$28,AB$1,0),IF(LEFT($J1879,1)="E",AL1879/VLOOKUP($J1879,$K$11:$AB$28,AB$1,0),AL1879/AB$6)),"")</f>
        <v>0</v>
      </c>
      <c r="AC1879" s="110"/>
      <c r="AD1879" s="14">
        <v>118077.87</v>
      </c>
      <c r="AE1879" s="14"/>
      <c r="AF1879" s="14">
        <v>353954.01</v>
      </c>
      <c r="AG1879" s="14"/>
      <c r="AH1879" s="14">
        <v>471006.68</v>
      </c>
      <c r="AI1879" s="14"/>
      <c r="AJ1879" s="14">
        <v>472311.48</v>
      </c>
      <c r="AK1879" s="65"/>
      <c r="AL1879" s="14">
        <v>0</v>
      </c>
      <c r="AM1879" s="65"/>
      <c r="AN1879" s="25">
        <v>37891.39</v>
      </c>
      <c r="AO1879" s="25">
        <v>37891.39</v>
      </c>
      <c r="AP1879" s="25">
        <v>54201.39</v>
      </c>
      <c r="AQ1879" s="25">
        <v>37891.39</v>
      </c>
      <c r="AR1879" s="25">
        <v>37891.39</v>
      </c>
      <c r="AS1879" s="25">
        <v>42085.39</v>
      </c>
      <c r="AT1879" s="25">
        <v>39289.39</v>
      </c>
      <c r="AU1879" s="25">
        <v>39359.29</v>
      </c>
      <c r="AV1879" s="25">
        <v>39359.29</v>
      </c>
      <c r="AW1879" s="25">
        <v>39359.29</v>
      </c>
      <c r="AX1879" s="25">
        <v>39359.29</v>
      </c>
      <c r="AY1879" s="25">
        <v>39359.29</v>
      </c>
      <c r="AZ1879" s="108"/>
      <c r="BA1879" s="10"/>
      <c r="BB1879" s="10"/>
      <c r="BC1879" s="10"/>
      <c r="BD1879" s="10"/>
      <c r="BE1879" s="10"/>
      <c r="BF1879" s="10"/>
      <c r="BG1879" s="10"/>
      <c r="BH1879" s="10"/>
      <c r="BI1879" s="10"/>
      <c r="BJ1879" s="10"/>
      <c r="BK1879" s="10"/>
      <c r="BL1879" s="10"/>
      <c r="BM1879" s="10"/>
      <c r="BN1879" s="10"/>
      <c r="BO1879" s="10"/>
      <c r="BP1879" s="10"/>
      <c r="BQ1879" s="10"/>
      <c r="BR1879" s="10"/>
      <c r="BS1879" s="10"/>
      <c r="BT1879" s="10"/>
      <c r="BU1879" s="10"/>
      <c r="BV1879" s="10"/>
      <c r="BW1879" s="10"/>
      <c r="BX1879" s="10"/>
      <c r="BY1879" s="10"/>
      <c r="BZ1879" s="10"/>
      <c r="CA1879" s="10"/>
      <c r="CB1879" s="10"/>
      <c r="CC1879" s="10"/>
      <c r="CD1879" s="10"/>
      <c r="CE1879" s="10"/>
      <c r="CF1879" s="10"/>
      <c r="CG1879" s="10"/>
      <c r="CH1879" s="10"/>
      <c r="CI1879" s="10"/>
      <c r="CJ1879" s="10"/>
      <c r="CK1879" s="10"/>
      <c r="CL1879" s="10"/>
      <c r="CM1879" s="10"/>
      <c r="CN1879" s="10"/>
      <c r="CO1879" s="10"/>
      <c r="CP1879" s="10"/>
      <c r="CQ1879" s="10"/>
      <c r="CR1879" s="10"/>
      <c r="CS1879" s="10"/>
      <c r="CT1879" s="10"/>
      <c r="CU1879" s="10"/>
      <c r="CV1879" s="10"/>
      <c r="CW1879" s="10"/>
      <c r="CX1879" s="10"/>
      <c r="CY1879" s="10"/>
      <c r="CZ1879" s="10"/>
      <c r="DA1879" s="10"/>
      <c r="DB1879" s="10"/>
      <c r="DC1879" s="10"/>
      <c r="DD1879" s="10"/>
      <c r="DE1879" s="10"/>
      <c r="DF1879" s="10"/>
      <c r="DG1879" s="10"/>
      <c r="DH1879" s="10"/>
      <c r="DI1879" s="10"/>
      <c r="DJ1879" s="10"/>
      <c r="DK1879" s="10"/>
      <c r="DL1879" s="10"/>
      <c r="DM1879" s="10"/>
      <c r="DN1879" s="10"/>
      <c r="DO1879" s="10"/>
      <c r="DP1879" s="10"/>
      <c r="DQ1879" s="10"/>
      <c r="DR1879" s="10"/>
      <c r="DS1879" s="10"/>
    </row>
    <row r="1880" spans="1:123" s="101" customFormat="1" ht="10.95" customHeight="1" x14ac:dyDescent="0.25">
      <c r="A1880" s="75" t="s">
        <v>348</v>
      </c>
      <c r="B1880" s="95" t="b">
        <f t="shared" si="524"/>
        <v>0</v>
      </c>
      <c r="C1880" s="96">
        <f t="shared" si="525"/>
        <v>2020</v>
      </c>
      <c r="D1880" s="96">
        <v>5003</v>
      </c>
      <c r="E1880" s="97">
        <f>IF(LEFT(H1880,1) = "x",H1880,F1880)</f>
        <v>0</v>
      </c>
      <c r="F1880" s="90"/>
      <c r="G1880" s="98">
        <f>IF(""="",1,SUBSTITUTE(SUBSTITUTE("","xxp","xpp"),"xppm13","xppm08"))</f>
        <v>1</v>
      </c>
      <c r="H1880" s="98">
        <f>IF(""="",1,"")</f>
        <v>1</v>
      </c>
      <c r="I1880" s="98">
        <f>IF(""="",1,IF(LEFT("",1)&lt;&gt;"E","",1))</f>
        <v>1</v>
      </c>
      <c r="J1880" s="98">
        <f>IF(""="",1,IF(LEFT("",1)="E","",1))</f>
        <v>1</v>
      </c>
      <c r="K1880" s="99" t="s">
        <v>397</v>
      </c>
      <c r="L1880" s="91">
        <v>5003</v>
      </c>
      <c r="M1880" s="100" t="str">
        <f>IF(LEFT($G1880,4)="xppm","*","")</f>
        <v/>
      </c>
      <c r="N1880" s="101" t="str">
        <f>UPPER(TRIM("          NON-RECURRING MISC. EXPENSE"))</f>
        <v>NON-RECURRING MISC. EXPENSE</v>
      </c>
      <c r="P1880" s="102" t="s">
        <v>356</v>
      </c>
      <c r="R1880" s="109">
        <f>IFERROR(IF(1*AB1880&gt;0,AB1880,V1880),V1880)</f>
        <v>0</v>
      </c>
      <c r="S1880" s="108"/>
      <c r="T1880" s="101">
        <f>IFERROR(IF(LEFT($G1880,4)="xppm",AD1880/VLOOKUP($G1880,$K$11:$Z$28,T$1,0),IF(LEFT($J1880,1)="E",AD1880/VLOOKUP($J1880,$K$11:$Z$28,T$1,0),AD1880/T$6)),"")</f>
        <v>0</v>
      </c>
      <c r="V1880" s="101">
        <f>IFERROR(IF(LEFT($G1880,4)="xppm",AF1880/VLOOKUP($G1880,$K$11:$Z$28,V$1,0),IF(LEFT($J1880,1)="E",AF1880/VLOOKUP($J1880,$K$11:$Z$28,V$1,0),AF1880/V$6)),"")</f>
        <v>0</v>
      </c>
      <c r="X1880" s="101">
        <f>IFERROR(IF(LEFT($G1880,4)="xppm",AH1880/VLOOKUP($G1880,$K$11:$Z$28,X$1,0),IF(LEFT($J1880,1)="E",AH1880/VLOOKUP($J1880,$K$11:$Z$28,X$1,0),AH1880/X$6)),"")</f>
        <v>0</v>
      </c>
      <c r="Z1880" s="101">
        <f>IFERROR(IF(LEFT($G1880,4)="xppm",AJ1880/VLOOKUP($G1880,$K$11:$Z$28,Z$1,0),IF(LEFT($J1880,1)="E",AJ1880/VLOOKUP($J1880,$K$11:$Z$28,Z$1,0),AJ1880/Z$6)),"")</f>
        <v>0</v>
      </c>
      <c r="AA1880" s="108"/>
      <c r="AB1880" s="99">
        <f>IFERROR(IF(LEFT($G1880,4)="xppm",AL1880/VLOOKUP($G1880,$K$11:$Z$28,AB$1,0),IF(LEFT($J1880,1)="E",AL1880/VLOOKUP($J1880,$K$11:$AB$28,AB$1,0),AL1880/AB$6)),"")</f>
        <v>0</v>
      </c>
      <c r="AC1880" s="110"/>
      <c r="AD1880" s="14"/>
      <c r="AE1880" s="14"/>
      <c r="AF1880" s="14"/>
      <c r="AG1880" s="14"/>
      <c r="AH1880" s="14"/>
      <c r="AI1880" s="14"/>
      <c r="AJ1880" s="14"/>
      <c r="AK1880" s="65"/>
      <c r="AL1880" s="14"/>
      <c r="AM1880" s="65"/>
      <c r="AN1880" s="25"/>
      <c r="AO1880" s="25"/>
      <c r="AP1880" s="25"/>
      <c r="AQ1880" s="25"/>
      <c r="AR1880" s="25"/>
      <c r="AS1880" s="25"/>
      <c r="AT1880" s="25"/>
      <c r="AU1880" s="25"/>
      <c r="AV1880" s="25"/>
      <c r="AW1880" s="25"/>
      <c r="AX1880" s="25"/>
      <c r="AY1880" s="25"/>
      <c r="AZ1880" s="108"/>
      <c r="BA1880" s="10"/>
      <c r="BB1880" s="10"/>
      <c r="BC1880" s="10"/>
      <c r="BD1880" s="10"/>
      <c r="BE1880" s="10"/>
      <c r="BF1880" s="10"/>
      <c r="BG1880" s="10"/>
      <c r="BH1880" s="10"/>
      <c r="BI1880" s="10"/>
      <c r="BJ1880" s="10"/>
      <c r="BK1880" s="10"/>
      <c r="BL1880" s="10"/>
      <c r="BM1880" s="10"/>
      <c r="BN1880" s="10"/>
      <c r="BO1880" s="10"/>
      <c r="BP1880" s="10"/>
      <c r="BQ1880" s="10"/>
      <c r="BR1880" s="10"/>
      <c r="BS1880" s="10"/>
      <c r="BT1880" s="10"/>
      <c r="BU1880" s="10"/>
      <c r="BV1880" s="10"/>
      <c r="BW1880" s="10"/>
      <c r="BX1880" s="10"/>
      <c r="BY1880" s="10"/>
      <c r="BZ1880" s="10"/>
      <c r="CA1880" s="10"/>
      <c r="CB1880" s="10"/>
      <c r="CC1880" s="10"/>
      <c r="CD1880" s="10"/>
      <c r="CE1880" s="10"/>
      <c r="CF1880" s="10"/>
      <c r="CG1880" s="10"/>
      <c r="CH1880" s="10"/>
      <c r="CI1880" s="10"/>
      <c r="CJ1880" s="10"/>
      <c r="CK1880" s="10"/>
      <c r="CL1880" s="10"/>
      <c r="CM1880" s="10"/>
      <c r="CN1880" s="10"/>
      <c r="CO1880" s="10"/>
      <c r="CP1880" s="10"/>
      <c r="CQ1880" s="10"/>
      <c r="CR1880" s="10"/>
      <c r="CS1880" s="10"/>
      <c r="CT1880" s="10"/>
      <c r="CU1880" s="10"/>
      <c r="CV1880" s="10"/>
      <c r="CW1880" s="10"/>
      <c r="CX1880" s="10"/>
      <c r="CY1880" s="10"/>
      <c r="CZ1880" s="10"/>
      <c r="DA1880" s="10"/>
      <c r="DB1880" s="10"/>
      <c r="DC1880" s="10"/>
      <c r="DD1880" s="10"/>
      <c r="DE1880" s="10"/>
      <c r="DF1880" s="10"/>
      <c r="DG1880" s="10"/>
      <c r="DH1880" s="10"/>
      <c r="DI1880" s="10"/>
      <c r="DJ1880" s="10"/>
      <c r="DK1880" s="10"/>
      <c r="DL1880" s="10"/>
      <c r="DM1880" s="10"/>
      <c r="DN1880" s="10"/>
      <c r="DO1880" s="10"/>
      <c r="DP1880" s="10"/>
      <c r="DQ1880" s="10"/>
      <c r="DR1880" s="10"/>
      <c r="DS1880" s="10"/>
    </row>
    <row r="1881" spans="1:123" ht="4.05" customHeight="1" x14ac:dyDescent="0.25">
      <c r="A1881" s="75" t="s">
        <v>348</v>
      </c>
      <c r="E1881" s="111"/>
      <c r="F1881" s="112"/>
      <c r="T1881" s="25"/>
      <c r="U1881" s="25"/>
      <c r="V1881" s="25"/>
      <c r="W1881" s="25"/>
      <c r="X1881" s="25"/>
      <c r="Y1881" s="25"/>
      <c r="Z1881" s="25"/>
      <c r="AA1881" s="25"/>
      <c r="AB1881" s="14"/>
      <c r="AC1881" s="14"/>
    </row>
    <row r="1882" spans="1:123" s="5" customFormat="1" x14ac:dyDescent="0.25">
      <c r="A1882" s="75" t="s">
        <v>348</v>
      </c>
      <c r="E1882" s="6"/>
      <c r="G1882" s="8"/>
      <c r="H1882" s="8"/>
      <c r="I1882" s="8"/>
      <c r="J1882" s="8"/>
      <c r="K1882" s="6"/>
      <c r="L1882" s="76"/>
      <c r="M1882" s="76"/>
      <c r="N1882" s="10"/>
      <c r="O1882" s="10"/>
      <c r="P1882" s="70"/>
      <c r="Q1882" s="10"/>
      <c r="R1882" s="10"/>
      <c r="S1882" s="10"/>
      <c r="T1882" s="10"/>
      <c r="U1882" s="10"/>
      <c r="V1882" s="10"/>
      <c r="W1882" s="10"/>
      <c r="X1882" s="10"/>
      <c r="Y1882" s="10"/>
      <c r="Z1882" s="10"/>
      <c r="AA1882" s="10"/>
      <c r="AB1882" s="6"/>
      <c r="AC1882" s="6"/>
      <c r="AD1882" s="14"/>
      <c r="AE1882" s="14"/>
      <c r="AF1882" s="14"/>
      <c r="AG1882" s="14"/>
      <c r="AH1882" s="14"/>
      <c r="AI1882" s="14"/>
      <c r="AJ1882" s="14"/>
      <c r="AK1882" s="14"/>
      <c r="AL1882" s="14"/>
      <c r="AM1882" s="14"/>
      <c r="AN1882" s="25"/>
      <c r="AO1882" s="25"/>
      <c r="AP1882" s="25"/>
      <c r="AQ1882" s="25"/>
      <c r="AR1882" s="25"/>
      <c r="AS1882" s="25"/>
      <c r="AT1882" s="25"/>
      <c r="AU1882" s="25"/>
      <c r="AV1882" s="25"/>
      <c r="AW1882" s="25"/>
      <c r="AX1882" s="25"/>
      <c r="AY1882" s="25"/>
      <c r="AZ1882" s="10"/>
      <c r="BA1882" s="10"/>
      <c r="BB1882" s="10"/>
      <c r="BC1882" s="10"/>
      <c r="BD1882" s="10"/>
      <c r="BE1882" s="10"/>
      <c r="BF1882" s="10"/>
      <c r="BG1882" s="10"/>
      <c r="BH1882" s="10"/>
      <c r="BI1882" s="10"/>
      <c r="BJ1882" s="10"/>
      <c r="BK1882" s="10"/>
      <c r="BL1882" s="10"/>
      <c r="BM1882" s="10"/>
      <c r="BN1882" s="10"/>
      <c r="BO1882" s="10"/>
      <c r="BP1882" s="10"/>
      <c r="BQ1882" s="10"/>
      <c r="BR1882" s="10"/>
      <c r="BS1882" s="10"/>
      <c r="BT1882" s="10"/>
      <c r="BU1882" s="10"/>
      <c r="BV1882" s="10"/>
      <c r="BW1882" s="10"/>
      <c r="BX1882" s="10"/>
      <c r="BY1882" s="10"/>
      <c r="BZ1882" s="10"/>
      <c r="CA1882" s="10"/>
      <c r="CB1882" s="10"/>
      <c r="CC1882" s="10"/>
      <c r="CD1882" s="10"/>
      <c r="CE1882" s="10"/>
      <c r="CF1882" s="10"/>
      <c r="CG1882" s="10"/>
      <c r="CH1882" s="10"/>
      <c r="CI1882" s="10"/>
      <c r="CJ1882" s="10"/>
      <c r="CK1882" s="10"/>
      <c r="CL1882" s="10"/>
      <c r="CM1882" s="10"/>
      <c r="CN1882" s="10"/>
      <c r="CO1882" s="10"/>
      <c r="CP1882" s="10"/>
      <c r="CQ1882" s="10"/>
      <c r="CR1882" s="10"/>
      <c r="CS1882" s="10"/>
      <c r="CT1882" s="10"/>
      <c r="CU1882" s="10"/>
      <c r="CV1882" s="10"/>
      <c r="CW1882" s="10"/>
      <c r="CX1882" s="10"/>
      <c r="CY1882" s="10"/>
      <c r="CZ1882" s="10"/>
      <c r="DA1882" s="10"/>
      <c r="DB1882" s="10"/>
      <c r="DC1882" s="10"/>
      <c r="DD1882" s="10"/>
      <c r="DE1882" s="10"/>
      <c r="DF1882" s="10"/>
      <c r="DG1882" s="10"/>
      <c r="DH1882" s="10"/>
      <c r="DI1882" s="10"/>
      <c r="DJ1882" s="10"/>
      <c r="DK1882" s="10"/>
      <c r="DL1882" s="10"/>
      <c r="DM1882" s="10"/>
      <c r="DN1882" s="10"/>
      <c r="DO1882" s="10"/>
      <c r="DP1882" s="10"/>
      <c r="DQ1882" s="10"/>
      <c r="DR1882" s="10"/>
      <c r="DS1882" s="10"/>
    </row>
    <row r="1883" spans="1:123" ht="22.8" customHeight="1" x14ac:dyDescent="0.35">
      <c r="A1883" s="75" t="s">
        <v>348</v>
      </c>
      <c r="K1883" s="6">
        <v>5004</v>
      </c>
      <c r="L1883" s="77">
        <v>5004</v>
      </c>
      <c r="M1883" s="77"/>
      <c r="N1883" s="78" t="s">
        <v>430</v>
      </c>
      <c r="O1883" s="79"/>
      <c r="S1883" s="58"/>
      <c r="AA1883" s="58"/>
      <c r="AC1883" s="72"/>
      <c r="AK1883" s="65"/>
      <c r="AM1883" s="65"/>
      <c r="AZ1883" s="58"/>
    </row>
    <row r="1884" spans="1:123" x14ac:dyDescent="0.25">
      <c r="A1884" s="75" t="s">
        <v>348</v>
      </c>
    </row>
    <row r="1885" spans="1:123" s="86" customFormat="1" ht="15" customHeight="1" x14ac:dyDescent="0.25">
      <c r="A1885" s="75" t="s">
        <v>348</v>
      </c>
      <c r="B1885" s="80"/>
      <c r="C1885" s="80"/>
      <c r="D1885" s="80"/>
      <c r="E1885" s="81"/>
      <c r="F1885" s="82"/>
      <c r="G1885" s="81"/>
      <c r="H1885" s="81"/>
      <c r="I1885" s="81"/>
      <c r="J1885" s="81"/>
      <c r="K1885" s="81"/>
      <c r="L1885" s="83">
        <f>L1886</f>
        <v>5004</v>
      </c>
      <c r="M1885" s="84" t="s">
        <v>350</v>
      </c>
      <c r="N1885" s="84"/>
      <c r="O1885" s="84"/>
      <c r="P1885" s="84"/>
      <c r="Q1885" s="84"/>
      <c r="R1885" s="84"/>
      <c r="S1885" s="84"/>
      <c r="T1885" s="84"/>
      <c r="U1885" s="84"/>
      <c r="V1885" s="84"/>
      <c r="W1885" s="84"/>
      <c r="X1885" s="84"/>
      <c r="Y1885" s="84"/>
      <c r="Z1885" s="84"/>
      <c r="AA1885" s="84"/>
      <c r="AB1885" s="81"/>
      <c r="AC1885" s="81"/>
      <c r="AD1885" s="14"/>
      <c r="AE1885" s="14"/>
      <c r="AF1885" s="14"/>
      <c r="AG1885" s="14"/>
      <c r="AH1885" s="14"/>
      <c r="AI1885" s="14"/>
      <c r="AJ1885" s="14"/>
      <c r="AK1885" s="14"/>
      <c r="AL1885" s="14"/>
      <c r="AM1885" s="14"/>
      <c r="AN1885" s="85"/>
      <c r="AO1885" s="85"/>
      <c r="AP1885" s="85"/>
      <c r="AQ1885" s="85"/>
      <c r="AR1885" s="85"/>
      <c r="AS1885" s="85"/>
      <c r="AT1885" s="85"/>
      <c r="AU1885" s="85"/>
      <c r="AV1885" s="85"/>
      <c r="AW1885" s="85"/>
      <c r="AX1885" s="85"/>
      <c r="AY1885" s="85"/>
      <c r="AZ1885" s="84"/>
      <c r="BA1885" s="10"/>
      <c r="BB1885" s="10"/>
      <c r="BC1885" s="10"/>
      <c r="BD1885" s="10"/>
      <c r="BE1885" s="10"/>
      <c r="BF1885" s="10"/>
      <c r="BG1885" s="10"/>
      <c r="BH1885" s="10"/>
      <c r="BI1885" s="10"/>
      <c r="BJ1885" s="10"/>
      <c r="BK1885" s="10"/>
      <c r="BL1885" s="10"/>
      <c r="BM1885" s="10"/>
      <c r="BN1885" s="10"/>
      <c r="BO1885" s="10"/>
      <c r="BP1885" s="10"/>
      <c r="BQ1885" s="10"/>
      <c r="BR1885" s="10"/>
      <c r="BS1885" s="10"/>
      <c r="BT1885" s="10"/>
      <c r="BU1885" s="10"/>
      <c r="BV1885" s="10"/>
      <c r="BW1885" s="10"/>
      <c r="BX1885" s="10"/>
      <c r="BY1885" s="10"/>
      <c r="BZ1885" s="10"/>
      <c r="CA1885" s="10"/>
      <c r="CB1885" s="10"/>
      <c r="CC1885" s="10"/>
      <c r="CD1885" s="10"/>
      <c r="CE1885" s="10"/>
      <c r="CF1885" s="10"/>
      <c r="CG1885" s="10"/>
      <c r="CH1885" s="10"/>
      <c r="CI1885" s="10"/>
      <c r="CJ1885" s="10"/>
      <c r="CK1885" s="10"/>
      <c r="CL1885" s="10"/>
      <c r="CM1885" s="10"/>
      <c r="CN1885" s="10"/>
      <c r="CO1885" s="10"/>
      <c r="CP1885" s="10"/>
      <c r="CQ1885" s="10"/>
      <c r="CR1885" s="10"/>
      <c r="CS1885" s="10"/>
      <c r="CT1885" s="10"/>
      <c r="CU1885" s="10"/>
      <c r="CV1885" s="10"/>
      <c r="CW1885" s="10"/>
      <c r="CX1885" s="10"/>
      <c r="CY1885" s="10"/>
      <c r="CZ1885" s="10"/>
      <c r="DA1885" s="10"/>
      <c r="DB1885" s="10"/>
      <c r="DC1885" s="10"/>
      <c r="DD1885" s="10"/>
      <c r="DE1885" s="10"/>
      <c r="DF1885" s="10"/>
      <c r="DG1885" s="10"/>
      <c r="DH1885" s="10"/>
      <c r="DI1885" s="10"/>
      <c r="DJ1885" s="10"/>
      <c r="DK1885" s="10"/>
      <c r="DL1885" s="10"/>
      <c r="DM1885" s="10"/>
      <c r="DN1885" s="10"/>
      <c r="DO1885" s="10"/>
      <c r="DP1885" s="10"/>
      <c r="DQ1885" s="10"/>
      <c r="DR1885" s="10"/>
      <c r="DS1885" s="10"/>
    </row>
    <row r="1886" spans="1:123" s="25" customFormat="1" ht="10.95" customHeight="1" x14ac:dyDescent="0.25">
      <c r="A1886" s="87" t="s">
        <v>348</v>
      </c>
      <c r="B1886" s="88"/>
      <c r="C1886" s="88"/>
      <c r="D1886" s="88"/>
      <c r="E1886" s="89"/>
      <c r="F1886" s="90"/>
      <c r="G1886" s="13"/>
      <c r="H1886" s="13"/>
      <c r="I1886" s="13"/>
      <c r="J1886" s="13"/>
      <c r="K1886" s="14" t="s">
        <v>295</v>
      </c>
      <c r="L1886" s="91">
        <v>5004</v>
      </c>
      <c r="M1886" s="92"/>
      <c r="N1886" s="25" t="str">
        <f>TRIM("    TOTAL DAYS")</f>
        <v>TOTAL DAYS</v>
      </c>
      <c r="P1886" s="70"/>
      <c r="Q1886" s="10"/>
      <c r="R1886" s="85"/>
      <c r="S1886" s="93"/>
      <c r="T1886" s="25">
        <f>AD1886/T$6</f>
        <v>4176.666666666667</v>
      </c>
      <c r="V1886" s="25">
        <f>AF1886/V$6</f>
        <v>4151.333333333333</v>
      </c>
      <c r="X1886" s="25">
        <f>AH1886/X$6</f>
        <v>4169.166666666667</v>
      </c>
      <c r="Z1886" s="25">
        <f>AJ1886/Z$6</f>
        <v>4172.333333333333</v>
      </c>
      <c r="AA1886" s="93"/>
      <c r="AB1886" s="14">
        <f>AL1886/AB$6</f>
        <v>0</v>
      </c>
      <c r="AC1886" s="65"/>
      <c r="AD1886" s="14">
        <v>12530</v>
      </c>
      <c r="AE1886" s="14"/>
      <c r="AF1886" s="14">
        <v>37362</v>
      </c>
      <c r="AG1886" s="14"/>
      <c r="AH1886" s="14">
        <v>50030</v>
      </c>
      <c r="AI1886" s="14"/>
      <c r="AJ1886" s="14">
        <v>50068</v>
      </c>
      <c r="AK1886" s="65"/>
      <c r="AL1886" s="14">
        <v>0</v>
      </c>
      <c r="AM1886" s="65"/>
      <c r="AN1886" s="25">
        <v>4352</v>
      </c>
      <c r="AO1886" s="25">
        <v>4093</v>
      </c>
      <c r="AP1886" s="25">
        <v>4305</v>
      </c>
      <c r="AQ1886" s="25">
        <v>4247</v>
      </c>
      <c r="AR1886" s="25">
        <v>3808</v>
      </c>
      <c r="AS1886" s="25">
        <v>4285</v>
      </c>
      <c r="AT1886" s="25">
        <v>4128</v>
      </c>
      <c r="AU1886" s="25">
        <v>4264</v>
      </c>
      <c r="AV1886" s="25">
        <v>4100</v>
      </c>
      <c r="AW1886" s="25">
        <v>4329</v>
      </c>
      <c r="AX1886" s="25">
        <v>4247</v>
      </c>
      <c r="AY1886" s="25">
        <v>3954</v>
      </c>
      <c r="AZ1886" s="93"/>
      <c r="BA1886" s="10"/>
      <c r="BB1886" s="10"/>
      <c r="BC1886" s="10"/>
      <c r="BD1886" s="10"/>
      <c r="BE1886" s="10"/>
      <c r="BF1886" s="10"/>
      <c r="BG1886" s="10"/>
      <c r="BH1886" s="10"/>
      <c r="BI1886" s="10"/>
      <c r="BJ1886" s="10"/>
      <c r="BK1886" s="10"/>
      <c r="BL1886" s="10"/>
      <c r="BM1886" s="10"/>
      <c r="BN1886" s="10"/>
      <c r="BO1886" s="10"/>
      <c r="BP1886" s="10"/>
      <c r="BQ1886" s="10"/>
      <c r="BR1886" s="10"/>
      <c r="BS1886" s="10"/>
      <c r="BT1886" s="10"/>
      <c r="BU1886" s="10"/>
      <c r="BV1886" s="10"/>
      <c r="BW1886" s="10"/>
      <c r="BX1886" s="10"/>
      <c r="BY1886" s="10"/>
      <c r="BZ1886" s="10"/>
      <c r="CA1886" s="10"/>
      <c r="CB1886" s="10"/>
      <c r="CC1886" s="10"/>
      <c r="CD1886" s="10"/>
      <c r="CE1886" s="10"/>
      <c r="CF1886" s="10"/>
      <c r="CG1886" s="10"/>
      <c r="CH1886" s="10"/>
      <c r="CI1886" s="10"/>
      <c r="CJ1886" s="10"/>
      <c r="CK1886" s="10"/>
      <c r="CL1886" s="10"/>
      <c r="CM1886" s="10"/>
      <c r="CN1886" s="10"/>
      <c r="CO1886" s="10"/>
      <c r="CP1886" s="10"/>
      <c r="CQ1886" s="10"/>
      <c r="CR1886" s="10"/>
      <c r="CS1886" s="10"/>
      <c r="CT1886" s="10"/>
      <c r="CU1886" s="10"/>
      <c r="CV1886" s="10"/>
      <c r="CW1886" s="10"/>
      <c r="CX1886" s="10"/>
      <c r="CY1886" s="10"/>
      <c r="CZ1886" s="10"/>
      <c r="DA1886" s="10"/>
      <c r="DB1886" s="10"/>
      <c r="DC1886" s="10"/>
      <c r="DD1886" s="10"/>
      <c r="DE1886" s="10"/>
      <c r="DF1886" s="10"/>
      <c r="DG1886" s="10"/>
      <c r="DH1886" s="10"/>
      <c r="DI1886" s="10"/>
      <c r="DJ1886" s="10"/>
      <c r="DK1886" s="10"/>
      <c r="DL1886" s="10"/>
      <c r="DM1886" s="10"/>
      <c r="DN1886" s="10"/>
      <c r="DO1886" s="10"/>
      <c r="DP1886" s="10"/>
      <c r="DQ1886" s="10"/>
      <c r="DR1886" s="10"/>
      <c r="DS1886" s="10"/>
    </row>
    <row r="1887" spans="1:123" s="25" customFormat="1" ht="10.95" customHeight="1" x14ac:dyDescent="0.25">
      <c r="A1887" s="87" t="s">
        <v>348</v>
      </c>
      <c r="B1887" s="88"/>
      <c r="C1887" s="88"/>
      <c r="D1887" s="88"/>
      <c r="E1887" s="89"/>
      <c r="F1887" s="90"/>
      <c r="G1887" s="13"/>
      <c r="H1887" s="13"/>
      <c r="I1887" s="13"/>
      <c r="J1887" s="13"/>
      <c r="K1887" s="14" t="s">
        <v>299</v>
      </c>
      <c r="L1887" s="91">
        <v>5004</v>
      </c>
      <c r="M1887" s="92"/>
      <c r="N1887" s="25" t="str">
        <f>TRIM("      TOTAL ANCILLARIES")</f>
        <v>TOTAL ANCILLARIES</v>
      </c>
      <c r="P1887" s="70"/>
      <c r="Q1887" s="10"/>
      <c r="R1887" s="85"/>
      <c r="S1887" s="93"/>
      <c r="T1887" s="25">
        <f>AD1887/T$6</f>
        <v>45368.450000000004</v>
      </c>
      <c r="V1887" s="25">
        <f>AF1887/V$6</f>
        <v>43745.751111111109</v>
      </c>
      <c r="X1887" s="25">
        <f>AH1887/X$6</f>
        <v>36436.578333333331</v>
      </c>
      <c r="Z1887" s="25">
        <f>AJ1887/Z$6</f>
        <v>32348.558661999999</v>
      </c>
      <c r="AA1887" s="93"/>
      <c r="AB1887" s="14">
        <f>AL1887/AB$6</f>
        <v>0</v>
      </c>
      <c r="AC1887" s="65"/>
      <c r="AD1887" s="14">
        <v>136105.35</v>
      </c>
      <c r="AE1887" s="14"/>
      <c r="AF1887" s="14">
        <v>393711.76</v>
      </c>
      <c r="AG1887" s="14"/>
      <c r="AH1887" s="14">
        <v>437238.94</v>
      </c>
      <c r="AI1887" s="14"/>
      <c r="AJ1887" s="14">
        <v>388182.70394400001</v>
      </c>
      <c r="AK1887" s="65"/>
      <c r="AL1887" s="14">
        <v>0</v>
      </c>
      <c r="AM1887" s="65"/>
      <c r="AN1887" s="25">
        <v>24773.52</v>
      </c>
      <c r="AO1887" s="25">
        <v>55836.27</v>
      </c>
      <c r="AP1887" s="25">
        <v>62721.279999999999</v>
      </c>
      <c r="AQ1887" s="25">
        <v>53439.07</v>
      </c>
      <c r="AR1887" s="25">
        <v>35773.089999999997</v>
      </c>
      <c r="AS1887" s="25">
        <v>34792.160000000003</v>
      </c>
      <c r="AT1887" s="25">
        <v>41807.919999999998</v>
      </c>
      <c r="AU1887" s="25">
        <v>45629.2</v>
      </c>
      <c r="AV1887" s="25">
        <v>46164.97</v>
      </c>
      <c r="AW1887" s="25">
        <v>46552.66</v>
      </c>
      <c r="AX1887" s="25">
        <v>46069.56</v>
      </c>
      <c r="AY1887" s="25">
        <v>43483.13</v>
      </c>
      <c r="AZ1887" s="93"/>
      <c r="BA1887" s="10"/>
      <c r="BB1887" s="10"/>
      <c r="BC1887" s="10"/>
      <c r="BD1887" s="10"/>
      <c r="BE1887" s="10"/>
      <c r="BF1887" s="10"/>
      <c r="BG1887" s="10"/>
      <c r="BH1887" s="10"/>
      <c r="BI1887" s="10"/>
      <c r="BJ1887" s="10"/>
      <c r="BK1887" s="10"/>
      <c r="BL1887" s="10"/>
      <c r="BM1887" s="10"/>
      <c r="BN1887" s="10"/>
      <c r="BO1887" s="10"/>
      <c r="BP1887" s="10"/>
      <c r="BQ1887" s="10"/>
      <c r="BR1887" s="10"/>
      <c r="BS1887" s="10"/>
      <c r="BT1887" s="10"/>
      <c r="BU1887" s="10"/>
      <c r="BV1887" s="10"/>
      <c r="BW1887" s="10"/>
      <c r="BX1887" s="10"/>
      <c r="BY1887" s="10"/>
      <c r="BZ1887" s="10"/>
      <c r="CA1887" s="10"/>
      <c r="CB1887" s="10"/>
      <c r="CC1887" s="10"/>
      <c r="CD1887" s="10"/>
      <c r="CE1887" s="10"/>
      <c r="CF1887" s="10"/>
      <c r="CG1887" s="10"/>
      <c r="CH1887" s="10"/>
      <c r="CI1887" s="10"/>
      <c r="CJ1887" s="10"/>
      <c r="CK1887" s="10"/>
      <c r="CL1887" s="10"/>
      <c r="CM1887" s="10"/>
      <c r="CN1887" s="10"/>
      <c r="CO1887" s="10"/>
      <c r="CP1887" s="10"/>
      <c r="CQ1887" s="10"/>
      <c r="CR1887" s="10"/>
      <c r="CS1887" s="10"/>
      <c r="CT1887" s="10"/>
      <c r="CU1887" s="10"/>
      <c r="CV1887" s="10"/>
      <c r="CW1887" s="10"/>
      <c r="CX1887" s="10"/>
      <c r="CY1887" s="10"/>
      <c r="CZ1887" s="10"/>
      <c r="DA1887" s="10"/>
      <c r="DB1887" s="10"/>
      <c r="DC1887" s="10"/>
      <c r="DD1887" s="10"/>
      <c r="DE1887" s="10"/>
      <c r="DF1887" s="10"/>
      <c r="DG1887" s="10"/>
      <c r="DH1887" s="10"/>
      <c r="DI1887" s="10"/>
      <c r="DJ1887" s="10"/>
      <c r="DK1887" s="10"/>
      <c r="DL1887" s="10"/>
      <c r="DM1887" s="10"/>
      <c r="DN1887" s="10"/>
      <c r="DO1887" s="10"/>
      <c r="DP1887" s="10"/>
      <c r="DQ1887" s="10"/>
      <c r="DR1887" s="10"/>
      <c r="DS1887" s="10"/>
    </row>
    <row r="1888" spans="1:123" s="25" customFormat="1" ht="10.95" customHeight="1" x14ac:dyDescent="0.25">
      <c r="A1888" s="87" t="s">
        <v>348</v>
      </c>
      <c r="B1888" s="88"/>
      <c r="C1888" s="88"/>
      <c r="D1888" s="88"/>
      <c r="E1888" s="89"/>
      <c r="F1888" s="90"/>
      <c r="G1888" s="13"/>
      <c r="H1888" s="13"/>
      <c r="I1888" s="13"/>
      <c r="J1888" s="13"/>
      <c r="K1888" s="14" t="s">
        <v>301</v>
      </c>
      <c r="L1888" s="91">
        <v>5004</v>
      </c>
      <c r="M1888" s="92"/>
      <c r="N1888" s="25" t="str">
        <f>TRIM("TOTAL REVENUE")</f>
        <v>TOTAL REVENUE</v>
      </c>
      <c r="P1888" s="70"/>
      <c r="Q1888" s="10"/>
      <c r="R1888" s="85"/>
      <c r="S1888" s="93"/>
      <c r="T1888" s="25">
        <f>AD1888/T$6</f>
        <v>1176233.8466666667</v>
      </c>
      <c r="V1888" s="25">
        <f>AF1888/V$6</f>
        <v>1170844.3433333333</v>
      </c>
      <c r="X1888" s="25">
        <f>AH1888/X$6</f>
        <v>1098064.51</v>
      </c>
      <c r="Z1888" s="25">
        <f>AJ1888/Z$6</f>
        <v>1125284.9536695001</v>
      </c>
      <c r="AA1888" s="93"/>
      <c r="AB1888" s="14">
        <f>AL1888/AB$6</f>
        <v>0</v>
      </c>
      <c r="AC1888" s="65"/>
      <c r="AD1888" s="14">
        <v>3528701.54</v>
      </c>
      <c r="AE1888" s="14"/>
      <c r="AF1888" s="14">
        <v>10537599.09</v>
      </c>
      <c r="AG1888" s="14"/>
      <c r="AH1888" s="14">
        <v>13176774.119999999</v>
      </c>
      <c r="AI1888" s="14"/>
      <c r="AJ1888" s="14">
        <v>13503419.444034001</v>
      </c>
      <c r="AK1888" s="65"/>
      <c r="AL1888" s="14">
        <v>0</v>
      </c>
      <c r="AM1888" s="65"/>
      <c r="AN1888" s="25">
        <v>1195054.8799999999</v>
      </c>
      <c r="AO1888" s="25">
        <v>1134104.02</v>
      </c>
      <c r="AP1888" s="25">
        <v>1232224.1399999999</v>
      </c>
      <c r="AQ1888" s="25">
        <v>1229217.31</v>
      </c>
      <c r="AR1888" s="25">
        <v>1107083.17</v>
      </c>
      <c r="AS1888" s="25">
        <v>1223051.6200000001</v>
      </c>
      <c r="AT1888" s="25">
        <v>1143108.95</v>
      </c>
      <c r="AU1888" s="25">
        <v>1178376.9099999999</v>
      </c>
      <c r="AV1888" s="25">
        <v>1128059.5900000001</v>
      </c>
      <c r="AW1888" s="25">
        <v>1205050.51</v>
      </c>
      <c r="AX1888" s="25">
        <v>1238572.6000000001</v>
      </c>
      <c r="AY1888" s="25">
        <v>1085078.43</v>
      </c>
      <c r="AZ1888" s="93"/>
      <c r="BA1888" s="10"/>
      <c r="BB1888" s="10"/>
      <c r="BC1888" s="10"/>
      <c r="BD1888" s="10"/>
      <c r="BE1888" s="10"/>
      <c r="BF1888" s="10"/>
      <c r="BG1888" s="10"/>
      <c r="BH1888" s="10"/>
      <c r="BI1888" s="10"/>
      <c r="BJ1888" s="10"/>
      <c r="BK1888" s="10"/>
      <c r="BL1888" s="10"/>
      <c r="BM1888" s="10"/>
      <c r="BN1888" s="10"/>
      <c r="BO1888" s="10"/>
      <c r="BP1888" s="10"/>
      <c r="BQ1888" s="10"/>
      <c r="BR1888" s="10"/>
      <c r="BS1888" s="10"/>
      <c r="BT1888" s="10"/>
      <c r="BU1888" s="10"/>
      <c r="BV1888" s="10"/>
      <c r="BW1888" s="10"/>
      <c r="BX1888" s="10"/>
      <c r="BY1888" s="10"/>
      <c r="BZ1888" s="10"/>
      <c r="CA1888" s="10"/>
      <c r="CB1888" s="10"/>
      <c r="CC1888" s="10"/>
      <c r="CD1888" s="10"/>
      <c r="CE1888" s="10"/>
      <c r="CF1888" s="10"/>
      <c r="CG1888" s="10"/>
      <c r="CH1888" s="10"/>
      <c r="CI1888" s="10"/>
      <c r="CJ1888" s="10"/>
      <c r="CK1888" s="10"/>
      <c r="CL1888" s="10"/>
      <c r="CM1888" s="10"/>
      <c r="CN1888" s="10"/>
      <c r="CO1888" s="10"/>
      <c r="CP1888" s="10"/>
      <c r="CQ1888" s="10"/>
      <c r="CR1888" s="10"/>
      <c r="CS1888" s="10"/>
      <c r="CT1888" s="10"/>
      <c r="CU1888" s="10"/>
      <c r="CV1888" s="10"/>
      <c r="CW1888" s="10"/>
      <c r="CX1888" s="10"/>
      <c r="CY1888" s="10"/>
      <c r="CZ1888" s="10"/>
      <c r="DA1888" s="10"/>
      <c r="DB1888" s="10"/>
      <c r="DC1888" s="10"/>
      <c r="DD1888" s="10"/>
      <c r="DE1888" s="10"/>
      <c r="DF1888" s="10"/>
      <c r="DG1888" s="10"/>
      <c r="DH1888" s="10"/>
      <c r="DI1888" s="10"/>
      <c r="DJ1888" s="10"/>
      <c r="DK1888" s="10"/>
      <c r="DL1888" s="10"/>
      <c r="DM1888" s="10"/>
      <c r="DN1888" s="10"/>
      <c r="DO1888" s="10"/>
      <c r="DP1888" s="10"/>
      <c r="DQ1888" s="10"/>
      <c r="DR1888" s="10"/>
      <c r="DS1888" s="10"/>
    </row>
    <row r="1889" spans="1:123" s="25" customFormat="1" ht="10.95" customHeight="1" x14ac:dyDescent="0.25">
      <c r="A1889" s="87" t="s">
        <v>348</v>
      </c>
      <c r="B1889" s="88"/>
      <c r="C1889" s="88"/>
      <c r="D1889" s="88"/>
      <c r="E1889" s="89"/>
      <c r="F1889" s="90"/>
      <c r="G1889" s="13"/>
      <c r="H1889" s="13"/>
      <c r="I1889" s="13"/>
      <c r="J1889" s="13"/>
      <c r="K1889" s="14" t="s">
        <v>303</v>
      </c>
      <c r="L1889" s="91">
        <v>5004</v>
      </c>
      <c r="M1889" s="92"/>
      <c r="N1889" s="25" t="str">
        <f>TRIM("      TOTAL EMPLOYEE WAGES")</f>
        <v>TOTAL EMPLOYEE WAGES</v>
      </c>
      <c r="P1889" s="70"/>
      <c r="Q1889" s="10"/>
      <c r="R1889" s="85"/>
      <c r="S1889" s="93"/>
      <c r="T1889" s="25">
        <f>AD1889/T$6</f>
        <v>500227.01</v>
      </c>
      <c r="V1889" s="25">
        <f>AF1889/V$6</f>
        <v>501033.98000000004</v>
      </c>
      <c r="X1889" s="25">
        <f>AH1889/X$6</f>
        <v>449541.6766666667</v>
      </c>
      <c r="Z1889" s="25">
        <f>AJ1889/Z$6</f>
        <v>479293.42110283329</v>
      </c>
      <c r="AA1889" s="93"/>
      <c r="AB1889" s="14">
        <f>AL1889/AB$6</f>
        <v>0</v>
      </c>
      <c r="AC1889" s="65"/>
      <c r="AD1889" s="14">
        <v>1500681.03</v>
      </c>
      <c r="AE1889" s="14"/>
      <c r="AF1889" s="14">
        <v>4509305.82</v>
      </c>
      <c r="AG1889" s="14"/>
      <c r="AH1889" s="14">
        <v>5394500.1200000001</v>
      </c>
      <c r="AI1889" s="14"/>
      <c r="AJ1889" s="14">
        <v>5751521.0532339998</v>
      </c>
      <c r="AK1889" s="65"/>
      <c r="AL1889" s="14">
        <v>0</v>
      </c>
      <c r="AM1889" s="65"/>
      <c r="AN1889" s="25">
        <v>474540.67</v>
      </c>
      <c r="AO1889" s="25">
        <v>516981.89</v>
      </c>
      <c r="AP1889" s="25">
        <v>574048.85</v>
      </c>
      <c r="AQ1889" s="25">
        <v>504756.55</v>
      </c>
      <c r="AR1889" s="25">
        <v>447654.13</v>
      </c>
      <c r="AS1889" s="25">
        <v>523452.41</v>
      </c>
      <c r="AT1889" s="25">
        <v>518957.23</v>
      </c>
      <c r="AU1889" s="25">
        <v>513803.46</v>
      </c>
      <c r="AV1889" s="25">
        <v>500001.01</v>
      </c>
      <c r="AW1889" s="25">
        <v>507705.23</v>
      </c>
      <c r="AX1889" s="25">
        <v>502484.2</v>
      </c>
      <c r="AY1889" s="25">
        <v>490491.6</v>
      </c>
      <c r="AZ1889" s="93"/>
      <c r="BA1889" s="10"/>
      <c r="BB1889" s="10"/>
      <c r="BC1889" s="10"/>
      <c r="BD1889" s="10"/>
      <c r="BE1889" s="10"/>
      <c r="BF1889" s="10"/>
      <c r="BG1889" s="10"/>
      <c r="BH1889" s="10"/>
      <c r="BI1889" s="10"/>
      <c r="BJ1889" s="10"/>
      <c r="BK1889" s="10"/>
      <c r="BL1889" s="10"/>
      <c r="BM1889" s="10"/>
      <c r="BN1889" s="10"/>
      <c r="BO1889" s="10"/>
      <c r="BP1889" s="10"/>
      <c r="BQ1889" s="10"/>
      <c r="BR1889" s="10"/>
      <c r="BS1889" s="10"/>
      <c r="BT1889" s="10"/>
      <c r="BU1889" s="10"/>
      <c r="BV1889" s="10"/>
      <c r="BW1889" s="10"/>
      <c r="BX1889" s="10"/>
      <c r="BY1889" s="10"/>
      <c r="BZ1889" s="10"/>
      <c r="CA1889" s="10"/>
      <c r="CB1889" s="10"/>
      <c r="CC1889" s="10"/>
      <c r="CD1889" s="10"/>
      <c r="CE1889" s="10"/>
      <c r="CF1889" s="10"/>
      <c r="CG1889" s="10"/>
      <c r="CH1889" s="10"/>
      <c r="CI1889" s="10"/>
      <c r="CJ1889" s="10"/>
      <c r="CK1889" s="10"/>
      <c r="CL1889" s="10"/>
      <c r="CM1889" s="10"/>
      <c r="CN1889" s="10"/>
      <c r="CO1889" s="10"/>
      <c r="CP1889" s="10"/>
      <c r="CQ1889" s="10"/>
      <c r="CR1889" s="10"/>
      <c r="CS1889" s="10"/>
      <c r="CT1889" s="10"/>
      <c r="CU1889" s="10"/>
      <c r="CV1889" s="10"/>
      <c r="CW1889" s="10"/>
      <c r="CX1889" s="10"/>
      <c r="CY1889" s="10"/>
      <c r="CZ1889" s="10"/>
      <c r="DA1889" s="10"/>
      <c r="DB1889" s="10"/>
      <c r="DC1889" s="10"/>
      <c r="DD1889" s="10"/>
      <c r="DE1889" s="10"/>
      <c r="DF1889" s="10"/>
      <c r="DG1889" s="10"/>
      <c r="DH1889" s="10"/>
      <c r="DI1889" s="10"/>
      <c r="DJ1889" s="10"/>
      <c r="DK1889" s="10"/>
      <c r="DL1889" s="10"/>
      <c r="DM1889" s="10"/>
      <c r="DN1889" s="10"/>
      <c r="DO1889" s="10"/>
      <c r="DP1889" s="10"/>
      <c r="DQ1889" s="10"/>
      <c r="DR1889" s="10"/>
      <c r="DS1889" s="10"/>
    </row>
    <row r="1890" spans="1:123" s="25" customFormat="1" ht="10.95" customHeight="1" x14ac:dyDescent="0.25">
      <c r="A1890" s="87" t="s">
        <v>348</v>
      </c>
      <c r="B1890" s="88"/>
      <c r="C1890" s="88"/>
      <c r="D1890" s="88"/>
      <c r="E1890" s="89"/>
      <c r="F1890" s="90"/>
      <c r="G1890" s="13"/>
      <c r="H1890" s="13"/>
      <c r="I1890" s="13"/>
      <c r="J1890" s="13"/>
      <c r="K1890" s="14" t="s">
        <v>305</v>
      </c>
      <c r="L1890" s="91">
        <v>5004</v>
      </c>
      <c r="M1890" s="92"/>
      <c r="N1890" s="25" t="str">
        <f>TRIM("TOTAL COMPENSATION")</f>
        <v>TOTAL COMPENSATION</v>
      </c>
      <c r="P1890" s="70"/>
      <c r="Q1890" s="10"/>
      <c r="R1890" s="85"/>
      <c r="S1890" s="93"/>
      <c r="T1890" s="25">
        <f>AD1890/T$6</f>
        <v>526358.81333333335</v>
      </c>
      <c r="V1890" s="25">
        <f>AF1890/V$6</f>
        <v>509744.58111111115</v>
      </c>
      <c r="X1890" s="25">
        <f>AH1890/X$6</f>
        <v>449541.6766666667</v>
      </c>
      <c r="Z1890" s="25">
        <f>AJ1890/Z$6</f>
        <v>479293.42110283329</v>
      </c>
      <c r="AA1890" s="93"/>
      <c r="AB1890" s="14">
        <f>AL1890/AB$6</f>
        <v>0</v>
      </c>
      <c r="AC1890" s="65"/>
      <c r="AD1890" s="14">
        <v>1579076.44</v>
      </c>
      <c r="AE1890" s="14"/>
      <c r="AF1890" s="14">
        <v>4587701.2300000004</v>
      </c>
      <c r="AG1890" s="14"/>
      <c r="AH1890" s="14">
        <v>5394500.1200000001</v>
      </c>
      <c r="AI1890" s="14"/>
      <c r="AJ1890" s="14">
        <v>5751521.0532339998</v>
      </c>
      <c r="AK1890" s="65"/>
      <c r="AL1890" s="14">
        <v>0</v>
      </c>
      <c r="AM1890" s="65"/>
      <c r="AN1890" s="25">
        <v>474540.67</v>
      </c>
      <c r="AO1890" s="25">
        <v>516981.89</v>
      </c>
      <c r="AP1890" s="25">
        <v>574048.85</v>
      </c>
      <c r="AQ1890" s="25">
        <v>504756.55</v>
      </c>
      <c r="AR1890" s="25">
        <v>447654.13</v>
      </c>
      <c r="AS1890" s="25">
        <v>523452.41</v>
      </c>
      <c r="AT1890" s="25">
        <v>518957.23</v>
      </c>
      <c r="AU1890" s="25">
        <v>513803.46</v>
      </c>
      <c r="AV1890" s="25">
        <v>500001.01</v>
      </c>
      <c r="AW1890" s="25">
        <v>507705.23</v>
      </c>
      <c r="AX1890" s="25">
        <v>539267.80000000005</v>
      </c>
      <c r="AY1890" s="25">
        <v>532103.41</v>
      </c>
      <c r="AZ1890" s="93"/>
      <c r="BA1890" s="10"/>
      <c r="BB1890" s="10"/>
      <c r="BC1890" s="10"/>
      <c r="BD1890" s="10"/>
      <c r="BE1890" s="10"/>
      <c r="BF1890" s="10"/>
      <c r="BG1890" s="10"/>
      <c r="BH1890" s="10"/>
      <c r="BI1890" s="10"/>
      <c r="BJ1890" s="10"/>
      <c r="BK1890" s="10"/>
      <c r="BL1890" s="10"/>
      <c r="BM1890" s="10"/>
      <c r="BN1890" s="10"/>
      <c r="BO1890" s="10"/>
      <c r="BP1890" s="10"/>
      <c r="BQ1890" s="10"/>
      <c r="BR1890" s="10"/>
      <c r="BS1890" s="10"/>
      <c r="BT1890" s="10"/>
      <c r="BU1890" s="10"/>
      <c r="BV1890" s="10"/>
      <c r="BW1890" s="10"/>
      <c r="BX1890" s="10"/>
      <c r="BY1890" s="10"/>
      <c r="BZ1890" s="10"/>
      <c r="CA1890" s="10"/>
      <c r="CB1890" s="10"/>
      <c r="CC1890" s="10"/>
      <c r="CD1890" s="10"/>
      <c r="CE1890" s="10"/>
      <c r="CF1890" s="10"/>
      <c r="CG1890" s="10"/>
      <c r="CH1890" s="10"/>
      <c r="CI1890" s="10"/>
      <c r="CJ1890" s="10"/>
      <c r="CK1890" s="10"/>
      <c r="CL1890" s="10"/>
      <c r="CM1890" s="10"/>
      <c r="CN1890" s="10"/>
      <c r="CO1890" s="10"/>
      <c r="CP1890" s="10"/>
      <c r="CQ1890" s="10"/>
      <c r="CR1890" s="10"/>
      <c r="CS1890" s="10"/>
      <c r="CT1890" s="10"/>
      <c r="CU1890" s="10"/>
      <c r="CV1890" s="10"/>
      <c r="CW1890" s="10"/>
      <c r="CX1890" s="10"/>
      <c r="CY1890" s="10"/>
      <c r="CZ1890" s="10"/>
      <c r="DA1890" s="10"/>
      <c r="DB1890" s="10"/>
      <c r="DC1890" s="10"/>
      <c r="DD1890" s="10"/>
      <c r="DE1890" s="10"/>
      <c r="DF1890" s="10"/>
      <c r="DG1890" s="10"/>
      <c r="DH1890" s="10"/>
      <c r="DI1890" s="10"/>
      <c r="DJ1890" s="10"/>
      <c r="DK1890" s="10"/>
      <c r="DL1890" s="10"/>
      <c r="DM1890" s="10"/>
      <c r="DN1890" s="10"/>
      <c r="DO1890" s="10"/>
      <c r="DP1890" s="10"/>
      <c r="DQ1890" s="10"/>
      <c r="DR1890" s="10"/>
      <c r="DS1890" s="10"/>
    </row>
    <row r="1891" spans="1:123" x14ac:dyDescent="0.25">
      <c r="A1891" s="75" t="s">
        <v>348</v>
      </c>
      <c r="L1891" s="94"/>
    </row>
    <row r="1892" spans="1:123" s="86" customFormat="1" ht="15" customHeight="1" x14ac:dyDescent="0.25">
      <c r="A1892" s="75" t="s">
        <v>348</v>
      </c>
      <c r="B1892" s="80"/>
      <c r="C1892" s="80"/>
      <c r="D1892" s="80"/>
      <c r="E1892" s="81"/>
      <c r="F1892" s="82"/>
      <c r="G1892" s="81"/>
      <c r="H1892" s="81"/>
      <c r="I1892" s="81"/>
      <c r="J1892" s="81"/>
      <c r="K1892" s="81"/>
      <c r="L1892" s="83">
        <f>L1893</f>
        <v>5004</v>
      </c>
      <c r="M1892" s="84" t="s">
        <v>351</v>
      </c>
      <c r="N1892" s="84"/>
      <c r="O1892" s="84"/>
      <c r="P1892" s="84"/>
      <c r="Q1892" s="84"/>
      <c r="R1892" s="84"/>
      <c r="S1892" s="84"/>
      <c r="T1892" s="84"/>
      <c r="U1892" s="84"/>
      <c r="V1892" s="84"/>
      <c r="W1892" s="84"/>
      <c r="X1892" s="84"/>
      <c r="Y1892" s="84"/>
      <c r="Z1892" s="84"/>
      <c r="AA1892" s="84"/>
      <c r="AB1892" s="81"/>
      <c r="AC1892" s="81"/>
      <c r="AD1892" s="14"/>
      <c r="AE1892" s="14"/>
      <c r="AF1892" s="14"/>
      <c r="AG1892" s="14"/>
      <c r="AH1892" s="14"/>
      <c r="AI1892" s="14"/>
      <c r="AJ1892" s="14"/>
      <c r="AK1892" s="14"/>
      <c r="AL1892" s="14"/>
      <c r="AM1892" s="14"/>
      <c r="AN1892" s="85"/>
      <c r="AO1892" s="85"/>
      <c r="AP1892" s="85"/>
      <c r="AQ1892" s="85"/>
      <c r="AR1892" s="85"/>
      <c r="AS1892" s="85"/>
      <c r="AT1892" s="85"/>
      <c r="AU1892" s="85"/>
      <c r="AV1892" s="85"/>
      <c r="AW1892" s="85"/>
      <c r="AX1892" s="85"/>
      <c r="AY1892" s="85"/>
      <c r="AZ1892" s="84"/>
      <c r="BA1892" s="10"/>
      <c r="BB1892" s="10"/>
      <c r="BC1892" s="10"/>
      <c r="BD1892" s="10"/>
      <c r="BE1892" s="10"/>
      <c r="BF1892" s="10"/>
      <c r="BG1892" s="10"/>
      <c r="BH1892" s="10"/>
      <c r="BI1892" s="10"/>
      <c r="BJ1892" s="10"/>
      <c r="BK1892" s="10"/>
      <c r="BL1892" s="10"/>
      <c r="BM1892" s="10"/>
      <c r="BN1892" s="10"/>
      <c r="BO1892" s="10"/>
      <c r="BP1892" s="10"/>
      <c r="BQ1892" s="10"/>
      <c r="BR1892" s="10"/>
      <c r="BS1892" s="10"/>
      <c r="BT1892" s="10"/>
      <c r="BU1892" s="10"/>
      <c r="BV1892" s="10"/>
      <c r="BW1892" s="10"/>
      <c r="BX1892" s="10"/>
      <c r="BY1892" s="10"/>
      <c r="BZ1892" s="10"/>
      <c r="CA1892" s="10"/>
      <c r="CB1892" s="10"/>
      <c r="CC1892" s="10"/>
      <c r="CD1892" s="10"/>
      <c r="CE1892" s="10"/>
      <c r="CF1892" s="10"/>
      <c r="CG1892" s="10"/>
      <c r="CH1892" s="10"/>
      <c r="CI1892" s="10"/>
      <c r="CJ1892" s="10"/>
      <c r="CK1892" s="10"/>
      <c r="CL1892" s="10"/>
      <c r="CM1892" s="10"/>
      <c r="CN1892" s="10"/>
      <c r="CO1892" s="10"/>
      <c r="CP1892" s="10"/>
      <c r="CQ1892" s="10"/>
      <c r="CR1892" s="10"/>
      <c r="CS1892" s="10"/>
      <c r="CT1892" s="10"/>
      <c r="CU1892" s="10"/>
      <c r="CV1892" s="10"/>
      <c r="CW1892" s="10"/>
      <c r="CX1892" s="10"/>
      <c r="CY1892" s="10"/>
      <c r="CZ1892" s="10"/>
      <c r="DA1892" s="10"/>
      <c r="DB1892" s="10"/>
      <c r="DC1892" s="10"/>
      <c r="DD1892" s="10"/>
      <c r="DE1892" s="10"/>
      <c r="DF1892" s="10"/>
      <c r="DG1892" s="10"/>
      <c r="DH1892" s="10"/>
      <c r="DI1892" s="10"/>
      <c r="DJ1892" s="10"/>
      <c r="DK1892" s="10"/>
      <c r="DL1892" s="10"/>
      <c r="DM1892" s="10"/>
      <c r="DN1892" s="10"/>
      <c r="DO1892" s="10"/>
      <c r="DP1892" s="10"/>
      <c r="DQ1892" s="10"/>
      <c r="DR1892" s="10"/>
      <c r="DS1892" s="10"/>
    </row>
    <row r="1893" spans="1:123" s="101" customFormat="1" ht="10.95" customHeight="1" x14ac:dyDescent="0.25">
      <c r="A1893" s="75" t="s">
        <v>348</v>
      </c>
      <c r="B1893" s="95" t="str">
        <f t="shared" ref="B1893" si="526">IF(E1893&gt;0,"Bud02 " &amp; C1893 &amp;","&amp;D1893&amp;",'"&amp;E1893&amp;"',"&amp;1*R1893)</f>
        <v>Bud02 2020,5004,'xpr003',0.089749</v>
      </c>
      <c r="C1893" s="96">
        <f t="shared" ref="C1893" si="527">$E$5</f>
        <v>2020</v>
      </c>
      <c r="D1893" s="96">
        <v>5004</v>
      </c>
      <c r="E1893" s="97" t="str">
        <f>K1893</f>
        <v>xpr003</v>
      </c>
      <c r="F1893" s="90"/>
      <c r="G1893" s="98">
        <f>IF(""="",1,SUBSTITUTE(SUBSTITUTE("","xxp","xpp"),"xppm13","xppm08"))</f>
        <v>1</v>
      </c>
      <c r="H1893" s="98">
        <f>IF(""="",1,"")</f>
        <v>1</v>
      </c>
      <c r="I1893" s="98">
        <f>IF(""="",1,IF(LEFT("",1)&lt;&gt;"E","",1))</f>
        <v>1</v>
      </c>
      <c r="J1893" s="98">
        <f>IF(""="",1,IF(LEFT("",1)="E","",1))</f>
        <v>1</v>
      </c>
      <c r="K1893" s="99" t="s">
        <v>352</v>
      </c>
      <c r="L1893" s="91">
        <v>5004</v>
      </c>
      <c r="M1893" s="100" t="str">
        <f>IF(LEFT($G1893,4)="xppm","*","")</f>
        <v/>
      </c>
      <c r="N1893" s="101" t="str">
        <f>UPPER(TRIM("        NON_PRODUCTIVE RATE (NON-EXEMPT)"))</f>
        <v>NON_PRODUCTIVE RATE (NON-EXEMPT)</v>
      </c>
      <c r="P1893" s="102"/>
      <c r="R1893" s="103">
        <f>IFERROR(IF(1*AB1893&gt;0,AB1893,Z1893),Z1893)</f>
        <v>8.9749000000000009E-2</v>
      </c>
      <c r="S1893" s="104"/>
      <c r="T1893" s="105">
        <f>IFERROR(IF(LEFT($G1893,4)="xppm",AD1893/VLOOKUP($G1893,$K$11:$Z$28,T$1,0),IF(LEFT($J1893,1)="E",AD1893/VLOOKUP($J1893,$K$11:$Z$28,T$1,0),AD1893/T$6)),"")</f>
        <v>0</v>
      </c>
      <c r="U1893" s="105"/>
      <c r="V1893" s="105">
        <f>IFERROR(IF(LEFT($G1893,4)="xppm",AF1893/VLOOKUP($G1893,$K$11:$Z$28,V$1,0),IF(LEFT($J1893,1)="E",AF1893/VLOOKUP($J1893,$K$11:$Z$28,V$1,0),AF1893/V$6)),"")</f>
        <v>0</v>
      </c>
      <c r="W1893" s="105"/>
      <c r="X1893" s="105">
        <f>IFERROR(IF(LEFT($G1893,4)="xppm",AH1893/VLOOKUP($G1893,$K$11:$Z$28,X$1,0),IF(LEFT($J1893,1)="E",AH1893/VLOOKUP($J1893,$K$11:$Z$28,X$1,0),AH1893/X$6)),"")</f>
        <v>0</v>
      </c>
      <c r="Y1893" s="105"/>
      <c r="Z1893" s="105">
        <f>IFERROR(IF(LEFT($G1893,4)="xppm",AJ1893/VLOOKUP($G1893,$K$11:$Z$28,Z$1,0),IF(LEFT($J1893,1)="E",AJ1893/VLOOKUP($J1893,$K$11:$Z$28,Z$1,0),AJ1893/Z$6)),"")</f>
        <v>8.9749000000000009E-2</v>
      </c>
      <c r="AA1893" s="104"/>
      <c r="AB1893" s="106">
        <f>IFERROR(IF(LEFT($G1893,4)="xppm",AL1893/VLOOKUP($G1893,$K$11:$Z$28,AB$1,0),IF(LEFT($J1893,1)="E",AL1893/VLOOKUP($J1893,$K$11:$AB$28,AB$1,0),AL1893/AB$6)),"")</f>
        <v>0</v>
      </c>
      <c r="AC1893" s="107"/>
      <c r="AD1893" s="106"/>
      <c r="AE1893" s="106"/>
      <c r="AF1893" s="106"/>
      <c r="AG1893" s="106"/>
      <c r="AH1893" s="106"/>
      <c r="AI1893" s="106"/>
      <c r="AJ1893" s="106">
        <v>1.0769880000000001</v>
      </c>
      <c r="AK1893" s="107"/>
      <c r="AL1893" s="106">
        <v>0</v>
      </c>
      <c r="AM1893" s="107"/>
      <c r="AN1893" s="105"/>
      <c r="AO1893" s="105"/>
      <c r="AP1893" s="105"/>
      <c r="AQ1893" s="105"/>
      <c r="AR1893" s="105"/>
      <c r="AS1893" s="105"/>
      <c r="AT1893" s="105"/>
      <c r="AU1893" s="105"/>
      <c r="AV1893" s="105"/>
      <c r="AW1893" s="105"/>
      <c r="AX1893" s="105"/>
      <c r="AY1893" s="105"/>
      <c r="AZ1893" s="108"/>
      <c r="BA1893" s="10"/>
      <c r="BB1893" s="10"/>
      <c r="BC1893" s="10"/>
      <c r="BD1893" s="10"/>
      <c r="BE1893" s="10"/>
      <c r="BF1893" s="10"/>
      <c r="BG1893" s="10"/>
      <c r="BH1893" s="10"/>
      <c r="BI1893" s="10"/>
      <c r="BJ1893" s="10"/>
      <c r="BK1893" s="10"/>
      <c r="BL1893" s="10"/>
      <c r="BM1893" s="10"/>
      <c r="BN1893" s="10"/>
      <c r="BO1893" s="10"/>
      <c r="BP1893" s="10"/>
      <c r="BQ1893" s="10"/>
      <c r="BR1893" s="10"/>
      <c r="BS1893" s="10"/>
      <c r="BT1893" s="10"/>
      <c r="BU1893" s="10"/>
      <c r="BV1893" s="10"/>
      <c r="BW1893" s="10"/>
      <c r="BX1893" s="10"/>
      <c r="BY1893" s="10"/>
      <c r="BZ1893" s="10"/>
      <c r="CA1893" s="10"/>
      <c r="CB1893" s="10"/>
      <c r="CC1893" s="10"/>
      <c r="CD1893" s="10"/>
      <c r="CE1893" s="10"/>
      <c r="CF1893" s="10"/>
      <c r="CG1893" s="10"/>
      <c r="CH1893" s="10"/>
      <c r="CI1893" s="10"/>
      <c r="CJ1893" s="10"/>
      <c r="CK1893" s="10"/>
      <c r="CL1893" s="10"/>
      <c r="CM1893" s="10"/>
      <c r="CN1893" s="10"/>
      <c r="CO1893" s="10"/>
      <c r="CP1893" s="10"/>
      <c r="CQ1893" s="10"/>
      <c r="CR1893" s="10"/>
      <c r="CS1893" s="10"/>
      <c r="CT1893" s="10"/>
      <c r="CU1893" s="10"/>
      <c r="CV1893" s="10"/>
      <c r="CW1893" s="10"/>
      <c r="CX1893" s="10"/>
      <c r="CY1893" s="10"/>
      <c r="CZ1893" s="10"/>
      <c r="DA1893" s="10"/>
      <c r="DB1893" s="10"/>
      <c r="DC1893" s="10"/>
      <c r="DD1893" s="10"/>
      <c r="DE1893" s="10"/>
      <c r="DF1893" s="10"/>
      <c r="DG1893" s="10"/>
      <c r="DH1893" s="10"/>
      <c r="DI1893" s="10"/>
      <c r="DJ1893" s="10"/>
      <c r="DK1893" s="10"/>
      <c r="DL1893" s="10"/>
      <c r="DM1893" s="10"/>
      <c r="DN1893" s="10"/>
      <c r="DO1893" s="10"/>
      <c r="DP1893" s="10"/>
      <c r="DQ1893" s="10"/>
      <c r="DR1893" s="10"/>
      <c r="DS1893" s="10"/>
    </row>
    <row r="1894" spans="1:123" s="101" customFormat="1" ht="10.95" customHeight="1" x14ac:dyDescent="0.25">
      <c r="A1894" s="75" t="s">
        <v>348</v>
      </c>
      <c r="B1894" s="95" t="str">
        <f>IF(E1894&gt;0,"Bud02 " &amp; C1894 &amp;","&amp;D1894&amp;",'"&amp;E1894&amp;"',"&amp;1*R1894)</f>
        <v>Bud02 2020,5004,'xpr007',0</v>
      </c>
      <c r="C1894" s="96">
        <f>$E$5</f>
        <v>2020</v>
      </c>
      <c r="D1894" s="96">
        <v>5004</v>
      </c>
      <c r="E1894" s="97" t="str">
        <f>K1894</f>
        <v>xpr007</v>
      </c>
      <c r="F1894" s="90"/>
      <c r="G1894" s="98">
        <f>IF(""="",1,SUBSTITUTE(SUBSTITUTE("","xxp","xpp"),"xppm13","xppm08"))</f>
        <v>1</v>
      </c>
      <c r="H1894" s="98">
        <f>IF(""="",1,"")</f>
        <v>1</v>
      </c>
      <c r="I1894" s="98">
        <f>IF(""="",1,IF(LEFT("",1)&lt;&gt;"E","",1))</f>
        <v>1</v>
      </c>
      <c r="J1894" s="98">
        <f>IF(""="",1,IF(LEFT("",1)="E","",1))</f>
        <v>1</v>
      </c>
      <c r="K1894" s="99" t="s">
        <v>353</v>
      </c>
      <c r="L1894" s="91">
        <v>5004</v>
      </c>
      <c r="M1894" s="100" t="str">
        <f>IF(LEFT($G1894,4)="xppm","*","")</f>
        <v/>
      </c>
      <c r="N1894" s="101" t="str">
        <f>UPPER(TRIM("        NON_PRODUCTIVE RATE (EXEMPT)"))</f>
        <v>NON_PRODUCTIVE RATE (EXEMPT)</v>
      </c>
      <c r="P1894" s="102"/>
      <c r="R1894" s="103">
        <f>IFERROR(IF(1*AB1894&gt;0,AB1894,Z1894),Z1894)</f>
        <v>0</v>
      </c>
      <c r="S1894" s="104"/>
      <c r="T1894" s="105">
        <f>IFERROR(IF(LEFT($G1894,4)="xppm",AD1894/VLOOKUP($G1894,$K$11:$Z$28,T$1,0),IF(LEFT($J1894,1)="E",AD1894/VLOOKUP($J1894,$K$11:$Z$28,T$1,0),AD1894/T$6)),"")</f>
        <v>0</v>
      </c>
      <c r="U1894" s="105"/>
      <c r="V1894" s="105">
        <f>IFERROR(IF(LEFT($G1894,4)="xppm",AF1894/VLOOKUP($G1894,$K$11:$Z$28,V$1,0),IF(LEFT($J1894,1)="E",AF1894/VLOOKUP($J1894,$K$11:$Z$28,V$1,0),AF1894/V$6)),"")</f>
        <v>0</v>
      </c>
      <c r="W1894" s="105"/>
      <c r="X1894" s="105">
        <f>IFERROR(IF(LEFT($G1894,4)="xppm",AH1894/VLOOKUP($G1894,$K$11:$Z$28,X$1,0),IF(LEFT($J1894,1)="E",AH1894/VLOOKUP($J1894,$K$11:$Z$28,X$1,0),AH1894/X$6)),"")</f>
        <v>0</v>
      </c>
      <c r="Y1894" s="105"/>
      <c r="Z1894" s="105">
        <f>IFERROR(IF(LEFT($G1894,4)="xppm",AJ1894/VLOOKUP($G1894,$K$11:$Z$28,Z$1,0),IF(LEFT($J1894,1)="E",AJ1894/VLOOKUP($J1894,$K$11:$Z$28,Z$1,0),AJ1894/Z$6)),"")</f>
        <v>0</v>
      </c>
      <c r="AA1894" s="104"/>
      <c r="AB1894" s="106">
        <f>IFERROR(IF(LEFT($G1894,4)="xppm",AL1894/VLOOKUP($G1894,$K$11:$Z$28,AB$1,0),IF(LEFT($J1894,1)="E",AL1894/VLOOKUP($J1894,$K$11:$AB$28,AB$1,0),AL1894/AB$6)),"")</f>
        <v>0</v>
      </c>
      <c r="AC1894" s="107"/>
      <c r="AD1894" s="106"/>
      <c r="AE1894" s="106"/>
      <c r="AF1894" s="106"/>
      <c r="AG1894" s="106"/>
      <c r="AH1894" s="106"/>
      <c r="AI1894" s="106"/>
      <c r="AJ1894" s="106">
        <v>0</v>
      </c>
      <c r="AK1894" s="107"/>
      <c r="AL1894" s="106">
        <v>0</v>
      </c>
      <c r="AM1894" s="107"/>
      <c r="AN1894" s="105"/>
      <c r="AO1894" s="105"/>
      <c r="AP1894" s="105"/>
      <c r="AQ1894" s="105"/>
      <c r="AR1894" s="105"/>
      <c r="AS1894" s="105"/>
      <c r="AT1894" s="105"/>
      <c r="AU1894" s="105"/>
      <c r="AV1894" s="105"/>
      <c r="AW1894" s="105"/>
      <c r="AX1894" s="105"/>
      <c r="AY1894" s="105"/>
      <c r="AZ1894" s="108"/>
      <c r="BA1894" s="10"/>
      <c r="BB1894" s="10"/>
      <c r="BC1894" s="10"/>
      <c r="BD1894" s="10"/>
      <c r="BE1894" s="10"/>
      <c r="BF1894" s="10"/>
      <c r="BG1894" s="10"/>
      <c r="BH1894" s="10"/>
      <c r="BI1894" s="10"/>
      <c r="BJ1894" s="10"/>
      <c r="BK1894" s="10"/>
      <c r="BL1894" s="10"/>
      <c r="BM1894" s="10"/>
      <c r="BN1894" s="10"/>
      <c r="BO1894" s="10"/>
      <c r="BP1894" s="10"/>
      <c r="BQ1894" s="10"/>
      <c r="BR1894" s="10"/>
      <c r="BS1894" s="10"/>
      <c r="BT1894" s="10"/>
      <c r="BU1894" s="10"/>
      <c r="BV1894" s="10"/>
      <c r="BW1894" s="10"/>
      <c r="BX1894" s="10"/>
      <c r="BY1894" s="10"/>
      <c r="BZ1894" s="10"/>
      <c r="CA1894" s="10"/>
      <c r="CB1894" s="10"/>
      <c r="CC1894" s="10"/>
      <c r="CD1894" s="10"/>
      <c r="CE1894" s="10"/>
      <c r="CF1894" s="10"/>
      <c r="CG1894" s="10"/>
      <c r="CH1894" s="10"/>
      <c r="CI1894" s="10"/>
      <c r="CJ1894" s="10"/>
      <c r="CK1894" s="10"/>
      <c r="CL1894" s="10"/>
      <c r="CM1894" s="10"/>
      <c r="CN1894" s="10"/>
      <c r="CO1894" s="10"/>
      <c r="CP1894" s="10"/>
      <c r="CQ1894" s="10"/>
      <c r="CR1894" s="10"/>
      <c r="CS1894" s="10"/>
      <c r="CT1894" s="10"/>
      <c r="CU1894" s="10"/>
      <c r="CV1894" s="10"/>
      <c r="CW1894" s="10"/>
      <c r="CX1894" s="10"/>
      <c r="CY1894" s="10"/>
      <c r="CZ1894" s="10"/>
      <c r="DA1894" s="10"/>
      <c r="DB1894" s="10"/>
      <c r="DC1894" s="10"/>
      <c r="DD1894" s="10"/>
      <c r="DE1894" s="10"/>
      <c r="DF1894" s="10"/>
      <c r="DG1894" s="10"/>
      <c r="DH1894" s="10"/>
      <c r="DI1894" s="10"/>
      <c r="DJ1894" s="10"/>
      <c r="DK1894" s="10"/>
      <c r="DL1894" s="10"/>
      <c r="DM1894" s="10"/>
      <c r="DN1894" s="10"/>
      <c r="DO1894" s="10"/>
      <c r="DP1894" s="10"/>
      <c r="DQ1894" s="10"/>
      <c r="DR1894" s="10"/>
      <c r="DS1894" s="10"/>
    </row>
    <row r="1895" spans="1:123" x14ac:dyDescent="0.25">
      <c r="A1895" s="75" t="s">
        <v>348</v>
      </c>
      <c r="L1895" s="94"/>
    </row>
    <row r="1896" spans="1:123" s="86" customFormat="1" ht="15" customHeight="1" x14ac:dyDescent="0.25">
      <c r="A1896" s="75" t="s">
        <v>348</v>
      </c>
      <c r="B1896" s="80"/>
      <c r="C1896" s="80"/>
      <c r="D1896" s="80"/>
      <c r="E1896" s="81"/>
      <c r="F1896" s="82"/>
      <c r="G1896" s="81"/>
      <c r="H1896" s="81"/>
      <c r="I1896" s="81"/>
      <c r="J1896" s="81"/>
      <c r="K1896" s="81"/>
      <c r="L1896" s="83">
        <f>L1897</f>
        <v>5004</v>
      </c>
      <c r="M1896" s="84" t="s">
        <v>354</v>
      </c>
      <c r="N1896" s="84"/>
      <c r="O1896" s="84"/>
      <c r="P1896" s="84"/>
      <c r="Q1896" s="84"/>
      <c r="R1896" s="84"/>
      <c r="S1896" s="84"/>
      <c r="T1896" s="84"/>
      <c r="U1896" s="84"/>
      <c r="V1896" s="84"/>
      <c r="W1896" s="84"/>
      <c r="X1896" s="84"/>
      <c r="Y1896" s="84"/>
      <c r="Z1896" s="84"/>
      <c r="AA1896" s="84"/>
      <c r="AB1896" s="81"/>
      <c r="AC1896" s="81"/>
      <c r="AD1896" s="14"/>
      <c r="AE1896" s="14"/>
      <c r="AF1896" s="14"/>
      <c r="AG1896" s="14"/>
      <c r="AH1896" s="14"/>
      <c r="AI1896" s="14"/>
      <c r="AJ1896" s="14"/>
      <c r="AK1896" s="14"/>
      <c r="AL1896" s="14"/>
      <c r="AM1896" s="14"/>
      <c r="AN1896" s="85"/>
      <c r="AO1896" s="85"/>
      <c r="AP1896" s="85"/>
      <c r="AQ1896" s="85"/>
      <c r="AR1896" s="85"/>
      <c r="AS1896" s="85"/>
      <c r="AT1896" s="85"/>
      <c r="AU1896" s="85"/>
      <c r="AV1896" s="85"/>
      <c r="AW1896" s="85"/>
      <c r="AX1896" s="85"/>
      <c r="AY1896" s="85"/>
      <c r="AZ1896" s="84"/>
      <c r="BA1896" s="10"/>
      <c r="BB1896" s="10"/>
      <c r="BC1896" s="10"/>
      <c r="BD1896" s="10"/>
      <c r="BE1896" s="10"/>
      <c r="BF1896" s="10"/>
      <c r="BG1896" s="10"/>
      <c r="BH1896" s="10"/>
      <c r="BI1896" s="10"/>
      <c r="BJ1896" s="10"/>
      <c r="BK1896" s="10"/>
      <c r="BL1896" s="10"/>
      <c r="BM1896" s="10"/>
      <c r="BN1896" s="10"/>
      <c r="BO1896" s="10"/>
      <c r="BP1896" s="10"/>
      <c r="BQ1896" s="10"/>
      <c r="BR1896" s="10"/>
      <c r="BS1896" s="10"/>
      <c r="BT1896" s="10"/>
      <c r="BU1896" s="10"/>
      <c r="BV1896" s="10"/>
      <c r="BW1896" s="10"/>
      <c r="BX1896" s="10"/>
      <c r="BY1896" s="10"/>
      <c r="BZ1896" s="10"/>
      <c r="CA1896" s="10"/>
      <c r="CB1896" s="10"/>
      <c r="CC1896" s="10"/>
      <c r="CD1896" s="10"/>
      <c r="CE1896" s="10"/>
      <c r="CF1896" s="10"/>
      <c r="CG1896" s="10"/>
      <c r="CH1896" s="10"/>
      <c r="CI1896" s="10"/>
      <c r="CJ1896" s="10"/>
      <c r="CK1896" s="10"/>
      <c r="CL1896" s="10"/>
      <c r="CM1896" s="10"/>
      <c r="CN1896" s="10"/>
      <c r="CO1896" s="10"/>
      <c r="CP1896" s="10"/>
      <c r="CQ1896" s="10"/>
      <c r="CR1896" s="10"/>
      <c r="CS1896" s="10"/>
      <c r="CT1896" s="10"/>
      <c r="CU1896" s="10"/>
      <c r="CV1896" s="10"/>
      <c r="CW1896" s="10"/>
      <c r="CX1896" s="10"/>
      <c r="CY1896" s="10"/>
      <c r="CZ1896" s="10"/>
      <c r="DA1896" s="10"/>
      <c r="DB1896" s="10"/>
      <c r="DC1896" s="10"/>
      <c r="DD1896" s="10"/>
      <c r="DE1896" s="10"/>
      <c r="DF1896" s="10"/>
      <c r="DG1896" s="10"/>
      <c r="DH1896" s="10"/>
      <c r="DI1896" s="10"/>
      <c r="DJ1896" s="10"/>
      <c r="DK1896" s="10"/>
      <c r="DL1896" s="10"/>
      <c r="DM1896" s="10"/>
      <c r="DN1896" s="10"/>
      <c r="DO1896" s="10"/>
      <c r="DP1896" s="10"/>
      <c r="DQ1896" s="10"/>
      <c r="DR1896" s="10"/>
      <c r="DS1896" s="10"/>
    </row>
    <row r="1897" spans="1:123" s="101" customFormat="1" ht="10.95" customHeight="1" x14ac:dyDescent="0.25">
      <c r="A1897" s="75" t="s">
        <v>348</v>
      </c>
      <c r="B1897" s="95" t="str">
        <f t="shared" ref="B1897:B1900" si="528">IF(E1897&gt;0,"Bud02 " &amp; C1897 &amp;","&amp;D1897&amp;",'"&amp;E1897&amp;"',"&amp;1*R1897)</f>
        <v>Bud02 2020,5004,'xpr005',0.0022523039627822</v>
      </c>
      <c r="C1897" s="96">
        <f t="shared" ref="C1897:C1900" si="529">$E$5</f>
        <v>2020</v>
      </c>
      <c r="D1897" s="96">
        <v>5004</v>
      </c>
      <c r="E1897" s="97" t="str">
        <f>IF(LEFT(H1897,1) = "x",H1897,F1897)</f>
        <v>xpr005</v>
      </c>
      <c r="F1897" s="90">
        <v>500000</v>
      </c>
      <c r="G1897" s="98">
        <f>IF(""="",1,SUBSTITUTE(SUBSTITUTE("","xxp","xpp"),"xppm13","xppm08"))</f>
        <v>1</v>
      </c>
      <c r="H1897" s="98" t="str">
        <f>IF("xpr005"="",1,"xpr005")</f>
        <v>xpr005</v>
      </c>
      <c r="I1897" s="98">
        <f>IF("Ew57z"="",1,IF(LEFT("Ew57z",1)&lt;&gt;"E","Ew57z",1))</f>
        <v>1</v>
      </c>
      <c r="J1897" s="98" t="str">
        <f>IF("Ew57z"="",1,IF(LEFT("Ew57z",1)="E","Ew57z",1))</f>
        <v>Ew57z</v>
      </c>
      <c r="K1897" s="99" t="s">
        <v>355</v>
      </c>
      <c r="L1897" s="91">
        <v>5004</v>
      </c>
      <c r="M1897" s="100" t="str">
        <f>IF(LEFT($G1897,4)="xppm","*","")</f>
        <v/>
      </c>
      <c r="N1897" s="101" t="str">
        <f>UPPER(TRIM("          PAYROLL TAXES"))</f>
        <v>PAYROLL TAXES</v>
      </c>
      <c r="P1897" s="102" t="s">
        <v>356</v>
      </c>
      <c r="R1897" s="109">
        <f>IFERROR(IF(1*AB1897&gt;0,AB1897,V1897),V1897)</f>
        <v>2.2523039627821988E-3</v>
      </c>
      <c r="S1897" s="108"/>
      <c r="T1897" s="101">
        <f>IFERROR(IF(LEFT($G1897,4)="xppm",AD1897/VLOOKUP($G1897,$K$11:$Z$28,T$1,0),IF(LEFT($J1897,1)="E",AD1897/VLOOKUP($J1897,$K$11:$Z$28,T$1,0),AD1897/T$6)),"")</f>
        <v>1.9606382396912272E-3</v>
      </c>
      <c r="V1897" s="101">
        <f>IFERROR(IF(LEFT($G1897,4)="xppm",AF1897/VLOOKUP($G1897,$K$11:$Z$28,V$1,0),IF(LEFT($J1897,1)="E",AF1897/VLOOKUP($J1897,$K$11:$Z$28,V$1,0),AF1897/V$6)),"")</f>
        <v>2.2523039627821988E-3</v>
      </c>
      <c r="X1897" s="101">
        <f>IFERROR(IF(LEFT($G1897,4)="xppm",AH1897/VLOOKUP($G1897,$K$11:$Z$28,X$1,0),IF(LEFT($J1897,1)="E",AH1897/VLOOKUP($J1897,$K$11:$Z$28,X$1,0),AH1897/X$6)),"")</f>
        <v>2.7853415519027746E-3</v>
      </c>
      <c r="Z1897" s="101">
        <f>IFERROR(IF(LEFT($G1897,4)="xppm",AJ1897/VLOOKUP($G1897,$K$11:$Z$28,Z$1,0),IF(LEFT($J1897,1)="E",AJ1897/VLOOKUP($J1897,$K$11:$Z$28,Z$1,0),AJ1897/Z$6)),"")</f>
        <v>2.8137779955511666E-3</v>
      </c>
      <c r="AA1897" s="108"/>
      <c r="AB1897" s="99" t="str">
        <f>IFERROR(IF(LEFT($G1897,4)="xppm",AL1897/VLOOKUP($G1897,$K$11:$Z$28,AB$1,0),IF(LEFT($J1897,1)="E",AL1897/VLOOKUP($J1897,$K$11:$AB$28,AB$1,0),AL1897/AB$6)),"")</f>
        <v/>
      </c>
      <c r="AC1897" s="110"/>
      <c r="AD1897" s="14">
        <v>94910.38</v>
      </c>
      <c r="AE1897" s="14"/>
      <c r="AF1897" s="14">
        <v>321792.53000000003</v>
      </c>
      <c r="AG1897" s="14"/>
      <c r="AH1897" s="14">
        <v>428675.53</v>
      </c>
      <c r="AI1897" s="14"/>
      <c r="AJ1897" s="14">
        <v>509413.93686199997</v>
      </c>
      <c r="AK1897" s="65"/>
      <c r="AL1897" s="14">
        <v>0</v>
      </c>
      <c r="AM1897" s="65"/>
      <c r="AN1897" s="25">
        <v>31467.05</v>
      </c>
      <c r="AO1897" s="25">
        <v>33953.49</v>
      </c>
      <c r="AP1897" s="25">
        <v>45253.85</v>
      </c>
      <c r="AQ1897" s="25">
        <v>48079.45</v>
      </c>
      <c r="AR1897" s="25">
        <v>38133.550000000003</v>
      </c>
      <c r="AS1897" s="25">
        <v>37251.360000000001</v>
      </c>
      <c r="AT1897" s="25">
        <v>34789.019999999997</v>
      </c>
      <c r="AU1897" s="25">
        <v>35496.28</v>
      </c>
      <c r="AV1897" s="25">
        <v>33132.49</v>
      </c>
      <c r="AW1897" s="25">
        <v>32665.93</v>
      </c>
      <c r="AX1897" s="25">
        <v>32031.23</v>
      </c>
      <c r="AY1897" s="25">
        <v>30213.22</v>
      </c>
      <c r="AZ1897" s="108"/>
      <c r="BA1897" s="10"/>
      <c r="BB1897" s="10"/>
      <c r="BC1897" s="10"/>
      <c r="BD1897" s="10"/>
      <c r="BE1897" s="10"/>
      <c r="BF1897" s="10"/>
      <c r="BG1897" s="10"/>
      <c r="BH1897" s="10"/>
      <c r="BI1897" s="10"/>
      <c r="BJ1897" s="10"/>
      <c r="BK1897" s="10"/>
      <c r="BL1897" s="10"/>
      <c r="BM1897" s="10"/>
      <c r="BN1897" s="10"/>
      <c r="BO1897" s="10"/>
      <c r="BP1897" s="10"/>
      <c r="BQ1897" s="10"/>
      <c r="BR1897" s="10"/>
      <c r="BS1897" s="10"/>
      <c r="BT1897" s="10"/>
      <c r="BU1897" s="10"/>
      <c r="BV1897" s="10"/>
      <c r="BW1897" s="10"/>
      <c r="BX1897" s="10"/>
      <c r="BY1897" s="10"/>
      <c r="BZ1897" s="10"/>
      <c r="CA1897" s="10"/>
      <c r="CB1897" s="10"/>
      <c r="CC1897" s="10"/>
      <c r="CD1897" s="10"/>
      <c r="CE1897" s="10"/>
      <c r="CF1897" s="10"/>
      <c r="CG1897" s="10"/>
      <c r="CH1897" s="10"/>
      <c r="CI1897" s="10"/>
      <c r="CJ1897" s="10"/>
      <c r="CK1897" s="10"/>
      <c r="CL1897" s="10"/>
      <c r="CM1897" s="10"/>
      <c r="CN1897" s="10"/>
      <c r="CO1897" s="10"/>
      <c r="CP1897" s="10"/>
      <c r="CQ1897" s="10"/>
      <c r="CR1897" s="10"/>
      <c r="CS1897" s="10"/>
      <c r="CT1897" s="10"/>
      <c r="CU1897" s="10"/>
      <c r="CV1897" s="10"/>
      <c r="CW1897" s="10"/>
      <c r="CX1897" s="10"/>
      <c r="CY1897" s="10"/>
      <c r="CZ1897" s="10"/>
      <c r="DA1897" s="10"/>
      <c r="DB1897" s="10"/>
      <c r="DC1897" s="10"/>
      <c r="DD1897" s="10"/>
      <c r="DE1897" s="10"/>
      <c r="DF1897" s="10"/>
      <c r="DG1897" s="10"/>
      <c r="DH1897" s="10"/>
      <c r="DI1897" s="10"/>
      <c r="DJ1897" s="10"/>
      <c r="DK1897" s="10"/>
      <c r="DL1897" s="10"/>
      <c r="DM1897" s="10"/>
      <c r="DN1897" s="10"/>
      <c r="DO1897" s="10"/>
      <c r="DP1897" s="10"/>
      <c r="DQ1897" s="10"/>
      <c r="DR1897" s="10"/>
      <c r="DS1897" s="10"/>
    </row>
    <row r="1898" spans="1:123" s="101" customFormat="1" ht="10.95" customHeight="1" x14ac:dyDescent="0.25">
      <c r="A1898" s="75" t="s">
        <v>348</v>
      </c>
      <c r="B1898" s="95" t="str">
        <f t="shared" si="528"/>
        <v>Bud02 2020,5004,'xpr002',0.00225322989583416</v>
      </c>
      <c r="C1898" s="96">
        <f t="shared" si="529"/>
        <v>2020</v>
      </c>
      <c r="D1898" s="96">
        <v>5004</v>
      </c>
      <c r="E1898" s="97" t="str">
        <f>IF(LEFT(H1898,1) = "x",H1898,F1898)</f>
        <v>xpr002</v>
      </c>
      <c r="F1898" s="90">
        <v>501100</v>
      </c>
      <c r="G1898" s="98">
        <f>IF(""="",1,SUBSTITUTE(SUBSTITUTE("","xxp","xpp"),"xppm13","xppm08"))</f>
        <v>1</v>
      </c>
      <c r="H1898" s="98" t="str">
        <f>IF("xpr002"="",1,"xpr002")</f>
        <v>xpr002</v>
      </c>
      <c r="I1898" s="98">
        <f>IF("Ewz"="",1,IF(LEFT("Ewz",1)&lt;&gt;"E","Ewz",1))</f>
        <v>1</v>
      </c>
      <c r="J1898" s="98" t="str">
        <f>IF("Ewz"="",1,IF(LEFT("Ewz",1)="E","Ewz",1))</f>
        <v>Ewz</v>
      </c>
      <c r="K1898" s="99" t="s">
        <v>357</v>
      </c>
      <c r="L1898" s="91">
        <v>5004</v>
      </c>
      <c r="M1898" s="100" t="str">
        <f>IF(LEFT($G1898,4)="xppm","*","")</f>
        <v/>
      </c>
      <c r="N1898" s="101" t="str">
        <f>UPPER(TRIM("          HEALTH INSURANCE"))</f>
        <v>HEALTH INSURANCE</v>
      </c>
      <c r="P1898" s="102" t="s">
        <v>356</v>
      </c>
      <c r="R1898" s="109">
        <f>IFERROR(IF(1*AB1898&gt;0,AB1898,V1898),V1898)</f>
        <v>2.2532298958341632E-3</v>
      </c>
      <c r="S1898" s="108"/>
      <c r="T1898" s="101">
        <f>IFERROR(IF(LEFT($G1898,4)="xppm",AD1898/VLOOKUP($G1898,$K$11:$Z$28,T$1,0),IF(LEFT($J1898,1)="E",AD1898/VLOOKUP($J1898,$K$11:$Z$28,T$1,0),AD1898/T$6)),"")</f>
        <v>2.1641417305948304E-3</v>
      </c>
      <c r="V1898" s="101">
        <f>IFERROR(IF(LEFT($G1898,4)="xppm",AF1898/VLOOKUP($G1898,$K$11:$Z$28,V$1,0),IF(LEFT($J1898,1)="E",AF1898/VLOOKUP($J1898,$K$11:$Z$28,V$1,0),AF1898/V$6)),"")</f>
        <v>2.2532298958341632E-3</v>
      </c>
      <c r="X1898" s="101">
        <f>IFERROR(IF(LEFT($G1898,4)="xppm",AH1898/VLOOKUP($G1898,$K$11:$Z$28,X$1,0),IF(LEFT($J1898,1)="E",AH1898/VLOOKUP($J1898,$K$11:$Z$28,X$1,0),AH1898/X$6)),"")</f>
        <v>3.0470598497276797E-3</v>
      </c>
      <c r="Z1898" s="101">
        <f>IFERROR(IF(LEFT($G1898,4)="xppm",AJ1898/VLOOKUP($G1898,$K$11:$Z$28,Z$1,0),IF(LEFT($J1898,1)="E",AJ1898/VLOOKUP($J1898,$K$11:$Z$28,Z$1,0),AJ1898/Z$6)),"")</f>
        <v>2.3707456346617182E-3</v>
      </c>
      <c r="AA1898" s="108"/>
      <c r="AB1898" s="99" t="str">
        <f>IFERROR(IF(LEFT($G1898,4)="xppm",AL1898/VLOOKUP($G1898,$K$11:$Z$28,AB$1,0),IF(LEFT($J1898,1)="E",AL1898/VLOOKUP($J1898,$K$11:$AB$28,AB$1,0),AL1898/AB$6)),"")</f>
        <v/>
      </c>
      <c r="AC1898" s="110"/>
      <c r="AD1898" s="14">
        <v>107493.55</v>
      </c>
      <c r="AE1898" s="14"/>
      <c r="AF1898" s="14">
        <v>329502.45</v>
      </c>
      <c r="AG1898" s="14"/>
      <c r="AH1898" s="14">
        <v>476295.03</v>
      </c>
      <c r="AI1898" s="14"/>
      <c r="AJ1898" s="14">
        <v>442296</v>
      </c>
      <c r="AK1898" s="65"/>
      <c r="AL1898" s="14">
        <v>0</v>
      </c>
      <c r="AM1898" s="65"/>
      <c r="AN1898" s="25">
        <v>41735.35</v>
      </c>
      <c r="AO1898" s="25">
        <v>15364.41</v>
      </c>
      <c r="AP1898" s="25">
        <v>30277.360000000001</v>
      </c>
      <c r="AQ1898" s="25">
        <v>33977.599999999999</v>
      </c>
      <c r="AR1898" s="25">
        <v>45172.74</v>
      </c>
      <c r="AS1898" s="25">
        <v>34278.129999999997</v>
      </c>
      <c r="AT1898" s="25">
        <v>36364.82</v>
      </c>
      <c r="AU1898" s="25">
        <v>38661.910000000003</v>
      </c>
      <c r="AV1898" s="25">
        <v>33553.699999999997</v>
      </c>
      <c r="AW1898" s="25">
        <v>34780.879999999997</v>
      </c>
      <c r="AX1898" s="25">
        <v>37079.089999999997</v>
      </c>
      <c r="AY1898" s="25">
        <v>35633.58</v>
      </c>
      <c r="AZ1898" s="108"/>
      <c r="BA1898" s="10"/>
      <c r="BB1898" s="10"/>
      <c r="BC1898" s="10"/>
      <c r="BD1898" s="10"/>
      <c r="BE1898" s="10"/>
      <c r="BF1898" s="10"/>
      <c r="BG1898" s="10"/>
      <c r="BH1898" s="10"/>
      <c r="BI1898" s="10"/>
      <c r="BJ1898" s="10"/>
      <c r="BK1898" s="10"/>
      <c r="BL1898" s="10"/>
      <c r="BM1898" s="10"/>
      <c r="BN1898" s="10"/>
      <c r="BO1898" s="10"/>
      <c r="BP1898" s="10"/>
      <c r="BQ1898" s="10"/>
      <c r="BR1898" s="10"/>
      <c r="BS1898" s="10"/>
      <c r="BT1898" s="10"/>
      <c r="BU1898" s="10"/>
      <c r="BV1898" s="10"/>
      <c r="BW1898" s="10"/>
      <c r="BX1898" s="10"/>
      <c r="BY1898" s="10"/>
      <c r="BZ1898" s="10"/>
      <c r="CA1898" s="10"/>
      <c r="CB1898" s="10"/>
      <c r="CC1898" s="10"/>
      <c r="CD1898" s="10"/>
      <c r="CE1898" s="10"/>
      <c r="CF1898" s="10"/>
      <c r="CG1898" s="10"/>
      <c r="CH1898" s="10"/>
      <c r="CI1898" s="10"/>
      <c r="CJ1898" s="10"/>
      <c r="CK1898" s="10"/>
      <c r="CL1898" s="10"/>
      <c r="CM1898" s="10"/>
      <c r="CN1898" s="10"/>
      <c r="CO1898" s="10"/>
      <c r="CP1898" s="10"/>
      <c r="CQ1898" s="10"/>
      <c r="CR1898" s="10"/>
      <c r="CS1898" s="10"/>
      <c r="CT1898" s="10"/>
      <c r="CU1898" s="10"/>
      <c r="CV1898" s="10"/>
      <c r="CW1898" s="10"/>
      <c r="CX1898" s="10"/>
      <c r="CY1898" s="10"/>
      <c r="CZ1898" s="10"/>
      <c r="DA1898" s="10"/>
      <c r="DB1898" s="10"/>
      <c r="DC1898" s="10"/>
      <c r="DD1898" s="10"/>
      <c r="DE1898" s="10"/>
      <c r="DF1898" s="10"/>
      <c r="DG1898" s="10"/>
      <c r="DH1898" s="10"/>
      <c r="DI1898" s="10"/>
      <c r="DJ1898" s="10"/>
      <c r="DK1898" s="10"/>
      <c r="DL1898" s="10"/>
      <c r="DM1898" s="10"/>
      <c r="DN1898" s="10"/>
      <c r="DO1898" s="10"/>
      <c r="DP1898" s="10"/>
      <c r="DQ1898" s="10"/>
      <c r="DR1898" s="10"/>
      <c r="DS1898" s="10"/>
    </row>
    <row r="1899" spans="1:123" s="101" customFormat="1" ht="10.95" customHeight="1" x14ac:dyDescent="0.25">
      <c r="A1899" s="75" t="s">
        <v>348</v>
      </c>
      <c r="B1899" s="95" t="str">
        <f t="shared" si="528"/>
        <v>Bud02 2020,5004,'xpr006',0.000481201464091317</v>
      </c>
      <c r="C1899" s="96">
        <f t="shared" si="529"/>
        <v>2020</v>
      </c>
      <c r="D1899" s="96">
        <v>5004</v>
      </c>
      <c r="E1899" s="97" t="str">
        <f>IF(LEFT(H1899,1) = "x",H1899,F1899)</f>
        <v>xpr006</v>
      </c>
      <c r="F1899" s="90">
        <v>503000</v>
      </c>
      <c r="G1899" s="98">
        <f>IF(""="",1,SUBSTITUTE(SUBSTITUTE("","xxp","xpp"),"xppm13","xppm08"))</f>
        <v>1</v>
      </c>
      <c r="H1899" s="98" t="str">
        <f>IF("xpr006"="",1,"xpr006")</f>
        <v>xpr006</v>
      </c>
      <c r="I1899" s="98">
        <f>IF("Ewz"="",1,IF(LEFT("Ewz",1)&lt;&gt;"E","Ewz",1))</f>
        <v>1</v>
      </c>
      <c r="J1899" s="98" t="str">
        <f>IF("Ewz"="",1,IF(LEFT("Ewz",1)="E","Ewz",1))</f>
        <v>Ewz</v>
      </c>
      <c r="K1899" s="99" t="s">
        <v>358</v>
      </c>
      <c r="L1899" s="91">
        <v>5004</v>
      </c>
      <c r="M1899" s="100" t="str">
        <f>IF(LEFT($G1899,4)="xppm","*","")</f>
        <v/>
      </c>
      <c r="N1899" s="101" t="str">
        <f>UPPER(TRIM("          WORKMANS COMP INSURANCE"))</f>
        <v>WORKMANS COMP INSURANCE</v>
      </c>
      <c r="P1899" s="102" t="s">
        <v>359</v>
      </c>
      <c r="R1899" s="109">
        <f>IFERROR(IF(1*AB1899&gt;0,AB1899,V1899),V1899)</f>
        <v>4.8120146409131735E-4</v>
      </c>
      <c r="S1899" s="108"/>
      <c r="T1899" s="101">
        <f>IFERROR(IF(LEFT($G1899,4)="xppm",AD1899/VLOOKUP($G1899,$K$11:$Z$28,T$1,0),IF(LEFT($J1899,1)="E",AD1899/VLOOKUP($J1899,$K$11:$Z$28,T$1,0),AD1899/T$6)),"")</f>
        <v>4.7223902706967056E-4</v>
      </c>
      <c r="V1899" s="101">
        <f>IFERROR(IF(LEFT($G1899,4)="xppm",AF1899/VLOOKUP($G1899,$K$11:$Z$28,V$1,0),IF(LEFT($J1899,1)="E",AF1899/VLOOKUP($J1899,$K$11:$Z$28,V$1,0),AF1899/V$6)),"")</f>
        <v>4.8120146409131735E-4</v>
      </c>
      <c r="X1899" s="101">
        <f>IFERROR(IF(LEFT($G1899,4)="xppm",AH1899/VLOOKUP($G1899,$K$11:$Z$28,X$1,0),IF(LEFT($J1899,1)="E",AH1899/VLOOKUP($J1899,$K$11:$Z$28,X$1,0),AH1899/X$6)),"")</f>
        <v>6.8777061531253333E-4</v>
      </c>
      <c r="Z1899" s="101">
        <f>IFERROR(IF(LEFT($G1899,4)="xppm",AJ1899/VLOOKUP($G1899,$K$11:$Z$28,Z$1,0),IF(LEFT($J1899,1)="E",AJ1899/VLOOKUP($J1899,$K$11:$Z$28,Z$1,0),AJ1899/Z$6)),"")</f>
        <v>5.0292636923924183E-4</v>
      </c>
      <c r="AA1899" s="108"/>
      <c r="AB1899" s="99" t="str">
        <f>IFERROR(IF(LEFT($G1899,4)="xppm",AL1899/VLOOKUP($G1899,$K$11:$Z$28,AB$1,0),IF(LEFT($J1899,1)="E",AL1899/VLOOKUP($J1899,$K$11:$AB$28,AB$1,0),AL1899/AB$6)),"")</f>
        <v/>
      </c>
      <c r="AC1899" s="110"/>
      <c r="AD1899" s="14">
        <v>23456.25</v>
      </c>
      <c r="AE1899" s="14"/>
      <c r="AF1899" s="14">
        <v>70368.789999999994</v>
      </c>
      <c r="AG1899" s="14"/>
      <c r="AH1899" s="14">
        <v>107507.48</v>
      </c>
      <c r="AI1899" s="14"/>
      <c r="AJ1899" s="14">
        <v>93828</v>
      </c>
      <c r="AK1899" s="65"/>
      <c r="AL1899" s="14">
        <v>0</v>
      </c>
      <c r="AM1899" s="65"/>
      <c r="AN1899" s="25">
        <v>6124.33</v>
      </c>
      <c r="AO1899" s="25">
        <v>6124.33</v>
      </c>
      <c r="AP1899" s="25">
        <v>6124.33</v>
      </c>
      <c r="AQ1899" s="25">
        <v>7818.79</v>
      </c>
      <c r="AR1899" s="25">
        <v>7818.75</v>
      </c>
      <c r="AS1899" s="25">
        <v>7818.75</v>
      </c>
      <c r="AT1899" s="25">
        <v>7818.75</v>
      </c>
      <c r="AU1899" s="25">
        <v>7818.75</v>
      </c>
      <c r="AV1899" s="25">
        <v>7818.75</v>
      </c>
      <c r="AW1899" s="25">
        <v>7818.75</v>
      </c>
      <c r="AX1899" s="25">
        <v>7818.75</v>
      </c>
      <c r="AY1899" s="25">
        <v>7818.75</v>
      </c>
      <c r="AZ1899" s="108"/>
      <c r="BA1899" s="10"/>
      <c r="BB1899" s="10"/>
      <c r="BC1899" s="10"/>
      <c r="BD1899" s="10"/>
      <c r="BE1899" s="10"/>
      <c r="BF1899" s="10"/>
      <c r="BG1899" s="10"/>
      <c r="BH1899" s="10"/>
      <c r="BI1899" s="10"/>
      <c r="BJ1899" s="10"/>
      <c r="BK1899" s="10"/>
      <c r="BL1899" s="10"/>
      <c r="BM1899" s="10"/>
      <c r="BN1899" s="10"/>
      <c r="BO1899" s="10"/>
      <c r="BP1899" s="10"/>
      <c r="BQ1899" s="10"/>
      <c r="BR1899" s="10"/>
      <c r="BS1899" s="10"/>
      <c r="BT1899" s="10"/>
      <c r="BU1899" s="10"/>
      <c r="BV1899" s="10"/>
      <c r="BW1899" s="10"/>
      <c r="BX1899" s="10"/>
      <c r="BY1899" s="10"/>
      <c r="BZ1899" s="10"/>
      <c r="CA1899" s="10"/>
      <c r="CB1899" s="10"/>
      <c r="CC1899" s="10"/>
      <c r="CD1899" s="10"/>
      <c r="CE1899" s="10"/>
      <c r="CF1899" s="10"/>
      <c r="CG1899" s="10"/>
      <c r="CH1899" s="10"/>
      <c r="CI1899" s="10"/>
      <c r="CJ1899" s="10"/>
      <c r="CK1899" s="10"/>
      <c r="CL1899" s="10"/>
      <c r="CM1899" s="10"/>
      <c r="CN1899" s="10"/>
      <c r="CO1899" s="10"/>
      <c r="CP1899" s="10"/>
      <c r="CQ1899" s="10"/>
      <c r="CR1899" s="10"/>
      <c r="CS1899" s="10"/>
      <c r="CT1899" s="10"/>
      <c r="CU1899" s="10"/>
      <c r="CV1899" s="10"/>
      <c r="CW1899" s="10"/>
      <c r="CX1899" s="10"/>
      <c r="CY1899" s="10"/>
      <c r="CZ1899" s="10"/>
      <c r="DA1899" s="10"/>
      <c r="DB1899" s="10"/>
      <c r="DC1899" s="10"/>
      <c r="DD1899" s="10"/>
      <c r="DE1899" s="10"/>
      <c r="DF1899" s="10"/>
      <c r="DG1899" s="10"/>
      <c r="DH1899" s="10"/>
      <c r="DI1899" s="10"/>
      <c r="DJ1899" s="10"/>
      <c r="DK1899" s="10"/>
      <c r="DL1899" s="10"/>
      <c r="DM1899" s="10"/>
      <c r="DN1899" s="10"/>
      <c r="DO1899" s="10"/>
      <c r="DP1899" s="10"/>
      <c r="DQ1899" s="10"/>
      <c r="DR1899" s="10"/>
      <c r="DS1899" s="10"/>
    </row>
    <row r="1900" spans="1:123" s="101" customFormat="1" ht="10.95" customHeight="1" x14ac:dyDescent="0.25">
      <c r="A1900" s="75" t="s">
        <v>348</v>
      </c>
      <c r="B1900" s="95" t="str">
        <f t="shared" si="528"/>
        <v>Bud02 2020,5004,'xpr004',0.000166162604810938</v>
      </c>
      <c r="C1900" s="96">
        <f t="shared" si="529"/>
        <v>2020</v>
      </c>
      <c r="D1900" s="96">
        <v>5004</v>
      </c>
      <c r="E1900" s="97" t="str">
        <f>IF(LEFT(H1900,1) = "x",H1900,F1900)</f>
        <v>xpr004</v>
      </c>
      <c r="F1900" s="90">
        <v>501500</v>
      </c>
      <c r="G1900" s="98">
        <f>IF(""="",1,SUBSTITUTE(SUBSTITUTE("","xxp","xpp"),"xppm13","xppm08"))</f>
        <v>1</v>
      </c>
      <c r="H1900" s="98" t="str">
        <f>IF("xpr004"="",1,"xpr004")</f>
        <v>xpr004</v>
      </c>
      <c r="I1900" s="98">
        <f>IF("Ewz"="",1,IF(LEFT("Ewz",1)&lt;&gt;"E","Ewz",1))</f>
        <v>1</v>
      </c>
      <c r="J1900" s="98" t="str">
        <f>IF("Ewz"="",1,IF(LEFT("Ewz",1)="E","Ewz",1))</f>
        <v>Ewz</v>
      </c>
      <c r="K1900" s="99" t="s">
        <v>360</v>
      </c>
      <c r="L1900" s="91">
        <v>5004</v>
      </c>
      <c r="M1900" s="100" t="str">
        <f>IF(LEFT($G1900,4)="xppm","*","")</f>
        <v/>
      </c>
      <c r="N1900" s="101" t="str">
        <f>UPPER(TRIM("          OTHER"))</f>
        <v>OTHER</v>
      </c>
      <c r="P1900" s="102" t="s">
        <v>356</v>
      </c>
      <c r="R1900" s="109">
        <f>IFERROR(IF(1*AB1900&gt;0,AB1900,V1900),V1900)</f>
        <v>1.6616260481093779E-4</v>
      </c>
      <c r="S1900" s="108"/>
      <c r="T1900" s="101">
        <f>IFERROR(IF(LEFT($G1900,4)="xppm",AD1900/VLOOKUP($G1900,$K$11:$Z$28,T$1,0),IF(LEFT($J1900,1)="E",AD1900/VLOOKUP($J1900,$K$11:$Z$28,T$1,0),AD1900/T$6)),"")</f>
        <v>1.2018673241835686E-4</v>
      </c>
      <c r="V1900" s="101">
        <f>IFERROR(IF(LEFT($G1900,4)="xppm",AF1900/VLOOKUP($G1900,$K$11:$Z$28,V$1,0),IF(LEFT($J1900,1)="E",AF1900/VLOOKUP($J1900,$K$11:$Z$28,V$1,0),AF1900/V$6)),"")</f>
        <v>1.6616260481093779E-4</v>
      </c>
      <c r="X1900" s="101">
        <f>IFERROR(IF(LEFT($G1900,4)="xppm",AH1900/VLOOKUP($G1900,$K$11:$Z$28,X$1,0),IF(LEFT($J1900,1)="E",AH1900/VLOOKUP($J1900,$K$11:$Z$28,X$1,0),AH1900/X$6)),"")</f>
        <v>2.3222555235844958E-4</v>
      </c>
      <c r="Z1900" s="101">
        <f>IFERROR(IF(LEFT($G1900,4)="xppm",AJ1900/VLOOKUP($G1900,$K$11:$Z$28,Z$1,0),IF(LEFT($J1900,1)="E",AJ1900/VLOOKUP($J1900,$K$11:$Z$28,Z$1,0),AJ1900/Z$6)),"")</f>
        <v>1.1654976097474181E-4</v>
      </c>
      <c r="AA1900" s="108"/>
      <c r="AB1900" s="99" t="str">
        <f>IFERROR(IF(LEFT($G1900,4)="xppm",AL1900/VLOOKUP($G1900,$K$11:$Z$28,AB$1,0),IF(LEFT($J1900,1)="E",AL1900/VLOOKUP($J1900,$K$11:$AB$28,AB$1,0),AL1900/AB$6)),"")</f>
        <v/>
      </c>
      <c r="AC1900" s="110"/>
      <c r="AD1900" s="14">
        <v>5969.71</v>
      </c>
      <c r="AE1900" s="14"/>
      <c r="AF1900" s="14">
        <v>24298.89</v>
      </c>
      <c r="AG1900" s="14"/>
      <c r="AH1900" s="14">
        <v>36299.870000000003</v>
      </c>
      <c r="AI1900" s="14"/>
      <c r="AJ1900" s="14">
        <v>21744</v>
      </c>
      <c r="AK1900" s="65"/>
      <c r="AL1900" s="14">
        <v>0</v>
      </c>
      <c r="AM1900" s="65"/>
      <c r="AN1900" s="25">
        <v>3106.67</v>
      </c>
      <c r="AO1900" s="25">
        <v>2570.39</v>
      </c>
      <c r="AP1900" s="25">
        <v>2642.13</v>
      </c>
      <c r="AQ1900" s="25">
        <v>3299.68</v>
      </c>
      <c r="AR1900" s="25">
        <v>3716.71</v>
      </c>
      <c r="AS1900" s="25">
        <v>3277.61</v>
      </c>
      <c r="AT1900" s="25">
        <v>2773.76</v>
      </c>
      <c r="AU1900" s="25">
        <v>3338.49</v>
      </c>
      <c r="AV1900" s="25">
        <v>1922.93</v>
      </c>
      <c r="AW1900" s="25">
        <v>2240.89</v>
      </c>
      <c r="AX1900" s="25">
        <v>1877.93</v>
      </c>
      <c r="AY1900" s="25">
        <v>1850.89</v>
      </c>
      <c r="AZ1900" s="108"/>
      <c r="BA1900" s="10"/>
      <c r="BB1900" s="10"/>
      <c r="BC1900" s="10"/>
      <c r="BD1900" s="10"/>
      <c r="BE1900" s="10"/>
      <c r="BF1900" s="10"/>
      <c r="BG1900" s="10"/>
      <c r="BH1900" s="10"/>
      <c r="BI1900" s="10"/>
      <c r="BJ1900" s="10"/>
      <c r="BK1900" s="10"/>
      <c r="BL1900" s="10"/>
      <c r="BM1900" s="10"/>
      <c r="BN1900" s="10"/>
      <c r="BO1900" s="10"/>
      <c r="BP1900" s="10"/>
      <c r="BQ1900" s="10"/>
      <c r="BR1900" s="10"/>
      <c r="BS1900" s="10"/>
      <c r="BT1900" s="10"/>
      <c r="BU1900" s="10"/>
      <c r="BV1900" s="10"/>
      <c r="BW1900" s="10"/>
      <c r="BX1900" s="10"/>
      <c r="BY1900" s="10"/>
      <c r="BZ1900" s="10"/>
      <c r="CA1900" s="10"/>
      <c r="CB1900" s="10"/>
      <c r="CC1900" s="10"/>
      <c r="CD1900" s="10"/>
      <c r="CE1900" s="10"/>
      <c r="CF1900" s="10"/>
      <c r="CG1900" s="10"/>
      <c r="CH1900" s="10"/>
      <c r="CI1900" s="10"/>
      <c r="CJ1900" s="10"/>
      <c r="CK1900" s="10"/>
      <c r="CL1900" s="10"/>
      <c r="CM1900" s="10"/>
      <c r="CN1900" s="10"/>
      <c r="CO1900" s="10"/>
      <c r="CP1900" s="10"/>
      <c r="CQ1900" s="10"/>
      <c r="CR1900" s="10"/>
      <c r="CS1900" s="10"/>
      <c r="CT1900" s="10"/>
      <c r="CU1900" s="10"/>
      <c r="CV1900" s="10"/>
      <c r="CW1900" s="10"/>
      <c r="CX1900" s="10"/>
      <c r="CY1900" s="10"/>
      <c r="CZ1900" s="10"/>
      <c r="DA1900" s="10"/>
      <c r="DB1900" s="10"/>
      <c r="DC1900" s="10"/>
      <c r="DD1900" s="10"/>
      <c r="DE1900" s="10"/>
      <c r="DF1900" s="10"/>
      <c r="DG1900" s="10"/>
      <c r="DH1900" s="10"/>
      <c r="DI1900" s="10"/>
      <c r="DJ1900" s="10"/>
      <c r="DK1900" s="10"/>
      <c r="DL1900" s="10"/>
      <c r="DM1900" s="10"/>
      <c r="DN1900" s="10"/>
      <c r="DO1900" s="10"/>
      <c r="DP1900" s="10"/>
      <c r="DQ1900" s="10"/>
      <c r="DR1900" s="10"/>
      <c r="DS1900" s="10"/>
    </row>
    <row r="1901" spans="1:123" ht="4.05" customHeight="1" x14ac:dyDescent="0.25">
      <c r="A1901" s="75" t="s">
        <v>348</v>
      </c>
      <c r="E1901" s="111"/>
      <c r="F1901" s="112"/>
      <c r="T1901" s="25"/>
      <c r="U1901" s="25"/>
      <c r="V1901" s="25"/>
      <c r="W1901" s="25"/>
      <c r="X1901" s="25"/>
      <c r="Y1901" s="25"/>
      <c r="Z1901" s="25"/>
      <c r="AA1901" s="25"/>
      <c r="AB1901" s="14"/>
      <c r="AC1901" s="14"/>
    </row>
    <row r="1902" spans="1:123" s="86" customFormat="1" ht="15" customHeight="1" x14ac:dyDescent="0.25">
      <c r="A1902" s="75" t="s">
        <v>348</v>
      </c>
      <c r="B1902" s="80"/>
      <c r="C1902" s="80"/>
      <c r="D1902" s="80"/>
      <c r="E1902" s="81"/>
      <c r="F1902" s="82"/>
      <c r="G1902" s="81"/>
      <c r="H1902" s="81"/>
      <c r="I1902" s="81"/>
      <c r="J1902" s="81"/>
      <c r="K1902" s="81"/>
      <c r="L1902" s="83">
        <f>L1903</f>
        <v>5004</v>
      </c>
      <c r="M1902" s="84" t="s">
        <v>361</v>
      </c>
      <c r="N1902" s="84"/>
      <c r="O1902" s="84"/>
      <c r="P1902" s="84"/>
      <c r="Q1902" s="84"/>
      <c r="R1902" s="84"/>
      <c r="S1902" s="84"/>
      <c r="T1902" s="84"/>
      <c r="U1902" s="84"/>
      <c r="V1902" s="84"/>
      <c r="W1902" s="84"/>
      <c r="X1902" s="84"/>
      <c r="Y1902" s="84"/>
      <c r="Z1902" s="84"/>
      <c r="AA1902" s="84"/>
      <c r="AB1902" s="81"/>
      <c r="AC1902" s="81"/>
      <c r="AD1902" s="14"/>
      <c r="AE1902" s="14"/>
      <c r="AF1902" s="14"/>
      <c r="AG1902" s="14"/>
      <c r="AH1902" s="14"/>
      <c r="AI1902" s="14"/>
      <c r="AJ1902" s="14"/>
      <c r="AK1902" s="14"/>
      <c r="AL1902" s="14"/>
      <c r="AM1902" s="14"/>
      <c r="AN1902" s="85"/>
      <c r="AO1902" s="85"/>
      <c r="AP1902" s="85"/>
      <c r="AQ1902" s="85"/>
      <c r="AR1902" s="85"/>
      <c r="AS1902" s="85"/>
      <c r="AT1902" s="85"/>
      <c r="AU1902" s="85"/>
      <c r="AV1902" s="85"/>
      <c r="AW1902" s="85"/>
      <c r="AX1902" s="85"/>
      <c r="AY1902" s="85"/>
      <c r="AZ1902" s="84"/>
      <c r="BA1902" s="10"/>
      <c r="BB1902" s="10"/>
      <c r="BC1902" s="10"/>
      <c r="BD1902" s="10"/>
      <c r="BE1902" s="10"/>
      <c r="BF1902" s="10"/>
      <c r="BG1902" s="10"/>
      <c r="BH1902" s="10"/>
      <c r="BI1902" s="10"/>
      <c r="BJ1902" s="10"/>
      <c r="BK1902" s="10"/>
      <c r="BL1902" s="10"/>
      <c r="BM1902" s="10"/>
      <c r="BN1902" s="10"/>
      <c r="BO1902" s="10"/>
      <c r="BP1902" s="10"/>
      <c r="BQ1902" s="10"/>
      <c r="BR1902" s="10"/>
      <c r="BS1902" s="10"/>
      <c r="BT1902" s="10"/>
      <c r="BU1902" s="10"/>
      <c r="BV1902" s="10"/>
      <c r="BW1902" s="10"/>
      <c r="BX1902" s="10"/>
      <c r="BY1902" s="10"/>
      <c r="BZ1902" s="10"/>
      <c r="CA1902" s="10"/>
      <c r="CB1902" s="10"/>
      <c r="CC1902" s="10"/>
      <c r="CD1902" s="10"/>
      <c r="CE1902" s="10"/>
      <c r="CF1902" s="10"/>
      <c r="CG1902" s="10"/>
      <c r="CH1902" s="10"/>
      <c r="CI1902" s="10"/>
      <c r="CJ1902" s="10"/>
      <c r="CK1902" s="10"/>
      <c r="CL1902" s="10"/>
      <c r="CM1902" s="10"/>
      <c r="CN1902" s="10"/>
      <c r="CO1902" s="10"/>
      <c r="CP1902" s="10"/>
      <c r="CQ1902" s="10"/>
      <c r="CR1902" s="10"/>
      <c r="CS1902" s="10"/>
      <c r="CT1902" s="10"/>
      <c r="CU1902" s="10"/>
      <c r="CV1902" s="10"/>
      <c r="CW1902" s="10"/>
      <c r="CX1902" s="10"/>
      <c r="CY1902" s="10"/>
      <c r="CZ1902" s="10"/>
      <c r="DA1902" s="10"/>
      <c r="DB1902" s="10"/>
      <c r="DC1902" s="10"/>
      <c r="DD1902" s="10"/>
      <c r="DE1902" s="10"/>
      <c r="DF1902" s="10"/>
      <c r="DG1902" s="10"/>
      <c r="DH1902" s="10"/>
      <c r="DI1902" s="10"/>
      <c r="DJ1902" s="10"/>
      <c r="DK1902" s="10"/>
      <c r="DL1902" s="10"/>
      <c r="DM1902" s="10"/>
      <c r="DN1902" s="10"/>
      <c r="DO1902" s="10"/>
      <c r="DP1902" s="10"/>
      <c r="DQ1902" s="10"/>
      <c r="DR1902" s="10"/>
      <c r="DS1902" s="10"/>
    </row>
    <row r="1903" spans="1:123" s="101" customFormat="1" ht="10.95" customHeight="1" x14ac:dyDescent="0.25">
      <c r="A1903" s="75" t="s">
        <v>348</v>
      </c>
      <c r="B1903" s="95" t="str">
        <f t="shared" ref="B1903" si="530">IF(E1903&gt;0,"Bud02 " &amp; C1903 &amp;","&amp;D1903&amp;",'"&amp;E1903&amp;"',"&amp;1*R1903)</f>
        <v>Bud02 2020,5004,'xhnm06',0.0247082154777207</v>
      </c>
      <c r="C1903" s="96">
        <f t="shared" ref="C1903" si="531">$E$5</f>
        <v>2020</v>
      </c>
      <c r="D1903" s="96">
        <v>5004</v>
      </c>
      <c r="E1903" s="97" t="str">
        <f>IF(LEFT(H1903,1) = "x",H1903,F1903)</f>
        <v>xhnm06</v>
      </c>
      <c r="F1903" s="90">
        <v>506500</v>
      </c>
      <c r="G1903" s="98">
        <f>IF(""="",1,SUBSTITUTE(SUBSTITUTE("","xxp","xpp"),"xppm13","xppm08"))</f>
        <v>1</v>
      </c>
      <c r="H1903" s="98" t="str">
        <f>IF("xhnm06"="",1,"xhnm06")</f>
        <v>xhnm06</v>
      </c>
      <c r="I1903" s="98">
        <f>IF("E120z"="",1,IF(LEFT("E120z",1)&lt;&gt;"E","E120z",1))</f>
        <v>1</v>
      </c>
      <c r="J1903" s="98" t="str">
        <f>IF("E120z"="",1,IF(LEFT("E120z",1)="E","E120z",1))</f>
        <v>E120z</v>
      </c>
      <c r="K1903" s="99" t="s">
        <v>362</v>
      </c>
      <c r="L1903" s="91">
        <v>5004</v>
      </c>
      <c r="M1903" s="100" t="str">
        <f>IF(LEFT($G1903,4)="xppm","*","")</f>
        <v/>
      </c>
      <c r="N1903" s="101" t="str">
        <f>UPPER(TRIM("          HOUSE THERAPY - MEDICARE B"))</f>
        <v>HOUSE THERAPY - MEDICARE B</v>
      </c>
      <c r="P1903" s="102" t="s">
        <v>356</v>
      </c>
      <c r="R1903" s="109">
        <f>IFERROR(IF(1*AB1903&gt;0,AB1903,V1903),V1903)</f>
        <v>2.4708215477720709E-2</v>
      </c>
      <c r="S1903" s="108"/>
      <c r="T1903" s="101">
        <f>IFERROR(IF(LEFT($G1903,4)="xppm",AD1903/VLOOKUP($G1903,$K$11:$Z$28,T$1,0),IF(LEFT($J1903,1)="E",AD1903/VLOOKUP($J1903,$K$11:$Z$28,T$1,0),AD1903/T$6)),"")</f>
        <v>2.4819613371990058E-2</v>
      </c>
      <c r="V1903" s="101">
        <f>IFERROR(IF(LEFT($G1903,4)="xppm",AF1903/VLOOKUP($G1903,$K$11:$Z$28,V$1,0),IF(LEFT($J1903,1)="E",AF1903/VLOOKUP($J1903,$K$11:$Z$28,V$1,0),AF1903/V$6)),"")</f>
        <v>2.4708215477720709E-2</v>
      </c>
      <c r="X1903" s="101">
        <f>IFERROR(IF(LEFT($G1903,4)="xppm",AH1903/VLOOKUP($G1903,$K$11:$Z$28,X$1,0),IF(LEFT($J1903,1)="E",AH1903/VLOOKUP($J1903,$K$11:$Z$28,X$1,0),AH1903/X$6)),"")</f>
        <v>2.7744380504348777E-2</v>
      </c>
      <c r="Z1903" s="101">
        <f>IFERROR(IF(LEFT($G1903,4)="xppm",AJ1903/VLOOKUP($G1903,$K$11:$Z$28,Z$1,0),IF(LEFT($J1903,1)="E",AJ1903/VLOOKUP($J1903,$K$11:$Z$28,Z$1,0),AJ1903/Z$6)),"")</f>
        <v>2.9674113080186047E-2</v>
      </c>
      <c r="AA1903" s="108"/>
      <c r="AB1903" s="99" t="str">
        <f>IFERROR(IF(LEFT($G1903,4)="xppm",AL1903/VLOOKUP($G1903,$K$11:$Z$28,AB$1,0),IF(LEFT($J1903,1)="E",AL1903/VLOOKUP($J1903,$K$11:$AB$28,AB$1,0),AL1903/AB$6)),"")</f>
        <v/>
      </c>
      <c r="AC1903" s="110"/>
      <c r="AD1903" s="14">
        <v>89783.73</v>
      </c>
      <c r="AE1903" s="14"/>
      <c r="AF1903" s="14">
        <v>255696.45</v>
      </c>
      <c r="AG1903" s="14"/>
      <c r="AH1903" s="14">
        <v>283693.99</v>
      </c>
      <c r="AI1903" s="14"/>
      <c r="AJ1903" s="14">
        <v>297846.37780800002</v>
      </c>
      <c r="AK1903" s="65"/>
      <c r="AL1903" s="14">
        <v>0</v>
      </c>
      <c r="AM1903" s="65"/>
      <c r="AN1903" s="25">
        <v>13083.08</v>
      </c>
      <c r="AO1903" s="25">
        <v>29861.78</v>
      </c>
      <c r="AP1903" s="25">
        <v>33036.980000000003</v>
      </c>
      <c r="AQ1903" s="25">
        <v>30976.01</v>
      </c>
      <c r="AR1903" s="25">
        <v>21869.67</v>
      </c>
      <c r="AS1903" s="25">
        <v>20551.45</v>
      </c>
      <c r="AT1903" s="25">
        <v>27525.77</v>
      </c>
      <c r="AU1903" s="25">
        <v>32718.32</v>
      </c>
      <c r="AV1903" s="25">
        <v>32271.5</v>
      </c>
      <c r="AW1903" s="25">
        <v>33125.96</v>
      </c>
      <c r="AX1903" s="25">
        <v>29534.9</v>
      </c>
      <c r="AY1903" s="25">
        <v>27122.87</v>
      </c>
      <c r="AZ1903" s="108"/>
      <c r="BA1903" s="10"/>
      <c r="BB1903" s="10"/>
      <c r="BC1903" s="10"/>
      <c r="BD1903" s="10"/>
      <c r="BE1903" s="10"/>
      <c r="BF1903" s="10"/>
      <c r="BG1903" s="10"/>
      <c r="BH1903" s="10"/>
      <c r="BI1903" s="10"/>
      <c r="BJ1903" s="10"/>
      <c r="BK1903" s="10"/>
      <c r="BL1903" s="10"/>
      <c r="BM1903" s="10"/>
      <c r="BN1903" s="10"/>
      <c r="BO1903" s="10"/>
      <c r="BP1903" s="10"/>
      <c r="BQ1903" s="10"/>
      <c r="BR1903" s="10"/>
      <c r="BS1903" s="10"/>
      <c r="BT1903" s="10"/>
      <c r="BU1903" s="10"/>
      <c r="BV1903" s="10"/>
      <c r="BW1903" s="10"/>
      <c r="BX1903" s="10"/>
      <c r="BY1903" s="10"/>
      <c r="BZ1903" s="10"/>
      <c r="CA1903" s="10"/>
      <c r="CB1903" s="10"/>
      <c r="CC1903" s="10"/>
      <c r="CD1903" s="10"/>
      <c r="CE1903" s="10"/>
      <c r="CF1903" s="10"/>
      <c r="CG1903" s="10"/>
      <c r="CH1903" s="10"/>
      <c r="CI1903" s="10"/>
      <c r="CJ1903" s="10"/>
      <c r="CK1903" s="10"/>
      <c r="CL1903" s="10"/>
      <c r="CM1903" s="10"/>
      <c r="CN1903" s="10"/>
      <c r="CO1903" s="10"/>
      <c r="CP1903" s="10"/>
      <c r="CQ1903" s="10"/>
      <c r="CR1903" s="10"/>
      <c r="CS1903" s="10"/>
      <c r="CT1903" s="10"/>
      <c r="CU1903" s="10"/>
      <c r="CV1903" s="10"/>
      <c r="CW1903" s="10"/>
      <c r="CX1903" s="10"/>
      <c r="CY1903" s="10"/>
      <c r="CZ1903" s="10"/>
      <c r="DA1903" s="10"/>
      <c r="DB1903" s="10"/>
      <c r="DC1903" s="10"/>
      <c r="DD1903" s="10"/>
      <c r="DE1903" s="10"/>
      <c r="DF1903" s="10"/>
      <c r="DG1903" s="10"/>
      <c r="DH1903" s="10"/>
      <c r="DI1903" s="10"/>
      <c r="DJ1903" s="10"/>
      <c r="DK1903" s="10"/>
      <c r="DL1903" s="10"/>
      <c r="DM1903" s="10"/>
      <c r="DN1903" s="10"/>
      <c r="DO1903" s="10"/>
      <c r="DP1903" s="10"/>
      <c r="DQ1903" s="10"/>
      <c r="DR1903" s="10"/>
      <c r="DS1903" s="10"/>
    </row>
    <row r="1904" spans="1:123" s="101" customFormat="1" ht="10.95" customHeight="1" x14ac:dyDescent="0.25">
      <c r="A1904" s="75" t="s">
        <v>348</v>
      </c>
      <c r="B1904" s="95" t="str">
        <f>IF(E1904&gt;0,"Bud02 " &amp; C1904 &amp;","&amp;D1904&amp;",'"&amp;E1904&amp;"',"&amp;1*R1904)</f>
        <v>Bud02 2020,5004,'508100',286.555555555556</v>
      </c>
      <c r="C1904" s="96">
        <f>$E$5</f>
        <v>2020</v>
      </c>
      <c r="D1904" s="96">
        <v>5004</v>
      </c>
      <c r="E1904" s="97">
        <f>IF(LEFT(H1904,1) = "x",H1904,F1904)</f>
        <v>508100</v>
      </c>
      <c r="F1904" s="90">
        <v>508100</v>
      </c>
      <c r="G1904" s="98">
        <f>IF(""="",1,SUBSTITUTE(SUBSTITUTE("","xxp","xpp"),"xppm13","xppm08"))</f>
        <v>1</v>
      </c>
      <c r="H1904" s="98">
        <f>IF(""="",1,"")</f>
        <v>1</v>
      </c>
      <c r="I1904" s="98">
        <f>IF(""="",1,IF(LEFT("",1)&lt;&gt;"E","",1))</f>
        <v>1</v>
      </c>
      <c r="J1904" s="98">
        <f>IF(""="",1,IF(LEFT("",1)="E","",1))</f>
        <v>1</v>
      </c>
      <c r="K1904" s="99" t="s">
        <v>363</v>
      </c>
      <c r="L1904" s="91">
        <v>5004</v>
      </c>
      <c r="M1904" s="100" t="str">
        <f>IF(LEFT($G1904,4)="xppm","*","")</f>
        <v/>
      </c>
      <c r="N1904" s="101" t="str">
        <f>UPPER(TRIM("          HOUSE THERAPY - REHAB SUPPLIES"))</f>
        <v>HOUSE THERAPY - REHAB SUPPLIES</v>
      </c>
      <c r="P1904" s="102" t="s">
        <v>356</v>
      </c>
      <c r="R1904" s="109">
        <f>IFERROR(IF(1*AB1904&gt;0,AB1904,V1904),V1904)</f>
        <v>286.55555555555554</v>
      </c>
      <c r="S1904" s="108"/>
      <c r="T1904" s="101">
        <f>IFERROR(IF(LEFT($G1904,4)="xppm",AD1904/VLOOKUP($G1904,$K$11:$Z$28,T$1,0),IF(LEFT($J1904,1)="E",AD1904/VLOOKUP($J1904,$K$11:$Z$28,T$1,0),AD1904/T$6)),"")</f>
        <v>378.84333333333331</v>
      </c>
      <c r="V1904" s="101">
        <f>IFERROR(IF(LEFT($G1904,4)="xppm",AF1904/VLOOKUP($G1904,$K$11:$Z$28,V$1,0),IF(LEFT($J1904,1)="E",AF1904/VLOOKUP($J1904,$K$11:$Z$28,V$1,0),AF1904/V$6)),"")</f>
        <v>286.55555555555554</v>
      </c>
      <c r="X1904" s="101">
        <f>IFERROR(IF(LEFT($G1904,4)="xppm",AH1904/VLOOKUP($G1904,$K$11:$Z$28,X$1,0),IF(LEFT($J1904,1)="E",AH1904/VLOOKUP($J1904,$K$11:$Z$28,X$1,0),AH1904/X$6)),"")</f>
        <v>192.9725</v>
      </c>
      <c r="Z1904" s="101">
        <f>IFERROR(IF(LEFT($G1904,4)="xppm",AJ1904/VLOOKUP($G1904,$K$11:$Z$28,Z$1,0),IF(LEFT($J1904,1)="E",AJ1904/VLOOKUP($J1904,$K$11:$Z$28,Z$1,0),AJ1904/Z$6)),"")</f>
        <v>0</v>
      </c>
      <c r="AA1904" s="108"/>
      <c r="AB1904" s="99">
        <f>IFERROR(IF(LEFT($G1904,4)="xppm",AL1904/VLOOKUP($G1904,$K$11:$Z$28,AB$1,0),IF(LEFT($J1904,1)="E",AL1904/VLOOKUP($J1904,$K$11:$AB$28,AB$1,0),AL1904/AB$6)),"")</f>
        <v>0</v>
      </c>
      <c r="AC1904" s="110"/>
      <c r="AD1904" s="14">
        <v>1136.53</v>
      </c>
      <c r="AE1904" s="14"/>
      <c r="AF1904" s="14">
        <v>2579</v>
      </c>
      <c r="AG1904" s="14"/>
      <c r="AH1904" s="14">
        <v>2315.67</v>
      </c>
      <c r="AI1904" s="14"/>
      <c r="AJ1904" s="14"/>
      <c r="AK1904" s="65"/>
      <c r="AL1904" s="14"/>
      <c r="AM1904" s="65"/>
      <c r="AN1904" s="25">
        <v>361.1</v>
      </c>
      <c r="AO1904" s="25">
        <v>0</v>
      </c>
      <c r="AP1904" s="25">
        <v>1060.18</v>
      </c>
      <c r="AQ1904" s="25">
        <v>0</v>
      </c>
      <c r="AR1904" s="25">
        <v>573.66</v>
      </c>
      <c r="AS1904" s="25">
        <v>158.38999999999999</v>
      </c>
      <c r="AT1904" s="25">
        <v>71.19</v>
      </c>
      <c r="AU1904" s="25">
        <v>265.04000000000002</v>
      </c>
      <c r="AV1904" s="25">
        <v>374.19</v>
      </c>
      <c r="AW1904" s="25">
        <v>303.54000000000002</v>
      </c>
      <c r="AX1904" s="25">
        <v>250.07</v>
      </c>
      <c r="AY1904" s="25">
        <v>582.91999999999996</v>
      </c>
      <c r="AZ1904" s="108"/>
      <c r="BA1904" s="10"/>
      <c r="BB1904" s="10"/>
      <c r="BC1904" s="10"/>
      <c r="BD1904" s="10"/>
      <c r="BE1904" s="10"/>
      <c r="BF1904" s="10"/>
      <c r="BG1904" s="10"/>
      <c r="BH1904" s="10"/>
      <c r="BI1904" s="10"/>
      <c r="BJ1904" s="10"/>
      <c r="BK1904" s="10"/>
      <c r="BL1904" s="10"/>
      <c r="BM1904" s="10"/>
      <c r="BN1904" s="10"/>
      <c r="BO1904" s="10"/>
      <c r="BP1904" s="10"/>
      <c r="BQ1904" s="10"/>
      <c r="BR1904" s="10"/>
      <c r="BS1904" s="10"/>
      <c r="BT1904" s="10"/>
      <c r="BU1904" s="10"/>
      <c r="BV1904" s="10"/>
      <c r="BW1904" s="10"/>
      <c r="BX1904" s="10"/>
      <c r="BY1904" s="10"/>
      <c r="BZ1904" s="10"/>
      <c r="CA1904" s="10"/>
      <c r="CB1904" s="10"/>
      <c r="CC1904" s="10"/>
      <c r="CD1904" s="10"/>
      <c r="CE1904" s="10"/>
      <c r="CF1904" s="10"/>
      <c r="CG1904" s="10"/>
      <c r="CH1904" s="10"/>
      <c r="CI1904" s="10"/>
      <c r="CJ1904" s="10"/>
      <c r="CK1904" s="10"/>
      <c r="CL1904" s="10"/>
      <c r="CM1904" s="10"/>
      <c r="CN1904" s="10"/>
      <c r="CO1904" s="10"/>
      <c r="CP1904" s="10"/>
      <c r="CQ1904" s="10"/>
      <c r="CR1904" s="10"/>
      <c r="CS1904" s="10"/>
      <c r="CT1904" s="10"/>
      <c r="CU1904" s="10"/>
      <c r="CV1904" s="10"/>
      <c r="CW1904" s="10"/>
      <c r="CX1904" s="10"/>
      <c r="CY1904" s="10"/>
      <c r="CZ1904" s="10"/>
      <c r="DA1904" s="10"/>
      <c r="DB1904" s="10"/>
      <c r="DC1904" s="10"/>
      <c r="DD1904" s="10"/>
      <c r="DE1904" s="10"/>
      <c r="DF1904" s="10"/>
      <c r="DG1904" s="10"/>
      <c r="DH1904" s="10"/>
      <c r="DI1904" s="10"/>
      <c r="DJ1904" s="10"/>
      <c r="DK1904" s="10"/>
      <c r="DL1904" s="10"/>
      <c r="DM1904" s="10"/>
      <c r="DN1904" s="10"/>
      <c r="DO1904" s="10"/>
      <c r="DP1904" s="10"/>
      <c r="DQ1904" s="10"/>
      <c r="DR1904" s="10"/>
      <c r="DS1904" s="10"/>
    </row>
    <row r="1905" spans="1:123" ht="4.05" customHeight="1" x14ac:dyDescent="0.25">
      <c r="A1905" s="75" t="s">
        <v>348</v>
      </c>
      <c r="E1905" s="111"/>
      <c r="F1905" s="112"/>
      <c r="T1905" s="25"/>
      <c r="U1905" s="25"/>
      <c r="V1905" s="25"/>
      <c r="W1905" s="25"/>
      <c r="X1905" s="25"/>
      <c r="Y1905" s="25"/>
      <c r="Z1905" s="25"/>
      <c r="AA1905" s="25"/>
      <c r="AB1905" s="14"/>
      <c r="AC1905" s="14"/>
    </row>
    <row r="1906" spans="1:123" s="86" customFormat="1" ht="15" customHeight="1" x14ac:dyDescent="0.25">
      <c r="A1906" s="75" t="s">
        <v>348</v>
      </c>
      <c r="B1906" s="80"/>
      <c r="C1906" s="80"/>
      <c r="D1906" s="80"/>
      <c r="E1906" s="81"/>
      <c r="F1906" s="82"/>
      <c r="G1906" s="81"/>
      <c r="H1906" s="81"/>
      <c r="I1906" s="81"/>
      <c r="J1906" s="81"/>
      <c r="K1906" s="81"/>
      <c r="L1906" s="83">
        <f>L1907</f>
        <v>5004</v>
      </c>
      <c r="M1906" s="84" t="s">
        <v>364</v>
      </c>
      <c r="N1906" s="84"/>
      <c r="O1906" s="84"/>
      <c r="P1906" s="84"/>
      <c r="Q1906" s="84"/>
      <c r="R1906" s="84"/>
      <c r="S1906" s="84"/>
      <c r="T1906" s="84"/>
      <c r="U1906" s="84"/>
      <c r="V1906" s="84"/>
      <c r="W1906" s="84"/>
      <c r="X1906" s="84"/>
      <c r="Y1906" s="84"/>
      <c r="Z1906" s="84"/>
      <c r="AA1906" s="84"/>
      <c r="AB1906" s="81"/>
      <c r="AC1906" s="81"/>
      <c r="AD1906" s="14"/>
      <c r="AE1906" s="14"/>
      <c r="AF1906" s="14"/>
      <c r="AG1906" s="14"/>
      <c r="AH1906" s="14"/>
      <c r="AI1906" s="14"/>
      <c r="AJ1906" s="14"/>
      <c r="AK1906" s="14"/>
      <c r="AL1906" s="14"/>
      <c r="AM1906" s="14"/>
      <c r="AN1906" s="85"/>
      <c r="AO1906" s="85"/>
      <c r="AP1906" s="85"/>
      <c r="AQ1906" s="85"/>
      <c r="AR1906" s="85"/>
      <c r="AS1906" s="85"/>
      <c r="AT1906" s="85"/>
      <c r="AU1906" s="85"/>
      <c r="AV1906" s="85"/>
      <c r="AW1906" s="85"/>
      <c r="AX1906" s="85"/>
      <c r="AY1906" s="85"/>
      <c r="AZ1906" s="84"/>
      <c r="BA1906" s="10"/>
      <c r="BB1906" s="10"/>
      <c r="BC1906" s="10"/>
      <c r="BD1906" s="10"/>
      <c r="BE1906" s="10"/>
      <c r="BF1906" s="10"/>
      <c r="BG1906" s="10"/>
      <c r="BH1906" s="10"/>
      <c r="BI1906" s="10"/>
      <c r="BJ1906" s="10"/>
      <c r="BK1906" s="10"/>
      <c r="BL1906" s="10"/>
      <c r="BM1906" s="10"/>
      <c r="BN1906" s="10"/>
      <c r="BO1906" s="10"/>
      <c r="BP1906" s="10"/>
      <c r="BQ1906" s="10"/>
      <c r="BR1906" s="10"/>
      <c r="BS1906" s="10"/>
      <c r="BT1906" s="10"/>
      <c r="BU1906" s="10"/>
      <c r="BV1906" s="10"/>
      <c r="BW1906" s="10"/>
      <c r="BX1906" s="10"/>
      <c r="BY1906" s="10"/>
      <c r="BZ1906" s="10"/>
      <c r="CA1906" s="10"/>
      <c r="CB1906" s="10"/>
      <c r="CC1906" s="10"/>
      <c r="CD1906" s="10"/>
      <c r="CE1906" s="10"/>
      <c r="CF1906" s="10"/>
      <c r="CG1906" s="10"/>
      <c r="CH1906" s="10"/>
      <c r="CI1906" s="10"/>
      <c r="CJ1906" s="10"/>
      <c r="CK1906" s="10"/>
      <c r="CL1906" s="10"/>
      <c r="CM1906" s="10"/>
      <c r="CN1906" s="10"/>
      <c r="CO1906" s="10"/>
      <c r="CP1906" s="10"/>
      <c r="CQ1906" s="10"/>
      <c r="CR1906" s="10"/>
      <c r="CS1906" s="10"/>
      <c r="CT1906" s="10"/>
      <c r="CU1906" s="10"/>
      <c r="CV1906" s="10"/>
      <c r="CW1906" s="10"/>
      <c r="CX1906" s="10"/>
      <c r="CY1906" s="10"/>
      <c r="CZ1906" s="10"/>
      <c r="DA1906" s="10"/>
      <c r="DB1906" s="10"/>
      <c r="DC1906" s="10"/>
      <c r="DD1906" s="10"/>
      <c r="DE1906" s="10"/>
      <c r="DF1906" s="10"/>
      <c r="DG1906" s="10"/>
      <c r="DH1906" s="10"/>
      <c r="DI1906" s="10"/>
      <c r="DJ1906" s="10"/>
      <c r="DK1906" s="10"/>
      <c r="DL1906" s="10"/>
      <c r="DM1906" s="10"/>
      <c r="DN1906" s="10"/>
      <c r="DO1906" s="10"/>
      <c r="DP1906" s="10"/>
      <c r="DQ1906" s="10"/>
      <c r="DR1906" s="10"/>
      <c r="DS1906" s="10"/>
    </row>
    <row r="1907" spans="1:123" s="101" customFormat="1" ht="10.95" customHeight="1" x14ac:dyDescent="0.25">
      <c r="A1907" s="75" t="s">
        <v>348</v>
      </c>
      <c r="B1907" s="95" t="str">
        <f t="shared" ref="B1907" si="532">IF(E1907&gt;0,"Bud02 " &amp; C1907 &amp;","&amp;D1907&amp;",'"&amp;E1907&amp;"',"&amp;1*R1907)</f>
        <v>Bud02 2020,5004,'xdit02',0</v>
      </c>
      <c r="C1907" s="96">
        <f t="shared" ref="C1907" si="533">$E$5</f>
        <v>2020</v>
      </c>
      <c r="D1907" s="96">
        <v>5004</v>
      </c>
      <c r="E1907" s="97" t="str">
        <f>IF(LEFT(H1907,1) = "x",H1907,F1907)</f>
        <v>xdit02</v>
      </c>
      <c r="F1907" s="90">
        <v>530400</v>
      </c>
      <c r="G1907" s="98" t="str">
        <f>IF("xppm02"="",1,SUBSTITUTE(SUBSTITUTE("xppm02","xxp","xpp"),"xppm13","xppm08"))</f>
        <v>xppm02</v>
      </c>
      <c r="H1907" s="98" t="str">
        <f>IF("xdit02"="",1,"xdit02")</f>
        <v>xdit02</v>
      </c>
      <c r="I1907" s="98">
        <f>IF(""="",1,IF(LEFT("",1)&lt;&gt;"E","",1))</f>
        <v>1</v>
      </c>
      <c r="J1907" s="98">
        <f>IF(""="",1,IF(LEFT("",1)="E","",1))</f>
        <v>1</v>
      </c>
      <c r="K1907" s="99" t="s">
        <v>365</v>
      </c>
      <c r="L1907" s="91">
        <v>5004</v>
      </c>
      <c r="M1907" s="100" t="str">
        <f>IF(LEFT($G1907,4)="xppm","*","")</f>
        <v>*</v>
      </c>
      <c r="N1907" s="101" t="str">
        <f>UPPER(TRIM("          DIETARY CONTRACT SERVICES"))</f>
        <v>DIETARY CONTRACT SERVICES</v>
      </c>
      <c r="P1907" s="102" t="s">
        <v>366</v>
      </c>
      <c r="R1907" s="109">
        <f>IFERROR(IF(1*AB1907&gt;0,AB1907,V1907),V1907)</f>
        <v>0</v>
      </c>
      <c r="S1907" s="108"/>
      <c r="T1907" s="101">
        <f>IFERROR(IF(LEFT($G1907,4)="xppm",AD1907/VLOOKUP($G1907,$K$11:$Z$28,T$1,0),IF(LEFT($J1907,1)="E",AD1907/VLOOKUP($J1907,$K$11:$Z$28,T$1,0),AD1907/T$6)),"")</f>
        <v>0</v>
      </c>
      <c r="V1907" s="101">
        <f>IFERROR(IF(LEFT($G1907,4)="xppm",AF1907/VLOOKUP($G1907,$K$11:$Z$28,V$1,0),IF(LEFT($J1907,1)="E",AF1907/VLOOKUP($J1907,$K$11:$Z$28,V$1,0),AF1907/V$6)),"")</f>
        <v>0</v>
      </c>
      <c r="X1907" s="101">
        <f>IFERROR(IF(LEFT($G1907,4)="xppm",AH1907/VLOOKUP($G1907,$K$11:$Z$28,X$1,0),IF(LEFT($J1907,1)="E",AH1907/VLOOKUP($J1907,$K$11:$Z$28,X$1,0),AH1907/X$6)),"")</f>
        <v>0.26859090035357092</v>
      </c>
      <c r="Z1907" s="101">
        <f>IFERROR(IF(LEFT($G1907,4)="xppm",AJ1907/VLOOKUP($G1907,$K$11:$Z$28,Z$1,0),IF(LEFT($J1907,1)="E",AJ1907/VLOOKUP($J1907,$K$11:$Z$28,Z$1,0),AJ1907/Z$6)),"")</f>
        <v>0</v>
      </c>
      <c r="AA1907" s="108"/>
      <c r="AB1907" s="99" t="str">
        <f>IFERROR(IF(LEFT($G1907,4)="xppm",AL1907/VLOOKUP($G1907,$K$11:$Z$28,AB$1,0),IF(LEFT($J1907,1)="E",AL1907/VLOOKUP($J1907,$K$11:$AB$28,AB$1,0),AL1907/AB$6)),"")</f>
        <v/>
      </c>
      <c r="AC1907" s="110"/>
      <c r="AD1907" s="14">
        <v>0</v>
      </c>
      <c r="AE1907" s="14"/>
      <c r="AF1907" s="14">
        <v>0</v>
      </c>
      <c r="AG1907" s="14"/>
      <c r="AH1907" s="14">
        <v>322776.15999999997</v>
      </c>
      <c r="AI1907" s="14"/>
      <c r="AJ1907" s="14">
        <v>0</v>
      </c>
      <c r="AK1907" s="65"/>
      <c r="AL1907" s="14">
        <v>0</v>
      </c>
      <c r="AM1907" s="65"/>
      <c r="AN1907" s="25">
        <v>0</v>
      </c>
      <c r="AO1907" s="25">
        <v>0</v>
      </c>
      <c r="AP1907" s="25">
        <v>0</v>
      </c>
      <c r="AQ1907" s="25">
        <v>0</v>
      </c>
      <c r="AR1907" s="25">
        <v>0</v>
      </c>
      <c r="AS1907" s="25">
        <v>0</v>
      </c>
      <c r="AT1907" s="25">
        <v>0</v>
      </c>
      <c r="AU1907" s="25">
        <v>0</v>
      </c>
      <c r="AV1907" s="25">
        <v>0</v>
      </c>
      <c r="AW1907" s="25">
        <v>0</v>
      </c>
      <c r="AX1907" s="25">
        <v>0</v>
      </c>
      <c r="AY1907" s="25">
        <v>0</v>
      </c>
      <c r="AZ1907" s="108"/>
      <c r="BA1907" s="10"/>
      <c r="BB1907" s="10"/>
      <c r="BC1907" s="10"/>
      <c r="BD1907" s="10"/>
      <c r="BE1907" s="10"/>
      <c r="BF1907" s="10"/>
      <c r="BG1907" s="10"/>
      <c r="BH1907" s="10"/>
      <c r="BI1907" s="10"/>
      <c r="BJ1907" s="10"/>
      <c r="BK1907" s="10"/>
      <c r="BL1907" s="10"/>
      <c r="BM1907" s="10"/>
      <c r="BN1907" s="10"/>
      <c r="BO1907" s="10"/>
      <c r="BP1907" s="10"/>
      <c r="BQ1907" s="10"/>
      <c r="BR1907" s="10"/>
      <c r="BS1907" s="10"/>
      <c r="BT1907" s="10"/>
      <c r="BU1907" s="10"/>
      <c r="BV1907" s="10"/>
      <c r="BW1907" s="10"/>
      <c r="BX1907" s="10"/>
      <c r="BY1907" s="10"/>
      <c r="BZ1907" s="10"/>
      <c r="CA1907" s="10"/>
      <c r="CB1907" s="10"/>
      <c r="CC1907" s="10"/>
      <c r="CD1907" s="10"/>
      <c r="CE1907" s="10"/>
      <c r="CF1907" s="10"/>
      <c r="CG1907" s="10"/>
      <c r="CH1907" s="10"/>
      <c r="CI1907" s="10"/>
      <c r="CJ1907" s="10"/>
      <c r="CK1907" s="10"/>
      <c r="CL1907" s="10"/>
      <c r="CM1907" s="10"/>
      <c r="CN1907" s="10"/>
      <c r="CO1907" s="10"/>
      <c r="CP1907" s="10"/>
      <c r="CQ1907" s="10"/>
      <c r="CR1907" s="10"/>
      <c r="CS1907" s="10"/>
      <c r="CT1907" s="10"/>
      <c r="CU1907" s="10"/>
      <c r="CV1907" s="10"/>
      <c r="CW1907" s="10"/>
      <c r="CX1907" s="10"/>
      <c r="CY1907" s="10"/>
      <c r="CZ1907" s="10"/>
      <c r="DA1907" s="10"/>
      <c r="DB1907" s="10"/>
      <c r="DC1907" s="10"/>
      <c r="DD1907" s="10"/>
      <c r="DE1907" s="10"/>
      <c r="DF1907" s="10"/>
      <c r="DG1907" s="10"/>
      <c r="DH1907" s="10"/>
      <c r="DI1907" s="10"/>
      <c r="DJ1907" s="10"/>
      <c r="DK1907" s="10"/>
      <c r="DL1907" s="10"/>
      <c r="DM1907" s="10"/>
      <c r="DN1907" s="10"/>
      <c r="DO1907" s="10"/>
      <c r="DP1907" s="10"/>
      <c r="DQ1907" s="10"/>
      <c r="DR1907" s="10"/>
      <c r="DS1907" s="10"/>
    </row>
    <row r="1908" spans="1:123" ht="4.05" customHeight="1" x14ac:dyDescent="0.25">
      <c r="A1908" s="75" t="s">
        <v>348</v>
      </c>
      <c r="E1908" s="111"/>
      <c r="F1908" s="112"/>
      <c r="T1908" s="25"/>
      <c r="U1908" s="25"/>
      <c r="V1908" s="25"/>
      <c r="W1908" s="25"/>
      <c r="X1908" s="25"/>
      <c r="Y1908" s="25"/>
      <c r="Z1908" s="25"/>
      <c r="AA1908" s="25"/>
      <c r="AB1908" s="14"/>
      <c r="AC1908" s="14"/>
    </row>
    <row r="1909" spans="1:123" s="86" customFormat="1" ht="15" customHeight="1" x14ac:dyDescent="0.25">
      <c r="A1909" s="75" t="s">
        <v>348</v>
      </c>
      <c r="B1909" s="80"/>
      <c r="C1909" s="80"/>
      <c r="D1909" s="80"/>
      <c r="E1909" s="81"/>
      <c r="F1909" s="82"/>
      <c r="G1909" s="81"/>
      <c r="H1909" s="81"/>
      <c r="I1909" s="81"/>
      <c r="J1909" s="81"/>
      <c r="K1909" s="81"/>
      <c r="L1909" s="83">
        <f>L1910</f>
        <v>5004</v>
      </c>
      <c r="M1909" s="84" t="s">
        <v>367</v>
      </c>
      <c r="N1909" s="84"/>
      <c r="O1909" s="84"/>
      <c r="P1909" s="84"/>
      <c r="Q1909" s="84"/>
      <c r="R1909" s="84"/>
      <c r="S1909" s="84"/>
      <c r="T1909" s="84"/>
      <c r="U1909" s="84"/>
      <c r="V1909" s="84"/>
      <c r="W1909" s="84"/>
      <c r="X1909" s="84"/>
      <c r="Y1909" s="84"/>
      <c r="Z1909" s="84"/>
      <c r="AA1909" s="84"/>
      <c r="AB1909" s="81"/>
      <c r="AC1909" s="81"/>
      <c r="AD1909" s="14"/>
      <c r="AE1909" s="14"/>
      <c r="AF1909" s="14"/>
      <c r="AG1909" s="14"/>
      <c r="AH1909" s="14"/>
      <c r="AI1909" s="14"/>
      <c r="AJ1909" s="14"/>
      <c r="AK1909" s="14"/>
      <c r="AL1909" s="14"/>
      <c r="AM1909" s="14"/>
      <c r="AN1909" s="85"/>
      <c r="AO1909" s="85"/>
      <c r="AP1909" s="85"/>
      <c r="AQ1909" s="85"/>
      <c r="AR1909" s="85"/>
      <c r="AS1909" s="85"/>
      <c r="AT1909" s="85"/>
      <c r="AU1909" s="85"/>
      <c r="AV1909" s="85"/>
      <c r="AW1909" s="85"/>
      <c r="AX1909" s="85"/>
      <c r="AY1909" s="85"/>
      <c r="AZ1909" s="84"/>
      <c r="BA1909" s="10"/>
      <c r="BB1909" s="10"/>
      <c r="BC1909" s="10"/>
      <c r="BD1909" s="10"/>
      <c r="BE1909" s="10"/>
      <c r="BF1909" s="10"/>
      <c r="BG1909" s="10"/>
      <c r="BH1909" s="10"/>
      <c r="BI1909" s="10"/>
      <c r="BJ1909" s="10"/>
      <c r="BK1909" s="10"/>
      <c r="BL1909" s="10"/>
      <c r="BM1909" s="10"/>
      <c r="BN1909" s="10"/>
      <c r="BO1909" s="10"/>
      <c r="BP1909" s="10"/>
      <c r="BQ1909" s="10"/>
      <c r="BR1909" s="10"/>
      <c r="BS1909" s="10"/>
      <c r="BT1909" s="10"/>
      <c r="BU1909" s="10"/>
      <c r="BV1909" s="10"/>
      <c r="BW1909" s="10"/>
      <c r="BX1909" s="10"/>
      <c r="BY1909" s="10"/>
      <c r="BZ1909" s="10"/>
      <c r="CA1909" s="10"/>
      <c r="CB1909" s="10"/>
      <c r="CC1909" s="10"/>
      <c r="CD1909" s="10"/>
      <c r="CE1909" s="10"/>
      <c r="CF1909" s="10"/>
      <c r="CG1909" s="10"/>
      <c r="CH1909" s="10"/>
      <c r="CI1909" s="10"/>
      <c r="CJ1909" s="10"/>
      <c r="CK1909" s="10"/>
      <c r="CL1909" s="10"/>
      <c r="CM1909" s="10"/>
      <c r="CN1909" s="10"/>
      <c r="CO1909" s="10"/>
      <c r="CP1909" s="10"/>
      <c r="CQ1909" s="10"/>
      <c r="CR1909" s="10"/>
      <c r="CS1909" s="10"/>
      <c r="CT1909" s="10"/>
      <c r="CU1909" s="10"/>
      <c r="CV1909" s="10"/>
      <c r="CW1909" s="10"/>
      <c r="CX1909" s="10"/>
      <c r="CY1909" s="10"/>
      <c r="CZ1909" s="10"/>
      <c r="DA1909" s="10"/>
      <c r="DB1909" s="10"/>
      <c r="DC1909" s="10"/>
      <c r="DD1909" s="10"/>
      <c r="DE1909" s="10"/>
      <c r="DF1909" s="10"/>
      <c r="DG1909" s="10"/>
      <c r="DH1909" s="10"/>
      <c r="DI1909" s="10"/>
      <c r="DJ1909" s="10"/>
      <c r="DK1909" s="10"/>
      <c r="DL1909" s="10"/>
      <c r="DM1909" s="10"/>
      <c r="DN1909" s="10"/>
      <c r="DO1909" s="10"/>
      <c r="DP1909" s="10"/>
      <c r="DQ1909" s="10"/>
      <c r="DR1909" s="10"/>
      <c r="DS1909" s="10"/>
    </row>
    <row r="1910" spans="1:123" s="101" customFormat="1" ht="10.95" customHeight="1" x14ac:dyDescent="0.25">
      <c r="A1910" s="75" t="s">
        <v>348</v>
      </c>
      <c r="B1910" s="95" t="str">
        <f t="shared" ref="B1910:B1912" si="534">IF(E1910&gt;0,"Bud02 " &amp; C1910 &amp;","&amp;D1910&amp;",'"&amp;E1910&amp;"',"&amp;1*R1910)</f>
        <v>Bud02 2020,5004,'533000',18798.3022222222</v>
      </c>
      <c r="C1910" s="96">
        <f t="shared" ref="C1910:C1912" si="535">$E$5</f>
        <v>2020</v>
      </c>
      <c r="D1910" s="96">
        <v>5004</v>
      </c>
      <c r="E1910" s="97">
        <f>IF(LEFT(H1910,1) = "x",H1910,F1910)</f>
        <v>533000</v>
      </c>
      <c r="F1910" s="90">
        <v>533000</v>
      </c>
      <c r="G1910" s="98">
        <f>IF(""="",1,SUBSTITUTE(SUBSTITUTE("","xxp","xpp"),"xppm13","xppm08"))</f>
        <v>1</v>
      </c>
      <c r="H1910" s="98">
        <f>IF(""="",1,"")</f>
        <v>1</v>
      </c>
      <c r="I1910" s="98">
        <f>IF(""="",1,IF(LEFT("",1)&lt;&gt;"E","",1))</f>
        <v>1</v>
      </c>
      <c r="J1910" s="98">
        <f>IF(""="",1,IF(LEFT("",1)="E","",1))</f>
        <v>1</v>
      </c>
      <c r="K1910" s="99" t="s">
        <v>368</v>
      </c>
      <c r="L1910" s="91">
        <v>5004</v>
      </c>
      <c r="M1910" s="100" t="str">
        <f>IF(LEFT($G1910,4)="xppm","*","")</f>
        <v/>
      </c>
      <c r="N1910" s="101" t="str">
        <f>UPPER(TRIM("          UTILITIES"))</f>
        <v>UTILITIES</v>
      </c>
      <c r="P1910" s="102" t="s">
        <v>356</v>
      </c>
      <c r="R1910" s="109">
        <f>IFERROR(IF(1*AB1910&gt;0,AB1910,V1910),V1910)</f>
        <v>18798.302222222221</v>
      </c>
      <c r="S1910" s="108"/>
      <c r="T1910" s="101">
        <f>IFERROR(IF(LEFT($G1910,4)="xppm",AD1910/VLOOKUP($G1910,$K$11:$Z$28,T$1,0),IF(LEFT($J1910,1)="E",AD1910/VLOOKUP($J1910,$K$11:$Z$28,T$1,0),AD1910/T$6)),"")</f>
        <v>15812.233333333332</v>
      </c>
      <c r="V1910" s="101">
        <f>IFERROR(IF(LEFT($G1910,4)="xppm",AF1910/VLOOKUP($G1910,$K$11:$Z$28,V$1,0),IF(LEFT($J1910,1)="E",AF1910/VLOOKUP($J1910,$K$11:$Z$28,V$1,0),AF1910/V$6)),"")</f>
        <v>18798.302222222221</v>
      </c>
      <c r="X1910" s="101">
        <f>IFERROR(IF(LEFT($G1910,4)="xppm",AH1910/VLOOKUP($G1910,$K$11:$Z$28,X$1,0),IF(LEFT($J1910,1)="E",AH1910/VLOOKUP($J1910,$K$11:$Z$28,X$1,0),AH1910/X$6)),"")</f>
        <v>18928.03</v>
      </c>
      <c r="Z1910" s="101">
        <f>IFERROR(IF(LEFT($G1910,4)="xppm",AJ1910/VLOOKUP($G1910,$K$11:$Z$28,Z$1,0),IF(LEFT($J1910,1)="E",AJ1910/VLOOKUP($J1910,$K$11:$Z$28,Z$1,0),AJ1910/Z$6)),"")</f>
        <v>19341</v>
      </c>
      <c r="AA1910" s="108"/>
      <c r="AB1910" s="99">
        <f>IFERROR(IF(LEFT($G1910,4)="xppm",AL1910/VLOOKUP($G1910,$K$11:$Z$28,AB$1,0),IF(LEFT($J1910,1)="E",AL1910/VLOOKUP($J1910,$K$11:$AB$28,AB$1,0),AL1910/AB$6)),"")</f>
        <v>0</v>
      </c>
      <c r="AC1910" s="110"/>
      <c r="AD1910" s="14">
        <v>47436.7</v>
      </c>
      <c r="AE1910" s="14"/>
      <c r="AF1910" s="14">
        <v>169184.72</v>
      </c>
      <c r="AG1910" s="14"/>
      <c r="AH1910" s="14">
        <v>227136.36</v>
      </c>
      <c r="AI1910" s="14"/>
      <c r="AJ1910" s="14">
        <v>232092</v>
      </c>
      <c r="AK1910" s="65"/>
      <c r="AL1910" s="14">
        <v>0</v>
      </c>
      <c r="AM1910" s="65"/>
      <c r="AN1910" s="25">
        <v>13721.16</v>
      </c>
      <c r="AO1910" s="25">
        <v>16848.16</v>
      </c>
      <c r="AP1910" s="25">
        <v>21075.69</v>
      </c>
      <c r="AQ1910" s="25">
        <v>24604.35</v>
      </c>
      <c r="AR1910" s="25">
        <v>21223.24</v>
      </c>
      <c r="AS1910" s="25">
        <v>22182</v>
      </c>
      <c r="AT1910" s="25">
        <v>19791.830000000002</v>
      </c>
      <c r="AU1910" s="25">
        <v>22182.3</v>
      </c>
      <c r="AV1910" s="25">
        <v>11764.3</v>
      </c>
      <c r="AW1910" s="25">
        <v>11717.58</v>
      </c>
      <c r="AX1910" s="25">
        <v>20002.03</v>
      </c>
      <c r="AY1910" s="25">
        <v>15717.09</v>
      </c>
      <c r="AZ1910" s="108"/>
      <c r="BA1910" s="10"/>
      <c r="BB1910" s="10"/>
      <c r="BC1910" s="10"/>
      <c r="BD1910" s="10"/>
      <c r="BE1910" s="10"/>
      <c r="BF1910" s="10"/>
      <c r="BG1910" s="10"/>
      <c r="BH1910" s="10"/>
      <c r="BI1910" s="10"/>
      <c r="BJ1910" s="10"/>
      <c r="BK1910" s="10"/>
      <c r="BL1910" s="10"/>
      <c r="BM1910" s="10"/>
      <c r="BN1910" s="10"/>
      <c r="BO1910" s="10"/>
      <c r="BP1910" s="10"/>
      <c r="BQ1910" s="10"/>
      <c r="BR1910" s="10"/>
      <c r="BS1910" s="10"/>
      <c r="BT1910" s="10"/>
      <c r="BU1910" s="10"/>
      <c r="BV1910" s="10"/>
      <c r="BW1910" s="10"/>
      <c r="BX1910" s="10"/>
      <c r="BY1910" s="10"/>
      <c r="BZ1910" s="10"/>
      <c r="CA1910" s="10"/>
      <c r="CB1910" s="10"/>
      <c r="CC1910" s="10"/>
      <c r="CD1910" s="10"/>
      <c r="CE1910" s="10"/>
      <c r="CF1910" s="10"/>
      <c r="CG1910" s="10"/>
      <c r="CH1910" s="10"/>
      <c r="CI1910" s="10"/>
      <c r="CJ1910" s="10"/>
      <c r="CK1910" s="10"/>
      <c r="CL1910" s="10"/>
      <c r="CM1910" s="10"/>
      <c r="CN1910" s="10"/>
      <c r="CO1910" s="10"/>
      <c r="CP1910" s="10"/>
      <c r="CQ1910" s="10"/>
      <c r="CR1910" s="10"/>
      <c r="CS1910" s="10"/>
      <c r="CT1910" s="10"/>
      <c r="CU1910" s="10"/>
      <c r="CV1910" s="10"/>
      <c r="CW1910" s="10"/>
      <c r="CX1910" s="10"/>
      <c r="CY1910" s="10"/>
      <c r="CZ1910" s="10"/>
      <c r="DA1910" s="10"/>
      <c r="DB1910" s="10"/>
      <c r="DC1910" s="10"/>
      <c r="DD1910" s="10"/>
      <c r="DE1910" s="10"/>
      <c r="DF1910" s="10"/>
      <c r="DG1910" s="10"/>
      <c r="DH1910" s="10"/>
      <c r="DI1910" s="10"/>
      <c r="DJ1910" s="10"/>
      <c r="DK1910" s="10"/>
      <c r="DL1910" s="10"/>
      <c r="DM1910" s="10"/>
      <c r="DN1910" s="10"/>
      <c r="DO1910" s="10"/>
      <c r="DP1910" s="10"/>
      <c r="DQ1910" s="10"/>
      <c r="DR1910" s="10"/>
      <c r="DS1910" s="10"/>
    </row>
    <row r="1911" spans="1:123" s="101" customFormat="1" ht="10.95" customHeight="1" x14ac:dyDescent="0.25">
      <c r="A1911" s="75" t="s">
        <v>348</v>
      </c>
      <c r="B1911" s="95" t="str">
        <f t="shared" si="534"/>
        <v>Bud02 2020,5004,'536000',8834.71555555556</v>
      </c>
      <c r="C1911" s="96">
        <f t="shared" si="535"/>
        <v>2020</v>
      </c>
      <c r="D1911" s="96">
        <v>5004</v>
      </c>
      <c r="E1911" s="97">
        <f>IF(LEFT(H1911,1) = "x",H1911,F1911)</f>
        <v>536000</v>
      </c>
      <c r="F1911" s="90">
        <v>536000</v>
      </c>
      <c r="G1911" s="98">
        <f>IF(""="",1,SUBSTITUTE(SUBSTITUTE("","xxp","xpp"),"xppm13","xppm08"))</f>
        <v>1</v>
      </c>
      <c r="H1911" s="98">
        <f>IF(""="",1,"")</f>
        <v>1</v>
      </c>
      <c r="I1911" s="98">
        <f>IF(""="",1,IF(LEFT("",1)&lt;&gt;"E","",1))</f>
        <v>1</v>
      </c>
      <c r="J1911" s="98">
        <f>IF(""="",1,IF(LEFT("",1)="E","",1))</f>
        <v>1</v>
      </c>
      <c r="K1911" s="99" t="s">
        <v>369</v>
      </c>
      <c r="L1911" s="91">
        <v>5004</v>
      </c>
      <c r="M1911" s="100" t="str">
        <f>IF(LEFT($G1911,4)="xppm","*","")</f>
        <v/>
      </c>
      <c r="N1911" s="101" t="str">
        <f>UPPER(TRIM("          REPAIRS &amp; MAINTENANCE/SUPPLIES"))</f>
        <v>REPAIRS &amp; MAINTENANCE/SUPPLIES</v>
      </c>
      <c r="P1911" s="102" t="s">
        <v>370</v>
      </c>
      <c r="R1911" s="109">
        <f>IFERROR(IF(1*AB1911&gt;0,AB1911,V1911),V1911)</f>
        <v>8834.7155555555564</v>
      </c>
      <c r="S1911" s="108"/>
      <c r="T1911" s="101">
        <f>IFERROR(IF(LEFT($G1911,4)="xppm",AD1911/VLOOKUP($G1911,$K$11:$Z$28,T$1,0),IF(LEFT($J1911,1)="E",AD1911/VLOOKUP($J1911,$K$11:$Z$28,T$1,0),AD1911/T$6)),"")</f>
        <v>7780.05</v>
      </c>
      <c r="V1911" s="101">
        <f>IFERROR(IF(LEFT($G1911,4)="xppm",AF1911/VLOOKUP($G1911,$K$11:$Z$28,V$1,0),IF(LEFT($J1911,1)="E",AF1911/VLOOKUP($J1911,$K$11:$Z$28,V$1,0),AF1911/V$6)),"")</f>
        <v>8834.7155555555564</v>
      </c>
      <c r="X1911" s="101">
        <f>IFERROR(IF(LEFT($G1911,4)="xppm",AH1911/VLOOKUP($G1911,$K$11:$Z$28,X$1,0),IF(LEFT($J1911,1)="E",AH1911/VLOOKUP($J1911,$K$11:$Z$28,X$1,0),AH1911/X$6)),"")</f>
        <v>8919.9691666666677</v>
      </c>
      <c r="Z1911" s="101">
        <f>IFERROR(IF(LEFT($G1911,4)="xppm",AJ1911/VLOOKUP($G1911,$K$11:$Z$28,Z$1,0),IF(LEFT($J1911,1)="E",AJ1911/VLOOKUP($J1911,$K$11:$Z$28,Z$1,0),AJ1911/Z$6)),"")</f>
        <v>5170.1441666666669</v>
      </c>
      <c r="AA1911" s="108"/>
      <c r="AB1911" s="99">
        <f>IFERROR(IF(LEFT($G1911,4)="xppm",AL1911/VLOOKUP($G1911,$K$11:$Z$28,AB$1,0),IF(LEFT($J1911,1)="E",AL1911/VLOOKUP($J1911,$K$11:$AB$28,AB$1,0),AL1911/AB$6)),"")</f>
        <v>0</v>
      </c>
      <c r="AC1911" s="110"/>
      <c r="AD1911" s="14">
        <v>23340.15</v>
      </c>
      <c r="AE1911" s="14"/>
      <c r="AF1911" s="14">
        <v>79512.44</v>
      </c>
      <c r="AG1911" s="14"/>
      <c r="AH1911" s="14">
        <v>107039.63</v>
      </c>
      <c r="AI1911" s="14"/>
      <c r="AJ1911" s="14">
        <v>62041.73</v>
      </c>
      <c r="AK1911" s="65"/>
      <c r="AL1911" s="14">
        <v>0</v>
      </c>
      <c r="AM1911" s="65"/>
      <c r="AN1911" s="25">
        <v>5477.82</v>
      </c>
      <c r="AO1911" s="25">
        <v>2260.39</v>
      </c>
      <c r="AP1911" s="25">
        <v>32970.980000000003</v>
      </c>
      <c r="AQ1911" s="25">
        <v>8935.77</v>
      </c>
      <c r="AR1911" s="25">
        <v>11967.91</v>
      </c>
      <c r="AS1911" s="25">
        <v>7045.48</v>
      </c>
      <c r="AT1911" s="25">
        <v>5202.28</v>
      </c>
      <c r="AU1911" s="25">
        <v>12900.19</v>
      </c>
      <c r="AV1911" s="25">
        <v>10120.66</v>
      </c>
      <c r="AW1911" s="25">
        <v>6513.64</v>
      </c>
      <c r="AX1911" s="25">
        <v>10594.91</v>
      </c>
      <c r="AY1911" s="25">
        <v>6231.6</v>
      </c>
      <c r="AZ1911" s="108"/>
      <c r="BA1911" s="10"/>
      <c r="BB1911" s="10"/>
      <c r="BC1911" s="10"/>
      <c r="BD1911" s="10"/>
      <c r="BE1911" s="10"/>
      <c r="BF1911" s="10"/>
      <c r="BG1911" s="10"/>
      <c r="BH1911" s="10"/>
      <c r="BI1911" s="10"/>
      <c r="BJ1911" s="10"/>
      <c r="BK1911" s="10"/>
      <c r="BL1911" s="10"/>
      <c r="BM1911" s="10"/>
      <c r="BN1911" s="10"/>
      <c r="BO1911" s="10"/>
      <c r="BP1911" s="10"/>
      <c r="BQ1911" s="10"/>
      <c r="BR1911" s="10"/>
      <c r="BS1911" s="10"/>
      <c r="BT1911" s="10"/>
      <c r="BU1911" s="10"/>
      <c r="BV1911" s="10"/>
      <c r="BW1911" s="10"/>
      <c r="BX1911" s="10"/>
      <c r="BY1911" s="10"/>
      <c r="BZ1911" s="10"/>
      <c r="CA1911" s="10"/>
      <c r="CB1911" s="10"/>
      <c r="CC1911" s="10"/>
      <c r="CD1911" s="10"/>
      <c r="CE1911" s="10"/>
      <c r="CF1911" s="10"/>
      <c r="CG1911" s="10"/>
      <c r="CH1911" s="10"/>
      <c r="CI1911" s="10"/>
      <c r="CJ1911" s="10"/>
      <c r="CK1911" s="10"/>
      <c r="CL1911" s="10"/>
      <c r="CM1911" s="10"/>
      <c r="CN1911" s="10"/>
      <c r="CO1911" s="10"/>
      <c r="CP1911" s="10"/>
      <c r="CQ1911" s="10"/>
      <c r="CR1911" s="10"/>
      <c r="CS1911" s="10"/>
      <c r="CT1911" s="10"/>
      <c r="CU1911" s="10"/>
      <c r="CV1911" s="10"/>
      <c r="CW1911" s="10"/>
      <c r="CX1911" s="10"/>
      <c r="CY1911" s="10"/>
      <c r="CZ1911" s="10"/>
      <c r="DA1911" s="10"/>
      <c r="DB1911" s="10"/>
      <c r="DC1911" s="10"/>
      <c r="DD1911" s="10"/>
      <c r="DE1911" s="10"/>
      <c r="DF1911" s="10"/>
      <c r="DG1911" s="10"/>
      <c r="DH1911" s="10"/>
      <c r="DI1911" s="10"/>
      <c r="DJ1911" s="10"/>
      <c r="DK1911" s="10"/>
      <c r="DL1911" s="10"/>
      <c r="DM1911" s="10"/>
      <c r="DN1911" s="10"/>
      <c r="DO1911" s="10"/>
      <c r="DP1911" s="10"/>
      <c r="DQ1911" s="10"/>
      <c r="DR1911" s="10"/>
      <c r="DS1911" s="10"/>
    </row>
    <row r="1912" spans="1:123" s="101" customFormat="1" ht="10.95" customHeight="1" x14ac:dyDescent="0.25">
      <c r="A1912" s="75" t="s">
        <v>348</v>
      </c>
      <c r="B1912" s="95" t="str">
        <f t="shared" si="534"/>
        <v>Bud02 2020,5004,'534000',3030.52666666667</v>
      </c>
      <c r="C1912" s="96">
        <f t="shared" si="535"/>
        <v>2020</v>
      </c>
      <c r="D1912" s="96">
        <v>5004</v>
      </c>
      <c r="E1912" s="97">
        <f>IF(LEFT(H1912,1) = "x",H1912,F1912)</f>
        <v>534000</v>
      </c>
      <c r="F1912" s="90">
        <v>534000</v>
      </c>
      <c r="G1912" s="98">
        <f>IF(""="",1,SUBSTITUTE(SUBSTITUTE("","xxp","xpp"),"xppm13","xppm08"))</f>
        <v>1</v>
      </c>
      <c r="H1912" s="98">
        <f>IF(""="",1,"")</f>
        <v>1</v>
      </c>
      <c r="I1912" s="98">
        <f>IF(""="",1,IF(LEFT("",1)&lt;&gt;"E","",1))</f>
        <v>1</v>
      </c>
      <c r="J1912" s="98">
        <f>IF(""="",1,IF(LEFT("",1)="E","",1))</f>
        <v>1</v>
      </c>
      <c r="K1912" s="99" t="s">
        <v>371</v>
      </c>
      <c r="L1912" s="91">
        <v>5004</v>
      </c>
      <c r="M1912" s="100" t="str">
        <f>IF(LEFT($G1912,4)="xppm","*","")</f>
        <v/>
      </c>
      <c r="N1912" s="101" t="str">
        <f>UPPER(TRIM("          CONTRACT SERVICES"))</f>
        <v>CONTRACT SERVICES</v>
      </c>
      <c r="P1912" s="102" t="s">
        <v>370</v>
      </c>
      <c r="R1912" s="109">
        <f>IFERROR(IF(1*AB1912&gt;0,AB1912,V1912),V1912)</f>
        <v>3030.5266666666666</v>
      </c>
      <c r="S1912" s="108"/>
      <c r="T1912" s="101">
        <f>IFERROR(IF(LEFT($G1912,4)="xppm",AD1912/VLOOKUP($G1912,$K$11:$Z$28,T$1,0),IF(LEFT($J1912,1)="E",AD1912/VLOOKUP($J1912,$K$11:$Z$28,T$1,0),AD1912/T$6)),"")</f>
        <v>1354.5</v>
      </c>
      <c r="V1912" s="101">
        <f>IFERROR(IF(LEFT($G1912,4)="xppm",AF1912/VLOOKUP($G1912,$K$11:$Z$28,V$1,0),IF(LEFT($J1912,1)="E",AF1912/VLOOKUP($J1912,$K$11:$Z$28,V$1,0),AF1912/V$6)),"")</f>
        <v>3030.5266666666666</v>
      </c>
      <c r="X1912" s="101">
        <f>IFERROR(IF(LEFT($G1912,4)="xppm",AH1912/VLOOKUP($G1912,$K$11:$Z$28,X$1,0),IF(LEFT($J1912,1)="E",AH1912/VLOOKUP($J1912,$K$11:$Z$28,X$1,0),AH1912/X$6)),"")</f>
        <v>2532.3558333333335</v>
      </c>
      <c r="Z1912" s="101">
        <f>IFERROR(IF(LEFT($G1912,4)="xppm",AJ1912/VLOOKUP($G1912,$K$11:$Z$28,Z$1,0),IF(LEFT($J1912,1)="E",AJ1912/VLOOKUP($J1912,$K$11:$Z$28,Z$1,0),AJ1912/Z$6)),"")</f>
        <v>2927</v>
      </c>
      <c r="AA1912" s="108"/>
      <c r="AB1912" s="99">
        <f>IFERROR(IF(LEFT($G1912,4)="xppm",AL1912/VLOOKUP($G1912,$K$11:$Z$28,AB$1,0),IF(LEFT($J1912,1)="E",AL1912/VLOOKUP($J1912,$K$11:$AB$28,AB$1,0),AL1912/AB$6)),"")</f>
        <v>0</v>
      </c>
      <c r="AC1912" s="110"/>
      <c r="AD1912" s="14">
        <v>4063.5</v>
      </c>
      <c r="AE1912" s="14"/>
      <c r="AF1912" s="14">
        <v>27274.74</v>
      </c>
      <c r="AG1912" s="14"/>
      <c r="AH1912" s="14">
        <v>30388.27</v>
      </c>
      <c r="AI1912" s="14"/>
      <c r="AJ1912" s="14">
        <v>35124</v>
      </c>
      <c r="AK1912" s="65"/>
      <c r="AL1912" s="14">
        <v>0</v>
      </c>
      <c r="AM1912" s="65"/>
      <c r="AN1912" s="25">
        <v>1849.46</v>
      </c>
      <c r="AO1912" s="25">
        <v>1624.65</v>
      </c>
      <c r="AP1912" s="25">
        <v>868.73</v>
      </c>
      <c r="AQ1912" s="25">
        <v>4479.3599999999997</v>
      </c>
      <c r="AR1912" s="25">
        <v>7038.15</v>
      </c>
      <c r="AS1912" s="25">
        <v>1955.15</v>
      </c>
      <c r="AT1912" s="25">
        <v>1560.83</v>
      </c>
      <c r="AU1912" s="25">
        <v>3499.35</v>
      </c>
      <c r="AV1912" s="25">
        <v>4678.3999999999996</v>
      </c>
      <c r="AW1912" s="25">
        <v>1362.5</v>
      </c>
      <c r="AX1912" s="25">
        <v>1287</v>
      </c>
      <c r="AY1912" s="25">
        <v>1414</v>
      </c>
      <c r="AZ1912" s="108"/>
      <c r="BA1912" s="10"/>
      <c r="BB1912" s="10"/>
      <c r="BC1912" s="10"/>
      <c r="BD1912" s="10"/>
      <c r="BE1912" s="10"/>
      <c r="BF1912" s="10"/>
      <c r="BG1912" s="10"/>
      <c r="BH1912" s="10"/>
      <c r="BI1912" s="10"/>
      <c r="BJ1912" s="10"/>
      <c r="BK1912" s="10"/>
      <c r="BL1912" s="10"/>
      <c r="BM1912" s="10"/>
      <c r="BN1912" s="10"/>
      <c r="BO1912" s="10"/>
      <c r="BP1912" s="10"/>
      <c r="BQ1912" s="10"/>
      <c r="BR1912" s="10"/>
      <c r="BS1912" s="10"/>
      <c r="BT1912" s="10"/>
      <c r="BU1912" s="10"/>
      <c r="BV1912" s="10"/>
      <c r="BW1912" s="10"/>
      <c r="BX1912" s="10"/>
      <c r="BY1912" s="10"/>
      <c r="BZ1912" s="10"/>
      <c r="CA1912" s="10"/>
      <c r="CB1912" s="10"/>
      <c r="CC1912" s="10"/>
      <c r="CD1912" s="10"/>
      <c r="CE1912" s="10"/>
      <c r="CF1912" s="10"/>
      <c r="CG1912" s="10"/>
      <c r="CH1912" s="10"/>
      <c r="CI1912" s="10"/>
      <c r="CJ1912" s="10"/>
      <c r="CK1912" s="10"/>
      <c r="CL1912" s="10"/>
      <c r="CM1912" s="10"/>
      <c r="CN1912" s="10"/>
      <c r="CO1912" s="10"/>
      <c r="CP1912" s="10"/>
      <c r="CQ1912" s="10"/>
      <c r="CR1912" s="10"/>
      <c r="CS1912" s="10"/>
      <c r="CT1912" s="10"/>
      <c r="CU1912" s="10"/>
      <c r="CV1912" s="10"/>
      <c r="CW1912" s="10"/>
      <c r="CX1912" s="10"/>
      <c r="CY1912" s="10"/>
      <c r="CZ1912" s="10"/>
      <c r="DA1912" s="10"/>
      <c r="DB1912" s="10"/>
      <c r="DC1912" s="10"/>
      <c r="DD1912" s="10"/>
      <c r="DE1912" s="10"/>
      <c r="DF1912" s="10"/>
      <c r="DG1912" s="10"/>
      <c r="DH1912" s="10"/>
      <c r="DI1912" s="10"/>
      <c r="DJ1912" s="10"/>
      <c r="DK1912" s="10"/>
      <c r="DL1912" s="10"/>
      <c r="DM1912" s="10"/>
      <c r="DN1912" s="10"/>
      <c r="DO1912" s="10"/>
      <c r="DP1912" s="10"/>
      <c r="DQ1912" s="10"/>
      <c r="DR1912" s="10"/>
      <c r="DS1912" s="10"/>
    </row>
    <row r="1913" spans="1:123" ht="4.05" customHeight="1" x14ac:dyDescent="0.25">
      <c r="A1913" s="75" t="s">
        <v>348</v>
      </c>
      <c r="E1913" s="111"/>
      <c r="F1913" s="112"/>
      <c r="T1913" s="25"/>
      <c r="U1913" s="25"/>
      <c r="V1913" s="25"/>
      <c r="W1913" s="25"/>
      <c r="X1913" s="25"/>
      <c r="Y1913" s="25"/>
      <c r="Z1913" s="25"/>
      <c r="AA1913" s="25"/>
      <c r="AB1913" s="14"/>
      <c r="AC1913" s="14"/>
    </row>
    <row r="1914" spans="1:123" s="86" customFormat="1" ht="15" customHeight="1" x14ac:dyDescent="0.25">
      <c r="A1914" s="75" t="s">
        <v>348</v>
      </c>
      <c r="B1914" s="80"/>
      <c r="C1914" s="80"/>
      <c r="D1914" s="80"/>
      <c r="E1914" s="81"/>
      <c r="F1914" s="82"/>
      <c r="G1914" s="81"/>
      <c r="H1914" s="81"/>
      <c r="I1914" s="81"/>
      <c r="J1914" s="81"/>
      <c r="K1914" s="81"/>
      <c r="L1914" s="83">
        <f>L1915</f>
        <v>5004</v>
      </c>
      <c r="M1914" s="84" t="s">
        <v>372</v>
      </c>
      <c r="N1914" s="84"/>
      <c r="O1914" s="84"/>
      <c r="P1914" s="84"/>
      <c r="Q1914" s="84"/>
      <c r="R1914" s="84"/>
      <c r="S1914" s="84"/>
      <c r="T1914" s="84"/>
      <c r="U1914" s="84"/>
      <c r="V1914" s="84"/>
      <c r="W1914" s="84"/>
      <c r="X1914" s="84"/>
      <c r="Y1914" s="84"/>
      <c r="Z1914" s="84"/>
      <c r="AA1914" s="84"/>
      <c r="AB1914" s="81"/>
      <c r="AC1914" s="81"/>
      <c r="AD1914" s="14"/>
      <c r="AE1914" s="14"/>
      <c r="AF1914" s="14"/>
      <c r="AG1914" s="14"/>
      <c r="AH1914" s="14"/>
      <c r="AI1914" s="14"/>
      <c r="AJ1914" s="14"/>
      <c r="AK1914" s="14"/>
      <c r="AL1914" s="14"/>
      <c r="AM1914" s="14"/>
      <c r="AN1914" s="85"/>
      <c r="AO1914" s="85"/>
      <c r="AP1914" s="85"/>
      <c r="AQ1914" s="85"/>
      <c r="AR1914" s="85"/>
      <c r="AS1914" s="85"/>
      <c r="AT1914" s="85"/>
      <c r="AU1914" s="85"/>
      <c r="AV1914" s="85"/>
      <c r="AW1914" s="85"/>
      <c r="AX1914" s="85"/>
      <c r="AY1914" s="85"/>
      <c r="AZ1914" s="84"/>
      <c r="BA1914" s="10"/>
      <c r="BB1914" s="10"/>
      <c r="BC1914" s="10"/>
      <c r="BD1914" s="10"/>
      <c r="BE1914" s="10"/>
      <c r="BF1914" s="10"/>
      <c r="BG1914" s="10"/>
      <c r="BH1914" s="10"/>
      <c r="BI1914" s="10"/>
      <c r="BJ1914" s="10"/>
      <c r="BK1914" s="10"/>
      <c r="BL1914" s="10"/>
      <c r="BM1914" s="10"/>
      <c r="BN1914" s="10"/>
      <c r="BO1914" s="10"/>
      <c r="BP1914" s="10"/>
      <c r="BQ1914" s="10"/>
      <c r="BR1914" s="10"/>
      <c r="BS1914" s="10"/>
      <c r="BT1914" s="10"/>
      <c r="BU1914" s="10"/>
      <c r="BV1914" s="10"/>
      <c r="BW1914" s="10"/>
      <c r="BX1914" s="10"/>
      <c r="BY1914" s="10"/>
      <c r="BZ1914" s="10"/>
      <c r="CA1914" s="10"/>
      <c r="CB1914" s="10"/>
      <c r="CC1914" s="10"/>
      <c r="CD1914" s="10"/>
      <c r="CE1914" s="10"/>
      <c r="CF1914" s="10"/>
      <c r="CG1914" s="10"/>
      <c r="CH1914" s="10"/>
      <c r="CI1914" s="10"/>
      <c r="CJ1914" s="10"/>
      <c r="CK1914" s="10"/>
      <c r="CL1914" s="10"/>
      <c r="CM1914" s="10"/>
      <c r="CN1914" s="10"/>
      <c r="CO1914" s="10"/>
      <c r="CP1914" s="10"/>
      <c r="CQ1914" s="10"/>
      <c r="CR1914" s="10"/>
      <c r="CS1914" s="10"/>
      <c r="CT1914" s="10"/>
      <c r="CU1914" s="10"/>
      <c r="CV1914" s="10"/>
      <c r="CW1914" s="10"/>
      <c r="CX1914" s="10"/>
      <c r="CY1914" s="10"/>
      <c r="CZ1914" s="10"/>
      <c r="DA1914" s="10"/>
      <c r="DB1914" s="10"/>
      <c r="DC1914" s="10"/>
      <c r="DD1914" s="10"/>
      <c r="DE1914" s="10"/>
      <c r="DF1914" s="10"/>
      <c r="DG1914" s="10"/>
      <c r="DH1914" s="10"/>
      <c r="DI1914" s="10"/>
      <c r="DJ1914" s="10"/>
      <c r="DK1914" s="10"/>
      <c r="DL1914" s="10"/>
      <c r="DM1914" s="10"/>
      <c r="DN1914" s="10"/>
      <c r="DO1914" s="10"/>
      <c r="DP1914" s="10"/>
      <c r="DQ1914" s="10"/>
      <c r="DR1914" s="10"/>
      <c r="DS1914" s="10"/>
    </row>
    <row r="1915" spans="1:123" s="101" customFormat="1" ht="10.95" customHeight="1" x14ac:dyDescent="0.25">
      <c r="A1915" s="75" t="s">
        <v>348</v>
      </c>
      <c r="B1915" s="95" t="str">
        <f t="shared" ref="B1915:B1926" si="536">IF(E1915&gt;0,"Bud02 " &amp; C1915 &amp;","&amp;D1915&amp;",'"&amp;E1915&amp;"',"&amp;1*R1915)</f>
        <v>Bud02 2020,5004,'542500',1536.04</v>
      </c>
      <c r="C1915" s="96">
        <f t="shared" ref="C1915:C1926" si="537">$E$5</f>
        <v>2020</v>
      </c>
      <c r="D1915" s="96">
        <v>5004</v>
      </c>
      <c r="E1915" s="97">
        <f>IF(LEFT(H1915,1) = "x",H1915,F1915)</f>
        <v>542500</v>
      </c>
      <c r="F1915" s="90">
        <v>542500</v>
      </c>
      <c r="G1915" s="98">
        <f>IF(""="",1,SUBSTITUTE(SUBSTITUTE("","xxp","xpp"),"xppm13","xppm08"))</f>
        <v>1</v>
      </c>
      <c r="H1915" s="98">
        <f>IF(""="",1,"")</f>
        <v>1</v>
      </c>
      <c r="I1915" s="98">
        <f>IF(""="",1,IF(LEFT("",1)&lt;&gt;"E","",1))</f>
        <v>1</v>
      </c>
      <c r="J1915" s="98">
        <f>IF(""="",1,IF(LEFT("",1)="E","",1))</f>
        <v>1</v>
      </c>
      <c r="K1915" s="99" t="s">
        <v>373</v>
      </c>
      <c r="L1915" s="91">
        <v>5004</v>
      </c>
      <c r="M1915" s="100" t="str">
        <f>IF(LEFT($G1915,4)="xppm","*","")</f>
        <v/>
      </c>
      <c r="N1915" s="101" t="str">
        <f>UPPER(TRIM("          MARKETING - ADVERTISING &amp; PROMOTION"))</f>
        <v>MARKETING - ADVERTISING &amp; PROMOTION</v>
      </c>
      <c r="P1915" s="102" t="s">
        <v>374</v>
      </c>
      <c r="R1915" s="109">
        <f>IFERROR(IF(1*AB1915&gt;0,AB1915,V1915),V1915)</f>
        <v>1536.04</v>
      </c>
      <c r="S1915" s="108"/>
      <c r="T1915" s="101">
        <f>IFERROR(IF(LEFT($G1915,4)="xppm",AD1915/VLOOKUP($G1915,$K$11:$Z$28,T$1,0),IF(LEFT($J1915,1)="E",AD1915/VLOOKUP($J1915,$K$11:$Z$28,T$1,0),AD1915/T$6)),"")</f>
        <v>1909.8933333333334</v>
      </c>
      <c r="V1915" s="101">
        <f>IFERROR(IF(LEFT($G1915,4)="xppm",AF1915/VLOOKUP($G1915,$K$11:$Z$28,V$1,0),IF(LEFT($J1915,1)="E",AF1915/VLOOKUP($J1915,$K$11:$Z$28,V$1,0),AF1915/V$6)),"")</f>
        <v>1536.04</v>
      </c>
      <c r="X1915" s="101">
        <f>IFERROR(IF(LEFT($G1915,4)="xppm",AH1915/VLOOKUP($G1915,$K$11:$Z$28,X$1,0),IF(LEFT($J1915,1)="E",AH1915/VLOOKUP($J1915,$K$11:$Z$28,X$1,0),AH1915/X$6)),"")</f>
        <v>1666.1016666666667</v>
      </c>
      <c r="Z1915" s="101">
        <f>IFERROR(IF(LEFT($G1915,4)="xppm",AJ1915/VLOOKUP($G1915,$K$11:$Z$28,Z$1,0),IF(LEFT($J1915,1)="E",AJ1915/VLOOKUP($J1915,$K$11:$Z$28,Z$1,0),AJ1915/Z$6)),"")</f>
        <v>1822.643566</v>
      </c>
      <c r="AA1915" s="108"/>
      <c r="AB1915" s="99">
        <f>IFERROR(IF(LEFT($G1915,4)="xppm",AL1915/VLOOKUP($G1915,$K$11:$Z$28,AB$1,0),IF(LEFT($J1915,1)="E",AL1915/VLOOKUP($J1915,$K$11:$AB$28,AB$1,0),AL1915/AB$6)),"")</f>
        <v>0</v>
      </c>
      <c r="AC1915" s="110"/>
      <c r="AD1915" s="14">
        <v>5729.68</v>
      </c>
      <c r="AE1915" s="14"/>
      <c r="AF1915" s="14">
        <v>13824.36</v>
      </c>
      <c r="AG1915" s="14"/>
      <c r="AH1915" s="14">
        <v>19993.22</v>
      </c>
      <c r="AI1915" s="14"/>
      <c r="AJ1915" s="14">
        <v>21871.722792</v>
      </c>
      <c r="AK1915" s="65"/>
      <c r="AL1915" s="14">
        <v>0</v>
      </c>
      <c r="AM1915" s="65"/>
      <c r="AN1915" s="25">
        <v>1937.56</v>
      </c>
      <c r="AO1915" s="25">
        <v>1721.23</v>
      </c>
      <c r="AP1915" s="25">
        <v>1122.0899999999999</v>
      </c>
      <c r="AQ1915" s="25">
        <v>1052.6199999999999</v>
      </c>
      <c r="AR1915" s="25">
        <v>1495.18</v>
      </c>
      <c r="AS1915" s="25">
        <v>1008.1</v>
      </c>
      <c r="AT1915" s="25">
        <v>1022.9</v>
      </c>
      <c r="AU1915" s="25">
        <v>1679.65</v>
      </c>
      <c r="AV1915" s="25">
        <v>1836.23</v>
      </c>
      <c r="AW1915" s="25">
        <v>1437.97</v>
      </c>
      <c r="AX1915" s="25">
        <v>2481.06</v>
      </c>
      <c r="AY1915" s="25">
        <v>1810.65</v>
      </c>
      <c r="AZ1915" s="108"/>
      <c r="BA1915" s="10"/>
      <c r="BB1915" s="10"/>
      <c r="BC1915" s="10"/>
      <c r="BD1915" s="10"/>
      <c r="BE1915" s="10"/>
      <c r="BF1915" s="10"/>
      <c r="BG1915" s="10"/>
      <c r="BH1915" s="10"/>
      <c r="BI1915" s="10"/>
      <c r="BJ1915" s="10"/>
      <c r="BK1915" s="10"/>
      <c r="BL1915" s="10"/>
      <c r="BM1915" s="10"/>
      <c r="BN1915" s="10"/>
      <c r="BO1915" s="10"/>
      <c r="BP1915" s="10"/>
      <c r="BQ1915" s="10"/>
      <c r="BR1915" s="10"/>
      <c r="BS1915" s="10"/>
      <c r="BT1915" s="10"/>
      <c r="BU1915" s="10"/>
      <c r="BV1915" s="10"/>
      <c r="BW1915" s="10"/>
      <c r="BX1915" s="10"/>
      <c r="BY1915" s="10"/>
      <c r="BZ1915" s="10"/>
      <c r="CA1915" s="10"/>
      <c r="CB1915" s="10"/>
      <c r="CC1915" s="10"/>
      <c r="CD1915" s="10"/>
      <c r="CE1915" s="10"/>
      <c r="CF1915" s="10"/>
      <c r="CG1915" s="10"/>
      <c r="CH1915" s="10"/>
      <c r="CI1915" s="10"/>
      <c r="CJ1915" s="10"/>
      <c r="CK1915" s="10"/>
      <c r="CL1915" s="10"/>
      <c r="CM1915" s="10"/>
      <c r="CN1915" s="10"/>
      <c r="CO1915" s="10"/>
      <c r="CP1915" s="10"/>
      <c r="CQ1915" s="10"/>
      <c r="CR1915" s="10"/>
      <c r="CS1915" s="10"/>
      <c r="CT1915" s="10"/>
      <c r="CU1915" s="10"/>
      <c r="CV1915" s="10"/>
      <c r="CW1915" s="10"/>
      <c r="CX1915" s="10"/>
      <c r="CY1915" s="10"/>
      <c r="CZ1915" s="10"/>
      <c r="DA1915" s="10"/>
      <c r="DB1915" s="10"/>
      <c r="DC1915" s="10"/>
      <c r="DD1915" s="10"/>
      <c r="DE1915" s="10"/>
      <c r="DF1915" s="10"/>
      <c r="DG1915" s="10"/>
      <c r="DH1915" s="10"/>
      <c r="DI1915" s="10"/>
      <c r="DJ1915" s="10"/>
      <c r="DK1915" s="10"/>
      <c r="DL1915" s="10"/>
      <c r="DM1915" s="10"/>
      <c r="DN1915" s="10"/>
      <c r="DO1915" s="10"/>
      <c r="DP1915" s="10"/>
      <c r="DQ1915" s="10"/>
      <c r="DR1915" s="10"/>
      <c r="DS1915" s="10"/>
    </row>
    <row r="1916" spans="1:123" s="101" customFormat="1" ht="10.95" customHeight="1" x14ac:dyDescent="0.25">
      <c r="A1916" s="75" t="s">
        <v>348</v>
      </c>
      <c r="B1916" s="95" t="str">
        <f t="shared" si="536"/>
        <v>Bud02 2020,5004,'543200',530.141111111111</v>
      </c>
      <c r="C1916" s="96">
        <f t="shared" si="537"/>
        <v>2020</v>
      </c>
      <c r="D1916" s="96">
        <v>5004</v>
      </c>
      <c r="E1916" s="97">
        <f>IF(LEFT(H1916,1) = "x",H1916,F1916)</f>
        <v>543200</v>
      </c>
      <c r="F1916" s="90">
        <v>543200</v>
      </c>
      <c r="G1916" s="98">
        <f>IF(""="",1,SUBSTITUTE(SUBSTITUTE("","xxp","xpp"),"xppm13","xppm08"))</f>
        <v>1</v>
      </c>
      <c r="H1916" s="98">
        <f>IF(""="",1,"")</f>
        <v>1</v>
      </c>
      <c r="I1916" s="98">
        <f>IF(""="",1,IF(LEFT("",1)&lt;&gt;"E","",1))</f>
        <v>1</v>
      </c>
      <c r="J1916" s="98">
        <f>IF(""="",1,IF(LEFT("",1)="E","",1))</f>
        <v>1</v>
      </c>
      <c r="K1916" s="99" t="s">
        <v>375</v>
      </c>
      <c r="L1916" s="91">
        <v>5004</v>
      </c>
      <c r="M1916" s="100" t="str">
        <f>IF(LEFT($G1916,4)="xppm","*","")</f>
        <v/>
      </c>
      <c r="N1916" s="101" t="str">
        <f>UPPER(TRIM("          CONCIERGE - RESIDENT EXPENSES"))</f>
        <v>CONCIERGE - RESIDENT EXPENSES</v>
      </c>
      <c r="P1916" s="102" t="s">
        <v>376</v>
      </c>
      <c r="R1916" s="109">
        <f>IFERROR(IF(1*AB1916&gt;0,AB1916,V1916),V1916)</f>
        <v>530.14111111111117</v>
      </c>
      <c r="S1916" s="108"/>
      <c r="T1916" s="101">
        <f>IFERROR(IF(LEFT($G1916,4)="xppm",AD1916/VLOOKUP($G1916,$K$11:$Z$28,T$1,0),IF(LEFT($J1916,1)="E",AD1916/VLOOKUP($J1916,$K$11:$Z$28,T$1,0),AD1916/T$6)),"")</f>
        <v>587.84</v>
      </c>
      <c r="V1916" s="101">
        <f>IFERROR(IF(LEFT($G1916,4)="xppm",AF1916/VLOOKUP($G1916,$K$11:$Z$28,V$1,0),IF(LEFT($J1916,1)="E",AF1916/VLOOKUP($J1916,$K$11:$Z$28,V$1,0),AF1916/V$6)),"")</f>
        <v>530.14111111111117</v>
      </c>
      <c r="X1916" s="101">
        <f>IFERROR(IF(LEFT($G1916,4)="xppm",AH1916/VLOOKUP($G1916,$K$11:$Z$28,X$1,0),IF(LEFT($J1916,1)="E",AH1916/VLOOKUP($J1916,$K$11:$Z$28,X$1,0),AH1916/X$6)),"")</f>
        <v>783.68916666666667</v>
      </c>
      <c r="Z1916" s="101">
        <f>IFERROR(IF(LEFT($G1916,4)="xppm",AJ1916/VLOOKUP($G1916,$K$11:$Z$28,Z$1,0),IF(LEFT($J1916,1)="E",AJ1916/VLOOKUP($J1916,$K$11:$Z$28,Z$1,0),AJ1916/Z$6)),"")</f>
        <v>801.95670500000006</v>
      </c>
      <c r="AA1916" s="108"/>
      <c r="AB1916" s="99">
        <f>IFERROR(IF(LEFT($G1916,4)="xppm",AL1916/VLOOKUP($G1916,$K$11:$Z$28,AB$1,0),IF(LEFT($J1916,1)="E",AL1916/VLOOKUP($J1916,$K$11:$AB$28,AB$1,0),AL1916/AB$6)),"")</f>
        <v>0</v>
      </c>
      <c r="AC1916" s="110"/>
      <c r="AD1916" s="14">
        <v>1763.52</v>
      </c>
      <c r="AE1916" s="14"/>
      <c r="AF1916" s="14">
        <v>4771.2700000000004</v>
      </c>
      <c r="AG1916" s="14"/>
      <c r="AH1916" s="14">
        <v>9404.27</v>
      </c>
      <c r="AI1916" s="14"/>
      <c r="AJ1916" s="14">
        <v>9623.4804600000007</v>
      </c>
      <c r="AK1916" s="65"/>
      <c r="AL1916" s="14">
        <v>0</v>
      </c>
      <c r="AM1916" s="65"/>
      <c r="AN1916" s="25">
        <v>261.02</v>
      </c>
      <c r="AO1916" s="25">
        <v>175.08</v>
      </c>
      <c r="AP1916" s="25">
        <v>1239.8499999999999</v>
      </c>
      <c r="AQ1916" s="25">
        <v>113.18</v>
      </c>
      <c r="AR1916" s="25">
        <v>148.87</v>
      </c>
      <c r="AS1916" s="25">
        <v>1851.26</v>
      </c>
      <c r="AT1916" s="25">
        <v>361.49</v>
      </c>
      <c r="AU1916" s="25">
        <v>70.98</v>
      </c>
      <c r="AV1916" s="25">
        <v>461.97</v>
      </c>
      <c r="AW1916" s="25">
        <v>863.52</v>
      </c>
      <c r="AX1916" s="25">
        <v>900</v>
      </c>
      <c r="AY1916" s="25">
        <v>0</v>
      </c>
      <c r="AZ1916" s="108"/>
      <c r="BA1916" s="10"/>
      <c r="BB1916" s="10"/>
      <c r="BC1916" s="10"/>
      <c r="BD1916" s="10"/>
      <c r="BE1916" s="10"/>
      <c r="BF1916" s="10"/>
      <c r="BG1916" s="10"/>
      <c r="BH1916" s="10"/>
      <c r="BI1916" s="10"/>
      <c r="BJ1916" s="10"/>
      <c r="BK1916" s="10"/>
      <c r="BL1916" s="10"/>
      <c r="BM1916" s="10"/>
      <c r="BN1916" s="10"/>
      <c r="BO1916" s="10"/>
      <c r="BP1916" s="10"/>
      <c r="BQ1916" s="10"/>
      <c r="BR1916" s="10"/>
      <c r="BS1916" s="10"/>
      <c r="BT1916" s="10"/>
      <c r="BU1916" s="10"/>
      <c r="BV1916" s="10"/>
      <c r="BW1916" s="10"/>
      <c r="BX1916" s="10"/>
      <c r="BY1916" s="10"/>
      <c r="BZ1916" s="10"/>
      <c r="CA1916" s="10"/>
      <c r="CB1916" s="10"/>
      <c r="CC1916" s="10"/>
      <c r="CD1916" s="10"/>
      <c r="CE1916" s="10"/>
      <c r="CF1916" s="10"/>
      <c r="CG1916" s="10"/>
      <c r="CH1916" s="10"/>
      <c r="CI1916" s="10"/>
      <c r="CJ1916" s="10"/>
      <c r="CK1916" s="10"/>
      <c r="CL1916" s="10"/>
      <c r="CM1916" s="10"/>
      <c r="CN1916" s="10"/>
      <c r="CO1916" s="10"/>
      <c r="CP1916" s="10"/>
      <c r="CQ1916" s="10"/>
      <c r="CR1916" s="10"/>
      <c r="CS1916" s="10"/>
      <c r="CT1916" s="10"/>
      <c r="CU1916" s="10"/>
      <c r="CV1916" s="10"/>
      <c r="CW1916" s="10"/>
      <c r="CX1916" s="10"/>
      <c r="CY1916" s="10"/>
      <c r="CZ1916" s="10"/>
      <c r="DA1916" s="10"/>
      <c r="DB1916" s="10"/>
      <c r="DC1916" s="10"/>
      <c r="DD1916" s="10"/>
      <c r="DE1916" s="10"/>
      <c r="DF1916" s="10"/>
      <c r="DG1916" s="10"/>
      <c r="DH1916" s="10"/>
      <c r="DI1916" s="10"/>
      <c r="DJ1916" s="10"/>
      <c r="DK1916" s="10"/>
      <c r="DL1916" s="10"/>
      <c r="DM1916" s="10"/>
      <c r="DN1916" s="10"/>
      <c r="DO1916" s="10"/>
      <c r="DP1916" s="10"/>
      <c r="DQ1916" s="10"/>
      <c r="DR1916" s="10"/>
      <c r="DS1916" s="10"/>
    </row>
    <row r="1917" spans="1:123" s="101" customFormat="1" ht="10.95" customHeight="1" x14ac:dyDescent="0.25">
      <c r="A1917" s="75" t="s">
        <v>348</v>
      </c>
      <c r="B1917" s="95" t="str">
        <f t="shared" si="536"/>
        <v>Bud02 2020,5004,'xga002',0.00158054356221399</v>
      </c>
      <c r="C1917" s="96">
        <f t="shared" si="537"/>
        <v>2020</v>
      </c>
      <c r="D1917" s="96">
        <v>5004</v>
      </c>
      <c r="E1917" s="97" t="str">
        <f>IF(LEFT(H1917,1) = "x",H1917,F1917)</f>
        <v>xga002</v>
      </c>
      <c r="F1917" s="90">
        <v>546000</v>
      </c>
      <c r="G1917" s="98">
        <f>IF(""="",1,SUBSTITUTE(SUBSTITUTE("","xxp","xpp"),"xppm13","xppm08"))</f>
        <v>1</v>
      </c>
      <c r="H1917" s="98" t="str">
        <f>IF("xga002"="",1,"xga002")</f>
        <v>xga002</v>
      </c>
      <c r="I1917" s="98">
        <f>IF("E1z"="",1,IF(LEFT("E1z",1)&lt;&gt;"E","E1z",1))</f>
        <v>1</v>
      </c>
      <c r="J1917" s="98" t="str">
        <f>IF("E1z"="",1,IF(LEFT("E1z",1)="E","E1z",1))</f>
        <v>E1z</v>
      </c>
      <c r="K1917" s="99" t="s">
        <v>377</v>
      </c>
      <c r="L1917" s="91">
        <v>5004</v>
      </c>
      <c r="M1917" s="100" t="str">
        <f>IF(LEFT($G1917,4)="xppm","*","")</f>
        <v/>
      </c>
      <c r="N1917" s="101" t="str">
        <f>UPPER(TRIM("          FINANCIAL CONSULTING FEES"))</f>
        <v>FINANCIAL CONSULTING FEES</v>
      </c>
      <c r="P1917" s="102" t="s">
        <v>356</v>
      </c>
      <c r="R1917" s="109">
        <f>IFERROR(IF(1*AB1917&gt;0,AB1917,V1917),V1917)</f>
        <v>1.5805435622139865E-3</v>
      </c>
      <c r="S1917" s="108"/>
      <c r="T1917" s="101">
        <f>IFERROR(IF(LEFT($G1917,4)="xppm",AD1917/VLOOKUP($G1917,$K$11:$Z$28,T$1,0),IF(LEFT($J1917,1)="E",AD1917/VLOOKUP($J1917,$K$11:$Z$28,T$1,0),AD1917/T$6)),"")</f>
        <v>1.5918079048553226E-3</v>
      </c>
      <c r="V1917" s="101">
        <f>IFERROR(IF(LEFT($G1917,4)="xppm",AF1917/VLOOKUP($G1917,$K$11:$Z$28,V$1,0),IF(LEFT($J1917,1)="E",AF1917/VLOOKUP($J1917,$K$11:$Z$28,V$1,0),AF1917/V$6)),"")</f>
        <v>1.5805435622139865E-3</v>
      </c>
      <c r="X1917" s="101">
        <f>IFERROR(IF(LEFT($G1917,4)="xppm",AH1917/VLOOKUP($G1917,$K$11:$Z$28,X$1,0),IF(LEFT($J1917,1)="E",AH1917/VLOOKUP($J1917,$K$11:$Z$28,X$1,0),AH1917/X$6)),"")</f>
        <v>1.8201003565062048E-3</v>
      </c>
      <c r="Z1917" s="101">
        <f>IFERROR(IF(LEFT($G1917,4)="xppm",AJ1917/VLOOKUP($G1917,$K$11:$Z$28,Z$1,0),IF(LEFT($J1917,1)="E",AJ1917/VLOOKUP($J1917,$K$11:$Z$28,Z$1,0),AJ1917/Z$6)),"")</f>
        <v>1.6003412249043488E-3</v>
      </c>
      <c r="AA1917" s="108"/>
      <c r="AB1917" s="99" t="str">
        <f>IFERROR(IF(LEFT($G1917,4)="xppm",AL1917/VLOOKUP($G1917,$K$11:$Z$28,AB$1,0),IF(LEFT($J1917,1)="E",AL1917/VLOOKUP($J1917,$K$11:$AB$28,AB$1,0),AL1917/AB$6)),"")</f>
        <v/>
      </c>
      <c r="AC1917" s="110"/>
      <c r="AD1917" s="14">
        <v>176435.08</v>
      </c>
      <c r="AE1917" s="14"/>
      <c r="AF1917" s="14">
        <v>526879.97</v>
      </c>
      <c r="AG1917" s="14"/>
      <c r="AH1917" s="14">
        <v>660003.27</v>
      </c>
      <c r="AI1917" s="14"/>
      <c r="AJ1917" s="14">
        <v>675170.97220299998</v>
      </c>
      <c r="AK1917" s="65"/>
      <c r="AL1917" s="14">
        <v>0</v>
      </c>
      <c r="AM1917" s="65"/>
      <c r="AN1917" s="25">
        <v>59752.74</v>
      </c>
      <c r="AO1917" s="25">
        <v>56705.2</v>
      </c>
      <c r="AP1917" s="25">
        <v>61611.21</v>
      </c>
      <c r="AQ1917" s="25">
        <v>61460.87</v>
      </c>
      <c r="AR1917" s="25">
        <v>55354.16</v>
      </c>
      <c r="AS1917" s="25">
        <v>61152.58</v>
      </c>
      <c r="AT1917" s="25">
        <v>57155.45</v>
      </c>
      <c r="AU1917" s="25">
        <v>58918.85</v>
      </c>
      <c r="AV1917" s="25">
        <v>56402.98</v>
      </c>
      <c r="AW1917" s="25">
        <v>60252.53</v>
      </c>
      <c r="AX1917" s="25">
        <v>61928.63</v>
      </c>
      <c r="AY1917" s="25">
        <v>54253.919999999998</v>
      </c>
      <c r="AZ1917" s="108"/>
      <c r="BA1917" s="10"/>
      <c r="BB1917" s="10"/>
      <c r="BC1917" s="10"/>
      <c r="BD1917" s="10"/>
      <c r="BE1917" s="10"/>
      <c r="BF1917" s="10"/>
      <c r="BG1917" s="10"/>
      <c r="BH1917" s="10"/>
      <c r="BI1917" s="10"/>
      <c r="BJ1917" s="10"/>
      <c r="BK1917" s="10"/>
      <c r="BL1917" s="10"/>
      <c r="BM1917" s="10"/>
      <c r="BN1917" s="10"/>
      <c r="BO1917" s="10"/>
      <c r="BP1917" s="10"/>
      <c r="BQ1917" s="10"/>
      <c r="BR1917" s="10"/>
      <c r="BS1917" s="10"/>
      <c r="BT1917" s="10"/>
      <c r="BU1917" s="10"/>
      <c r="BV1917" s="10"/>
      <c r="BW1917" s="10"/>
      <c r="BX1917" s="10"/>
      <c r="BY1917" s="10"/>
      <c r="BZ1917" s="10"/>
      <c r="CA1917" s="10"/>
      <c r="CB1917" s="10"/>
      <c r="CC1917" s="10"/>
      <c r="CD1917" s="10"/>
      <c r="CE1917" s="10"/>
      <c r="CF1917" s="10"/>
      <c r="CG1917" s="10"/>
      <c r="CH1917" s="10"/>
      <c r="CI1917" s="10"/>
      <c r="CJ1917" s="10"/>
      <c r="CK1917" s="10"/>
      <c r="CL1917" s="10"/>
      <c r="CM1917" s="10"/>
      <c r="CN1917" s="10"/>
      <c r="CO1917" s="10"/>
      <c r="CP1917" s="10"/>
      <c r="CQ1917" s="10"/>
      <c r="CR1917" s="10"/>
      <c r="CS1917" s="10"/>
      <c r="CT1917" s="10"/>
      <c r="CU1917" s="10"/>
      <c r="CV1917" s="10"/>
      <c r="CW1917" s="10"/>
      <c r="CX1917" s="10"/>
      <c r="CY1917" s="10"/>
      <c r="CZ1917" s="10"/>
      <c r="DA1917" s="10"/>
      <c r="DB1917" s="10"/>
      <c r="DC1917" s="10"/>
      <c r="DD1917" s="10"/>
      <c r="DE1917" s="10"/>
      <c r="DF1917" s="10"/>
      <c r="DG1917" s="10"/>
      <c r="DH1917" s="10"/>
      <c r="DI1917" s="10"/>
      <c r="DJ1917" s="10"/>
      <c r="DK1917" s="10"/>
      <c r="DL1917" s="10"/>
      <c r="DM1917" s="10"/>
      <c r="DN1917" s="10"/>
      <c r="DO1917" s="10"/>
      <c r="DP1917" s="10"/>
      <c r="DQ1917" s="10"/>
      <c r="DR1917" s="10"/>
      <c r="DS1917" s="10"/>
    </row>
    <row r="1918" spans="1:123" s="101" customFormat="1" ht="10.95" customHeight="1" x14ac:dyDescent="0.25">
      <c r="A1918" s="75" t="s">
        <v>348</v>
      </c>
      <c r="B1918" s="95" t="str">
        <f t="shared" si="536"/>
        <v>Bud02 2020,5004,'505300',10572.7811111111</v>
      </c>
      <c r="C1918" s="96">
        <f t="shared" si="537"/>
        <v>2020</v>
      </c>
      <c r="D1918" s="96">
        <v>5004</v>
      </c>
      <c r="E1918" s="97">
        <f>IF(LEFT(H1918,1) = "x",H1918,F1918)</f>
        <v>505300</v>
      </c>
      <c r="F1918" s="90">
        <v>505300</v>
      </c>
      <c r="G1918" s="98">
        <f>IF(""="",1,SUBSTITUTE(SUBSTITUTE("","xxp","xpp"),"xppm13","xppm08"))</f>
        <v>1</v>
      </c>
      <c r="H1918" s="98">
        <f>IF(""="",1,"")</f>
        <v>1</v>
      </c>
      <c r="I1918" s="98">
        <f>IF(""="",1,IF(LEFT("",1)&lt;&gt;"E","",1))</f>
        <v>1</v>
      </c>
      <c r="J1918" s="98">
        <f>IF(""="",1,IF(LEFT("",1)="E","",1))</f>
        <v>1</v>
      </c>
      <c r="K1918" s="99" t="s">
        <v>378</v>
      </c>
      <c r="L1918" s="91">
        <v>5004</v>
      </c>
      <c r="M1918" s="100" t="str">
        <f>IF(LEFT($G1918,4)="xppm","*","")</f>
        <v/>
      </c>
      <c r="N1918" s="101" t="str">
        <f>UPPER(TRIM("          PROFESSIONAL FEES"))</f>
        <v>PROFESSIONAL FEES</v>
      </c>
      <c r="P1918" s="102" t="s">
        <v>356</v>
      </c>
      <c r="R1918" s="109">
        <f>IFERROR(IF(1*AB1918&gt;0,AB1918,V1918),V1918)</f>
        <v>10572.781111111111</v>
      </c>
      <c r="S1918" s="108"/>
      <c r="T1918" s="101">
        <f>IFERROR(IF(LEFT($G1918,4)="xppm",AD1918/VLOOKUP($G1918,$K$11:$Z$28,T$1,0),IF(LEFT($J1918,1)="E",AD1918/VLOOKUP($J1918,$K$11:$Z$28,T$1,0),AD1918/T$6)),"")</f>
        <v>10456.973333333333</v>
      </c>
      <c r="V1918" s="101">
        <f>IFERROR(IF(LEFT($G1918,4)="xppm",AF1918/VLOOKUP($G1918,$K$11:$Z$28,V$1,0),IF(LEFT($J1918,1)="E",AF1918/VLOOKUP($J1918,$K$11:$Z$28,V$1,0),AF1918/V$6)),"")</f>
        <v>10572.781111111111</v>
      </c>
      <c r="X1918" s="101">
        <f>IFERROR(IF(LEFT($G1918,4)="xppm",AH1918/VLOOKUP($G1918,$K$11:$Z$28,X$1,0),IF(LEFT($J1918,1)="E",AH1918/VLOOKUP($J1918,$K$11:$Z$28,X$1,0),AH1918/X$6)),"")</f>
        <v>8368.0941666666677</v>
      </c>
      <c r="Z1918" s="101">
        <f>IFERROR(IF(LEFT($G1918,4)="xppm",AJ1918/VLOOKUP($G1918,$K$11:$Z$28,Z$1,0),IF(LEFT($J1918,1)="E",AJ1918/VLOOKUP($J1918,$K$11:$Z$28,Z$1,0),AJ1918/Z$6)),"")</f>
        <v>10552.154166666667</v>
      </c>
      <c r="AA1918" s="108"/>
      <c r="AB1918" s="99">
        <f>IFERROR(IF(LEFT($G1918,4)="xppm",AL1918/VLOOKUP($G1918,$K$11:$Z$28,AB$1,0),IF(LEFT($J1918,1)="E",AL1918/VLOOKUP($J1918,$K$11:$AB$28,AB$1,0),AL1918/AB$6)),"")</f>
        <v>0</v>
      </c>
      <c r="AC1918" s="110"/>
      <c r="AD1918" s="14">
        <v>31370.92</v>
      </c>
      <c r="AE1918" s="14"/>
      <c r="AF1918" s="14">
        <v>95155.03</v>
      </c>
      <c r="AG1918" s="14"/>
      <c r="AH1918" s="14">
        <v>100417.13</v>
      </c>
      <c r="AI1918" s="14"/>
      <c r="AJ1918" s="14">
        <v>126625.85</v>
      </c>
      <c r="AK1918" s="65"/>
      <c r="AL1918" s="14">
        <v>0</v>
      </c>
      <c r="AM1918" s="65"/>
      <c r="AN1918" s="25">
        <v>5667.78</v>
      </c>
      <c r="AO1918" s="25">
        <v>3732.52</v>
      </c>
      <c r="AP1918" s="25">
        <v>-3815.89</v>
      </c>
      <c r="AQ1918" s="25">
        <v>8252.84</v>
      </c>
      <c r="AR1918" s="25">
        <v>10188.969999999999</v>
      </c>
      <c r="AS1918" s="25">
        <v>8625.69</v>
      </c>
      <c r="AT1918" s="25">
        <v>9851.2800000000007</v>
      </c>
      <c r="AU1918" s="25">
        <v>16677.02</v>
      </c>
      <c r="AV1918" s="25">
        <v>10188.31</v>
      </c>
      <c r="AW1918" s="25">
        <v>12650.52</v>
      </c>
      <c r="AX1918" s="25">
        <v>14699.2</v>
      </c>
      <c r="AY1918" s="25">
        <v>4021.2</v>
      </c>
      <c r="AZ1918" s="108"/>
      <c r="BA1918" s="10"/>
      <c r="BB1918" s="10"/>
      <c r="BC1918" s="10"/>
      <c r="BD1918" s="10"/>
      <c r="BE1918" s="10"/>
      <c r="BF1918" s="10"/>
      <c r="BG1918" s="10"/>
      <c r="BH1918" s="10"/>
      <c r="BI1918" s="10"/>
      <c r="BJ1918" s="10"/>
      <c r="BK1918" s="10"/>
      <c r="BL1918" s="10"/>
      <c r="BM1918" s="10"/>
      <c r="BN1918" s="10"/>
      <c r="BO1918" s="10"/>
      <c r="BP1918" s="10"/>
      <c r="BQ1918" s="10"/>
      <c r="BR1918" s="10"/>
      <c r="BS1918" s="10"/>
      <c r="BT1918" s="10"/>
      <c r="BU1918" s="10"/>
      <c r="BV1918" s="10"/>
      <c r="BW1918" s="10"/>
      <c r="BX1918" s="10"/>
      <c r="BY1918" s="10"/>
      <c r="BZ1918" s="10"/>
      <c r="CA1918" s="10"/>
      <c r="CB1918" s="10"/>
      <c r="CC1918" s="10"/>
      <c r="CD1918" s="10"/>
      <c r="CE1918" s="10"/>
      <c r="CF1918" s="10"/>
      <c r="CG1918" s="10"/>
      <c r="CH1918" s="10"/>
      <c r="CI1918" s="10"/>
      <c r="CJ1918" s="10"/>
      <c r="CK1918" s="10"/>
      <c r="CL1918" s="10"/>
      <c r="CM1918" s="10"/>
      <c r="CN1918" s="10"/>
      <c r="CO1918" s="10"/>
      <c r="CP1918" s="10"/>
      <c r="CQ1918" s="10"/>
      <c r="CR1918" s="10"/>
      <c r="CS1918" s="10"/>
      <c r="CT1918" s="10"/>
      <c r="CU1918" s="10"/>
      <c r="CV1918" s="10"/>
      <c r="CW1918" s="10"/>
      <c r="CX1918" s="10"/>
      <c r="CY1918" s="10"/>
      <c r="CZ1918" s="10"/>
      <c r="DA1918" s="10"/>
      <c r="DB1918" s="10"/>
      <c r="DC1918" s="10"/>
      <c r="DD1918" s="10"/>
      <c r="DE1918" s="10"/>
      <c r="DF1918" s="10"/>
      <c r="DG1918" s="10"/>
      <c r="DH1918" s="10"/>
      <c r="DI1918" s="10"/>
      <c r="DJ1918" s="10"/>
      <c r="DK1918" s="10"/>
      <c r="DL1918" s="10"/>
      <c r="DM1918" s="10"/>
      <c r="DN1918" s="10"/>
      <c r="DO1918" s="10"/>
      <c r="DP1918" s="10"/>
      <c r="DQ1918" s="10"/>
      <c r="DR1918" s="10"/>
      <c r="DS1918" s="10"/>
    </row>
    <row r="1919" spans="1:123" s="101" customFormat="1" ht="10.95" customHeight="1" x14ac:dyDescent="0.25">
      <c r="A1919" s="75" t="s">
        <v>348</v>
      </c>
      <c r="B1919" s="95" t="str">
        <f t="shared" si="536"/>
        <v>Bud02 2020,5004,'548000',1531.27333333333</v>
      </c>
      <c r="C1919" s="96">
        <f t="shared" si="537"/>
        <v>2020</v>
      </c>
      <c r="D1919" s="96">
        <v>5004</v>
      </c>
      <c r="E1919" s="97">
        <f>IF(LEFT(H1919,1) = "x",H1919,F1919)</f>
        <v>548000</v>
      </c>
      <c r="F1919" s="90">
        <v>548000</v>
      </c>
      <c r="G1919" s="98">
        <f>IF(""="",1,SUBSTITUTE(SUBSTITUTE("","xxp","xpp"),"xppm13","xppm08"))</f>
        <v>1</v>
      </c>
      <c r="H1919" s="98">
        <f>IF(""="",1,"")</f>
        <v>1</v>
      </c>
      <c r="I1919" s="98">
        <f>IF(""="",1,IF(LEFT("",1)&lt;&gt;"E","",1))</f>
        <v>1</v>
      </c>
      <c r="J1919" s="98">
        <f>IF(""="",1,IF(LEFT("",1)="E","",1))</f>
        <v>1</v>
      </c>
      <c r="K1919" s="99" t="s">
        <v>379</v>
      </c>
      <c r="L1919" s="91">
        <v>5004</v>
      </c>
      <c r="M1919" s="100" t="str">
        <f>IF(LEFT($G1919,4)="xppm","*","")</f>
        <v/>
      </c>
      <c r="N1919" s="101" t="str">
        <f>UPPER(TRIM("          CABLE TV/INTERNET"))</f>
        <v>CABLE TV/INTERNET</v>
      </c>
      <c r="P1919" s="102" t="s">
        <v>370</v>
      </c>
      <c r="R1919" s="109">
        <f>IFERROR(IF(1*AB1919&gt;0,AB1919,V1919),V1919)</f>
        <v>1531.2733333333333</v>
      </c>
      <c r="S1919" s="108"/>
      <c r="T1919" s="101">
        <f>IFERROR(IF(LEFT($G1919,4)="xppm",AD1919/VLOOKUP($G1919,$K$11:$Z$28,T$1,0),IF(LEFT($J1919,1)="E",AD1919/VLOOKUP($J1919,$K$11:$Z$28,T$1,0),AD1919/T$6)),"")</f>
        <v>1471.6466666666665</v>
      </c>
      <c r="V1919" s="101">
        <f>IFERROR(IF(LEFT($G1919,4)="xppm",AF1919/VLOOKUP($G1919,$K$11:$Z$28,V$1,0),IF(LEFT($J1919,1)="E",AF1919/VLOOKUP($J1919,$K$11:$Z$28,V$1,0),AF1919/V$6)),"")</f>
        <v>1531.2733333333333</v>
      </c>
      <c r="X1919" s="101">
        <f>IFERROR(IF(LEFT($G1919,4)="xppm",AH1919/VLOOKUP($G1919,$K$11:$Z$28,X$1,0),IF(LEFT($J1919,1)="E",AH1919/VLOOKUP($J1919,$K$11:$Z$28,X$1,0),AH1919/X$6)),"")</f>
        <v>1580.8758333333333</v>
      </c>
      <c r="Z1919" s="101">
        <f>IFERROR(IF(LEFT($G1919,4)="xppm",AJ1919/VLOOKUP($G1919,$K$11:$Z$28,Z$1,0),IF(LEFT($J1919,1)="E",AJ1919/VLOOKUP($J1919,$K$11:$Z$28,Z$1,0),AJ1919/Z$6)),"")</f>
        <v>1651.1016666666667</v>
      </c>
      <c r="AA1919" s="108"/>
      <c r="AB1919" s="99">
        <f>IFERROR(IF(LEFT($G1919,4)="xppm",AL1919/VLOOKUP($G1919,$K$11:$Z$28,AB$1,0),IF(LEFT($J1919,1)="E",AL1919/VLOOKUP($J1919,$K$11:$AB$28,AB$1,0),AL1919/AB$6)),"")</f>
        <v>0</v>
      </c>
      <c r="AC1919" s="110"/>
      <c r="AD1919" s="14">
        <v>4414.9399999999996</v>
      </c>
      <c r="AE1919" s="14"/>
      <c r="AF1919" s="14">
        <v>13781.46</v>
      </c>
      <c r="AG1919" s="14"/>
      <c r="AH1919" s="14">
        <v>18970.509999999998</v>
      </c>
      <c r="AI1919" s="14"/>
      <c r="AJ1919" s="14">
        <v>19813.22</v>
      </c>
      <c r="AK1919" s="65"/>
      <c r="AL1919" s="14">
        <v>0</v>
      </c>
      <c r="AM1919" s="65"/>
      <c r="AN1919" s="25">
        <v>1932.81</v>
      </c>
      <c r="AO1919" s="25">
        <v>1899.19</v>
      </c>
      <c r="AP1919" s="25">
        <v>1565.74</v>
      </c>
      <c r="AQ1919" s="25">
        <v>1565.73</v>
      </c>
      <c r="AR1919" s="25">
        <v>1543.33</v>
      </c>
      <c r="AS1919" s="25">
        <v>1563.34</v>
      </c>
      <c r="AT1919" s="25">
        <v>1565</v>
      </c>
      <c r="AU1919" s="25">
        <v>1564.56</v>
      </c>
      <c r="AV1919" s="25">
        <v>1564.56</v>
      </c>
      <c r="AW1919" s="25">
        <v>1564.56</v>
      </c>
      <c r="AX1919" s="25">
        <v>1384.82</v>
      </c>
      <c r="AY1919" s="25">
        <v>1465.56</v>
      </c>
      <c r="AZ1919" s="108"/>
      <c r="BA1919" s="10"/>
      <c r="BB1919" s="10"/>
      <c r="BC1919" s="10"/>
      <c r="BD1919" s="10"/>
      <c r="BE1919" s="10"/>
      <c r="BF1919" s="10"/>
      <c r="BG1919" s="10"/>
      <c r="BH1919" s="10"/>
      <c r="BI1919" s="10"/>
      <c r="BJ1919" s="10"/>
      <c r="BK1919" s="10"/>
      <c r="BL1919" s="10"/>
      <c r="BM1919" s="10"/>
      <c r="BN1919" s="10"/>
      <c r="BO1919" s="10"/>
      <c r="BP1919" s="10"/>
      <c r="BQ1919" s="10"/>
      <c r="BR1919" s="10"/>
      <c r="BS1919" s="10"/>
      <c r="BT1919" s="10"/>
      <c r="BU1919" s="10"/>
      <c r="BV1919" s="10"/>
      <c r="BW1919" s="10"/>
      <c r="BX1919" s="10"/>
      <c r="BY1919" s="10"/>
      <c r="BZ1919" s="10"/>
      <c r="CA1919" s="10"/>
      <c r="CB1919" s="10"/>
      <c r="CC1919" s="10"/>
      <c r="CD1919" s="10"/>
      <c r="CE1919" s="10"/>
      <c r="CF1919" s="10"/>
      <c r="CG1919" s="10"/>
      <c r="CH1919" s="10"/>
      <c r="CI1919" s="10"/>
      <c r="CJ1919" s="10"/>
      <c r="CK1919" s="10"/>
      <c r="CL1919" s="10"/>
      <c r="CM1919" s="10"/>
      <c r="CN1919" s="10"/>
      <c r="CO1919" s="10"/>
      <c r="CP1919" s="10"/>
      <c r="CQ1919" s="10"/>
      <c r="CR1919" s="10"/>
      <c r="CS1919" s="10"/>
      <c r="CT1919" s="10"/>
      <c r="CU1919" s="10"/>
      <c r="CV1919" s="10"/>
      <c r="CW1919" s="10"/>
      <c r="CX1919" s="10"/>
      <c r="CY1919" s="10"/>
      <c r="CZ1919" s="10"/>
      <c r="DA1919" s="10"/>
      <c r="DB1919" s="10"/>
      <c r="DC1919" s="10"/>
      <c r="DD1919" s="10"/>
      <c r="DE1919" s="10"/>
      <c r="DF1919" s="10"/>
      <c r="DG1919" s="10"/>
      <c r="DH1919" s="10"/>
      <c r="DI1919" s="10"/>
      <c r="DJ1919" s="10"/>
      <c r="DK1919" s="10"/>
      <c r="DL1919" s="10"/>
      <c r="DM1919" s="10"/>
      <c r="DN1919" s="10"/>
      <c r="DO1919" s="10"/>
      <c r="DP1919" s="10"/>
      <c r="DQ1919" s="10"/>
      <c r="DR1919" s="10"/>
      <c r="DS1919" s="10"/>
    </row>
    <row r="1920" spans="1:123" s="101" customFormat="1" ht="10.95" customHeight="1" x14ac:dyDescent="0.25">
      <c r="A1920" s="75" t="s">
        <v>348</v>
      </c>
      <c r="B1920" s="95" t="str">
        <f t="shared" si="536"/>
        <v>Bud02 2020,5004,'549000',10447.5644444444</v>
      </c>
      <c r="C1920" s="96">
        <f t="shared" si="537"/>
        <v>2020</v>
      </c>
      <c r="D1920" s="96">
        <v>5004</v>
      </c>
      <c r="E1920" s="97">
        <f>IF(LEFT(H1920,1) = "x",H1920,F1920)</f>
        <v>549000</v>
      </c>
      <c r="F1920" s="90">
        <v>549000</v>
      </c>
      <c r="G1920" s="98">
        <f>IF(""="",1,SUBSTITUTE(SUBSTITUTE("","xxp","xpp"),"xppm13","xppm08"))</f>
        <v>1</v>
      </c>
      <c r="H1920" s="98">
        <f>IF(""="",1,"")</f>
        <v>1</v>
      </c>
      <c r="I1920" s="98">
        <f>IF(""="",1,IF(LEFT("",1)&lt;&gt;"E","",1))</f>
        <v>1</v>
      </c>
      <c r="J1920" s="98">
        <f>IF(""="",1,IF(LEFT("",1)="E","",1))</f>
        <v>1</v>
      </c>
      <c r="K1920" s="99" t="s">
        <v>380</v>
      </c>
      <c r="L1920" s="91">
        <v>5004</v>
      </c>
      <c r="M1920" s="100" t="str">
        <f>IF(LEFT($G1920,4)="xppm","*","")</f>
        <v/>
      </c>
      <c r="N1920" s="101" t="str">
        <f>UPPER(TRIM("          COMPUTER HARDWARE/SOFTWARE"))</f>
        <v>COMPUTER HARDWARE/SOFTWARE</v>
      </c>
      <c r="P1920" s="102" t="s">
        <v>370</v>
      </c>
      <c r="R1920" s="109">
        <f>IFERROR(IF(1*AB1920&gt;0,AB1920,V1920),V1920)</f>
        <v>10447.564444444444</v>
      </c>
      <c r="S1920" s="108"/>
      <c r="T1920" s="101">
        <f>IFERROR(IF(LEFT($G1920,4)="xppm",AD1920/VLOOKUP($G1920,$K$11:$Z$28,T$1,0),IF(LEFT($J1920,1)="E",AD1920/VLOOKUP($J1920,$K$11:$Z$28,T$1,0),AD1920/T$6)),"")</f>
        <v>9937.5</v>
      </c>
      <c r="V1920" s="101">
        <f>IFERROR(IF(LEFT($G1920,4)="xppm",AF1920/VLOOKUP($G1920,$K$11:$Z$28,V$1,0),IF(LEFT($J1920,1)="E",AF1920/VLOOKUP($J1920,$K$11:$Z$28,V$1,0),AF1920/V$6)),"")</f>
        <v>10447.564444444444</v>
      </c>
      <c r="X1920" s="101">
        <f>IFERROR(IF(LEFT($G1920,4)="xppm",AH1920/VLOOKUP($G1920,$K$11:$Z$28,X$1,0),IF(LEFT($J1920,1)="E",AH1920/VLOOKUP($J1920,$K$11:$Z$28,X$1,0),AH1920/X$6)),"")</f>
        <v>10956.625</v>
      </c>
      <c r="Z1920" s="101">
        <f>IFERROR(IF(LEFT($G1920,4)="xppm",AJ1920/VLOOKUP($G1920,$K$11:$Z$28,Z$1,0),IF(LEFT($J1920,1)="E",AJ1920/VLOOKUP($J1920,$K$11:$Z$28,Z$1,0),AJ1920/Z$6)),"")</f>
        <v>9624.1281719999988</v>
      </c>
      <c r="AA1920" s="108"/>
      <c r="AB1920" s="99">
        <f>IFERROR(IF(LEFT($G1920,4)="xppm",AL1920/VLOOKUP($G1920,$K$11:$Z$28,AB$1,0),IF(LEFT($J1920,1)="E",AL1920/VLOOKUP($J1920,$K$11:$AB$28,AB$1,0),AL1920/AB$6)),"")</f>
        <v>0</v>
      </c>
      <c r="AC1920" s="110"/>
      <c r="AD1920" s="14">
        <v>29812.5</v>
      </c>
      <c r="AE1920" s="14"/>
      <c r="AF1920" s="14">
        <v>94028.08</v>
      </c>
      <c r="AG1920" s="14"/>
      <c r="AH1920" s="14">
        <v>131479.5</v>
      </c>
      <c r="AI1920" s="14"/>
      <c r="AJ1920" s="14">
        <v>115489.53806399999</v>
      </c>
      <c r="AK1920" s="65"/>
      <c r="AL1920" s="14">
        <v>0</v>
      </c>
      <c r="AM1920" s="65"/>
      <c r="AN1920" s="25">
        <v>12898.13</v>
      </c>
      <c r="AO1920" s="25">
        <v>11298.9</v>
      </c>
      <c r="AP1920" s="25">
        <v>10469.92</v>
      </c>
      <c r="AQ1920" s="25">
        <v>12279.65</v>
      </c>
      <c r="AR1920" s="25">
        <v>11541.3</v>
      </c>
      <c r="AS1920" s="25">
        <v>10897.52</v>
      </c>
      <c r="AT1920" s="25">
        <v>11011.05</v>
      </c>
      <c r="AU1920" s="25">
        <v>9882.08</v>
      </c>
      <c r="AV1920" s="25">
        <v>8603.98</v>
      </c>
      <c r="AW1920" s="25">
        <v>9791.9599999999991</v>
      </c>
      <c r="AX1920" s="25">
        <v>10289.02</v>
      </c>
      <c r="AY1920" s="25">
        <v>9731.52</v>
      </c>
      <c r="AZ1920" s="108"/>
      <c r="BA1920" s="10"/>
      <c r="BB1920" s="10"/>
      <c r="BC1920" s="10"/>
      <c r="BD1920" s="10"/>
      <c r="BE1920" s="10"/>
      <c r="BF1920" s="10"/>
      <c r="BG1920" s="10"/>
      <c r="BH1920" s="10"/>
      <c r="BI1920" s="10"/>
      <c r="BJ1920" s="10"/>
      <c r="BK1920" s="10"/>
      <c r="BL1920" s="10"/>
      <c r="BM1920" s="10"/>
      <c r="BN1920" s="10"/>
      <c r="BO1920" s="10"/>
      <c r="BP1920" s="10"/>
      <c r="BQ1920" s="10"/>
      <c r="BR1920" s="10"/>
      <c r="BS1920" s="10"/>
      <c r="BT1920" s="10"/>
      <c r="BU1920" s="10"/>
      <c r="BV1920" s="10"/>
      <c r="BW1920" s="10"/>
      <c r="BX1920" s="10"/>
      <c r="BY1920" s="10"/>
      <c r="BZ1920" s="10"/>
      <c r="CA1920" s="10"/>
      <c r="CB1920" s="10"/>
      <c r="CC1920" s="10"/>
      <c r="CD1920" s="10"/>
      <c r="CE1920" s="10"/>
      <c r="CF1920" s="10"/>
      <c r="CG1920" s="10"/>
      <c r="CH1920" s="10"/>
      <c r="CI1920" s="10"/>
      <c r="CJ1920" s="10"/>
      <c r="CK1920" s="10"/>
      <c r="CL1920" s="10"/>
      <c r="CM1920" s="10"/>
      <c r="CN1920" s="10"/>
      <c r="CO1920" s="10"/>
      <c r="CP1920" s="10"/>
      <c r="CQ1920" s="10"/>
      <c r="CR1920" s="10"/>
      <c r="CS1920" s="10"/>
      <c r="CT1920" s="10"/>
      <c r="CU1920" s="10"/>
      <c r="CV1920" s="10"/>
      <c r="CW1920" s="10"/>
      <c r="CX1920" s="10"/>
      <c r="CY1920" s="10"/>
      <c r="CZ1920" s="10"/>
      <c r="DA1920" s="10"/>
      <c r="DB1920" s="10"/>
      <c r="DC1920" s="10"/>
      <c r="DD1920" s="10"/>
      <c r="DE1920" s="10"/>
      <c r="DF1920" s="10"/>
      <c r="DG1920" s="10"/>
      <c r="DH1920" s="10"/>
      <c r="DI1920" s="10"/>
      <c r="DJ1920" s="10"/>
      <c r="DK1920" s="10"/>
      <c r="DL1920" s="10"/>
      <c r="DM1920" s="10"/>
      <c r="DN1920" s="10"/>
      <c r="DO1920" s="10"/>
      <c r="DP1920" s="10"/>
      <c r="DQ1920" s="10"/>
      <c r="DR1920" s="10"/>
      <c r="DS1920" s="10"/>
    </row>
    <row r="1921" spans="1:123" s="101" customFormat="1" ht="10.95" customHeight="1" x14ac:dyDescent="0.25">
      <c r="A1921" s="75" t="s">
        <v>348</v>
      </c>
      <c r="B1921" s="95" t="str">
        <f t="shared" si="536"/>
        <v>Bud02 2020,5004,'550000',8826.89888888889</v>
      </c>
      <c r="C1921" s="96">
        <f t="shared" si="537"/>
        <v>2020</v>
      </c>
      <c r="D1921" s="96">
        <v>5004</v>
      </c>
      <c r="E1921" s="97">
        <f>IF(LEFT(H1921,1) = "x",H1921,F1921)</f>
        <v>550000</v>
      </c>
      <c r="F1921" s="90">
        <v>550000</v>
      </c>
      <c r="G1921" s="98">
        <f>IF(""="",1,SUBSTITUTE(SUBSTITUTE("","xxp","xpp"),"xppm13","xppm08"))</f>
        <v>1</v>
      </c>
      <c r="H1921" s="98">
        <f>IF(""="",1,"")</f>
        <v>1</v>
      </c>
      <c r="I1921" s="98">
        <f>IF(""="",1,IF(LEFT("",1)&lt;&gt;"E","",1))</f>
        <v>1</v>
      </c>
      <c r="J1921" s="98">
        <f>IF(""="",1,IF(LEFT("",1)="E","",1))</f>
        <v>1</v>
      </c>
      <c r="K1921" s="99" t="s">
        <v>381</v>
      </c>
      <c r="L1921" s="91">
        <v>5004</v>
      </c>
      <c r="M1921" s="100" t="str">
        <f>IF(LEFT($G1921,4)="xppm","*","")</f>
        <v/>
      </c>
      <c r="N1921" s="101" t="str">
        <f>UPPER(TRIM("          EMPLOYEE EXPENSES"))</f>
        <v>EMPLOYEE EXPENSES</v>
      </c>
      <c r="P1921" s="102" t="s">
        <v>382</v>
      </c>
      <c r="R1921" s="109">
        <f>IFERROR(IF(1*AB1921&gt;0,AB1921,V1921),V1921)</f>
        <v>8826.8988888888889</v>
      </c>
      <c r="S1921" s="108"/>
      <c r="T1921" s="101">
        <f>IFERROR(IF(LEFT($G1921,4)="xppm",AD1921/VLOOKUP($G1921,$K$11:$Z$28,T$1,0),IF(LEFT($J1921,1)="E",AD1921/VLOOKUP($J1921,$K$11:$Z$28,T$1,0),AD1921/T$6)),"")</f>
        <v>8053.6466666666665</v>
      </c>
      <c r="V1921" s="101">
        <f>IFERROR(IF(LEFT($G1921,4)="xppm",AF1921/VLOOKUP($G1921,$K$11:$Z$28,V$1,0),IF(LEFT($J1921,1)="E",AF1921/VLOOKUP($J1921,$K$11:$Z$28,V$1,0),AF1921/V$6)),"")</f>
        <v>8826.8988888888889</v>
      </c>
      <c r="X1921" s="101">
        <f>IFERROR(IF(LEFT($G1921,4)="xppm",AH1921/VLOOKUP($G1921,$K$11:$Z$28,X$1,0),IF(LEFT($J1921,1)="E",AH1921/VLOOKUP($J1921,$K$11:$Z$28,X$1,0),AH1921/X$6)),"")</f>
        <v>5960.7224999999999</v>
      </c>
      <c r="Z1921" s="101">
        <f>IFERROR(IF(LEFT($G1921,4)="xppm",AJ1921/VLOOKUP($G1921,$K$11:$Z$28,Z$1,0),IF(LEFT($J1921,1)="E",AJ1921/VLOOKUP($J1921,$K$11:$Z$28,Z$1,0),AJ1921/Z$6)),"")</f>
        <v>5285.6695486666667</v>
      </c>
      <c r="AA1921" s="108"/>
      <c r="AB1921" s="99">
        <f>IFERROR(IF(LEFT($G1921,4)="xppm",AL1921/VLOOKUP($G1921,$K$11:$Z$28,AB$1,0),IF(LEFT($J1921,1)="E",AL1921/VLOOKUP($J1921,$K$11:$AB$28,AB$1,0),AL1921/AB$6)),"")</f>
        <v>0</v>
      </c>
      <c r="AC1921" s="110"/>
      <c r="AD1921" s="14">
        <v>24160.94</v>
      </c>
      <c r="AE1921" s="14"/>
      <c r="AF1921" s="14">
        <v>79442.09</v>
      </c>
      <c r="AG1921" s="14"/>
      <c r="AH1921" s="14">
        <v>71528.67</v>
      </c>
      <c r="AI1921" s="14"/>
      <c r="AJ1921" s="14">
        <v>63428.034584000001</v>
      </c>
      <c r="AK1921" s="65"/>
      <c r="AL1921" s="14">
        <v>0</v>
      </c>
      <c r="AM1921" s="65"/>
      <c r="AN1921" s="25">
        <v>2883.04</v>
      </c>
      <c r="AO1921" s="25">
        <v>6313.71</v>
      </c>
      <c r="AP1921" s="25">
        <v>7439.23</v>
      </c>
      <c r="AQ1921" s="25">
        <v>6069.24</v>
      </c>
      <c r="AR1921" s="25">
        <v>14555.89</v>
      </c>
      <c r="AS1921" s="25">
        <v>8419.6200000000008</v>
      </c>
      <c r="AT1921" s="25">
        <v>8925.3700000000008</v>
      </c>
      <c r="AU1921" s="25">
        <v>8118.71</v>
      </c>
      <c r="AV1921" s="25">
        <v>9192.32</v>
      </c>
      <c r="AW1921" s="25">
        <v>9068.16</v>
      </c>
      <c r="AX1921" s="25">
        <v>5656.73</v>
      </c>
      <c r="AY1921" s="25">
        <v>9436.0499999999993</v>
      </c>
      <c r="AZ1921" s="108"/>
      <c r="BA1921" s="10"/>
      <c r="BB1921" s="10"/>
      <c r="BC1921" s="10"/>
      <c r="BD1921" s="10"/>
      <c r="BE1921" s="10"/>
      <c r="BF1921" s="10"/>
      <c r="BG1921" s="10"/>
      <c r="BH1921" s="10"/>
      <c r="BI1921" s="10"/>
      <c r="BJ1921" s="10"/>
      <c r="BK1921" s="10"/>
      <c r="BL1921" s="10"/>
      <c r="BM1921" s="10"/>
      <c r="BN1921" s="10"/>
      <c r="BO1921" s="10"/>
      <c r="BP1921" s="10"/>
      <c r="BQ1921" s="10"/>
      <c r="BR1921" s="10"/>
      <c r="BS1921" s="10"/>
      <c r="BT1921" s="10"/>
      <c r="BU1921" s="10"/>
      <c r="BV1921" s="10"/>
      <c r="BW1921" s="10"/>
      <c r="BX1921" s="10"/>
      <c r="BY1921" s="10"/>
      <c r="BZ1921" s="10"/>
      <c r="CA1921" s="10"/>
      <c r="CB1921" s="10"/>
      <c r="CC1921" s="10"/>
      <c r="CD1921" s="10"/>
      <c r="CE1921" s="10"/>
      <c r="CF1921" s="10"/>
      <c r="CG1921" s="10"/>
      <c r="CH1921" s="10"/>
      <c r="CI1921" s="10"/>
      <c r="CJ1921" s="10"/>
      <c r="CK1921" s="10"/>
      <c r="CL1921" s="10"/>
      <c r="CM1921" s="10"/>
      <c r="CN1921" s="10"/>
      <c r="CO1921" s="10"/>
      <c r="CP1921" s="10"/>
      <c r="CQ1921" s="10"/>
      <c r="CR1921" s="10"/>
      <c r="CS1921" s="10"/>
      <c r="CT1921" s="10"/>
      <c r="CU1921" s="10"/>
      <c r="CV1921" s="10"/>
      <c r="CW1921" s="10"/>
      <c r="CX1921" s="10"/>
      <c r="CY1921" s="10"/>
      <c r="CZ1921" s="10"/>
      <c r="DA1921" s="10"/>
      <c r="DB1921" s="10"/>
      <c r="DC1921" s="10"/>
      <c r="DD1921" s="10"/>
      <c r="DE1921" s="10"/>
      <c r="DF1921" s="10"/>
      <c r="DG1921" s="10"/>
      <c r="DH1921" s="10"/>
      <c r="DI1921" s="10"/>
      <c r="DJ1921" s="10"/>
      <c r="DK1921" s="10"/>
      <c r="DL1921" s="10"/>
      <c r="DM1921" s="10"/>
      <c r="DN1921" s="10"/>
      <c r="DO1921" s="10"/>
      <c r="DP1921" s="10"/>
      <c r="DQ1921" s="10"/>
      <c r="DR1921" s="10"/>
      <c r="DS1921" s="10"/>
    </row>
    <row r="1922" spans="1:123" s="101" customFormat="1" ht="10.95" customHeight="1" x14ac:dyDescent="0.25">
      <c r="A1922" s="75" t="s">
        <v>348</v>
      </c>
      <c r="B1922" s="95" t="str">
        <f t="shared" si="536"/>
        <v>Bud02 2020,5004,'552000',3483.06888888889</v>
      </c>
      <c r="C1922" s="96">
        <f t="shared" si="537"/>
        <v>2020</v>
      </c>
      <c r="D1922" s="96">
        <v>5004</v>
      </c>
      <c r="E1922" s="97">
        <f>IF(LEFT(H1922,1) = "x",H1922,F1922)</f>
        <v>552000</v>
      </c>
      <c r="F1922" s="90">
        <v>552000</v>
      </c>
      <c r="G1922" s="98">
        <f>IF(""="",1,SUBSTITUTE(SUBSTITUTE("","xxp","xpp"),"xppm13","xppm08"))</f>
        <v>1</v>
      </c>
      <c r="H1922" s="98">
        <f>IF(""="",1,"")</f>
        <v>1</v>
      </c>
      <c r="I1922" s="98">
        <f>IF(""="",1,IF(LEFT("",1)&lt;&gt;"E","",1))</f>
        <v>1</v>
      </c>
      <c r="J1922" s="98">
        <f>IF(""="",1,IF(LEFT("",1)="E","",1))</f>
        <v>1</v>
      </c>
      <c r="K1922" s="99" t="s">
        <v>383</v>
      </c>
      <c r="L1922" s="91">
        <v>5004</v>
      </c>
      <c r="M1922" s="100" t="str">
        <f>IF(LEFT($G1922,4)="xppm","*","")</f>
        <v/>
      </c>
      <c r="N1922" s="101" t="str">
        <f>UPPER(TRIM("          OFFICE EXPENSES"))</f>
        <v>OFFICE EXPENSES</v>
      </c>
      <c r="P1922" s="102" t="s">
        <v>370</v>
      </c>
      <c r="R1922" s="109">
        <f>IFERROR(IF(1*AB1922&gt;0,AB1922,V1922),V1922)</f>
        <v>3483.068888888889</v>
      </c>
      <c r="S1922" s="108"/>
      <c r="T1922" s="101">
        <f>IFERROR(IF(LEFT($G1922,4)="xppm",AD1922/VLOOKUP($G1922,$K$11:$Z$28,T$1,0),IF(LEFT($J1922,1)="E",AD1922/VLOOKUP($J1922,$K$11:$Z$28,T$1,0),AD1922/T$6)),"")</f>
        <v>3202.103333333333</v>
      </c>
      <c r="V1922" s="101">
        <f>IFERROR(IF(LEFT($G1922,4)="xppm",AF1922/VLOOKUP($G1922,$K$11:$Z$28,V$1,0),IF(LEFT($J1922,1)="E",AF1922/VLOOKUP($J1922,$K$11:$Z$28,V$1,0),AF1922/V$6)),"")</f>
        <v>3483.068888888889</v>
      </c>
      <c r="X1922" s="101">
        <f>IFERROR(IF(LEFT($G1922,4)="xppm",AH1922/VLOOKUP($G1922,$K$11:$Z$28,X$1,0),IF(LEFT($J1922,1)="E",AH1922/VLOOKUP($J1922,$K$11:$Z$28,X$1,0),AH1922/X$6)),"")</f>
        <v>3544.0683333333332</v>
      </c>
      <c r="Z1922" s="101">
        <f>IFERROR(IF(LEFT($G1922,4)="xppm",AJ1922/VLOOKUP($G1922,$K$11:$Z$28,Z$1,0),IF(LEFT($J1922,1)="E",AJ1922/VLOOKUP($J1922,$K$11:$Z$28,Z$1,0),AJ1922/Z$6)),"")</f>
        <v>2713.84</v>
      </c>
      <c r="AA1922" s="108"/>
      <c r="AB1922" s="99">
        <f>IFERROR(IF(LEFT($G1922,4)="xppm",AL1922/VLOOKUP($G1922,$K$11:$Z$28,AB$1,0),IF(LEFT($J1922,1)="E",AL1922/VLOOKUP($J1922,$K$11:$AB$28,AB$1,0),AL1922/AB$6)),"")</f>
        <v>0</v>
      </c>
      <c r="AC1922" s="110"/>
      <c r="AD1922" s="14">
        <v>9606.31</v>
      </c>
      <c r="AE1922" s="14"/>
      <c r="AF1922" s="14">
        <v>31347.62</v>
      </c>
      <c r="AG1922" s="14"/>
      <c r="AH1922" s="14">
        <v>42528.82</v>
      </c>
      <c r="AI1922" s="14"/>
      <c r="AJ1922" s="14">
        <v>32566.080000000002</v>
      </c>
      <c r="AK1922" s="65"/>
      <c r="AL1922" s="14">
        <v>0</v>
      </c>
      <c r="AM1922" s="65"/>
      <c r="AN1922" s="25">
        <v>3008.94</v>
      </c>
      <c r="AO1922" s="25">
        <v>3699.97</v>
      </c>
      <c r="AP1922" s="25">
        <v>2365.52</v>
      </c>
      <c r="AQ1922" s="25">
        <v>1254.8</v>
      </c>
      <c r="AR1922" s="25">
        <v>6223.86</v>
      </c>
      <c r="AS1922" s="25">
        <v>4258.99</v>
      </c>
      <c r="AT1922" s="25">
        <v>3276.03</v>
      </c>
      <c r="AU1922" s="25">
        <v>3553.37</v>
      </c>
      <c r="AV1922" s="25">
        <v>3174.26</v>
      </c>
      <c r="AW1922" s="25">
        <v>2107.59</v>
      </c>
      <c r="AX1922" s="25">
        <v>2580.69</v>
      </c>
      <c r="AY1922" s="25">
        <v>4918.03</v>
      </c>
      <c r="AZ1922" s="108"/>
      <c r="BA1922" s="10"/>
      <c r="BB1922" s="10"/>
      <c r="BC1922" s="10"/>
      <c r="BD1922" s="10"/>
      <c r="BE1922" s="10"/>
      <c r="BF1922" s="10"/>
      <c r="BG1922" s="10"/>
      <c r="BH1922" s="10"/>
      <c r="BI1922" s="10"/>
      <c r="BJ1922" s="10"/>
      <c r="BK1922" s="10"/>
      <c r="BL1922" s="10"/>
      <c r="BM1922" s="10"/>
      <c r="BN1922" s="10"/>
      <c r="BO1922" s="10"/>
      <c r="BP1922" s="10"/>
      <c r="BQ1922" s="10"/>
      <c r="BR1922" s="10"/>
      <c r="BS1922" s="10"/>
      <c r="BT1922" s="10"/>
      <c r="BU1922" s="10"/>
      <c r="BV1922" s="10"/>
      <c r="BW1922" s="10"/>
      <c r="BX1922" s="10"/>
      <c r="BY1922" s="10"/>
      <c r="BZ1922" s="10"/>
      <c r="CA1922" s="10"/>
      <c r="CB1922" s="10"/>
      <c r="CC1922" s="10"/>
      <c r="CD1922" s="10"/>
      <c r="CE1922" s="10"/>
      <c r="CF1922" s="10"/>
      <c r="CG1922" s="10"/>
      <c r="CH1922" s="10"/>
      <c r="CI1922" s="10"/>
      <c r="CJ1922" s="10"/>
      <c r="CK1922" s="10"/>
      <c r="CL1922" s="10"/>
      <c r="CM1922" s="10"/>
      <c r="CN1922" s="10"/>
      <c r="CO1922" s="10"/>
      <c r="CP1922" s="10"/>
      <c r="CQ1922" s="10"/>
      <c r="CR1922" s="10"/>
      <c r="CS1922" s="10"/>
      <c r="CT1922" s="10"/>
      <c r="CU1922" s="10"/>
      <c r="CV1922" s="10"/>
      <c r="CW1922" s="10"/>
      <c r="CX1922" s="10"/>
      <c r="CY1922" s="10"/>
      <c r="CZ1922" s="10"/>
      <c r="DA1922" s="10"/>
      <c r="DB1922" s="10"/>
      <c r="DC1922" s="10"/>
      <c r="DD1922" s="10"/>
      <c r="DE1922" s="10"/>
      <c r="DF1922" s="10"/>
      <c r="DG1922" s="10"/>
      <c r="DH1922" s="10"/>
      <c r="DI1922" s="10"/>
      <c r="DJ1922" s="10"/>
      <c r="DK1922" s="10"/>
      <c r="DL1922" s="10"/>
      <c r="DM1922" s="10"/>
      <c r="DN1922" s="10"/>
      <c r="DO1922" s="10"/>
      <c r="DP1922" s="10"/>
      <c r="DQ1922" s="10"/>
      <c r="DR1922" s="10"/>
      <c r="DS1922" s="10"/>
    </row>
    <row r="1923" spans="1:123" s="101" customFormat="1" ht="10.95" customHeight="1" x14ac:dyDescent="0.25">
      <c r="A1923" s="75" t="s">
        <v>348</v>
      </c>
      <c r="B1923" s="95" t="str">
        <f t="shared" si="536"/>
        <v>Bud02 2020,5004,'553500',1902.73333333333</v>
      </c>
      <c r="C1923" s="96">
        <f t="shared" si="537"/>
        <v>2020</v>
      </c>
      <c r="D1923" s="96">
        <v>5004</v>
      </c>
      <c r="E1923" s="97">
        <f>IF(LEFT(H1923,1) = "x",H1923,F1923)</f>
        <v>553500</v>
      </c>
      <c r="F1923" s="90">
        <v>553500</v>
      </c>
      <c r="G1923" s="98">
        <f>IF(""="",1,SUBSTITUTE(SUBSTITUTE("","xxp","xpp"),"xppm13","xppm08"))</f>
        <v>1</v>
      </c>
      <c r="H1923" s="98">
        <f>IF(""="",1,"")</f>
        <v>1</v>
      </c>
      <c r="I1923" s="98">
        <f>IF(""="",1,IF(LEFT("",1)&lt;&gt;"E","",1))</f>
        <v>1</v>
      </c>
      <c r="J1923" s="98">
        <f>IF(""="",1,IF(LEFT("",1)="E","",1))</f>
        <v>1</v>
      </c>
      <c r="K1923" s="99" t="s">
        <v>384</v>
      </c>
      <c r="L1923" s="91">
        <v>5004</v>
      </c>
      <c r="M1923" s="100" t="str">
        <f>IF(LEFT($G1923,4)="xppm","*","")</f>
        <v/>
      </c>
      <c r="N1923" s="101" t="str">
        <f>UPPER(TRIM("          TELEPHONE/CELL PHONE"))</f>
        <v>TELEPHONE/CELL PHONE</v>
      </c>
      <c r="P1923" s="102" t="s">
        <v>370</v>
      </c>
      <c r="R1923" s="109">
        <f>IFERROR(IF(1*AB1923&gt;0,AB1923,V1923),V1923)</f>
        <v>1902.7333333333331</v>
      </c>
      <c r="S1923" s="108"/>
      <c r="T1923" s="101">
        <f>IFERROR(IF(LEFT($G1923,4)="xppm",AD1923/VLOOKUP($G1923,$K$11:$Z$28,T$1,0),IF(LEFT($J1923,1)="E",AD1923/VLOOKUP($J1923,$K$11:$Z$28,T$1,0),AD1923/T$6)),"")</f>
        <v>1933.88</v>
      </c>
      <c r="V1923" s="101">
        <f>IFERROR(IF(LEFT($G1923,4)="xppm",AF1923/VLOOKUP($G1923,$K$11:$Z$28,V$1,0),IF(LEFT($J1923,1)="E",AF1923/VLOOKUP($J1923,$K$11:$Z$28,V$1,0),AF1923/V$6)),"")</f>
        <v>1902.7333333333331</v>
      </c>
      <c r="X1923" s="101">
        <f>IFERROR(IF(LEFT($G1923,4)="xppm",AH1923/VLOOKUP($G1923,$K$11:$Z$28,X$1,0),IF(LEFT($J1923,1)="E",AH1923/VLOOKUP($J1923,$K$11:$Z$28,X$1,0),AH1923/X$6)),"")</f>
        <v>1931.6575</v>
      </c>
      <c r="Z1923" s="101">
        <f>IFERROR(IF(LEFT($G1923,4)="xppm",AJ1923/VLOOKUP($G1923,$K$11:$Z$28,Z$1,0),IF(LEFT($J1923,1)="E",AJ1923/VLOOKUP($J1923,$K$11:$Z$28,Z$1,0),AJ1923/Z$6)),"")</f>
        <v>2023.9183333333333</v>
      </c>
      <c r="AA1923" s="108"/>
      <c r="AB1923" s="99">
        <f>IFERROR(IF(LEFT($G1923,4)="xppm",AL1923/VLOOKUP($G1923,$K$11:$Z$28,AB$1,0),IF(LEFT($J1923,1)="E",AL1923/VLOOKUP($J1923,$K$11:$AB$28,AB$1,0),AL1923/AB$6)),"")</f>
        <v>0</v>
      </c>
      <c r="AC1923" s="110"/>
      <c r="AD1923" s="14">
        <v>5801.64</v>
      </c>
      <c r="AE1923" s="14"/>
      <c r="AF1923" s="14">
        <v>17124.599999999999</v>
      </c>
      <c r="AG1923" s="14"/>
      <c r="AH1923" s="14">
        <v>23179.89</v>
      </c>
      <c r="AI1923" s="14"/>
      <c r="AJ1923" s="14">
        <v>24287.02</v>
      </c>
      <c r="AK1923" s="65"/>
      <c r="AL1923" s="14">
        <v>0</v>
      </c>
      <c r="AM1923" s="65"/>
      <c r="AN1923" s="25">
        <v>2226.06</v>
      </c>
      <c r="AO1923" s="25">
        <v>2197.79</v>
      </c>
      <c r="AP1923" s="25">
        <v>2144.67</v>
      </c>
      <c r="AQ1923" s="25">
        <v>2290.6</v>
      </c>
      <c r="AR1923" s="25">
        <v>2864.13</v>
      </c>
      <c r="AS1923" s="25">
        <v>710.83</v>
      </c>
      <c r="AT1923" s="25">
        <v>1960.54</v>
      </c>
      <c r="AU1923" s="25">
        <v>1694.07</v>
      </c>
      <c r="AV1923" s="25">
        <v>1802.79</v>
      </c>
      <c r="AW1923" s="25">
        <v>2004.41</v>
      </c>
      <c r="AX1923" s="25">
        <v>1885.25</v>
      </c>
      <c r="AY1923" s="25">
        <v>1911.98</v>
      </c>
      <c r="AZ1923" s="108"/>
      <c r="BA1923" s="10"/>
      <c r="BB1923" s="10"/>
      <c r="BC1923" s="10"/>
      <c r="BD1923" s="10"/>
      <c r="BE1923" s="10"/>
      <c r="BF1923" s="10"/>
      <c r="BG1923" s="10"/>
      <c r="BH1923" s="10"/>
      <c r="BI1923" s="10"/>
      <c r="BJ1923" s="10"/>
      <c r="BK1923" s="10"/>
      <c r="BL1923" s="10"/>
      <c r="BM1923" s="10"/>
      <c r="BN1923" s="10"/>
      <c r="BO1923" s="10"/>
      <c r="BP1923" s="10"/>
      <c r="BQ1923" s="10"/>
      <c r="BR1923" s="10"/>
      <c r="BS1923" s="10"/>
      <c r="BT1923" s="10"/>
      <c r="BU1923" s="10"/>
      <c r="BV1923" s="10"/>
      <c r="BW1923" s="10"/>
      <c r="BX1923" s="10"/>
      <c r="BY1923" s="10"/>
      <c r="BZ1923" s="10"/>
      <c r="CA1923" s="10"/>
      <c r="CB1923" s="10"/>
      <c r="CC1923" s="10"/>
      <c r="CD1923" s="10"/>
      <c r="CE1923" s="10"/>
      <c r="CF1923" s="10"/>
      <c r="CG1923" s="10"/>
      <c r="CH1923" s="10"/>
      <c r="CI1923" s="10"/>
      <c r="CJ1923" s="10"/>
      <c r="CK1923" s="10"/>
      <c r="CL1923" s="10"/>
      <c r="CM1923" s="10"/>
      <c r="CN1923" s="10"/>
      <c r="CO1923" s="10"/>
      <c r="CP1923" s="10"/>
      <c r="CQ1923" s="10"/>
      <c r="CR1923" s="10"/>
      <c r="CS1923" s="10"/>
      <c r="CT1923" s="10"/>
      <c r="CU1923" s="10"/>
      <c r="CV1923" s="10"/>
      <c r="CW1923" s="10"/>
      <c r="CX1923" s="10"/>
      <c r="CY1923" s="10"/>
      <c r="CZ1923" s="10"/>
      <c r="DA1923" s="10"/>
      <c r="DB1923" s="10"/>
      <c r="DC1923" s="10"/>
      <c r="DD1923" s="10"/>
      <c r="DE1923" s="10"/>
      <c r="DF1923" s="10"/>
      <c r="DG1923" s="10"/>
      <c r="DH1923" s="10"/>
      <c r="DI1923" s="10"/>
      <c r="DJ1923" s="10"/>
      <c r="DK1923" s="10"/>
      <c r="DL1923" s="10"/>
      <c r="DM1923" s="10"/>
      <c r="DN1923" s="10"/>
      <c r="DO1923" s="10"/>
      <c r="DP1923" s="10"/>
      <c r="DQ1923" s="10"/>
      <c r="DR1923" s="10"/>
      <c r="DS1923" s="10"/>
    </row>
    <row r="1924" spans="1:123" s="101" customFormat="1" ht="10.95" customHeight="1" x14ac:dyDescent="0.25">
      <c r="A1924" s="75" t="s">
        <v>348</v>
      </c>
      <c r="B1924" s="95" t="str">
        <f t="shared" si="536"/>
        <v>Bud02 2020,5004,'555000',279.963333333333</v>
      </c>
      <c r="C1924" s="96">
        <f t="shared" si="537"/>
        <v>2020</v>
      </c>
      <c r="D1924" s="96">
        <v>5004</v>
      </c>
      <c r="E1924" s="97">
        <f>IF(LEFT(H1924,1) = "x",H1924,F1924)</f>
        <v>555000</v>
      </c>
      <c r="F1924" s="90">
        <v>555000</v>
      </c>
      <c r="G1924" s="98">
        <f>IF(""="",1,SUBSTITUTE(SUBSTITUTE("","xxp","xpp"),"xppm13","xppm08"))</f>
        <v>1</v>
      </c>
      <c r="H1924" s="98">
        <f>IF(""="",1,"")</f>
        <v>1</v>
      </c>
      <c r="I1924" s="98">
        <f>IF(""="",1,IF(LEFT("",1)&lt;&gt;"E","",1))</f>
        <v>1</v>
      </c>
      <c r="J1924" s="98">
        <f>IF(""="",1,IF(LEFT("",1)="E","",1))</f>
        <v>1</v>
      </c>
      <c r="K1924" s="99" t="s">
        <v>385</v>
      </c>
      <c r="L1924" s="91">
        <v>5004</v>
      </c>
      <c r="M1924" s="100" t="str">
        <f>IF(LEFT($G1924,4)="xppm","*","")</f>
        <v/>
      </c>
      <c r="N1924" s="101" t="str">
        <f>UPPER(TRIM("          DONATIONS"))</f>
        <v>DONATIONS</v>
      </c>
      <c r="P1924" s="102" t="s">
        <v>386</v>
      </c>
      <c r="R1924" s="109">
        <f>IFERROR(IF(1*AB1924&gt;0,AB1924,V1924),V1924)</f>
        <v>279.96333333333337</v>
      </c>
      <c r="S1924" s="108"/>
      <c r="T1924" s="101">
        <f>IFERROR(IF(LEFT($G1924,4)="xppm",AD1924/VLOOKUP($G1924,$K$11:$Z$28,T$1,0),IF(LEFT($J1924,1)="E",AD1924/VLOOKUP($J1924,$K$11:$Z$28,T$1,0),AD1924/T$6)),"")</f>
        <v>221.04333333333332</v>
      </c>
      <c r="V1924" s="101">
        <f>IFERROR(IF(LEFT($G1924,4)="xppm",AF1924/VLOOKUP($G1924,$K$11:$Z$28,V$1,0),IF(LEFT($J1924,1)="E",AF1924/VLOOKUP($J1924,$K$11:$Z$28,V$1,0),AF1924/V$6)),"")</f>
        <v>279.96333333333337</v>
      </c>
      <c r="X1924" s="101">
        <f>IFERROR(IF(LEFT($G1924,4)="xppm",AH1924/VLOOKUP($G1924,$K$11:$Z$28,X$1,0),IF(LEFT($J1924,1)="E",AH1924/VLOOKUP($J1924,$K$11:$Z$28,X$1,0),AH1924/X$6)),"")</f>
        <v>690.93916666666667</v>
      </c>
      <c r="Z1924" s="101">
        <f>IFERROR(IF(LEFT($G1924,4)="xppm",AJ1924/VLOOKUP($G1924,$K$11:$Z$28,Z$1,0),IF(LEFT($J1924,1)="E",AJ1924/VLOOKUP($J1924,$K$11:$Z$28,Z$1,0),AJ1924/Z$6)),"")</f>
        <v>611.746667</v>
      </c>
      <c r="AA1924" s="108"/>
      <c r="AB1924" s="99">
        <f>IFERROR(IF(LEFT($G1924,4)="xppm",AL1924/VLOOKUP($G1924,$K$11:$Z$28,AB$1,0),IF(LEFT($J1924,1)="E",AL1924/VLOOKUP($J1924,$K$11:$AB$28,AB$1,0),AL1924/AB$6)),"")</f>
        <v>0</v>
      </c>
      <c r="AC1924" s="110"/>
      <c r="AD1924" s="14">
        <v>663.13</v>
      </c>
      <c r="AE1924" s="14"/>
      <c r="AF1924" s="14">
        <v>2519.67</v>
      </c>
      <c r="AG1924" s="14"/>
      <c r="AH1924" s="14">
        <v>8291.27</v>
      </c>
      <c r="AI1924" s="14"/>
      <c r="AJ1924" s="14">
        <v>7340.9600039999996</v>
      </c>
      <c r="AK1924" s="65"/>
      <c r="AL1924" s="14">
        <v>0</v>
      </c>
      <c r="AM1924" s="65"/>
      <c r="AN1924" s="25">
        <v>1977.86</v>
      </c>
      <c r="AO1924" s="25">
        <v>731.83</v>
      </c>
      <c r="AP1924" s="25">
        <v>168.72</v>
      </c>
      <c r="AQ1924" s="25">
        <v>60</v>
      </c>
      <c r="AR1924" s="25">
        <v>956.67</v>
      </c>
      <c r="AS1924" s="25">
        <v>636.53</v>
      </c>
      <c r="AT1924" s="25">
        <v>67.78</v>
      </c>
      <c r="AU1924" s="25">
        <v>67.78</v>
      </c>
      <c r="AV1924" s="25">
        <v>67.78</v>
      </c>
      <c r="AW1924" s="25">
        <v>527.57000000000005</v>
      </c>
      <c r="AX1924" s="25">
        <v>67.78</v>
      </c>
      <c r="AY1924" s="25">
        <v>67.78</v>
      </c>
      <c r="AZ1924" s="108"/>
      <c r="BA1924" s="10"/>
      <c r="BB1924" s="10"/>
      <c r="BC1924" s="10"/>
      <c r="BD1924" s="10"/>
      <c r="BE1924" s="10"/>
      <c r="BF1924" s="10"/>
      <c r="BG1924" s="10"/>
      <c r="BH1924" s="10"/>
      <c r="BI1924" s="10"/>
      <c r="BJ1924" s="10"/>
      <c r="BK1924" s="10"/>
      <c r="BL1924" s="10"/>
      <c r="BM1924" s="10"/>
      <c r="BN1924" s="10"/>
      <c r="BO1924" s="10"/>
      <c r="BP1924" s="10"/>
      <c r="BQ1924" s="10"/>
      <c r="BR1924" s="10"/>
      <c r="BS1924" s="10"/>
      <c r="BT1924" s="10"/>
      <c r="BU1924" s="10"/>
      <c r="BV1924" s="10"/>
      <c r="BW1924" s="10"/>
      <c r="BX1924" s="10"/>
      <c r="BY1924" s="10"/>
      <c r="BZ1924" s="10"/>
      <c r="CA1924" s="10"/>
      <c r="CB1924" s="10"/>
      <c r="CC1924" s="10"/>
      <c r="CD1924" s="10"/>
      <c r="CE1924" s="10"/>
      <c r="CF1924" s="10"/>
      <c r="CG1924" s="10"/>
      <c r="CH1924" s="10"/>
      <c r="CI1924" s="10"/>
      <c r="CJ1924" s="10"/>
      <c r="CK1924" s="10"/>
      <c r="CL1924" s="10"/>
      <c r="CM1924" s="10"/>
      <c r="CN1924" s="10"/>
      <c r="CO1924" s="10"/>
      <c r="CP1924" s="10"/>
      <c r="CQ1924" s="10"/>
      <c r="CR1924" s="10"/>
      <c r="CS1924" s="10"/>
      <c r="CT1924" s="10"/>
      <c r="CU1924" s="10"/>
      <c r="CV1924" s="10"/>
      <c r="CW1924" s="10"/>
      <c r="CX1924" s="10"/>
      <c r="CY1924" s="10"/>
      <c r="CZ1924" s="10"/>
      <c r="DA1924" s="10"/>
      <c r="DB1924" s="10"/>
      <c r="DC1924" s="10"/>
      <c r="DD1924" s="10"/>
      <c r="DE1924" s="10"/>
      <c r="DF1924" s="10"/>
      <c r="DG1924" s="10"/>
      <c r="DH1924" s="10"/>
      <c r="DI1924" s="10"/>
      <c r="DJ1924" s="10"/>
      <c r="DK1924" s="10"/>
      <c r="DL1924" s="10"/>
      <c r="DM1924" s="10"/>
      <c r="DN1924" s="10"/>
      <c r="DO1924" s="10"/>
      <c r="DP1924" s="10"/>
      <c r="DQ1924" s="10"/>
      <c r="DR1924" s="10"/>
      <c r="DS1924" s="10"/>
    </row>
    <row r="1925" spans="1:123" s="101" customFormat="1" ht="10.95" customHeight="1" x14ac:dyDescent="0.25">
      <c r="A1925" s="75" t="s">
        <v>348</v>
      </c>
      <c r="B1925" s="95" t="str">
        <f t="shared" si="536"/>
        <v>Bud02 2020,5004,'xga001',0.000632217400887058</v>
      </c>
      <c r="C1925" s="96">
        <f t="shared" si="537"/>
        <v>2020</v>
      </c>
      <c r="D1925" s="96">
        <v>5004</v>
      </c>
      <c r="E1925" s="97" t="str">
        <f>IF(LEFT(H1925,1) = "x",H1925,F1925)</f>
        <v>xga001</v>
      </c>
      <c r="F1925" s="90">
        <v>555500</v>
      </c>
      <c r="G1925" s="98">
        <f>IF(""="",1,SUBSTITUTE(SUBSTITUTE("","xxp","xpp"),"xppm13","xppm08"))</f>
        <v>1</v>
      </c>
      <c r="H1925" s="98" t="str">
        <f>IF("xga001"="",1,"xga001")</f>
        <v>xga001</v>
      </c>
      <c r="I1925" s="98">
        <f>IF("E1z"="",1,IF(LEFT("E1z",1)&lt;&gt;"E","E1z",1))</f>
        <v>1</v>
      </c>
      <c r="J1925" s="98" t="str">
        <f>IF("E1z"="",1,IF(LEFT("E1z",1)="E","E1z",1))</f>
        <v>E1z</v>
      </c>
      <c r="K1925" s="99" t="s">
        <v>387</v>
      </c>
      <c r="L1925" s="91">
        <v>5004</v>
      </c>
      <c r="M1925" s="100" t="str">
        <f>IF(LEFT($G1925,4)="xppm","*","")</f>
        <v/>
      </c>
      <c r="N1925" s="101" t="str">
        <f>UPPER(TRIM("          BAD DEBT"))</f>
        <v>BAD DEBT</v>
      </c>
      <c r="P1925" s="102" t="s">
        <v>388</v>
      </c>
      <c r="R1925" s="109">
        <f>IFERROR(IF(1*AB1925&gt;0,AB1925,V1925),V1925)</f>
        <v>6.3221740088705762E-4</v>
      </c>
      <c r="S1925" s="108"/>
      <c r="T1925" s="101">
        <f>IFERROR(IF(LEFT($G1925,4)="xppm",AD1925/VLOOKUP($G1925,$K$11:$Z$28,T$1,0),IF(LEFT($J1925,1)="E",AD1925/VLOOKUP($J1925,$K$11:$Z$28,T$1,0),AD1925/T$6)),"")</f>
        <v>6.367231438980087E-4</v>
      </c>
      <c r="V1925" s="101">
        <f>IFERROR(IF(LEFT($G1925,4)="xppm",AF1925/VLOOKUP($G1925,$K$11:$Z$28,V$1,0),IF(LEFT($J1925,1)="E",AF1925/VLOOKUP($J1925,$K$11:$Z$28,V$1,0),AF1925/V$6)),"")</f>
        <v>6.3221740088705762E-4</v>
      </c>
      <c r="X1925" s="101">
        <f>IFERROR(IF(LEFT($G1925,4)="xppm",AH1925/VLOOKUP($G1925,$K$11:$Z$28,X$1,0),IF(LEFT($J1925,1)="E",AH1925/VLOOKUP($J1925,$K$11:$Z$28,X$1,0),AH1925/X$6)),"")</f>
        <v>1.1609525408067748E-3</v>
      </c>
      <c r="Z1925" s="101">
        <f>IFERROR(IF(LEFT($G1925,4)="xppm",AJ1925/VLOOKUP($G1925,$K$11:$Z$28,Z$1,0),IF(LEFT($J1925,1)="E",AJ1925/VLOOKUP($J1925,$K$11:$Z$28,Z$1,0),AJ1925/Z$6)),"")</f>
        <v>6.4013648995652481E-4</v>
      </c>
      <c r="AA1925" s="108"/>
      <c r="AB1925" s="99" t="str">
        <f>IFERROR(IF(LEFT($G1925,4)="xppm",AL1925/VLOOKUP($G1925,$K$11:$Z$28,AB$1,0),IF(LEFT($J1925,1)="E",AL1925/VLOOKUP($J1925,$K$11:$AB$28,AB$1,0),AL1925/AB$6)),"")</f>
        <v/>
      </c>
      <c r="AC1925" s="110"/>
      <c r="AD1925" s="14">
        <v>70574.03</v>
      </c>
      <c r="AE1925" s="14"/>
      <c r="AF1925" s="14">
        <v>210751.98</v>
      </c>
      <c r="AG1925" s="14"/>
      <c r="AH1925" s="14">
        <v>420983.64</v>
      </c>
      <c r="AI1925" s="14"/>
      <c r="AJ1925" s="14">
        <v>270068.38887899998</v>
      </c>
      <c r="AK1925" s="65"/>
      <c r="AL1925" s="14">
        <v>0</v>
      </c>
      <c r="AM1925" s="65"/>
      <c r="AN1925" s="25">
        <v>44400.38</v>
      </c>
      <c r="AO1925" s="25">
        <v>42456.05</v>
      </c>
      <c r="AP1925" s="25">
        <v>45586.080000000002</v>
      </c>
      <c r="AQ1925" s="25">
        <v>24584.34</v>
      </c>
      <c r="AR1925" s="25">
        <v>22141.67</v>
      </c>
      <c r="AS1925" s="25">
        <v>24461.03</v>
      </c>
      <c r="AT1925" s="25">
        <v>22862.18</v>
      </c>
      <c r="AU1925" s="25">
        <v>23567.54</v>
      </c>
      <c r="AV1925" s="25">
        <v>22561.19</v>
      </c>
      <c r="AW1925" s="25">
        <v>24101.01</v>
      </c>
      <c r="AX1925" s="25">
        <v>24771.45</v>
      </c>
      <c r="AY1925" s="25">
        <v>21701.57</v>
      </c>
      <c r="AZ1925" s="108"/>
      <c r="BA1925" s="10"/>
      <c r="BB1925" s="10"/>
      <c r="BC1925" s="10"/>
      <c r="BD1925" s="10"/>
      <c r="BE1925" s="10"/>
      <c r="BF1925" s="10"/>
      <c r="BG1925" s="10"/>
      <c r="BH1925" s="10"/>
      <c r="BI1925" s="10"/>
      <c r="BJ1925" s="10"/>
      <c r="BK1925" s="10"/>
      <c r="BL1925" s="10"/>
      <c r="BM1925" s="10"/>
      <c r="BN1925" s="10"/>
      <c r="BO1925" s="10"/>
      <c r="BP1925" s="10"/>
      <c r="BQ1925" s="10"/>
      <c r="BR1925" s="10"/>
      <c r="BS1925" s="10"/>
      <c r="BT1925" s="10"/>
      <c r="BU1925" s="10"/>
      <c r="BV1925" s="10"/>
      <c r="BW1925" s="10"/>
      <c r="BX1925" s="10"/>
      <c r="BY1925" s="10"/>
      <c r="BZ1925" s="10"/>
      <c r="CA1925" s="10"/>
      <c r="CB1925" s="10"/>
      <c r="CC1925" s="10"/>
      <c r="CD1925" s="10"/>
      <c r="CE1925" s="10"/>
      <c r="CF1925" s="10"/>
      <c r="CG1925" s="10"/>
      <c r="CH1925" s="10"/>
      <c r="CI1925" s="10"/>
      <c r="CJ1925" s="10"/>
      <c r="CK1925" s="10"/>
      <c r="CL1925" s="10"/>
      <c r="CM1925" s="10"/>
      <c r="CN1925" s="10"/>
      <c r="CO1925" s="10"/>
      <c r="CP1925" s="10"/>
      <c r="CQ1925" s="10"/>
      <c r="CR1925" s="10"/>
      <c r="CS1925" s="10"/>
      <c r="CT1925" s="10"/>
      <c r="CU1925" s="10"/>
      <c r="CV1925" s="10"/>
      <c r="CW1925" s="10"/>
      <c r="CX1925" s="10"/>
      <c r="CY1925" s="10"/>
      <c r="CZ1925" s="10"/>
      <c r="DA1925" s="10"/>
      <c r="DB1925" s="10"/>
      <c r="DC1925" s="10"/>
      <c r="DD1925" s="10"/>
      <c r="DE1925" s="10"/>
      <c r="DF1925" s="10"/>
      <c r="DG1925" s="10"/>
      <c r="DH1925" s="10"/>
      <c r="DI1925" s="10"/>
      <c r="DJ1925" s="10"/>
      <c r="DK1925" s="10"/>
      <c r="DL1925" s="10"/>
      <c r="DM1925" s="10"/>
      <c r="DN1925" s="10"/>
      <c r="DO1925" s="10"/>
      <c r="DP1925" s="10"/>
      <c r="DQ1925" s="10"/>
      <c r="DR1925" s="10"/>
      <c r="DS1925" s="10"/>
    </row>
    <row r="1926" spans="1:123" s="101" customFormat="1" ht="10.95" customHeight="1" x14ac:dyDescent="0.25">
      <c r="A1926" s="75" t="s">
        <v>348</v>
      </c>
      <c r="B1926" s="95" t="str">
        <f t="shared" si="536"/>
        <v>Bud02 2020,5004,'556000',113043.176666667</v>
      </c>
      <c r="C1926" s="96">
        <f t="shared" si="537"/>
        <v>2020</v>
      </c>
      <c r="D1926" s="96">
        <v>5004</v>
      </c>
      <c r="E1926" s="97">
        <f>IF(LEFT(H1926,1) = "x",H1926,F1926)</f>
        <v>556000</v>
      </c>
      <c r="F1926" s="90">
        <v>556000</v>
      </c>
      <c r="G1926" s="98">
        <f>IF(""="",1,SUBSTITUTE(SUBSTITUTE("","xxp","xpp"),"xppm13","xppm08"))</f>
        <v>1</v>
      </c>
      <c r="H1926" s="98">
        <f>IF(""="",1,"")</f>
        <v>1</v>
      </c>
      <c r="I1926" s="98">
        <f>IF(""="",1,IF(LEFT("",1)&lt;&gt;"E","",1))</f>
        <v>1</v>
      </c>
      <c r="J1926" s="98">
        <f>IF(""="",1,IF(LEFT("",1)="E","",1))</f>
        <v>1</v>
      </c>
      <c r="K1926" s="99" t="s">
        <v>389</v>
      </c>
      <c r="L1926" s="91">
        <v>5004</v>
      </c>
      <c r="M1926" s="100" t="str">
        <f>IF(LEFT($G1926,4)="xppm","*","")</f>
        <v/>
      </c>
      <c r="N1926" s="101" t="str">
        <f>UPPER(TRIM("          MEDICAID BED TAX"))</f>
        <v>MEDICAID BED TAX</v>
      </c>
      <c r="P1926" s="102" t="s">
        <v>356</v>
      </c>
      <c r="R1926" s="109">
        <f>IFERROR(IF(1*AB1926&gt;0,AB1926,V1926),V1926)</f>
        <v>113043.17666666667</v>
      </c>
      <c r="S1926" s="108"/>
      <c r="T1926" s="101">
        <f>IFERROR(IF(LEFT($G1926,4)="xppm",AD1926/VLOOKUP($G1926,$K$11:$Z$28,T$1,0),IF(LEFT($J1926,1)="E",AD1926/VLOOKUP($J1926,$K$11:$Z$28,T$1,0),AD1926/T$6)),"")</f>
        <v>123420.90999999999</v>
      </c>
      <c r="V1926" s="101">
        <f>IFERROR(IF(LEFT($G1926,4)="xppm",AF1926/VLOOKUP($G1926,$K$11:$Z$28,V$1,0),IF(LEFT($J1926,1)="E",AF1926/VLOOKUP($J1926,$K$11:$Z$28,V$1,0),AF1926/V$6)),"")</f>
        <v>113043.17666666667</v>
      </c>
      <c r="X1926" s="101">
        <f>IFERROR(IF(LEFT($G1926,4)="xppm",AH1926/VLOOKUP($G1926,$K$11:$Z$28,X$1,0),IF(LEFT($J1926,1)="E",AH1926/VLOOKUP($J1926,$K$11:$Z$28,X$1,0),AH1926/X$6)),"")</f>
        <v>108527.39333333333</v>
      </c>
      <c r="Z1926" s="101">
        <f>IFERROR(IF(LEFT($G1926,4)="xppm",AJ1926/VLOOKUP($G1926,$K$11:$Z$28,Z$1,0),IF(LEFT($J1926,1)="E",AJ1926/VLOOKUP($J1926,$K$11:$Z$28,Z$1,0),AJ1926/Z$6)),"")</f>
        <v>107857.68</v>
      </c>
      <c r="AA1926" s="108"/>
      <c r="AB1926" s="99">
        <f>IFERROR(IF(LEFT($G1926,4)="xppm",AL1926/VLOOKUP($G1926,$K$11:$Z$28,AB$1,0),IF(LEFT($J1926,1)="E",AL1926/VLOOKUP($J1926,$K$11:$AB$28,AB$1,0),AL1926/AB$6)),"")</f>
        <v>0</v>
      </c>
      <c r="AC1926" s="110"/>
      <c r="AD1926" s="14">
        <v>370262.73</v>
      </c>
      <c r="AE1926" s="14"/>
      <c r="AF1926" s="14">
        <v>1017388.59</v>
      </c>
      <c r="AG1926" s="14"/>
      <c r="AH1926" s="14">
        <v>1302328.72</v>
      </c>
      <c r="AI1926" s="14"/>
      <c r="AJ1926" s="14">
        <v>1294292.1599999999</v>
      </c>
      <c r="AK1926" s="65"/>
      <c r="AL1926" s="14">
        <v>0</v>
      </c>
      <c r="AM1926" s="65"/>
      <c r="AN1926" s="25">
        <v>108751.76</v>
      </c>
      <c r="AO1926" s="25">
        <v>108751.76</v>
      </c>
      <c r="AP1926" s="25">
        <v>106059.41</v>
      </c>
      <c r="AQ1926" s="25">
        <v>107854.31</v>
      </c>
      <c r="AR1926" s="25">
        <v>107854.31</v>
      </c>
      <c r="AS1926" s="25">
        <v>107854.31</v>
      </c>
      <c r="AT1926" s="25">
        <v>107854.31</v>
      </c>
      <c r="AU1926" s="25">
        <v>107854.31</v>
      </c>
      <c r="AV1926" s="25">
        <v>107854.31</v>
      </c>
      <c r="AW1926" s="25">
        <v>107854.31</v>
      </c>
      <c r="AX1926" s="25">
        <v>131204.21</v>
      </c>
      <c r="AY1926" s="25">
        <v>131204.21</v>
      </c>
      <c r="AZ1926" s="108"/>
      <c r="BA1926" s="10"/>
      <c r="BB1926" s="10"/>
      <c r="BC1926" s="10"/>
      <c r="BD1926" s="10"/>
      <c r="BE1926" s="10"/>
      <c r="BF1926" s="10"/>
      <c r="BG1926" s="10"/>
      <c r="BH1926" s="10"/>
      <c r="BI1926" s="10"/>
      <c r="BJ1926" s="10"/>
      <c r="BK1926" s="10"/>
      <c r="BL1926" s="10"/>
      <c r="BM1926" s="10"/>
      <c r="BN1926" s="10"/>
      <c r="BO1926" s="10"/>
      <c r="BP1926" s="10"/>
      <c r="BQ1926" s="10"/>
      <c r="BR1926" s="10"/>
      <c r="BS1926" s="10"/>
      <c r="BT1926" s="10"/>
      <c r="BU1926" s="10"/>
      <c r="BV1926" s="10"/>
      <c r="BW1926" s="10"/>
      <c r="BX1926" s="10"/>
      <c r="BY1926" s="10"/>
      <c r="BZ1926" s="10"/>
      <c r="CA1926" s="10"/>
      <c r="CB1926" s="10"/>
      <c r="CC1926" s="10"/>
      <c r="CD1926" s="10"/>
      <c r="CE1926" s="10"/>
      <c r="CF1926" s="10"/>
      <c r="CG1926" s="10"/>
      <c r="CH1926" s="10"/>
      <c r="CI1926" s="10"/>
      <c r="CJ1926" s="10"/>
      <c r="CK1926" s="10"/>
      <c r="CL1926" s="10"/>
      <c r="CM1926" s="10"/>
      <c r="CN1926" s="10"/>
      <c r="CO1926" s="10"/>
      <c r="CP1926" s="10"/>
      <c r="CQ1926" s="10"/>
      <c r="CR1926" s="10"/>
      <c r="CS1926" s="10"/>
      <c r="CT1926" s="10"/>
      <c r="CU1926" s="10"/>
      <c r="CV1926" s="10"/>
      <c r="CW1926" s="10"/>
      <c r="CX1926" s="10"/>
      <c r="CY1926" s="10"/>
      <c r="CZ1926" s="10"/>
      <c r="DA1926" s="10"/>
      <c r="DB1926" s="10"/>
      <c r="DC1926" s="10"/>
      <c r="DD1926" s="10"/>
      <c r="DE1926" s="10"/>
      <c r="DF1926" s="10"/>
      <c r="DG1926" s="10"/>
      <c r="DH1926" s="10"/>
      <c r="DI1926" s="10"/>
      <c r="DJ1926" s="10"/>
      <c r="DK1926" s="10"/>
      <c r="DL1926" s="10"/>
      <c r="DM1926" s="10"/>
      <c r="DN1926" s="10"/>
      <c r="DO1926" s="10"/>
      <c r="DP1926" s="10"/>
      <c r="DQ1926" s="10"/>
      <c r="DR1926" s="10"/>
      <c r="DS1926" s="10"/>
    </row>
    <row r="1927" spans="1:123" ht="4.05" customHeight="1" x14ac:dyDescent="0.25">
      <c r="A1927" s="75" t="s">
        <v>348</v>
      </c>
      <c r="E1927" s="111"/>
      <c r="F1927" s="112"/>
      <c r="T1927" s="25"/>
      <c r="U1927" s="25"/>
      <c r="V1927" s="25"/>
      <c r="W1927" s="25"/>
      <c r="X1927" s="25"/>
      <c r="Y1927" s="25"/>
      <c r="Z1927" s="25"/>
      <c r="AA1927" s="25"/>
      <c r="AB1927" s="14"/>
      <c r="AC1927" s="14"/>
    </row>
    <row r="1928" spans="1:123" s="86" customFormat="1" ht="15" customHeight="1" x14ac:dyDescent="0.25">
      <c r="A1928" s="75" t="s">
        <v>348</v>
      </c>
      <c r="B1928" s="80"/>
      <c r="C1928" s="80"/>
      <c r="D1928" s="80"/>
      <c r="E1928" s="81"/>
      <c r="F1928" s="82"/>
      <c r="G1928" s="81"/>
      <c r="H1928" s="81"/>
      <c r="I1928" s="81"/>
      <c r="J1928" s="81"/>
      <c r="K1928" s="81"/>
      <c r="L1928" s="83">
        <f>L1929</f>
        <v>5004</v>
      </c>
      <c r="M1928" s="84" t="s">
        <v>390</v>
      </c>
      <c r="N1928" s="84"/>
      <c r="O1928" s="84"/>
      <c r="P1928" s="84"/>
      <c r="Q1928" s="84"/>
      <c r="R1928" s="84"/>
      <c r="S1928" s="84"/>
      <c r="T1928" s="84"/>
      <c r="U1928" s="84"/>
      <c r="V1928" s="84"/>
      <c r="W1928" s="84"/>
      <c r="X1928" s="84"/>
      <c r="Y1928" s="84"/>
      <c r="Z1928" s="84"/>
      <c r="AA1928" s="84"/>
      <c r="AB1928" s="81"/>
      <c r="AC1928" s="81"/>
      <c r="AD1928" s="14"/>
      <c r="AE1928" s="14"/>
      <c r="AF1928" s="14"/>
      <c r="AG1928" s="14"/>
      <c r="AH1928" s="14"/>
      <c r="AI1928" s="14"/>
      <c r="AJ1928" s="14"/>
      <c r="AK1928" s="14"/>
      <c r="AL1928" s="14"/>
      <c r="AM1928" s="14"/>
      <c r="AN1928" s="85"/>
      <c r="AO1928" s="85"/>
      <c r="AP1928" s="85"/>
      <c r="AQ1928" s="85"/>
      <c r="AR1928" s="85"/>
      <c r="AS1928" s="85"/>
      <c r="AT1928" s="85"/>
      <c r="AU1928" s="85"/>
      <c r="AV1928" s="85"/>
      <c r="AW1928" s="85"/>
      <c r="AX1928" s="85"/>
      <c r="AY1928" s="85"/>
      <c r="AZ1928" s="84"/>
      <c r="BA1928" s="10"/>
      <c r="BB1928" s="10"/>
      <c r="BC1928" s="10"/>
      <c r="BD1928" s="10"/>
      <c r="BE1928" s="10"/>
      <c r="BF1928" s="10"/>
      <c r="BG1928" s="10"/>
      <c r="BH1928" s="10"/>
      <c r="BI1928" s="10"/>
      <c r="BJ1928" s="10"/>
      <c r="BK1928" s="10"/>
      <c r="BL1928" s="10"/>
      <c r="BM1928" s="10"/>
      <c r="BN1928" s="10"/>
      <c r="BO1928" s="10"/>
      <c r="BP1928" s="10"/>
      <c r="BQ1928" s="10"/>
      <c r="BR1928" s="10"/>
      <c r="BS1928" s="10"/>
      <c r="BT1928" s="10"/>
      <c r="BU1928" s="10"/>
      <c r="BV1928" s="10"/>
      <c r="BW1928" s="10"/>
      <c r="BX1928" s="10"/>
      <c r="BY1928" s="10"/>
      <c r="BZ1928" s="10"/>
      <c r="CA1928" s="10"/>
      <c r="CB1928" s="10"/>
      <c r="CC1928" s="10"/>
      <c r="CD1928" s="10"/>
      <c r="CE1928" s="10"/>
      <c r="CF1928" s="10"/>
      <c r="CG1928" s="10"/>
      <c r="CH1928" s="10"/>
      <c r="CI1928" s="10"/>
      <c r="CJ1928" s="10"/>
      <c r="CK1928" s="10"/>
      <c r="CL1928" s="10"/>
      <c r="CM1928" s="10"/>
      <c r="CN1928" s="10"/>
      <c r="CO1928" s="10"/>
      <c r="CP1928" s="10"/>
      <c r="CQ1928" s="10"/>
      <c r="CR1928" s="10"/>
      <c r="CS1928" s="10"/>
      <c r="CT1928" s="10"/>
      <c r="CU1928" s="10"/>
      <c r="CV1928" s="10"/>
      <c r="CW1928" s="10"/>
      <c r="CX1928" s="10"/>
      <c r="CY1928" s="10"/>
      <c r="CZ1928" s="10"/>
      <c r="DA1928" s="10"/>
      <c r="DB1928" s="10"/>
      <c r="DC1928" s="10"/>
      <c r="DD1928" s="10"/>
      <c r="DE1928" s="10"/>
      <c r="DF1928" s="10"/>
      <c r="DG1928" s="10"/>
      <c r="DH1928" s="10"/>
      <c r="DI1928" s="10"/>
      <c r="DJ1928" s="10"/>
      <c r="DK1928" s="10"/>
      <c r="DL1928" s="10"/>
      <c r="DM1928" s="10"/>
      <c r="DN1928" s="10"/>
      <c r="DO1928" s="10"/>
      <c r="DP1928" s="10"/>
      <c r="DQ1928" s="10"/>
      <c r="DR1928" s="10"/>
      <c r="DS1928" s="10"/>
    </row>
    <row r="1929" spans="1:123" s="101" customFormat="1" ht="10.95" customHeight="1" x14ac:dyDescent="0.25">
      <c r="A1929" s="75" t="s">
        <v>348</v>
      </c>
      <c r="B1929" s="95" t="str">
        <f t="shared" ref="B1929:B1931" si="538">IF(E1929&gt;0,"Bud02 " &amp; C1929 &amp;","&amp;D1929&amp;",'"&amp;E1929&amp;"',"&amp;1*R1929)</f>
        <v>Bud02 2020,5004,'557500',16610.81</v>
      </c>
      <c r="C1929" s="96">
        <f t="shared" ref="C1929:C1931" si="539">$E$5</f>
        <v>2020</v>
      </c>
      <c r="D1929" s="96">
        <v>5004</v>
      </c>
      <c r="E1929" s="97">
        <f>IF(LEFT(H1929,1) = "x",H1929,F1929)</f>
        <v>557500</v>
      </c>
      <c r="F1929" s="90">
        <v>557500</v>
      </c>
      <c r="G1929" s="98">
        <f>IF(""="",1,SUBSTITUTE(SUBSTITUTE("","xxp","xpp"),"xppm13","xppm08"))</f>
        <v>1</v>
      </c>
      <c r="H1929" s="98">
        <f>IF(""="",1,"")</f>
        <v>1</v>
      </c>
      <c r="I1929" s="98">
        <f>IF(""="",1,IF(LEFT("",1)&lt;&gt;"E","",1))</f>
        <v>1</v>
      </c>
      <c r="J1929" s="98">
        <f>IF(""="",1,IF(LEFT("",1)="E","",1))</f>
        <v>1</v>
      </c>
      <c r="K1929" s="99" t="s">
        <v>391</v>
      </c>
      <c r="L1929" s="91">
        <v>5004</v>
      </c>
      <c r="M1929" s="100" t="str">
        <f>IF(LEFT($G1929,4)="xppm","*","")</f>
        <v/>
      </c>
      <c r="N1929" s="101" t="str">
        <f>UPPER(TRIM("          REAL ESTATE TAXES"))</f>
        <v>REAL ESTATE TAXES</v>
      </c>
      <c r="P1929" s="102" t="s">
        <v>356</v>
      </c>
      <c r="R1929" s="109">
        <f>IFERROR(IF(1*AB1929&gt;0,AB1929,V1929),V1929)</f>
        <v>16610.810000000001</v>
      </c>
      <c r="S1929" s="108"/>
      <c r="T1929" s="101">
        <f>IFERROR(IF(LEFT($G1929,4)="xppm",AD1929/VLOOKUP($G1929,$K$11:$Z$28,T$1,0),IF(LEFT($J1929,1)="E",AD1929/VLOOKUP($J1929,$K$11:$Z$28,T$1,0),AD1929/T$6)),"")</f>
        <v>16610.810000000001</v>
      </c>
      <c r="V1929" s="101">
        <f>IFERROR(IF(LEFT($G1929,4)="xppm",AF1929/VLOOKUP($G1929,$K$11:$Z$28,V$1,0),IF(LEFT($J1929,1)="E",AF1929/VLOOKUP($J1929,$K$11:$Z$28,V$1,0),AF1929/V$6)),"")</f>
        <v>16610.810000000001</v>
      </c>
      <c r="X1929" s="101">
        <f>IFERROR(IF(LEFT($G1929,4)="xppm",AH1929/VLOOKUP($G1929,$K$11:$Z$28,X$1,0),IF(LEFT($J1929,1)="E",AH1929/VLOOKUP($J1929,$K$11:$Z$28,X$1,0),AH1929/X$6)),"")</f>
        <v>16259.432500000001</v>
      </c>
      <c r="Z1929" s="101">
        <f>IFERROR(IF(LEFT($G1929,4)="xppm",AJ1929/VLOOKUP($G1929,$K$11:$Z$28,Z$1,0),IF(LEFT($J1929,1)="E",AJ1929/VLOOKUP($J1929,$K$11:$Z$28,Z$1,0),AJ1929/Z$6)),"")</f>
        <v>16610</v>
      </c>
      <c r="AA1929" s="108"/>
      <c r="AB1929" s="99">
        <f>IFERROR(IF(LEFT($G1929,4)="xppm",AL1929/VLOOKUP($G1929,$K$11:$Z$28,AB$1,0),IF(LEFT($J1929,1)="E",AL1929/VLOOKUP($J1929,$K$11:$AB$28,AB$1,0),AL1929/AB$6)),"")</f>
        <v>0</v>
      </c>
      <c r="AC1929" s="110"/>
      <c r="AD1929" s="14">
        <v>49832.43</v>
      </c>
      <c r="AE1929" s="14"/>
      <c r="AF1929" s="14">
        <v>149497.29</v>
      </c>
      <c r="AG1929" s="14"/>
      <c r="AH1929" s="14">
        <v>195113.19</v>
      </c>
      <c r="AI1929" s="14"/>
      <c r="AJ1929" s="14">
        <v>199320</v>
      </c>
      <c r="AK1929" s="65"/>
      <c r="AL1929" s="14">
        <v>0</v>
      </c>
      <c r="AM1929" s="65"/>
      <c r="AN1929" s="25">
        <v>13995.82</v>
      </c>
      <c r="AO1929" s="25">
        <v>13995.82</v>
      </c>
      <c r="AP1929" s="25">
        <v>22863.89</v>
      </c>
      <c r="AQ1929" s="25">
        <v>16610.810000000001</v>
      </c>
      <c r="AR1929" s="25">
        <v>16610.810000000001</v>
      </c>
      <c r="AS1929" s="25">
        <v>16610.810000000001</v>
      </c>
      <c r="AT1929" s="25">
        <v>16610.810000000001</v>
      </c>
      <c r="AU1929" s="25">
        <v>16610.810000000001</v>
      </c>
      <c r="AV1929" s="25">
        <v>16610.810000000001</v>
      </c>
      <c r="AW1929" s="25">
        <v>16610.810000000001</v>
      </c>
      <c r="AX1929" s="25">
        <v>16610.810000000001</v>
      </c>
      <c r="AY1929" s="25">
        <v>16610.810000000001</v>
      </c>
      <c r="AZ1929" s="108"/>
      <c r="BA1929" s="10"/>
      <c r="BB1929" s="10"/>
      <c r="BC1929" s="10"/>
      <c r="BD1929" s="10"/>
      <c r="BE1929" s="10"/>
      <c r="BF1929" s="10"/>
      <c r="BG1929" s="10"/>
      <c r="BH1929" s="10"/>
      <c r="BI1929" s="10"/>
      <c r="BJ1929" s="10"/>
      <c r="BK1929" s="10"/>
      <c r="BL1929" s="10"/>
      <c r="BM1929" s="10"/>
      <c r="BN1929" s="10"/>
      <c r="BO1929" s="10"/>
      <c r="BP1929" s="10"/>
      <c r="BQ1929" s="10"/>
      <c r="BR1929" s="10"/>
      <c r="BS1929" s="10"/>
      <c r="BT1929" s="10"/>
      <c r="BU1929" s="10"/>
      <c r="BV1929" s="10"/>
      <c r="BW1929" s="10"/>
      <c r="BX1929" s="10"/>
      <c r="BY1929" s="10"/>
      <c r="BZ1929" s="10"/>
      <c r="CA1929" s="10"/>
      <c r="CB1929" s="10"/>
      <c r="CC1929" s="10"/>
      <c r="CD1929" s="10"/>
      <c r="CE1929" s="10"/>
      <c r="CF1929" s="10"/>
      <c r="CG1929" s="10"/>
      <c r="CH1929" s="10"/>
      <c r="CI1929" s="10"/>
      <c r="CJ1929" s="10"/>
      <c r="CK1929" s="10"/>
      <c r="CL1929" s="10"/>
      <c r="CM1929" s="10"/>
      <c r="CN1929" s="10"/>
      <c r="CO1929" s="10"/>
      <c r="CP1929" s="10"/>
      <c r="CQ1929" s="10"/>
      <c r="CR1929" s="10"/>
      <c r="CS1929" s="10"/>
      <c r="CT1929" s="10"/>
      <c r="CU1929" s="10"/>
      <c r="CV1929" s="10"/>
      <c r="CW1929" s="10"/>
      <c r="CX1929" s="10"/>
      <c r="CY1929" s="10"/>
      <c r="CZ1929" s="10"/>
      <c r="DA1929" s="10"/>
      <c r="DB1929" s="10"/>
      <c r="DC1929" s="10"/>
      <c r="DD1929" s="10"/>
      <c r="DE1929" s="10"/>
      <c r="DF1929" s="10"/>
      <c r="DG1929" s="10"/>
      <c r="DH1929" s="10"/>
      <c r="DI1929" s="10"/>
      <c r="DJ1929" s="10"/>
      <c r="DK1929" s="10"/>
      <c r="DL1929" s="10"/>
      <c r="DM1929" s="10"/>
      <c r="DN1929" s="10"/>
      <c r="DO1929" s="10"/>
      <c r="DP1929" s="10"/>
      <c r="DQ1929" s="10"/>
      <c r="DR1929" s="10"/>
      <c r="DS1929" s="10"/>
    </row>
    <row r="1930" spans="1:123" s="101" customFormat="1" ht="10.95" customHeight="1" x14ac:dyDescent="0.25">
      <c r="A1930" s="75" t="s">
        <v>348</v>
      </c>
      <c r="B1930" s="95" t="str">
        <f t="shared" si="538"/>
        <v>Bud02 2020,5004,'558000',13785.3377777778</v>
      </c>
      <c r="C1930" s="96">
        <f t="shared" si="539"/>
        <v>2020</v>
      </c>
      <c r="D1930" s="96">
        <v>5004</v>
      </c>
      <c r="E1930" s="97">
        <f>IF(LEFT(H1930,1) = "x",H1930,F1930)</f>
        <v>558000</v>
      </c>
      <c r="F1930" s="90">
        <v>558000</v>
      </c>
      <c r="G1930" s="98">
        <f>IF(""="",1,SUBSTITUTE(SUBSTITUTE("","xxp","xpp"),"xppm13","xppm08"))</f>
        <v>1</v>
      </c>
      <c r="H1930" s="98">
        <f>IF(""="",1,"")</f>
        <v>1</v>
      </c>
      <c r="I1930" s="98">
        <f>IF(""="",1,IF(LEFT("",1)&lt;&gt;"E","",1))</f>
        <v>1</v>
      </c>
      <c r="J1930" s="98">
        <f>IF(""="",1,IF(LEFT("",1)="E","",1))</f>
        <v>1</v>
      </c>
      <c r="K1930" s="99" t="s">
        <v>392</v>
      </c>
      <c r="L1930" s="91">
        <v>5004</v>
      </c>
      <c r="M1930" s="100" t="str">
        <f>IF(LEFT($G1930,4)="xppm","*","")</f>
        <v/>
      </c>
      <c r="N1930" s="101" t="str">
        <f>UPPER(TRIM("          INSURANCE - GENERAL LIABILITY"))</f>
        <v>INSURANCE - GENERAL LIABILITY</v>
      </c>
      <c r="P1930" s="102" t="s">
        <v>359</v>
      </c>
      <c r="R1930" s="109">
        <f>IFERROR(IF(1*AB1930&gt;0,AB1930,V1930),V1930)</f>
        <v>13785.337777777777</v>
      </c>
      <c r="S1930" s="108"/>
      <c r="T1930" s="101">
        <f>IFERROR(IF(LEFT($G1930,4)="xppm",AD1930/VLOOKUP($G1930,$K$11:$Z$28,T$1,0),IF(LEFT($J1930,1)="E",AD1930/VLOOKUP($J1930,$K$11:$Z$28,T$1,0),AD1930/T$6)),"")</f>
        <v>13820.970000000001</v>
      </c>
      <c r="V1930" s="101">
        <f>IFERROR(IF(LEFT($G1930,4)="xppm",AF1930/VLOOKUP($G1930,$K$11:$Z$28,V$1,0),IF(LEFT($J1930,1)="E",AF1930/VLOOKUP($J1930,$K$11:$Z$28,V$1,0),AF1930/V$6)),"")</f>
        <v>13785.337777777777</v>
      </c>
      <c r="X1930" s="101">
        <f>IFERROR(IF(LEFT($G1930,4)="xppm",AH1930/VLOOKUP($G1930,$K$11:$Z$28,X$1,0),IF(LEFT($J1930,1)="E",AH1930/VLOOKUP($J1930,$K$11:$Z$28,X$1,0),AH1930/X$6)),"")</f>
        <v>13752.79</v>
      </c>
      <c r="Z1930" s="101">
        <f>IFERROR(IF(LEFT($G1930,4)="xppm",AJ1930/VLOOKUP($G1930,$K$11:$Z$28,Z$1,0),IF(LEFT($J1930,1)="E",AJ1930/VLOOKUP($J1930,$K$11:$Z$28,Z$1,0),AJ1930/Z$6)),"")</f>
        <v>13783.8575</v>
      </c>
      <c r="AA1930" s="108"/>
      <c r="AB1930" s="99">
        <f>IFERROR(IF(LEFT($G1930,4)="xppm",AL1930/VLOOKUP($G1930,$K$11:$Z$28,AB$1,0),IF(LEFT($J1930,1)="E",AL1930/VLOOKUP($J1930,$K$11:$AB$28,AB$1,0),AL1930/AB$6)),"")</f>
        <v>0</v>
      </c>
      <c r="AC1930" s="110"/>
      <c r="AD1930" s="14">
        <v>41462.910000000003</v>
      </c>
      <c r="AE1930" s="14"/>
      <c r="AF1930" s="14">
        <v>124068.04</v>
      </c>
      <c r="AG1930" s="14"/>
      <c r="AH1930" s="14">
        <v>165033.48000000001</v>
      </c>
      <c r="AI1930" s="14"/>
      <c r="AJ1930" s="14">
        <v>165406.29</v>
      </c>
      <c r="AK1930" s="65"/>
      <c r="AL1930" s="14">
        <v>0</v>
      </c>
      <c r="AM1930" s="65"/>
      <c r="AN1930" s="25">
        <v>13726.1</v>
      </c>
      <c r="AO1930" s="25">
        <v>13734.83</v>
      </c>
      <c r="AP1930" s="25">
        <v>13734.89</v>
      </c>
      <c r="AQ1930" s="25">
        <v>13734.89</v>
      </c>
      <c r="AR1930" s="25">
        <v>13734.89</v>
      </c>
      <c r="AS1930" s="25">
        <v>13734.89</v>
      </c>
      <c r="AT1930" s="25">
        <v>13800.18</v>
      </c>
      <c r="AU1930" s="25">
        <v>13800.14</v>
      </c>
      <c r="AV1930" s="25">
        <v>13800.14</v>
      </c>
      <c r="AW1930" s="25">
        <v>13800.14</v>
      </c>
      <c r="AX1930" s="25">
        <v>13841.8</v>
      </c>
      <c r="AY1930" s="25">
        <v>13820.97</v>
      </c>
      <c r="AZ1930" s="108"/>
      <c r="BA1930" s="10"/>
      <c r="BB1930" s="10"/>
      <c r="BC1930" s="10"/>
      <c r="BD1930" s="10"/>
      <c r="BE1930" s="10"/>
      <c r="BF1930" s="10"/>
      <c r="BG1930" s="10"/>
      <c r="BH1930" s="10"/>
      <c r="BI1930" s="10"/>
      <c r="BJ1930" s="10"/>
      <c r="BK1930" s="10"/>
      <c r="BL1930" s="10"/>
      <c r="BM1930" s="10"/>
      <c r="BN1930" s="10"/>
      <c r="BO1930" s="10"/>
      <c r="BP1930" s="10"/>
      <c r="BQ1930" s="10"/>
      <c r="BR1930" s="10"/>
      <c r="BS1930" s="10"/>
      <c r="BT1930" s="10"/>
      <c r="BU1930" s="10"/>
      <c r="BV1930" s="10"/>
      <c r="BW1930" s="10"/>
      <c r="BX1930" s="10"/>
      <c r="BY1930" s="10"/>
      <c r="BZ1930" s="10"/>
      <c r="CA1930" s="10"/>
      <c r="CB1930" s="10"/>
      <c r="CC1930" s="10"/>
      <c r="CD1930" s="10"/>
      <c r="CE1930" s="10"/>
      <c r="CF1930" s="10"/>
      <c r="CG1930" s="10"/>
      <c r="CH1930" s="10"/>
      <c r="CI1930" s="10"/>
      <c r="CJ1930" s="10"/>
      <c r="CK1930" s="10"/>
      <c r="CL1930" s="10"/>
      <c r="CM1930" s="10"/>
      <c r="CN1930" s="10"/>
      <c r="CO1930" s="10"/>
      <c r="CP1930" s="10"/>
      <c r="CQ1930" s="10"/>
      <c r="CR1930" s="10"/>
      <c r="CS1930" s="10"/>
      <c r="CT1930" s="10"/>
      <c r="CU1930" s="10"/>
      <c r="CV1930" s="10"/>
      <c r="CW1930" s="10"/>
      <c r="CX1930" s="10"/>
      <c r="CY1930" s="10"/>
      <c r="CZ1930" s="10"/>
      <c r="DA1930" s="10"/>
      <c r="DB1930" s="10"/>
      <c r="DC1930" s="10"/>
      <c r="DD1930" s="10"/>
      <c r="DE1930" s="10"/>
      <c r="DF1930" s="10"/>
      <c r="DG1930" s="10"/>
      <c r="DH1930" s="10"/>
      <c r="DI1930" s="10"/>
      <c r="DJ1930" s="10"/>
      <c r="DK1930" s="10"/>
      <c r="DL1930" s="10"/>
      <c r="DM1930" s="10"/>
      <c r="DN1930" s="10"/>
      <c r="DO1930" s="10"/>
      <c r="DP1930" s="10"/>
      <c r="DQ1930" s="10"/>
      <c r="DR1930" s="10"/>
      <c r="DS1930" s="10"/>
    </row>
    <row r="1931" spans="1:123" s="101" customFormat="1" ht="10.95" customHeight="1" x14ac:dyDescent="0.25">
      <c r="A1931" s="75" t="s">
        <v>348</v>
      </c>
      <c r="B1931" s="95" t="str">
        <f t="shared" si="538"/>
        <v>Bud02 2020,5004,'558200',1831.16</v>
      </c>
      <c r="C1931" s="96">
        <f t="shared" si="539"/>
        <v>2020</v>
      </c>
      <c r="D1931" s="96">
        <v>5004</v>
      </c>
      <c r="E1931" s="97">
        <f>IF(LEFT(H1931,1) = "x",H1931,F1931)</f>
        <v>558200</v>
      </c>
      <c r="F1931" s="90">
        <v>558200</v>
      </c>
      <c r="G1931" s="98">
        <f>IF(""="",1,SUBSTITUTE(SUBSTITUTE("","xxp","xpp"),"xppm13","xppm08"))</f>
        <v>1</v>
      </c>
      <c r="H1931" s="98">
        <f>IF(""="",1,"")</f>
        <v>1</v>
      </c>
      <c r="I1931" s="98">
        <f>IF(""="",1,IF(LEFT("",1)&lt;&gt;"E","",1))</f>
        <v>1</v>
      </c>
      <c r="J1931" s="98">
        <f>IF(""="",1,IF(LEFT("",1)="E","",1))</f>
        <v>1</v>
      </c>
      <c r="K1931" s="99" t="s">
        <v>393</v>
      </c>
      <c r="L1931" s="91">
        <v>5004</v>
      </c>
      <c r="M1931" s="100" t="str">
        <f>IF(LEFT($G1931,4)="xppm","*","")</f>
        <v/>
      </c>
      <c r="N1931" s="101" t="str">
        <f>UPPER(TRIM("          INSURANCE - PROPERTY/FLOOD"))</f>
        <v>INSURANCE - PROPERTY/FLOOD</v>
      </c>
      <c r="P1931" s="102" t="s">
        <v>359</v>
      </c>
      <c r="R1931" s="109">
        <f>IFERROR(IF(1*AB1931&gt;0,AB1931,V1931),V1931)</f>
        <v>1831.1599999999999</v>
      </c>
      <c r="S1931" s="108"/>
      <c r="T1931" s="101">
        <f>IFERROR(IF(LEFT($G1931,4)="xppm",AD1931/VLOOKUP($G1931,$K$11:$Z$28,T$1,0),IF(LEFT($J1931,1)="E",AD1931/VLOOKUP($J1931,$K$11:$Z$28,T$1,0),AD1931/T$6)),"")</f>
        <v>1831.1599999999999</v>
      </c>
      <c r="V1931" s="101">
        <f>IFERROR(IF(LEFT($G1931,4)="xppm",AF1931/VLOOKUP($G1931,$K$11:$Z$28,V$1,0),IF(LEFT($J1931,1)="E",AF1931/VLOOKUP($J1931,$K$11:$Z$28,V$1,0),AF1931/V$6)),"")</f>
        <v>1831.1599999999999</v>
      </c>
      <c r="X1931" s="101">
        <f>IFERROR(IF(LEFT($G1931,4)="xppm",AH1931/VLOOKUP($G1931,$K$11:$Z$28,X$1,0),IF(LEFT($J1931,1)="E",AH1931/VLOOKUP($J1931,$K$11:$Z$28,X$1,0),AH1931/X$6)),"")</f>
        <v>1425.4691666666668</v>
      </c>
      <c r="Z1931" s="101">
        <f>IFERROR(IF(LEFT($G1931,4)="xppm",AJ1931/VLOOKUP($G1931,$K$11:$Z$28,Z$1,0),IF(LEFT($J1931,1)="E",AJ1931/VLOOKUP($J1931,$K$11:$Z$28,Z$1,0),AJ1931/Z$6)),"")</f>
        <v>1831.1599999999999</v>
      </c>
      <c r="AA1931" s="108"/>
      <c r="AB1931" s="99">
        <f>IFERROR(IF(LEFT($G1931,4)="xppm",AL1931/VLOOKUP($G1931,$K$11:$Z$28,AB$1,0),IF(LEFT($J1931,1)="E",AL1931/VLOOKUP($J1931,$K$11:$AB$28,AB$1,0),AL1931/AB$6)),"")</f>
        <v>0</v>
      </c>
      <c r="AC1931" s="110"/>
      <c r="AD1931" s="14">
        <v>5493.48</v>
      </c>
      <c r="AE1931" s="14"/>
      <c r="AF1931" s="14">
        <v>16480.439999999999</v>
      </c>
      <c r="AG1931" s="14"/>
      <c r="AH1931" s="14">
        <v>17105.63</v>
      </c>
      <c r="AI1931" s="14"/>
      <c r="AJ1931" s="14">
        <v>21973.919999999998</v>
      </c>
      <c r="AK1931" s="65"/>
      <c r="AL1931" s="14">
        <v>0</v>
      </c>
      <c r="AM1931" s="65"/>
      <c r="AN1931" s="25">
        <v>1344.34</v>
      </c>
      <c r="AO1931" s="25">
        <v>1831.16</v>
      </c>
      <c r="AP1931" s="25">
        <v>1831.16</v>
      </c>
      <c r="AQ1931" s="25">
        <v>1831.16</v>
      </c>
      <c r="AR1931" s="25">
        <v>1831.16</v>
      </c>
      <c r="AS1931" s="25">
        <v>1831.16</v>
      </c>
      <c r="AT1931" s="25">
        <v>1831.16</v>
      </c>
      <c r="AU1931" s="25">
        <v>1831.16</v>
      </c>
      <c r="AV1931" s="25">
        <v>1831.16</v>
      </c>
      <c r="AW1931" s="25">
        <v>1831.16</v>
      </c>
      <c r="AX1931" s="25">
        <v>1831.16</v>
      </c>
      <c r="AY1931" s="25">
        <v>1831.16</v>
      </c>
      <c r="AZ1931" s="108"/>
      <c r="BA1931" s="10"/>
      <c r="BB1931" s="10"/>
      <c r="BC1931" s="10"/>
      <c r="BD1931" s="10"/>
      <c r="BE1931" s="10"/>
      <c r="BF1931" s="10"/>
      <c r="BG1931" s="10"/>
      <c r="BH1931" s="10"/>
      <c r="BI1931" s="10"/>
      <c r="BJ1931" s="10"/>
      <c r="BK1931" s="10"/>
      <c r="BL1931" s="10"/>
      <c r="BM1931" s="10"/>
      <c r="BN1931" s="10"/>
      <c r="BO1931" s="10"/>
      <c r="BP1931" s="10"/>
      <c r="BQ1931" s="10"/>
      <c r="BR1931" s="10"/>
      <c r="BS1931" s="10"/>
      <c r="BT1931" s="10"/>
      <c r="BU1931" s="10"/>
      <c r="BV1931" s="10"/>
      <c r="BW1931" s="10"/>
      <c r="BX1931" s="10"/>
      <c r="BY1931" s="10"/>
      <c r="BZ1931" s="10"/>
      <c r="CA1931" s="10"/>
      <c r="CB1931" s="10"/>
      <c r="CC1931" s="10"/>
      <c r="CD1931" s="10"/>
      <c r="CE1931" s="10"/>
      <c r="CF1931" s="10"/>
      <c r="CG1931" s="10"/>
      <c r="CH1931" s="10"/>
      <c r="CI1931" s="10"/>
      <c r="CJ1931" s="10"/>
      <c r="CK1931" s="10"/>
      <c r="CL1931" s="10"/>
      <c r="CM1931" s="10"/>
      <c r="CN1931" s="10"/>
      <c r="CO1931" s="10"/>
      <c r="CP1931" s="10"/>
      <c r="CQ1931" s="10"/>
      <c r="CR1931" s="10"/>
      <c r="CS1931" s="10"/>
      <c r="CT1931" s="10"/>
      <c r="CU1931" s="10"/>
      <c r="CV1931" s="10"/>
      <c r="CW1931" s="10"/>
      <c r="CX1931" s="10"/>
      <c r="CY1931" s="10"/>
      <c r="CZ1931" s="10"/>
      <c r="DA1931" s="10"/>
      <c r="DB1931" s="10"/>
      <c r="DC1931" s="10"/>
      <c r="DD1931" s="10"/>
      <c r="DE1931" s="10"/>
      <c r="DF1931" s="10"/>
      <c r="DG1931" s="10"/>
      <c r="DH1931" s="10"/>
      <c r="DI1931" s="10"/>
      <c r="DJ1931" s="10"/>
      <c r="DK1931" s="10"/>
      <c r="DL1931" s="10"/>
      <c r="DM1931" s="10"/>
      <c r="DN1931" s="10"/>
      <c r="DO1931" s="10"/>
      <c r="DP1931" s="10"/>
      <c r="DQ1931" s="10"/>
      <c r="DR1931" s="10"/>
      <c r="DS1931" s="10"/>
    </row>
    <row r="1932" spans="1:123" ht="4.05" customHeight="1" x14ac:dyDescent="0.25">
      <c r="A1932" s="75" t="s">
        <v>348</v>
      </c>
      <c r="E1932" s="111"/>
      <c r="F1932" s="112"/>
      <c r="T1932" s="25"/>
      <c r="U1932" s="25"/>
      <c r="V1932" s="25"/>
      <c r="W1932" s="25"/>
      <c r="X1932" s="25"/>
      <c r="Y1932" s="25"/>
      <c r="Z1932" s="25"/>
      <c r="AA1932" s="25"/>
      <c r="AB1932" s="14"/>
      <c r="AC1932" s="14"/>
    </row>
    <row r="1933" spans="1:123" s="86" customFormat="1" ht="15" customHeight="1" x14ac:dyDescent="0.25">
      <c r="A1933" s="75" t="s">
        <v>348</v>
      </c>
      <c r="B1933" s="80"/>
      <c r="C1933" s="80"/>
      <c r="D1933" s="80"/>
      <c r="E1933" s="81"/>
      <c r="F1933" s="82"/>
      <c r="G1933" s="81"/>
      <c r="H1933" s="81"/>
      <c r="I1933" s="81"/>
      <c r="J1933" s="81"/>
      <c r="K1933" s="81"/>
      <c r="L1933" s="83">
        <f>L1934</f>
        <v>5004</v>
      </c>
      <c r="M1933" s="84" t="s">
        <v>394</v>
      </c>
      <c r="N1933" s="84"/>
      <c r="O1933" s="84"/>
      <c r="P1933" s="84"/>
      <c r="Q1933" s="84"/>
      <c r="R1933" s="84"/>
      <c r="S1933" s="84"/>
      <c r="T1933" s="84"/>
      <c r="U1933" s="84"/>
      <c r="V1933" s="84"/>
      <c r="W1933" s="84"/>
      <c r="X1933" s="84"/>
      <c r="Y1933" s="84"/>
      <c r="Z1933" s="84"/>
      <c r="AA1933" s="84"/>
      <c r="AB1933" s="81"/>
      <c r="AC1933" s="81"/>
      <c r="AD1933" s="14"/>
      <c r="AE1933" s="14"/>
      <c r="AF1933" s="14"/>
      <c r="AG1933" s="14"/>
      <c r="AH1933" s="14"/>
      <c r="AI1933" s="14"/>
      <c r="AJ1933" s="14"/>
      <c r="AK1933" s="14"/>
      <c r="AL1933" s="14"/>
      <c r="AM1933" s="14"/>
      <c r="AN1933" s="85"/>
      <c r="AO1933" s="85"/>
      <c r="AP1933" s="85"/>
      <c r="AQ1933" s="85"/>
      <c r="AR1933" s="85"/>
      <c r="AS1933" s="85"/>
      <c r="AT1933" s="85"/>
      <c r="AU1933" s="85"/>
      <c r="AV1933" s="85"/>
      <c r="AW1933" s="85"/>
      <c r="AX1933" s="85"/>
      <c r="AY1933" s="85"/>
      <c r="AZ1933" s="84"/>
      <c r="BA1933" s="10"/>
      <c r="BB1933" s="10"/>
      <c r="BC1933" s="10"/>
      <c r="BD1933" s="10"/>
      <c r="BE1933" s="10"/>
      <c r="BF1933" s="10"/>
      <c r="BG1933" s="10"/>
      <c r="BH1933" s="10"/>
      <c r="BI1933" s="10"/>
      <c r="BJ1933" s="10"/>
      <c r="BK1933" s="10"/>
      <c r="BL1933" s="10"/>
      <c r="BM1933" s="10"/>
      <c r="BN1933" s="10"/>
      <c r="BO1933" s="10"/>
      <c r="BP1933" s="10"/>
      <c r="BQ1933" s="10"/>
      <c r="BR1933" s="10"/>
      <c r="BS1933" s="10"/>
      <c r="BT1933" s="10"/>
      <c r="BU1933" s="10"/>
      <c r="BV1933" s="10"/>
      <c r="BW1933" s="10"/>
      <c r="BX1933" s="10"/>
      <c r="BY1933" s="10"/>
      <c r="BZ1933" s="10"/>
      <c r="CA1933" s="10"/>
      <c r="CB1933" s="10"/>
      <c r="CC1933" s="10"/>
      <c r="CD1933" s="10"/>
      <c r="CE1933" s="10"/>
      <c r="CF1933" s="10"/>
      <c r="CG1933" s="10"/>
      <c r="CH1933" s="10"/>
      <c r="CI1933" s="10"/>
      <c r="CJ1933" s="10"/>
      <c r="CK1933" s="10"/>
      <c r="CL1933" s="10"/>
      <c r="CM1933" s="10"/>
      <c r="CN1933" s="10"/>
      <c r="CO1933" s="10"/>
      <c r="CP1933" s="10"/>
      <c r="CQ1933" s="10"/>
      <c r="CR1933" s="10"/>
      <c r="CS1933" s="10"/>
      <c r="CT1933" s="10"/>
      <c r="CU1933" s="10"/>
      <c r="CV1933" s="10"/>
      <c r="CW1933" s="10"/>
      <c r="CX1933" s="10"/>
      <c r="CY1933" s="10"/>
      <c r="CZ1933" s="10"/>
      <c r="DA1933" s="10"/>
      <c r="DB1933" s="10"/>
      <c r="DC1933" s="10"/>
      <c r="DD1933" s="10"/>
      <c r="DE1933" s="10"/>
      <c r="DF1933" s="10"/>
      <c r="DG1933" s="10"/>
      <c r="DH1933" s="10"/>
      <c r="DI1933" s="10"/>
      <c r="DJ1933" s="10"/>
      <c r="DK1933" s="10"/>
      <c r="DL1933" s="10"/>
      <c r="DM1933" s="10"/>
      <c r="DN1933" s="10"/>
      <c r="DO1933" s="10"/>
      <c r="DP1933" s="10"/>
      <c r="DQ1933" s="10"/>
      <c r="DR1933" s="10"/>
      <c r="DS1933" s="10"/>
    </row>
    <row r="1934" spans="1:123" s="101" customFormat="1" ht="10.95" customHeight="1" x14ac:dyDescent="0.25">
      <c r="A1934" s="75" t="s">
        <v>348</v>
      </c>
      <c r="B1934" s="95" t="str">
        <f t="shared" ref="B1934:B1936" si="540">IF(E1934&gt;0,"Bud02 " &amp; C1934 &amp;","&amp;D1934&amp;",'"&amp;E1934&amp;"',"&amp;1*R1934)</f>
        <v>Bud02 2020,5004,'560000',2114.90888888889</v>
      </c>
      <c r="C1934" s="96">
        <f t="shared" ref="C1934:C1937" si="541">$E$5</f>
        <v>2020</v>
      </c>
      <c r="D1934" s="96">
        <v>5004</v>
      </c>
      <c r="E1934" s="97">
        <f>IF(LEFT(H1934,1) = "x",H1934,F1934)</f>
        <v>560000</v>
      </c>
      <c r="F1934" s="90">
        <v>560000</v>
      </c>
      <c r="G1934" s="98">
        <f>IF(""="",1,SUBSTITUTE(SUBSTITUTE("","xxp","xpp"),"xppm13","xppm08"))</f>
        <v>1</v>
      </c>
      <c r="H1934" s="98">
        <f>IF(""="",1,"")</f>
        <v>1</v>
      </c>
      <c r="I1934" s="98">
        <f>IF(""="",1,IF(LEFT("",1)&lt;&gt;"E","",1))</f>
        <v>1</v>
      </c>
      <c r="J1934" s="98">
        <f>IF(""="",1,IF(LEFT("",1)="E","",1))</f>
        <v>1</v>
      </c>
      <c r="K1934" s="99" t="s">
        <v>395</v>
      </c>
      <c r="L1934" s="91">
        <v>5004</v>
      </c>
      <c r="M1934" s="100" t="str">
        <f>IF(LEFT($G1934,4)="xppm","*","")</f>
        <v/>
      </c>
      <c r="N1934" s="101" t="str">
        <f>UPPER(TRIM("          INTEREST EXPENSE"))</f>
        <v>INTEREST EXPENSE</v>
      </c>
      <c r="P1934" s="102" t="s">
        <v>356</v>
      </c>
      <c r="R1934" s="109">
        <f>IFERROR(IF(1*AB1934&gt;0,AB1934,V1934),V1934)</f>
        <v>2114.9088888888891</v>
      </c>
      <c r="S1934" s="108"/>
      <c r="T1934" s="101">
        <f>IFERROR(IF(LEFT($G1934,4)="xppm",AD1934/VLOOKUP($G1934,$K$11:$Z$28,T$1,0),IF(LEFT($J1934,1)="E",AD1934/VLOOKUP($J1934,$K$11:$Z$28,T$1,0),AD1934/T$6)),"")</f>
        <v>2839.4833333333336</v>
      </c>
      <c r="V1934" s="101">
        <f>IFERROR(IF(LEFT($G1934,4)="xppm",AF1934/VLOOKUP($G1934,$K$11:$Z$28,V$1,0),IF(LEFT($J1934,1)="E",AF1934/VLOOKUP($J1934,$K$11:$Z$28,V$1,0),AF1934/V$6)),"")</f>
        <v>2114.9088888888891</v>
      </c>
      <c r="X1934" s="101">
        <f>IFERROR(IF(LEFT($G1934,4)="xppm",AH1934/VLOOKUP($G1934,$K$11:$Z$28,X$1,0),IF(LEFT($J1934,1)="E",AH1934/VLOOKUP($J1934,$K$11:$Z$28,X$1,0),AH1934/X$6)),"")</f>
        <v>3972.2866666666669</v>
      </c>
      <c r="Z1934" s="101">
        <f>IFERROR(IF(LEFT($G1934,4)="xppm",AJ1934/VLOOKUP($G1934,$K$11:$Z$28,Z$1,0),IF(LEFT($J1934,1)="E",AJ1934/VLOOKUP($J1934,$K$11:$Z$28,Z$1,0),AJ1934/Z$6)),"")</f>
        <v>4195.5199999999995</v>
      </c>
      <c r="AA1934" s="108"/>
      <c r="AB1934" s="99">
        <f>IFERROR(IF(LEFT($G1934,4)="xppm",AL1934/VLOOKUP($G1934,$K$11:$Z$28,AB$1,0),IF(LEFT($J1934,1)="E",AL1934/VLOOKUP($J1934,$K$11:$AB$28,AB$1,0),AL1934/AB$6)),"")</f>
        <v>0</v>
      </c>
      <c r="AC1934" s="110"/>
      <c r="AD1934" s="14">
        <v>8518.4500000000007</v>
      </c>
      <c r="AE1934" s="14"/>
      <c r="AF1934" s="14">
        <v>19034.18</v>
      </c>
      <c r="AG1934" s="14"/>
      <c r="AH1934" s="14">
        <v>47667.44</v>
      </c>
      <c r="AI1934" s="14"/>
      <c r="AJ1934" s="14">
        <v>50346.239999999998</v>
      </c>
      <c r="AK1934" s="65"/>
      <c r="AL1934" s="14">
        <v>0</v>
      </c>
      <c r="AM1934" s="65"/>
      <c r="AN1934" s="25">
        <v>4225.88</v>
      </c>
      <c r="AO1934" s="25">
        <v>4000.26</v>
      </c>
      <c r="AP1934" s="25">
        <v>3241.58</v>
      </c>
      <c r="AQ1934" s="25">
        <v>1593.51</v>
      </c>
      <c r="AR1934" s="25">
        <v>2260.73</v>
      </c>
      <c r="AS1934" s="25">
        <v>3117.14</v>
      </c>
      <c r="AT1934" s="25">
        <v>2352.67</v>
      </c>
      <c r="AU1934" s="25">
        <v>333.49</v>
      </c>
      <c r="AV1934" s="25">
        <v>858.19</v>
      </c>
      <c r="AW1934" s="25">
        <v>2617.73</v>
      </c>
      <c r="AX1934" s="25">
        <v>2551.64</v>
      </c>
      <c r="AY1934" s="25">
        <v>3349.08</v>
      </c>
      <c r="AZ1934" s="108"/>
      <c r="BA1934" s="10"/>
      <c r="BB1934" s="10"/>
      <c r="BC1934" s="10"/>
      <c r="BD1934" s="10"/>
      <c r="BE1934" s="10"/>
      <c r="BF1934" s="10"/>
      <c r="BG1934" s="10"/>
      <c r="BH1934" s="10"/>
      <c r="BI1934" s="10"/>
      <c r="BJ1934" s="10"/>
      <c r="BK1934" s="10"/>
      <c r="BL1934" s="10"/>
      <c r="BM1934" s="10"/>
      <c r="BN1934" s="10"/>
      <c r="BO1934" s="10"/>
      <c r="BP1934" s="10"/>
      <c r="BQ1934" s="10"/>
      <c r="BR1934" s="10"/>
      <c r="BS1934" s="10"/>
      <c r="BT1934" s="10"/>
      <c r="BU1934" s="10"/>
      <c r="BV1934" s="10"/>
      <c r="BW1934" s="10"/>
      <c r="BX1934" s="10"/>
      <c r="BY1934" s="10"/>
      <c r="BZ1934" s="10"/>
      <c r="CA1934" s="10"/>
      <c r="CB1934" s="10"/>
      <c r="CC1934" s="10"/>
      <c r="CD1934" s="10"/>
      <c r="CE1934" s="10"/>
      <c r="CF1934" s="10"/>
      <c r="CG1934" s="10"/>
      <c r="CH1934" s="10"/>
      <c r="CI1934" s="10"/>
      <c r="CJ1934" s="10"/>
      <c r="CK1934" s="10"/>
      <c r="CL1934" s="10"/>
      <c r="CM1934" s="10"/>
      <c r="CN1934" s="10"/>
      <c r="CO1934" s="10"/>
      <c r="CP1934" s="10"/>
      <c r="CQ1934" s="10"/>
      <c r="CR1934" s="10"/>
      <c r="CS1934" s="10"/>
      <c r="CT1934" s="10"/>
      <c r="CU1934" s="10"/>
      <c r="CV1934" s="10"/>
      <c r="CW1934" s="10"/>
      <c r="CX1934" s="10"/>
      <c r="CY1934" s="10"/>
      <c r="CZ1934" s="10"/>
      <c r="DA1934" s="10"/>
      <c r="DB1934" s="10"/>
      <c r="DC1934" s="10"/>
      <c r="DD1934" s="10"/>
      <c r="DE1934" s="10"/>
      <c r="DF1934" s="10"/>
      <c r="DG1934" s="10"/>
      <c r="DH1934" s="10"/>
      <c r="DI1934" s="10"/>
      <c r="DJ1934" s="10"/>
      <c r="DK1934" s="10"/>
      <c r="DL1934" s="10"/>
      <c r="DM1934" s="10"/>
      <c r="DN1934" s="10"/>
      <c r="DO1934" s="10"/>
      <c r="DP1934" s="10"/>
      <c r="DQ1934" s="10"/>
      <c r="DR1934" s="10"/>
      <c r="DS1934" s="10"/>
    </row>
    <row r="1935" spans="1:123" s="101" customFormat="1" ht="10.95" customHeight="1" x14ac:dyDescent="0.25">
      <c r="A1935" s="75" t="s">
        <v>348</v>
      </c>
      <c r="B1935" s="95" t="str">
        <f t="shared" si="540"/>
        <v>Bud02 2020,5004,'560500',40973.9355555556</v>
      </c>
      <c r="C1935" s="96">
        <f t="shared" si="541"/>
        <v>2020</v>
      </c>
      <c r="D1935" s="96">
        <v>5004</v>
      </c>
      <c r="E1935" s="97">
        <f>IF(LEFT(H1935,1) = "x",H1935,F1935)</f>
        <v>560500</v>
      </c>
      <c r="F1935" s="90">
        <v>560500</v>
      </c>
      <c r="G1935" s="98">
        <f>IF(""="",1,SUBSTITUTE(SUBSTITUTE("","xxp","xpp"),"xppm13","xppm08"))</f>
        <v>1</v>
      </c>
      <c r="H1935" s="98">
        <f>IF(""="",1,"")</f>
        <v>1</v>
      </c>
      <c r="I1935" s="98">
        <f>IF(""="",1,IF(LEFT("",1)&lt;&gt;"E","",1))</f>
        <v>1</v>
      </c>
      <c r="J1935" s="98">
        <f>IF(""="",1,IF(LEFT("",1)="E","",1))</f>
        <v>1</v>
      </c>
      <c r="K1935" s="99" t="s">
        <v>396</v>
      </c>
      <c r="L1935" s="91">
        <v>5004</v>
      </c>
      <c r="M1935" s="100" t="str">
        <f>IF(LEFT($G1935,4)="xppm","*","")</f>
        <v/>
      </c>
      <c r="N1935" s="101" t="str">
        <f>UPPER(TRIM("          RENT EXPENSE"))</f>
        <v>RENT EXPENSE</v>
      </c>
      <c r="P1935" s="102" t="s">
        <v>356</v>
      </c>
      <c r="R1935" s="109">
        <f>IFERROR(IF(1*AB1935&gt;0,AB1935,V1935),V1935)</f>
        <v>40973.935555555552</v>
      </c>
      <c r="S1935" s="108"/>
      <c r="T1935" s="101">
        <f>IFERROR(IF(LEFT($G1935,4)="xppm",AD1935/VLOOKUP($G1935,$K$11:$Z$28,T$1,0),IF(LEFT($J1935,1)="E",AD1935/VLOOKUP($J1935,$K$11:$Z$28,T$1,0),AD1935/T$6)),"")</f>
        <v>41006.299999999996</v>
      </c>
      <c r="V1935" s="101">
        <f>IFERROR(IF(LEFT($G1935,4)="xppm",AF1935/VLOOKUP($G1935,$K$11:$Z$28,V$1,0),IF(LEFT($J1935,1)="E",AF1935/VLOOKUP($J1935,$K$11:$Z$28,V$1,0),AF1935/V$6)),"")</f>
        <v>40973.935555555552</v>
      </c>
      <c r="X1935" s="101">
        <f>IFERROR(IF(LEFT($G1935,4)="xppm",AH1935/VLOOKUP($G1935,$K$11:$Z$28,X$1,0),IF(LEFT($J1935,1)="E",AH1935/VLOOKUP($J1935,$K$11:$Z$28,X$1,0),AH1935/X$6)),"")</f>
        <v>40893.021666666667</v>
      </c>
      <c r="Z1935" s="101">
        <f>IFERROR(IF(LEFT($G1935,4)="xppm",AJ1935/VLOOKUP($G1935,$K$11:$Z$28,Z$1,0),IF(LEFT($J1935,1)="E",AJ1935/VLOOKUP($J1935,$K$11:$Z$28,Z$1,0),AJ1935/Z$6)),"")</f>
        <v>41006.299999999996</v>
      </c>
      <c r="AA1935" s="108"/>
      <c r="AB1935" s="99">
        <f>IFERROR(IF(LEFT($G1935,4)="xppm",AL1935/VLOOKUP($G1935,$K$11:$Z$28,AB$1,0),IF(LEFT($J1935,1)="E",AL1935/VLOOKUP($J1935,$K$11:$AB$28,AB$1,0),AL1935/AB$6)),"")</f>
        <v>0</v>
      </c>
      <c r="AC1935" s="110"/>
      <c r="AD1935" s="14">
        <v>123018.9</v>
      </c>
      <c r="AE1935" s="14"/>
      <c r="AF1935" s="14">
        <v>368765.42</v>
      </c>
      <c r="AG1935" s="14"/>
      <c r="AH1935" s="14">
        <v>490716.26</v>
      </c>
      <c r="AI1935" s="14"/>
      <c r="AJ1935" s="14">
        <v>492075.6</v>
      </c>
      <c r="AK1935" s="65"/>
      <c r="AL1935" s="14">
        <v>0</v>
      </c>
      <c r="AM1935" s="65"/>
      <c r="AN1935" s="25">
        <v>39476.980000000003</v>
      </c>
      <c r="AO1935" s="25">
        <v>39476.980000000003</v>
      </c>
      <c r="AP1935" s="25">
        <v>56469.48</v>
      </c>
      <c r="AQ1935" s="25">
        <v>39476.980000000003</v>
      </c>
      <c r="AR1935" s="25">
        <v>39476.980000000003</v>
      </c>
      <c r="AS1935" s="25">
        <v>43846.48</v>
      </c>
      <c r="AT1935" s="25">
        <v>40933.480000000003</v>
      </c>
      <c r="AU1935" s="25">
        <v>41006.300000000003</v>
      </c>
      <c r="AV1935" s="25">
        <v>41006.300000000003</v>
      </c>
      <c r="AW1935" s="25">
        <v>41006.300000000003</v>
      </c>
      <c r="AX1935" s="25">
        <v>41006.300000000003</v>
      </c>
      <c r="AY1935" s="25">
        <v>41006.300000000003</v>
      </c>
      <c r="AZ1935" s="108"/>
      <c r="BA1935" s="10"/>
      <c r="BB1935" s="10"/>
      <c r="BC1935" s="10"/>
      <c r="BD1935" s="10"/>
      <c r="BE1935" s="10"/>
      <c r="BF1935" s="10"/>
      <c r="BG1935" s="10"/>
      <c r="BH1935" s="10"/>
      <c r="BI1935" s="10"/>
      <c r="BJ1935" s="10"/>
      <c r="BK1935" s="10"/>
      <c r="BL1935" s="10"/>
      <c r="BM1935" s="10"/>
      <c r="BN1935" s="10"/>
      <c r="BO1935" s="10"/>
      <c r="BP1935" s="10"/>
      <c r="BQ1935" s="10"/>
      <c r="BR1935" s="10"/>
      <c r="BS1935" s="10"/>
      <c r="BT1935" s="10"/>
      <c r="BU1935" s="10"/>
      <c r="BV1935" s="10"/>
      <c r="BW1935" s="10"/>
      <c r="BX1935" s="10"/>
      <c r="BY1935" s="10"/>
      <c r="BZ1935" s="10"/>
      <c r="CA1935" s="10"/>
      <c r="CB1935" s="10"/>
      <c r="CC1935" s="10"/>
      <c r="CD1935" s="10"/>
      <c r="CE1935" s="10"/>
      <c r="CF1935" s="10"/>
      <c r="CG1935" s="10"/>
      <c r="CH1935" s="10"/>
      <c r="CI1935" s="10"/>
      <c r="CJ1935" s="10"/>
      <c r="CK1935" s="10"/>
      <c r="CL1935" s="10"/>
      <c r="CM1935" s="10"/>
      <c r="CN1935" s="10"/>
      <c r="CO1935" s="10"/>
      <c r="CP1935" s="10"/>
      <c r="CQ1935" s="10"/>
      <c r="CR1935" s="10"/>
      <c r="CS1935" s="10"/>
      <c r="CT1935" s="10"/>
      <c r="CU1935" s="10"/>
      <c r="CV1935" s="10"/>
      <c r="CW1935" s="10"/>
      <c r="CX1935" s="10"/>
      <c r="CY1935" s="10"/>
      <c r="CZ1935" s="10"/>
      <c r="DA1935" s="10"/>
      <c r="DB1935" s="10"/>
      <c r="DC1935" s="10"/>
      <c r="DD1935" s="10"/>
      <c r="DE1935" s="10"/>
      <c r="DF1935" s="10"/>
      <c r="DG1935" s="10"/>
      <c r="DH1935" s="10"/>
      <c r="DI1935" s="10"/>
      <c r="DJ1935" s="10"/>
      <c r="DK1935" s="10"/>
      <c r="DL1935" s="10"/>
      <c r="DM1935" s="10"/>
      <c r="DN1935" s="10"/>
      <c r="DO1935" s="10"/>
      <c r="DP1935" s="10"/>
      <c r="DQ1935" s="10"/>
      <c r="DR1935" s="10"/>
      <c r="DS1935" s="10"/>
    </row>
    <row r="1936" spans="1:123" s="101" customFormat="1" ht="10.95" customHeight="1" x14ac:dyDescent="0.25">
      <c r="A1936" s="75" t="s">
        <v>348</v>
      </c>
      <c r="B1936" s="95" t="b">
        <f t="shared" si="540"/>
        <v>0</v>
      </c>
      <c r="C1936" s="96">
        <f t="shared" si="541"/>
        <v>2020</v>
      </c>
      <c r="D1936" s="96">
        <v>5004</v>
      </c>
      <c r="E1936" s="97">
        <f>IF(LEFT(H1936,1) = "x",H1936,F1936)</f>
        <v>0</v>
      </c>
      <c r="F1936" s="90"/>
      <c r="G1936" s="98">
        <f>IF(""="",1,SUBSTITUTE(SUBSTITUTE("","xxp","xpp"),"xppm13","xppm08"))</f>
        <v>1</v>
      </c>
      <c r="H1936" s="98">
        <f>IF(""="",1,"")</f>
        <v>1</v>
      </c>
      <c r="I1936" s="98">
        <f>IF(""="",1,IF(LEFT("",1)&lt;&gt;"E","",1))</f>
        <v>1</v>
      </c>
      <c r="J1936" s="98">
        <f>IF(""="",1,IF(LEFT("",1)="E","",1))</f>
        <v>1</v>
      </c>
      <c r="K1936" s="99" t="s">
        <v>397</v>
      </c>
      <c r="L1936" s="91">
        <v>5004</v>
      </c>
      <c r="M1936" s="100" t="str">
        <f>IF(LEFT($G1936,4)="xppm","*","")</f>
        <v/>
      </c>
      <c r="N1936" s="101" t="str">
        <f>UPPER(TRIM("          NON-RECURRING MISC. EXPENSE"))</f>
        <v>NON-RECURRING MISC. EXPENSE</v>
      </c>
      <c r="P1936" s="102" t="s">
        <v>356</v>
      </c>
      <c r="R1936" s="109">
        <f>IFERROR(IF(1*AB1936&gt;0,AB1936,V1936),V1936)</f>
        <v>0</v>
      </c>
      <c r="S1936" s="108"/>
      <c r="T1936" s="101">
        <f>IFERROR(IF(LEFT($G1936,4)="xppm",AD1936/VLOOKUP($G1936,$K$11:$Z$28,T$1,0),IF(LEFT($J1936,1)="E",AD1936/VLOOKUP($J1936,$K$11:$Z$28,T$1,0),AD1936/T$6)),"")</f>
        <v>0</v>
      </c>
      <c r="V1936" s="101">
        <f>IFERROR(IF(LEFT($G1936,4)="xppm",AF1936/VLOOKUP($G1936,$K$11:$Z$28,V$1,0),IF(LEFT($J1936,1)="E",AF1936/VLOOKUP($J1936,$K$11:$Z$28,V$1,0),AF1936/V$6)),"")</f>
        <v>0</v>
      </c>
      <c r="X1936" s="101">
        <f>IFERROR(IF(LEFT($G1936,4)="xppm",AH1936/VLOOKUP($G1936,$K$11:$Z$28,X$1,0),IF(LEFT($J1936,1)="E",AH1936/VLOOKUP($J1936,$K$11:$Z$28,X$1,0),AH1936/X$6)),"")</f>
        <v>0</v>
      </c>
      <c r="Z1936" s="101">
        <f>IFERROR(IF(LEFT($G1936,4)="xppm",AJ1936/VLOOKUP($G1936,$K$11:$Z$28,Z$1,0),IF(LEFT($J1936,1)="E",AJ1936/VLOOKUP($J1936,$K$11:$Z$28,Z$1,0),AJ1936/Z$6)),"")</f>
        <v>0</v>
      </c>
      <c r="AA1936" s="108"/>
      <c r="AB1936" s="99">
        <f>IFERROR(IF(LEFT($G1936,4)="xppm",AL1936/VLOOKUP($G1936,$K$11:$Z$28,AB$1,0),IF(LEFT($J1936,1)="E",AL1936/VLOOKUP($J1936,$K$11:$AB$28,AB$1,0),AL1936/AB$6)),"")</f>
        <v>0</v>
      </c>
      <c r="AC1936" s="110"/>
      <c r="AD1936" s="14"/>
      <c r="AE1936" s="14"/>
      <c r="AF1936" s="14"/>
      <c r="AG1936" s="14"/>
      <c r="AH1936" s="14"/>
      <c r="AI1936" s="14"/>
      <c r="AJ1936" s="14"/>
      <c r="AK1936" s="65"/>
      <c r="AL1936" s="14"/>
      <c r="AM1936" s="65"/>
      <c r="AN1936" s="25"/>
      <c r="AO1936" s="25"/>
      <c r="AP1936" s="25"/>
      <c r="AQ1936" s="25"/>
      <c r="AR1936" s="25"/>
      <c r="AS1936" s="25"/>
      <c r="AT1936" s="25"/>
      <c r="AU1936" s="25"/>
      <c r="AV1936" s="25"/>
      <c r="AW1936" s="25"/>
      <c r="AX1936" s="25"/>
      <c r="AY1936" s="25"/>
      <c r="AZ1936" s="108"/>
      <c r="BA1936" s="10"/>
      <c r="BB1936" s="10"/>
      <c r="BC1936" s="10"/>
      <c r="BD1936" s="10"/>
      <c r="BE1936" s="10"/>
      <c r="BF1936" s="10"/>
      <c r="BG1936" s="10"/>
      <c r="BH1936" s="10"/>
      <c r="BI1936" s="10"/>
      <c r="BJ1936" s="10"/>
      <c r="BK1936" s="10"/>
      <c r="BL1936" s="10"/>
      <c r="BM1936" s="10"/>
      <c r="BN1936" s="10"/>
      <c r="BO1936" s="10"/>
      <c r="BP1936" s="10"/>
      <c r="BQ1936" s="10"/>
      <c r="BR1936" s="10"/>
      <c r="BS1936" s="10"/>
      <c r="BT1936" s="10"/>
      <c r="BU1936" s="10"/>
      <c r="BV1936" s="10"/>
      <c r="BW1936" s="10"/>
      <c r="BX1936" s="10"/>
      <c r="BY1936" s="10"/>
      <c r="BZ1936" s="10"/>
      <c r="CA1936" s="10"/>
      <c r="CB1936" s="10"/>
      <c r="CC1936" s="10"/>
      <c r="CD1936" s="10"/>
      <c r="CE1936" s="10"/>
      <c r="CF1936" s="10"/>
      <c r="CG1936" s="10"/>
      <c r="CH1936" s="10"/>
      <c r="CI1936" s="10"/>
      <c r="CJ1936" s="10"/>
      <c r="CK1936" s="10"/>
      <c r="CL1936" s="10"/>
      <c r="CM1936" s="10"/>
      <c r="CN1936" s="10"/>
      <c r="CO1936" s="10"/>
      <c r="CP1936" s="10"/>
      <c r="CQ1936" s="10"/>
      <c r="CR1936" s="10"/>
      <c r="CS1936" s="10"/>
      <c r="CT1936" s="10"/>
      <c r="CU1936" s="10"/>
      <c r="CV1936" s="10"/>
      <c r="CW1936" s="10"/>
      <c r="CX1936" s="10"/>
      <c r="CY1936" s="10"/>
      <c r="CZ1936" s="10"/>
      <c r="DA1936" s="10"/>
      <c r="DB1936" s="10"/>
      <c r="DC1936" s="10"/>
      <c r="DD1936" s="10"/>
      <c r="DE1936" s="10"/>
      <c r="DF1936" s="10"/>
      <c r="DG1936" s="10"/>
      <c r="DH1936" s="10"/>
      <c r="DI1936" s="10"/>
      <c r="DJ1936" s="10"/>
      <c r="DK1936" s="10"/>
      <c r="DL1936" s="10"/>
      <c r="DM1936" s="10"/>
      <c r="DN1936" s="10"/>
      <c r="DO1936" s="10"/>
      <c r="DP1936" s="10"/>
      <c r="DQ1936" s="10"/>
      <c r="DR1936" s="10"/>
      <c r="DS1936" s="10"/>
    </row>
    <row r="1937" spans="1:123" ht="4.05" customHeight="1" x14ac:dyDescent="0.25">
      <c r="A1937" s="75" t="s">
        <v>348</v>
      </c>
      <c r="E1937" s="111"/>
      <c r="F1937" s="112"/>
      <c r="T1937" s="25"/>
      <c r="U1937" s="25"/>
      <c r="V1937" s="25"/>
      <c r="W1937" s="25"/>
      <c r="X1937" s="25"/>
      <c r="Y1937" s="25"/>
      <c r="Z1937" s="25"/>
      <c r="AA1937" s="25"/>
      <c r="AB1937" s="14"/>
      <c r="AC1937" s="14"/>
    </row>
    <row r="1938" spans="1:123" s="5" customFormat="1" x14ac:dyDescent="0.25">
      <c r="A1938" s="75" t="s">
        <v>348</v>
      </c>
      <c r="E1938" s="6"/>
      <c r="G1938" s="8"/>
      <c r="H1938" s="8"/>
      <c r="I1938" s="8"/>
      <c r="J1938" s="8"/>
      <c r="K1938" s="6"/>
      <c r="L1938" s="76"/>
      <c r="M1938" s="76"/>
      <c r="N1938" s="10"/>
      <c r="O1938" s="10"/>
      <c r="P1938" s="7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0"/>
      <c r="AB1938" s="6"/>
      <c r="AC1938" s="6"/>
      <c r="AD1938" s="14"/>
      <c r="AE1938" s="14"/>
      <c r="AF1938" s="14"/>
      <c r="AG1938" s="14"/>
      <c r="AH1938" s="14"/>
      <c r="AI1938" s="14"/>
      <c r="AJ1938" s="14"/>
      <c r="AK1938" s="14"/>
      <c r="AL1938" s="14"/>
      <c r="AM1938" s="14"/>
      <c r="AN1938" s="25"/>
      <c r="AO1938" s="25"/>
      <c r="AP1938" s="25"/>
      <c r="AQ1938" s="25"/>
      <c r="AR1938" s="25"/>
      <c r="AS1938" s="25"/>
      <c r="AT1938" s="25"/>
      <c r="AU1938" s="25"/>
      <c r="AV1938" s="25"/>
      <c r="AW1938" s="25"/>
      <c r="AX1938" s="25"/>
      <c r="AY1938" s="25"/>
      <c r="AZ1938" s="10"/>
      <c r="BA1938" s="10"/>
      <c r="BB1938" s="10"/>
      <c r="BC1938" s="10"/>
      <c r="BD1938" s="10"/>
      <c r="BE1938" s="10"/>
      <c r="BF1938" s="10"/>
      <c r="BG1938" s="10"/>
      <c r="BH1938" s="10"/>
      <c r="BI1938" s="10"/>
      <c r="BJ1938" s="10"/>
      <c r="BK1938" s="10"/>
      <c r="BL1938" s="10"/>
      <c r="BM1938" s="10"/>
      <c r="BN1938" s="10"/>
      <c r="BO1938" s="10"/>
      <c r="BP1938" s="10"/>
      <c r="BQ1938" s="10"/>
      <c r="BR1938" s="10"/>
      <c r="BS1938" s="10"/>
      <c r="BT1938" s="10"/>
      <c r="BU1938" s="10"/>
      <c r="BV1938" s="10"/>
      <c r="BW1938" s="10"/>
      <c r="BX1938" s="10"/>
      <c r="BY1938" s="10"/>
      <c r="BZ1938" s="10"/>
      <c r="CA1938" s="10"/>
      <c r="CB1938" s="10"/>
      <c r="CC1938" s="10"/>
      <c r="CD1938" s="10"/>
      <c r="CE1938" s="10"/>
      <c r="CF1938" s="10"/>
      <c r="CG1938" s="10"/>
      <c r="CH1938" s="10"/>
      <c r="CI1938" s="10"/>
      <c r="CJ1938" s="10"/>
      <c r="CK1938" s="10"/>
      <c r="CL1938" s="10"/>
      <c r="CM1938" s="10"/>
      <c r="CN1938" s="10"/>
      <c r="CO1938" s="10"/>
      <c r="CP1938" s="10"/>
      <c r="CQ1938" s="10"/>
      <c r="CR1938" s="10"/>
      <c r="CS1938" s="10"/>
      <c r="CT1938" s="10"/>
      <c r="CU1938" s="10"/>
      <c r="CV1938" s="10"/>
      <c r="CW1938" s="10"/>
      <c r="CX1938" s="10"/>
      <c r="CY1938" s="10"/>
      <c r="CZ1938" s="10"/>
      <c r="DA1938" s="10"/>
      <c r="DB1938" s="10"/>
      <c r="DC1938" s="10"/>
      <c r="DD1938" s="10"/>
      <c r="DE1938" s="10"/>
      <c r="DF1938" s="10"/>
      <c r="DG1938" s="10"/>
      <c r="DH1938" s="10"/>
      <c r="DI1938" s="10"/>
      <c r="DJ1938" s="10"/>
      <c r="DK1938" s="10"/>
      <c r="DL1938" s="10"/>
      <c r="DM1938" s="10"/>
      <c r="DN1938" s="10"/>
      <c r="DO1938" s="10"/>
      <c r="DP1938" s="10"/>
      <c r="DQ1938" s="10"/>
      <c r="DR1938" s="10"/>
      <c r="DS1938" s="10"/>
    </row>
    <row r="1939" spans="1:123" ht="22.8" customHeight="1" x14ac:dyDescent="0.35">
      <c r="A1939" s="75" t="s">
        <v>348</v>
      </c>
      <c r="K1939" s="6">
        <v>5005</v>
      </c>
      <c r="L1939" s="77">
        <v>5005</v>
      </c>
      <c r="M1939" s="77"/>
      <c r="N1939" s="78" t="s">
        <v>431</v>
      </c>
      <c r="O1939" s="79"/>
      <c r="S1939" s="58"/>
      <c r="AA1939" s="58"/>
      <c r="AC1939" s="72"/>
      <c r="AK1939" s="65"/>
      <c r="AM1939" s="65"/>
      <c r="AZ1939" s="58"/>
    </row>
    <row r="1940" spans="1:123" x14ac:dyDescent="0.25">
      <c r="A1940" s="75" t="s">
        <v>348</v>
      </c>
    </row>
    <row r="1941" spans="1:123" s="86" customFormat="1" ht="15" customHeight="1" x14ac:dyDescent="0.25">
      <c r="A1941" s="75" t="s">
        <v>348</v>
      </c>
      <c r="B1941" s="80"/>
      <c r="C1941" s="80"/>
      <c r="D1941" s="80"/>
      <c r="E1941" s="81"/>
      <c r="F1941" s="82"/>
      <c r="G1941" s="81"/>
      <c r="H1941" s="81"/>
      <c r="I1941" s="81"/>
      <c r="J1941" s="81"/>
      <c r="K1941" s="81"/>
      <c r="L1941" s="83">
        <f>L1942</f>
        <v>5005</v>
      </c>
      <c r="M1941" s="84" t="s">
        <v>350</v>
      </c>
      <c r="N1941" s="84"/>
      <c r="O1941" s="84"/>
      <c r="P1941" s="84"/>
      <c r="Q1941" s="84"/>
      <c r="R1941" s="84"/>
      <c r="S1941" s="84"/>
      <c r="T1941" s="84"/>
      <c r="U1941" s="84"/>
      <c r="V1941" s="84"/>
      <c r="W1941" s="84"/>
      <c r="X1941" s="84"/>
      <c r="Y1941" s="84"/>
      <c r="Z1941" s="84"/>
      <c r="AA1941" s="84"/>
      <c r="AB1941" s="81"/>
      <c r="AC1941" s="81"/>
      <c r="AD1941" s="14"/>
      <c r="AE1941" s="14"/>
      <c r="AF1941" s="14"/>
      <c r="AG1941" s="14"/>
      <c r="AH1941" s="14"/>
      <c r="AI1941" s="14"/>
      <c r="AJ1941" s="14"/>
      <c r="AK1941" s="14"/>
      <c r="AL1941" s="14"/>
      <c r="AM1941" s="14"/>
      <c r="AN1941" s="85"/>
      <c r="AO1941" s="85"/>
      <c r="AP1941" s="85"/>
      <c r="AQ1941" s="85"/>
      <c r="AR1941" s="85"/>
      <c r="AS1941" s="85"/>
      <c r="AT1941" s="85"/>
      <c r="AU1941" s="85"/>
      <c r="AV1941" s="85"/>
      <c r="AW1941" s="85"/>
      <c r="AX1941" s="85"/>
      <c r="AY1941" s="85"/>
      <c r="AZ1941" s="84"/>
      <c r="BA1941" s="10"/>
      <c r="BB1941" s="10"/>
      <c r="BC1941" s="10"/>
      <c r="BD1941" s="10"/>
      <c r="BE1941" s="10"/>
      <c r="BF1941" s="10"/>
      <c r="BG1941" s="10"/>
      <c r="BH1941" s="10"/>
      <c r="BI1941" s="10"/>
      <c r="BJ1941" s="10"/>
      <c r="BK1941" s="10"/>
      <c r="BL1941" s="10"/>
      <c r="BM1941" s="10"/>
      <c r="BN1941" s="10"/>
      <c r="BO1941" s="10"/>
      <c r="BP1941" s="10"/>
      <c r="BQ1941" s="10"/>
      <c r="BR1941" s="10"/>
      <c r="BS1941" s="10"/>
      <c r="BT1941" s="10"/>
      <c r="BU1941" s="10"/>
      <c r="BV1941" s="10"/>
      <c r="BW1941" s="10"/>
      <c r="BX1941" s="10"/>
      <c r="BY1941" s="10"/>
      <c r="BZ1941" s="10"/>
      <c r="CA1941" s="10"/>
      <c r="CB1941" s="10"/>
      <c r="CC1941" s="10"/>
      <c r="CD1941" s="10"/>
      <c r="CE1941" s="10"/>
      <c r="CF1941" s="10"/>
      <c r="CG1941" s="10"/>
      <c r="CH1941" s="10"/>
      <c r="CI1941" s="10"/>
      <c r="CJ1941" s="10"/>
      <c r="CK1941" s="10"/>
      <c r="CL1941" s="10"/>
      <c r="CM1941" s="10"/>
      <c r="CN1941" s="10"/>
      <c r="CO1941" s="10"/>
      <c r="CP1941" s="10"/>
      <c r="CQ1941" s="10"/>
      <c r="CR1941" s="10"/>
      <c r="CS1941" s="10"/>
      <c r="CT1941" s="10"/>
      <c r="CU1941" s="10"/>
      <c r="CV1941" s="10"/>
      <c r="CW1941" s="10"/>
      <c r="CX1941" s="10"/>
      <c r="CY1941" s="10"/>
      <c r="CZ1941" s="10"/>
      <c r="DA1941" s="10"/>
      <c r="DB1941" s="10"/>
      <c r="DC1941" s="10"/>
      <c r="DD1941" s="10"/>
      <c r="DE1941" s="10"/>
      <c r="DF1941" s="10"/>
      <c r="DG1941" s="10"/>
      <c r="DH1941" s="10"/>
      <c r="DI1941" s="10"/>
      <c r="DJ1941" s="10"/>
      <c r="DK1941" s="10"/>
      <c r="DL1941" s="10"/>
      <c r="DM1941" s="10"/>
      <c r="DN1941" s="10"/>
      <c r="DO1941" s="10"/>
      <c r="DP1941" s="10"/>
      <c r="DQ1941" s="10"/>
      <c r="DR1941" s="10"/>
      <c r="DS1941" s="10"/>
    </row>
    <row r="1942" spans="1:123" s="25" customFormat="1" ht="10.95" customHeight="1" x14ac:dyDescent="0.25">
      <c r="A1942" s="87" t="s">
        <v>348</v>
      </c>
      <c r="B1942" s="88"/>
      <c r="C1942" s="88"/>
      <c r="D1942" s="88"/>
      <c r="E1942" s="89"/>
      <c r="F1942" s="90"/>
      <c r="G1942" s="13"/>
      <c r="H1942" s="13"/>
      <c r="I1942" s="13"/>
      <c r="J1942" s="13"/>
      <c r="K1942" s="14" t="s">
        <v>295</v>
      </c>
      <c r="L1942" s="91">
        <v>5005</v>
      </c>
      <c r="M1942" s="92"/>
      <c r="N1942" s="25" t="str">
        <f>TRIM("    TOTAL DAYS")</f>
        <v>TOTAL DAYS</v>
      </c>
      <c r="P1942" s="70"/>
      <c r="Q1942" s="10"/>
      <c r="R1942" s="85"/>
      <c r="S1942" s="93"/>
      <c r="T1942" s="25">
        <f>AD1942/T$6</f>
        <v>2197.3333333333335</v>
      </c>
      <c r="V1942" s="25">
        <f>AF1942/V$6</f>
        <v>2263.4444444444443</v>
      </c>
      <c r="X1942" s="25">
        <f>AH1942/X$6</f>
        <v>2274.1666666666665</v>
      </c>
      <c r="Z1942" s="25">
        <f>AJ1942/Z$6</f>
        <v>2301.8333333333335</v>
      </c>
      <c r="AA1942" s="93"/>
      <c r="AB1942" s="14">
        <f>AL1942/AB$6</f>
        <v>0</v>
      </c>
      <c r="AC1942" s="65"/>
      <c r="AD1942" s="14">
        <v>6592</v>
      </c>
      <c r="AE1942" s="14"/>
      <c r="AF1942" s="14">
        <v>20371</v>
      </c>
      <c r="AG1942" s="14"/>
      <c r="AH1942" s="14">
        <v>27290</v>
      </c>
      <c r="AI1942" s="14"/>
      <c r="AJ1942" s="14">
        <v>27622</v>
      </c>
      <c r="AK1942" s="65"/>
      <c r="AL1942" s="14">
        <v>0</v>
      </c>
      <c r="AM1942" s="65"/>
      <c r="AN1942" s="25">
        <v>2273</v>
      </c>
      <c r="AO1942" s="25">
        <v>2266</v>
      </c>
      <c r="AP1942" s="25">
        <v>2198</v>
      </c>
      <c r="AQ1942" s="25">
        <v>2339</v>
      </c>
      <c r="AR1942" s="25">
        <v>2190</v>
      </c>
      <c r="AS1942" s="25">
        <v>2340</v>
      </c>
      <c r="AT1942" s="25">
        <v>2186</v>
      </c>
      <c r="AU1942" s="25">
        <v>2470</v>
      </c>
      <c r="AV1942" s="25">
        <v>2254</v>
      </c>
      <c r="AW1942" s="25">
        <v>2320</v>
      </c>
      <c r="AX1942" s="25">
        <v>2186</v>
      </c>
      <c r="AY1942" s="25">
        <v>2086</v>
      </c>
      <c r="AZ1942" s="93"/>
      <c r="BA1942" s="10"/>
      <c r="BB1942" s="10"/>
      <c r="BC1942" s="10"/>
      <c r="BD1942" s="10"/>
      <c r="BE1942" s="10"/>
      <c r="BF1942" s="10"/>
      <c r="BG1942" s="10"/>
      <c r="BH1942" s="10"/>
      <c r="BI1942" s="10"/>
      <c r="BJ1942" s="10"/>
      <c r="BK1942" s="10"/>
      <c r="BL1942" s="10"/>
      <c r="BM1942" s="10"/>
      <c r="BN1942" s="10"/>
      <c r="BO1942" s="10"/>
      <c r="BP1942" s="10"/>
      <c r="BQ1942" s="10"/>
      <c r="BR1942" s="10"/>
      <c r="BS1942" s="10"/>
      <c r="BT1942" s="10"/>
      <c r="BU1942" s="10"/>
      <c r="BV1942" s="10"/>
      <c r="BW1942" s="10"/>
      <c r="BX1942" s="10"/>
      <c r="BY1942" s="10"/>
      <c r="BZ1942" s="10"/>
      <c r="CA1942" s="10"/>
      <c r="CB1942" s="10"/>
      <c r="CC1942" s="10"/>
      <c r="CD1942" s="10"/>
      <c r="CE1942" s="10"/>
      <c r="CF1942" s="10"/>
      <c r="CG1942" s="10"/>
      <c r="CH1942" s="10"/>
      <c r="CI1942" s="10"/>
      <c r="CJ1942" s="10"/>
      <c r="CK1942" s="10"/>
      <c r="CL1942" s="10"/>
      <c r="CM1942" s="10"/>
      <c r="CN1942" s="10"/>
      <c r="CO1942" s="10"/>
      <c r="CP1942" s="10"/>
      <c r="CQ1942" s="10"/>
      <c r="CR1942" s="10"/>
      <c r="CS1942" s="10"/>
      <c r="CT1942" s="10"/>
      <c r="CU1942" s="10"/>
      <c r="CV1942" s="10"/>
      <c r="CW1942" s="10"/>
      <c r="CX1942" s="10"/>
      <c r="CY1942" s="10"/>
      <c r="CZ1942" s="10"/>
      <c r="DA1942" s="10"/>
      <c r="DB1942" s="10"/>
      <c r="DC1942" s="10"/>
      <c r="DD1942" s="10"/>
      <c r="DE1942" s="10"/>
      <c r="DF1942" s="10"/>
      <c r="DG1942" s="10"/>
      <c r="DH1942" s="10"/>
      <c r="DI1942" s="10"/>
      <c r="DJ1942" s="10"/>
      <c r="DK1942" s="10"/>
      <c r="DL1942" s="10"/>
      <c r="DM1942" s="10"/>
      <c r="DN1942" s="10"/>
      <c r="DO1942" s="10"/>
      <c r="DP1942" s="10"/>
      <c r="DQ1942" s="10"/>
      <c r="DR1942" s="10"/>
      <c r="DS1942" s="10"/>
    </row>
    <row r="1943" spans="1:123" s="25" customFormat="1" ht="10.95" customHeight="1" x14ac:dyDescent="0.25">
      <c r="A1943" s="87" t="s">
        <v>348</v>
      </c>
      <c r="B1943" s="88"/>
      <c r="C1943" s="88"/>
      <c r="D1943" s="88"/>
      <c r="E1943" s="89"/>
      <c r="F1943" s="90"/>
      <c r="G1943" s="13"/>
      <c r="H1943" s="13"/>
      <c r="I1943" s="13"/>
      <c r="J1943" s="13"/>
      <c r="K1943" s="14" t="s">
        <v>299</v>
      </c>
      <c r="L1943" s="91">
        <v>5005</v>
      </c>
      <c r="M1943" s="92"/>
      <c r="N1943" s="25" t="str">
        <f>TRIM("      TOTAL ANCILLARIES")</f>
        <v>TOTAL ANCILLARIES</v>
      </c>
      <c r="P1943" s="70"/>
      <c r="Q1943" s="10"/>
      <c r="R1943" s="85"/>
      <c r="S1943" s="93"/>
      <c r="T1943" s="25">
        <f>AD1943/T$6</f>
        <v>11108.33</v>
      </c>
      <c r="V1943" s="25">
        <f>AF1943/V$6</f>
        <v>8808.8488888888896</v>
      </c>
      <c r="X1943" s="25">
        <f>AH1943/X$6</f>
        <v>10849.479166666666</v>
      </c>
      <c r="Z1943" s="25">
        <f>AJ1943/Z$6</f>
        <v>1585.7386999999999</v>
      </c>
      <c r="AA1943" s="93"/>
      <c r="AB1943" s="14">
        <f>AL1943/AB$6</f>
        <v>0</v>
      </c>
      <c r="AC1943" s="65"/>
      <c r="AD1943" s="14">
        <v>33324.99</v>
      </c>
      <c r="AE1943" s="14"/>
      <c r="AF1943" s="14">
        <v>79279.64</v>
      </c>
      <c r="AG1943" s="14"/>
      <c r="AH1943" s="14">
        <v>130193.75</v>
      </c>
      <c r="AI1943" s="14"/>
      <c r="AJ1943" s="14">
        <v>19028.864399999999</v>
      </c>
      <c r="AK1943" s="65"/>
      <c r="AL1943" s="14">
        <v>0</v>
      </c>
      <c r="AM1943" s="65"/>
      <c r="AN1943" s="25">
        <v>9234.41</v>
      </c>
      <c r="AO1943" s="25">
        <v>14472.18</v>
      </c>
      <c r="AP1943" s="25">
        <v>15104.84</v>
      </c>
      <c r="AQ1943" s="25">
        <v>9602.5499999999993</v>
      </c>
      <c r="AR1943" s="25">
        <v>6168.56</v>
      </c>
      <c r="AS1943" s="25">
        <v>11460.1</v>
      </c>
      <c r="AT1943" s="25">
        <v>9251.43</v>
      </c>
      <c r="AU1943" s="25">
        <v>4248.83</v>
      </c>
      <c r="AV1943" s="25">
        <v>5223.18</v>
      </c>
      <c r="AW1943" s="25">
        <v>7473.35</v>
      </c>
      <c r="AX1943" s="25">
        <v>11225.65</v>
      </c>
      <c r="AY1943" s="25">
        <v>14625.99</v>
      </c>
      <c r="AZ1943" s="93"/>
      <c r="BA1943" s="10"/>
      <c r="BB1943" s="10"/>
      <c r="BC1943" s="10"/>
      <c r="BD1943" s="10"/>
      <c r="BE1943" s="10"/>
      <c r="BF1943" s="10"/>
      <c r="BG1943" s="10"/>
      <c r="BH1943" s="10"/>
      <c r="BI1943" s="10"/>
      <c r="BJ1943" s="10"/>
      <c r="BK1943" s="10"/>
      <c r="BL1943" s="10"/>
      <c r="BM1943" s="10"/>
      <c r="BN1943" s="10"/>
      <c r="BO1943" s="10"/>
      <c r="BP1943" s="10"/>
      <c r="BQ1943" s="10"/>
      <c r="BR1943" s="10"/>
      <c r="BS1943" s="10"/>
      <c r="BT1943" s="10"/>
      <c r="BU1943" s="10"/>
      <c r="BV1943" s="10"/>
      <c r="BW1943" s="10"/>
      <c r="BX1943" s="10"/>
      <c r="BY1943" s="10"/>
      <c r="BZ1943" s="10"/>
      <c r="CA1943" s="10"/>
      <c r="CB1943" s="10"/>
      <c r="CC1943" s="10"/>
      <c r="CD1943" s="10"/>
      <c r="CE1943" s="10"/>
      <c r="CF1943" s="10"/>
      <c r="CG1943" s="10"/>
      <c r="CH1943" s="10"/>
      <c r="CI1943" s="10"/>
      <c r="CJ1943" s="10"/>
      <c r="CK1943" s="10"/>
      <c r="CL1943" s="10"/>
      <c r="CM1943" s="10"/>
      <c r="CN1943" s="10"/>
      <c r="CO1943" s="10"/>
      <c r="CP1943" s="10"/>
      <c r="CQ1943" s="10"/>
      <c r="CR1943" s="10"/>
      <c r="CS1943" s="10"/>
      <c r="CT1943" s="10"/>
      <c r="CU1943" s="10"/>
      <c r="CV1943" s="10"/>
      <c r="CW1943" s="10"/>
      <c r="CX1943" s="10"/>
      <c r="CY1943" s="10"/>
      <c r="CZ1943" s="10"/>
      <c r="DA1943" s="10"/>
      <c r="DB1943" s="10"/>
      <c r="DC1943" s="10"/>
      <c r="DD1943" s="10"/>
      <c r="DE1943" s="10"/>
      <c r="DF1943" s="10"/>
      <c r="DG1943" s="10"/>
      <c r="DH1943" s="10"/>
      <c r="DI1943" s="10"/>
      <c r="DJ1943" s="10"/>
      <c r="DK1943" s="10"/>
      <c r="DL1943" s="10"/>
      <c r="DM1943" s="10"/>
      <c r="DN1943" s="10"/>
      <c r="DO1943" s="10"/>
      <c r="DP1943" s="10"/>
      <c r="DQ1943" s="10"/>
      <c r="DR1943" s="10"/>
      <c r="DS1943" s="10"/>
    </row>
    <row r="1944" spans="1:123" s="25" customFormat="1" ht="10.95" customHeight="1" x14ac:dyDescent="0.25">
      <c r="A1944" s="87" t="s">
        <v>348</v>
      </c>
      <c r="B1944" s="88"/>
      <c r="C1944" s="88"/>
      <c r="D1944" s="88"/>
      <c r="E1944" s="89"/>
      <c r="F1944" s="90"/>
      <c r="G1944" s="13"/>
      <c r="H1944" s="13"/>
      <c r="I1944" s="13"/>
      <c r="J1944" s="13"/>
      <c r="K1944" s="14" t="s">
        <v>301</v>
      </c>
      <c r="L1944" s="91">
        <v>5005</v>
      </c>
      <c r="M1944" s="92"/>
      <c r="N1944" s="25" t="str">
        <f>TRIM("TOTAL REVENUE")</f>
        <v>TOTAL REVENUE</v>
      </c>
      <c r="P1944" s="70"/>
      <c r="Q1944" s="10"/>
      <c r="R1944" s="85"/>
      <c r="S1944" s="93"/>
      <c r="T1944" s="25">
        <f>AD1944/T$6</f>
        <v>695885.70666666667</v>
      </c>
      <c r="V1944" s="25">
        <f>AF1944/V$6</f>
        <v>722795.05222222221</v>
      </c>
      <c r="X1944" s="25">
        <f>AH1944/X$6</f>
        <v>737388.96333333338</v>
      </c>
      <c r="Z1944" s="25">
        <f>AJ1944/Z$6</f>
        <v>745236.55821683339</v>
      </c>
      <c r="AA1944" s="93"/>
      <c r="AB1944" s="14">
        <f>AL1944/AB$6</f>
        <v>0</v>
      </c>
      <c r="AC1944" s="65"/>
      <c r="AD1944" s="14">
        <v>2087657.12</v>
      </c>
      <c r="AE1944" s="14"/>
      <c r="AF1944" s="14">
        <v>6505155.4699999997</v>
      </c>
      <c r="AG1944" s="14"/>
      <c r="AH1944" s="14">
        <v>8848667.5600000005</v>
      </c>
      <c r="AI1944" s="14"/>
      <c r="AJ1944" s="14">
        <v>8942838.6986020003</v>
      </c>
      <c r="AK1944" s="65"/>
      <c r="AL1944" s="14">
        <v>0</v>
      </c>
      <c r="AM1944" s="65"/>
      <c r="AN1944" s="25">
        <v>738014.68</v>
      </c>
      <c r="AO1944" s="25">
        <v>720422.69</v>
      </c>
      <c r="AP1944" s="25">
        <v>716778.29</v>
      </c>
      <c r="AQ1944" s="25">
        <v>781074.71</v>
      </c>
      <c r="AR1944" s="25">
        <v>712983.89</v>
      </c>
      <c r="AS1944" s="25">
        <v>755665.83</v>
      </c>
      <c r="AT1944" s="25">
        <v>681127.9</v>
      </c>
      <c r="AU1944" s="25">
        <v>780809.12</v>
      </c>
      <c r="AV1944" s="25">
        <v>705836.9</v>
      </c>
      <c r="AW1944" s="25">
        <v>730721.62</v>
      </c>
      <c r="AX1944" s="25">
        <v>696362.26</v>
      </c>
      <c r="AY1944" s="25">
        <v>660573.24</v>
      </c>
      <c r="AZ1944" s="93"/>
      <c r="BA1944" s="10"/>
      <c r="BB1944" s="10"/>
      <c r="BC1944" s="10"/>
      <c r="BD1944" s="10"/>
      <c r="BE1944" s="10"/>
      <c r="BF1944" s="10"/>
      <c r="BG1944" s="10"/>
      <c r="BH1944" s="10"/>
      <c r="BI1944" s="10"/>
      <c r="BJ1944" s="10"/>
      <c r="BK1944" s="10"/>
      <c r="BL1944" s="10"/>
      <c r="BM1944" s="10"/>
      <c r="BN1944" s="10"/>
      <c r="BO1944" s="10"/>
      <c r="BP1944" s="10"/>
      <c r="BQ1944" s="10"/>
      <c r="BR1944" s="10"/>
      <c r="BS1944" s="10"/>
      <c r="BT1944" s="10"/>
      <c r="BU1944" s="10"/>
      <c r="BV1944" s="10"/>
      <c r="BW1944" s="10"/>
      <c r="BX1944" s="10"/>
      <c r="BY1944" s="10"/>
      <c r="BZ1944" s="10"/>
      <c r="CA1944" s="10"/>
      <c r="CB1944" s="10"/>
      <c r="CC1944" s="10"/>
      <c r="CD1944" s="10"/>
      <c r="CE1944" s="10"/>
      <c r="CF1944" s="10"/>
      <c r="CG1944" s="10"/>
      <c r="CH1944" s="10"/>
      <c r="CI1944" s="10"/>
      <c r="CJ1944" s="10"/>
      <c r="CK1944" s="10"/>
      <c r="CL1944" s="10"/>
      <c r="CM1944" s="10"/>
      <c r="CN1944" s="10"/>
      <c r="CO1944" s="10"/>
      <c r="CP1944" s="10"/>
      <c r="CQ1944" s="10"/>
      <c r="CR1944" s="10"/>
      <c r="CS1944" s="10"/>
      <c r="CT1944" s="10"/>
      <c r="CU1944" s="10"/>
      <c r="CV1944" s="10"/>
      <c r="CW1944" s="10"/>
      <c r="CX1944" s="10"/>
      <c r="CY1944" s="10"/>
      <c r="CZ1944" s="10"/>
      <c r="DA1944" s="10"/>
      <c r="DB1944" s="10"/>
      <c r="DC1944" s="10"/>
      <c r="DD1944" s="10"/>
      <c r="DE1944" s="10"/>
      <c r="DF1944" s="10"/>
      <c r="DG1944" s="10"/>
      <c r="DH1944" s="10"/>
      <c r="DI1944" s="10"/>
      <c r="DJ1944" s="10"/>
      <c r="DK1944" s="10"/>
      <c r="DL1944" s="10"/>
      <c r="DM1944" s="10"/>
      <c r="DN1944" s="10"/>
      <c r="DO1944" s="10"/>
      <c r="DP1944" s="10"/>
      <c r="DQ1944" s="10"/>
      <c r="DR1944" s="10"/>
      <c r="DS1944" s="10"/>
    </row>
    <row r="1945" spans="1:123" s="25" customFormat="1" ht="10.95" customHeight="1" x14ac:dyDescent="0.25">
      <c r="A1945" s="87" t="s">
        <v>348</v>
      </c>
      <c r="B1945" s="88"/>
      <c r="C1945" s="88"/>
      <c r="D1945" s="88"/>
      <c r="E1945" s="89"/>
      <c r="F1945" s="90"/>
      <c r="G1945" s="13"/>
      <c r="H1945" s="13"/>
      <c r="I1945" s="13"/>
      <c r="J1945" s="13"/>
      <c r="K1945" s="14" t="s">
        <v>303</v>
      </c>
      <c r="L1945" s="91">
        <v>5005</v>
      </c>
      <c r="M1945" s="92"/>
      <c r="N1945" s="25" t="str">
        <f>TRIM("      TOTAL EMPLOYEE WAGES")</f>
        <v>TOTAL EMPLOYEE WAGES</v>
      </c>
      <c r="P1945" s="70"/>
      <c r="Q1945" s="10"/>
      <c r="R1945" s="85"/>
      <c r="S1945" s="93"/>
      <c r="T1945" s="25">
        <f>AD1945/T$6</f>
        <v>279252.3066666667</v>
      </c>
      <c r="V1945" s="25">
        <f>AF1945/V$6</f>
        <v>278784.68</v>
      </c>
      <c r="X1945" s="25">
        <f>AH1945/X$6</f>
        <v>270311.82666666666</v>
      </c>
      <c r="Z1945" s="25">
        <f>AJ1945/Z$6</f>
        <v>291224.55295874999</v>
      </c>
      <c r="AA1945" s="93"/>
      <c r="AB1945" s="14">
        <f>AL1945/AB$6</f>
        <v>0</v>
      </c>
      <c r="AC1945" s="65"/>
      <c r="AD1945" s="14">
        <v>837756.92</v>
      </c>
      <c r="AE1945" s="14"/>
      <c r="AF1945" s="14">
        <v>2509062.12</v>
      </c>
      <c r="AG1945" s="14"/>
      <c r="AH1945" s="14">
        <v>3243741.92</v>
      </c>
      <c r="AI1945" s="14"/>
      <c r="AJ1945" s="14">
        <v>3494694.6355050001</v>
      </c>
      <c r="AK1945" s="65"/>
      <c r="AL1945" s="14">
        <v>0</v>
      </c>
      <c r="AM1945" s="65"/>
      <c r="AN1945" s="25">
        <v>260340.22</v>
      </c>
      <c r="AO1945" s="25">
        <v>280399.5</v>
      </c>
      <c r="AP1945" s="25">
        <v>282962.13</v>
      </c>
      <c r="AQ1945" s="25">
        <v>294973.77</v>
      </c>
      <c r="AR1945" s="25">
        <v>260076.1</v>
      </c>
      <c r="AS1945" s="25">
        <v>282221.77</v>
      </c>
      <c r="AT1945" s="25">
        <v>268947.18</v>
      </c>
      <c r="AU1945" s="25">
        <v>283080.63</v>
      </c>
      <c r="AV1945" s="25">
        <v>282005.75</v>
      </c>
      <c r="AW1945" s="25">
        <v>288151.69</v>
      </c>
      <c r="AX1945" s="25">
        <v>271834.34999999998</v>
      </c>
      <c r="AY1945" s="25">
        <v>277770.88</v>
      </c>
      <c r="AZ1945" s="93"/>
      <c r="BA1945" s="10"/>
      <c r="BB1945" s="10"/>
      <c r="BC1945" s="10"/>
      <c r="BD1945" s="10"/>
      <c r="BE1945" s="10"/>
      <c r="BF1945" s="10"/>
      <c r="BG1945" s="10"/>
      <c r="BH1945" s="10"/>
      <c r="BI1945" s="10"/>
      <c r="BJ1945" s="10"/>
      <c r="BK1945" s="10"/>
      <c r="BL1945" s="10"/>
      <c r="BM1945" s="10"/>
      <c r="BN1945" s="10"/>
      <c r="BO1945" s="10"/>
      <c r="BP1945" s="10"/>
      <c r="BQ1945" s="10"/>
      <c r="BR1945" s="10"/>
      <c r="BS1945" s="10"/>
      <c r="BT1945" s="10"/>
      <c r="BU1945" s="10"/>
      <c r="BV1945" s="10"/>
      <c r="BW1945" s="10"/>
      <c r="BX1945" s="10"/>
      <c r="BY1945" s="10"/>
      <c r="BZ1945" s="10"/>
      <c r="CA1945" s="10"/>
      <c r="CB1945" s="10"/>
      <c r="CC1945" s="10"/>
      <c r="CD1945" s="10"/>
      <c r="CE1945" s="10"/>
      <c r="CF1945" s="10"/>
      <c r="CG1945" s="10"/>
      <c r="CH1945" s="10"/>
      <c r="CI1945" s="10"/>
      <c r="CJ1945" s="10"/>
      <c r="CK1945" s="10"/>
      <c r="CL1945" s="10"/>
      <c r="CM1945" s="10"/>
      <c r="CN1945" s="10"/>
      <c r="CO1945" s="10"/>
      <c r="CP1945" s="10"/>
      <c r="CQ1945" s="10"/>
      <c r="CR1945" s="10"/>
      <c r="CS1945" s="10"/>
      <c r="CT1945" s="10"/>
      <c r="CU1945" s="10"/>
      <c r="CV1945" s="10"/>
      <c r="CW1945" s="10"/>
      <c r="CX1945" s="10"/>
      <c r="CY1945" s="10"/>
      <c r="CZ1945" s="10"/>
      <c r="DA1945" s="10"/>
      <c r="DB1945" s="10"/>
      <c r="DC1945" s="10"/>
      <c r="DD1945" s="10"/>
      <c r="DE1945" s="10"/>
      <c r="DF1945" s="10"/>
      <c r="DG1945" s="10"/>
      <c r="DH1945" s="10"/>
      <c r="DI1945" s="10"/>
      <c r="DJ1945" s="10"/>
      <c r="DK1945" s="10"/>
      <c r="DL1945" s="10"/>
      <c r="DM1945" s="10"/>
      <c r="DN1945" s="10"/>
      <c r="DO1945" s="10"/>
      <c r="DP1945" s="10"/>
      <c r="DQ1945" s="10"/>
      <c r="DR1945" s="10"/>
      <c r="DS1945" s="10"/>
    </row>
    <row r="1946" spans="1:123" s="25" customFormat="1" ht="10.95" customHeight="1" x14ac:dyDescent="0.25">
      <c r="A1946" s="87" t="s">
        <v>348</v>
      </c>
      <c r="B1946" s="88"/>
      <c r="C1946" s="88"/>
      <c r="D1946" s="88"/>
      <c r="E1946" s="89"/>
      <c r="F1946" s="90"/>
      <c r="G1946" s="13"/>
      <c r="H1946" s="13"/>
      <c r="I1946" s="13"/>
      <c r="J1946" s="13"/>
      <c r="K1946" s="14" t="s">
        <v>305</v>
      </c>
      <c r="L1946" s="91">
        <v>5005</v>
      </c>
      <c r="M1946" s="92"/>
      <c r="N1946" s="25" t="str">
        <f>TRIM("TOTAL COMPENSATION")</f>
        <v>TOTAL COMPENSATION</v>
      </c>
      <c r="P1946" s="70"/>
      <c r="Q1946" s="10"/>
      <c r="R1946" s="85"/>
      <c r="S1946" s="93"/>
      <c r="T1946" s="25">
        <f>AD1946/T$6</f>
        <v>279252.3066666667</v>
      </c>
      <c r="V1946" s="25">
        <f>AF1946/V$6</f>
        <v>278784.68</v>
      </c>
      <c r="X1946" s="25">
        <f>AH1946/X$6</f>
        <v>270311.82666666666</v>
      </c>
      <c r="Z1946" s="25">
        <f>AJ1946/Z$6</f>
        <v>291224.55295874999</v>
      </c>
      <c r="AA1946" s="93"/>
      <c r="AB1946" s="14">
        <f>AL1946/AB$6</f>
        <v>0</v>
      </c>
      <c r="AC1946" s="65"/>
      <c r="AD1946" s="14">
        <v>837756.92</v>
      </c>
      <c r="AE1946" s="14"/>
      <c r="AF1946" s="14">
        <v>2509062.12</v>
      </c>
      <c r="AG1946" s="14"/>
      <c r="AH1946" s="14">
        <v>3243741.92</v>
      </c>
      <c r="AI1946" s="14"/>
      <c r="AJ1946" s="14">
        <v>3494694.6355050001</v>
      </c>
      <c r="AK1946" s="65"/>
      <c r="AL1946" s="14">
        <v>0</v>
      </c>
      <c r="AM1946" s="65"/>
      <c r="AN1946" s="25">
        <v>260340.22</v>
      </c>
      <c r="AO1946" s="25">
        <v>280399.5</v>
      </c>
      <c r="AP1946" s="25">
        <v>282962.13</v>
      </c>
      <c r="AQ1946" s="25">
        <v>294973.77</v>
      </c>
      <c r="AR1946" s="25">
        <v>260076.1</v>
      </c>
      <c r="AS1946" s="25">
        <v>282221.77</v>
      </c>
      <c r="AT1946" s="25">
        <v>268947.18</v>
      </c>
      <c r="AU1946" s="25">
        <v>283080.63</v>
      </c>
      <c r="AV1946" s="25">
        <v>282005.75</v>
      </c>
      <c r="AW1946" s="25">
        <v>288151.69</v>
      </c>
      <c r="AX1946" s="25">
        <v>271834.34999999998</v>
      </c>
      <c r="AY1946" s="25">
        <v>277770.88</v>
      </c>
      <c r="AZ1946" s="93"/>
      <c r="BA1946" s="10"/>
      <c r="BB1946" s="10"/>
      <c r="BC1946" s="10"/>
      <c r="BD1946" s="10"/>
      <c r="BE1946" s="10"/>
      <c r="BF1946" s="10"/>
      <c r="BG1946" s="10"/>
      <c r="BH1946" s="10"/>
      <c r="BI1946" s="10"/>
      <c r="BJ1946" s="10"/>
      <c r="BK1946" s="10"/>
      <c r="BL1946" s="10"/>
      <c r="BM1946" s="10"/>
      <c r="BN1946" s="10"/>
      <c r="BO1946" s="10"/>
      <c r="BP1946" s="10"/>
      <c r="BQ1946" s="10"/>
      <c r="BR1946" s="10"/>
      <c r="BS1946" s="10"/>
      <c r="BT1946" s="10"/>
      <c r="BU1946" s="10"/>
      <c r="BV1946" s="10"/>
      <c r="BW1946" s="10"/>
      <c r="BX1946" s="10"/>
      <c r="BY1946" s="10"/>
      <c r="BZ1946" s="10"/>
      <c r="CA1946" s="10"/>
      <c r="CB1946" s="10"/>
      <c r="CC1946" s="10"/>
      <c r="CD1946" s="10"/>
      <c r="CE1946" s="10"/>
      <c r="CF1946" s="10"/>
      <c r="CG1946" s="10"/>
      <c r="CH1946" s="10"/>
      <c r="CI1946" s="10"/>
      <c r="CJ1946" s="10"/>
      <c r="CK1946" s="10"/>
      <c r="CL1946" s="10"/>
      <c r="CM1946" s="10"/>
      <c r="CN1946" s="10"/>
      <c r="CO1946" s="10"/>
      <c r="CP1946" s="10"/>
      <c r="CQ1946" s="10"/>
      <c r="CR1946" s="10"/>
      <c r="CS1946" s="10"/>
      <c r="CT1946" s="10"/>
      <c r="CU1946" s="10"/>
      <c r="CV1946" s="10"/>
      <c r="CW1946" s="10"/>
      <c r="CX1946" s="10"/>
      <c r="CY1946" s="10"/>
      <c r="CZ1946" s="10"/>
      <c r="DA1946" s="10"/>
      <c r="DB1946" s="10"/>
      <c r="DC1946" s="10"/>
      <c r="DD1946" s="10"/>
      <c r="DE1946" s="10"/>
      <c r="DF1946" s="10"/>
      <c r="DG1946" s="10"/>
      <c r="DH1946" s="10"/>
      <c r="DI1946" s="10"/>
      <c r="DJ1946" s="10"/>
      <c r="DK1946" s="10"/>
      <c r="DL1946" s="10"/>
      <c r="DM1946" s="10"/>
      <c r="DN1946" s="10"/>
      <c r="DO1946" s="10"/>
      <c r="DP1946" s="10"/>
      <c r="DQ1946" s="10"/>
      <c r="DR1946" s="10"/>
      <c r="DS1946" s="10"/>
    </row>
    <row r="1947" spans="1:123" x14ac:dyDescent="0.25">
      <c r="A1947" s="75" t="s">
        <v>348</v>
      </c>
      <c r="L1947" s="94"/>
    </row>
    <row r="1948" spans="1:123" s="86" customFormat="1" ht="15" customHeight="1" x14ac:dyDescent="0.25">
      <c r="A1948" s="75" t="s">
        <v>348</v>
      </c>
      <c r="B1948" s="80"/>
      <c r="C1948" s="80"/>
      <c r="D1948" s="80"/>
      <c r="E1948" s="81"/>
      <c r="F1948" s="82"/>
      <c r="G1948" s="81"/>
      <c r="H1948" s="81"/>
      <c r="I1948" s="81"/>
      <c r="J1948" s="81"/>
      <c r="K1948" s="81"/>
      <c r="L1948" s="83">
        <f>L1949</f>
        <v>5005</v>
      </c>
      <c r="M1948" s="84" t="s">
        <v>351</v>
      </c>
      <c r="N1948" s="84"/>
      <c r="O1948" s="84"/>
      <c r="P1948" s="84"/>
      <c r="Q1948" s="84"/>
      <c r="R1948" s="84"/>
      <c r="S1948" s="84"/>
      <c r="T1948" s="84"/>
      <c r="U1948" s="84"/>
      <c r="V1948" s="84"/>
      <c r="W1948" s="84"/>
      <c r="X1948" s="84"/>
      <c r="Y1948" s="84"/>
      <c r="Z1948" s="84"/>
      <c r="AA1948" s="84"/>
      <c r="AB1948" s="81"/>
      <c r="AC1948" s="81"/>
      <c r="AD1948" s="14"/>
      <c r="AE1948" s="14"/>
      <c r="AF1948" s="14"/>
      <c r="AG1948" s="14"/>
      <c r="AH1948" s="14"/>
      <c r="AI1948" s="14"/>
      <c r="AJ1948" s="14"/>
      <c r="AK1948" s="14"/>
      <c r="AL1948" s="14"/>
      <c r="AM1948" s="14"/>
      <c r="AN1948" s="85"/>
      <c r="AO1948" s="85"/>
      <c r="AP1948" s="85"/>
      <c r="AQ1948" s="85"/>
      <c r="AR1948" s="85"/>
      <c r="AS1948" s="85"/>
      <c r="AT1948" s="85"/>
      <c r="AU1948" s="85"/>
      <c r="AV1948" s="85"/>
      <c r="AW1948" s="85"/>
      <c r="AX1948" s="85"/>
      <c r="AY1948" s="85"/>
      <c r="AZ1948" s="84"/>
      <c r="BA1948" s="10"/>
      <c r="BB1948" s="10"/>
      <c r="BC1948" s="10"/>
      <c r="BD1948" s="10"/>
      <c r="BE1948" s="10"/>
      <c r="BF1948" s="10"/>
      <c r="BG1948" s="10"/>
      <c r="BH1948" s="10"/>
      <c r="BI1948" s="10"/>
      <c r="BJ1948" s="10"/>
      <c r="BK1948" s="10"/>
      <c r="BL1948" s="10"/>
      <c r="BM1948" s="10"/>
      <c r="BN1948" s="10"/>
      <c r="BO1948" s="10"/>
      <c r="BP1948" s="10"/>
      <c r="BQ1948" s="10"/>
      <c r="BR1948" s="10"/>
      <c r="BS1948" s="10"/>
      <c r="BT1948" s="10"/>
      <c r="BU1948" s="10"/>
      <c r="BV1948" s="10"/>
      <c r="BW1948" s="10"/>
      <c r="BX1948" s="10"/>
      <c r="BY1948" s="10"/>
      <c r="BZ1948" s="10"/>
      <c r="CA1948" s="10"/>
      <c r="CB1948" s="10"/>
      <c r="CC1948" s="10"/>
      <c r="CD1948" s="10"/>
      <c r="CE1948" s="10"/>
      <c r="CF1948" s="10"/>
      <c r="CG1948" s="10"/>
      <c r="CH1948" s="10"/>
      <c r="CI1948" s="10"/>
      <c r="CJ1948" s="10"/>
      <c r="CK1948" s="10"/>
      <c r="CL1948" s="10"/>
      <c r="CM1948" s="10"/>
      <c r="CN1948" s="10"/>
      <c r="CO1948" s="10"/>
      <c r="CP1948" s="10"/>
      <c r="CQ1948" s="10"/>
      <c r="CR1948" s="10"/>
      <c r="CS1948" s="10"/>
      <c r="CT1948" s="10"/>
      <c r="CU1948" s="10"/>
      <c r="CV1948" s="10"/>
      <c r="CW1948" s="10"/>
      <c r="CX1948" s="10"/>
      <c r="CY1948" s="10"/>
      <c r="CZ1948" s="10"/>
      <c r="DA1948" s="10"/>
      <c r="DB1948" s="10"/>
      <c r="DC1948" s="10"/>
      <c r="DD1948" s="10"/>
      <c r="DE1948" s="10"/>
      <c r="DF1948" s="10"/>
      <c r="DG1948" s="10"/>
      <c r="DH1948" s="10"/>
      <c r="DI1948" s="10"/>
      <c r="DJ1948" s="10"/>
      <c r="DK1948" s="10"/>
      <c r="DL1948" s="10"/>
      <c r="DM1948" s="10"/>
      <c r="DN1948" s="10"/>
      <c r="DO1948" s="10"/>
      <c r="DP1948" s="10"/>
      <c r="DQ1948" s="10"/>
      <c r="DR1948" s="10"/>
      <c r="DS1948" s="10"/>
    </row>
    <row r="1949" spans="1:123" s="101" customFormat="1" ht="10.95" customHeight="1" x14ac:dyDescent="0.25">
      <c r="A1949" s="75" t="s">
        <v>348</v>
      </c>
      <c r="B1949" s="95" t="str">
        <f t="shared" ref="B1949" si="542">IF(E1949&gt;0,"Bud02 " &amp; C1949 &amp;","&amp;D1949&amp;",'"&amp;E1949&amp;"',"&amp;1*R1949)</f>
        <v>Bud02 2020,5005,'xpr003',0.129919</v>
      </c>
      <c r="C1949" s="96">
        <f t="shared" ref="C1949" si="543">$E$5</f>
        <v>2020</v>
      </c>
      <c r="D1949" s="96">
        <v>5005</v>
      </c>
      <c r="E1949" s="97" t="str">
        <f>K1949</f>
        <v>xpr003</v>
      </c>
      <c r="F1949" s="90"/>
      <c r="G1949" s="98">
        <f>IF(""="",1,SUBSTITUTE(SUBSTITUTE("","xxp","xpp"),"xppm13","xppm08"))</f>
        <v>1</v>
      </c>
      <c r="H1949" s="98">
        <f>IF(""="",1,"")</f>
        <v>1</v>
      </c>
      <c r="I1949" s="98">
        <f>IF(""="",1,IF(LEFT("",1)&lt;&gt;"E","",1))</f>
        <v>1</v>
      </c>
      <c r="J1949" s="98">
        <f>IF(""="",1,IF(LEFT("",1)="E","",1))</f>
        <v>1</v>
      </c>
      <c r="K1949" s="99" t="s">
        <v>352</v>
      </c>
      <c r="L1949" s="91">
        <v>5005</v>
      </c>
      <c r="M1949" s="100" t="str">
        <f>IF(LEFT($G1949,4)="xppm","*","")</f>
        <v/>
      </c>
      <c r="N1949" s="101" t="str">
        <f>UPPER(TRIM("        NON_PRODUCTIVE RATE (NON-EXEMPT)"))</f>
        <v>NON_PRODUCTIVE RATE (NON-EXEMPT)</v>
      </c>
      <c r="P1949" s="102"/>
      <c r="R1949" s="103">
        <f>IFERROR(IF(1*AB1949&gt;0,AB1949,Z1949),Z1949)</f>
        <v>0.12991900000000001</v>
      </c>
      <c r="S1949" s="104"/>
      <c r="T1949" s="105">
        <f>IFERROR(IF(LEFT($G1949,4)="xppm",AD1949/VLOOKUP($G1949,$K$11:$Z$28,T$1,0),IF(LEFT($J1949,1)="E",AD1949/VLOOKUP($J1949,$K$11:$Z$28,T$1,0),AD1949/T$6)),"")</f>
        <v>0</v>
      </c>
      <c r="U1949" s="105"/>
      <c r="V1949" s="105">
        <f>IFERROR(IF(LEFT($G1949,4)="xppm",AF1949/VLOOKUP($G1949,$K$11:$Z$28,V$1,0),IF(LEFT($J1949,1)="E",AF1949/VLOOKUP($J1949,$K$11:$Z$28,V$1,0),AF1949/V$6)),"")</f>
        <v>0</v>
      </c>
      <c r="W1949" s="105"/>
      <c r="X1949" s="105">
        <f>IFERROR(IF(LEFT($G1949,4)="xppm",AH1949/VLOOKUP($G1949,$K$11:$Z$28,X$1,0),IF(LEFT($J1949,1)="E",AH1949/VLOOKUP($J1949,$K$11:$Z$28,X$1,0),AH1949/X$6)),"")</f>
        <v>0</v>
      </c>
      <c r="Y1949" s="105"/>
      <c r="Z1949" s="105">
        <f>IFERROR(IF(LEFT($G1949,4)="xppm",AJ1949/VLOOKUP($G1949,$K$11:$Z$28,Z$1,0),IF(LEFT($J1949,1)="E",AJ1949/VLOOKUP($J1949,$K$11:$Z$28,Z$1,0),AJ1949/Z$6)),"")</f>
        <v>0.12991900000000001</v>
      </c>
      <c r="AA1949" s="104"/>
      <c r="AB1949" s="106">
        <f>IFERROR(IF(LEFT($G1949,4)="xppm",AL1949/VLOOKUP($G1949,$K$11:$Z$28,AB$1,0),IF(LEFT($J1949,1)="E",AL1949/VLOOKUP($J1949,$K$11:$AB$28,AB$1,0),AL1949/AB$6)),"")</f>
        <v>0</v>
      </c>
      <c r="AC1949" s="107"/>
      <c r="AD1949" s="106"/>
      <c r="AE1949" s="106"/>
      <c r="AF1949" s="106"/>
      <c r="AG1949" s="106"/>
      <c r="AH1949" s="106"/>
      <c r="AI1949" s="106"/>
      <c r="AJ1949" s="106">
        <v>1.5590280000000001</v>
      </c>
      <c r="AK1949" s="107"/>
      <c r="AL1949" s="106">
        <v>0</v>
      </c>
      <c r="AM1949" s="107"/>
      <c r="AN1949" s="105"/>
      <c r="AO1949" s="105"/>
      <c r="AP1949" s="105"/>
      <c r="AQ1949" s="105"/>
      <c r="AR1949" s="105"/>
      <c r="AS1949" s="105"/>
      <c r="AT1949" s="105"/>
      <c r="AU1949" s="105"/>
      <c r="AV1949" s="105"/>
      <c r="AW1949" s="105"/>
      <c r="AX1949" s="105"/>
      <c r="AY1949" s="105"/>
      <c r="AZ1949" s="108"/>
      <c r="BA1949" s="10"/>
      <c r="BB1949" s="10"/>
      <c r="BC1949" s="10"/>
      <c r="BD1949" s="10"/>
      <c r="BE1949" s="10"/>
      <c r="BF1949" s="10"/>
      <c r="BG1949" s="10"/>
      <c r="BH1949" s="10"/>
      <c r="BI1949" s="10"/>
      <c r="BJ1949" s="10"/>
      <c r="BK1949" s="10"/>
      <c r="BL1949" s="10"/>
      <c r="BM1949" s="10"/>
      <c r="BN1949" s="10"/>
      <c r="BO1949" s="10"/>
      <c r="BP1949" s="10"/>
      <c r="BQ1949" s="10"/>
      <c r="BR1949" s="10"/>
      <c r="BS1949" s="10"/>
      <c r="BT1949" s="10"/>
      <c r="BU1949" s="10"/>
      <c r="BV1949" s="10"/>
      <c r="BW1949" s="10"/>
      <c r="BX1949" s="10"/>
      <c r="BY1949" s="10"/>
      <c r="BZ1949" s="10"/>
      <c r="CA1949" s="10"/>
      <c r="CB1949" s="10"/>
      <c r="CC1949" s="10"/>
      <c r="CD1949" s="10"/>
      <c r="CE1949" s="10"/>
      <c r="CF1949" s="10"/>
      <c r="CG1949" s="10"/>
      <c r="CH1949" s="10"/>
      <c r="CI1949" s="10"/>
      <c r="CJ1949" s="10"/>
      <c r="CK1949" s="10"/>
      <c r="CL1949" s="10"/>
      <c r="CM1949" s="10"/>
      <c r="CN1949" s="10"/>
      <c r="CO1949" s="10"/>
      <c r="CP1949" s="10"/>
      <c r="CQ1949" s="10"/>
      <c r="CR1949" s="10"/>
      <c r="CS1949" s="10"/>
      <c r="CT1949" s="10"/>
      <c r="CU1949" s="10"/>
      <c r="CV1949" s="10"/>
      <c r="CW1949" s="10"/>
      <c r="CX1949" s="10"/>
      <c r="CY1949" s="10"/>
      <c r="CZ1949" s="10"/>
      <c r="DA1949" s="10"/>
      <c r="DB1949" s="10"/>
      <c r="DC1949" s="10"/>
      <c r="DD1949" s="10"/>
      <c r="DE1949" s="10"/>
      <c r="DF1949" s="10"/>
      <c r="DG1949" s="10"/>
      <c r="DH1949" s="10"/>
      <c r="DI1949" s="10"/>
      <c r="DJ1949" s="10"/>
      <c r="DK1949" s="10"/>
      <c r="DL1949" s="10"/>
      <c r="DM1949" s="10"/>
      <c r="DN1949" s="10"/>
      <c r="DO1949" s="10"/>
      <c r="DP1949" s="10"/>
      <c r="DQ1949" s="10"/>
      <c r="DR1949" s="10"/>
      <c r="DS1949" s="10"/>
    </row>
    <row r="1950" spans="1:123" s="101" customFormat="1" ht="10.95" customHeight="1" x14ac:dyDescent="0.25">
      <c r="A1950" s="75" t="s">
        <v>348</v>
      </c>
      <c r="B1950" s="95" t="str">
        <f>IF(E1950&gt;0,"Bud02 " &amp; C1950 &amp;","&amp;D1950&amp;",'"&amp;E1950&amp;"',"&amp;1*R1950)</f>
        <v>Bud02 2020,5005,'xpr007',0</v>
      </c>
      <c r="C1950" s="96">
        <f>$E$5</f>
        <v>2020</v>
      </c>
      <c r="D1950" s="96">
        <v>5005</v>
      </c>
      <c r="E1950" s="97" t="str">
        <f>K1950</f>
        <v>xpr007</v>
      </c>
      <c r="F1950" s="90"/>
      <c r="G1950" s="98">
        <f>IF(""="",1,SUBSTITUTE(SUBSTITUTE("","xxp","xpp"),"xppm13","xppm08"))</f>
        <v>1</v>
      </c>
      <c r="H1950" s="98">
        <f>IF(""="",1,"")</f>
        <v>1</v>
      </c>
      <c r="I1950" s="98">
        <f>IF(""="",1,IF(LEFT("",1)&lt;&gt;"E","",1))</f>
        <v>1</v>
      </c>
      <c r="J1950" s="98">
        <f>IF(""="",1,IF(LEFT("",1)="E","",1))</f>
        <v>1</v>
      </c>
      <c r="K1950" s="99" t="s">
        <v>353</v>
      </c>
      <c r="L1950" s="91">
        <v>5005</v>
      </c>
      <c r="M1950" s="100" t="str">
        <f>IF(LEFT($G1950,4)="xppm","*","")</f>
        <v/>
      </c>
      <c r="N1950" s="101" t="str">
        <f>UPPER(TRIM("        NON_PRODUCTIVE RATE (EXEMPT)"))</f>
        <v>NON_PRODUCTIVE RATE (EXEMPT)</v>
      </c>
      <c r="P1950" s="102"/>
      <c r="R1950" s="103">
        <f>IFERROR(IF(1*AB1950&gt;0,AB1950,Z1950),Z1950)</f>
        <v>0</v>
      </c>
      <c r="S1950" s="104"/>
      <c r="T1950" s="105">
        <f>IFERROR(IF(LEFT($G1950,4)="xppm",AD1950/VLOOKUP($G1950,$K$11:$Z$28,T$1,0),IF(LEFT($J1950,1)="E",AD1950/VLOOKUP($J1950,$K$11:$Z$28,T$1,0),AD1950/T$6)),"")</f>
        <v>0</v>
      </c>
      <c r="U1950" s="105"/>
      <c r="V1950" s="105">
        <f>IFERROR(IF(LEFT($G1950,4)="xppm",AF1950/VLOOKUP($G1950,$K$11:$Z$28,V$1,0),IF(LEFT($J1950,1)="E",AF1950/VLOOKUP($J1950,$K$11:$Z$28,V$1,0),AF1950/V$6)),"")</f>
        <v>0</v>
      </c>
      <c r="W1950" s="105"/>
      <c r="X1950" s="105">
        <f>IFERROR(IF(LEFT($G1950,4)="xppm",AH1950/VLOOKUP($G1950,$K$11:$Z$28,X$1,0),IF(LEFT($J1950,1)="E",AH1950/VLOOKUP($J1950,$K$11:$Z$28,X$1,0),AH1950/X$6)),"")</f>
        <v>0</v>
      </c>
      <c r="Y1950" s="105"/>
      <c r="Z1950" s="105">
        <f>IFERROR(IF(LEFT($G1950,4)="xppm",AJ1950/VLOOKUP($G1950,$K$11:$Z$28,Z$1,0),IF(LEFT($J1950,1)="E",AJ1950/VLOOKUP($J1950,$K$11:$Z$28,Z$1,0),AJ1950/Z$6)),"")</f>
        <v>0</v>
      </c>
      <c r="AA1950" s="104"/>
      <c r="AB1950" s="106">
        <f>IFERROR(IF(LEFT($G1950,4)="xppm",AL1950/VLOOKUP($G1950,$K$11:$Z$28,AB$1,0),IF(LEFT($J1950,1)="E",AL1950/VLOOKUP($J1950,$K$11:$AB$28,AB$1,0),AL1950/AB$6)),"")</f>
        <v>0</v>
      </c>
      <c r="AC1950" s="107"/>
      <c r="AD1950" s="106"/>
      <c r="AE1950" s="106"/>
      <c r="AF1950" s="106"/>
      <c r="AG1950" s="106"/>
      <c r="AH1950" s="106"/>
      <c r="AI1950" s="106"/>
      <c r="AJ1950" s="106">
        <v>0</v>
      </c>
      <c r="AK1950" s="107"/>
      <c r="AL1950" s="106">
        <v>0</v>
      </c>
      <c r="AM1950" s="107"/>
      <c r="AN1950" s="105"/>
      <c r="AO1950" s="105"/>
      <c r="AP1950" s="105"/>
      <c r="AQ1950" s="105"/>
      <c r="AR1950" s="105"/>
      <c r="AS1950" s="105"/>
      <c r="AT1950" s="105"/>
      <c r="AU1950" s="105"/>
      <c r="AV1950" s="105"/>
      <c r="AW1950" s="105"/>
      <c r="AX1950" s="105"/>
      <c r="AY1950" s="105"/>
      <c r="AZ1950" s="108"/>
      <c r="BA1950" s="10"/>
      <c r="BB1950" s="10"/>
      <c r="BC1950" s="10"/>
      <c r="BD1950" s="10"/>
      <c r="BE1950" s="10"/>
      <c r="BF1950" s="10"/>
      <c r="BG1950" s="10"/>
      <c r="BH1950" s="10"/>
      <c r="BI1950" s="10"/>
      <c r="BJ1950" s="10"/>
      <c r="BK1950" s="10"/>
      <c r="BL1950" s="10"/>
      <c r="BM1950" s="10"/>
      <c r="BN1950" s="10"/>
      <c r="BO1950" s="10"/>
      <c r="BP1950" s="10"/>
      <c r="BQ1950" s="10"/>
      <c r="BR1950" s="10"/>
      <c r="BS1950" s="10"/>
      <c r="BT1950" s="10"/>
      <c r="BU1950" s="10"/>
      <c r="BV1950" s="10"/>
      <c r="BW1950" s="10"/>
      <c r="BX1950" s="10"/>
      <c r="BY1950" s="10"/>
      <c r="BZ1950" s="10"/>
      <c r="CA1950" s="10"/>
      <c r="CB1950" s="10"/>
      <c r="CC1950" s="10"/>
      <c r="CD1950" s="10"/>
      <c r="CE1950" s="10"/>
      <c r="CF1950" s="10"/>
      <c r="CG1950" s="10"/>
      <c r="CH1950" s="10"/>
      <c r="CI1950" s="10"/>
      <c r="CJ1950" s="10"/>
      <c r="CK1950" s="10"/>
      <c r="CL1950" s="10"/>
      <c r="CM1950" s="10"/>
      <c r="CN1950" s="10"/>
      <c r="CO1950" s="10"/>
      <c r="CP1950" s="10"/>
      <c r="CQ1950" s="10"/>
      <c r="CR1950" s="10"/>
      <c r="CS1950" s="10"/>
      <c r="CT1950" s="10"/>
      <c r="CU1950" s="10"/>
      <c r="CV1950" s="10"/>
      <c r="CW1950" s="10"/>
      <c r="CX1950" s="10"/>
      <c r="CY1950" s="10"/>
      <c r="CZ1950" s="10"/>
      <c r="DA1950" s="10"/>
      <c r="DB1950" s="10"/>
      <c r="DC1950" s="10"/>
      <c r="DD1950" s="10"/>
      <c r="DE1950" s="10"/>
      <c r="DF1950" s="10"/>
      <c r="DG1950" s="10"/>
      <c r="DH1950" s="10"/>
      <c r="DI1950" s="10"/>
      <c r="DJ1950" s="10"/>
      <c r="DK1950" s="10"/>
      <c r="DL1950" s="10"/>
      <c r="DM1950" s="10"/>
      <c r="DN1950" s="10"/>
      <c r="DO1950" s="10"/>
      <c r="DP1950" s="10"/>
      <c r="DQ1950" s="10"/>
      <c r="DR1950" s="10"/>
      <c r="DS1950" s="10"/>
    </row>
    <row r="1951" spans="1:123" x14ac:dyDescent="0.25">
      <c r="A1951" s="75" t="s">
        <v>348</v>
      </c>
      <c r="L1951" s="94"/>
    </row>
    <row r="1952" spans="1:123" s="86" customFormat="1" ht="15" customHeight="1" x14ac:dyDescent="0.25">
      <c r="A1952" s="75" t="s">
        <v>348</v>
      </c>
      <c r="B1952" s="80"/>
      <c r="C1952" s="80"/>
      <c r="D1952" s="80"/>
      <c r="E1952" s="81"/>
      <c r="F1952" s="82"/>
      <c r="G1952" s="81"/>
      <c r="H1952" s="81"/>
      <c r="I1952" s="81"/>
      <c r="J1952" s="81"/>
      <c r="K1952" s="81"/>
      <c r="L1952" s="83">
        <f>L1953</f>
        <v>5005</v>
      </c>
      <c r="M1952" s="84" t="s">
        <v>354</v>
      </c>
      <c r="N1952" s="84"/>
      <c r="O1952" s="84"/>
      <c r="P1952" s="84"/>
      <c r="Q1952" s="84"/>
      <c r="R1952" s="84"/>
      <c r="S1952" s="84"/>
      <c r="T1952" s="84"/>
      <c r="U1952" s="84"/>
      <c r="V1952" s="84"/>
      <c r="W1952" s="84"/>
      <c r="X1952" s="84"/>
      <c r="Y1952" s="84"/>
      <c r="Z1952" s="84"/>
      <c r="AA1952" s="84"/>
      <c r="AB1952" s="81"/>
      <c r="AC1952" s="81"/>
      <c r="AD1952" s="14"/>
      <c r="AE1952" s="14"/>
      <c r="AF1952" s="14"/>
      <c r="AG1952" s="14"/>
      <c r="AH1952" s="14"/>
      <c r="AI1952" s="14"/>
      <c r="AJ1952" s="14"/>
      <c r="AK1952" s="14"/>
      <c r="AL1952" s="14"/>
      <c r="AM1952" s="14"/>
      <c r="AN1952" s="85"/>
      <c r="AO1952" s="85"/>
      <c r="AP1952" s="85"/>
      <c r="AQ1952" s="85"/>
      <c r="AR1952" s="85"/>
      <c r="AS1952" s="85"/>
      <c r="AT1952" s="85"/>
      <c r="AU1952" s="85"/>
      <c r="AV1952" s="85"/>
      <c r="AW1952" s="85"/>
      <c r="AX1952" s="85"/>
      <c r="AY1952" s="85"/>
      <c r="AZ1952" s="84"/>
      <c r="BA1952" s="10"/>
      <c r="BB1952" s="10"/>
      <c r="BC1952" s="10"/>
      <c r="BD1952" s="10"/>
      <c r="BE1952" s="10"/>
      <c r="BF1952" s="10"/>
      <c r="BG1952" s="10"/>
      <c r="BH1952" s="10"/>
      <c r="BI1952" s="10"/>
      <c r="BJ1952" s="10"/>
      <c r="BK1952" s="10"/>
      <c r="BL1952" s="10"/>
      <c r="BM1952" s="10"/>
      <c r="BN1952" s="10"/>
      <c r="BO1952" s="10"/>
      <c r="BP1952" s="10"/>
      <c r="BQ1952" s="10"/>
      <c r="BR1952" s="10"/>
      <c r="BS1952" s="10"/>
      <c r="BT1952" s="10"/>
      <c r="BU1952" s="10"/>
      <c r="BV1952" s="10"/>
      <c r="BW1952" s="10"/>
      <c r="BX1952" s="10"/>
      <c r="BY1952" s="10"/>
      <c r="BZ1952" s="10"/>
      <c r="CA1952" s="10"/>
      <c r="CB1952" s="10"/>
      <c r="CC1952" s="10"/>
      <c r="CD1952" s="10"/>
      <c r="CE1952" s="10"/>
      <c r="CF1952" s="10"/>
      <c r="CG1952" s="10"/>
      <c r="CH1952" s="10"/>
      <c r="CI1952" s="10"/>
      <c r="CJ1952" s="10"/>
      <c r="CK1952" s="10"/>
      <c r="CL1952" s="10"/>
      <c r="CM1952" s="10"/>
      <c r="CN1952" s="10"/>
      <c r="CO1952" s="10"/>
      <c r="CP1952" s="10"/>
      <c r="CQ1952" s="10"/>
      <c r="CR1952" s="10"/>
      <c r="CS1952" s="10"/>
      <c r="CT1952" s="10"/>
      <c r="CU1952" s="10"/>
      <c r="CV1952" s="10"/>
      <c r="CW1952" s="10"/>
      <c r="CX1952" s="10"/>
      <c r="CY1952" s="10"/>
      <c r="CZ1952" s="10"/>
      <c r="DA1952" s="10"/>
      <c r="DB1952" s="10"/>
      <c r="DC1952" s="10"/>
      <c r="DD1952" s="10"/>
      <c r="DE1952" s="10"/>
      <c r="DF1952" s="10"/>
      <c r="DG1952" s="10"/>
      <c r="DH1952" s="10"/>
      <c r="DI1952" s="10"/>
      <c r="DJ1952" s="10"/>
      <c r="DK1952" s="10"/>
      <c r="DL1952" s="10"/>
      <c r="DM1952" s="10"/>
      <c r="DN1952" s="10"/>
      <c r="DO1952" s="10"/>
      <c r="DP1952" s="10"/>
      <c r="DQ1952" s="10"/>
      <c r="DR1952" s="10"/>
      <c r="DS1952" s="10"/>
    </row>
    <row r="1953" spans="1:123" s="101" customFormat="1" ht="10.95" customHeight="1" x14ac:dyDescent="0.25">
      <c r="A1953" s="75" t="s">
        <v>348</v>
      </c>
      <c r="B1953" s="95" t="str">
        <f t="shared" ref="B1953:B1956" si="544">IF(E1953&gt;0,"Bud02 " &amp; C1953 &amp;","&amp;D1953&amp;",'"&amp;E1953&amp;"',"&amp;1*R1953)</f>
        <v>Bud02 2020,5005,'xpr005',0.00131643860332931</v>
      </c>
      <c r="C1953" s="96">
        <f t="shared" ref="C1953:C1956" si="545">$E$5</f>
        <v>2020</v>
      </c>
      <c r="D1953" s="96">
        <v>5005</v>
      </c>
      <c r="E1953" s="97" t="str">
        <f>IF(LEFT(H1953,1) = "x",H1953,F1953)</f>
        <v>xpr005</v>
      </c>
      <c r="F1953" s="90">
        <v>500000</v>
      </c>
      <c r="G1953" s="98">
        <f>IF(""="",1,SUBSTITUTE(SUBSTITUTE("","xxp","xpp"),"xppm13","xppm08"))</f>
        <v>1</v>
      </c>
      <c r="H1953" s="98" t="str">
        <f>IF("xpr005"="",1,"xpr005")</f>
        <v>xpr005</v>
      </c>
      <c r="I1953" s="98">
        <f>IF("Ew57z"="",1,IF(LEFT("Ew57z",1)&lt;&gt;"E","Ew57z",1))</f>
        <v>1</v>
      </c>
      <c r="J1953" s="98" t="str">
        <f>IF("Ew57z"="",1,IF(LEFT("Ew57z",1)="E","Ew57z",1))</f>
        <v>Ew57z</v>
      </c>
      <c r="K1953" s="99" t="s">
        <v>355</v>
      </c>
      <c r="L1953" s="91">
        <v>5005</v>
      </c>
      <c r="M1953" s="100" t="str">
        <f>IF(LEFT($G1953,4)="xppm","*","")</f>
        <v/>
      </c>
      <c r="N1953" s="101" t="str">
        <f>UPPER(TRIM("          PAYROLL TAXES"))</f>
        <v>PAYROLL TAXES</v>
      </c>
      <c r="P1953" s="102" t="s">
        <v>356</v>
      </c>
      <c r="R1953" s="109">
        <f>IFERROR(IF(1*AB1953&gt;0,AB1953,V1953),V1953)</f>
        <v>1.3164386033293065E-3</v>
      </c>
      <c r="S1953" s="108"/>
      <c r="T1953" s="101">
        <f>IFERROR(IF(LEFT($G1953,4)="xppm",AD1953/VLOOKUP($G1953,$K$11:$Z$28,T$1,0),IF(LEFT($J1953,1)="E",AD1953/VLOOKUP($J1953,$K$11:$Z$28,T$1,0),AD1953/T$6)),"")</f>
        <v>1.2302231640203799E-3</v>
      </c>
      <c r="V1953" s="101">
        <f>IFERROR(IF(LEFT($G1953,4)="xppm",AF1953/VLOOKUP($G1953,$K$11:$Z$28,V$1,0),IF(LEFT($J1953,1)="E",AF1953/VLOOKUP($J1953,$K$11:$Z$28,V$1,0),AF1953/V$6)),"")</f>
        <v>1.3164386033293065E-3</v>
      </c>
      <c r="X1953" s="101">
        <f>IFERROR(IF(LEFT($G1953,4)="xppm",AH1953/VLOOKUP($G1953,$K$11:$Z$28,X$1,0),IF(LEFT($J1953,1)="E",AH1953/VLOOKUP($J1953,$K$11:$Z$28,X$1,0),AH1953/X$6)),"")</f>
        <v>1.6359756069877047E-3</v>
      </c>
      <c r="Z1953" s="101">
        <f>IFERROR(IF(LEFT($G1953,4)="xppm",AJ1953/VLOOKUP($G1953,$K$11:$Z$28,Z$1,0),IF(LEFT($J1953,1)="E",AJ1953/VLOOKUP($J1953,$K$11:$Z$28,Z$1,0),AJ1953/Z$6)),"")</f>
        <v>1.5434094568618137E-3</v>
      </c>
      <c r="AA1953" s="108"/>
      <c r="AB1953" s="99" t="str">
        <f>IFERROR(IF(LEFT($G1953,4)="xppm",AL1953/VLOOKUP($G1953,$K$11:$Z$28,AB$1,0),IF(LEFT($J1953,1)="E",AL1953/VLOOKUP($J1953,$K$11:$AB$28,AB$1,0),AL1953/AB$6)),"")</f>
        <v/>
      </c>
      <c r="AC1953" s="110"/>
      <c r="AD1953" s="14">
        <v>59552.52</v>
      </c>
      <c r="AE1953" s="14"/>
      <c r="AF1953" s="14">
        <v>188083.01</v>
      </c>
      <c r="AG1953" s="14"/>
      <c r="AH1953" s="14">
        <v>251783.38</v>
      </c>
      <c r="AI1953" s="14"/>
      <c r="AJ1953" s="14">
        <v>279422.99955900002</v>
      </c>
      <c r="AK1953" s="65"/>
      <c r="AL1953" s="14">
        <v>0</v>
      </c>
      <c r="AM1953" s="65"/>
      <c r="AN1953" s="25">
        <v>18735.73</v>
      </c>
      <c r="AO1953" s="25">
        <v>19831.05</v>
      </c>
      <c r="AP1953" s="25">
        <v>24961.53</v>
      </c>
      <c r="AQ1953" s="25">
        <v>26043.7</v>
      </c>
      <c r="AR1953" s="25">
        <v>20720.29</v>
      </c>
      <c r="AS1953" s="25">
        <v>21852.36</v>
      </c>
      <c r="AT1953" s="25">
        <v>19528.29</v>
      </c>
      <c r="AU1953" s="25">
        <v>20368.439999999999</v>
      </c>
      <c r="AV1953" s="25">
        <v>20017.41</v>
      </c>
      <c r="AW1953" s="25">
        <v>21109.35</v>
      </c>
      <c r="AX1953" s="25">
        <v>19508.39</v>
      </c>
      <c r="AY1953" s="25">
        <v>18934.78</v>
      </c>
      <c r="AZ1953" s="108"/>
      <c r="BA1953" s="10"/>
      <c r="BB1953" s="10"/>
      <c r="BC1953" s="10"/>
      <c r="BD1953" s="10"/>
      <c r="BE1953" s="10"/>
      <c r="BF1953" s="10"/>
      <c r="BG1953" s="10"/>
      <c r="BH1953" s="10"/>
      <c r="BI1953" s="10"/>
      <c r="BJ1953" s="10"/>
      <c r="BK1953" s="10"/>
      <c r="BL1953" s="10"/>
      <c r="BM1953" s="10"/>
      <c r="BN1953" s="10"/>
      <c r="BO1953" s="10"/>
      <c r="BP1953" s="10"/>
      <c r="BQ1953" s="10"/>
      <c r="BR1953" s="10"/>
      <c r="BS1953" s="10"/>
      <c r="BT1953" s="10"/>
      <c r="BU1953" s="10"/>
      <c r="BV1953" s="10"/>
      <c r="BW1953" s="10"/>
      <c r="BX1953" s="10"/>
      <c r="BY1953" s="10"/>
      <c r="BZ1953" s="10"/>
      <c r="CA1953" s="10"/>
      <c r="CB1953" s="10"/>
      <c r="CC1953" s="10"/>
      <c r="CD1953" s="10"/>
      <c r="CE1953" s="10"/>
      <c r="CF1953" s="10"/>
      <c r="CG1953" s="10"/>
      <c r="CH1953" s="10"/>
      <c r="CI1953" s="10"/>
      <c r="CJ1953" s="10"/>
      <c r="CK1953" s="10"/>
      <c r="CL1953" s="10"/>
      <c r="CM1953" s="10"/>
      <c r="CN1953" s="10"/>
      <c r="CO1953" s="10"/>
      <c r="CP1953" s="10"/>
      <c r="CQ1953" s="10"/>
      <c r="CR1953" s="10"/>
      <c r="CS1953" s="10"/>
      <c r="CT1953" s="10"/>
      <c r="CU1953" s="10"/>
      <c r="CV1953" s="10"/>
      <c r="CW1953" s="10"/>
      <c r="CX1953" s="10"/>
      <c r="CY1953" s="10"/>
      <c r="CZ1953" s="10"/>
      <c r="DA1953" s="10"/>
      <c r="DB1953" s="10"/>
      <c r="DC1953" s="10"/>
      <c r="DD1953" s="10"/>
      <c r="DE1953" s="10"/>
      <c r="DF1953" s="10"/>
      <c r="DG1953" s="10"/>
      <c r="DH1953" s="10"/>
      <c r="DI1953" s="10"/>
      <c r="DJ1953" s="10"/>
      <c r="DK1953" s="10"/>
      <c r="DL1953" s="10"/>
      <c r="DM1953" s="10"/>
      <c r="DN1953" s="10"/>
      <c r="DO1953" s="10"/>
      <c r="DP1953" s="10"/>
      <c r="DQ1953" s="10"/>
      <c r="DR1953" s="10"/>
      <c r="DS1953" s="10"/>
    </row>
    <row r="1954" spans="1:123" s="101" customFormat="1" ht="10.95" customHeight="1" x14ac:dyDescent="0.25">
      <c r="A1954" s="75" t="s">
        <v>348</v>
      </c>
      <c r="B1954" s="95" t="str">
        <f t="shared" si="544"/>
        <v>Bud02 2020,5005,'xpr002',0.00229042801722012</v>
      </c>
      <c r="C1954" s="96">
        <f t="shared" si="545"/>
        <v>2020</v>
      </c>
      <c r="D1954" s="96">
        <v>5005</v>
      </c>
      <c r="E1954" s="97" t="str">
        <f>IF(LEFT(H1954,1) = "x",H1954,F1954)</f>
        <v>xpr002</v>
      </c>
      <c r="F1954" s="90">
        <v>501100</v>
      </c>
      <c r="G1954" s="98">
        <f>IF(""="",1,SUBSTITUTE(SUBSTITUTE("","xxp","xpp"),"xppm13","xppm08"))</f>
        <v>1</v>
      </c>
      <c r="H1954" s="98" t="str">
        <f>IF("xpr002"="",1,"xpr002")</f>
        <v>xpr002</v>
      </c>
      <c r="I1954" s="98">
        <f>IF("Ewz"="",1,IF(LEFT("Ewz",1)&lt;&gt;"E","Ewz",1))</f>
        <v>1</v>
      </c>
      <c r="J1954" s="98" t="str">
        <f>IF("Ewz"="",1,IF(LEFT("Ewz",1)="E","Ewz",1))</f>
        <v>Ewz</v>
      </c>
      <c r="K1954" s="99" t="s">
        <v>357</v>
      </c>
      <c r="L1954" s="91">
        <v>5005</v>
      </c>
      <c r="M1954" s="100" t="str">
        <f>IF(LEFT($G1954,4)="xppm","*","")</f>
        <v/>
      </c>
      <c r="N1954" s="101" t="str">
        <f>UPPER(TRIM("          HEALTH INSURANCE"))</f>
        <v>HEALTH INSURANCE</v>
      </c>
      <c r="P1954" s="102" t="s">
        <v>356</v>
      </c>
      <c r="R1954" s="109">
        <f>IFERROR(IF(1*AB1954&gt;0,AB1954,V1954),V1954)</f>
        <v>2.29042801722012E-3</v>
      </c>
      <c r="S1954" s="108"/>
      <c r="T1954" s="101">
        <f>IFERROR(IF(LEFT($G1954,4)="xppm",AD1954/VLOOKUP($G1954,$K$11:$Z$28,T$1,0),IF(LEFT($J1954,1)="E",AD1954/VLOOKUP($J1954,$K$11:$Z$28,T$1,0),AD1954/T$6)),"")</f>
        <v>2.3348906791450861E-3</v>
      </c>
      <c r="V1954" s="101">
        <f>IFERROR(IF(LEFT($G1954,4)="xppm",AF1954/VLOOKUP($G1954,$K$11:$Z$28,V$1,0),IF(LEFT($J1954,1)="E",AF1954/VLOOKUP($J1954,$K$11:$Z$28,V$1,0),AF1954/V$6)),"")</f>
        <v>2.29042801722012E-3</v>
      </c>
      <c r="X1954" s="101">
        <f>IFERROR(IF(LEFT($G1954,4)="xppm",AH1954/VLOOKUP($G1954,$K$11:$Z$28,X$1,0),IF(LEFT($J1954,1)="E",AH1954/VLOOKUP($J1954,$K$11:$Z$28,X$1,0),AH1954/X$6)),"")</f>
        <v>2.8253542165396911E-3</v>
      </c>
      <c r="Z1954" s="101">
        <f>IFERROR(IF(LEFT($G1954,4)="xppm",AJ1954/VLOOKUP($G1954,$K$11:$Z$28,Z$1,0),IF(LEFT($J1954,1)="E",AJ1954/VLOOKUP($J1954,$K$11:$Z$28,Z$1,0),AJ1954/Z$6)),"")</f>
        <v>2.2512371049205095E-3</v>
      </c>
      <c r="AA1954" s="108"/>
      <c r="AB1954" s="99" t="str">
        <f>IFERROR(IF(LEFT($G1954,4)="xppm",AL1954/VLOOKUP($G1954,$K$11:$Z$28,AB$1,0),IF(LEFT($J1954,1)="E",AL1954/VLOOKUP($J1954,$K$11:$AB$28,AB$1,0),AL1954/AB$6)),"")</f>
        <v/>
      </c>
      <c r="AC1954" s="110"/>
      <c r="AD1954" s="14">
        <v>115974.7</v>
      </c>
      <c r="AE1954" s="14"/>
      <c r="AF1954" s="14">
        <v>334942.14</v>
      </c>
      <c r="AG1954" s="14"/>
      <c r="AH1954" s="14">
        <v>441639.56</v>
      </c>
      <c r="AI1954" s="14"/>
      <c r="AJ1954" s="14">
        <v>420000</v>
      </c>
      <c r="AK1954" s="65"/>
      <c r="AL1954" s="14">
        <v>0</v>
      </c>
      <c r="AM1954" s="65"/>
      <c r="AN1954" s="25">
        <v>39734.269999999997</v>
      </c>
      <c r="AO1954" s="25">
        <v>34576.160000000003</v>
      </c>
      <c r="AP1954" s="25">
        <v>17557.939999999999</v>
      </c>
      <c r="AQ1954" s="25">
        <v>29566.880000000001</v>
      </c>
      <c r="AR1954" s="25">
        <v>42321.46</v>
      </c>
      <c r="AS1954" s="25">
        <v>36230.160000000003</v>
      </c>
      <c r="AT1954" s="25">
        <v>37568.01</v>
      </c>
      <c r="AU1954" s="25">
        <v>33757.599999999999</v>
      </c>
      <c r="AV1954" s="25">
        <v>39523.33</v>
      </c>
      <c r="AW1954" s="25">
        <v>37623.54</v>
      </c>
      <c r="AX1954" s="25">
        <v>39390.76</v>
      </c>
      <c r="AY1954" s="25">
        <v>38960.400000000001</v>
      </c>
      <c r="AZ1954" s="108"/>
      <c r="BA1954" s="10"/>
      <c r="BB1954" s="10"/>
      <c r="BC1954" s="10"/>
      <c r="BD1954" s="10"/>
      <c r="BE1954" s="10"/>
      <c r="BF1954" s="10"/>
      <c r="BG1954" s="10"/>
      <c r="BH1954" s="10"/>
      <c r="BI1954" s="10"/>
      <c r="BJ1954" s="10"/>
      <c r="BK1954" s="10"/>
      <c r="BL1954" s="10"/>
      <c r="BM1954" s="10"/>
      <c r="BN1954" s="10"/>
      <c r="BO1954" s="10"/>
      <c r="BP1954" s="10"/>
      <c r="BQ1954" s="10"/>
      <c r="BR1954" s="10"/>
      <c r="BS1954" s="10"/>
      <c r="BT1954" s="10"/>
      <c r="BU1954" s="10"/>
      <c r="BV1954" s="10"/>
      <c r="BW1954" s="10"/>
      <c r="BX1954" s="10"/>
      <c r="BY1954" s="10"/>
      <c r="BZ1954" s="10"/>
      <c r="CA1954" s="10"/>
      <c r="CB1954" s="10"/>
      <c r="CC1954" s="10"/>
      <c r="CD1954" s="10"/>
      <c r="CE1954" s="10"/>
      <c r="CF1954" s="10"/>
      <c r="CG1954" s="10"/>
      <c r="CH1954" s="10"/>
      <c r="CI1954" s="10"/>
      <c r="CJ1954" s="10"/>
      <c r="CK1954" s="10"/>
      <c r="CL1954" s="10"/>
      <c r="CM1954" s="10"/>
      <c r="CN1954" s="10"/>
      <c r="CO1954" s="10"/>
      <c r="CP1954" s="10"/>
      <c r="CQ1954" s="10"/>
      <c r="CR1954" s="10"/>
      <c r="CS1954" s="10"/>
      <c r="CT1954" s="10"/>
      <c r="CU1954" s="10"/>
      <c r="CV1954" s="10"/>
      <c r="CW1954" s="10"/>
      <c r="CX1954" s="10"/>
      <c r="CY1954" s="10"/>
      <c r="CZ1954" s="10"/>
      <c r="DA1954" s="10"/>
      <c r="DB1954" s="10"/>
      <c r="DC1954" s="10"/>
      <c r="DD1954" s="10"/>
      <c r="DE1954" s="10"/>
      <c r="DF1954" s="10"/>
      <c r="DG1954" s="10"/>
      <c r="DH1954" s="10"/>
      <c r="DI1954" s="10"/>
      <c r="DJ1954" s="10"/>
      <c r="DK1954" s="10"/>
      <c r="DL1954" s="10"/>
      <c r="DM1954" s="10"/>
      <c r="DN1954" s="10"/>
      <c r="DO1954" s="10"/>
      <c r="DP1954" s="10"/>
      <c r="DQ1954" s="10"/>
      <c r="DR1954" s="10"/>
      <c r="DS1954" s="10"/>
    </row>
    <row r="1955" spans="1:123" s="101" customFormat="1" ht="10.95" customHeight="1" x14ac:dyDescent="0.25">
      <c r="A1955" s="75" t="s">
        <v>348</v>
      </c>
      <c r="B1955" s="95" t="str">
        <f t="shared" si="544"/>
        <v>Bud02 2020,5005,'xpr006',0.000350983387242359</v>
      </c>
      <c r="C1955" s="96">
        <f t="shared" si="545"/>
        <v>2020</v>
      </c>
      <c r="D1955" s="96">
        <v>5005</v>
      </c>
      <c r="E1955" s="97" t="str">
        <f>IF(LEFT(H1955,1) = "x",H1955,F1955)</f>
        <v>xpr006</v>
      </c>
      <c r="F1955" s="90">
        <v>503000</v>
      </c>
      <c r="G1955" s="98">
        <f>IF(""="",1,SUBSTITUTE(SUBSTITUTE("","xxp","xpp"),"xppm13","xppm08"))</f>
        <v>1</v>
      </c>
      <c r="H1955" s="98" t="str">
        <f>IF("xpr006"="",1,"xpr006")</f>
        <v>xpr006</v>
      </c>
      <c r="I1955" s="98">
        <f>IF("Ewz"="",1,IF(LEFT("Ewz",1)&lt;&gt;"E","Ewz",1))</f>
        <v>1</v>
      </c>
      <c r="J1955" s="98" t="str">
        <f>IF("Ewz"="",1,IF(LEFT("Ewz",1)="E","Ewz",1))</f>
        <v>Ewz</v>
      </c>
      <c r="K1955" s="99" t="s">
        <v>358</v>
      </c>
      <c r="L1955" s="91">
        <v>5005</v>
      </c>
      <c r="M1955" s="100" t="str">
        <f>IF(LEFT($G1955,4)="xppm","*","")</f>
        <v/>
      </c>
      <c r="N1955" s="101" t="str">
        <f>UPPER(TRIM("          WORKMANS COMP INSURANCE"))</f>
        <v>WORKMANS COMP INSURANCE</v>
      </c>
      <c r="P1955" s="102" t="s">
        <v>359</v>
      </c>
      <c r="R1955" s="109">
        <f>IFERROR(IF(1*AB1955&gt;0,AB1955,V1955),V1955)</f>
        <v>3.509833872423593E-4</v>
      </c>
      <c r="S1955" s="108"/>
      <c r="T1955" s="101">
        <f>IFERROR(IF(LEFT($G1955,4)="xppm",AD1955/VLOOKUP($G1955,$K$11:$Z$28,T$1,0),IF(LEFT($J1955,1)="E",AD1955/VLOOKUP($J1955,$K$11:$Z$28,T$1,0),AD1955/T$6)),"")</f>
        <v>3.4444593699323997E-4</v>
      </c>
      <c r="V1955" s="101">
        <f>IFERROR(IF(LEFT($G1955,4)="xppm",AF1955/VLOOKUP($G1955,$K$11:$Z$28,V$1,0),IF(LEFT($J1955,1)="E",AF1955/VLOOKUP($J1955,$K$11:$Z$28,V$1,0),AF1955/V$6)),"")</f>
        <v>3.509833872423593E-4</v>
      </c>
      <c r="X1955" s="101">
        <f>IFERROR(IF(LEFT($G1955,4)="xppm",AH1955/VLOOKUP($G1955,$K$11:$Z$28,X$1,0),IF(LEFT($J1955,1)="E",AH1955/VLOOKUP($J1955,$K$11:$Z$28,X$1,0),AH1955/X$6)),"")</f>
        <v>3.9210113471000179E-4</v>
      </c>
      <c r="Z1955" s="101">
        <f>IFERROR(IF(LEFT($G1955,4)="xppm",AJ1955/VLOOKUP($G1955,$K$11:$Z$28,Z$1,0),IF(LEFT($J1955,1)="E",AJ1955/VLOOKUP($J1955,$K$11:$Z$28,Z$1,0),AJ1955/Z$6)),"")</f>
        <v>3.6682300598176191E-4</v>
      </c>
      <c r="AA1955" s="108"/>
      <c r="AB1955" s="99" t="str">
        <f>IFERROR(IF(LEFT($G1955,4)="xppm",AL1955/VLOOKUP($G1955,$K$11:$Z$28,AB$1,0),IF(LEFT($J1955,1)="E",AL1955/VLOOKUP($J1955,$K$11:$AB$28,AB$1,0),AL1955/AB$6)),"")</f>
        <v/>
      </c>
      <c r="AC1955" s="110"/>
      <c r="AD1955" s="14">
        <v>17108.73</v>
      </c>
      <c r="AE1955" s="14"/>
      <c r="AF1955" s="14">
        <v>51326.27</v>
      </c>
      <c r="AG1955" s="14"/>
      <c r="AH1955" s="14">
        <v>61290.5</v>
      </c>
      <c r="AI1955" s="14"/>
      <c r="AJ1955" s="14">
        <v>68436</v>
      </c>
      <c r="AK1955" s="65"/>
      <c r="AL1955" s="14">
        <v>0</v>
      </c>
      <c r="AM1955" s="65"/>
      <c r="AN1955" s="25">
        <v>3724</v>
      </c>
      <c r="AO1955" s="25">
        <v>3724</v>
      </c>
      <c r="AP1955" s="25">
        <v>3724</v>
      </c>
      <c r="AQ1955" s="25">
        <v>5702.99</v>
      </c>
      <c r="AR1955" s="25">
        <v>5702.91</v>
      </c>
      <c r="AS1955" s="25">
        <v>5702.91</v>
      </c>
      <c r="AT1955" s="25">
        <v>5702.91</v>
      </c>
      <c r="AU1955" s="25">
        <v>5702.91</v>
      </c>
      <c r="AV1955" s="25">
        <v>5702.91</v>
      </c>
      <c r="AW1955" s="25">
        <v>5702.91</v>
      </c>
      <c r="AX1955" s="25">
        <v>5702.91</v>
      </c>
      <c r="AY1955" s="25">
        <v>5702.91</v>
      </c>
      <c r="AZ1955" s="108"/>
      <c r="BA1955" s="10"/>
      <c r="BB1955" s="10"/>
      <c r="BC1955" s="10"/>
      <c r="BD1955" s="10"/>
      <c r="BE1955" s="10"/>
      <c r="BF1955" s="10"/>
      <c r="BG1955" s="10"/>
      <c r="BH1955" s="10"/>
      <c r="BI1955" s="10"/>
      <c r="BJ1955" s="10"/>
      <c r="BK1955" s="10"/>
      <c r="BL1955" s="10"/>
      <c r="BM1955" s="10"/>
      <c r="BN1955" s="10"/>
      <c r="BO1955" s="10"/>
      <c r="BP1955" s="10"/>
      <c r="BQ1955" s="10"/>
      <c r="BR1955" s="10"/>
      <c r="BS1955" s="10"/>
      <c r="BT1955" s="10"/>
      <c r="BU1955" s="10"/>
      <c r="BV1955" s="10"/>
      <c r="BW1955" s="10"/>
      <c r="BX1955" s="10"/>
      <c r="BY1955" s="10"/>
      <c r="BZ1955" s="10"/>
      <c r="CA1955" s="10"/>
      <c r="CB1955" s="10"/>
      <c r="CC1955" s="10"/>
      <c r="CD1955" s="10"/>
      <c r="CE1955" s="10"/>
      <c r="CF1955" s="10"/>
      <c r="CG1955" s="10"/>
      <c r="CH1955" s="10"/>
      <c r="CI1955" s="10"/>
      <c r="CJ1955" s="10"/>
      <c r="CK1955" s="10"/>
      <c r="CL1955" s="10"/>
      <c r="CM1955" s="10"/>
      <c r="CN1955" s="10"/>
      <c r="CO1955" s="10"/>
      <c r="CP1955" s="10"/>
      <c r="CQ1955" s="10"/>
      <c r="CR1955" s="10"/>
      <c r="CS1955" s="10"/>
      <c r="CT1955" s="10"/>
      <c r="CU1955" s="10"/>
      <c r="CV1955" s="10"/>
      <c r="CW1955" s="10"/>
      <c r="CX1955" s="10"/>
      <c r="CY1955" s="10"/>
      <c r="CZ1955" s="10"/>
      <c r="DA1955" s="10"/>
      <c r="DB1955" s="10"/>
      <c r="DC1955" s="10"/>
      <c r="DD1955" s="10"/>
      <c r="DE1955" s="10"/>
      <c r="DF1955" s="10"/>
      <c r="DG1955" s="10"/>
      <c r="DH1955" s="10"/>
      <c r="DI1955" s="10"/>
      <c r="DJ1955" s="10"/>
      <c r="DK1955" s="10"/>
      <c r="DL1955" s="10"/>
      <c r="DM1955" s="10"/>
      <c r="DN1955" s="10"/>
      <c r="DO1955" s="10"/>
      <c r="DP1955" s="10"/>
      <c r="DQ1955" s="10"/>
      <c r="DR1955" s="10"/>
      <c r="DS1955" s="10"/>
    </row>
    <row r="1956" spans="1:123" s="101" customFormat="1" ht="10.95" customHeight="1" x14ac:dyDescent="0.25">
      <c r="A1956" s="75" t="s">
        <v>348</v>
      </c>
      <c r="B1956" s="95" t="str">
        <f t="shared" si="544"/>
        <v>Bud02 2020,5005,'xpr004',0.000134347235245205</v>
      </c>
      <c r="C1956" s="96">
        <f t="shared" si="545"/>
        <v>2020</v>
      </c>
      <c r="D1956" s="96">
        <v>5005</v>
      </c>
      <c r="E1956" s="97" t="str">
        <f>IF(LEFT(H1956,1) = "x",H1956,F1956)</f>
        <v>xpr004</v>
      </c>
      <c r="F1956" s="90">
        <v>501500</v>
      </c>
      <c r="G1956" s="98">
        <f>IF(""="",1,SUBSTITUTE(SUBSTITUTE("","xxp","xpp"),"xppm13","xppm08"))</f>
        <v>1</v>
      </c>
      <c r="H1956" s="98" t="str">
        <f>IF("xpr004"="",1,"xpr004")</f>
        <v>xpr004</v>
      </c>
      <c r="I1956" s="98">
        <f>IF("Ewz"="",1,IF(LEFT("Ewz",1)&lt;&gt;"E","Ewz",1))</f>
        <v>1</v>
      </c>
      <c r="J1956" s="98" t="str">
        <f>IF("Ewz"="",1,IF(LEFT("Ewz",1)="E","Ewz",1))</f>
        <v>Ewz</v>
      </c>
      <c r="K1956" s="99" t="s">
        <v>360</v>
      </c>
      <c r="L1956" s="91">
        <v>5005</v>
      </c>
      <c r="M1956" s="100" t="str">
        <f>IF(LEFT($G1956,4)="xppm","*","")</f>
        <v/>
      </c>
      <c r="N1956" s="101" t="str">
        <f>UPPER(TRIM("          OTHER"))</f>
        <v>OTHER</v>
      </c>
      <c r="P1956" s="102" t="s">
        <v>356</v>
      </c>
      <c r="R1956" s="109">
        <f>IFERROR(IF(1*AB1956&gt;0,AB1956,V1956),V1956)</f>
        <v>1.3434723524520533E-4</v>
      </c>
      <c r="S1956" s="108"/>
      <c r="T1956" s="101">
        <f>IFERROR(IF(LEFT($G1956,4)="xppm",AD1956/VLOOKUP($G1956,$K$11:$Z$28,T$1,0),IF(LEFT($J1956,1)="E",AD1956/VLOOKUP($J1956,$K$11:$Z$28,T$1,0),AD1956/T$6)),"")</f>
        <v>9.5323177772985076E-5</v>
      </c>
      <c r="V1956" s="101">
        <f>IFERROR(IF(LEFT($G1956,4)="xppm",AF1956/VLOOKUP($G1956,$K$11:$Z$28,V$1,0),IF(LEFT($J1956,1)="E",AF1956/VLOOKUP($J1956,$K$11:$Z$28,V$1,0),AF1956/V$6)),"")</f>
        <v>1.3434723524520533E-4</v>
      </c>
      <c r="X1956" s="101">
        <f>IFERROR(IF(LEFT($G1956,4)="xppm",AH1956/VLOOKUP($G1956,$K$11:$Z$28,X$1,0),IF(LEFT($J1956,1)="E",AH1956/VLOOKUP($J1956,$K$11:$Z$28,X$1,0),AH1956/X$6)),"")</f>
        <v>1.8979529700320502E-4</v>
      </c>
      <c r="Z1956" s="101">
        <f>IFERROR(IF(LEFT($G1956,4)="xppm",AJ1956/VLOOKUP($G1956,$K$11:$Z$28,Z$1,0),IF(LEFT($J1956,1)="E",AJ1956/VLOOKUP($J1956,$K$11:$Z$28,Z$1,0),AJ1956/Z$6)),"")</f>
        <v>9.9697643217908289E-5</v>
      </c>
      <c r="AA1956" s="108"/>
      <c r="AB1956" s="99" t="str">
        <f>IFERROR(IF(LEFT($G1956,4)="xppm",AL1956/VLOOKUP($G1956,$K$11:$Z$28,AB$1,0),IF(LEFT($J1956,1)="E",AL1956/VLOOKUP($J1956,$K$11:$AB$28,AB$1,0),AL1956/AB$6)),"")</f>
        <v/>
      </c>
      <c r="AC1956" s="110"/>
      <c r="AD1956" s="14">
        <v>4734.7299999999996</v>
      </c>
      <c r="AE1956" s="14"/>
      <c r="AF1956" s="14">
        <v>19646.349999999999</v>
      </c>
      <c r="AG1956" s="14"/>
      <c r="AH1956" s="14">
        <v>29667.47</v>
      </c>
      <c r="AI1956" s="14"/>
      <c r="AJ1956" s="14">
        <v>18600</v>
      </c>
      <c r="AK1956" s="65"/>
      <c r="AL1956" s="14">
        <v>0</v>
      </c>
      <c r="AM1956" s="65"/>
      <c r="AN1956" s="25">
        <v>2542.9</v>
      </c>
      <c r="AO1956" s="25">
        <v>2207.73</v>
      </c>
      <c r="AP1956" s="25">
        <v>1993.27</v>
      </c>
      <c r="AQ1956" s="25">
        <v>2643.97</v>
      </c>
      <c r="AR1956" s="25">
        <v>2904.63</v>
      </c>
      <c r="AS1956" s="25">
        <v>2630.17</v>
      </c>
      <c r="AT1956" s="25">
        <v>2510.96</v>
      </c>
      <c r="AU1956" s="25">
        <v>2685.92</v>
      </c>
      <c r="AV1956" s="25">
        <v>1535.97</v>
      </c>
      <c r="AW1956" s="25">
        <v>1734.71</v>
      </c>
      <c r="AX1956" s="25">
        <v>1512.82</v>
      </c>
      <c r="AY1956" s="25">
        <v>1487.2</v>
      </c>
      <c r="AZ1956" s="108"/>
      <c r="BA1956" s="10"/>
      <c r="BB1956" s="10"/>
      <c r="BC1956" s="10"/>
      <c r="BD1956" s="10"/>
      <c r="BE1956" s="10"/>
      <c r="BF1956" s="10"/>
      <c r="BG1956" s="10"/>
      <c r="BH1956" s="10"/>
      <c r="BI1956" s="10"/>
      <c r="BJ1956" s="10"/>
      <c r="BK1956" s="10"/>
      <c r="BL1956" s="10"/>
      <c r="BM1956" s="10"/>
      <c r="BN1956" s="10"/>
      <c r="BO1956" s="10"/>
      <c r="BP1956" s="10"/>
      <c r="BQ1956" s="10"/>
      <c r="BR1956" s="10"/>
      <c r="BS1956" s="10"/>
      <c r="BT1956" s="10"/>
      <c r="BU1956" s="10"/>
      <c r="BV1956" s="10"/>
      <c r="BW1956" s="10"/>
      <c r="BX1956" s="10"/>
      <c r="BY1956" s="10"/>
      <c r="BZ1956" s="10"/>
      <c r="CA1956" s="10"/>
      <c r="CB1956" s="10"/>
      <c r="CC1956" s="10"/>
      <c r="CD1956" s="10"/>
      <c r="CE1956" s="10"/>
      <c r="CF1956" s="10"/>
      <c r="CG1956" s="10"/>
      <c r="CH1956" s="10"/>
      <c r="CI1956" s="10"/>
      <c r="CJ1956" s="10"/>
      <c r="CK1956" s="10"/>
      <c r="CL1956" s="10"/>
      <c r="CM1956" s="10"/>
      <c r="CN1956" s="10"/>
      <c r="CO1956" s="10"/>
      <c r="CP1956" s="10"/>
      <c r="CQ1956" s="10"/>
      <c r="CR1956" s="10"/>
      <c r="CS1956" s="10"/>
      <c r="CT1956" s="10"/>
      <c r="CU1956" s="10"/>
      <c r="CV1956" s="10"/>
      <c r="CW1956" s="10"/>
      <c r="CX1956" s="10"/>
      <c r="CY1956" s="10"/>
      <c r="CZ1956" s="10"/>
      <c r="DA1956" s="10"/>
      <c r="DB1956" s="10"/>
      <c r="DC1956" s="10"/>
      <c r="DD1956" s="10"/>
      <c r="DE1956" s="10"/>
      <c r="DF1956" s="10"/>
      <c r="DG1956" s="10"/>
      <c r="DH1956" s="10"/>
      <c r="DI1956" s="10"/>
      <c r="DJ1956" s="10"/>
      <c r="DK1956" s="10"/>
      <c r="DL1956" s="10"/>
      <c r="DM1956" s="10"/>
      <c r="DN1956" s="10"/>
      <c r="DO1956" s="10"/>
      <c r="DP1956" s="10"/>
      <c r="DQ1956" s="10"/>
      <c r="DR1956" s="10"/>
      <c r="DS1956" s="10"/>
    </row>
    <row r="1957" spans="1:123" ht="4.05" customHeight="1" x14ac:dyDescent="0.25">
      <c r="A1957" s="75" t="s">
        <v>348</v>
      </c>
      <c r="E1957" s="111"/>
      <c r="F1957" s="112"/>
      <c r="T1957" s="25"/>
      <c r="U1957" s="25"/>
      <c r="V1957" s="25"/>
      <c r="W1957" s="25"/>
      <c r="X1957" s="25"/>
      <c r="Y1957" s="25"/>
      <c r="Z1957" s="25"/>
      <c r="AA1957" s="25"/>
      <c r="AB1957" s="14"/>
      <c r="AC1957" s="14"/>
    </row>
    <row r="1958" spans="1:123" s="86" customFormat="1" ht="15" customHeight="1" x14ac:dyDescent="0.25">
      <c r="A1958" s="75" t="s">
        <v>348</v>
      </c>
      <c r="B1958" s="80"/>
      <c r="C1958" s="80"/>
      <c r="D1958" s="80"/>
      <c r="E1958" s="81"/>
      <c r="F1958" s="82"/>
      <c r="G1958" s="81"/>
      <c r="H1958" s="81"/>
      <c r="I1958" s="81"/>
      <c r="J1958" s="81"/>
      <c r="K1958" s="81"/>
      <c r="L1958" s="83">
        <f>L1959</f>
        <v>5005</v>
      </c>
      <c r="M1958" s="84" t="s">
        <v>361</v>
      </c>
      <c r="N1958" s="84"/>
      <c r="O1958" s="84"/>
      <c r="P1958" s="84"/>
      <c r="Q1958" s="84"/>
      <c r="R1958" s="84"/>
      <c r="S1958" s="84"/>
      <c r="T1958" s="84"/>
      <c r="U1958" s="84"/>
      <c r="V1958" s="84"/>
      <c r="W1958" s="84"/>
      <c r="X1958" s="84"/>
      <c r="Y1958" s="84"/>
      <c r="Z1958" s="84"/>
      <c r="AA1958" s="84"/>
      <c r="AB1958" s="81"/>
      <c r="AC1958" s="81"/>
      <c r="AD1958" s="14"/>
      <c r="AE1958" s="14"/>
      <c r="AF1958" s="14"/>
      <c r="AG1958" s="14"/>
      <c r="AH1958" s="14"/>
      <c r="AI1958" s="14"/>
      <c r="AJ1958" s="14"/>
      <c r="AK1958" s="14"/>
      <c r="AL1958" s="14"/>
      <c r="AM1958" s="14"/>
      <c r="AN1958" s="85"/>
      <c r="AO1958" s="85"/>
      <c r="AP1958" s="85"/>
      <c r="AQ1958" s="85"/>
      <c r="AR1958" s="85"/>
      <c r="AS1958" s="85"/>
      <c r="AT1958" s="85"/>
      <c r="AU1958" s="85"/>
      <c r="AV1958" s="85"/>
      <c r="AW1958" s="85"/>
      <c r="AX1958" s="85"/>
      <c r="AY1958" s="85"/>
      <c r="AZ1958" s="84"/>
      <c r="BA1958" s="10"/>
      <c r="BB1958" s="10"/>
      <c r="BC1958" s="10"/>
      <c r="BD1958" s="10"/>
      <c r="BE1958" s="10"/>
      <c r="BF1958" s="10"/>
      <c r="BG1958" s="10"/>
      <c r="BH1958" s="10"/>
      <c r="BI1958" s="10"/>
      <c r="BJ1958" s="10"/>
      <c r="BK1958" s="10"/>
      <c r="BL1958" s="10"/>
      <c r="BM1958" s="10"/>
      <c r="BN1958" s="10"/>
      <c r="BO1958" s="10"/>
      <c r="BP1958" s="10"/>
      <c r="BQ1958" s="10"/>
      <c r="BR1958" s="10"/>
      <c r="BS1958" s="10"/>
      <c r="BT1958" s="10"/>
      <c r="BU1958" s="10"/>
      <c r="BV1958" s="10"/>
      <c r="BW1958" s="10"/>
      <c r="BX1958" s="10"/>
      <c r="BY1958" s="10"/>
      <c r="BZ1958" s="10"/>
      <c r="CA1958" s="10"/>
      <c r="CB1958" s="10"/>
      <c r="CC1958" s="10"/>
      <c r="CD1958" s="10"/>
      <c r="CE1958" s="10"/>
      <c r="CF1958" s="10"/>
      <c r="CG1958" s="10"/>
      <c r="CH1958" s="10"/>
      <c r="CI1958" s="10"/>
      <c r="CJ1958" s="10"/>
      <c r="CK1958" s="10"/>
      <c r="CL1958" s="10"/>
      <c r="CM1958" s="10"/>
      <c r="CN1958" s="10"/>
      <c r="CO1958" s="10"/>
      <c r="CP1958" s="10"/>
      <c r="CQ1958" s="10"/>
      <c r="CR1958" s="10"/>
      <c r="CS1958" s="10"/>
      <c r="CT1958" s="10"/>
      <c r="CU1958" s="10"/>
      <c r="CV1958" s="10"/>
      <c r="CW1958" s="10"/>
      <c r="CX1958" s="10"/>
      <c r="CY1958" s="10"/>
      <c r="CZ1958" s="10"/>
      <c r="DA1958" s="10"/>
      <c r="DB1958" s="10"/>
      <c r="DC1958" s="10"/>
      <c r="DD1958" s="10"/>
      <c r="DE1958" s="10"/>
      <c r="DF1958" s="10"/>
      <c r="DG1958" s="10"/>
      <c r="DH1958" s="10"/>
      <c r="DI1958" s="10"/>
      <c r="DJ1958" s="10"/>
      <c r="DK1958" s="10"/>
      <c r="DL1958" s="10"/>
      <c r="DM1958" s="10"/>
      <c r="DN1958" s="10"/>
      <c r="DO1958" s="10"/>
      <c r="DP1958" s="10"/>
      <c r="DQ1958" s="10"/>
      <c r="DR1958" s="10"/>
      <c r="DS1958" s="10"/>
    </row>
    <row r="1959" spans="1:123" s="101" customFormat="1" ht="10.95" customHeight="1" x14ac:dyDescent="0.25">
      <c r="A1959" s="75" t="s">
        <v>348</v>
      </c>
      <c r="B1959" s="95" t="str">
        <f t="shared" ref="B1959" si="546">IF(E1959&gt;0,"Bud02 " &amp; C1959 &amp;","&amp;D1959&amp;",'"&amp;E1959&amp;"',"&amp;1*R1959)</f>
        <v>Bud02 2020,5005,'xhnm06',0.00373168518080954</v>
      </c>
      <c r="C1959" s="96">
        <f t="shared" ref="C1959" si="547">$E$5</f>
        <v>2020</v>
      </c>
      <c r="D1959" s="96">
        <v>5005</v>
      </c>
      <c r="E1959" s="97" t="str">
        <f>IF(LEFT(H1959,1) = "x",H1959,F1959)</f>
        <v>xhnm06</v>
      </c>
      <c r="F1959" s="90">
        <v>506500</v>
      </c>
      <c r="G1959" s="98">
        <f>IF(""="",1,SUBSTITUTE(SUBSTITUTE("","xxp","xpp"),"xppm13","xppm08"))</f>
        <v>1</v>
      </c>
      <c r="H1959" s="98" t="str">
        <f>IF("xhnm06"="",1,"xhnm06")</f>
        <v>xhnm06</v>
      </c>
      <c r="I1959" s="98">
        <f>IF("E120z"="",1,IF(LEFT("E120z",1)&lt;&gt;"E","E120z",1))</f>
        <v>1</v>
      </c>
      <c r="J1959" s="98" t="str">
        <f>IF("E120z"="",1,IF(LEFT("E120z",1)="E","E120z",1))</f>
        <v>E120z</v>
      </c>
      <c r="K1959" s="99" t="s">
        <v>362</v>
      </c>
      <c r="L1959" s="91">
        <v>5005</v>
      </c>
      <c r="M1959" s="100" t="str">
        <f>IF(LEFT($G1959,4)="xppm","*","")</f>
        <v/>
      </c>
      <c r="N1959" s="101" t="str">
        <f>UPPER(TRIM("          HOUSE THERAPY - MEDICARE B"))</f>
        <v>HOUSE THERAPY - MEDICARE B</v>
      </c>
      <c r="P1959" s="102" t="s">
        <v>356</v>
      </c>
      <c r="R1959" s="109">
        <f>IFERROR(IF(1*AB1959&gt;0,AB1959,V1959),V1959)</f>
        <v>3.7316851808095351E-3</v>
      </c>
      <c r="S1959" s="108"/>
      <c r="T1959" s="101">
        <f>IFERROR(IF(LEFT($G1959,4)="xppm",AD1959/VLOOKUP($G1959,$K$11:$Z$28,T$1,0),IF(LEFT($J1959,1)="E",AD1959/VLOOKUP($J1959,$K$11:$Z$28,T$1,0),AD1959/T$6)),"")</f>
        <v>5.6118607214004426E-3</v>
      </c>
      <c r="V1959" s="101">
        <f>IFERROR(IF(LEFT($G1959,4)="xppm",AF1959/VLOOKUP($G1959,$K$11:$Z$28,V$1,0),IF(LEFT($J1959,1)="E",AF1959/VLOOKUP($J1959,$K$11:$Z$28,V$1,0),AF1959/V$6)),"")</f>
        <v>3.7316851808095351E-3</v>
      </c>
      <c r="X1959" s="101">
        <f>IFERROR(IF(LEFT($G1959,4)="xppm",AH1959/VLOOKUP($G1959,$K$11:$Z$28,X$1,0),IF(LEFT($J1959,1)="E",AH1959/VLOOKUP($J1959,$K$11:$Z$28,X$1,0),AH1959/X$6)),"")</f>
        <v>7.2472781230169267E-3</v>
      </c>
      <c r="Z1959" s="101">
        <f>IFERROR(IF(LEFT($G1959,4)="xppm",AJ1959/VLOOKUP($G1959,$K$11:$Z$28,Z$1,0),IF(LEFT($J1959,1)="E",AJ1959/VLOOKUP($J1959,$K$11:$Z$28,Z$1,0),AJ1959/Z$6)),"")</f>
        <v>1.4546363565634333E-3</v>
      </c>
      <c r="AA1959" s="108"/>
      <c r="AB1959" s="99" t="str">
        <f>IFERROR(IF(LEFT($G1959,4)="xppm",AL1959/VLOOKUP($G1959,$K$11:$Z$28,AB$1,0),IF(LEFT($J1959,1)="E",AL1959/VLOOKUP($J1959,$K$11:$AB$28,AB$1,0),AL1959/AB$6)),"")</f>
        <v/>
      </c>
      <c r="AC1959" s="110"/>
      <c r="AD1959" s="14">
        <v>20300.63</v>
      </c>
      <c r="AE1959" s="14"/>
      <c r="AF1959" s="14">
        <v>38617.870000000003</v>
      </c>
      <c r="AG1959" s="14"/>
      <c r="AH1959" s="14">
        <v>74105.429999999993</v>
      </c>
      <c r="AI1959" s="14"/>
      <c r="AJ1959" s="14">
        <v>14600.543196000001</v>
      </c>
      <c r="AK1959" s="65"/>
      <c r="AL1959" s="14">
        <v>0</v>
      </c>
      <c r="AM1959" s="65"/>
      <c r="AN1959" s="25">
        <v>5635.97</v>
      </c>
      <c r="AO1959" s="25">
        <v>9265.5400000000009</v>
      </c>
      <c r="AP1959" s="25">
        <v>9662.92</v>
      </c>
      <c r="AQ1959" s="25">
        <v>3620.26</v>
      </c>
      <c r="AR1959" s="25">
        <v>2635.1</v>
      </c>
      <c r="AS1959" s="25">
        <v>6581.04</v>
      </c>
      <c r="AT1959" s="25">
        <v>2816.38</v>
      </c>
      <c r="AU1959" s="25">
        <v>2664.46</v>
      </c>
      <c r="AV1959" s="25">
        <v>0</v>
      </c>
      <c r="AW1959" s="25">
        <v>4062.19</v>
      </c>
      <c r="AX1959" s="25">
        <v>6821.14</v>
      </c>
      <c r="AY1959" s="25">
        <v>9417.2999999999993</v>
      </c>
      <c r="AZ1959" s="108"/>
      <c r="BA1959" s="10"/>
      <c r="BB1959" s="10"/>
      <c r="BC1959" s="10"/>
      <c r="BD1959" s="10"/>
      <c r="BE1959" s="10"/>
      <c r="BF1959" s="10"/>
      <c r="BG1959" s="10"/>
      <c r="BH1959" s="10"/>
      <c r="BI1959" s="10"/>
      <c r="BJ1959" s="10"/>
      <c r="BK1959" s="10"/>
      <c r="BL1959" s="10"/>
      <c r="BM1959" s="10"/>
      <c r="BN1959" s="10"/>
      <c r="BO1959" s="10"/>
      <c r="BP1959" s="10"/>
      <c r="BQ1959" s="10"/>
      <c r="BR1959" s="10"/>
      <c r="BS1959" s="10"/>
      <c r="BT1959" s="10"/>
      <c r="BU1959" s="10"/>
      <c r="BV1959" s="10"/>
      <c r="BW1959" s="10"/>
      <c r="BX1959" s="10"/>
      <c r="BY1959" s="10"/>
      <c r="BZ1959" s="10"/>
      <c r="CA1959" s="10"/>
      <c r="CB1959" s="10"/>
      <c r="CC1959" s="10"/>
      <c r="CD1959" s="10"/>
      <c r="CE1959" s="10"/>
      <c r="CF1959" s="10"/>
      <c r="CG1959" s="10"/>
      <c r="CH1959" s="10"/>
      <c r="CI1959" s="10"/>
      <c r="CJ1959" s="10"/>
      <c r="CK1959" s="10"/>
      <c r="CL1959" s="10"/>
      <c r="CM1959" s="10"/>
      <c r="CN1959" s="10"/>
      <c r="CO1959" s="10"/>
      <c r="CP1959" s="10"/>
      <c r="CQ1959" s="10"/>
      <c r="CR1959" s="10"/>
      <c r="CS1959" s="10"/>
      <c r="CT1959" s="10"/>
      <c r="CU1959" s="10"/>
      <c r="CV1959" s="10"/>
      <c r="CW1959" s="10"/>
      <c r="CX1959" s="10"/>
      <c r="CY1959" s="10"/>
      <c r="CZ1959" s="10"/>
      <c r="DA1959" s="10"/>
      <c r="DB1959" s="10"/>
      <c r="DC1959" s="10"/>
      <c r="DD1959" s="10"/>
      <c r="DE1959" s="10"/>
      <c r="DF1959" s="10"/>
      <c r="DG1959" s="10"/>
      <c r="DH1959" s="10"/>
      <c r="DI1959" s="10"/>
      <c r="DJ1959" s="10"/>
      <c r="DK1959" s="10"/>
      <c r="DL1959" s="10"/>
      <c r="DM1959" s="10"/>
      <c r="DN1959" s="10"/>
      <c r="DO1959" s="10"/>
      <c r="DP1959" s="10"/>
      <c r="DQ1959" s="10"/>
      <c r="DR1959" s="10"/>
      <c r="DS1959" s="10"/>
    </row>
    <row r="1960" spans="1:123" s="101" customFormat="1" ht="10.95" customHeight="1" x14ac:dyDescent="0.25">
      <c r="A1960" s="75" t="s">
        <v>348</v>
      </c>
      <c r="B1960" s="95" t="str">
        <f>IF(E1960&gt;0,"Bud02 " &amp; C1960 &amp;","&amp;D1960&amp;",'"&amp;E1960&amp;"',"&amp;1*R1960)</f>
        <v>Bud02 2020,5005,'508100',98.9666666666667</v>
      </c>
      <c r="C1960" s="96">
        <f>$E$5</f>
        <v>2020</v>
      </c>
      <c r="D1960" s="96">
        <v>5005</v>
      </c>
      <c r="E1960" s="97">
        <f>IF(LEFT(H1960,1) = "x",H1960,F1960)</f>
        <v>508100</v>
      </c>
      <c r="F1960" s="90">
        <v>508100</v>
      </c>
      <c r="G1960" s="98">
        <f>IF(""="",1,SUBSTITUTE(SUBSTITUTE("","xxp","xpp"),"xppm13","xppm08"))</f>
        <v>1</v>
      </c>
      <c r="H1960" s="98">
        <f>IF(""="",1,"")</f>
        <v>1</v>
      </c>
      <c r="I1960" s="98">
        <f>IF(""="",1,IF(LEFT("",1)&lt;&gt;"E","",1))</f>
        <v>1</v>
      </c>
      <c r="J1960" s="98">
        <f>IF(""="",1,IF(LEFT("",1)="E","",1))</f>
        <v>1</v>
      </c>
      <c r="K1960" s="99" t="s">
        <v>363</v>
      </c>
      <c r="L1960" s="91">
        <v>5005</v>
      </c>
      <c r="M1960" s="100" t="str">
        <f>IF(LEFT($G1960,4)="xppm","*","")</f>
        <v/>
      </c>
      <c r="N1960" s="101" t="str">
        <f>UPPER(TRIM("          HOUSE THERAPY - REHAB SUPPLIES"))</f>
        <v>HOUSE THERAPY - REHAB SUPPLIES</v>
      </c>
      <c r="P1960" s="102" t="s">
        <v>356</v>
      </c>
      <c r="R1960" s="109">
        <f>IFERROR(IF(1*AB1960&gt;0,AB1960,V1960),V1960)</f>
        <v>98.966666666666669</v>
      </c>
      <c r="S1960" s="108"/>
      <c r="T1960" s="101">
        <f>IFERROR(IF(LEFT($G1960,4)="xppm",AD1960/VLOOKUP($G1960,$K$11:$Z$28,T$1,0),IF(LEFT($J1960,1)="E",AD1960/VLOOKUP($J1960,$K$11:$Z$28,T$1,0),AD1960/T$6)),"")</f>
        <v>-24.936666666666667</v>
      </c>
      <c r="V1960" s="101">
        <f>IFERROR(IF(LEFT($G1960,4)="xppm",AF1960/VLOOKUP($G1960,$K$11:$Z$28,V$1,0),IF(LEFT($J1960,1)="E",AF1960/VLOOKUP($J1960,$K$11:$Z$28,V$1,0),AF1960/V$6)),"")</f>
        <v>98.966666666666669</v>
      </c>
      <c r="X1960" s="101">
        <f>IFERROR(IF(LEFT($G1960,4)="xppm",AH1960/VLOOKUP($G1960,$K$11:$Z$28,X$1,0),IF(LEFT($J1960,1)="E",AH1960/VLOOKUP($J1960,$K$11:$Z$28,X$1,0),AH1960/X$6)),"")</f>
        <v>347.76916666666665</v>
      </c>
      <c r="Z1960" s="101">
        <f>IFERROR(IF(LEFT($G1960,4)="xppm",AJ1960/VLOOKUP($G1960,$K$11:$Z$28,Z$1,0),IF(LEFT($J1960,1)="E",AJ1960/VLOOKUP($J1960,$K$11:$Z$28,Z$1,0),AJ1960/Z$6)),"")</f>
        <v>0</v>
      </c>
      <c r="AA1960" s="108"/>
      <c r="AB1960" s="99">
        <f>IFERROR(IF(LEFT($G1960,4)="xppm",AL1960/VLOOKUP($G1960,$K$11:$Z$28,AB$1,0),IF(LEFT($J1960,1)="E",AL1960/VLOOKUP($J1960,$K$11:$AB$28,AB$1,0),AL1960/AB$6)),"")</f>
        <v>0</v>
      </c>
      <c r="AC1960" s="110"/>
      <c r="AD1960" s="14">
        <v>-74.81</v>
      </c>
      <c r="AE1960" s="14"/>
      <c r="AF1960" s="14">
        <v>890.7</v>
      </c>
      <c r="AG1960" s="14"/>
      <c r="AH1960" s="14">
        <v>4173.2299999999996</v>
      </c>
      <c r="AI1960" s="14"/>
      <c r="AJ1960" s="14"/>
      <c r="AK1960" s="65"/>
      <c r="AL1960" s="14"/>
      <c r="AM1960" s="65"/>
      <c r="AN1960" s="25">
        <v>366.6</v>
      </c>
      <c r="AO1960" s="25">
        <v>181.02</v>
      </c>
      <c r="AP1960" s="25">
        <v>2075.67</v>
      </c>
      <c r="AQ1960" s="25">
        <v>101.74</v>
      </c>
      <c r="AR1960" s="25">
        <v>555.28</v>
      </c>
      <c r="AS1960" s="25">
        <v>132.49</v>
      </c>
      <c r="AT1960" s="25">
        <v>176</v>
      </c>
      <c r="AU1960" s="25">
        <v>0</v>
      </c>
      <c r="AV1960" s="25">
        <v>0</v>
      </c>
      <c r="AW1960" s="25">
        <v>-176</v>
      </c>
      <c r="AX1960" s="25">
        <v>0</v>
      </c>
      <c r="AY1960" s="25">
        <v>101.19</v>
      </c>
      <c r="AZ1960" s="108"/>
      <c r="BA1960" s="10"/>
      <c r="BB1960" s="10"/>
      <c r="BC1960" s="10"/>
      <c r="BD1960" s="10"/>
      <c r="BE1960" s="10"/>
      <c r="BF1960" s="10"/>
      <c r="BG1960" s="10"/>
      <c r="BH1960" s="10"/>
      <c r="BI1960" s="10"/>
      <c r="BJ1960" s="10"/>
      <c r="BK1960" s="10"/>
      <c r="BL1960" s="10"/>
      <c r="BM1960" s="10"/>
      <c r="BN1960" s="10"/>
      <c r="BO1960" s="10"/>
      <c r="BP1960" s="10"/>
      <c r="BQ1960" s="10"/>
      <c r="BR1960" s="10"/>
      <c r="BS1960" s="10"/>
      <c r="BT1960" s="10"/>
      <c r="BU1960" s="10"/>
      <c r="BV1960" s="10"/>
      <c r="BW1960" s="10"/>
      <c r="BX1960" s="10"/>
      <c r="BY1960" s="10"/>
      <c r="BZ1960" s="10"/>
      <c r="CA1960" s="10"/>
      <c r="CB1960" s="10"/>
      <c r="CC1960" s="10"/>
      <c r="CD1960" s="10"/>
      <c r="CE1960" s="10"/>
      <c r="CF1960" s="10"/>
      <c r="CG1960" s="10"/>
      <c r="CH1960" s="10"/>
      <c r="CI1960" s="10"/>
      <c r="CJ1960" s="10"/>
      <c r="CK1960" s="10"/>
      <c r="CL1960" s="10"/>
      <c r="CM1960" s="10"/>
      <c r="CN1960" s="10"/>
      <c r="CO1960" s="10"/>
      <c r="CP1960" s="10"/>
      <c r="CQ1960" s="10"/>
      <c r="CR1960" s="10"/>
      <c r="CS1960" s="10"/>
      <c r="CT1960" s="10"/>
      <c r="CU1960" s="10"/>
      <c r="CV1960" s="10"/>
      <c r="CW1960" s="10"/>
      <c r="CX1960" s="10"/>
      <c r="CY1960" s="10"/>
      <c r="CZ1960" s="10"/>
      <c r="DA1960" s="10"/>
      <c r="DB1960" s="10"/>
      <c r="DC1960" s="10"/>
      <c r="DD1960" s="10"/>
      <c r="DE1960" s="10"/>
      <c r="DF1960" s="10"/>
      <c r="DG1960" s="10"/>
      <c r="DH1960" s="10"/>
      <c r="DI1960" s="10"/>
      <c r="DJ1960" s="10"/>
      <c r="DK1960" s="10"/>
      <c r="DL1960" s="10"/>
      <c r="DM1960" s="10"/>
      <c r="DN1960" s="10"/>
      <c r="DO1960" s="10"/>
      <c r="DP1960" s="10"/>
      <c r="DQ1960" s="10"/>
      <c r="DR1960" s="10"/>
      <c r="DS1960" s="10"/>
    </row>
    <row r="1961" spans="1:123" ht="4.05" customHeight="1" x14ac:dyDescent="0.25">
      <c r="A1961" s="75" t="s">
        <v>348</v>
      </c>
      <c r="E1961" s="111"/>
      <c r="F1961" s="112"/>
      <c r="T1961" s="25"/>
      <c r="U1961" s="25"/>
      <c r="V1961" s="25"/>
      <c r="W1961" s="25"/>
      <c r="X1961" s="25"/>
      <c r="Y1961" s="25"/>
      <c r="Z1961" s="25"/>
      <c r="AA1961" s="25"/>
      <c r="AB1961" s="14"/>
      <c r="AC1961" s="14"/>
    </row>
    <row r="1962" spans="1:123" s="86" customFormat="1" ht="15" customHeight="1" x14ac:dyDescent="0.25">
      <c r="A1962" s="75" t="s">
        <v>348</v>
      </c>
      <c r="B1962" s="80"/>
      <c r="C1962" s="80"/>
      <c r="D1962" s="80"/>
      <c r="E1962" s="81"/>
      <c r="F1962" s="82"/>
      <c r="G1962" s="81"/>
      <c r="H1962" s="81"/>
      <c r="I1962" s="81"/>
      <c r="J1962" s="81"/>
      <c r="K1962" s="81"/>
      <c r="L1962" s="83">
        <f>L1963</f>
        <v>5005</v>
      </c>
      <c r="M1962" s="84" t="s">
        <v>364</v>
      </c>
      <c r="N1962" s="84"/>
      <c r="O1962" s="84"/>
      <c r="P1962" s="84"/>
      <c r="Q1962" s="84"/>
      <c r="R1962" s="84"/>
      <c r="S1962" s="84"/>
      <c r="T1962" s="84"/>
      <c r="U1962" s="84"/>
      <c r="V1962" s="84"/>
      <c r="W1962" s="84"/>
      <c r="X1962" s="84"/>
      <c r="Y1962" s="84"/>
      <c r="Z1962" s="84"/>
      <c r="AA1962" s="84"/>
      <c r="AB1962" s="81"/>
      <c r="AC1962" s="81"/>
      <c r="AD1962" s="14"/>
      <c r="AE1962" s="14"/>
      <c r="AF1962" s="14"/>
      <c r="AG1962" s="14"/>
      <c r="AH1962" s="14"/>
      <c r="AI1962" s="14"/>
      <c r="AJ1962" s="14"/>
      <c r="AK1962" s="14"/>
      <c r="AL1962" s="14"/>
      <c r="AM1962" s="14"/>
      <c r="AN1962" s="85"/>
      <c r="AO1962" s="85"/>
      <c r="AP1962" s="85"/>
      <c r="AQ1962" s="85"/>
      <c r="AR1962" s="85"/>
      <c r="AS1962" s="85"/>
      <c r="AT1962" s="85"/>
      <c r="AU1962" s="85"/>
      <c r="AV1962" s="85"/>
      <c r="AW1962" s="85"/>
      <c r="AX1962" s="85"/>
      <c r="AY1962" s="85"/>
      <c r="AZ1962" s="84"/>
      <c r="BA1962" s="10"/>
      <c r="BB1962" s="10"/>
      <c r="BC1962" s="10"/>
      <c r="BD1962" s="10"/>
      <c r="BE1962" s="10"/>
      <c r="BF1962" s="10"/>
      <c r="BG1962" s="10"/>
      <c r="BH1962" s="10"/>
      <c r="BI1962" s="10"/>
      <c r="BJ1962" s="10"/>
      <c r="BK1962" s="10"/>
      <c r="BL1962" s="10"/>
      <c r="BM1962" s="10"/>
      <c r="BN1962" s="10"/>
      <c r="BO1962" s="10"/>
      <c r="BP1962" s="10"/>
      <c r="BQ1962" s="10"/>
      <c r="BR1962" s="10"/>
      <c r="BS1962" s="10"/>
      <c r="BT1962" s="10"/>
      <c r="BU1962" s="10"/>
      <c r="BV1962" s="10"/>
      <c r="BW1962" s="10"/>
      <c r="BX1962" s="10"/>
      <c r="BY1962" s="10"/>
      <c r="BZ1962" s="10"/>
      <c r="CA1962" s="10"/>
      <c r="CB1962" s="10"/>
      <c r="CC1962" s="10"/>
      <c r="CD1962" s="10"/>
      <c r="CE1962" s="10"/>
      <c r="CF1962" s="10"/>
      <c r="CG1962" s="10"/>
      <c r="CH1962" s="10"/>
      <c r="CI1962" s="10"/>
      <c r="CJ1962" s="10"/>
      <c r="CK1962" s="10"/>
      <c r="CL1962" s="10"/>
      <c r="CM1962" s="10"/>
      <c r="CN1962" s="10"/>
      <c r="CO1962" s="10"/>
      <c r="CP1962" s="10"/>
      <c r="CQ1962" s="10"/>
      <c r="CR1962" s="10"/>
      <c r="CS1962" s="10"/>
      <c r="CT1962" s="10"/>
      <c r="CU1962" s="10"/>
      <c r="CV1962" s="10"/>
      <c r="CW1962" s="10"/>
      <c r="CX1962" s="10"/>
      <c r="CY1962" s="10"/>
      <c r="CZ1962" s="10"/>
      <c r="DA1962" s="10"/>
      <c r="DB1962" s="10"/>
      <c r="DC1962" s="10"/>
      <c r="DD1962" s="10"/>
      <c r="DE1962" s="10"/>
      <c r="DF1962" s="10"/>
      <c r="DG1962" s="10"/>
      <c r="DH1962" s="10"/>
      <c r="DI1962" s="10"/>
      <c r="DJ1962" s="10"/>
      <c r="DK1962" s="10"/>
      <c r="DL1962" s="10"/>
      <c r="DM1962" s="10"/>
      <c r="DN1962" s="10"/>
      <c r="DO1962" s="10"/>
      <c r="DP1962" s="10"/>
      <c r="DQ1962" s="10"/>
      <c r="DR1962" s="10"/>
      <c r="DS1962" s="10"/>
    </row>
    <row r="1963" spans="1:123" s="101" customFormat="1" ht="10.95" customHeight="1" x14ac:dyDescent="0.25">
      <c r="A1963" s="75" t="s">
        <v>348</v>
      </c>
      <c r="B1963" s="95" t="str">
        <f t="shared" ref="B1963" si="548">IF(E1963&gt;0,"Bud02 " &amp; C1963 &amp;","&amp;D1963&amp;",'"&amp;E1963&amp;"',"&amp;1*R1963)</f>
        <v>Bud02 2020,5005,'xdit02',0</v>
      </c>
      <c r="C1963" s="96">
        <f t="shared" ref="C1963" si="549">$E$5</f>
        <v>2020</v>
      </c>
      <c r="D1963" s="96">
        <v>5005</v>
      </c>
      <c r="E1963" s="97" t="str">
        <f>IF(LEFT(H1963,1) = "x",H1963,F1963)</f>
        <v>xdit02</v>
      </c>
      <c r="F1963" s="90">
        <v>530400</v>
      </c>
      <c r="G1963" s="98" t="str">
        <f>IF("xppm02"="",1,SUBSTITUTE(SUBSTITUTE("xppm02","xxp","xpp"),"xppm13","xppm08"))</f>
        <v>xppm02</v>
      </c>
      <c r="H1963" s="98" t="str">
        <f>IF("xdit02"="",1,"xdit02")</f>
        <v>xdit02</v>
      </c>
      <c r="I1963" s="98">
        <f>IF(""="",1,IF(LEFT("",1)&lt;&gt;"E","",1))</f>
        <v>1</v>
      </c>
      <c r="J1963" s="98">
        <f>IF(""="",1,IF(LEFT("",1)="E","",1))</f>
        <v>1</v>
      </c>
      <c r="K1963" s="99" t="s">
        <v>365</v>
      </c>
      <c r="L1963" s="91">
        <v>5005</v>
      </c>
      <c r="M1963" s="100" t="str">
        <f>IF(LEFT($G1963,4)="xppm","*","")</f>
        <v>*</v>
      </c>
      <c r="N1963" s="101" t="str">
        <f>UPPER(TRIM("          DIETARY CONTRACT SERVICES"))</f>
        <v>DIETARY CONTRACT SERVICES</v>
      </c>
      <c r="P1963" s="102" t="s">
        <v>366</v>
      </c>
      <c r="R1963" s="109">
        <f>IFERROR(IF(1*AB1963&gt;0,AB1963,V1963),V1963)</f>
        <v>0</v>
      </c>
      <c r="S1963" s="108"/>
      <c r="T1963" s="101">
        <f>IFERROR(IF(LEFT($G1963,4)="xppm",AD1963/VLOOKUP($G1963,$K$11:$Z$28,T$1,0),IF(LEFT($J1963,1)="E",AD1963/VLOOKUP($J1963,$K$11:$Z$28,T$1,0),AD1963/T$6)),"")</f>
        <v>0</v>
      </c>
      <c r="V1963" s="101">
        <f>IFERROR(IF(LEFT($G1963,4)="xppm",AF1963/VLOOKUP($G1963,$K$11:$Z$28,V$1,0),IF(LEFT($J1963,1)="E",AF1963/VLOOKUP($J1963,$K$11:$Z$28,V$1,0),AF1963/V$6)),"")</f>
        <v>0</v>
      </c>
      <c r="X1963" s="101">
        <f>IFERROR(IF(LEFT($G1963,4)="xppm",AH1963/VLOOKUP($G1963,$K$11:$Z$28,X$1,0),IF(LEFT($J1963,1)="E",AH1963/VLOOKUP($J1963,$K$11:$Z$28,X$1,0),AH1963/X$6)),"")</f>
        <v>0</v>
      </c>
      <c r="Z1963" s="101">
        <f>IFERROR(IF(LEFT($G1963,4)="xppm",AJ1963/VLOOKUP($G1963,$K$11:$Z$28,Z$1,0),IF(LEFT($J1963,1)="E",AJ1963/VLOOKUP($J1963,$K$11:$Z$28,Z$1,0),AJ1963/Z$6)),"")</f>
        <v>0</v>
      </c>
      <c r="AA1963" s="108"/>
      <c r="AB1963" s="99" t="str">
        <f>IFERROR(IF(LEFT($G1963,4)="xppm",AL1963/VLOOKUP($G1963,$K$11:$Z$28,AB$1,0),IF(LEFT($J1963,1)="E",AL1963/VLOOKUP($J1963,$K$11:$AB$28,AB$1,0),AL1963/AB$6)),"")</f>
        <v/>
      </c>
      <c r="AC1963" s="110"/>
      <c r="AD1963" s="14"/>
      <c r="AE1963" s="14"/>
      <c r="AF1963" s="14"/>
      <c r="AG1963" s="14"/>
      <c r="AH1963" s="14"/>
      <c r="AI1963" s="14"/>
      <c r="AJ1963" s="14">
        <v>0</v>
      </c>
      <c r="AK1963" s="65"/>
      <c r="AL1963" s="14">
        <v>0</v>
      </c>
      <c r="AM1963" s="65"/>
      <c r="AN1963" s="25"/>
      <c r="AO1963" s="25"/>
      <c r="AP1963" s="25"/>
      <c r="AQ1963" s="25"/>
      <c r="AR1963" s="25"/>
      <c r="AS1963" s="25"/>
      <c r="AT1963" s="25"/>
      <c r="AU1963" s="25"/>
      <c r="AV1963" s="25"/>
      <c r="AW1963" s="25"/>
      <c r="AX1963" s="25"/>
      <c r="AY1963" s="25"/>
      <c r="AZ1963" s="108"/>
      <c r="BA1963" s="10"/>
      <c r="BB1963" s="10"/>
      <c r="BC1963" s="10"/>
      <c r="BD1963" s="10"/>
      <c r="BE1963" s="10"/>
      <c r="BF1963" s="10"/>
      <c r="BG1963" s="10"/>
      <c r="BH1963" s="10"/>
      <c r="BI1963" s="10"/>
      <c r="BJ1963" s="10"/>
      <c r="BK1963" s="10"/>
      <c r="BL1963" s="10"/>
      <c r="BM1963" s="10"/>
      <c r="BN1963" s="10"/>
      <c r="BO1963" s="10"/>
      <c r="BP1963" s="10"/>
      <c r="BQ1963" s="10"/>
      <c r="BR1963" s="10"/>
      <c r="BS1963" s="10"/>
      <c r="BT1963" s="10"/>
      <c r="BU1963" s="10"/>
      <c r="BV1963" s="10"/>
      <c r="BW1963" s="10"/>
      <c r="BX1963" s="10"/>
      <c r="BY1963" s="10"/>
      <c r="BZ1963" s="10"/>
      <c r="CA1963" s="10"/>
      <c r="CB1963" s="10"/>
      <c r="CC1963" s="10"/>
      <c r="CD1963" s="10"/>
      <c r="CE1963" s="10"/>
      <c r="CF1963" s="10"/>
      <c r="CG1963" s="10"/>
      <c r="CH1963" s="10"/>
      <c r="CI1963" s="10"/>
      <c r="CJ1963" s="10"/>
      <c r="CK1963" s="10"/>
      <c r="CL1963" s="10"/>
      <c r="CM1963" s="10"/>
      <c r="CN1963" s="10"/>
      <c r="CO1963" s="10"/>
      <c r="CP1963" s="10"/>
      <c r="CQ1963" s="10"/>
      <c r="CR1963" s="10"/>
      <c r="CS1963" s="10"/>
      <c r="CT1963" s="10"/>
      <c r="CU1963" s="10"/>
      <c r="CV1963" s="10"/>
      <c r="CW1963" s="10"/>
      <c r="CX1963" s="10"/>
      <c r="CY1963" s="10"/>
      <c r="CZ1963" s="10"/>
      <c r="DA1963" s="10"/>
      <c r="DB1963" s="10"/>
      <c r="DC1963" s="10"/>
      <c r="DD1963" s="10"/>
      <c r="DE1963" s="10"/>
      <c r="DF1963" s="10"/>
      <c r="DG1963" s="10"/>
      <c r="DH1963" s="10"/>
      <c r="DI1963" s="10"/>
      <c r="DJ1963" s="10"/>
      <c r="DK1963" s="10"/>
      <c r="DL1963" s="10"/>
      <c r="DM1963" s="10"/>
      <c r="DN1963" s="10"/>
      <c r="DO1963" s="10"/>
      <c r="DP1963" s="10"/>
      <c r="DQ1963" s="10"/>
      <c r="DR1963" s="10"/>
      <c r="DS1963" s="10"/>
    </row>
    <row r="1964" spans="1:123" ht="4.05" customHeight="1" x14ac:dyDescent="0.25">
      <c r="A1964" s="75" t="s">
        <v>348</v>
      </c>
      <c r="E1964" s="111"/>
      <c r="F1964" s="112"/>
      <c r="T1964" s="25"/>
      <c r="U1964" s="25"/>
      <c r="V1964" s="25"/>
      <c r="W1964" s="25"/>
      <c r="X1964" s="25"/>
      <c r="Y1964" s="25"/>
      <c r="Z1964" s="25"/>
      <c r="AA1964" s="25"/>
      <c r="AB1964" s="14"/>
      <c r="AC1964" s="14"/>
    </row>
    <row r="1965" spans="1:123" s="86" customFormat="1" ht="15" customHeight="1" x14ac:dyDescent="0.25">
      <c r="A1965" s="75" t="s">
        <v>348</v>
      </c>
      <c r="B1965" s="80"/>
      <c r="C1965" s="80"/>
      <c r="D1965" s="80"/>
      <c r="E1965" s="81"/>
      <c r="F1965" s="82"/>
      <c r="G1965" s="81"/>
      <c r="H1965" s="81"/>
      <c r="I1965" s="81"/>
      <c r="J1965" s="81"/>
      <c r="K1965" s="81"/>
      <c r="L1965" s="83">
        <f>L1966</f>
        <v>5005</v>
      </c>
      <c r="M1965" s="84" t="s">
        <v>367</v>
      </c>
      <c r="N1965" s="84"/>
      <c r="O1965" s="84"/>
      <c r="P1965" s="84"/>
      <c r="Q1965" s="84"/>
      <c r="R1965" s="84"/>
      <c r="S1965" s="84"/>
      <c r="T1965" s="84"/>
      <c r="U1965" s="84"/>
      <c r="V1965" s="84"/>
      <c r="W1965" s="84"/>
      <c r="X1965" s="84"/>
      <c r="Y1965" s="84"/>
      <c r="Z1965" s="84"/>
      <c r="AA1965" s="84"/>
      <c r="AB1965" s="81"/>
      <c r="AC1965" s="81"/>
      <c r="AD1965" s="14"/>
      <c r="AE1965" s="14"/>
      <c r="AF1965" s="14"/>
      <c r="AG1965" s="14"/>
      <c r="AH1965" s="14"/>
      <c r="AI1965" s="14"/>
      <c r="AJ1965" s="14"/>
      <c r="AK1965" s="14"/>
      <c r="AL1965" s="14"/>
      <c r="AM1965" s="14"/>
      <c r="AN1965" s="85"/>
      <c r="AO1965" s="85"/>
      <c r="AP1965" s="85"/>
      <c r="AQ1965" s="85"/>
      <c r="AR1965" s="85"/>
      <c r="AS1965" s="85"/>
      <c r="AT1965" s="85"/>
      <c r="AU1965" s="85"/>
      <c r="AV1965" s="85"/>
      <c r="AW1965" s="85"/>
      <c r="AX1965" s="85"/>
      <c r="AY1965" s="85"/>
      <c r="AZ1965" s="84"/>
      <c r="BA1965" s="10"/>
      <c r="BB1965" s="10"/>
      <c r="BC1965" s="10"/>
      <c r="BD1965" s="10"/>
      <c r="BE1965" s="10"/>
      <c r="BF1965" s="10"/>
      <c r="BG1965" s="10"/>
      <c r="BH1965" s="10"/>
      <c r="BI1965" s="10"/>
      <c r="BJ1965" s="10"/>
      <c r="BK1965" s="10"/>
      <c r="BL1965" s="10"/>
      <c r="BM1965" s="10"/>
      <c r="BN1965" s="10"/>
      <c r="BO1965" s="10"/>
      <c r="BP1965" s="10"/>
      <c r="BQ1965" s="10"/>
      <c r="BR1965" s="10"/>
      <c r="BS1965" s="10"/>
      <c r="BT1965" s="10"/>
      <c r="BU1965" s="10"/>
      <c r="BV1965" s="10"/>
      <c r="BW1965" s="10"/>
      <c r="BX1965" s="10"/>
      <c r="BY1965" s="10"/>
      <c r="BZ1965" s="10"/>
      <c r="CA1965" s="10"/>
      <c r="CB1965" s="10"/>
      <c r="CC1965" s="10"/>
      <c r="CD1965" s="10"/>
      <c r="CE1965" s="10"/>
      <c r="CF1965" s="10"/>
      <c r="CG1965" s="10"/>
      <c r="CH1965" s="10"/>
      <c r="CI1965" s="10"/>
      <c r="CJ1965" s="10"/>
      <c r="CK1965" s="10"/>
      <c r="CL1965" s="10"/>
      <c r="CM1965" s="10"/>
      <c r="CN1965" s="10"/>
      <c r="CO1965" s="10"/>
      <c r="CP1965" s="10"/>
      <c r="CQ1965" s="10"/>
      <c r="CR1965" s="10"/>
      <c r="CS1965" s="10"/>
      <c r="CT1965" s="10"/>
      <c r="CU1965" s="10"/>
      <c r="CV1965" s="10"/>
      <c r="CW1965" s="10"/>
      <c r="CX1965" s="10"/>
      <c r="CY1965" s="10"/>
      <c r="CZ1965" s="10"/>
      <c r="DA1965" s="10"/>
      <c r="DB1965" s="10"/>
      <c r="DC1965" s="10"/>
      <c r="DD1965" s="10"/>
      <c r="DE1965" s="10"/>
      <c r="DF1965" s="10"/>
      <c r="DG1965" s="10"/>
      <c r="DH1965" s="10"/>
      <c r="DI1965" s="10"/>
      <c r="DJ1965" s="10"/>
      <c r="DK1965" s="10"/>
      <c r="DL1965" s="10"/>
      <c r="DM1965" s="10"/>
      <c r="DN1965" s="10"/>
      <c r="DO1965" s="10"/>
      <c r="DP1965" s="10"/>
      <c r="DQ1965" s="10"/>
      <c r="DR1965" s="10"/>
      <c r="DS1965" s="10"/>
    </row>
    <row r="1966" spans="1:123" s="101" customFormat="1" ht="10.95" customHeight="1" x14ac:dyDescent="0.25">
      <c r="A1966" s="75" t="s">
        <v>348</v>
      </c>
      <c r="B1966" s="95" t="str">
        <f t="shared" ref="B1966:B1968" si="550">IF(E1966&gt;0,"Bud02 " &amp; C1966 &amp;","&amp;D1966&amp;",'"&amp;E1966&amp;"',"&amp;1*R1966)</f>
        <v>Bud02 2020,5005,'533000',10544.1</v>
      </c>
      <c r="C1966" s="96">
        <f t="shared" ref="C1966:C1968" si="551">$E$5</f>
        <v>2020</v>
      </c>
      <c r="D1966" s="96">
        <v>5005</v>
      </c>
      <c r="E1966" s="97">
        <f>IF(LEFT(H1966,1) = "x",H1966,F1966)</f>
        <v>533000</v>
      </c>
      <c r="F1966" s="90">
        <v>533000</v>
      </c>
      <c r="G1966" s="98">
        <f>IF(""="",1,SUBSTITUTE(SUBSTITUTE("","xxp","xpp"),"xppm13","xppm08"))</f>
        <v>1</v>
      </c>
      <c r="H1966" s="98">
        <f>IF(""="",1,"")</f>
        <v>1</v>
      </c>
      <c r="I1966" s="98">
        <f>IF(""="",1,IF(LEFT("",1)&lt;&gt;"E","",1))</f>
        <v>1</v>
      </c>
      <c r="J1966" s="98">
        <f>IF(""="",1,IF(LEFT("",1)="E","",1))</f>
        <v>1</v>
      </c>
      <c r="K1966" s="99" t="s">
        <v>368</v>
      </c>
      <c r="L1966" s="91">
        <v>5005</v>
      </c>
      <c r="M1966" s="100" t="str">
        <f>IF(LEFT($G1966,4)="xppm","*","")</f>
        <v/>
      </c>
      <c r="N1966" s="101" t="str">
        <f>UPPER(TRIM("          UTILITIES"))</f>
        <v>UTILITIES</v>
      </c>
      <c r="P1966" s="102" t="s">
        <v>356</v>
      </c>
      <c r="R1966" s="109">
        <f>IFERROR(IF(1*AB1966&gt;0,AB1966,V1966),V1966)</f>
        <v>10544.099999999999</v>
      </c>
      <c r="S1966" s="108"/>
      <c r="T1966" s="101">
        <f>IFERROR(IF(LEFT($G1966,4)="xppm",AD1966/VLOOKUP($G1966,$K$11:$Z$28,T$1,0),IF(LEFT($J1966,1)="E",AD1966/VLOOKUP($J1966,$K$11:$Z$28,T$1,0),AD1966/T$6)),"")</f>
        <v>12772.160000000002</v>
      </c>
      <c r="V1966" s="101">
        <f>IFERROR(IF(LEFT($G1966,4)="xppm",AF1966/VLOOKUP($G1966,$K$11:$Z$28,V$1,0),IF(LEFT($J1966,1)="E",AF1966/VLOOKUP($J1966,$K$11:$Z$28,V$1,0),AF1966/V$6)),"")</f>
        <v>10544.099999999999</v>
      </c>
      <c r="X1966" s="101">
        <f>IFERROR(IF(LEFT($G1966,4)="xppm",AH1966/VLOOKUP($G1966,$K$11:$Z$28,X$1,0),IF(LEFT($J1966,1)="E",AH1966/VLOOKUP($J1966,$K$11:$Z$28,X$1,0),AH1966/X$6)),"")</f>
        <v>13166.660833333333</v>
      </c>
      <c r="Z1966" s="101">
        <f>IFERROR(IF(LEFT($G1966,4)="xppm",AJ1966/VLOOKUP($G1966,$K$11:$Z$28,Z$1,0),IF(LEFT($J1966,1)="E",AJ1966/VLOOKUP($J1966,$K$11:$Z$28,Z$1,0),AJ1966/Z$6)),"")</f>
        <v>15322</v>
      </c>
      <c r="AA1966" s="108"/>
      <c r="AB1966" s="99">
        <f>IFERROR(IF(LEFT($G1966,4)="xppm",AL1966/VLOOKUP($G1966,$K$11:$Z$28,AB$1,0),IF(LEFT($J1966,1)="E",AL1966/VLOOKUP($J1966,$K$11:$AB$28,AB$1,0),AL1966/AB$6)),"")</f>
        <v>0</v>
      </c>
      <c r="AC1966" s="110"/>
      <c r="AD1966" s="14">
        <v>38316.480000000003</v>
      </c>
      <c r="AE1966" s="14"/>
      <c r="AF1966" s="14">
        <v>94896.9</v>
      </c>
      <c r="AG1966" s="14"/>
      <c r="AH1966" s="14">
        <v>157999.93</v>
      </c>
      <c r="AI1966" s="14"/>
      <c r="AJ1966" s="14">
        <v>183864</v>
      </c>
      <c r="AK1966" s="65"/>
      <c r="AL1966" s="14">
        <v>0</v>
      </c>
      <c r="AM1966" s="65"/>
      <c r="AN1966" s="25">
        <v>12533.51</v>
      </c>
      <c r="AO1966" s="25">
        <v>14965.12</v>
      </c>
      <c r="AP1966" s="25">
        <v>16259.01</v>
      </c>
      <c r="AQ1966" s="25">
        <v>12654.1</v>
      </c>
      <c r="AR1966" s="25">
        <v>10692.61</v>
      </c>
      <c r="AS1966" s="25">
        <v>4738.95</v>
      </c>
      <c r="AT1966" s="25">
        <v>9490.5</v>
      </c>
      <c r="AU1966" s="25">
        <v>8553.08</v>
      </c>
      <c r="AV1966" s="25">
        <v>10451.18</v>
      </c>
      <c r="AW1966" s="25">
        <v>11075.32</v>
      </c>
      <c r="AX1966" s="25">
        <v>13045.87</v>
      </c>
      <c r="AY1966" s="25">
        <v>14195.29</v>
      </c>
      <c r="AZ1966" s="108"/>
      <c r="BA1966" s="10"/>
      <c r="BB1966" s="10"/>
      <c r="BC1966" s="10"/>
      <c r="BD1966" s="10"/>
      <c r="BE1966" s="10"/>
      <c r="BF1966" s="10"/>
      <c r="BG1966" s="10"/>
      <c r="BH1966" s="10"/>
      <c r="BI1966" s="10"/>
      <c r="BJ1966" s="10"/>
      <c r="BK1966" s="10"/>
      <c r="BL1966" s="10"/>
      <c r="BM1966" s="10"/>
      <c r="BN1966" s="10"/>
      <c r="BO1966" s="10"/>
      <c r="BP1966" s="10"/>
      <c r="BQ1966" s="10"/>
      <c r="BR1966" s="10"/>
      <c r="BS1966" s="10"/>
      <c r="BT1966" s="10"/>
      <c r="BU1966" s="10"/>
      <c r="BV1966" s="10"/>
      <c r="BW1966" s="10"/>
      <c r="BX1966" s="10"/>
      <c r="BY1966" s="10"/>
      <c r="BZ1966" s="10"/>
      <c r="CA1966" s="10"/>
      <c r="CB1966" s="10"/>
      <c r="CC1966" s="10"/>
      <c r="CD1966" s="10"/>
      <c r="CE1966" s="10"/>
      <c r="CF1966" s="10"/>
      <c r="CG1966" s="10"/>
      <c r="CH1966" s="10"/>
      <c r="CI1966" s="10"/>
      <c r="CJ1966" s="10"/>
      <c r="CK1966" s="10"/>
      <c r="CL1966" s="10"/>
      <c r="CM1966" s="10"/>
      <c r="CN1966" s="10"/>
      <c r="CO1966" s="10"/>
      <c r="CP1966" s="10"/>
      <c r="CQ1966" s="10"/>
      <c r="CR1966" s="10"/>
      <c r="CS1966" s="10"/>
      <c r="CT1966" s="10"/>
      <c r="CU1966" s="10"/>
      <c r="CV1966" s="10"/>
      <c r="CW1966" s="10"/>
      <c r="CX1966" s="10"/>
      <c r="CY1966" s="10"/>
      <c r="CZ1966" s="10"/>
      <c r="DA1966" s="10"/>
      <c r="DB1966" s="10"/>
      <c r="DC1966" s="10"/>
      <c r="DD1966" s="10"/>
      <c r="DE1966" s="10"/>
      <c r="DF1966" s="10"/>
      <c r="DG1966" s="10"/>
      <c r="DH1966" s="10"/>
      <c r="DI1966" s="10"/>
      <c r="DJ1966" s="10"/>
      <c r="DK1966" s="10"/>
      <c r="DL1966" s="10"/>
      <c r="DM1966" s="10"/>
      <c r="DN1966" s="10"/>
      <c r="DO1966" s="10"/>
      <c r="DP1966" s="10"/>
      <c r="DQ1966" s="10"/>
      <c r="DR1966" s="10"/>
      <c r="DS1966" s="10"/>
    </row>
    <row r="1967" spans="1:123" s="101" customFormat="1" ht="10.95" customHeight="1" x14ac:dyDescent="0.25">
      <c r="A1967" s="75" t="s">
        <v>348</v>
      </c>
      <c r="B1967" s="95" t="str">
        <f t="shared" si="550"/>
        <v>Bud02 2020,5005,'536000',2745.14222222222</v>
      </c>
      <c r="C1967" s="96">
        <f t="shared" si="551"/>
        <v>2020</v>
      </c>
      <c r="D1967" s="96">
        <v>5005</v>
      </c>
      <c r="E1967" s="97">
        <f>IF(LEFT(H1967,1) = "x",H1967,F1967)</f>
        <v>536000</v>
      </c>
      <c r="F1967" s="90">
        <v>536000</v>
      </c>
      <c r="G1967" s="98">
        <f>IF(""="",1,SUBSTITUTE(SUBSTITUTE("","xxp","xpp"),"xppm13","xppm08"))</f>
        <v>1</v>
      </c>
      <c r="H1967" s="98">
        <f>IF(""="",1,"")</f>
        <v>1</v>
      </c>
      <c r="I1967" s="98">
        <f>IF(""="",1,IF(LEFT("",1)&lt;&gt;"E","",1))</f>
        <v>1</v>
      </c>
      <c r="J1967" s="98">
        <f>IF(""="",1,IF(LEFT("",1)="E","",1))</f>
        <v>1</v>
      </c>
      <c r="K1967" s="99" t="s">
        <v>369</v>
      </c>
      <c r="L1967" s="91">
        <v>5005</v>
      </c>
      <c r="M1967" s="100" t="str">
        <f>IF(LEFT($G1967,4)="xppm","*","")</f>
        <v/>
      </c>
      <c r="N1967" s="101" t="str">
        <f>UPPER(TRIM("          REPAIRS &amp; MAINTENANCE/SUPPLIES"))</f>
        <v>REPAIRS &amp; MAINTENANCE/SUPPLIES</v>
      </c>
      <c r="P1967" s="102" t="s">
        <v>370</v>
      </c>
      <c r="R1967" s="109">
        <f>IFERROR(IF(1*AB1967&gt;0,AB1967,V1967),V1967)</f>
        <v>2745.1422222222222</v>
      </c>
      <c r="S1967" s="108"/>
      <c r="T1967" s="101">
        <f>IFERROR(IF(LEFT($G1967,4)="xppm",AD1967/VLOOKUP($G1967,$K$11:$Z$28,T$1,0),IF(LEFT($J1967,1)="E",AD1967/VLOOKUP($J1967,$K$11:$Z$28,T$1,0),AD1967/T$6)),"")</f>
        <v>4215.82</v>
      </c>
      <c r="V1967" s="101">
        <f>IFERROR(IF(LEFT($G1967,4)="xppm",AF1967/VLOOKUP($G1967,$K$11:$Z$28,V$1,0),IF(LEFT($J1967,1)="E",AF1967/VLOOKUP($J1967,$K$11:$Z$28,V$1,0),AF1967/V$6)),"")</f>
        <v>2745.1422222222222</v>
      </c>
      <c r="X1967" s="101">
        <f>IFERROR(IF(LEFT($G1967,4)="xppm",AH1967/VLOOKUP($G1967,$K$11:$Z$28,X$1,0),IF(LEFT($J1967,1)="E",AH1967/VLOOKUP($J1967,$K$11:$Z$28,X$1,0),AH1967/X$6)),"")</f>
        <v>3479.2391666666667</v>
      </c>
      <c r="Z1967" s="101">
        <f>IFERROR(IF(LEFT($G1967,4)="xppm",AJ1967/VLOOKUP($G1967,$K$11:$Z$28,Z$1,0),IF(LEFT($J1967,1)="E",AJ1967/VLOOKUP($J1967,$K$11:$Z$28,Z$1,0),AJ1967/Z$6)),"")</f>
        <v>2765.09</v>
      </c>
      <c r="AA1967" s="108"/>
      <c r="AB1967" s="99">
        <f>IFERROR(IF(LEFT($G1967,4)="xppm",AL1967/VLOOKUP($G1967,$K$11:$Z$28,AB$1,0),IF(LEFT($J1967,1)="E",AL1967/VLOOKUP($J1967,$K$11:$AB$28,AB$1,0),AL1967/AB$6)),"")</f>
        <v>0</v>
      </c>
      <c r="AC1967" s="110"/>
      <c r="AD1967" s="14">
        <v>12647.46</v>
      </c>
      <c r="AE1967" s="14"/>
      <c r="AF1967" s="14">
        <v>24706.28</v>
      </c>
      <c r="AG1967" s="14"/>
      <c r="AH1967" s="14">
        <v>41750.870000000003</v>
      </c>
      <c r="AI1967" s="14"/>
      <c r="AJ1967" s="14">
        <v>33181.08</v>
      </c>
      <c r="AK1967" s="65"/>
      <c r="AL1967" s="14">
        <v>0</v>
      </c>
      <c r="AM1967" s="65"/>
      <c r="AN1967" s="25">
        <v>1348.67</v>
      </c>
      <c r="AO1967" s="25">
        <v>500.67</v>
      </c>
      <c r="AP1967" s="25">
        <v>9718.77</v>
      </c>
      <c r="AQ1967" s="25">
        <v>1439.63</v>
      </c>
      <c r="AR1967" s="25">
        <v>3888.57</v>
      </c>
      <c r="AS1967" s="25">
        <v>1575.16</v>
      </c>
      <c r="AT1967" s="25">
        <v>856.47</v>
      </c>
      <c r="AU1967" s="25">
        <v>1999.56</v>
      </c>
      <c r="AV1967" s="25">
        <v>2299.4299999999998</v>
      </c>
      <c r="AW1967" s="25">
        <v>4722.5</v>
      </c>
      <c r="AX1967" s="25">
        <v>3844.04</v>
      </c>
      <c r="AY1967" s="25">
        <v>4080.92</v>
      </c>
      <c r="AZ1967" s="108"/>
      <c r="BA1967" s="10"/>
      <c r="BB1967" s="10"/>
      <c r="BC1967" s="10"/>
      <c r="BD1967" s="10"/>
      <c r="BE1967" s="10"/>
      <c r="BF1967" s="10"/>
      <c r="BG1967" s="10"/>
      <c r="BH1967" s="10"/>
      <c r="BI1967" s="10"/>
      <c r="BJ1967" s="10"/>
      <c r="BK1967" s="10"/>
      <c r="BL1967" s="10"/>
      <c r="BM1967" s="10"/>
      <c r="BN1967" s="10"/>
      <c r="BO1967" s="10"/>
      <c r="BP1967" s="10"/>
      <c r="BQ1967" s="10"/>
      <c r="BR1967" s="10"/>
      <c r="BS1967" s="10"/>
      <c r="BT1967" s="10"/>
      <c r="BU1967" s="10"/>
      <c r="BV1967" s="10"/>
      <c r="BW1967" s="10"/>
      <c r="BX1967" s="10"/>
      <c r="BY1967" s="10"/>
      <c r="BZ1967" s="10"/>
      <c r="CA1967" s="10"/>
      <c r="CB1967" s="10"/>
      <c r="CC1967" s="10"/>
      <c r="CD1967" s="10"/>
      <c r="CE1967" s="10"/>
      <c r="CF1967" s="10"/>
      <c r="CG1967" s="10"/>
      <c r="CH1967" s="10"/>
      <c r="CI1967" s="10"/>
      <c r="CJ1967" s="10"/>
      <c r="CK1967" s="10"/>
      <c r="CL1967" s="10"/>
      <c r="CM1967" s="10"/>
      <c r="CN1967" s="10"/>
      <c r="CO1967" s="10"/>
      <c r="CP1967" s="10"/>
      <c r="CQ1967" s="10"/>
      <c r="CR1967" s="10"/>
      <c r="CS1967" s="10"/>
      <c r="CT1967" s="10"/>
      <c r="CU1967" s="10"/>
      <c r="CV1967" s="10"/>
      <c r="CW1967" s="10"/>
      <c r="CX1967" s="10"/>
      <c r="CY1967" s="10"/>
      <c r="CZ1967" s="10"/>
      <c r="DA1967" s="10"/>
      <c r="DB1967" s="10"/>
      <c r="DC1967" s="10"/>
      <c r="DD1967" s="10"/>
      <c r="DE1967" s="10"/>
      <c r="DF1967" s="10"/>
      <c r="DG1967" s="10"/>
      <c r="DH1967" s="10"/>
      <c r="DI1967" s="10"/>
      <c r="DJ1967" s="10"/>
      <c r="DK1967" s="10"/>
      <c r="DL1967" s="10"/>
      <c r="DM1967" s="10"/>
      <c r="DN1967" s="10"/>
      <c r="DO1967" s="10"/>
      <c r="DP1967" s="10"/>
      <c r="DQ1967" s="10"/>
      <c r="DR1967" s="10"/>
      <c r="DS1967" s="10"/>
    </row>
    <row r="1968" spans="1:123" s="101" customFormat="1" ht="10.95" customHeight="1" x14ac:dyDescent="0.25">
      <c r="A1968" s="75" t="s">
        <v>348</v>
      </c>
      <c r="B1968" s="95" t="str">
        <f t="shared" si="550"/>
        <v>Bud02 2020,5005,'534000',2860.84111111111</v>
      </c>
      <c r="C1968" s="96">
        <f t="shared" si="551"/>
        <v>2020</v>
      </c>
      <c r="D1968" s="96">
        <v>5005</v>
      </c>
      <c r="E1968" s="97">
        <f>IF(LEFT(H1968,1) = "x",H1968,F1968)</f>
        <v>534000</v>
      </c>
      <c r="F1968" s="90">
        <v>534000</v>
      </c>
      <c r="G1968" s="98">
        <f>IF(""="",1,SUBSTITUTE(SUBSTITUTE("","xxp","xpp"),"xppm13","xppm08"))</f>
        <v>1</v>
      </c>
      <c r="H1968" s="98">
        <f>IF(""="",1,"")</f>
        <v>1</v>
      </c>
      <c r="I1968" s="98">
        <f>IF(""="",1,IF(LEFT("",1)&lt;&gt;"E","",1))</f>
        <v>1</v>
      </c>
      <c r="J1968" s="98">
        <f>IF(""="",1,IF(LEFT("",1)="E","",1))</f>
        <v>1</v>
      </c>
      <c r="K1968" s="99" t="s">
        <v>371</v>
      </c>
      <c r="L1968" s="91">
        <v>5005</v>
      </c>
      <c r="M1968" s="100" t="str">
        <f>IF(LEFT($G1968,4)="xppm","*","")</f>
        <v/>
      </c>
      <c r="N1968" s="101" t="str">
        <f>UPPER(TRIM("          CONTRACT SERVICES"))</f>
        <v>CONTRACT SERVICES</v>
      </c>
      <c r="P1968" s="102" t="s">
        <v>370</v>
      </c>
      <c r="R1968" s="109">
        <f>IFERROR(IF(1*AB1968&gt;0,AB1968,V1968),V1968)</f>
        <v>2860.8411111111109</v>
      </c>
      <c r="S1968" s="108"/>
      <c r="T1968" s="101">
        <f>IFERROR(IF(LEFT($G1968,4)="xppm",AD1968/VLOOKUP($G1968,$K$11:$Z$28,T$1,0),IF(LEFT($J1968,1)="E",AD1968/VLOOKUP($J1968,$K$11:$Z$28,T$1,0),AD1968/T$6)),"")</f>
        <v>2263.96</v>
      </c>
      <c r="V1968" s="101">
        <f>IFERROR(IF(LEFT($G1968,4)="xppm",AF1968/VLOOKUP($G1968,$K$11:$Z$28,V$1,0),IF(LEFT($J1968,1)="E",AF1968/VLOOKUP($J1968,$K$11:$Z$28,V$1,0),AF1968/V$6)),"")</f>
        <v>2860.8411111111109</v>
      </c>
      <c r="X1968" s="101">
        <f>IFERROR(IF(LEFT($G1968,4)="xppm",AH1968/VLOOKUP($G1968,$K$11:$Z$28,X$1,0),IF(LEFT($J1968,1)="E",AH1968/VLOOKUP($J1968,$K$11:$Z$28,X$1,0),AH1968/X$6)),"")</f>
        <v>2364.6325000000002</v>
      </c>
      <c r="Z1968" s="101">
        <f>IFERROR(IF(LEFT($G1968,4)="xppm",AJ1968/VLOOKUP($G1968,$K$11:$Z$28,Z$1,0),IF(LEFT($J1968,1)="E",AJ1968/VLOOKUP($J1968,$K$11:$Z$28,Z$1,0),AJ1968/Z$6)),"")</f>
        <v>3100</v>
      </c>
      <c r="AA1968" s="108"/>
      <c r="AB1968" s="99">
        <f>IFERROR(IF(LEFT($G1968,4)="xppm",AL1968/VLOOKUP($G1968,$K$11:$Z$28,AB$1,0),IF(LEFT($J1968,1)="E",AL1968/VLOOKUP($J1968,$K$11:$AB$28,AB$1,0),AL1968/AB$6)),"")</f>
        <v>0</v>
      </c>
      <c r="AC1968" s="110"/>
      <c r="AD1968" s="14">
        <v>6791.88</v>
      </c>
      <c r="AE1968" s="14"/>
      <c r="AF1968" s="14">
        <v>25747.57</v>
      </c>
      <c r="AG1968" s="14"/>
      <c r="AH1968" s="14">
        <v>28375.59</v>
      </c>
      <c r="AI1968" s="14"/>
      <c r="AJ1968" s="14">
        <v>37200</v>
      </c>
      <c r="AK1968" s="65"/>
      <c r="AL1968" s="14">
        <v>0</v>
      </c>
      <c r="AM1968" s="65"/>
      <c r="AN1968" s="25">
        <v>926.83</v>
      </c>
      <c r="AO1968" s="25">
        <v>3036.41</v>
      </c>
      <c r="AP1968" s="25">
        <v>3342.54</v>
      </c>
      <c r="AQ1968" s="25">
        <v>3759.28</v>
      </c>
      <c r="AR1968" s="25">
        <v>2253.2800000000002</v>
      </c>
      <c r="AS1968" s="25">
        <v>6582.62</v>
      </c>
      <c r="AT1968" s="25">
        <v>1703.33</v>
      </c>
      <c r="AU1968" s="25">
        <v>1933.11</v>
      </c>
      <c r="AV1968" s="25">
        <v>2724.07</v>
      </c>
      <c r="AW1968" s="25">
        <v>2809.95</v>
      </c>
      <c r="AX1968" s="25">
        <v>1056.8</v>
      </c>
      <c r="AY1968" s="25">
        <v>2925.13</v>
      </c>
      <c r="AZ1968" s="108"/>
      <c r="BA1968" s="10"/>
      <c r="BB1968" s="10"/>
      <c r="BC1968" s="10"/>
      <c r="BD1968" s="10"/>
      <c r="BE1968" s="10"/>
      <c r="BF1968" s="10"/>
      <c r="BG1968" s="10"/>
      <c r="BH1968" s="10"/>
      <c r="BI1968" s="10"/>
      <c r="BJ1968" s="10"/>
      <c r="BK1968" s="10"/>
      <c r="BL1968" s="10"/>
      <c r="BM1968" s="10"/>
      <c r="BN1968" s="10"/>
      <c r="BO1968" s="10"/>
      <c r="BP1968" s="10"/>
      <c r="BQ1968" s="10"/>
      <c r="BR1968" s="10"/>
      <c r="BS1968" s="10"/>
      <c r="BT1968" s="10"/>
      <c r="BU1968" s="10"/>
      <c r="BV1968" s="10"/>
      <c r="BW1968" s="10"/>
      <c r="BX1968" s="10"/>
      <c r="BY1968" s="10"/>
      <c r="BZ1968" s="10"/>
      <c r="CA1968" s="10"/>
      <c r="CB1968" s="10"/>
      <c r="CC1968" s="10"/>
      <c r="CD1968" s="10"/>
      <c r="CE1968" s="10"/>
      <c r="CF1968" s="10"/>
      <c r="CG1968" s="10"/>
      <c r="CH1968" s="10"/>
      <c r="CI1968" s="10"/>
      <c r="CJ1968" s="10"/>
      <c r="CK1968" s="10"/>
      <c r="CL1968" s="10"/>
      <c r="CM1968" s="10"/>
      <c r="CN1968" s="10"/>
      <c r="CO1968" s="10"/>
      <c r="CP1968" s="10"/>
      <c r="CQ1968" s="10"/>
      <c r="CR1968" s="10"/>
      <c r="CS1968" s="10"/>
      <c r="CT1968" s="10"/>
      <c r="CU1968" s="10"/>
      <c r="CV1968" s="10"/>
      <c r="CW1968" s="10"/>
      <c r="CX1968" s="10"/>
      <c r="CY1968" s="10"/>
      <c r="CZ1968" s="10"/>
      <c r="DA1968" s="10"/>
      <c r="DB1968" s="10"/>
      <c r="DC1968" s="10"/>
      <c r="DD1968" s="10"/>
      <c r="DE1968" s="10"/>
      <c r="DF1968" s="10"/>
      <c r="DG1968" s="10"/>
      <c r="DH1968" s="10"/>
      <c r="DI1968" s="10"/>
      <c r="DJ1968" s="10"/>
      <c r="DK1968" s="10"/>
      <c r="DL1968" s="10"/>
      <c r="DM1968" s="10"/>
      <c r="DN1968" s="10"/>
      <c r="DO1968" s="10"/>
      <c r="DP1968" s="10"/>
      <c r="DQ1968" s="10"/>
      <c r="DR1968" s="10"/>
      <c r="DS1968" s="10"/>
    </row>
    <row r="1969" spans="1:123" ht="4.05" customHeight="1" x14ac:dyDescent="0.25">
      <c r="A1969" s="75" t="s">
        <v>348</v>
      </c>
      <c r="E1969" s="111"/>
      <c r="F1969" s="112"/>
      <c r="T1969" s="25"/>
      <c r="U1969" s="25"/>
      <c r="V1969" s="25"/>
      <c r="W1969" s="25"/>
      <c r="X1969" s="25"/>
      <c r="Y1969" s="25"/>
      <c r="Z1969" s="25"/>
      <c r="AA1969" s="25"/>
      <c r="AB1969" s="14"/>
      <c r="AC1969" s="14"/>
    </row>
    <row r="1970" spans="1:123" s="86" customFormat="1" ht="15" customHeight="1" x14ac:dyDescent="0.25">
      <c r="A1970" s="75" t="s">
        <v>348</v>
      </c>
      <c r="B1970" s="80"/>
      <c r="C1970" s="80"/>
      <c r="D1970" s="80"/>
      <c r="E1970" s="81"/>
      <c r="F1970" s="82"/>
      <c r="G1970" s="81"/>
      <c r="H1970" s="81"/>
      <c r="I1970" s="81"/>
      <c r="J1970" s="81"/>
      <c r="K1970" s="81"/>
      <c r="L1970" s="83">
        <f>L1971</f>
        <v>5005</v>
      </c>
      <c r="M1970" s="84" t="s">
        <v>372</v>
      </c>
      <c r="N1970" s="84"/>
      <c r="O1970" s="84"/>
      <c r="P1970" s="84"/>
      <c r="Q1970" s="84"/>
      <c r="R1970" s="84"/>
      <c r="S1970" s="84"/>
      <c r="T1970" s="84"/>
      <c r="U1970" s="84"/>
      <c r="V1970" s="84"/>
      <c r="W1970" s="84"/>
      <c r="X1970" s="84"/>
      <c r="Y1970" s="84"/>
      <c r="Z1970" s="84"/>
      <c r="AA1970" s="84"/>
      <c r="AB1970" s="81"/>
      <c r="AC1970" s="81"/>
      <c r="AD1970" s="14"/>
      <c r="AE1970" s="14"/>
      <c r="AF1970" s="14"/>
      <c r="AG1970" s="14"/>
      <c r="AH1970" s="14"/>
      <c r="AI1970" s="14"/>
      <c r="AJ1970" s="14"/>
      <c r="AK1970" s="14"/>
      <c r="AL1970" s="14"/>
      <c r="AM1970" s="14"/>
      <c r="AN1970" s="85"/>
      <c r="AO1970" s="85"/>
      <c r="AP1970" s="85"/>
      <c r="AQ1970" s="85"/>
      <c r="AR1970" s="85"/>
      <c r="AS1970" s="85"/>
      <c r="AT1970" s="85"/>
      <c r="AU1970" s="85"/>
      <c r="AV1970" s="85"/>
      <c r="AW1970" s="85"/>
      <c r="AX1970" s="85"/>
      <c r="AY1970" s="85"/>
      <c r="AZ1970" s="84"/>
      <c r="BA1970" s="10"/>
      <c r="BB1970" s="10"/>
      <c r="BC1970" s="10"/>
      <c r="BD1970" s="10"/>
      <c r="BE1970" s="10"/>
      <c r="BF1970" s="10"/>
      <c r="BG1970" s="10"/>
      <c r="BH1970" s="10"/>
      <c r="BI1970" s="10"/>
      <c r="BJ1970" s="10"/>
      <c r="BK1970" s="10"/>
      <c r="BL1970" s="10"/>
      <c r="BM1970" s="10"/>
      <c r="BN1970" s="10"/>
      <c r="BO1970" s="10"/>
      <c r="BP1970" s="10"/>
      <c r="BQ1970" s="10"/>
      <c r="BR1970" s="10"/>
      <c r="BS1970" s="10"/>
      <c r="BT1970" s="10"/>
      <c r="BU1970" s="10"/>
      <c r="BV1970" s="10"/>
      <c r="BW1970" s="10"/>
      <c r="BX1970" s="10"/>
      <c r="BY1970" s="10"/>
      <c r="BZ1970" s="10"/>
      <c r="CA1970" s="10"/>
      <c r="CB1970" s="10"/>
      <c r="CC1970" s="10"/>
      <c r="CD1970" s="10"/>
      <c r="CE1970" s="10"/>
      <c r="CF1970" s="10"/>
      <c r="CG1970" s="10"/>
      <c r="CH1970" s="10"/>
      <c r="CI1970" s="10"/>
      <c r="CJ1970" s="10"/>
      <c r="CK1970" s="10"/>
      <c r="CL1970" s="10"/>
      <c r="CM1970" s="10"/>
      <c r="CN1970" s="10"/>
      <c r="CO1970" s="10"/>
      <c r="CP1970" s="10"/>
      <c r="CQ1970" s="10"/>
      <c r="CR1970" s="10"/>
      <c r="CS1970" s="10"/>
      <c r="CT1970" s="10"/>
      <c r="CU1970" s="10"/>
      <c r="CV1970" s="10"/>
      <c r="CW1970" s="10"/>
      <c r="CX1970" s="10"/>
      <c r="CY1970" s="10"/>
      <c r="CZ1970" s="10"/>
      <c r="DA1970" s="10"/>
      <c r="DB1970" s="10"/>
      <c r="DC1970" s="10"/>
      <c r="DD1970" s="10"/>
      <c r="DE1970" s="10"/>
      <c r="DF1970" s="10"/>
      <c r="DG1970" s="10"/>
      <c r="DH1970" s="10"/>
      <c r="DI1970" s="10"/>
      <c r="DJ1970" s="10"/>
      <c r="DK1970" s="10"/>
      <c r="DL1970" s="10"/>
      <c r="DM1970" s="10"/>
      <c r="DN1970" s="10"/>
      <c r="DO1970" s="10"/>
      <c r="DP1970" s="10"/>
      <c r="DQ1970" s="10"/>
      <c r="DR1970" s="10"/>
      <c r="DS1970" s="10"/>
    </row>
    <row r="1971" spans="1:123" s="101" customFormat="1" ht="10.95" customHeight="1" x14ac:dyDescent="0.25">
      <c r="A1971" s="75" t="s">
        <v>348</v>
      </c>
      <c r="B1971" s="95" t="str">
        <f t="shared" ref="B1971:B1982" si="552">IF(E1971&gt;0,"Bud02 " &amp; C1971 &amp;","&amp;D1971&amp;",'"&amp;E1971&amp;"',"&amp;1*R1971)</f>
        <v>Bud02 2020,5005,'542500',1277.71444444444</v>
      </c>
      <c r="C1971" s="96">
        <f t="shared" ref="C1971:C1982" si="553">$E$5</f>
        <v>2020</v>
      </c>
      <c r="D1971" s="96">
        <v>5005</v>
      </c>
      <c r="E1971" s="97">
        <f>IF(LEFT(H1971,1) = "x",H1971,F1971)</f>
        <v>542500</v>
      </c>
      <c r="F1971" s="90">
        <v>542500</v>
      </c>
      <c r="G1971" s="98">
        <f>IF(""="",1,SUBSTITUTE(SUBSTITUTE("","xxp","xpp"),"xppm13","xppm08"))</f>
        <v>1</v>
      </c>
      <c r="H1971" s="98">
        <f>IF(""="",1,"")</f>
        <v>1</v>
      </c>
      <c r="I1971" s="98">
        <f>IF(""="",1,IF(LEFT("",1)&lt;&gt;"E","",1))</f>
        <v>1</v>
      </c>
      <c r="J1971" s="98">
        <f>IF(""="",1,IF(LEFT("",1)="E","",1))</f>
        <v>1</v>
      </c>
      <c r="K1971" s="99" t="s">
        <v>373</v>
      </c>
      <c r="L1971" s="91">
        <v>5005</v>
      </c>
      <c r="M1971" s="100" t="str">
        <f>IF(LEFT($G1971,4)="xppm","*","")</f>
        <v/>
      </c>
      <c r="N1971" s="101" t="str">
        <f>UPPER(TRIM("          MARKETING - ADVERTISING &amp; PROMOTION"))</f>
        <v>MARKETING - ADVERTISING &amp; PROMOTION</v>
      </c>
      <c r="P1971" s="102" t="s">
        <v>374</v>
      </c>
      <c r="R1971" s="109">
        <f>IFERROR(IF(1*AB1971&gt;0,AB1971,V1971),V1971)</f>
        <v>1277.7144444444446</v>
      </c>
      <c r="S1971" s="108"/>
      <c r="T1971" s="101">
        <f>IFERROR(IF(LEFT($G1971,4)="xppm",AD1971/VLOOKUP($G1971,$K$11:$Z$28,T$1,0),IF(LEFT($J1971,1)="E",AD1971/VLOOKUP($J1971,$K$11:$Z$28,T$1,0),AD1971/T$6)),"")</f>
        <v>1153.6566666666665</v>
      </c>
      <c r="V1971" s="101">
        <f>IFERROR(IF(LEFT($G1971,4)="xppm",AF1971/VLOOKUP($G1971,$K$11:$Z$28,V$1,0),IF(LEFT($J1971,1)="E",AF1971/VLOOKUP($J1971,$K$11:$Z$28,V$1,0),AF1971/V$6)),"")</f>
        <v>1277.7144444444446</v>
      </c>
      <c r="X1971" s="101">
        <f>IFERROR(IF(LEFT($G1971,4)="xppm",AH1971/VLOOKUP($G1971,$K$11:$Z$28,X$1,0),IF(LEFT($J1971,1)="E",AH1971/VLOOKUP($J1971,$K$11:$Z$28,X$1,0),AH1971/X$6)),"")</f>
        <v>957.68499999999995</v>
      </c>
      <c r="Z1971" s="101">
        <f>IFERROR(IF(LEFT($G1971,4)="xppm",AJ1971/VLOOKUP($G1971,$K$11:$Z$28,Z$1,0),IF(LEFT($J1971,1)="E",AJ1971/VLOOKUP($J1971,$K$11:$Z$28,Z$1,0),AJ1971/Z$6)),"")</f>
        <v>1044.6491666666668</v>
      </c>
      <c r="AA1971" s="108"/>
      <c r="AB1971" s="99">
        <f>IFERROR(IF(LEFT($G1971,4)="xppm",AL1971/VLOOKUP($G1971,$K$11:$Z$28,AB$1,0),IF(LEFT($J1971,1)="E",AL1971/VLOOKUP($J1971,$K$11:$AB$28,AB$1,0),AL1971/AB$6)),"")</f>
        <v>0</v>
      </c>
      <c r="AC1971" s="110"/>
      <c r="AD1971" s="14">
        <v>3460.97</v>
      </c>
      <c r="AE1971" s="14"/>
      <c r="AF1971" s="14">
        <v>11499.43</v>
      </c>
      <c r="AG1971" s="14"/>
      <c r="AH1971" s="14">
        <v>11492.22</v>
      </c>
      <c r="AI1971" s="14"/>
      <c r="AJ1971" s="14">
        <v>12535.79</v>
      </c>
      <c r="AK1971" s="65"/>
      <c r="AL1971" s="14">
        <v>0</v>
      </c>
      <c r="AM1971" s="65"/>
      <c r="AN1971" s="25">
        <v>1330.39</v>
      </c>
      <c r="AO1971" s="25">
        <v>449.18</v>
      </c>
      <c r="AP1971" s="25">
        <v>916.21</v>
      </c>
      <c r="AQ1971" s="25">
        <v>414.87</v>
      </c>
      <c r="AR1971" s="25">
        <v>1221.42</v>
      </c>
      <c r="AS1971" s="25">
        <v>1578.26</v>
      </c>
      <c r="AT1971" s="25">
        <v>1253.98</v>
      </c>
      <c r="AU1971" s="25">
        <v>2467.5300000000002</v>
      </c>
      <c r="AV1971" s="25">
        <v>1102.4000000000001</v>
      </c>
      <c r="AW1971" s="25">
        <v>1248.01</v>
      </c>
      <c r="AX1971" s="25">
        <v>1420.99</v>
      </c>
      <c r="AY1971" s="25">
        <v>791.97</v>
      </c>
      <c r="AZ1971" s="108"/>
      <c r="BA1971" s="10"/>
      <c r="BB1971" s="10"/>
      <c r="BC1971" s="10"/>
      <c r="BD1971" s="10"/>
      <c r="BE1971" s="10"/>
      <c r="BF1971" s="10"/>
      <c r="BG1971" s="10"/>
      <c r="BH1971" s="10"/>
      <c r="BI1971" s="10"/>
      <c r="BJ1971" s="10"/>
      <c r="BK1971" s="10"/>
      <c r="BL1971" s="10"/>
      <c r="BM1971" s="10"/>
      <c r="BN1971" s="10"/>
      <c r="BO1971" s="10"/>
      <c r="BP1971" s="10"/>
      <c r="BQ1971" s="10"/>
      <c r="BR1971" s="10"/>
      <c r="BS1971" s="10"/>
      <c r="BT1971" s="10"/>
      <c r="BU1971" s="10"/>
      <c r="BV1971" s="10"/>
      <c r="BW1971" s="10"/>
      <c r="BX1971" s="10"/>
      <c r="BY1971" s="10"/>
      <c r="BZ1971" s="10"/>
      <c r="CA1971" s="10"/>
      <c r="CB1971" s="10"/>
      <c r="CC1971" s="10"/>
      <c r="CD1971" s="10"/>
      <c r="CE1971" s="10"/>
      <c r="CF1971" s="10"/>
      <c r="CG1971" s="10"/>
      <c r="CH1971" s="10"/>
      <c r="CI1971" s="10"/>
      <c r="CJ1971" s="10"/>
      <c r="CK1971" s="10"/>
      <c r="CL1971" s="10"/>
      <c r="CM1971" s="10"/>
      <c r="CN1971" s="10"/>
      <c r="CO1971" s="10"/>
      <c r="CP1971" s="10"/>
      <c r="CQ1971" s="10"/>
      <c r="CR1971" s="10"/>
      <c r="CS1971" s="10"/>
      <c r="CT1971" s="10"/>
      <c r="CU1971" s="10"/>
      <c r="CV1971" s="10"/>
      <c r="CW1971" s="10"/>
      <c r="CX1971" s="10"/>
      <c r="CY1971" s="10"/>
      <c r="CZ1971" s="10"/>
      <c r="DA1971" s="10"/>
      <c r="DB1971" s="10"/>
      <c r="DC1971" s="10"/>
      <c r="DD1971" s="10"/>
      <c r="DE1971" s="10"/>
      <c r="DF1971" s="10"/>
      <c r="DG1971" s="10"/>
      <c r="DH1971" s="10"/>
      <c r="DI1971" s="10"/>
      <c r="DJ1971" s="10"/>
      <c r="DK1971" s="10"/>
      <c r="DL1971" s="10"/>
      <c r="DM1971" s="10"/>
      <c r="DN1971" s="10"/>
      <c r="DO1971" s="10"/>
      <c r="DP1971" s="10"/>
      <c r="DQ1971" s="10"/>
      <c r="DR1971" s="10"/>
      <c r="DS1971" s="10"/>
    </row>
    <row r="1972" spans="1:123" s="101" customFormat="1" ht="10.95" customHeight="1" x14ac:dyDescent="0.25">
      <c r="A1972" s="75" t="s">
        <v>348</v>
      </c>
      <c r="B1972" s="95" t="str">
        <f t="shared" si="552"/>
        <v>Bud02 2020,5005,'543200',640.535555555556</v>
      </c>
      <c r="C1972" s="96">
        <f t="shared" si="553"/>
        <v>2020</v>
      </c>
      <c r="D1972" s="96">
        <v>5005</v>
      </c>
      <c r="E1972" s="97">
        <f>IF(LEFT(H1972,1) = "x",H1972,F1972)</f>
        <v>543200</v>
      </c>
      <c r="F1972" s="90">
        <v>543200</v>
      </c>
      <c r="G1972" s="98">
        <f>IF(""="",1,SUBSTITUTE(SUBSTITUTE("","xxp","xpp"),"xppm13","xppm08"))</f>
        <v>1</v>
      </c>
      <c r="H1972" s="98">
        <f>IF(""="",1,"")</f>
        <v>1</v>
      </c>
      <c r="I1972" s="98">
        <f>IF(""="",1,IF(LEFT("",1)&lt;&gt;"E","",1))</f>
        <v>1</v>
      </c>
      <c r="J1972" s="98">
        <f>IF(""="",1,IF(LEFT("",1)="E","",1))</f>
        <v>1</v>
      </c>
      <c r="K1972" s="99" t="s">
        <v>375</v>
      </c>
      <c r="L1972" s="91">
        <v>5005</v>
      </c>
      <c r="M1972" s="100" t="str">
        <f>IF(LEFT($G1972,4)="xppm","*","")</f>
        <v/>
      </c>
      <c r="N1972" s="101" t="str">
        <f>UPPER(TRIM("          CONCIERGE - RESIDENT EXPENSES"))</f>
        <v>CONCIERGE - RESIDENT EXPENSES</v>
      </c>
      <c r="P1972" s="102" t="s">
        <v>376</v>
      </c>
      <c r="R1972" s="109">
        <f>IFERROR(IF(1*AB1972&gt;0,AB1972,V1972),V1972)</f>
        <v>640.53555555555556</v>
      </c>
      <c r="S1972" s="108"/>
      <c r="T1972" s="101">
        <f>IFERROR(IF(LEFT($G1972,4)="xppm",AD1972/VLOOKUP($G1972,$K$11:$Z$28,T$1,0),IF(LEFT($J1972,1)="E",AD1972/VLOOKUP($J1972,$K$11:$Z$28,T$1,0),AD1972/T$6)),"")</f>
        <v>769.64333333333332</v>
      </c>
      <c r="V1972" s="101">
        <f>IFERROR(IF(LEFT($G1972,4)="xppm",AF1972/VLOOKUP($G1972,$K$11:$Z$28,V$1,0),IF(LEFT($J1972,1)="E",AF1972/VLOOKUP($J1972,$K$11:$Z$28,V$1,0),AF1972/V$6)),"")</f>
        <v>640.53555555555556</v>
      </c>
      <c r="X1972" s="101">
        <f>IFERROR(IF(LEFT($G1972,4)="xppm",AH1972/VLOOKUP($G1972,$K$11:$Z$28,X$1,0),IF(LEFT($J1972,1)="E",AH1972/VLOOKUP($J1972,$K$11:$Z$28,X$1,0),AH1972/X$6)),"")</f>
        <v>741.63083333333327</v>
      </c>
      <c r="Z1972" s="101">
        <f>IFERROR(IF(LEFT($G1972,4)="xppm",AJ1972/VLOOKUP($G1972,$K$11:$Z$28,Z$1,0),IF(LEFT($J1972,1)="E",AJ1972/VLOOKUP($J1972,$K$11:$Z$28,Z$1,0),AJ1972/Z$6)),"")</f>
        <v>824</v>
      </c>
      <c r="AA1972" s="108"/>
      <c r="AB1972" s="99">
        <f>IFERROR(IF(LEFT($G1972,4)="xppm",AL1972/VLOOKUP($G1972,$K$11:$Z$28,AB$1,0),IF(LEFT($J1972,1)="E",AL1972/VLOOKUP($J1972,$K$11:$AB$28,AB$1,0),AL1972/AB$6)),"")</f>
        <v>0</v>
      </c>
      <c r="AC1972" s="110"/>
      <c r="AD1972" s="14">
        <v>2308.9299999999998</v>
      </c>
      <c r="AE1972" s="14"/>
      <c r="AF1972" s="14">
        <v>5764.82</v>
      </c>
      <c r="AG1972" s="14"/>
      <c r="AH1972" s="14">
        <v>8899.57</v>
      </c>
      <c r="AI1972" s="14"/>
      <c r="AJ1972" s="14">
        <v>9888</v>
      </c>
      <c r="AK1972" s="65"/>
      <c r="AL1972" s="14">
        <v>0</v>
      </c>
      <c r="AM1972" s="65"/>
      <c r="AN1972" s="25">
        <v>292.64999999999998</v>
      </c>
      <c r="AO1972" s="25">
        <v>176.75</v>
      </c>
      <c r="AP1972" s="25">
        <v>1753.48</v>
      </c>
      <c r="AQ1972" s="25">
        <v>203.41</v>
      </c>
      <c r="AR1972" s="25">
        <v>773.01</v>
      </c>
      <c r="AS1972" s="25">
        <v>420.52</v>
      </c>
      <c r="AT1972" s="25">
        <v>593.38</v>
      </c>
      <c r="AU1972" s="25">
        <v>843.49</v>
      </c>
      <c r="AV1972" s="25">
        <v>622.08000000000004</v>
      </c>
      <c r="AW1972" s="25">
        <v>900.58</v>
      </c>
      <c r="AX1972" s="25">
        <v>1196.3599999999999</v>
      </c>
      <c r="AY1972" s="25">
        <v>211.99</v>
      </c>
      <c r="AZ1972" s="108"/>
      <c r="BA1972" s="10"/>
      <c r="BB1972" s="10"/>
      <c r="BC1972" s="10"/>
      <c r="BD1972" s="10"/>
      <c r="BE1972" s="10"/>
      <c r="BF1972" s="10"/>
      <c r="BG1972" s="10"/>
      <c r="BH1972" s="10"/>
      <c r="BI1972" s="10"/>
      <c r="BJ1972" s="10"/>
      <c r="BK1972" s="10"/>
      <c r="BL1972" s="10"/>
      <c r="BM1972" s="10"/>
      <c r="BN1972" s="10"/>
      <c r="BO1972" s="10"/>
      <c r="BP1972" s="10"/>
      <c r="BQ1972" s="10"/>
      <c r="BR1972" s="10"/>
      <c r="BS1972" s="10"/>
      <c r="BT1972" s="10"/>
      <c r="BU1972" s="10"/>
      <c r="BV1972" s="10"/>
      <c r="BW1972" s="10"/>
      <c r="BX1972" s="10"/>
      <c r="BY1972" s="10"/>
      <c r="BZ1972" s="10"/>
      <c r="CA1972" s="10"/>
      <c r="CB1972" s="10"/>
      <c r="CC1972" s="10"/>
      <c r="CD1972" s="10"/>
      <c r="CE1972" s="10"/>
      <c r="CF1972" s="10"/>
      <c r="CG1972" s="10"/>
      <c r="CH1972" s="10"/>
      <c r="CI1972" s="10"/>
      <c r="CJ1972" s="10"/>
      <c r="CK1972" s="10"/>
      <c r="CL1972" s="10"/>
      <c r="CM1972" s="10"/>
      <c r="CN1972" s="10"/>
      <c r="CO1972" s="10"/>
      <c r="CP1972" s="10"/>
      <c r="CQ1972" s="10"/>
      <c r="CR1972" s="10"/>
      <c r="CS1972" s="10"/>
      <c r="CT1972" s="10"/>
      <c r="CU1972" s="10"/>
      <c r="CV1972" s="10"/>
      <c r="CW1972" s="10"/>
      <c r="CX1972" s="10"/>
      <c r="CY1972" s="10"/>
      <c r="CZ1972" s="10"/>
      <c r="DA1972" s="10"/>
      <c r="DB1972" s="10"/>
      <c r="DC1972" s="10"/>
      <c r="DD1972" s="10"/>
      <c r="DE1972" s="10"/>
      <c r="DF1972" s="10"/>
      <c r="DG1972" s="10"/>
      <c r="DH1972" s="10"/>
      <c r="DI1972" s="10"/>
      <c r="DJ1972" s="10"/>
      <c r="DK1972" s="10"/>
      <c r="DL1972" s="10"/>
      <c r="DM1972" s="10"/>
      <c r="DN1972" s="10"/>
      <c r="DO1972" s="10"/>
      <c r="DP1972" s="10"/>
      <c r="DQ1972" s="10"/>
      <c r="DR1972" s="10"/>
      <c r="DS1972" s="10"/>
    </row>
    <row r="1973" spans="1:123" s="101" customFormat="1" ht="10.95" customHeight="1" x14ac:dyDescent="0.25">
      <c r="A1973" s="75" t="s">
        <v>348</v>
      </c>
      <c r="B1973" s="95" t="str">
        <f t="shared" si="552"/>
        <v>Bud02 2020,5005,'xga002',0.000975713861809955</v>
      </c>
      <c r="C1973" s="96">
        <f t="shared" si="553"/>
        <v>2020</v>
      </c>
      <c r="D1973" s="96">
        <v>5005</v>
      </c>
      <c r="E1973" s="97" t="str">
        <f>IF(LEFT(H1973,1) = "x",H1973,F1973)</f>
        <v>xga002</v>
      </c>
      <c r="F1973" s="90">
        <v>546000</v>
      </c>
      <c r="G1973" s="98">
        <f>IF(""="",1,SUBSTITUTE(SUBSTITUTE("","xxp","xpp"),"xppm13","xppm08"))</f>
        <v>1</v>
      </c>
      <c r="H1973" s="98" t="str">
        <f>IF("xga002"="",1,"xga002")</f>
        <v>xga002</v>
      </c>
      <c r="I1973" s="98">
        <f>IF("E1z"="",1,IF(LEFT("E1z",1)&lt;&gt;"E","E1z",1))</f>
        <v>1</v>
      </c>
      <c r="J1973" s="98" t="str">
        <f>IF("E1z"="",1,IF(LEFT("E1z",1)="E","E1z",1))</f>
        <v>E1z</v>
      </c>
      <c r="K1973" s="99" t="s">
        <v>377</v>
      </c>
      <c r="L1973" s="91">
        <v>5005</v>
      </c>
      <c r="M1973" s="100" t="str">
        <f>IF(LEFT($G1973,4)="xppm","*","")</f>
        <v/>
      </c>
      <c r="N1973" s="101" t="str">
        <f>UPPER(TRIM("          FINANCIAL CONSULTING FEES"))</f>
        <v>FINANCIAL CONSULTING FEES</v>
      </c>
      <c r="P1973" s="102" t="s">
        <v>356</v>
      </c>
      <c r="R1973" s="109">
        <f>IFERROR(IF(1*AB1973&gt;0,AB1973,V1973),V1973)</f>
        <v>9.7571386180995501E-4</v>
      </c>
      <c r="S1973" s="108"/>
      <c r="T1973" s="101">
        <f>IFERROR(IF(LEFT($G1973,4)="xppm",AD1973/VLOOKUP($G1973,$K$11:$Z$28,T$1,0),IF(LEFT($J1973,1)="E",AD1973/VLOOKUP($J1973,$K$11:$Z$28,T$1,0),AD1973/T$6)),"")</f>
        <v>9.4174835163918322E-4</v>
      </c>
      <c r="V1973" s="101">
        <f>IFERROR(IF(LEFT($G1973,4)="xppm",AF1973/VLOOKUP($G1973,$K$11:$Z$28,V$1,0),IF(LEFT($J1973,1)="E",AF1973/VLOOKUP($J1973,$K$11:$Z$28,V$1,0),AF1973/V$6)),"")</f>
        <v>9.7571386180995501E-4</v>
      </c>
      <c r="X1973" s="101">
        <f>IFERROR(IF(LEFT($G1973,4)="xppm",AH1973/VLOOKUP($G1973,$K$11:$Z$28,X$1,0),IF(LEFT($J1973,1)="E",AH1973/VLOOKUP($J1973,$K$11:$Z$28,X$1,0),AH1973/X$6)),"")</f>
        <v>1.2201047647343347E-3</v>
      </c>
      <c r="Z1973" s="101">
        <f>IFERROR(IF(LEFT($G1973,4)="xppm",AJ1973/VLOOKUP($G1973,$K$11:$Z$28,Z$1,0),IF(LEFT($J1973,1)="E",AJ1973/VLOOKUP($J1973,$K$11:$Z$28,Z$1,0),AJ1973/Z$6)),"")</f>
        <v>1.0598495807962966E-3</v>
      </c>
      <c r="AA1973" s="108"/>
      <c r="AB1973" s="99" t="str">
        <f>IFERROR(IF(LEFT($G1973,4)="xppm",AL1973/VLOOKUP($G1973,$K$11:$Z$28,AB$1,0),IF(LEFT($J1973,1)="E",AL1973/VLOOKUP($J1973,$K$11:$AB$28,AB$1,0),AL1973/AB$6)),"")</f>
        <v/>
      </c>
      <c r="AC1973" s="110"/>
      <c r="AD1973" s="14">
        <v>104382.85</v>
      </c>
      <c r="AE1973" s="14"/>
      <c r="AF1973" s="14">
        <v>325257.78000000003</v>
      </c>
      <c r="AG1973" s="14"/>
      <c r="AH1973" s="14">
        <v>442433.37</v>
      </c>
      <c r="AI1973" s="14"/>
      <c r="AJ1973" s="14">
        <v>447141.934932</v>
      </c>
      <c r="AK1973" s="65"/>
      <c r="AL1973" s="14">
        <v>0</v>
      </c>
      <c r="AM1973" s="65"/>
      <c r="AN1973" s="25">
        <v>36900.730000000003</v>
      </c>
      <c r="AO1973" s="25">
        <v>36021.129999999997</v>
      </c>
      <c r="AP1973" s="25">
        <v>35838.910000000003</v>
      </c>
      <c r="AQ1973" s="25">
        <v>39053.74</v>
      </c>
      <c r="AR1973" s="25">
        <v>35649.19</v>
      </c>
      <c r="AS1973" s="25">
        <v>37783.29</v>
      </c>
      <c r="AT1973" s="25">
        <v>34056.400000000001</v>
      </c>
      <c r="AU1973" s="25">
        <v>39040.46</v>
      </c>
      <c r="AV1973" s="25">
        <v>35291.85</v>
      </c>
      <c r="AW1973" s="25">
        <v>36536.080000000002</v>
      </c>
      <c r="AX1973" s="25">
        <v>34818.11</v>
      </c>
      <c r="AY1973" s="25">
        <v>33028.660000000003</v>
      </c>
      <c r="AZ1973" s="108"/>
      <c r="BA1973" s="10"/>
      <c r="BB1973" s="10"/>
      <c r="BC1973" s="10"/>
      <c r="BD1973" s="10"/>
      <c r="BE1973" s="10"/>
      <c r="BF1973" s="10"/>
      <c r="BG1973" s="10"/>
      <c r="BH1973" s="10"/>
      <c r="BI1973" s="10"/>
      <c r="BJ1973" s="10"/>
      <c r="BK1973" s="10"/>
      <c r="BL1973" s="10"/>
      <c r="BM1973" s="10"/>
      <c r="BN1973" s="10"/>
      <c r="BO1973" s="10"/>
      <c r="BP1973" s="10"/>
      <c r="BQ1973" s="10"/>
      <c r="BR1973" s="10"/>
      <c r="BS1973" s="10"/>
      <c r="BT1973" s="10"/>
      <c r="BU1973" s="10"/>
      <c r="BV1973" s="10"/>
      <c r="BW1973" s="10"/>
      <c r="BX1973" s="10"/>
      <c r="BY1973" s="10"/>
      <c r="BZ1973" s="10"/>
      <c r="CA1973" s="10"/>
      <c r="CB1973" s="10"/>
      <c r="CC1973" s="10"/>
      <c r="CD1973" s="10"/>
      <c r="CE1973" s="10"/>
      <c r="CF1973" s="10"/>
      <c r="CG1973" s="10"/>
      <c r="CH1973" s="10"/>
      <c r="CI1973" s="10"/>
      <c r="CJ1973" s="10"/>
      <c r="CK1973" s="10"/>
      <c r="CL1973" s="10"/>
      <c r="CM1973" s="10"/>
      <c r="CN1973" s="10"/>
      <c r="CO1973" s="10"/>
      <c r="CP1973" s="10"/>
      <c r="CQ1973" s="10"/>
      <c r="CR1973" s="10"/>
      <c r="CS1973" s="10"/>
      <c r="CT1973" s="10"/>
      <c r="CU1973" s="10"/>
      <c r="CV1973" s="10"/>
      <c r="CW1973" s="10"/>
      <c r="CX1973" s="10"/>
      <c r="CY1973" s="10"/>
      <c r="CZ1973" s="10"/>
      <c r="DA1973" s="10"/>
      <c r="DB1973" s="10"/>
      <c r="DC1973" s="10"/>
      <c r="DD1973" s="10"/>
      <c r="DE1973" s="10"/>
      <c r="DF1973" s="10"/>
      <c r="DG1973" s="10"/>
      <c r="DH1973" s="10"/>
      <c r="DI1973" s="10"/>
      <c r="DJ1973" s="10"/>
      <c r="DK1973" s="10"/>
      <c r="DL1973" s="10"/>
      <c r="DM1973" s="10"/>
      <c r="DN1973" s="10"/>
      <c r="DO1973" s="10"/>
      <c r="DP1973" s="10"/>
      <c r="DQ1973" s="10"/>
      <c r="DR1973" s="10"/>
      <c r="DS1973" s="10"/>
    </row>
    <row r="1974" spans="1:123" s="101" customFormat="1" ht="10.95" customHeight="1" x14ac:dyDescent="0.25">
      <c r="A1974" s="75" t="s">
        <v>348</v>
      </c>
      <c r="B1974" s="95" t="str">
        <f t="shared" si="552"/>
        <v>Bud02 2020,5005,'505300',4410.82888888889</v>
      </c>
      <c r="C1974" s="96">
        <f t="shared" si="553"/>
        <v>2020</v>
      </c>
      <c r="D1974" s="96">
        <v>5005</v>
      </c>
      <c r="E1974" s="97">
        <f>IF(LEFT(H1974,1) = "x",H1974,F1974)</f>
        <v>505300</v>
      </c>
      <c r="F1974" s="90">
        <v>505300</v>
      </c>
      <c r="G1974" s="98">
        <f>IF(""="",1,SUBSTITUTE(SUBSTITUTE("","xxp","xpp"),"xppm13","xppm08"))</f>
        <v>1</v>
      </c>
      <c r="H1974" s="98">
        <f>IF(""="",1,"")</f>
        <v>1</v>
      </c>
      <c r="I1974" s="98">
        <f>IF(""="",1,IF(LEFT("",1)&lt;&gt;"E","",1))</f>
        <v>1</v>
      </c>
      <c r="J1974" s="98">
        <f>IF(""="",1,IF(LEFT("",1)="E","",1))</f>
        <v>1</v>
      </c>
      <c r="K1974" s="99" t="s">
        <v>378</v>
      </c>
      <c r="L1974" s="91">
        <v>5005</v>
      </c>
      <c r="M1974" s="100" t="str">
        <f>IF(LEFT($G1974,4)="xppm","*","")</f>
        <v/>
      </c>
      <c r="N1974" s="101" t="str">
        <f>UPPER(TRIM("          PROFESSIONAL FEES"))</f>
        <v>PROFESSIONAL FEES</v>
      </c>
      <c r="P1974" s="102" t="s">
        <v>356</v>
      </c>
      <c r="R1974" s="109">
        <f>IFERROR(IF(1*AB1974&gt;0,AB1974,V1974),V1974)</f>
        <v>4410.8288888888892</v>
      </c>
      <c r="S1974" s="108"/>
      <c r="T1974" s="101">
        <f>IFERROR(IF(LEFT($G1974,4)="xppm",AD1974/VLOOKUP($G1974,$K$11:$Z$28,T$1,0),IF(LEFT($J1974,1)="E",AD1974/VLOOKUP($J1974,$K$11:$Z$28,T$1,0),AD1974/T$6)),"")</f>
        <v>2949.3233333333333</v>
      </c>
      <c r="V1974" s="101">
        <f>IFERROR(IF(LEFT($G1974,4)="xppm",AF1974/VLOOKUP($G1974,$K$11:$Z$28,V$1,0),IF(LEFT($J1974,1)="E",AF1974/VLOOKUP($J1974,$K$11:$Z$28,V$1,0),AF1974/V$6)),"")</f>
        <v>4410.8288888888892</v>
      </c>
      <c r="X1974" s="101">
        <f>IFERROR(IF(LEFT($G1974,4)="xppm",AH1974/VLOOKUP($G1974,$K$11:$Z$28,X$1,0),IF(LEFT($J1974,1)="E",AH1974/VLOOKUP($J1974,$K$11:$Z$28,X$1,0),AH1974/X$6)),"")</f>
        <v>4273.6766666666672</v>
      </c>
      <c r="Z1974" s="101">
        <f>IFERROR(IF(LEFT($G1974,4)="xppm",AJ1974/VLOOKUP($G1974,$K$11:$Z$28,Z$1,0),IF(LEFT($J1974,1)="E",AJ1974/VLOOKUP($J1974,$K$11:$Z$28,Z$1,0),AJ1974/Z$6)),"")</f>
        <v>5418.4983333333339</v>
      </c>
      <c r="AA1974" s="108"/>
      <c r="AB1974" s="99">
        <f>IFERROR(IF(LEFT($G1974,4)="xppm",AL1974/VLOOKUP($G1974,$K$11:$Z$28,AB$1,0),IF(LEFT($J1974,1)="E",AL1974/VLOOKUP($J1974,$K$11:$AB$28,AB$1,0),AL1974/AB$6)),"")</f>
        <v>0</v>
      </c>
      <c r="AC1974" s="110"/>
      <c r="AD1974" s="14">
        <v>8847.9699999999993</v>
      </c>
      <c r="AE1974" s="14"/>
      <c r="AF1974" s="14">
        <v>39697.46</v>
      </c>
      <c r="AG1974" s="14"/>
      <c r="AH1974" s="14">
        <v>51284.12</v>
      </c>
      <c r="AI1974" s="14"/>
      <c r="AJ1974" s="14">
        <v>65021.98</v>
      </c>
      <c r="AK1974" s="65"/>
      <c r="AL1974" s="14">
        <v>0</v>
      </c>
      <c r="AM1974" s="65"/>
      <c r="AN1974" s="25">
        <v>6632.3</v>
      </c>
      <c r="AO1974" s="25">
        <v>5162.6899999999996</v>
      </c>
      <c r="AP1974" s="25">
        <v>720.61</v>
      </c>
      <c r="AQ1974" s="25">
        <v>4192.82</v>
      </c>
      <c r="AR1974" s="25">
        <v>5213.8</v>
      </c>
      <c r="AS1974" s="25">
        <v>3557.52</v>
      </c>
      <c r="AT1974" s="25">
        <v>5082.8999999999996</v>
      </c>
      <c r="AU1974" s="25">
        <v>8224.48</v>
      </c>
      <c r="AV1974" s="25">
        <v>4577.97</v>
      </c>
      <c r="AW1974" s="25">
        <v>4775.99</v>
      </c>
      <c r="AX1974" s="25">
        <v>9532.3799999999992</v>
      </c>
      <c r="AY1974" s="25">
        <v>-5460.4</v>
      </c>
      <c r="AZ1974" s="108"/>
      <c r="BA1974" s="10"/>
      <c r="BB1974" s="10"/>
      <c r="BC1974" s="10"/>
      <c r="BD1974" s="10"/>
      <c r="BE1974" s="10"/>
      <c r="BF1974" s="10"/>
      <c r="BG1974" s="10"/>
      <c r="BH1974" s="10"/>
      <c r="BI1974" s="10"/>
      <c r="BJ1974" s="10"/>
      <c r="BK1974" s="10"/>
      <c r="BL1974" s="10"/>
      <c r="BM1974" s="10"/>
      <c r="BN1974" s="10"/>
      <c r="BO1974" s="10"/>
      <c r="BP1974" s="10"/>
      <c r="BQ1974" s="10"/>
      <c r="BR1974" s="10"/>
      <c r="BS1974" s="10"/>
      <c r="BT1974" s="10"/>
      <c r="BU1974" s="10"/>
      <c r="BV1974" s="10"/>
      <c r="BW1974" s="10"/>
      <c r="BX1974" s="10"/>
      <c r="BY1974" s="10"/>
      <c r="BZ1974" s="10"/>
      <c r="CA1974" s="10"/>
      <c r="CB1974" s="10"/>
      <c r="CC1974" s="10"/>
      <c r="CD1974" s="10"/>
      <c r="CE1974" s="10"/>
      <c r="CF1974" s="10"/>
      <c r="CG1974" s="10"/>
      <c r="CH1974" s="10"/>
      <c r="CI1974" s="10"/>
      <c r="CJ1974" s="10"/>
      <c r="CK1974" s="10"/>
      <c r="CL1974" s="10"/>
      <c r="CM1974" s="10"/>
      <c r="CN1974" s="10"/>
      <c r="CO1974" s="10"/>
      <c r="CP1974" s="10"/>
      <c r="CQ1974" s="10"/>
      <c r="CR1974" s="10"/>
      <c r="CS1974" s="10"/>
      <c r="CT1974" s="10"/>
      <c r="CU1974" s="10"/>
      <c r="CV1974" s="10"/>
      <c r="CW1974" s="10"/>
      <c r="CX1974" s="10"/>
      <c r="CY1974" s="10"/>
      <c r="CZ1974" s="10"/>
      <c r="DA1974" s="10"/>
      <c r="DB1974" s="10"/>
      <c r="DC1974" s="10"/>
      <c r="DD1974" s="10"/>
      <c r="DE1974" s="10"/>
      <c r="DF1974" s="10"/>
      <c r="DG1974" s="10"/>
      <c r="DH1974" s="10"/>
      <c r="DI1974" s="10"/>
      <c r="DJ1974" s="10"/>
      <c r="DK1974" s="10"/>
      <c r="DL1974" s="10"/>
      <c r="DM1974" s="10"/>
      <c r="DN1974" s="10"/>
      <c r="DO1974" s="10"/>
      <c r="DP1974" s="10"/>
      <c r="DQ1974" s="10"/>
      <c r="DR1974" s="10"/>
      <c r="DS1974" s="10"/>
    </row>
    <row r="1975" spans="1:123" s="101" customFormat="1" ht="10.95" customHeight="1" x14ac:dyDescent="0.25">
      <c r="A1975" s="75" t="s">
        <v>348</v>
      </c>
      <c r="B1975" s="95" t="str">
        <f t="shared" si="552"/>
        <v>Bud02 2020,5005,'548000',1542.20888888889</v>
      </c>
      <c r="C1975" s="96">
        <f t="shared" si="553"/>
        <v>2020</v>
      </c>
      <c r="D1975" s="96">
        <v>5005</v>
      </c>
      <c r="E1975" s="97">
        <f>IF(LEFT(H1975,1) = "x",H1975,F1975)</f>
        <v>548000</v>
      </c>
      <c r="F1975" s="90">
        <v>548000</v>
      </c>
      <c r="G1975" s="98">
        <f>IF(""="",1,SUBSTITUTE(SUBSTITUTE("","xxp","xpp"),"xppm13","xppm08"))</f>
        <v>1</v>
      </c>
      <c r="H1975" s="98">
        <f>IF(""="",1,"")</f>
        <v>1</v>
      </c>
      <c r="I1975" s="98">
        <f>IF(""="",1,IF(LEFT("",1)&lt;&gt;"E","",1))</f>
        <v>1</v>
      </c>
      <c r="J1975" s="98">
        <f>IF(""="",1,IF(LEFT("",1)="E","",1))</f>
        <v>1</v>
      </c>
      <c r="K1975" s="99" t="s">
        <v>379</v>
      </c>
      <c r="L1975" s="91">
        <v>5005</v>
      </c>
      <c r="M1975" s="100" t="str">
        <f>IF(LEFT($G1975,4)="xppm","*","")</f>
        <v/>
      </c>
      <c r="N1975" s="101" t="str">
        <f>UPPER(TRIM("          CABLE TV/INTERNET"))</f>
        <v>CABLE TV/INTERNET</v>
      </c>
      <c r="P1975" s="102" t="s">
        <v>370</v>
      </c>
      <c r="R1975" s="109">
        <f>IFERROR(IF(1*AB1975&gt;0,AB1975,V1975),V1975)</f>
        <v>1542.2088888888889</v>
      </c>
      <c r="S1975" s="108"/>
      <c r="T1975" s="101">
        <f>IFERROR(IF(LEFT($G1975,4)="xppm",AD1975/VLOOKUP($G1975,$K$11:$Z$28,T$1,0),IF(LEFT($J1975,1)="E",AD1975/VLOOKUP($J1975,$K$11:$Z$28,T$1,0),AD1975/T$6)),"")</f>
        <v>1530.9099999999999</v>
      </c>
      <c r="V1975" s="101">
        <f>IFERROR(IF(LEFT($G1975,4)="xppm",AF1975/VLOOKUP($G1975,$K$11:$Z$28,V$1,0),IF(LEFT($J1975,1)="E",AF1975/VLOOKUP($J1975,$K$11:$Z$28,V$1,0),AF1975/V$6)),"")</f>
        <v>1542.2088888888889</v>
      </c>
      <c r="X1975" s="101">
        <f>IFERROR(IF(LEFT($G1975,4)="xppm",AH1975/VLOOKUP($G1975,$K$11:$Z$28,X$1,0),IF(LEFT($J1975,1)="E",AH1975/VLOOKUP($J1975,$K$11:$Z$28,X$1,0),AH1975/X$6)),"")</f>
        <v>1398.4933333333331</v>
      </c>
      <c r="Z1975" s="101">
        <f>IFERROR(IF(LEFT($G1975,4)="xppm",AJ1975/VLOOKUP($G1975,$K$11:$Z$28,Z$1,0),IF(LEFT($J1975,1)="E",AJ1975/VLOOKUP($J1975,$K$11:$Z$28,Z$1,0),AJ1975/Z$6)),"")</f>
        <v>1500.74</v>
      </c>
      <c r="AA1975" s="108"/>
      <c r="AB1975" s="99">
        <f>IFERROR(IF(LEFT($G1975,4)="xppm",AL1975/VLOOKUP($G1975,$K$11:$Z$28,AB$1,0),IF(LEFT($J1975,1)="E",AL1975/VLOOKUP($J1975,$K$11:$AB$28,AB$1,0),AL1975/AB$6)),"")</f>
        <v>0</v>
      </c>
      <c r="AC1975" s="110"/>
      <c r="AD1975" s="14">
        <v>4592.7299999999996</v>
      </c>
      <c r="AE1975" s="14"/>
      <c r="AF1975" s="14">
        <v>13879.88</v>
      </c>
      <c r="AG1975" s="14"/>
      <c r="AH1975" s="14">
        <v>16781.919999999998</v>
      </c>
      <c r="AI1975" s="14"/>
      <c r="AJ1975" s="14">
        <v>18008.88</v>
      </c>
      <c r="AK1975" s="65"/>
      <c r="AL1975" s="14">
        <v>0</v>
      </c>
      <c r="AM1975" s="65"/>
      <c r="AN1975" s="25">
        <v>1491.35</v>
      </c>
      <c r="AO1975" s="25">
        <v>539.80999999999995</v>
      </c>
      <c r="AP1975" s="25">
        <v>1397.89</v>
      </c>
      <c r="AQ1975" s="25">
        <v>1605.66</v>
      </c>
      <c r="AR1975" s="25">
        <v>1537.56</v>
      </c>
      <c r="AS1975" s="25">
        <v>1534.99</v>
      </c>
      <c r="AT1975" s="25">
        <v>1535.19</v>
      </c>
      <c r="AU1975" s="25">
        <v>1534.75</v>
      </c>
      <c r="AV1975" s="25">
        <v>1539</v>
      </c>
      <c r="AW1975" s="25">
        <v>1534.75</v>
      </c>
      <c r="AX1975" s="25">
        <v>1528.63</v>
      </c>
      <c r="AY1975" s="25">
        <v>1529.35</v>
      </c>
      <c r="AZ1975" s="108"/>
      <c r="BA1975" s="10"/>
      <c r="BB1975" s="10"/>
      <c r="BC1975" s="10"/>
      <c r="BD1975" s="10"/>
      <c r="BE1975" s="10"/>
      <c r="BF1975" s="10"/>
      <c r="BG1975" s="10"/>
      <c r="BH1975" s="10"/>
      <c r="BI1975" s="10"/>
      <c r="BJ1975" s="10"/>
      <c r="BK1975" s="10"/>
      <c r="BL1975" s="10"/>
      <c r="BM1975" s="10"/>
      <c r="BN1975" s="10"/>
      <c r="BO1975" s="10"/>
      <c r="BP1975" s="10"/>
      <c r="BQ1975" s="10"/>
      <c r="BR1975" s="10"/>
      <c r="BS1975" s="10"/>
      <c r="BT1975" s="10"/>
      <c r="BU1975" s="10"/>
      <c r="BV1975" s="10"/>
      <c r="BW1975" s="10"/>
      <c r="BX1975" s="10"/>
      <c r="BY1975" s="10"/>
      <c r="BZ1975" s="10"/>
      <c r="CA1975" s="10"/>
      <c r="CB1975" s="10"/>
      <c r="CC1975" s="10"/>
      <c r="CD1975" s="10"/>
      <c r="CE1975" s="10"/>
      <c r="CF1975" s="10"/>
      <c r="CG1975" s="10"/>
      <c r="CH1975" s="10"/>
      <c r="CI1975" s="10"/>
      <c r="CJ1975" s="10"/>
      <c r="CK1975" s="10"/>
      <c r="CL1975" s="10"/>
      <c r="CM1975" s="10"/>
      <c r="CN1975" s="10"/>
      <c r="CO1975" s="10"/>
      <c r="CP1975" s="10"/>
      <c r="CQ1975" s="10"/>
      <c r="CR1975" s="10"/>
      <c r="CS1975" s="10"/>
      <c r="CT1975" s="10"/>
      <c r="CU1975" s="10"/>
      <c r="CV1975" s="10"/>
      <c r="CW1975" s="10"/>
      <c r="CX1975" s="10"/>
      <c r="CY1975" s="10"/>
      <c r="CZ1975" s="10"/>
      <c r="DA1975" s="10"/>
      <c r="DB1975" s="10"/>
      <c r="DC1975" s="10"/>
      <c r="DD1975" s="10"/>
      <c r="DE1975" s="10"/>
      <c r="DF1975" s="10"/>
      <c r="DG1975" s="10"/>
      <c r="DH1975" s="10"/>
      <c r="DI1975" s="10"/>
      <c r="DJ1975" s="10"/>
      <c r="DK1975" s="10"/>
      <c r="DL1975" s="10"/>
      <c r="DM1975" s="10"/>
      <c r="DN1975" s="10"/>
      <c r="DO1975" s="10"/>
      <c r="DP1975" s="10"/>
      <c r="DQ1975" s="10"/>
      <c r="DR1975" s="10"/>
      <c r="DS1975" s="10"/>
    </row>
    <row r="1976" spans="1:123" s="101" customFormat="1" ht="10.95" customHeight="1" x14ac:dyDescent="0.25">
      <c r="A1976" s="75" t="s">
        <v>348</v>
      </c>
      <c r="B1976" s="95" t="str">
        <f t="shared" si="552"/>
        <v>Bud02 2020,5005,'549000',7709.71444444444</v>
      </c>
      <c r="C1976" s="96">
        <f t="shared" si="553"/>
        <v>2020</v>
      </c>
      <c r="D1976" s="96">
        <v>5005</v>
      </c>
      <c r="E1976" s="97">
        <f>IF(LEFT(H1976,1) = "x",H1976,F1976)</f>
        <v>549000</v>
      </c>
      <c r="F1976" s="90">
        <v>549000</v>
      </c>
      <c r="G1976" s="98">
        <f>IF(""="",1,SUBSTITUTE(SUBSTITUTE("","xxp","xpp"),"xppm13","xppm08"))</f>
        <v>1</v>
      </c>
      <c r="H1976" s="98">
        <f>IF(""="",1,"")</f>
        <v>1</v>
      </c>
      <c r="I1976" s="98">
        <f>IF(""="",1,IF(LEFT("",1)&lt;&gt;"E","",1))</f>
        <v>1</v>
      </c>
      <c r="J1976" s="98">
        <f>IF(""="",1,IF(LEFT("",1)="E","",1))</f>
        <v>1</v>
      </c>
      <c r="K1976" s="99" t="s">
        <v>380</v>
      </c>
      <c r="L1976" s="91">
        <v>5005</v>
      </c>
      <c r="M1976" s="100" t="str">
        <f>IF(LEFT($G1976,4)="xppm","*","")</f>
        <v/>
      </c>
      <c r="N1976" s="101" t="str">
        <f>UPPER(TRIM("          COMPUTER HARDWARE/SOFTWARE"))</f>
        <v>COMPUTER HARDWARE/SOFTWARE</v>
      </c>
      <c r="P1976" s="102" t="s">
        <v>370</v>
      </c>
      <c r="R1976" s="109">
        <f>IFERROR(IF(1*AB1976&gt;0,AB1976,V1976),V1976)</f>
        <v>7709.7144444444439</v>
      </c>
      <c r="S1976" s="108"/>
      <c r="T1976" s="101">
        <f>IFERROR(IF(LEFT($G1976,4)="xppm",AD1976/VLOOKUP($G1976,$K$11:$Z$28,T$1,0),IF(LEFT($J1976,1)="E",AD1976/VLOOKUP($J1976,$K$11:$Z$28,T$1,0),AD1976/T$6)),"")</f>
        <v>7511.126666666667</v>
      </c>
      <c r="V1976" s="101">
        <f>IFERROR(IF(LEFT($G1976,4)="xppm",AF1976/VLOOKUP($G1976,$K$11:$Z$28,V$1,0),IF(LEFT($J1976,1)="E",AF1976/VLOOKUP($J1976,$K$11:$Z$28,V$1,0),AF1976/V$6)),"")</f>
        <v>7709.7144444444439</v>
      </c>
      <c r="X1976" s="101">
        <f>IFERROR(IF(LEFT($G1976,4)="xppm",AH1976/VLOOKUP($G1976,$K$11:$Z$28,X$1,0),IF(LEFT($J1976,1)="E",AH1976/VLOOKUP($J1976,$K$11:$Z$28,X$1,0),AH1976/X$6)),"")</f>
        <v>7518.5724999999993</v>
      </c>
      <c r="Z1976" s="101">
        <f>IFERROR(IF(LEFT($G1976,4)="xppm",AJ1976/VLOOKUP($G1976,$K$11:$Z$28,Z$1,0),IF(LEFT($J1976,1)="E",AJ1976/VLOOKUP($J1976,$K$11:$Z$28,Z$1,0),AJ1976/Z$6)),"")</f>
        <v>6773.0266666666676</v>
      </c>
      <c r="AA1976" s="108"/>
      <c r="AB1976" s="99">
        <f>IFERROR(IF(LEFT($G1976,4)="xppm",AL1976/VLOOKUP($G1976,$K$11:$Z$28,AB$1,0),IF(LEFT($J1976,1)="E",AL1976/VLOOKUP($J1976,$K$11:$AB$28,AB$1,0),AL1976/AB$6)),"")</f>
        <v>0</v>
      </c>
      <c r="AC1976" s="110"/>
      <c r="AD1976" s="14">
        <v>22533.38</v>
      </c>
      <c r="AE1976" s="14"/>
      <c r="AF1976" s="14">
        <v>69387.429999999993</v>
      </c>
      <c r="AG1976" s="14"/>
      <c r="AH1976" s="14">
        <v>90222.87</v>
      </c>
      <c r="AI1976" s="14"/>
      <c r="AJ1976" s="14">
        <v>81276.320000000007</v>
      </c>
      <c r="AK1976" s="65"/>
      <c r="AL1976" s="14">
        <v>0</v>
      </c>
      <c r="AM1976" s="65"/>
      <c r="AN1976" s="25">
        <v>7655.35</v>
      </c>
      <c r="AO1976" s="25">
        <v>8331.2800000000007</v>
      </c>
      <c r="AP1976" s="25">
        <v>7850.09</v>
      </c>
      <c r="AQ1976" s="25">
        <v>7815.53</v>
      </c>
      <c r="AR1976" s="25">
        <v>9040.08</v>
      </c>
      <c r="AS1976" s="25">
        <v>8081.41</v>
      </c>
      <c r="AT1976" s="25">
        <v>7753.51</v>
      </c>
      <c r="AU1976" s="25">
        <v>7543.78</v>
      </c>
      <c r="AV1976" s="25">
        <v>6619.74</v>
      </c>
      <c r="AW1976" s="25">
        <v>7313.34</v>
      </c>
      <c r="AX1976" s="25">
        <v>7748.19</v>
      </c>
      <c r="AY1976" s="25">
        <v>7471.85</v>
      </c>
      <c r="AZ1976" s="108"/>
      <c r="BA1976" s="10"/>
      <c r="BB1976" s="10"/>
      <c r="BC1976" s="10"/>
      <c r="BD1976" s="10"/>
      <c r="BE1976" s="10"/>
      <c r="BF1976" s="10"/>
      <c r="BG1976" s="10"/>
      <c r="BH1976" s="10"/>
      <c r="BI1976" s="10"/>
      <c r="BJ1976" s="10"/>
      <c r="BK1976" s="10"/>
      <c r="BL1976" s="10"/>
      <c r="BM1976" s="10"/>
      <c r="BN1976" s="10"/>
      <c r="BO1976" s="10"/>
      <c r="BP1976" s="10"/>
      <c r="BQ1976" s="10"/>
      <c r="BR1976" s="10"/>
      <c r="BS1976" s="10"/>
      <c r="BT1976" s="10"/>
      <c r="BU1976" s="10"/>
      <c r="BV1976" s="10"/>
      <c r="BW1976" s="10"/>
      <c r="BX1976" s="10"/>
      <c r="BY1976" s="10"/>
      <c r="BZ1976" s="10"/>
      <c r="CA1976" s="10"/>
      <c r="CB1976" s="10"/>
      <c r="CC1976" s="10"/>
      <c r="CD1976" s="10"/>
      <c r="CE1976" s="10"/>
      <c r="CF1976" s="10"/>
      <c r="CG1976" s="10"/>
      <c r="CH1976" s="10"/>
      <c r="CI1976" s="10"/>
      <c r="CJ1976" s="10"/>
      <c r="CK1976" s="10"/>
      <c r="CL1976" s="10"/>
      <c r="CM1976" s="10"/>
      <c r="CN1976" s="10"/>
      <c r="CO1976" s="10"/>
      <c r="CP1976" s="10"/>
      <c r="CQ1976" s="10"/>
      <c r="CR1976" s="10"/>
      <c r="CS1976" s="10"/>
      <c r="CT1976" s="10"/>
      <c r="CU1976" s="10"/>
      <c r="CV1976" s="10"/>
      <c r="CW1976" s="10"/>
      <c r="CX1976" s="10"/>
      <c r="CY1976" s="10"/>
      <c r="CZ1976" s="10"/>
      <c r="DA1976" s="10"/>
      <c r="DB1976" s="10"/>
      <c r="DC1976" s="10"/>
      <c r="DD1976" s="10"/>
      <c r="DE1976" s="10"/>
      <c r="DF1976" s="10"/>
      <c r="DG1976" s="10"/>
      <c r="DH1976" s="10"/>
      <c r="DI1976" s="10"/>
      <c r="DJ1976" s="10"/>
      <c r="DK1976" s="10"/>
      <c r="DL1976" s="10"/>
      <c r="DM1976" s="10"/>
      <c r="DN1976" s="10"/>
      <c r="DO1976" s="10"/>
      <c r="DP1976" s="10"/>
      <c r="DQ1976" s="10"/>
      <c r="DR1976" s="10"/>
      <c r="DS1976" s="10"/>
    </row>
    <row r="1977" spans="1:123" s="101" customFormat="1" ht="10.95" customHeight="1" x14ac:dyDescent="0.25">
      <c r="A1977" s="75" t="s">
        <v>348</v>
      </c>
      <c r="B1977" s="95" t="str">
        <f t="shared" si="552"/>
        <v>Bud02 2020,5005,'550000',4449.26777777778</v>
      </c>
      <c r="C1977" s="96">
        <f t="shared" si="553"/>
        <v>2020</v>
      </c>
      <c r="D1977" s="96">
        <v>5005</v>
      </c>
      <c r="E1977" s="97">
        <f>IF(LEFT(H1977,1) = "x",H1977,F1977)</f>
        <v>550000</v>
      </c>
      <c r="F1977" s="90">
        <v>550000</v>
      </c>
      <c r="G1977" s="98">
        <f>IF(""="",1,SUBSTITUTE(SUBSTITUTE("","xxp","xpp"),"xppm13","xppm08"))</f>
        <v>1</v>
      </c>
      <c r="H1977" s="98">
        <f>IF(""="",1,"")</f>
        <v>1</v>
      </c>
      <c r="I1977" s="98">
        <f>IF(""="",1,IF(LEFT("",1)&lt;&gt;"E","",1))</f>
        <v>1</v>
      </c>
      <c r="J1977" s="98">
        <f>IF(""="",1,IF(LEFT("",1)="E","",1))</f>
        <v>1</v>
      </c>
      <c r="K1977" s="99" t="s">
        <v>381</v>
      </c>
      <c r="L1977" s="91">
        <v>5005</v>
      </c>
      <c r="M1977" s="100" t="str">
        <f>IF(LEFT($G1977,4)="xppm","*","")</f>
        <v/>
      </c>
      <c r="N1977" s="101" t="str">
        <f>UPPER(TRIM("          EMPLOYEE EXPENSES"))</f>
        <v>EMPLOYEE EXPENSES</v>
      </c>
      <c r="P1977" s="102" t="s">
        <v>382</v>
      </c>
      <c r="R1977" s="109">
        <f>IFERROR(IF(1*AB1977&gt;0,AB1977,V1977),V1977)</f>
        <v>4449.2677777777781</v>
      </c>
      <c r="S1977" s="108"/>
      <c r="T1977" s="101">
        <f>IFERROR(IF(LEFT($G1977,4)="xppm",AD1977/VLOOKUP($G1977,$K$11:$Z$28,T$1,0),IF(LEFT($J1977,1)="E",AD1977/VLOOKUP($J1977,$K$11:$Z$28,T$1,0),AD1977/T$6)),"")</f>
        <v>4682.8566666666666</v>
      </c>
      <c r="V1977" s="101">
        <f>IFERROR(IF(LEFT($G1977,4)="xppm",AF1977/VLOOKUP($G1977,$K$11:$Z$28,V$1,0),IF(LEFT($J1977,1)="E",AF1977/VLOOKUP($J1977,$K$11:$Z$28,V$1,0),AF1977/V$6)),"")</f>
        <v>4449.2677777777781</v>
      </c>
      <c r="X1977" s="101">
        <f>IFERROR(IF(LEFT($G1977,4)="xppm",AH1977/VLOOKUP($G1977,$K$11:$Z$28,X$1,0),IF(LEFT($J1977,1)="E",AH1977/VLOOKUP($J1977,$K$11:$Z$28,X$1,0),AH1977/X$6)),"")</f>
        <v>4337.9925000000003</v>
      </c>
      <c r="Z1977" s="101">
        <f>IFERROR(IF(LEFT($G1977,4)="xppm",AJ1977/VLOOKUP($G1977,$K$11:$Z$28,Z$1,0),IF(LEFT($J1977,1)="E",AJ1977/VLOOKUP($J1977,$K$11:$Z$28,Z$1,0),AJ1977/Z$6)),"")</f>
        <v>4323.55</v>
      </c>
      <c r="AA1977" s="108"/>
      <c r="AB1977" s="99">
        <f>IFERROR(IF(LEFT($G1977,4)="xppm",AL1977/VLOOKUP($G1977,$K$11:$Z$28,AB$1,0),IF(LEFT($J1977,1)="E",AL1977/VLOOKUP($J1977,$K$11:$AB$28,AB$1,0),AL1977/AB$6)),"")</f>
        <v>0</v>
      </c>
      <c r="AC1977" s="110"/>
      <c r="AD1977" s="14">
        <v>14048.57</v>
      </c>
      <c r="AE1977" s="14"/>
      <c r="AF1977" s="14">
        <v>40043.410000000003</v>
      </c>
      <c r="AG1977" s="14"/>
      <c r="AH1977" s="14">
        <v>52055.91</v>
      </c>
      <c r="AI1977" s="14"/>
      <c r="AJ1977" s="14">
        <v>51882.6</v>
      </c>
      <c r="AK1977" s="65"/>
      <c r="AL1977" s="14">
        <v>0</v>
      </c>
      <c r="AM1977" s="65"/>
      <c r="AN1977" s="25">
        <v>2979.65</v>
      </c>
      <c r="AO1977" s="25">
        <v>3135.06</v>
      </c>
      <c r="AP1977" s="25">
        <v>10393.27</v>
      </c>
      <c r="AQ1977" s="25">
        <v>4312.25</v>
      </c>
      <c r="AR1977" s="25">
        <v>5004.82</v>
      </c>
      <c r="AS1977" s="25">
        <v>3016.24</v>
      </c>
      <c r="AT1977" s="25">
        <v>4802.1000000000004</v>
      </c>
      <c r="AU1977" s="25">
        <v>3960.51</v>
      </c>
      <c r="AV1977" s="25">
        <v>4898.92</v>
      </c>
      <c r="AW1977" s="25">
        <v>4662.82</v>
      </c>
      <c r="AX1977" s="25">
        <v>6209.76</v>
      </c>
      <c r="AY1977" s="25">
        <v>3175.99</v>
      </c>
      <c r="AZ1977" s="108"/>
      <c r="BA1977" s="10"/>
      <c r="BB1977" s="10"/>
      <c r="BC1977" s="10"/>
      <c r="BD1977" s="10"/>
      <c r="BE1977" s="10"/>
      <c r="BF1977" s="10"/>
      <c r="BG1977" s="10"/>
      <c r="BH1977" s="10"/>
      <c r="BI1977" s="10"/>
      <c r="BJ1977" s="10"/>
      <c r="BK1977" s="10"/>
      <c r="BL1977" s="10"/>
      <c r="BM1977" s="10"/>
      <c r="BN1977" s="10"/>
      <c r="BO1977" s="10"/>
      <c r="BP1977" s="10"/>
      <c r="BQ1977" s="10"/>
      <c r="BR1977" s="10"/>
      <c r="BS1977" s="10"/>
      <c r="BT1977" s="10"/>
      <c r="BU1977" s="10"/>
      <c r="BV1977" s="10"/>
      <c r="BW1977" s="10"/>
      <c r="BX1977" s="10"/>
      <c r="BY1977" s="10"/>
      <c r="BZ1977" s="10"/>
      <c r="CA1977" s="10"/>
      <c r="CB1977" s="10"/>
      <c r="CC1977" s="10"/>
      <c r="CD1977" s="10"/>
      <c r="CE1977" s="10"/>
      <c r="CF1977" s="10"/>
      <c r="CG1977" s="10"/>
      <c r="CH1977" s="10"/>
      <c r="CI1977" s="10"/>
      <c r="CJ1977" s="10"/>
      <c r="CK1977" s="10"/>
      <c r="CL1977" s="10"/>
      <c r="CM1977" s="10"/>
      <c r="CN1977" s="10"/>
      <c r="CO1977" s="10"/>
      <c r="CP1977" s="10"/>
      <c r="CQ1977" s="10"/>
      <c r="CR1977" s="10"/>
      <c r="CS1977" s="10"/>
      <c r="CT1977" s="10"/>
      <c r="CU1977" s="10"/>
      <c r="CV1977" s="10"/>
      <c r="CW1977" s="10"/>
      <c r="CX1977" s="10"/>
      <c r="CY1977" s="10"/>
      <c r="CZ1977" s="10"/>
      <c r="DA1977" s="10"/>
      <c r="DB1977" s="10"/>
      <c r="DC1977" s="10"/>
      <c r="DD1977" s="10"/>
      <c r="DE1977" s="10"/>
      <c r="DF1977" s="10"/>
      <c r="DG1977" s="10"/>
      <c r="DH1977" s="10"/>
      <c r="DI1977" s="10"/>
      <c r="DJ1977" s="10"/>
      <c r="DK1977" s="10"/>
      <c r="DL1977" s="10"/>
      <c r="DM1977" s="10"/>
      <c r="DN1977" s="10"/>
      <c r="DO1977" s="10"/>
      <c r="DP1977" s="10"/>
      <c r="DQ1977" s="10"/>
      <c r="DR1977" s="10"/>
      <c r="DS1977" s="10"/>
    </row>
    <row r="1978" spans="1:123" s="101" customFormat="1" ht="10.95" customHeight="1" x14ac:dyDescent="0.25">
      <c r="A1978" s="75" t="s">
        <v>348</v>
      </c>
      <c r="B1978" s="95" t="str">
        <f t="shared" si="552"/>
        <v>Bud02 2020,5005,'552000',2358.72222222222</v>
      </c>
      <c r="C1978" s="96">
        <f t="shared" si="553"/>
        <v>2020</v>
      </c>
      <c r="D1978" s="96">
        <v>5005</v>
      </c>
      <c r="E1978" s="97">
        <f>IF(LEFT(H1978,1) = "x",H1978,F1978)</f>
        <v>552000</v>
      </c>
      <c r="F1978" s="90">
        <v>552000</v>
      </c>
      <c r="G1978" s="98">
        <f>IF(""="",1,SUBSTITUTE(SUBSTITUTE("","xxp","xpp"),"xppm13","xppm08"))</f>
        <v>1</v>
      </c>
      <c r="H1978" s="98">
        <f>IF(""="",1,"")</f>
        <v>1</v>
      </c>
      <c r="I1978" s="98">
        <f>IF(""="",1,IF(LEFT("",1)&lt;&gt;"E","",1))</f>
        <v>1</v>
      </c>
      <c r="J1978" s="98">
        <f>IF(""="",1,IF(LEFT("",1)="E","",1))</f>
        <v>1</v>
      </c>
      <c r="K1978" s="99" t="s">
        <v>383</v>
      </c>
      <c r="L1978" s="91">
        <v>5005</v>
      </c>
      <c r="M1978" s="100" t="str">
        <f>IF(LEFT($G1978,4)="xppm","*","")</f>
        <v/>
      </c>
      <c r="N1978" s="101" t="str">
        <f>UPPER(TRIM("          OFFICE EXPENSES"))</f>
        <v>OFFICE EXPENSES</v>
      </c>
      <c r="P1978" s="102" t="s">
        <v>370</v>
      </c>
      <c r="R1978" s="109">
        <f>IFERROR(IF(1*AB1978&gt;0,AB1978,V1978),V1978)</f>
        <v>2358.7222222222222</v>
      </c>
      <c r="S1978" s="108"/>
      <c r="T1978" s="101">
        <f>IFERROR(IF(LEFT($G1978,4)="xppm",AD1978/VLOOKUP($G1978,$K$11:$Z$28,T$1,0),IF(LEFT($J1978,1)="E",AD1978/VLOOKUP($J1978,$K$11:$Z$28,T$1,0),AD1978/T$6)),"")</f>
        <v>2569.9966666666664</v>
      </c>
      <c r="V1978" s="101">
        <f>IFERROR(IF(LEFT($G1978,4)="xppm",AF1978/VLOOKUP($G1978,$K$11:$Z$28,V$1,0),IF(LEFT($J1978,1)="E",AF1978/VLOOKUP($J1978,$K$11:$Z$28,V$1,0),AF1978/V$6)),"")</f>
        <v>2358.7222222222222</v>
      </c>
      <c r="X1978" s="101">
        <f>IFERROR(IF(LEFT($G1978,4)="xppm",AH1978/VLOOKUP($G1978,$K$11:$Z$28,X$1,0),IF(LEFT($J1978,1)="E",AH1978/VLOOKUP($J1978,$K$11:$Z$28,X$1,0),AH1978/X$6)),"")</f>
        <v>2261.3216666666667</v>
      </c>
      <c r="Z1978" s="101">
        <f>IFERROR(IF(LEFT($G1978,4)="xppm",AJ1978/VLOOKUP($G1978,$K$11:$Z$28,Z$1,0),IF(LEFT($J1978,1)="E",AJ1978/VLOOKUP($J1978,$K$11:$Z$28,Z$1,0),AJ1978/Z$6)),"")</f>
        <v>1724.6866666666667</v>
      </c>
      <c r="AA1978" s="108"/>
      <c r="AB1978" s="99">
        <f>IFERROR(IF(LEFT($G1978,4)="xppm",AL1978/VLOOKUP($G1978,$K$11:$Z$28,AB$1,0),IF(LEFT($J1978,1)="E",AL1978/VLOOKUP($J1978,$K$11:$AB$28,AB$1,0),AL1978/AB$6)),"")</f>
        <v>0</v>
      </c>
      <c r="AC1978" s="110"/>
      <c r="AD1978" s="14">
        <v>7709.99</v>
      </c>
      <c r="AE1978" s="14"/>
      <c r="AF1978" s="14">
        <v>21228.5</v>
      </c>
      <c r="AG1978" s="14"/>
      <c r="AH1978" s="14">
        <v>27135.86</v>
      </c>
      <c r="AI1978" s="14"/>
      <c r="AJ1978" s="14">
        <v>20696.240000000002</v>
      </c>
      <c r="AK1978" s="65"/>
      <c r="AL1978" s="14">
        <v>0</v>
      </c>
      <c r="AM1978" s="65"/>
      <c r="AN1978" s="25">
        <v>2251.0700000000002</v>
      </c>
      <c r="AO1978" s="25">
        <v>1793.85</v>
      </c>
      <c r="AP1978" s="25">
        <v>2290.86</v>
      </c>
      <c r="AQ1978" s="25">
        <v>1527.06</v>
      </c>
      <c r="AR1978" s="25">
        <v>2538.4899999999998</v>
      </c>
      <c r="AS1978" s="25">
        <v>2758.83</v>
      </c>
      <c r="AT1978" s="25">
        <v>1149.8399999999999</v>
      </c>
      <c r="AU1978" s="25">
        <v>3387.28</v>
      </c>
      <c r="AV1978" s="25">
        <v>2157.0100000000002</v>
      </c>
      <c r="AW1978" s="25">
        <v>2000.51</v>
      </c>
      <c r="AX1978" s="25">
        <v>1654.29</v>
      </c>
      <c r="AY1978" s="25">
        <v>4055.19</v>
      </c>
      <c r="AZ1978" s="108"/>
      <c r="BA1978" s="10"/>
      <c r="BB1978" s="10"/>
      <c r="BC1978" s="10"/>
      <c r="BD1978" s="10"/>
      <c r="BE1978" s="10"/>
      <c r="BF1978" s="10"/>
      <c r="BG1978" s="10"/>
      <c r="BH1978" s="10"/>
      <c r="BI1978" s="10"/>
      <c r="BJ1978" s="10"/>
      <c r="BK1978" s="10"/>
      <c r="BL1978" s="10"/>
      <c r="BM1978" s="10"/>
      <c r="BN1978" s="10"/>
      <c r="BO1978" s="10"/>
      <c r="BP1978" s="10"/>
      <c r="BQ1978" s="10"/>
      <c r="BR1978" s="10"/>
      <c r="BS1978" s="10"/>
      <c r="BT1978" s="10"/>
      <c r="BU1978" s="10"/>
      <c r="BV1978" s="10"/>
      <c r="BW1978" s="10"/>
      <c r="BX1978" s="10"/>
      <c r="BY1978" s="10"/>
      <c r="BZ1978" s="10"/>
      <c r="CA1978" s="10"/>
      <c r="CB1978" s="10"/>
      <c r="CC1978" s="10"/>
      <c r="CD1978" s="10"/>
      <c r="CE1978" s="10"/>
      <c r="CF1978" s="10"/>
      <c r="CG1978" s="10"/>
      <c r="CH1978" s="10"/>
      <c r="CI1978" s="10"/>
      <c r="CJ1978" s="10"/>
      <c r="CK1978" s="10"/>
      <c r="CL1978" s="10"/>
      <c r="CM1978" s="10"/>
      <c r="CN1978" s="10"/>
      <c r="CO1978" s="10"/>
      <c r="CP1978" s="10"/>
      <c r="CQ1978" s="10"/>
      <c r="CR1978" s="10"/>
      <c r="CS1978" s="10"/>
      <c r="CT1978" s="10"/>
      <c r="CU1978" s="10"/>
      <c r="CV1978" s="10"/>
      <c r="CW1978" s="10"/>
      <c r="CX1978" s="10"/>
      <c r="CY1978" s="10"/>
      <c r="CZ1978" s="10"/>
      <c r="DA1978" s="10"/>
      <c r="DB1978" s="10"/>
      <c r="DC1978" s="10"/>
      <c r="DD1978" s="10"/>
      <c r="DE1978" s="10"/>
      <c r="DF1978" s="10"/>
      <c r="DG1978" s="10"/>
      <c r="DH1978" s="10"/>
      <c r="DI1978" s="10"/>
      <c r="DJ1978" s="10"/>
      <c r="DK1978" s="10"/>
      <c r="DL1978" s="10"/>
      <c r="DM1978" s="10"/>
      <c r="DN1978" s="10"/>
      <c r="DO1978" s="10"/>
      <c r="DP1978" s="10"/>
      <c r="DQ1978" s="10"/>
      <c r="DR1978" s="10"/>
      <c r="DS1978" s="10"/>
    </row>
    <row r="1979" spans="1:123" s="101" customFormat="1" ht="10.95" customHeight="1" x14ac:dyDescent="0.25">
      <c r="A1979" s="75" t="s">
        <v>348</v>
      </c>
      <c r="B1979" s="95" t="str">
        <f t="shared" si="552"/>
        <v>Bud02 2020,5005,'553500',2215.43111111111</v>
      </c>
      <c r="C1979" s="96">
        <f t="shared" si="553"/>
        <v>2020</v>
      </c>
      <c r="D1979" s="96">
        <v>5005</v>
      </c>
      <c r="E1979" s="97">
        <f>IF(LEFT(H1979,1) = "x",H1979,F1979)</f>
        <v>553500</v>
      </c>
      <c r="F1979" s="90">
        <v>553500</v>
      </c>
      <c r="G1979" s="98">
        <f>IF(""="",1,SUBSTITUTE(SUBSTITUTE("","xxp","xpp"),"xppm13","xppm08"))</f>
        <v>1</v>
      </c>
      <c r="H1979" s="98">
        <f>IF(""="",1,"")</f>
        <v>1</v>
      </c>
      <c r="I1979" s="98">
        <f>IF(""="",1,IF(LEFT("",1)&lt;&gt;"E","",1))</f>
        <v>1</v>
      </c>
      <c r="J1979" s="98">
        <f>IF(""="",1,IF(LEFT("",1)="E","",1))</f>
        <v>1</v>
      </c>
      <c r="K1979" s="99" t="s">
        <v>384</v>
      </c>
      <c r="L1979" s="91">
        <v>5005</v>
      </c>
      <c r="M1979" s="100" t="str">
        <f>IF(LEFT($G1979,4)="xppm","*","")</f>
        <v/>
      </c>
      <c r="N1979" s="101" t="str">
        <f>UPPER(TRIM("          TELEPHONE/CELL PHONE"))</f>
        <v>TELEPHONE/CELL PHONE</v>
      </c>
      <c r="P1979" s="102" t="s">
        <v>370</v>
      </c>
      <c r="R1979" s="109">
        <f>IFERROR(IF(1*AB1979&gt;0,AB1979,V1979),V1979)</f>
        <v>2215.431111111111</v>
      </c>
      <c r="S1979" s="108"/>
      <c r="T1979" s="101">
        <f>IFERROR(IF(LEFT($G1979,4)="xppm",AD1979/VLOOKUP($G1979,$K$11:$Z$28,T$1,0),IF(LEFT($J1979,1)="E",AD1979/VLOOKUP($J1979,$K$11:$Z$28,T$1,0),AD1979/T$6)),"")</f>
        <v>2197.2999999999997</v>
      </c>
      <c r="V1979" s="101">
        <f>IFERROR(IF(LEFT($G1979,4)="xppm",AF1979/VLOOKUP($G1979,$K$11:$Z$28,V$1,0),IF(LEFT($J1979,1)="E",AF1979/VLOOKUP($J1979,$K$11:$Z$28,V$1,0),AF1979/V$6)),"")</f>
        <v>2215.431111111111</v>
      </c>
      <c r="X1979" s="101">
        <f>IFERROR(IF(LEFT($G1979,4)="xppm",AH1979/VLOOKUP($G1979,$K$11:$Z$28,X$1,0),IF(LEFT($J1979,1)="E",AH1979/VLOOKUP($J1979,$K$11:$Z$28,X$1,0),AH1979/X$6)),"")</f>
        <v>2197.7266666666669</v>
      </c>
      <c r="Z1979" s="101">
        <f>IFERROR(IF(LEFT($G1979,4)="xppm",AJ1979/VLOOKUP($G1979,$K$11:$Z$28,Z$1,0),IF(LEFT($J1979,1)="E",AJ1979/VLOOKUP($J1979,$K$11:$Z$28,Z$1,0),AJ1979/Z$6)),"")</f>
        <v>2352.4641666666666</v>
      </c>
      <c r="AA1979" s="108"/>
      <c r="AB1979" s="99">
        <f>IFERROR(IF(LEFT($G1979,4)="xppm",AL1979/VLOOKUP($G1979,$K$11:$Z$28,AB$1,0),IF(LEFT($J1979,1)="E",AL1979/VLOOKUP($J1979,$K$11:$AB$28,AB$1,0),AL1979/AB$6)),"")</f>
        <v>0</v>
      </c>
      <c r="AC1979" s="110"/>
      <c r="AD1979" s="14">
        <v>6591.9</v>
      </c>
      <c r="AE1979" s="14"/>
      <c r="AF1979" s="14">
        <v>19938.88</v>
      </c>
      <c r="AG1979" s="14"/>
      <c r="AH1979" s="14">
        <v>26372.720000000001</v>
      </c>
      <c r="AI1979" s="14"/>
      <c r="AJ1979" s="14">
        <v>28229.57</v>
      </c>
      <c r="AK1979" s="65"/>
      <c r="AL1979" s="14">
        <v>0</v>
      </c>
      <c r="AM1979" s="65"/>
      <c r="AN1979" s="25">
        <v>2543.79</v>
      </c>
      <c r="AO1979" s="25">
        <v>2280.9699999999998</v>
      </c>
      <c r="AP1979" s="25">
        <v>2274.48</v>
      </c>
      <c r="AQ1979" s="25">
        <v>2887.08</v>
      </c>
      <c r="AR1979" s="25">
        <v>2503.35</v>
      </c>
      <c r="AS1979" s="25">
        <v>1740.56</v>
      </c>
      <c r="AT1979" s="25">
        <v>2212.8200000000002</v>
      </c>
      <c r="AU1979" s="25">
        <v>1995.04</v>
      </c>
      <c r="AV1979" s="25">
        <v>2008.13</v>
      </c>
      <c r="AW1979" s="25">
        <v>2249.84</v>
      </c>
      <c r="AX1979" s="25">
        <v>2299.06</v>
      </c>
      <c r="AY1979" s="25">
        <v>2043</v>
      </c>
      <c r="AZ1979" s="108"/>
      <c r="BA1979" s="10"/>
      <c r="BB1979" s="10"/>
      <c r="BC1979" s="10"/>
      <c r="BD1979" s="10"/>
      <c r="BE1979" s="10"/>
      <c r="BF1979" s="10"/>
      <c r="BG1979" s="10"/>
      <c r="BH1979" s="10"/>
      <c r="BI1979" s="10"/>
      <c r="BJ1979" s="10"/>
      <c r="BK1979" s="10"/>
      <c r="BL1979" s="10"/>
      <c r="BM1979" s="10"/>
      <c r="BN1979" s="10"/>
      <c r="BO1979" s="10"/>
      <c r="BP1979" s="10"/>
      <c r="BQ1979" s="10"/>
      <c r="BR1979" s="10"/>
      <c r="BS1979" s="10"/>
      <c r="BT1979" s="10"/>
      <c r="BU1979" s="10"/>
      <c r="BV1979" s="10"/>
      <c r="BW1979" s="10"/>
      <c r="BX1979" s="10"/>
      <c r="BY1979" s="10"/>
      <c r="BZ1979" s="10"/>
      <c r="CA1979" s="10"/>
      <c r="CB1979" s="10"/>
      <c r="CC1979" s="10"/>
      <c r="CD1979" s="10"/>
      <c r="CE1979" s="10"/>
      <c r="CF1979" s="10"/>
      <c r="CG1979" s="10"/>
      <c r="CH1979" s="10"/>
      <c r="CI1979" s="10"/>
      <c r="CJ1979" s="10"/>
      <c r="CK1979" s="10"/>
      <c r="CL1979" s="10"/>
      <c r="CM1979" s="10"/>
      <c r="CN1979" s="10"/>
      <c r="CO1979" s="10"/>
      <c r="CP1979" s="10"/>
      <c r="CQ1979" s="10"/>
      <c r="CR1979" s="10"/>
      <c r="CS1979" s="10"/>
      <c r="CT1979" s="10"/>
      <c r="CU1979" s="10"/>
      <c r="CV1979" s="10"/>
      <c r="CW1979" s="10"/>
      <c r="CX1979" s="10"/>
      <c r="CY1979" s="10"/>
      <c r="CZ1979" s="10"/>
      <c r="DA1979" s="10"/>
      <c r="DB1979" s="10"/>
      <c r="DC1979" s="10"/>
      <c r="DD1979" s="10"/>
      <c r="DE1979" s="10"/>
      <c r="DF1979" s="10"/>
      <c r="DG1979" s="10"/>
      <c r="DH1979" s="10"/>
      <c r="DI1979" s="10"/>
      <c r="DJ1979" s="10"/>
      <c r="DK1979" s="10"/>
      <c r="DL1979" s="10"/>
      <c r="DM1979" s="10"/>
      <c r="DN1979" s="10"/>
      <c r="DO1979" s="10"/>
      <c r="DP1979" s="10"/>
      <c r="DQ1979" s="10"/>
      <c r="DR1979" s="10"/>
      <c r="DS1979" s="10"/>
    </row>
    <row r="1980" spans="1:123" s="101" customFormat="1" ht="10.95" customHeight="1" x14ac:dyDescent="0.25">
      <c r="A1980" s="75" t="s">
        <v>348</v>
      </c>
      <c r="B1980" s="95" t="str">
        <f t="shared" si="552"/>
        <v>Bud02 2020,5005,'555000',210.325555555556</v>
      </c>
      <c r="C1980" s="96">
        <f t="shared" si="553"/>
        <v>2020</v>
      </c>
      <c r="D1980" s="96">
        <v>5005</v>
      </c>
      <c r="E1980" s="97">
        <f>IF(LEFT(H1980,1) = "x",H1980,F1980)</f>
        <v>555000</v>
      </c>
      <c r="F1980" s="90">
        <v>555000</v>
      </c>
      <c r="G1980" s="98">
        <f>IF(""="",1,SUBSTITUTE(SUBSTITUTE("","xxp","xpp"),"xppm13","xppm08"))</f>
        <v>1</v>
      </c>
      <c r="H1980" s="98">
        <f>IF(""="",1,"")</f>
        <v>1</v>
      </c>
      <c r="I1980" s="98">
        <f>IF(""="",1,IF(LEFT("",1)&lt;&gt;"E","",1))</f>
        <v>1</v>
      </c>
      <c r="J1980" s="98">
        <f>IF(""="",1,IF(LEFT("",1)="E","",1))</f>
        <v>1</v>
      </c>
      <c r="K1980" s="99" t="s">
        <v>385</v>
      </c>
      <c r="L1980" s="91">
        <v>5005</v>
      </c>
      <c r="M1980" s="100" t="str">
        <f>IF(LEFT($G1980,4)="xppm","*","")</f>
        <v/>
      </c>
      <c r="N1980" s="101" t="str">
        <f>UPPER(TRIM("          DONATIONS"))</f>
        <v>DONATIONS</v>
      </c>
      <c r="P1980" s="102" t="s">
        <v>386</v>
      </c>
      <c r="R1980" s="109">
        <f>IFERROR(IF(1*AB1980&gt;0,AB1980,V1980),V1980)</f>
        <v>210.32555555555555</v>
      </c>
      <c r="S1980" s="108"/>
      <c r="T1980" s="101">
        <f>IFERROR(IF(LEFT($G1980,4)="xppm",AD1980/VLOOKUP($G1980,$K$11:$Z$28,T$1,0),IF(LEFT($J1980,1)="E",AD1980/VLOOKUP($J1980,$K$11:$Z$28,T$1,0),AD1980/T$6)),"")</f>
        <v>168.39333333333335</v>
      </c>
      <c r="V1980" s="101">
        <f>IFERROR(IF(LEFT($G1980,4)="xppm",AF1980/VLOOKUP($G1980,$K$11:$Z$28,V$1,0),IF(LEFT($J1980,1)="E",AF1980/VLOOKUP($J1980,$K$11:$Z$28,V$1,0),AF1980/V$6)),"")</f>
        <v>210.32555555555555</v>
      </c>
      <c r="X1980" s="101">
        <f>IFERROR(IF(LEFT($G1980,4)="xppm",AH1980/VLOOKUP($G1980,$K$11:$Z$28,X$1,0),IF(LEFT($J1980,1)="E",AH1980/VLOOKUP($J1980,$K$11:$Z$28,X$1,0),AH1980/X$6)),"")</f>
        <v>515.31583333333333</v>
      </c>
      <c r="Z1980" s="101">
        <f>IFERROR(IF(LEFT($G1980,4)="xppm",AJ1980/VLOOKUP($G1980,$K$11:$Z$28,Z$1,0),IF(LEFT($J1980,1)="E",AJ1980/VLOOKUP($J1980,$K$11:$Z$28,Z$1,0),AJ1980/Z$6)),"")</f>
        <v>515.47222199999999</v>
      </c>
      <c r="AA1980" s="108"/>
      <c r="AB1980" s="99">
        <f>IFERROR(IF(LEFT($G1980,4)="xppm",AL1980/VLOOKUP($G1980,$K$11:$Z$28,AB$1,0),IF(LEFT($J1980,1)="E",AL1980/VLOOKUP($J1980,$K$11:$AB$28,AB$1,0),AL1980/AB$6)),"")</f>
        <v>0</v>
      </c>
      <c r="AC1980" s="110"/>
      <c r="AD1980" s="14">
        <v>505.18</v>
      </c>
      <c r="AE1980" s="14"/>
      <c r="AF1980" s="14">
        <v>1892.93</v>
      </c>
      <c r="AG1980" s="14"/>
      <c r="AH1980" s="14">
        <v>6183.79</v>
      </c>
      <c r="AI1980" s="14"/>
      <c r="AJ1980" s="14">
        <v>6185.6666640000003</v>
      </c>
      <c r="AK1980" s="65"/>
      <c r="AL1980" s="14">
        <v>0</v>
      </c>
      <c r="AM1980" s="65"/>
      <c r="AN1980" s="25">
        <v>891.25</v>
      </c>
      <c r="AO1980" s="25">
        <v>492.14</v>
      </c>
      <c r="AP1980" s="25">
        <v>254</v>
      </c>
      <c r="AQ1980" s="25">
        <v>60</v>
      </c>
      <c r="AR1980" s="25">
        <v>360</v>
      </c>
      <c r="AS1980" s="25">
        <v>874</v>
      </c>
      <c r="AT1980" s="25">
        <v>31.25</v>
      </c>
      <c r="AU1980" s="25">
        <v>31.25</v>
      </c>
      <c r="AV1980" s="25">
        <v>31.25</v>
      </c>
      <c r="AW1980" s="25">
        <v>428.9</v>
      </c>
      <c r="AX1980" s="25">
        <v>45.03</v>
      </c>
      <c r="AY1980" s="25">
        <v>31.25</v>
      </c>
      <c r="AZ1980" s="108"/>
      <c r="BA1980" s="10"/>
      <c r="BB1980" s="10"/>
      <c r="BC1980" s="10"/>
      <c r="BD1980" s="10"/>
      <c r="BE1980" s="10"/>
      <c r="BF1980" s="10"/>
      <c r="BG1980" s="10"/>
      <c r="BH1980" s="10"/>
      <c r="BI1980" s="10"/>
      <c r="BJ1980" s="10"/>
      <c r="BK1980" s="10"/>
      <c r="BL1980" s="10"/>
      <c r="BM1980" s="10"/>
      <c r="BN1980" s="10"/>
      <c r="BO1980" s="10"/>
      <c r="BP1980" s="10"/>
      <c r="BQ1980" s="10"/>
      <c r="BR1980" s="10"/>
      <c r="BS1980" s="10"/>
      <c r="BT1980" s="10"/>
      <c r="BU1980" s="10"/>
      <c r="BV1980" s="10"/>
      <c r="BW1980" s="10"/>
      <c r="BX1980" s="10"/>
      <c r="BY1980" s="10"/>
      <c r="BZ1980" s="10"/>
      <c r="CA1980" s="10"/>
      <c r="CB1980" s="10"/>
      <c r="CC1980" s="10"/>
      <c r="CD1980" s="10"/>
      <c r="CE1980" s="10"/>
      <c r="CF1980" s="10"/>
      <c r="CG1980" s="10"/>
      <c r="CH1980" s="10"/>
      <c r="CI1980" s="10"/>
      <c r="CJ1980" s="10"/>
      <c r="CK1980" s="10"/>
      <c r="CL1980" s="10"/>
      <c r="CM1980" s="10"/>
      <c r="CN1980" s="10"/>
      <c r="CO1980" s="10"/>
      <c r="CP1980" s="10"/>
      <c r="CQ1980" s="10"/>
      <c r="CR1980" s="10"/>
      <c r="CS1980" s="10"/>
      <c r="CT1980" s="10"/>
      <c r="CU1980" s="10"/>
      <c r="CV1980" s="10"/>
      <c r="CW1980" s="10"/>
      <c r="CX1980" s="10"/>
      <c r="CY1980" s="10"/>
      <c r="CZ1980" s="10"/>
      <c r="DA1980" s="10"/>
      <c r="DB1980" s="10"/>
      <c r="DC1980" s="10"/>
      <c r="DD1980" s="10"/>
      <c r="DE1980" s="10"/>
      <c r="DF1980" s="10"/>
      <c r="DG1980" s="10"/>
      <c r="DH1980" s="10"/>
      <c r="DI1980" s="10"/>
      <c r="DJ1980" s="10"/>
      <c r="DK1980" s="10"/>
      <c r="DL1980" s="10"/>
      <c r="DM1980" s="10"/>
      <c r="DN1980" s="10"/>
      <c r="DO1980" s="10"/>
      <c r="DP1980" s="10"/>
      <c r="DQ1980" s="10"/>
      <c r="DR1980" s="10"/>
      <c r="DS1980" s="10"/>
    </row>
    <row r="1981" spans="1:123" s="101" customFormat="1" ht="10.95" customHeight="1" x14ac:dyDescent="0.25">
      <c r="A1981" s="75" t="s">
        <v>348</v>
      </c>
      <c r="B1981" s="95" t="str">
        <f t="shared" si="552"/>
        <v>Bud02 2020,5005,'xga001',0.000390285538724348</v>
      </c>
      <c r="C1981" s="96">
        <f t="shared" si="553"/>
        <v>2020</v>
      </c>
      <c r="D1981" s="96">
        <v>5005</v>
      </c>
      <c r="E1981" s="97" t="str">
        <f>IF(LEFT(H1981,1) = "x",H1981,F1981)</f>
        <v>xga001</v>
      </c>
      <c r="F1981" s="90">
        <v>555500</v>
      </c>
      <c r="G1981" s="98">
        <f>IF(""="",1,SUBSTITUTE(SUBSTITUTE("","xxp","xpp"),"xppm13","xppm08"))</f>
        <v>1</v>
      </c>
      <c r="H1981" s="98" t="str">
        <f>IF("xga001"="",1,"xga001")</f>
        <v>xga001</v>
      </c>
      <c r="I1981" s="98">
        <f>IF("E1z"="",1,IF(LEFT("E1z",1)&lt;&gt;"E","E1z",1))</f>
        <v>1</v>
      </c>
      <c r="J1981" s="98" t="str">
        <f>IF("E1z"="",1,IF(LEFT("E1z",1)="E","E1z",1))</f>
        <v>E1z</v>
      </c>
      <c r="K1981" s="99" t="s">
        <v>387</v>
      </c>
      <c r="L1981" s="91">
        <v>5005</v>
      </c>
      <c r="M1981" s="100" t="str">
        <f>IF(LEFT($G1981,4)="xppm","*","")</f>
        <v/>
      </c>
      <c r="N1981" s="101" t="str">
        <f>UPPER(TRIM("          BAD DEBT"))</f>
        <v>BAD DEBT</v>
      </c>
      <c r="P1981" s="102" t="s">
        <v>388</v>
      </c>
      <c r="R1981" s="109">
        <f>IFERROR(IF(1*AB1981&gt;0,AB1981,V1981),V1981)</f>
        <v>3.9028553872434772E-4</v>
      </c>
      <c r="S1981" s="108"/>
      <c r="T1981" s="101">
        <f>IFERROR(IF(LEFT($G1981,4)="xppm",AD1981/VLOOKUP($G1981,$K$11:$Z$28,T$1,0),IF(LEFT($J1981,1)="E",AD1981/VLOOKUP($J1981,$K$11:$Z$28,T$1,0),AD1981/T$6)),"")</f>
        <v>3.7669934065567325E-4</v>
      </c>
      <c r="V1981" s="101">
        <f>IFERROR(IF(LEFT($G1981,4)="xppm",AF1981/VLOOKUP($G1981,$K$11:$Z$28,V$1,0),IF(LEFT($J1981,1)="E",AF1981/VLOOKUP($J1981,$K$11:$Z$28,V$1,0),AF1981/V$6)),"")</f>
        <v>3.9028553872434772E-4</v>
      </c>
      <c r="X1981" s="101">
        <f>IFERROR(IF(LEFT($G1981,4)="xppm",AH1981/VLOOKUP($G1981,$K$11:$Z$28,X$1,0),IF(LEFT($J1981,1)="E",AH1981/VLOOKUP($J1981,$K$11:$Z$28,X$1,0),AH1981/X$6)),"")</f>
        <v>5.268544767401377E-4</v>
      </c>
      <c r="Z1981" s="101">
        <f>IFERROR(IF(LEFT($G1981,4)="xppm",AJ1981/VLOOKUP($G1981,$K$11:$Z$28,Z$1,0),IF(LEFT($J1981,1)="E",AJ1981/VLOOKUP($J1981,$K$11:$Z$28,Z$1,0),AJ1981/Z$6)),"")</f>
        <v>4.2393983231425205E-4</v>
      </c>
      <c r="AA1981" s="108"/>
      <c r="AB1981" s="99" t="str">
        <f>IFERROR(IF(LEFT($G1981,4)="xppm",AL1981/VLOOKUP($G1981,$K$11:$Z$28,AB$1,0),IF(LEFT($J1981,1)="E",AL1981/VLOOKUP($J1981,$K$11:$AB$28,AB$1,0),AL1981/AB$6)),"")</f>
        <v/>
      </c>
      <c r="AC1981" s="110"/>
      <c r="AD1981" s="14">
        <v>41753.14</v>
      </c>
      <c r="AE1981" s="14"/>
      <c r="AF1981" s="14">
        <v>130103.11</v>
      </c>
      <c r="AG1981" s="14"/>
      <c r="AH1981" s="14">
        <v>191047.53</v>
      </c>
      <c r="AI1981" s="14"/>
      <c r="AJ1981" s="14">
        <v>178856.77397099999</v>
      </c>
      <c r="AK1981" s="65"/>
      <c r="AL1981" s="14">
        <v>0</v>
      </c>
      <c r="AM1981" s="65"/>
      <c r="AN1981" s="25">
        <v>18006.7</v>
      </c>
      <c r="AO1981" s="25">
        <v>17626.72</v>
      </c>
      <c r="AP1981" s="25">
        <v>17548</v>
      </c>
      <c r="AQ1981" s="25">
        <v>15621.49</v>
      </c>
      <c r="AR1981" s="25">
        <v>14259.68</v>
      </c>
      <c r="AS1981" s="25">
        <v>15113.32</v>
      </c>
      <c r="AT1981" s="25">
        <v>13622.56</v>
      </c>
      <c r="AU1981" s="25">
        <v>15616.18</v>
      </c>
      <c r="AV1981" s="25">
        <v>14116.74</v>
      </c>
      <c r="AW1981" s="25">
        <v>14614.43</v>
      </c>
      <c r="AX1981" s="25">
        <v>13927.25</v>
      </c>
      <c r="AY1981" s="25">
        <v>13211.46</v>
      </c>
      <c r="AZ1981" s="108"/>
      <c r="BA1981" s="10"/>
      <c r="BB1981" s="10"/>
      <c r="BC1981" s="10"/>
      <c r="BD1981" s="10"/>
      <c r="BE1981" s="10"/>
      <c r="BF1981" s="10"/>
      <c r="BG1981" s="10"/>
      <c r="BH1981" s="10"/>
      <c r="BI1981" s="10"/>
      <c r="BJ1981" s="10"/>
      <c r="BK1981" s="10"/>
      <c r="BL1981" s="10"/>
      <c r="BM1981" s="10"/>
      <c r="BN1981" s="10"/>
      <c r="BO1981" s="10"/>
      <c r="BP1981" s="10"/>
      <c r="BQ1981" s="10"/>
      <c r="BR1981" s="10"/>
      <c r="BS1981" s="10"/>
      <c r="BT1981" s="10"/>
      <c r="BU1981" s="10"/>
      <c r="BV1981" s="10"/>
      <c r="BW1981" s="10"/>
      <c r="BX1981" s="10"/>
      <c r="BY1981" s="10"/>
      <c r="BZ1981" s="10"/>
      <c r="CA1981" s="10"/>
      <c r="CB1981" s="10"/>
      <c r="CC1981" s="10"/>
      <c r="CD1981" s="10"/>
      <c r="CE1981" s="10"/>
      <c r="CF1981" s="10"/>
      <c r="CG1981" s="10"/>
      <c r="CH1981" s="10"/>
      <c r="CI1981" s="10"/>
      <c r="CJ1981" s="10"/>
      <c r="CK1981" s="10"/>
      <c r="CL1981" s="10"/>
      <c r="CM1981" s="10"/>
      <c r="CN1981" s="10"/>
      <c r="CO1981" s="10"/>
      <c r="CP1981" s="10"/>
      <c r="CQ1981" s="10"/>
      <c r="CR1981" s="10"/>
      <c r="CS1981" s="10"/>
      <c r="CT1981" s="10"/>
      <c r="CU1981" s="10"/>
      <c r="CV1981" s="10"/>
      <c r="CW1981" s="10"/>
      <c r="CX1981" s="10"/>
      <c r="CY1981" s="10"/>
      <c r="CZ1981" s="10"/>
      <c r="DA1981" s="10"/>
      <c r="DB1981" s="10"/>
      <c r="DC1981" s="10"/>
      <c r="DD1981" s="10"/>
      <c r="DE1981" s="10"/>
      <c r="DF1981" s="10"/>
      <c r="DG1981" s="10"/>
      <c r="DH1981" s="10"/>
      <c r="DI1981" s="10"/>
      <c r="DJ1981" s="10"/>
      <c r="DK1981" s="10"/>
      <c r="DL1981" s="10"/>
      <c r="DM1981" s="10"/>
      <c r="DN1981" s="10"/>
      <c r="DO1981" s="10"/>
      <c r="DP1981" s="10"/>
      <c r="DQ1981" s="10"/>
      <c r="DR1981" s="10"/>
      <c r="DS1981" s="10"/>
    </row>
    <row r="1982" spans="1:123" s="101" customFormat="1" ht="10.95" customHeight="1" x14ac:dyDescent="0.25">
      <c r="A1982" s="75" t="s">
        <v>348</v>
      </c>
      <c r="B1982" s="95" t="str">
        <f t="shared" si="552"/>
        <v>Bud02 2020,5005,'556000',53545.3088888889</v>
      </c>
      <c r="C1982" s="96">
        <f t="shared" si="553"/>
        <v>2020</v>
      </c>
      <c r="D1982" s="96">
        <v>5005</v>
      </c>
      <c r="E1982" s="97">
        <f>IF(LEFT(H1982,1) = "x",H1982,F1982)</f>
        <v>556000</v>
      </c>
      <c r="F1982" s="90">
        <v>556000</v>
      </c>
      <c r="G1982" s="98">
        <f>IF(""="",1,SUBSTITUTE(SUBSTITUTE("","xxp","xpp"),"xppm13","xppm08"))</f>
        <v>1</v>
      </c>
      <c r="H1982" s="98">
        <f>IF(""="",1,"")</f>
        <v>1</v>
      </c>
      <c r="I1982" s="98">
        <f>IF(""="",1,IF(LEFT("",1)&lt;&gt;"E","",1))</f>
        <v>1</v>
      </c>
      <c r="J1982" s="98">
        <f>IF(""="",1,IF(LEFT("",1)="E","",1))</f>
        <v>1</v>
      </c>
      <c r="K1982" s="99" t="s">
        <v>389</v>
      </c>
      <c r="L1982" s="91">
        <v>5005</v>
      </c>
      <c r="M1982" s="100" t="str">
        <f>IF(LEFT($G1982,4)="xppm","*","")</f>
        <v/>
      </c>
      <c r="N1982" s="101" t="str">
        <f>UPPER(TRIM("          MEDICAID BED TAX"))</f>
        <v>MEDICAID BED TAX</v>
      </c>
      <c r="P1982" s="102" t="s">
        <v>356</v>
      </c>
      <c r="R1982" s="109">
        <f>IFERROR(IF(1*AB1982&gt;0,AB1982,V1982),V1982)</f>
        <v>53545.308888888889</v>
      </c>
      <c r="S1982" s="108"/>
      <c r="T1982" s="101">
        <f>IFERROR(IF(LEFT($G1982,4)="xppm",AD1982/VLOOKUP($G1982,$K$11:$Z$28,T$1,0),IF(LEFT($J1982,1)="E",AD1982/VLOOKUP($J1982,$K$11:$Z$28,T$1,0),AD1982/T$6)),"")</f>
        <v>58460.936666666668</v>
      </c>
      <c r="V1982" s="101">
        <f>IFERROR(IF(LEFT($G1982,4)="xppm",AF1982/VLOOKUP($G1982,$K$11:$Z$28,V$1,0),IF(LEFT($J1982,1)="E",AF1982/VLOOKUP($J1982,$K$11:$Z$28,V$1,0),AF1982/V$6)),"")</f>
        <v>53545.308888888889</v>
      </c>
      <c r="X1982" s="101">
        <f>IFERROR(IF(LEFT($G1982,4)="xppm",AH1982/VLOOKUP($G1982,$K$11:$Z$28,X$1,0),IF(LEFT($J1982,1)="E",AH1982/VLOOKUP($J1982,$K$11:$Z$28,X$1,0),AH1982/X$6)),"")</f>
        <v>56348.922499999993</v>
      </c>
      <c r="Z1982" s="101">
        <f>IFERROR(IF(LEFT($G1982,4)="xppm",AJ1982/VLOOKUP($G1982,$K$11:$Z$28,Z$1,0),IF(LEFT($J1982,1)="E",AJ1982/VLOOKUP($J1982,$K$11:$Z$28,Z$1,0),AJ1982/Z$6)),"")</f>
        <v>51087.97</v>
      </c>
      <c r="AA1982" s="108"/>
      <c r="AB1982" s="99">
        <f>IFERROR(IF(LEFT($G1982,4)="xppm",AL1982/VLOOKUP($G1982,$K$11:$Z$28,AB$1,0),IF(LEFT($J1982,1)="E",AL1982/VLOOKUP($J1982,$K$11:$AB$28,AB$1,0),AL1982/AB$6)),"")</f>
        <v>0</v>
      </c>
      <c r="AC1982" s="110"/>
      <c r="AD1982" s="14">
        <v>175382.81</v>
      </c>
      <c r="AE1982" s="14"/>
      <c r="AF1982" s="14">
        <v>481907.78</v>
      </c>
      <c r="AG1982" s="14"/>
      <c r="AH1982" s="14">
        <v>676187.07</v>
      </c>
      <c r="AI1982" s="14"/>
      <c r="AJ1982" s="14">
        <v>613055.64</v>
      </c>
      <c r="AK1982" s="65"/>
      <c r="AL1982" s="14">
        <v>0</v>
      </c>
      <c r="AM1982" s="65"/>
      <c r="AN1982" s="25">
        <v>58102.71</v>
      </c>
      <c r="AO1982" s="25">
        <v>58102.49</v>
      </c>
      <c r="AP1982" s="25">
        <v>37057.24</v>
      </c>
      <c r="AQ1982" s="25">
        <v>51087.519999999997</v>
      </c>
      <c r="AR1982" s="25">
        <v>51087.49</v>
      </c>
      <c r="AS1982" s="25">
        <v>51087.49</v>
      </c>
      <c r="AT1982" s="25">
        <v>51087.49</v>
      </c>
      <c r="AU1982" s="25">
        <v>51087.49</v>
      </c>
      <c r="AV1982" s="25">
        <v>51087.49</v>
      </c>
      <c r="AW1982" s="25">
        <v>51087.49</v>
      </c>
      <c r="AX1982" s="25">
        <v>62147.66</v>
      </c>
      <c r="AY1982" s="25">
        <v>62147.66</v>
      </c>
      <c r="AZ1982" s="108"/>
      <c r="BA1982" s="10"/>
      <c r="BB1982" s="10"/>
      <c r="BC1982" s="10"/>
      <c r="BD1982" s="10"/>
      <c r="BE1982" s="10"/>
      <c r="BF1982" s="10"/>
      <c r="BG1982" s="10"/>
      <c r="BH1982" s="10"/>
      <c r="BI1982" s="10"/>
      <c r="BJ1982" s="10"/>
      <c r="BK1982" s="10"/>
      <c r="BL1982" s="10"/>
      <c r="BM1982" s="10"/>
      <c r="BN1982" s="10"/>
      <c r="BO1982" s="10"/>
      <c r="BP1982" s="10"/>
      <c r="BQ1982" s="10"/>
      <c r="BR1982" s="10"/>
      <c r="BS1982" s="10"/>
      <c r="BT1982" s="10"/>
      <c r="BU1982" s="10"/>
      <c r="BV1982" s="10"/>
      <c r="BW1982" s="10"/>
      <c r="BX1982" s="10"/>
      <c r="BY1982" s="10"/>
      <c r="BZ1982" s="10"/>
      <c r="CA1982" s="10"/>
      <c r="CB1982" s="10"/>
      <c r="CC1982" s="10"/>
      <c r="CD1982" s="10"/>
      <c r="CE1982" s="10"/>
      <c r="CF1982" s="10"/>
      <c r="CG1982" s="10"/>
      <c r="CH1982" s="10"/>
      <c r="CI1982" s="10"/>
      <c r="CJ1982" s="10"/>
      <c r="CK1982" s="10"/>
      <c r="CL1982" s="10"/>
      <c r="CM1982" s="10"/>
      <c r="CN1982" s="10"/>
      <c r="CO1982" s="10"/>
      <c r="CP1982" s="10"/>
      <c r="CQ1982" s="10"/>
      <c r="CR1982" s="10"/>
      <c r="CS1982" s="10"/>
      <c r="CT1982" s="10"/>
      <c r="CU1982" s="10"/>
      <c r="CV1982" s="10"/>
      <c r="CW1982" s="10"/>
      <c r="CX1982" s="10"/>
      <c r="CY1982" s="10"/>
      <c r="CZ1982" s="10"/>
      <c r="DA1982" s="10"/>
      <c r="DB1982" s="10"/>
      <c r="DC1982" s="10"/>
      <c r="DD1982" s="10"/>
      <c r="DE1982" s="10"/>
      <c r="DF1982" s="10"/>
      <c r="DG1982" s="10"/>
      <c r="DH1982" s="10"/>
      <c r="DI1982" s="10"/>
      <c r="DJ1982" s="10"/>
      <c r="DK1982" s="10"/>
      <c r="DL1982" s="10"/>
      <c r="DM1982" s="10"/>
      <c r="DN1982" s="10"/>
      <c r="DO1982" s="10"/>
      <c r="DP1982" s="10"/>
      <c r="DQ1982" s="10"/>
      <c r="DR1982" s="10"/>
      <c r="DS1982" s="10"/>
    </row>
    <row r="1983" spans="1:123" ht="4.05" customHeight="1" x14ac:dyDescent="0.25">
      <c r="A1983" s="75" t="s">
        <v>348</v>
      </c>
      <c r="E1983" s="111"/>
      <c r="F1983" s="112"/>
      <c r="T1983" s="25"/>
      <c r="U1983" s="25"/>
      <c r="V1983" s="25"/>
      <c r="W1983" s="25"/>
      <c r="X1983" s="25"/>
      <c r="Y1983" s="25"/>
      <c r="Z1983" s="25"/>
      <c r="AA1983" s="25"/>
      <c r="AB1983" s="14"/>
      <c r="AC1983" s="14"/>
    </row>
    <row r="1984" spans="1:123" s="86" customFormat="1" ht="15" customHeight="1" x14ac:dyDescent="0.25">
      <c r="A1984" s="75" t="s">
        <v>348</v>
      </c>
      <c r="B1984" s="80"/>
      <c r="C1984" s="80"/>
      <c r="D1984" s="80"/>
      <c r="E1984" s="81"/>
      <c r="F1984" s="82"/>
      <c r="G1984" s="81"/>
      <c r="H1984" s="81"/>
      <c r="I1984" s="81"/>
      <c r="J1984" s="81"/>
      <c r="K1984" s="81"/>
      <c r="L1984" s="83">
        <f>L1985</f>
        <v>5005</v>
      </c>
      <c r="M1984" s="84" t="s">
        <v>390</v>
      </c>
      <c r="N1984" s="84"/>
      <c r="O1984" s="84"/>
      <c r="P1984" s="84"/>
      <c r="Q1984" s="84"/>
      <c r="R1984" s="84"/>
      <c r="S1984" s="84"/>
      <c r="T1984" s="84"/>
      <c r="U1984" s="84"/>
      <c r="V1984" s="84"/>
      <c r="W1984" s="84"/>
      <c r="X1984" s="84"/>
      <c r="Y1984" s="84"/>
      <c r="Z1984" s="84"/>
      <c r="AA1984" s="84"/>
      <c r="AB1984" s="81"/>
      <c r="AC1984" s="81"/>
      <c r="AD1984" s="14"/>
      <c r="AE1984" s="14"/>
      <c r="AF1984" s="14"/>
      <c r="AG1984" s="14"/>
      <c r="AH1984" s="14"/>
      <c r="AI1984" s="14"/>
      <c r="AJ1984" s="14"/>
      <c r="AK1984" s="14"/>
      <c r="AL1984" s="14"/>
      <c r="AM1984" s="14"/>
      <c r="AN1984" s="85"/>
      <c r="AO1984" s="85"/>
      <c r="AP1984" s="85"/>
      <c r="AQ1984" s="85"/>
      <c r="AR1984" s="85"/>
      <c r="AS1984" s="85"/>
      <c r="AT1984" s="85"/>
      <c r="AU1984" s="85"/>
      <c r="AV1984" s="85"/>
      <c r="AW1984" s="85"/>
      <c r="AX1984" s="85"/>
      <c r="AY1984" s="85"/>
      <c r="AZ1984" s="84"/>
      <c r="BA1984" s="10"/>
      <c r="BB1984" s="10"/>
      <c r="BC1984" s="10"/>
      <c r="BD1984" s="10"/>
      <c r="BE1984" s="10"/>
      <c r="BF1984" s="10"/>
      <c r="BG1984" s="10"/>
      <c r="BH1984" s="10"/>
      <c r="BI1984" s="10"/>
      <c r="BJ1984" s="10"/>
      <c r="BK1984" s="10"/>
      <c r="BL1984" s="10"/>
      <c r="BM1984" s="10"/>
      <c r="BN1984" s="10"/>
      <c r="BO1984" s="10"/>
      <c r="BP1984" s="10"/>
      <c r="BQ1984" s="10"/>
      <c r="BR1984" s="10"/>
      <c r="BS1984" s="10"/>
      <c r="BT1984" s="10"/>
      <c r="BU1984" s="10"/>
      <c r="BV1984" s="10"/>
      <c r="BW1984" s="10"/>
      <c r="BX1984" s="10"/>
      <c r="BY1984" s="10"/>
      <c r="BZ1984" s="10"/>
      <c r="CA1984" s="10"/>
      <c r="CB1984" s="10"/>
      <c r="CC1984" s="10"/>
      <c r="CD1984" s="10"/>
      <c r="CE1984" s="10"/>
      <c r="CF1984" s="10"/>
      <c r="CG1984" s="10"/>
      <c r="CH1984" s="10"/>
      <c r="CI1984" s="10"/>
      <c r="CJ1984" s="10"/>
      <c r="CK1984" s="10"/>
      <c r="CL1984" s="10"/>
      <c r="CM1984" s="10"/>
      <c r="CN1984" s="10"/>
      <c r="CO1984" s="10"/>
      <c r="CP1984" s="10"/>
      <c r="CQ1984" s="10"/>
      <c r="CR1984" s="10"/>
      <c r="CS1984" s="10"/>
      <c r="CT1984" s="10"/>
      <c r="CU1984" s="10"/>
      <c r="CV1984" s="10"/>
      <c r="CW1984" s="10"/>
      <c r="CX1984" s="10"/>
      <c r="CY1984" s="10"/>
      <c r="CZ1984" s="10"/>
      <c r="DA1984" s="10"/>
      <c r="DB1984" s="10"/>
      <c r="DC1984" s="10"/>
      <c r="DD1984" s="10"/>
      <c r="DE1984" s="10"/>
      <c r="DF1984" s="10"/>
      <c r="DG1984" s="10"/>
      <c r="DH1984" s="10"/>
      <c r="DI1984" s="10"/>
      <c r="DJ1984" s="10"/>
      <c r="DK1984" s="10"/>
      <c r="DL1984" s="10"/>
      <c r="DM1984" s="10"/>
      <c r="DN1984" s="10"/>
      <c r="DO1984" s="10"/>
      <c r="DP1984" s="10"/>
      <c r="DQ1984" s="10"/>
      <c r="DR1984" s="10"/>
      <c r="DS1984" s="10"/>
    </row>
    <row r="1985" spans="1:123" s="101" customFormat="1" ht="10.95" customHeight="1" x14ac:dyDescent="0.25">
      <c r="A1985" s="75" t="s">
        <v>348</v>
      </c>
      <c r="B1985" s="95" t="str">
        <f t="shared" ref="B1985:B1987" si="554">IF(E1985&gt;0,"Bud02 " &amp; C1985 &amp;","&amp;D1985&amp;",'"&amp;E1985&amp;"',"&amp;1*R1985)</f>
        <v>Bud02 2020,5005,'557500',6663.35222222222</v>
      </c>
      <c r="C1985" s="96">
        <f t="shared" ref="C1985:C1987" si="555">$E$5</f>
        <v>2020</v>
      </c>
      <c r="D1985" s="96">
        <v>5005</v>
      </c>
      <c r="E1985" s="97">
        <f>IF(LEFT(H1985,1) = "x",H1985,F1985)</f>
        <v>557500</v>
      </c>
      <c r="F1985" s="90">
        <v>557500</v>
      </c>
      <c r="G1985" s="98">
        <f>IF(""="",1,SUBSTITUTE(SUBSTITUTE("","xxp","xpp"),"xppm13","xppm08"))</f>
        <v>1</v>
      </c>
      <c r="H1985" s="98">
        <f>IF(""="",1,"")</f>
        <v>1</v>
      </c>
      <c r="I1985" s="98">
        <f>IF(""="",1,IF(LEFT("",1)&lt;&gt;"E","",1))</f>
        <v>1</v>
      </c>
      <c r="J1985" s="98">
        <f>IF(""="",1,IF(LEFT("",1)="E","",1))</f>
        <v>1</v>
      </c>
      <c r="K1985" s="99" t="s">
        <v>391</v>
      </c>
      <c r="L1985" s="91">
        <v>5005</v>
      </c>
      <c r="M1985" s="100" t="str">
        <f>IF(LEFT($G1985,4)="xppm","*","")</f>
        <v/>
      </c>
      <c r="N1985" s="101" t="str">
        <f>UPPER(TRIM("          REAL ESTATE TAXES"))</f>
        <v>REAL ESTATE TAXES</v>
      </c>
      <c r="P1985" s="102" t="s">
        <v>356</v>
      </c>
      <c r="R1985" s="109">
        <f>IFERROR(IF(1*AB1985&gt;0,AB1985,V1985),V1985)</f>
        <v>6663.3522222222218</v>
      </c>
      <c r="S1985" s="108"/>
      <c r="T1985" s="101">
        <f>IFERROR(IF(LEFT($G1985,4)="xppm",AD1985/VLOOKUP($G1985,$K$11:$Z$28,T$1,0),IF(LEFT($J1985,1)="E",AD1985/VLOOKUP($J1985,$K$11:$Z$28,T$1,0),AD1985/T$6)),"")</f>
        <v>6663.3300000000008</v>
      </c>
      <c r="V1985" s="101">
        <f>IFERROR(IF(LEFT($G1985,4)="xppm",AF1985/VLOOKUP($G1985,$K$11:$Z$28,V$1,0),IF(LEFT($J1985,1)="E",AF1985/VLOOKUP($J1985,$K$11:$Z$28,V$1,0),AF1985/V$6)),"")</f>
        <v>6663.3522222222218</v>
      </c>
      <c r="X1985" s="101">
        <f>IFERROR(IF(LEFT($G1985,4)="xppm",AH1985/VLOOKUP($G1985,$K$11:$Z$28,X$1,0),IF(LEFT($J1985,1)="E",AH1985/VLOOKUP($J1985,$K$11:$Z$28,X$1,0),AH1985/X$6)),"")</f>
        <v>6487.0108333333337</v>
      </c>
      <c r="Z1985" s="101">
        <f>IFERROR(IF(LEFT($G1985,4)="xppm",AJ1985/VLOOKUP($G1985,$K$11:$Z$28,Z$1,0),IF(LEFT($J1985,1)="E",AJ1985/VLOOKUP($J1985,$K$11:$Z$28,Z$1,0),AJ1985/Z$6)),"")</f>
        <v>6660</v>
      </c>
      <c r="AA1985" s="108"/>
      <c r="AB1985" s="99">
        <f>IFERROR(IF(LEFT($G1985,4)="xppm",AL1985/VLOOKUP($G1985,$K$11:$Z$28,AB$1,0),IF(LEFT($J1985,1)="E",AL1985/VLOOKUP($J1985,$K$11:$AB$28,AB$1,0),AL1985/AB$6)),"")</f>
        <v>0</v>
      </c>
      <c r="AC1985" s="110"/>
      <c r="AD1985" s="14">
        <v>19989.990000000002</v>
      </c>
      <c r="AE1985" s="14"/>
      <c r="AF1985" s="14">
        <v>59970.17</v>
      </c>
      <c r="AG1985" s="14"/>
      <c r="AH1985" s="14">
        <v>77844.13</v>
      </c>
      <c r="AI1985" s="14"/>
      <c r="AJ1985" s="14">
        <v>79920</v>
      </c>
      <c r="AK1985" s="65"/>
      <c r="AL1985" s="14">
        <v>0</v>
      </c>
      <c r="AM1985" s="65"/>
      <c r="AN1985" s="25">
        <v>5062.47</v>
      </c>
      <c r="AO1985" s="25">
        <v>5062.47</v>
      </c>
      <c r="AP1985" s="25">
        <v>5449.36</v>
      </c>
      <c r="AQ1985" s="25">
        <v>6663.53</v>
      </c>
      <c r="AR1985" s="25">
        <v>6663.33</v>
      </c>
      <c r="AS1985" s="25">
        <v>6663.33</v>
      </c>
      <c r="AT1985" s="25">
        <v>6663.33</v>
      </c>
      <c r="AU1985" s="25">
        <v>6663.33</v>
      </c>
      <c r="AV1985" s="25">
        <v>6663.33</v>
      </c>
      <c r="AW1985" s="25">
        <v>6663.33</v>
      </c>
      <c r="AX1985" s="25">
        <v>6663.33</v>
      </c>
      <c r="AY1985" s="25">
        <v>6663.33</v>
      </c>
      <c r="AZ1985" s="108"/>
      <c r="BA1985" s="10"/>
      <c r="BB1985" s="10"/>
      <c r="BC1985" s="10"/>
      <c r="BD1985" s="10"/>
      <c r="BE1985" s="10"/>
      <c r="BF1985" s="10"/>
      <c r="BG1985" s="10"/>
      <c r="BH1985" s="10"/>
      <c r="BI1985" s="10"/>
      <c r="BJ1985" s="10"/>
      <c r="BK1985" s="10"/>
      <c r="BL1985" s="10"/>
      <c r="BM1985" s="10"/>
      <c r="BN1985" s="10"/>
      <c r="BO1985" s="10"/>
      <c r="BP1985" s="10"/>
      <c r="BQ1985" s="10"/>
      <c r="BR1985" s="10"/>
      <c r="BS1985" s="10"/>
      <c r="BT1985" s="10"/>
      <c r="BU1985" s="10"/>
      <c r="BV1985" s="10"/>
      <c r="BW1985" s="10"/>
      <c r="BX1985" s="10"/>
      <c r="BY1985" s="10"/>
      <c r="BZ1985" s="10"/>
      <c r="CA1985" s="10"/>
      <c r="CB1985" s="10"/>
      <c r="CC1985" s="10"/>
      <c r="CD1985" s="10"/>
      <c r="CE1985" s="10"/>
      <c r="CF1985" s="10"/>
      <c r="CG1985" s="10"/>
      <c r="CH1985" s="10"/>
      <c r="CI1985" s="10"/>
      <c r="CJ1985" s="10"/>
      <c r="CK1985" s="10"/>
      <c r="CL1985" s="10"/>
      <c r="CM1985" s="10"/>
      <c r="CN1985" s="10"/>
      <c r="CO1985" s="10"/>
      <c r="CP1985" s="10"/>
      <c r="CQ1985" s="10"/>
      <c r="CR1985" s="10"/>
      <c r="CS1985" s="10"/>
      <c r="CT1985" s="10"/>
      <c r="CU1985" s="10"/>
      <c r="CV1985" s="10"/>
      <c r="CW1985" s="10"/>
      <c r="CX1985" s="10"/>
      <c r="CY1985" s="10"/>
      <c r="CZ1985" s="10"/>
      <c r="DA1985" s="10"/>
      <c r="DB1985" s="10"/>
      <c r="DC1985" s="10"/>
      <c r="DD1985" s="10"/>
      <c r="DE1985" s="10"/>
      <c r="DF1985" s="10"/>
      <c r="DG1985" s="10"/>
      <c r="DH1985" s="10"/>
      <c r="DI1985" s="10"/>
      <c r="DJ1985" s="10"/>
      <c r="DK1985" s="10"/>
      <c r="DL1985" s="10"/>
      <c r="DM1985" s="10"/>
      <c r="DN1985" s="10"/>
      <c r="DO1985" s="10"/>
      <c r="DP1985" s="10"/>
      <c r="DQ1985" s="10"/>
      <c r="DR1985" s="10"/>
      <c r="DS1985" s="10"/>
    </row>
    <row r="1986" spans="1:123" s="101" customFormat="1" ht="10.95" customHeight="1" x14ac:dyDescent="0.25">
      <c r="A1986" s="75" t="s">
        <v>348</v>
      </c>
      <c r="B1986" s="95" t="str">
        <f t="shared" si="554"/>
        <v>Bud02 2020,5005,'558000',8912.33222222222</v>
      </c>
      <c r="C1986" s="96">
        <f t="shared" si="555"/>
        <v>2020</v>
      </c>
      <c r="D1986" s="96">
        <v>5005</v>
      </c>
      <c r="E1986" s="97">
        <f>IF(LEFT(H1986,1) = "x",H1986,F1986)</f>
        <v>558000</v>
      </c>
      <c r="F1986" s="90">
        <v>558000</v>
      </c>
      <c r="G1986" s="98">
        <f>IF(""="",1,SUBSTITUTE(SUBSTITUTE("","xxp","xpp"),"xppm13","xppm08"))</f>
        <v>1</v>
      </c>
      <c r="H1986" s="98">
        <f>IF(""="",1,"")</f>
        <v>1</v>
      </c>
      <c r="I1986" s="98">
        <f>IF(""="",1,IF(LEFT("",1)&lt;&gt;"E","",1))</f>
        <v>1</v>
      </c>
      <c r="J1986" s="98">
        <f>IF(""="",1,IF(LEFT("",1)="E","",1))</f>
        <v>1</v>
      </c>
      <c r="K1986" s="99" t="s">
        <v>392</v>
      </c>
      <c r="L1986" s="91">
        <v>5005</v>
      </c>
      <c r="M1986" s="100" t="str">
        <f>IF(LEFT($G1986,4)="xppm","*","")</f>
        <v/>
      </c>
      <c r="N1986" s="101" t="str">
        <f>UPPER(TRIM("          INSURANCE - GENERAL LIABILITY"))</f>
        <v>INSURANCE - GENERAL LIABILITY</v>
      </c>
      <c r="P1986" s="102" t="s">
        <v>359</v>
      </c>
      <c r="R1986" s="109">
        <f>IFERROR(IF(1*AB1986&gt;0,AB1986,V1986),V1986)</f>
        <v>8912.3322222222232</v>
      </c>
      <c r="S1986" s="108"/>
      <c r="T1986" s="101">
        <f>IFERROR(IF(LEFT($G1986,4)="xppm",AD1986/VLOOKUP($G1986,$K$11:$Z$28,T$1,0),IF(LEFT($J1986,1)="E",AD1986/VLOOKUP($J1986,$K$11:$Z$28,T$1,0),AD1986/T$6)),"")</f>
        <v>8923.56</v>
      </c>
      <c r="V1986" s="101">
        <f>IFERROR(IF(LEFT($G1986,4)="xppm",AF1986/VLOOKUP($G1986,$K$11:$Z$28,V$1,0),IF(LEFT($J1986,1)="E",AF1986/VLOOKUP($J1986,$K$11:$Z$28,V$1,0),AF1986/V$6)),"")</f>
        <v>8912.3322222222232</v>
      </c>
      <c r="X1986" s="101">
        <f>IFERROR(IF(LEFT($G1986,4)="xppm",AH1986/VLOOKUP($G1986,$K$11:$Z$28,X$1,0),IF(LEFT($J1986,1)="E",AH1986/VLOOKUP($J1986,$K$11:$Z$28,X$1,0),AH1986/X$6)),"")</f>
        <v>9070.4925000000003</v>
      </c>
      <c r="Z1986" s="101">
        <f>IFERROR(IF(LEFT($G1986,4)="xppm",AJ1986/VLOOKUP($G1986,$K$11:$Z$28,Z$1,0),IF(LEFT($J1986,1)="E",AJ1986/VLOOKUP($J1986,$K$11:$Z$28,Z$1,0),AJ1986/Z$6)),"")</f>
        <v>8915.1125000000011</v>
      </c>
      <c r="AA1986" s="108"/>
      <c r="AB1986" s="99">
        <f>IFERROR(IF(LEFT($G1986,4)="xppm",AL1986/VLOOKUP($G1986,$K$11:$Z$28,AB$1,0),IF(LEFT($J1986,1)="E",AL1986/VLOOKUP($J1986,$K$11:$AB$28,AB$1,0),AL1986/AB$6)),"")</f>
        <v>0</v>
      </c>
      <c r="AC1986" s="110"/>
      <c r="AD1986" s="14">
        <v>26770.68</v>
      </c>
      <c r="AE1986" s="14"/>
      <c r="AF1986" s="14">
        <v>80210.990000000005</v>
      </c>
      <c r="AG1986" s="14"/>
      <c r="AH1986" s="14">
        <v>108845.91</v>
      </c>
      <c r="AI1986" s="14"/>
      <c r="AJ1986" s="14">
        <v>106981.35</v>
      </c>
      <c r="AK1986" s="65"/>
      <c r="AL1986" s="14">
        <v>0</v>
      </c>
      <c r="AM1986" s="65"/>
      <c r="AN1986" s="25">
        <v>9086.6200000000008</v>
      </c>
      <c r="AO1986" s="25">
        <v>8889.89</v>
      </c>
      <c r="AP1986" s="25">
        <v>8889.89</v>
      </c>
      <c r="AQ1986" s="25">
        <v>8889.89</v>
      </c>
      <c r="AR1986" s="25">
        <v>8889.89</v>
      </c>
      <c r="AS1986" s="25">
        <v>8889.89</v>
      </c>
      <c r="AT1986" s="25">
        <v>8923.52</v>
      </c>
      <c r="AU1986" s="25">
        <v>8923.56</v>
      </c>
      <c r="AV1986" s="25">
        <v>8923.56</v>
      </c>
      <c r="AW1986" s="25">
        <v>8923.56</v>
      </c>
      <c r="AX1986" s="25">
        <v>8923.56</v>
      </c>
      <c r="AY1986" s="25">
        <v>8923.56</v>
      </c>
      <c r="AZ1986" s="108"/>
      <c r="BA1986" s="10"/>
      <c r="BB1986" s="10"/>
      <c r="BC1986" s="10"/>
      <c r="BD1986" s="10"/>
      <c r="BE1986" s="10"/>
      <c r="BF1986" s="10"/>
      <c r="BG1986" s="10"/>
      <c r="BH1986" s="10"/>
      <c r="BI1986" s="10"/>
      <c r="BJ1986" s="10"/>
      <c r="BK1986" s="10"/>
      <c r="BL1986" s="10"/>
      <c r="BM1986" s="10"/>
      <c r="BN1986" s="10"/>
      <c r="BO1986" s="10"/>
      <c r="BP1986" s="10"/>
      <c r="BQ1986" s="10"/>
      <c r="BR1986" s="10"/>
      <c r="BS1986" s="10"/>
      <c r="BT1986" s="10"/>
      <c r="BU1986" s="10"/>
      <c r="BV1986" s="10"/>
      <c r="BW1986" s="10"/>
      <c r="BX1986" s="10"/>
      <c r="BY1986" s="10"/>
      <c r="BZ1986" s="10"/>
      <c r="CA1986" s="10"/>
      <c r="CB1986" s="10"/>
      <c r="CC1986" s="10"/>
      <c r="CD1986" s="10"/>
      <c r="CE1986" s="10"/>
      <c r="CF1986" s="10"/>
      <c r="CG1986" s="10"/>
      <c r="CH1986" s="10"/>
      <c r="CI1986" s="10"/>
      <c r="CJ1986" s="10"/>
      <c r="CK1986" s="10"/>
      <c r="CL1986" s="10"/>
      <c r="CM1986" s="10"/>
      <c r="CN1986" s="10"/>
      <c r="CO1986" s="10"/>
      <c r="CP1986" s="10"/>
      <c r="CQ1986" s="10"/>
      <c r="CR1986" s="10"/>
      <c r="CS1986" s="10"/>
      <c r="CT1986" s="10"/>
      <c r="CU1986" s="10"/>
      <c r="CV1986" s="10"/>
      <c r="CW1986" s="10"/>
      <c r="CX1986" s="10"/>
      <c r="CY1986" s="10"/>
      <c r="CZ1986" s="10"/>
      <c r="DA1986" s="10"/>
      <c r="DB1986" s="10"/>
      <c r="DC1986" s="10"/>
      <c r="DD1986" s="10"/>
      <c r="DE1986" s="10"/>
      <c r="DF1986" s="10"/>
      <c r="DG1986" s="10"/>
      <c r="DH1986" s="10"/>
      <c r="DI1986" s="10"/>
      <c r="DJ1986" s="10"/>
      <c r="DK1986" s="10"/>
      <c r="DL1986" s="10"/>
      <c r="DM1986" s="10"/>
      <c r="DN1986" s="10"/>
      <c r="DO1986" s="10"/>
      <c r="DP1986" s="10"/>
      <c r="DQ1986" s="10"/>
      <c r="DR1986" s="10"/>
      <c r="DS1986" s="10"/>
    </row>
    <row r="1987" spans="1:123" s="101" customFormat="1" ht="10.95" customHeight="1" x14ac:dyDescent="0.25">
      <c r="A1987" s="75" t="s">
        <v>348</v>
      </c>
      <c r="B1987" s="95" t="str">
        <f t="shared" si="554"/>
        <v>Bud02 2020,5005,'558200',1144.6</v>
      </c>
      <c r="C1987" s="96">
        <f t="shared" si="555"/>
        <v>2020</v>
      </c>
      <c r="D1987" s="96">
        <v>5005</v>
      </c>
      <c r="E1987" s="97">
        <f>IF(LEFT(H1987,1) = "x",H1987,F1987)</f>
        <v>558200</v>
      </c>
      <c r="F1987" s="90">
        <v>558200</v>
      </c>
      <c r="G1987" s="98">
        <f>IF(""="",1,SUBSTITUTE(SUBSTITUTE("","xxp","xpp"),"xppm13","xppm08"))</f>
        <v>1</v>
      </c>
      <c r="H1987" s="98">
        <f>IF(""="",1,"")</f>
        <v>1</v>
      </c>
      <c r="I1987" s="98">
        <f>IF(""="",1,IF(LEFT("",1)&lt;&gt;"E","",1))</f>
        <v>1</v>
      </c>
      <c r="J1987" s="98">
        <f>IF(""="",1,IF(LEFT("",1)="E","",1))</f>
        <v>1</v>
      </c>
      <c r="K1987" s="99" t="s">
        <v>393</v>
      </c>
      <c r="L1987" s="91">
        <v>5005</v>
      </c>
      <c r="M1987" s="100" t="str">
        <f>IF(LEFT($G1987,4)="xppm","*","")</f>
        <v/>
      </c>
      <c r="N1987" s="101" t="str">
        <f>UPPER(TRIM("          INSURANCE - PROPERTY/FLOOD"))</f>
        <v>INSURANCE - PROPERTY/FLOOD</v>
      </c>
      <c r="P1987" s="102" t="s">
        <v>359</v>
      </c>
      <c r="R1987" s="109">
        <f>IFERROR(IF(1*AB1987&gt;0,AB1987,V1987),V1987)</f>
        <v>1144.5999999999999</v>
      </c>
      <c r="S1987" s="108"/>
      <c r="T1987" s="101">
        <f>IFERROR(IF(LEFT($G1987,4)="xppm",AD1987/VLOOKUP($G1987,$K$11:$Z$28,T$1,0),IF(LEFT($J1987,1)="E",AD1987/VLOOKUP($J1987,$K$11:$Z$28,T$1,0),AD1987/T$6)),"")</f>
        <v>1144.6000000000001</v>
      </c>
      <c r="V1987" s="101">
        <f>IFERROR(IF(LEFT($G1987,4)="xppm",AF1987/VLOOKUP($G1987,$K$11:$Z$28,V$1,0),IF(LEFT($J1987,1)="E",AF1987/VLOOKUP($J1987,$K$11:$Z$28,V$1,0),AF1987/V$6)),"")</f>
        <v>1144.5999999999999</v>
      </c>
      <c r="X1987" s="101">
        <f>IFERROR(IF(LEFT($G1987,4)="xppm",AH1987/VLOOKUP($G1987,$K$11:$Z$28,X$1,0),IF(LEFT($J1987,1)="E",AH1987/VLOOKUP($J1987,$K$11:$Z$28,X$1,0),AH1987/X$6)),"")</f>
        <v>870.54083333333335</v>
      </c>
      <c r="Z1987" s="101">
        <f>IFERROR(IF(LEFT($G1987,4)="xppm",AJ1987/VLOOKUP($G1987,$K$11:$Z$28,Z$1,0),IF(LEFT($J1987,1)="E",AJ1987/VLOOKUP($J1987,$K$11:$Z$28,Z$1,0),AJ1987/Z$6)),"")</f>
        <v>1144.6000000000001</v>
      </c>
      <c r="AA1987" s="108"/>
      <c r="AB1987" s="99">
        <f>IFERROR(IF(LEFT($G1987,4)="xppm",AL1987/VLOOKUP($G1987,$K$11:$Z$28,AB$1,0),IF(LEFT($J1987,1)="E",AL1987/VLOOKUP($J1987,$K$11:$AB$28,AB$1,0),AL1987/AB$6)),"")</f>
        <v>0</v>
      </c>
      <c r="AC1987" s="110"/>
      <c r="AD1987" s="14">
        <v>3433.8</v>
      </c>
      <c r="AE1987" s="14"/>
      <c r="AF1987" s="14">
        <v>10301.4</v>
      </c>
      <c r="AG1987" s="14"/>
      <c r="AH1987" s="14">
        <v>10446.49</v>
      </c>
      <c r="AI1987" s="14"/>
      <c r="AJ1987" s="14">
        <v>13735.2</v>
      </c>
      <c r="AK1987" s="65"/>
      <c r="AL1987" s="14">
        <v>0</v>
      </c>
      <c r="AM1987" s="65"/>
      <c r="AN1987" s="25">
        <v>815.72</v>
      </c>
      <c r="AO1987" s="25">
        <v>1144.5999999999999</v>
      </c>
      <c r="AP1987" s="25">
        <v>1144.5999999999999</v>
      </c>
      <c r="AQ1987" s="25">
        <v>1144.5999999999999</v>
      </c>
      <c r="AR1987" s="25">
        <v>1144.5999999999999</v>
      </c>
      <c r="AS1987" s="25">
        <v>1144.5999999999999</v>
      </c>
      <c r="AT1987" s="25">
        <v>1144.5999999999999</v>
      </c>
      <c r="AU1987" s="25">
        <v>1144.5999999999999</v>
      </c>
      <c r="AV1987" s="25">
        <v>1144.5999999999999</v>
      </c>
      <c r="AW1987" s="25">
        <v>1144.5999999999999</v>
      </c>
      <c r="AX1987" s="25">
        <v>1144.5999999999999</v>
      </c>
      <c r="AY1987" s="25">
        <v>1144.5999999999999</v>
      </c>
      <c r="AZ1987" s="108"/>
      <c r="BA1987" s="10"/>
      <c r="BB1987" s="10"/>
      <c r="BC1987" s="10"/>
      <c r="BD1987" s="10"/>
      <c r="BE1987" s="10"/>
      <c r="BF1987" s="10"/>
      <c r="BG1987" s="10"/>
      <c r="BH1987" s="10"/>
      <c r="BI1987" s="10"/>
      <c r="BJ1987" s="10"/>
      <c r="BK1987" s="10"/>
      <c r="BL1987" s="10"/>
      <c r="BM1987" s="10"/>
      <c r="BN1987" s="10"/>
      <c r="BO1987" s="10"/>
      <c r="BP1987" s="10"/>
      <c r="BQ1987" s="10"/>
      <c r="BR1987" s="10"/>
      <c r="BS1987" s="10"/>
      <c r="BT1987" s="10"/>
      <c r="BU1987" s="10"/>
      <c r="BV1987" s="10"/>
      <c r="BW1987" s="10"/>
      <c r="BX1987" s="10"/>
      <c r="BY1987" s="10"/>
      <c r="BZ1987" s="10"/>
      <c r="CA1987" s="10"/>
      <c r="CB1987" s="10"/>
      <c r="CC1987" s="10"/>
      <c r="CD1987" s="10"/>
      <c r="CE1987" s="10"/>
      <c r="CF1987" s="10"/>
      <c r="CG1987" s="10"/>
      <c r="CH1987" s="10"/>
      <c r="CI1987" s="10"/>
      <c r="CJ1987" s="10"/>
      <c r="CK1987" s="10"/>
      <c r="CL1987" s="10"/>
      <c r="CM1987" s="10"/>
      <c r="CN1987" s="10"/>
      <c r="CO1987" s="10"/>
      <c r="CP1987" s="10"/>
      <c r="CQ1987" s="10"/>
      <c r="CR1987" s="10"/>
      <c r="CS1987" s="10"/>
      <c r="CT1987" s="10"/>
      <c r="CU1987" s="10"/>
      <c r="CV1987" s="10"/>
      <c r="CW1987" s="10"/>
      <c r="CX1987" s="10"/>
      <c r="CY1987" s="10"/>
      <c r="CZ1987" s="10"/>
      <c r="DA1987" s="10"/>
      <c r="DB1987" s="10"/>
      <c r="DC1987" s="10"/>
      <c r="DD1987" s="10"/>
      <c r="DE1987" s="10"/>
      <c r="DF1987" s="10"/>
      <c r="DG1987" s="10"/>
      <c r="DH1987" s="10"/>
      <c r="DI1987" s="10"/>
      <c r="DJ1987" s="10"/>
      <c r="DK1987" s="10"/>
      <c r="DL1987" s="10"/>
      <c r="DM1987" s="10"/>
      <c r="DN1987" s="10"/>
      <c r="DO1987" s="10"/>
      <c r="DP1987" s="10"/>
      <c r="DQ1987" s="10"/>
      <c r="DR1987" s="10"/>
      <c r="DS1987" s="10"/>
    </row>
    <row r="1988" spans="1:123" ht="4.05" customHeight="1" x14ac:dyDescent="0.25">
      <c r="A1988" s="75" t="s">
        <v>348</v>
      </c>
      <c r="E1988" s="111"/>
      <c r="F1988" s="112"/>
      <c r="T1988" s="25"/>
      <c r="U1988" s="25"/>
      <c r="V1988" s="25"/>
      <c r="W1988" s="25"/>
      <c r="X1988" s="25"/>
      <c r="Y1988" s="25"/>
      <c r="Z1988" s="25"/>
      <c r="AA1988" s="25"/>
      <c r="AB1988" s="14"/>
      <c r="AC1988" s="14"/>
    </row>
    <row r="1989" spans="1:123" s="86" customFormat="1" ht="15" customHeight="1" x14ac:dyDescent="0.25">
      <c r="A1989" s="75" t="s">
        <v>348</v>
      </c>
      <c r="B1989" s="80"/>
      <c r="C1989" s="80"/>
      <c r="D1989" s="80"/>
      <c r="E1989" s="81"/>
      <c r="F1989" s="82"/>
      <c r="G1989" s="81"/>
      <c r="H1989" s="81"/>
      <c r="I1989" s="81"/>
      <c r="J1989" s="81"/>
      <c r="K1989" s="81"/>
      <c r="L1989" s="83">
        <f>L1990</f>
        <v>5005</v>
      </c>
      <c r="M1989" s="84" t="s">
        <v>394</v>
      </c>
      <c r="N1989" s="84"/>
      <c r="O1989" s="84"/>
      <c r="P1989" s="84"/>
      <c r="Q1989" s="84"/>
      <c r="R1989" s="84"/>
      <c r="S1989" s="84"/>
      <c r="T1989" s="84"/>
      <c r="U1989" s="84"/>
      <c r="V1989" s="84"/>
      <c r="W1989" s="84"/>
      <c r="X1989" s="84"/>
      <c r="Y1989" s="84"/>
      <c r="Z1989" s="84"/>
      <c r="AA1989" s="84"/>
      <c r="AB1989" s="81"/>
      <c r="AC1989" s="81"/>
      <c r="AD1989" s="14"/>
      <c r="AE1989" s="14"/>
      <c r="AF1989" s="14"/>
      <c r="AG1989" s="14"/>
      <c r="AH1989" s="14"/>
      <c r="AI1989" s="14"/>
      <c r="AJ1989" s="14"/>
      <c r="AK1989" s="14"/>
      <c r="AL1989" s="14"/>
      <c r="AM1989" s="14"/>
      <c r="AN1989" s="85"/>
      <c r="AO1989" s="85"/>
      <c r="AP1989" s="85"/>
      <c r="AQ1989" s="85"/>
      <c r="AR1989" s="85"/>
      <c r="AS1989" s="85"/>
      <c r="AT1989" s="85"/>
      <c r="AU1989" s="85"/>
      <c r="AV1989" s="85"/>
      <c r="AW1989" s="85"/>
      <c r="AX1989" s="85"/>
      <c r="AY1989" s="85"/>
      <c r="AZ1989" s="84"/>
      <c r="BA1989" s="10"/>
      <c r="BB1989" s="10"/>
      <c r="BC1989" s="10"/>
      <c r="BD1989" s="10"/>
      <c r="BE1989" s="10"/>
      <c r="BF1989" s="10"/>
      <c r="BG1989" s="10"/>
      <c r="BH1989" s="10"/>
      <c r="BI1989" s="10"/>
      <c r="BJ1989" s="10"/>
      <c r="BK1989" s="10"/>
      <c r="BL1989" s="10"/>
      <c r="BM1989" s="10"/>
      <c r="BN1989" s="10"/>
      <c r="BO1989" s="10"/>
      <c r="BP1989" s="10"/>
      <c r="BQ1989" s="10"/>
      <c r="BR1989" s="10"/>
      <c r="BS1989" s="10"/>
      <c r="BT1989" s="10"/>
      <c r="BU1989" s="10"/>
      <c r="BV1989" s="10"/>
      <c r="BW1989" s="10"/>
      <c r="BX1989" s="10"/>
      <c r="BY1989" s="10"/>
      <c r="BZ1989" s="10"/>
      <c r="CA1989" s="10"/>
      <c r="CB1989" s="10"/>
      <c r="CC1989" s="10"/>
      <c r="CD1989" s="10"/>
      <c r="CE1989" s="10"/>
      <c r="CF1989" s="10"/>
      <c r="CG1989" s="10"/>
      <c r="CH1989" s="10"/>
      <c r="CI1989" s="10"/>
      <c r="CJ1989" s="10"/>
      <c r="CK1989" s="10"/>
      <c r="CL1989" s="10"/>
      <c r="CM1989" s="10"/>
      <c r="CN1989" s="10"/>
      <c r="CO1989" s="10"/>
      <c r="CP1989" s="10"/>
      <c r="CQ1989" s="10"/>
      <c r="CR1989" s="10"/>
      <c r="CS1989" s="10"/>
      <c r="CT1989" s="10"/>
      <c r="CU1989" s="10"/>
      <c r="CV1989" s="10"/>
      <c r="CW1989" s="10"/>
      <c r="CX1989" s="10"/>
      <c r="CY1989" s="10"/>
      <c r="CZ1989" s="10"/>
      <c r="DA1989" s="10"/>
      <c r="DB1989" s="10"/>
      <c r="DC1989" s="10"/>
      <c r="DD1989" s="10"/>
      <c r="DE1989" s="10"/>
      <c r="DF1989" s="10"/>
      <c r="DG1989" s="10"/>
      <c r="DH1989" s="10"/>
      <c r="DI1989" s="10"/>
      <c r="DJ1989" s="10"/>
      <c r="DK1989" s="10"/>
      <c r="DL1989" s="10"/>
      <c r="DM1989" s="10"/>
      <c r="DN1989" s="10"/>
      <c r="DO1989" s="10"/>
      <c r="DP1989" s="10"/>
      <c r="DQ1989" s="10"/>
      <c r="DR1989" s="10"/>
      <c r="DS1989" s="10"/>
    </row>
    <row r="1990" spans="1:123" s="101" customFormat="1" ht="10.95" customHeight="1" x14ac:dyDescent="0.25">
      <c r="A1990" s="75" t="s">
        <v>348</v>
      </c>
      <c r="B1990" s="95" t="str">
        <f t="shared" ref="B1990:B1992" si="556">IF(E1990&gt;0,"Bud02 " &amp; C1990 &amp;","&amp;D1990&amp;",'"&amp;E1990&amp;"',"&amp;1*R1990)</f>
        <v>Bud02 2020,5005,'560000',13785.3966666667</v>
      </c>
      <c r="C1990" s="96">
        <f t="shared" ref="C1990:C1993" si="557">$E$5</f>
        <v>2020</v>
      </c>
      <c r="D1990" s="96">
        <v>5005</v>
      </c>
      <c r="E1990" s="97">
        <f>IF(LEFT(H1990,1) = "x",H1990,F1990)</f>
        <v>560000</v>
      </c>
      <c r="F1990" s="90">
        <v>560000</v>
      </c>
      <c r="G1990" s="98">
        <f>IF(""="",1,SUBSTITUTE(SUBSTITUTE("","xxp","xpp"),"xppm13","xppm08"))</f>
        <v>1</v>
      </c>
      <c r="H1990" s="98">
        <f>IF(""="",1,"")</f>
        <v>1</v>
      </c>
      <c r="I1990" s="98">
        <f>IF(""="",1,IF(LEFT("",1)&lt;&gt;"E","",1))</f>
        <v>1</v>
      </c>
      <c r="J1990" s="98">
        <f>IF(""="",1,IF(LEFT("",1)="E","",1))</f>
        <v>1</v>
      </c>
      <c r="K1990" s="99" t="s">
        <v>395</v>
      </c>
      <c r="L1990" s="91">
        <v>5005</v>
      </c>
      <c r="M1990" s="100" t="str">
        <f>IF(LEFT($G1990,4)="xppm","*","")</f>
        <v/>
      </c>
      <c r="N1990" s="101" t="str">
        <f>UPPER(TRIM("          INTEREST EXPENSE"))</f>
        <v>INTEREST EXPENSE</v>
      </c>
      <c r="P1990" s="102" t="s">
        <v>356</v>
      </c>
      <c r="R1990" s="109">
        <f>IFERROR(IF(1*AB1990&gt;0,AB1990,V1990),V1990)</f>
        <v>13785.396666666667</v>
      </c>
      <c r="S1990" s="108"/>
      <c r="T1990" s="101">
        <f>IFERROR(IF(LEFT($G1990,4)="xppm",AD1990/VLOOKUP($G1990,$K$11:$Z$28,T$1,0),IF(LEFT($J1990,1)="E",AD1990/VLOOKUP($J1990,$K$11:$Z$28,T$1,0),AD1990/T$6)),"")</f>
        <v>14430.133333333333</v>
      </c>
      <c r="V1990" s="101">
        <f>IFERROR(IF(LEFT($G1990,4)="xppm",AF1990/VLOOKUP($G1990,$K$11:$Z$28,V$1,0),IF(LEFT($J1990,1)="E",AF1990/VLOOKUP($J1990,$K$11:$Z$28,V$1,0),AF1990/V$6)),"")</f>
        <v>13785.396666666667</v>
      </c>
      <c r="X1990" s="101">
        <f>IFERROR(IF(LEFT($G1990,4)="xppm",AH1990/VLOOKUP($G1990,$K$11:$Z$28,X$1,0),IF(LEFT($J1990,1)="E",AH1990/VLOOKUP($J1990,$K$11:$Z$28,X$1,0),AH1990/X$6)),"")</f>
        <v>13256.467499999999</v>
      </c>
      <c r="Z1990" s="101">
        <f>IFERROR(IF(LEFT($G1990,4)="xppm",AJ1990/VLOOKUP($G1990,$K$11:$Z$28,Z$1,0),IF(LEFT($J1990,1)="E",AJ1990/VLOOKUP($J1990,$K$11:$Z$28,Z$1,0),AJ1990/Z$6)),"")</f>
        <v>13780.326667000001</v>
      </c>
      <c r="AA1990" s="108"/>
      <c r="AB1990" s="99">
        <f>IFERROR(IF(LEFT($G1990,4)="xppm",AL1990/VLOOKUP($G1990,$K$11:$Z$28,AB$1,0),IF(LEFT($J1990,1)="E",AL1990/VLOOKUP($J1990,$K$11:$AB$28,AB$1,0),AL1990/AB$6)),"")</f>
        <v>0</v>
      </c>
      <c r="AC1990" s="110"/>
      <c r="AD1990" s="14">
        <v>43290.400000000001</v>
      </c>
      <c r="AE1990" s="14"/>
      <c r="AF1990" s="14">
        <v>124068.57</v>
      </c>
      <c r="AG1990" s="14"/>
      <c r="AH1990" s="14">
        <v>159077.60999999999</v>
      </c>
      <c r="AI1990" s="14"/>
      <c r="AJ1990" s="14">
        <v>165363.92000400001</v>
      </c>
      <c r="AK1990" s="65"/>
      <c r="AL1990" s="14">
        <v>0</v>
      </c>
      <c r="AM1990" s="65"/>
      <c r="AN1990" s="25">
        <v>14967.68</v>
      </c>
      <c r="AO1990" s="25">
        <v>14841.33</v>
      </c>
      <c r="AP1990" s="25">
        <v>11605.71</v>
      </c>
      <c r="AQ1990" s="25">
        <v>15304.8</v>
      </c>
      <c r="AR1990" s="25">
        <v>10932.74</v>
      </c>
      <c r="AS1990" s="25">
        <v>14663.03</v>
      </c>
      <c r="AT1990" s="25">
        <v>14814.01</v>
      </c>
      <c r="AU1990" s="25">
        <v>13252.68</v>
      </c>
      <c r="AV1990" s="25">
        <v>11810.91</v>
      </c>
      <c r="AW1990" s="25">
        <v>14420.27</v>
      </c>
      <c r="AX1990" s="25">
        <v>14051.02</v>
      </c>
      <c r="AY1990" s="25">
        <v>14819.11</v>
      </c>
      <c r="AZ1990" s="108"/>
      <c r="BA1990" s="10"/>
      <c r="BB1990" s="10"/>
      <c r="BC1990" s="10"/>
      <c r="BD1990" s="10"/>
      <c r="BE1990" s="10"/>
      <c r="BF1990" s="10"/>
      <c r="BG1990" s="10"/>
      <c r="BH1990" s="10"/>
      <c r="BI1990" s="10"/>
      <c r="BJ1990" s="10"/>
      <c r="BK1990" s="10"/>
      <c r="BL1990" s="10"/>
      <c r="BM1990" s="10"/>
      <c r="BN1990" s="10"/>
      <c r="BO1990" s="10"/>
      <c r="BP1990" s="10"/>
      <c r="BQ1990" s="10"/>
      <c r="BR1990" s="10"/>
      <c r="BS1990" s="10"/>
      <c r="BT1990" s="10"/>
      <c r="BU1990" s="10"/>
      <c r="BV1990" s="10"/>
      <c r="BW1990" s="10"/>
      <c r="BX1990" s="10"/>
      <c r="BY1990" s="10"/>
      <c r="BZ1990" s="10"/>
      <c r="CA1990" s="10"/>
      <c r="CB1990" s="10"/>
      <c r="CC1990" s="10"/>
      <c r="CD1990" s="10"/>
      <c r="CE1990" s="10"/>
      <c r="CF1990" s="10"/>
      <c r="CG1990" s="10"/>
      <c r="CH1990" s="10"/>
      <c r="CI1990" s="10"/>
      <c r="CJ1990" s="10"/>
      <c r="CK1990" s="10"/>
      <c r="CL1990" s="10"/>
      <c r="CM1990" s="10"/>
      <c r="CN1990" s="10"/>
      <c r="CO1990" s="10"/>
      <c r="CP1990" s="10"/>
      <c r="CQ1990" s="10"/>
      <c r="CR1990" s="10"/>
      <c r="CS1990" s="10"/>
      <c r="CT1990" s="10"/>
      <c r="CU1990" s="10"/>
      <c r="CV1990" s="10"/>
      <c r="CW1990" s="10"/>
      <c r="CX1990" s="10"/>
      <c r="CY1990" s="10"/>
      <c r="CZ1990" s="10"/>
      <c r="DA1990" s="10"/>
      <c r="DB1990" s="10"/>
      <c r="DC1990" s="10"/>
      <c r="DD1990" s="10"/>
      <c r="DE1990" s="10"/>
      <c r="DF1990" s="10"/>
      <c r="DG1990" s="10"/>
      <c r="DH1990" s="10"/>
      <c r="DI1990" s="10"/>
      <c r="DJ1990" s="10"/>
      <c r="DK1990" s="10"/>
      <c r="DL1990" s="10"/>
      <c r="DM1990" s="10"/>
      <c r="DN1990" s="10"/>
      <c r="DO1990" s="10"/>
      <c r="DP1990" s="10"/>
      <c r="DQ1990" s="10"/>
      <c r="DR1990" s="10"/>
      <c r="DS1990" s="10"/>
    </row>
    <row r="1991" spans="1:123" s="101" customFormat="1" ht="10.95" customHeight="1" x14ac:dyDescent="0.25">
      <c r="A1991" s="75" t="s">
        <v>348</v>
      </c>
      <c r="B1991" s="95" t="str">
        <f t="shared" si="556"/>
        <v>Bud02 2020,5005,'560500',52282.9077777778</v>
      </c>
      <c r="C1991" s="96">
        <f t="shared" si="557"/>
        <v>2020</v>
      </c>
      <c r="D1991" s="96">
        <v>5005</v>
      </c>
      <c r="E1991" s="97">
        <f>IF(LEFT(H1991,1) = "x",H1991,F1991)</f>
        <v>560500</v>
      </c>
      <c r="F1991" s="90">
        <v>560500</v>
      </c>
      <c r="G1991" s="98">
        <f>IF(""="",1,SUBSTITUTE(SUBSTITUTE("","xxp","xpp"),"xppm13","xppm08"))</f>
        <v>1</v>
      </c>
      <c r="H1991" s="98">
        <f>IF(""="",1,"")</f>
        <v>1</v>
      </c>
      <c r="I1991" s="98">
        <f>IF(""="",1,IF(LEFT("",1)&lt;&gt;"E","",1))</f>
        <v>1</v>
      </c>
      <c r="J1991" s="98">
        <f>IF(""="",1,IF(LEFT("",1)="E","",1))</f>
        <v>1</v>
      </c>
      <c r="K1991" s="99" t="s">
        <v>396</v>
      </c>
      <c r="L1991" s="91">
        <v>5005</v>
      </c>
      <c r="M1991" s="100" t="str">
        <f>IF(LEFT($G1991,4)="xppm","*","")</f>
        <v/>
      </c>
      <c r="N1991" s="101" t="str">
        <f>UPPER(TRIM("          RENT EXPENSE"))</f>
        <v>RENT EXPENSE</v>
      </c>
      <c r="P1991" s="102" t="s">
        <v>356</v>
      </c>
      <c r="R1991" s="109">
        <f>IFERROR(IF(1*AB1991&gt;0,AB1991,V1991),V1991)</f>
        <v>52282.907777777778</v>
      </c>
      <c r="S1991" s="108"/>
      <c r="T1991" s="101">
        <f>IFERROR(IF(LEFT($G1991,4)="xppm",AD1991/VLOOKUP($G1991,$K$11:$Z$28,T$1,0),IF(LEFT($J1991,1)="E",AD1991/VLOOKUP($J1991,$K$11:$Z$28,T$1,0),AD1991/T$6)),"")</f>
        <v>52324.21</v>
      </c>
      <c r="V1991" s="101">
        <f>IFERROR(IF(LEFT($G1991,4)="xppm",AF1991/VLOOKUP($G1991,$K$11:$Z$28,V$1,0),IF(LEFT($J1991,1)="E",AF1991/VLOOKUP($J1991,$K$11:$Z$28,V$1,0),AF1991/V$6)),"")</f>
        <v>52282.907777777778</v>
      </c>
      <c r="X1991" s="101">
        <f>IFERROR(IF(LEFT($G1991,4)="xppm",AH1991/VLOOKUP($G1991,$K$11:$Z$28,X$1,0),IF(LEFT($J1991,1)="E",AH1991/VLOOKUP($J1991,$K$11:$Z$28,X$1,0),AH1991/X$6)),"")</f>
        <v>52179.654999999999</v>
      </c>
      <c r="Z1991" s="101">
        <f>IFERROR(IF(LEFT($G1991,4)="xppm",AJ1991/VLOOKUP($G1991,$K$11:$Z$28,Z$1,0),IF(LEFT($J1991,1)="E",AJ1991/VLOOKUP($J1991,$K$11:$Z$28,Z$1,0),AJ1991/Z$6)),"")</f>
        <v>52324.21</v>
      </c>
      <c r="AA1991" s="108"/>
      <c r="AB1991" s="99">
        <f>IFERROR(IF(LEFT($G1991,4)="xppm",AL1991/VLOOKUP($G1991,$K$11:$Z$28,AB$1,0),IF(LEFT($J1991,1)="E",AL1991/VLOOKUP($J1991,$K$11:$AB$28,AB$1,0),AL1991/AB$6)),"")</f>
        <v>0</v>
      </c>
      <c r="AC1991" s="110"/>
      <c r="AD1991" s="14">
        <v>156972.63</v>
      </c>
      <c r="AE1991" s="14"/>
      <c r="AF1991" s="14">
        <v>470546.17</v>
      </c>
      <c r="AG1991" s="14"/>
      <c r="AH1991" s="14">
        <v>626155.86</v>
      </c>
      <c r="AI1991" s="14"/>
      <c r="AJ1991" s="14">
        <v>627890.52</v>
      </c>
      <c r="AK1991" s="65"/>
      <c r="AL1991" s="14">
        <v>0</v>
      </c>
      <c r="AM1991" s="65"/>
      <c r="AN1991" s="25">
        <v>50372.78</v>
      </c>
      <c r="AO1991" s="25">
        <v>50372.78</v>
      </c>
      <c r="AP1991" s="25">
        <v>72055.28</v>
      </c>
      <c r="AQ1991" s="25">
        <v>50372.78</v>
      </c>
      <c r="AR1991" s="25">
        <v>50372.78</v>
      </c>
      <c r="AS1991" s="25">
        <v>55948.28</v>
      </c>
      <c r="AT1991" s="25">
        <v>52231.28</v>
      </c>
      <c r="AU1991" s="25">
        <v>52324.21</v>
      </c>
      <c r="AV1991" s="25">
        <v>52324.21</v>
      </c>
      <c r="AW1991" s="25">
        <v>52324.21</v>
      </c>
      <c r="AX1991" s="25">
        <v>52324.21</v>
      </c>
      <c r="AY1991" s="25">
        <v>52324.21</v>
      </c>
      <c r="AZ1991" s="108"/>
      <c r="BA1991" s="10"/>
      <c r="BB1991" s="10"/>
      <c r="BC1991" s="10"/>
      <c r="BD1991" s="10"/>
      <c r="BE1991" s="10"/>
      <c r="BF1991" s="10"/>
      <c r="BG1991" s="10"/>
      <c r="BH1991" s="10"/>
      <c r="BI1991" s="10"/>
      <c r="BJ1991" s="10"/>
      <c r="BK1991" s="10"/>
      <c r="BL1991" s="10"/>
      <c r="BM1991" s="10"/>
      <c r="BN1991" s="10"/>
      <c r="BO1991" s="10"/>
      <c r="BP1991" s="10"/>
      <c r="BQ1991" s="10"/>
      <c r="BR1991" s="10"/>
      <c r="BS1991" s="10"/>
      <c r="BT1991" s="10"/>
      <c r="BU1991" s="10"/>
      <c r="BV1991" s="10"/>
      <c r="BW1991" s="10"/>
      <c r="BX1991" s="10"/>
      <c r="BY1991" s="10"/>
      <c r="BZ1991" s="10"/>
      <c r="CA1991" s="10"/>
      <c r="CB1991" s="10"/>
      <c r="CC1991" s="10"/>
      <c r="CD1991" s="10"/>
      <c r="CE1991" s="10"/>
      <c r="CF1991" s="10"/>
      <c r="CG1991" s="10"/>
      <c r="CH1991" s="10"/>
      <c r="CI1991" s="10"/>
      <c r="CJ1991" s="10"/>
      <c r="CK1991" s="10"/>
      <c r="CL1991" s="10"/>
      <c r="CM1991" s="10"/>
      <c r="CN1991" s="10"/>
      <c r="CO1991" s="10"/>
      <c r="CP1991" s="10"/>
      <c r="CQ1991" s="10"/>
      <c r="CR1991" s="10"/>
      <c r="CS1991" s="10"/>
      <c r="CT1991" s="10"/>
      <c r="CU1991" s="10"/>
      <c r="CV1991" s="10"/>
      <c r="CW1991" s="10"/>
      <c r="CX1991" s="10"/>
      <c r="CY1991" s="10"/>
      <c r="CZ1991" s="10"/>
      <c r="DA1991" s="10"/>
      <c r="DB1991" s="10"/>
      <c r="DC1991" s="10"/>
      <c r="DD1991" s="10"/>
      <c r="DE1991" s="10"/>
      <c r="DF1991" s="10"/>
      <c r="DG1991" s="10"/>
      <c r="DH1991" s="10"/>
      <c r="DI1991" s="10"/>
      <c r="DJ1991" s="10"/>
      <c r="DK1991" s="10"/>
      <c r="DL1991" s="10"/>
      <c r="DM1991" s="10"/>
      <c r="DN1991" s="10"/>
      <c r="DO1991" s="10"/>
      <c r="DP1991" s="10"/>
      <c r="DQ1991" s="10"/>
      <c r="DR1991" s="10"/>
      <c r="DS1991" s="10"/>
    </row>
    <row r="1992" spans="1:123" s="101" customFormat="1" ht="10.95" customHeight="1" x14ac:dyDescent="0.25">
      <c r="A1992" s="75" t="s">
        <v>348</v>
      </c>
      <c r="B1992" s="95" t="b">
        <f t="shared" si="556"/>
        <v>0</v>
      </c>
      <c r="C1992" s="96">
        <f t="shared" si="557"/>
        <v>2020</v>
      </c>
      <c r="D1992" s="96">
        <v>5005</v>
      </c>
      <c r="E1992" s="97">
        <f>IF(LEFT(H1992,1) = "x",H1992,F1992)</f>
        <v>0</v>
      </c>
      <c r="F1992" s="90"/>
      <c r="G1992" s="98">
        <f>IF(""="",1,SUBSTITUTE(SUBSTITUTE("","xxp","xpp"),"xppm13","xppm08"))</f>
        <v>1</v>
      </c>
      <c r="H1992" s="98">
        <f>IF(""="",1,"")</f>
        <v>1</v>
      </c>
      <c r="I1992" s="98">
        <f>IF(""="",1,IF(LEFT("",1)&lt;&gt;"E","",1))</f>
        <v>1</v>
      </c>
      <c r="J1992" s="98">
        <f>IF(""="",1,IF(LEFT("",1)="E","",1))</f>
        <v>1</v>
      </c>
      <c r="K1992" s="99" t="s">
        <v>397</v>
      </c>
      <c r="L1992" s="91">
        <v>5005</v>
      </c>
      <c r="M1992" s="100" t="str">
        <f>IF(LEFT($G1992,4)="xppm","*","")</f>
        <v/>
      </c>
      <c r="N1992" s="101" t="str">
        <f>UPPER(TRIM("          NON-RECURRING MISC. EXPENSE"))</f>
        <v>NON-RECURRING MISC. EXPENSE</v>
      </c>
      <c r="P1992" s="102" t="s">
        <v>356</v>
      </c>
      <c r="R1992" s="109">
        <f>IFERROR(IF(1*AB1992&gt;0,AB1992,V1992),V1992)</f>
        <v>0</v>
      </c>
      <c r="S1992" s="108"/>
      <c r="T1992" s="101">
        <f>IFERROR(IF(LEFT($G1992,4)="xppm",AD1992/VLOOKUP($G1992,$K$11:$Z$28,T$1,0),IF(LEFT($J1992,1)="E",AD1992/VLOOKUP($J1992,$K$11:$Z$28,T$1,0),AD1992/T$6)),"")</f>
        <v>0</v>
      </c>
      <c r="V1992" s="101">
        <f>IFERROR(IF(LEFT($G1992,4)="xppm",AF1992/VLOOKUP($G1992,$K$11:$Z$28,V$1,0),IF(LEFT($J1992,1)="E",AF1992/VLOOKUP($J1992,$K$11:$Z$28,V$1,0),AF1992/V$6)),"")</f>
        <v>0</v>
      </c>
      <c r="X1992" s="101">
        <f>IFERROR(IF(LEFT($G1992,4)="xppm",AH1992/VLOOKUP($G1992,$K$11:$Z$28,X$1,0),IF(LEFT($J1992,1)="E",AH1992/VLOOKUP($J1992,$K$11:$Z$28,X$1,0),AH1992/X$6)),"")</f>
        <v>0</v>
      </c>
      <c r="Z1992" s="101">
        <f>IFERROR(IF(LEFT($G1992,4)="xppm",AJ1992/VLOOKUP($G1992,$K$11:$Z$28,Z$1,0),IF(LEFT($J1992,1)="E",AJ1992/VLOOKUP($J1992,$K$11:$Z$28,Z$1,0),AJ1992/Z$6)),"")</f>
        <v>0</v>
      </c>
      <c r="AA1992" s="108"/>
      <c r="AB1992" s="99">
        <f>IFERROR(IF(LEFT($G1992,4)="xppm",AL1992/VLOOKUP($G1992,$K$11:$Z$28,AB$1,0),IF(LEFT($J1992,1)="E",AL1992/VLOOKUP($J1992,$K$11:$AB$28,AB$1,0),AL1992/AB$6)),"")</f>
        <v>0</v>
      </c>
      <c r="AC1992" s="110"/>
      <c r="AD1992" s="14"/>
      <c r="AE1992" s="14"/>
      <c r="AF1992" s="14"/>
      <c r="AG1992" s="14"/>
      <c r="AH1992" s="14"/>
      <c r="AI1992" s="14"/>
      <c r="AJ1992" s="14"/>
      <c r="AK1992" s="65"/>
      <c r="AL1992" s="14"/>
      <c r="AM1992" s="65"/>
      <c r="AN1992" s="25"/>
      <c r="AO1992" s="25"/>
      <c r="AP1992" s="25"/>
      <c r="AQ1992" s="25"/>
      <c r="AR1992" s="25"/>
      <c r="AS1992" s="25"/>
      <c r="AT1992" s="25"/>
      <c r="AU1992" s="25"/>
      <c r="AV1992" s="25"/>
      <c r="AW1992" s="25"/>
      <c r="AX1992" s="25"/>
      <c r="AY1992" s="25"/>
      <c r="AZ1992" s="108"/>
      <c r="BA1992" s="10"/>
      <c r="BB1992" s="10"/>
      <c r="BC1992" s="10"/>
      <c r="BD1992" s="10"/>
      <c r="BE1992" s="10"/>
      <c r="BF1992" s="10"/>
      <c r="BG1992" s="10"/>
      <c r="BH1992" s="10"/>
      <c r="BI1992" s="10"/>
      <c r="BJ1992" s="10"/>
      <c r="BK1992" s="10"/>
      <c r="BL1992" s="10"/>
      <c r="BM1992" s="10"/>
      <c r="BN1992" s="10"/>
      <c r="BO1992" s="10"/>
      <c r="BP1992" s="10"/>
      <c r="BQ1992" s="10"/>
      <c r="BR1992" s="10"/>
      <c r="BS1992" s="10"/>
      <c r="BT1992" s="10"/>
      <c r="BU1992" s="10"/>
      <c r="BV1992" s="10"/>
      <c r="BW1992" s="10"/>
      <c r="BX1992" s="10"/>
      <c r="BY1992" s="10"/>
      <c r="BZ1992" s="10"/>
      <c r="CA1992" s="10"/>
      <c r="CB1992" s="10"/>
      <c r="CC1992" s="10"/>
      <c r="CD1992" s="10"/>
      <c r="CE1992" s="10"/>
      <c r="CF1992" s="10"/>
      <c r="CG1992" s="10"/>
      <c r="CH1992" s="10"/>
      <c r="CI1992" s="10"/>
      <c r="CJ1992" s="10"/>
      <c r="CK1992" s="10"/>
      <c r="CL1992" s="10"/>
      <c r="CM1992" s="10"/>
      <c r="CN1992" s="10"/>
      <c r="CO1992" s="10"/>
      <c r="CP1992" s="10"/>
      <c r="CQ1992" s="10"/>
      <c r="CR1992" s="10"/>
      <c r="CS1992" s="10"/>
      <c r="CT1992" s="10"/>
      <c r="CU1992" s="10"/>
      <c r="CV1992" s="10"/>
      <c r="CW1992" s="10"/>
      <c r="CX1992" s="10"/>
      <c r="CY1992" s="10"/>
      <c r="CZ1992" s="10"/>
      <c r="DA1992" s="10"/>
      <c r="DB1992" s="10"/>
      <c r="DC1992" s="10"/>
      <c r="DD1992" s="10"/>
      <c r="DE1992" s="10"/>
      <c r="DF1992" s="10"/>
      <c r="DG1992" s="10"/>
      <c r="DH1992" s="10"/>
      <c r="DI1992" s="10"/>
      <c r="DJ1992" s="10"/>
      <c r="DK1992" s="10"/>
      <c r="DL1992" s="10"/>
      <c r="DM1992" s="10"/>
      <c r="DN1992" s="10"/>
      <c r="DO1992" s="10"/>
      <c r="DP1992" s="10"/>
      <c r="DQ1992" s="10"/>
      <c r="DR1992" s="10"/>
      <c r="DS1992" s="10"/>
    </row>
    <row r="1993" spans="1:123" ht="4.05" customHeight="1" x14ac:dyDescent="0.25">
      <c r="A1993" s="75" t="s">
        <v>348</v>
      </c>
      <c r="E1993" s="111"/>
      <c r="F1993" s="112"/>
      <c r="T1993" s="25"/>
      <c r="U1993" s="25"/>
      <c r="V1993" s="25"/>
      <c r="W1993" s="25"/>
      <c r="X1993" s="25"/>
      <c r="Y1993" s="25"/>
      <c r="Z1993" s="25"/>
      <c r="AA1993" s="25"/>
      <c r="AB1993" s="14"/>
      <c r="AC1993" s="14"/>
    </row>
    <row r="1994" spans="1:123" s="5" customFormat="1" x14ac:dyDescent="0.25">
      <c r="A1994" s="75" t="s">
        <v>348</v>
      </c>
      <c r="E1994" s="6"/>
      <c r="G1994" s="8"/>
      <c r="H1994" s="8"/>
      <c r="I1994" s="8"/>
      <c r="J1994" s="8"/>
      <c r="K1994" s="6"/>
      <c r="L1994" s="76"/>
      <c r="M1994" s="76"/>
      <c r="N1994" s="10"/>
      <c r="O1994" s="10"/>
      <c r="P1994" s="70"/>
      <c r="Q1994" s="10"/>
      <c r="R1994" s="10"/>
      <c r="S1994" s="10"/>
      <c r="T1994" s="10"/>
      <c r="U1994" s="10"/>
      <c r="V1994" s="10"/>
      <c r="W1994" s="10"/>
      <c r="X1994" s="10"/>
      <c r="Y1994" s="10"/>
      <c r="Z1994" s="10"/>
      <c r="AA1994" s="10"/>
      <c r="AB1994" s="6"/>
      <c r="AC1994" s="6"/>
      <c r="AD1994" s="14"/>
      <c r="AE1994" s="14"/>
      <c r="AF1994" s="14"/>
      <c r="AG1994" s="14"/>
      <c r="AH1994" s="14"/>
      <c r="AI1994" s="14"/>
      <c r="AJ1994" s="14"/>
      <c r="AK1994" s="14"/>
      <c r="AL1994" s="14"/>
      <c r="AM1994" s="14"/>
      <c r="AN1994" s="25"/>
      <c r="AO1994" s="25"/>
      <c r="AP1994" s="25"/>
      <c r="AQ1994" s="25"/>
      <c r="AR1994" s="25"/>
      <c r="AS1994" s="25"/>
      <c r="AT1994" s="25"/>
      <c r="AU1994" s="25"/>
      <c r="AV1994" s="25"/>
      <c r="AW1994" s="25"/>
      <c r="AX1994" s="25"/>
      <c r="AY1994" s="25"/>
      <c r="AZ1994" s="10"/>
      <c r="BA1994" s="10"/>
      <c r="BB1994" s="10"/>
      <c r="BC1994" s="10"/>
      <c r="BD1994" s="10"/>
      <c r="BE1994" s="10"/>
      <c r="BF1994" s="10"/>
      <c r="BG1994" s="10"/>
      <c r="BH1994" s="10"/>
      <c r="BI1994" s="10"/>
      <c r="BJ1994" s="10"/>
      <c r="BK1994" s="10"/>
      <c r="BL1994" s="10"/>
      <c r="BM1994" s="10"/>
      <c r="BN1994" s="10"/>
      <c r="BO1994" s="10"/>
      <c r="BP1994" s="10"/>
      <c r="BQ1994" s="10"/>
      <c r="BR1994" s="10"/>
      <c r="BS1994" s="10"/>
      <c r="BT1994" s="10"/>
      <c r="BU1994" s="10"/>
      <c r="BV1994" s="10"/>
      <c r="BW1994" s="10"/>
      <c r="BX1994" s="10"/>
      <c r="BY1994" s="10"/>
      <c r="BZ1994" s="10"/>
      <c r="CA1994" s="10"/>
      <c r="CB1994" s="10"/>
      <c r="CC1994" s="10"/>
      <c r="CD1994" s="10"/>
      <c r="CE1994" s="10"/>
      <c r="CF1994" s="10"/>
      <c r="CG1994" s="10"/>
      <c r="CH1994" s="10"/>
      <c r="CI1994" s="10"/>
      <c r="CJ1994" s="10"/>
      <c r="CK1994" s="10"/>
      <c r="CL1994" s="10"/>
      <c r="CM1994" s="10"/>
      <c r="CN1994" s="10"/>
      <c r="CO1994" s="10"/>
      <c r="CP1994" s="10"/>
      <c r="CQ1994" s="10"/>
      <c r="CR1994" s="10"/>
      <c r="CS1994" s="10"/>
      <c r="CT1994" s="10"/>
      <c r="CU1994" s="10"/>
      <c r="CV1994" s="10"/>
      <c r="CW1994" s="10"/>
      <c r="CX1994" s="10"/>
      <c r="CY1994" s="10"/>
      <c r="CZ1994" s="10"/>
      <c r="DA1994" s="10"/>
      <c r="DB1994" s="10"/>
      <c r="DC1994" s="10"/>
      <c r="DD1994" s="10"/>
      <c r="DE1994" s="10"/>
      <c r="DF1994" s="10"/>
      <c r="DG1994" s="10"/>
      <c r="DH1994" s="10"/>
      <c r="DI1994" s="10"/>
      <c r="DJ1994" s="10"/>
      <c r="DK1994" s="10"/>
      <c r="DL1994" s="10"/>
      <c r="DM1994" s="10"/>
      <c r="DN1994" s="10"/>
      <c r="DO1994" s="10"/>
      <c r="DP1994" s="10"/>
      <c r="DQ1994" s="10"/>
      <c r="DR1994" s="10"/>
      <c r="DS1994" s="10"/>
    </row>
    <row r="1995" spans="1:123" ht="22.8" customHeight="1" x14ac:dyDescent="0.35">
      <c r="A1995" s="75" t="s">
        <v>348</v>
      </c>
      <c r="K1995" s="6">
        <v>5006</v>
      </c>
      <c r="L1995" s="77">
        <v>5006</v>
      </c>
      <c r="M1995" s="77"/>
      <c r="N1995" s="78" t="s">
        <v>432</v>
      </c>
      <c r="O1995" s="79"/>
      <c r="S1995" s="58"/>
      <c r="AA1995" s="58"/>
      <c r="AC1995" s="72"/>
      <c r="AK1995" s="65"/>
      <c r="AM1995" s="65"/>
      <c r="AZ1995" s="58"/>
    </row>
    <row r="1996" spans="1:123" x14ac:dyDescent="0.25">
      <c r="A1996" s="75" t="s">
        <v>348</v>
      </c>
    </row>
    <row r="1997" spans="1:123" s="86" customFormat="1" ht="15" customHeight="1" x14ac:dyDescent="0.25">
      <c r="A1997" s="75" t="s">
        <v>348</v>
      </c>
      <c r="B1997" s="80"/>
      <c r="C1997" s="80"/>
      <c r="D1997" s="80"/>
      <c r="E1997" s="81"/>
      <c r="F1997" s="82"/>
      <c r="G1997" s="81"/>
      <c r="H1997" s="81"/>
      <c r="I1997" s="81"/>
      <c r="J1997" s="81"/>
      <c r="K1997" s="81"/>
      <c r="L1997" s="83">
        <f>L1998</f>
        <v>5006</v>
      </c>
      <c r="M1997" s="84" t="s">
        <v>350</v>
      </c>
      <c r="N1997" s="84"/>
      <c r="O1997" s="84"/>
      <c r="P1997" s="84"/>
      <c r="Q1997" s="84"/>
      <c r="R1997" s="84"/>
      <c r="S1997" s="84"/>
      <c r="T1997" s="84"/>
      <c r="U1997" s="84"/>
      <c r="V1997" s="84"/>
      <c r="W1997" s="84"/>
      <c r="X1997" s="84"/>
      <c r="Y1997" s="84"/>
      <c r="Z1997" s="84"/>
      <c r="AA1997" s="84"/>
      <c r="AB1997" s="81"/>
      <c r="AC1997" s="81"/>
      <c r="AD1997" s="14"/>
      <c r="AE1997" s="14"/>
      <c r="AF1997" s="14"/>
      <c r="AG1997" s="14"/>
      <c r="AH1997" s="14"/>
      <c r="AI1997" s="14"/>
      <c r="AJ1997" s="14"/>
      <c r="AK1997" s="14"/>
      <c r="AL1997" s="14"/>
      <c r="AM1997" s="14"/>
      <c r="AN1997" s="85"/>
      <c r="AO1997" s="85"/>
      <c r="AP1997" s="85"/>
      <c r="AQ1997" s="85"/>
      <c r="AR1997" s="85"/>
      <c r="AS1997" s="85"/>
      <c r="AT1997" s="85"/>
      <c r="AU1997" s="85"/>
      <c r="AV1997" s="85"/>
      <c r="AW1997" s="85"/>
      <c r="AX1997" s="85"/>
      <c r="AY1997" s="85"/>
      <c r="AZ1997" s="84"/>
      <c r="BA1997" s="10"/>
      <c r="BB1997" s="10"/>
      <c r="BC1997" s="10"/>
      <c r="BD1997" s="10"/>
      <c r="BE1997" s="10"/>
      <c r="BF1997" s="10"/>
      <c r="BG1997" s="10"/>
      <c r="BH1997" s="10"/>
      <c r="BI1997" s="10"/>
      <c r="BJ1997" s="10"/>
      <c r="BK1997" s="10"/>
      <c r="BL1997" s="10"/>
      <c r="BM1997" s="10"/>
      <c r="BN1997" s="10"/>
      <c r="BO1997" s="10"/>
      <c r="BP1997" s="10"/>
      <c r="BQ1997" s="10"/>
      <c r="BR1997" s="10"/>
      <c r="BS1997" s="10"/>
      <c r="BT1997" s="10"/>
      <c r="BU1997" s="10"/>
      <c r="BV1997" s="10"/>
      <c r="BW1997" s="10"/>
      <c r="BX1997" s="10"/>
      <c r="BY1997" s="10"/>
      <c r="BZ1997" s="10"/>
      <c r="CA1997" s="10"/>
      <c r="CB1997" s="10"/>
      <c r="CC1997" s="10"/>
      <c r="CD1997" s="10"/>
      <c r="CE1997" s="10"/>
      <c r="CF1997" s="10"/>
      <c r="CG1997" s="10"/>
      <c r="CH1997" s="10"/>
      <c r="CI1997" s="10"/>
      <c r="CJ1997" s="10"/>
      <c r="CK1997" s="10"/>
      <c r="CL1997" s="10"/>
      <c r="CM1997" s="10"/>
      <c r="CN1997" s="10"/>
      <c r="CO1997" s="10"/>
      <c r="CP1997" s="10"/>
      <c r="CQ1997" s="10"/>
      <c r="CR1997" s="10"/>
      <c r="CS1997" s="10"/>
      <c r="CT1997" s="10"/>
      <c r="CU1997" s="10"/>
      <c r="CV1997" s="10"/>
      <c r="CW1997" s="10"/>
      <c r="CX1997" s="10"/>
      <c r="CY1997" s="10"/>
      <c r="CZ1997" s="10"/>
      <c r="DA1997" s="10"/>
      <c r="DB1997" s="10"/>
      <c r="DC1997" s="10"/>
      <c r="DD1997" s="10"/>
      <c r="DE1997" s="10"/>
      <c r="DF1997" s="10"/>
      <c r="DG1997" s="10"/>
      <c r="DH1997" s="10"/>
      <c r="DI1997" s="10"/>
      <c r="DJ1997" s="10"/>
      <c r="DK1997" s="10"/>
      <c r="DL1997" s="10"/>
      <c r="DM1997" s="10"/>
      <c r="DN1997" s="10"/>
      <c r="DO1997" s="10"/>
      <c r="DP1997" s="10"/>
      <c r="DQ1997" s="10"/>
      <c r="DR1997" s="10"/>
      <c r="DS1997" s="10"/>
    </row>
    <row r="1998" spans="1:123" s="25" customFormat="1" ht="10.95" customHeight="1" x14ac:dyDescent="0.25">
      <c r="A1998" s="87" t="s">
        <v>348</v>
      </c>
      <c r="B1998" s="88"/>
      <c r="C1998" s="88"/>
      <c r="D1998" s="88"/>
      <c r="E1998" s="89"/>
      <c r="F1998" s="90"/>
      <c r="G1998" s="13"/>
      <c r="H1998" s="13"/>
      <c r="I1998" s="13"/>
      <c r="J1998" s="13"/>
      <c r="K1998" s="14" t="s">
        <v>295</v>
      </c>
      <c r="L1998" s="91">
        <v>5006</v>
      </c>
      <c r="M1998" s="92"/>
      <c r="N1998" s="25" t="str">
        <f>TRIM("    TOTAL DAYS")</f>
        <v>TOTAL DAYS</v>
      </c>
      <c r="P1998" s="70"/>
      <c r="Q1998" s="10"/>
      <c r="R1998" s="85"/>
      <c r="S1998" s="93"/>
      <c r="T1998" s="25">
        <f>AD1998/T$6</f>
        <v>2543</v>
      </c>
      <c r="V1998" s="25">
        <f>AF1998/V$6</f>
        <v>2566.4444444444443</v>
      </c>
      <c r="X1998" s="25">
        <f>AH1998/X$6</f>
        <v>2515.9166666666665</v>
      </c>
      <c r="Z1998" s="25">
        <f>AJ1998/Z$6</f>
        <v>2560.25</v>
      </c>
      <c r="AA1998" s="93"/>
      <c r="AB1998" s="14">
        <f>AL1998/AB$6</f>
        <v>0</v>
      </c>
      <c r="AC1998" s="65"/>
      <c r="AD1998" s="14">
        <v>7629</v>
      </c>
      <c r="AE1998" s="14"/>
      <c r="AF1998" s="14">
        <v>23098</v>
      </c>
      <c r="AG1998" s="14"/>
      <c r="AH1998" s="14">
        <v>30191</v>
      </c>
      <c r="AI1998" s="14"/>
      <c r="AJ1998" s="14">
        <v>30723</v>
      </c>
      <c r="AK1998" s="65"/>
      <c r="AL1998" s="14">
        <v>0</v>
      </c>
      <c r="AM1998" s="65"/>
      <c r="AN1998" s="25">
        <v>2569</v>
      </c>
      <c r="AO1998" s="25">
        <v>2550</v>
      </c>
      <c r="AP1998" s="25">
        <v>2599</v>
      </c>
      <c r="AQ1998" s="25">
        <v>2600</v>
      </c>
      <c r="AR1998" s="25">
        <v>2421</v>
      </c>
      <c r="AS1998" s="25">
        <v>2710</v>
      </c>
      <c r="AT1998" s="25">
        <v>2540</v>
      </c>
      <c r="AU1998" s="25">
        <v>2671</v>
      </c>
      <c r="AV1998" s="25">
        <v>2527</v>
      </c>
      <c r="AW1998" s="25">
        <v>2574</v>
      </c>
      <c r="AX1998" s="25">
        <v>2587</v>
      </c>
      <c r="AY1998" s="25">
        <v>2468</v>
      </c>
      <c r="AZ1998" s="93"/>
      <c r="BA1998" s="10"/>
      <c r="BB1998" s="10"/>
      <c r="BC1998" s="10"/>
      <c r="BD1998" s="10"/>
      <c r="BE1998" s="10"/>
      <c r="BF1998" s="10"/>
      <c r="BG1998" s="10"/>
      <c r="BH1998" s="10"/>
      <c r="BI1998" s="10"/>
      <c r="BJ1998" s="10"/>
      <c r="BK1998" s="10"/>
      <c r="BL1998" s="10"/>
      <c r="BM1998" s="10"/>
      <c r="BN1998" s="10"/>
      <c r="BO1998" s="10"/>
      <c r="BP1998" s="10"/>
      <c r="BQ1998" s="10"/>
      <c r="BR1998" s="10"/>
      <c r="BS1998" s="10"/>
      <c r="BT1998" s="10"/>
      <c r="BU1998" s="10"/>
      <c r="BV1998" s="10"/>
      <c r="BW1998" s="10"/>
      <c r="BX1998" s="10"/>
      <c r="BY1998" s="10"/>
      <c r="BZ1998" s="10"/>
      <c r="CA1998" s="10"/>
      <c r="CB1998" s="10"/>
      <c r="CC1998" s="10"/>
      <c r="CD1998" s="10"/>
      <c r="CE1998" s="10"/>
      <c r="CF1998" s="10"/>
      <c r="CG1998" s="10"/>
      <c r="CH1998" s="10"/>
      <c r="CI1998" s="10"/>
      <c r="CJ1998" s="10"/>
      <c r="CK1998" s="10"/>
      <c r="CL1998" s="10"/>
      <c r="CM1998" s="10"/>
      <c r="CN1998" s="10"/>
      <c r="CO1998" s="10"/>
      <c r="CP1998" s="10"/>
      <c r="CQ1998" s="10"/>
      <c r="CR1998" s="10"/>
      <c r="CS1998" s="10"/>
      <c r="CT1998" s="10"/>
      <c r="CU1998" s="10"/>
      <c r="CV1998" s="10"/>
      <c r="CW1998" s="10"/>
      <c r="CX1998" s="10"/>
      <c r="CY1998" s="10"/>
      <c r="CZ1998" s="10"/>
      <c r="DA1998" s="10"/>
      <c r="DB1998" s="10"/>
      <c r="DC1998" s="10"/>
      <c r="DD1998" s="10"/>
      <c r="DE1998" s="10"/>
      <c r="DF1998" s="10"/>
      <c r="DG1998" s="10"/>
      <c r="DH1998" s="10"/>
      <c r="DI1998" s="10"/>
      <c r="DJ1998" s="10"/>
      <c r="DK1998" s="10"/>
      <c r="DL1998" s="10"/>
      <c r="DM1998" s="10"/>
      <c r="DN1998" s="10"/>
      <c r="DO1998" s="10"/>
      <c r="DP1998" s="10"/>
      <c r="DQ1998" s="10"/>
      <c r="DR1998" s="10"/>
      <c r="DS1998" s="10"/>
    </row>
    <row r="1999" spans="1:123" s="25" customFormat="1" ht="10.95" customHeight="1" x14ac:dyDescent="0.25">
      <c r="A1999" s="87" t="s">
        <v>348</v>
      </c>
      <c r="B1999" s="88"/>
      <c r="C1999" s="88"/>
      <c r="D1999" s="88"/>
      <c r="E1999" s="89"/>
      <c r="F1999" s="90"/>
      <c r="G1999" s="13"/>
      <c r="H1999" s="13"/>
      <c r="I1999" s="13"/>
      <c r="J1999" s="13"/>
      <c r="K1999" s="14" t="s">
        <v>299</v>
      </c>
      <c r="L1999" s="91">
        <v>5006</v>
      </c>
      <c r="M1999" s="92"/>
      <c r="N1999" s="25" t="str">
        <f>TRIM("      TOTAL ANCILLARIES")</f>
        <v>TOTAL ANCILLARIES</v>
      </c>
      <c r="P1999" s="70"/>
      <c r="Q1999" s="10"/>
      <c r="R1999" s="85"/>
      <c r="S1999" s="93"/>
      <c r="T1999" s="25">
        <f>AD1999/T$6</f>
        <v>26680.25</v>
      </c>
      <c r="V1999" s="25">
        <f>AF1999/V$6</f>
        <v>29883.044444444447</v>
      </c>
      <c r="X1999" s="25">
        <f>AH1999/X$6</f>
        <v>23654.494166666667</v>
      </c>
      <c r="Z1999" s="25">
        <f>AJ1999/Z$6</f>
        <v>22535.090061999999</v>
      </c>
      <c r="AA1999" s="93"/>
      <c r="AB1999" s="14">
        <f>AL1999/AB$6</f>
        <v>0</v>
      </c>
      <c r="AC1999" s="65"/>
      <c r="AD1999" s="14">
        <v>80040.75</v>
      </c>
      <c r="AE1999" s="14"/>
      <c r="AF1999" s="14">
        <v>268947.40000000002</v>
      </c>
      <c r="AG1999" s="14"/>
      <c r="AH1999" s="14">
        <v>283853.93</v>
      </c>
      <c r="AI1999" s="14"/>
      <c r="AJ1999" s="14">
        <v>270421.08074399998</v>
      </c>
      <c r="AK1999" s="65"/>
      <c r="AL1999" s="14">
        <v>0</v>
      </c>
      <c r="AM1999" s="65"/>
      <c r="AN1999" s="25">
        <v>20737.61</v>
      </c>
      <c r="AO1999" s="25">
        <v>22446.97</v>
      </c>
      <c r="AP1999" s="25">
        <v>34418.68</v>
      </c>
      <c r="AQ1999" s="25">
        <v>39232.559999999998</v>
      </c>
      <c r="AR1999" s="25">
        <v>30483.24</v>
      </c>
      <c r="AS1999" s="25">
        <v>36747.43</v>
      </c>
      <c r="AT1999" s="25">
        <v>21224.05</v>
      </c>
      <c r="AU1999" s="25">
        <v>25849.85</v>
      </c>
      <c r="AV1999" s="25">
        <v>35369.519999999997</v>
      </c>
      <c r="AW1999" s="25">
        <v>36281.25</v>
      </c>
      <c r="AX1999" s="25">
        <v>22752.97</v>
      </c>
      <c r="AY1999" s="25">
        <v>21006.53</v>
      </c>
      <c r="AZ1999" s="93"/>
      <c r="BA1999" s="10"/>
      <c r="BB1999" s="10"/>
      <c r="BC1999" s="10"/>
      <c r="BD1999" s="10"/>
      <c r="BE1999" s="10"/>
      <c r="BF1999" s="10"/>
      <c r="BG1999" s="10"/>
      <c r="BH1999" s="10"/>
      <c r="BI1999" s="10"/>
      <c r="BJ1999" s="10"/>
      <c r="BK1999" s="10"/>
      <c r="BL1999" s="10"/>
      <c r="BM1999" s="10"/>
      <c r="BN1999" s="10"/>
      <c r="BO1999" s="10"/>
      <c r="BP1999" s="10"/>
      <c r="BQ1999" s="10"/>
      <c r="BR1999" s="10"/>
      <c r="BS1999" s="10"/>
      <c r="BT1999" s="10"/>
      <c r="BU1999" s="10"/>
      <c r="BV1999" s="10"/>
      <c r="BW1999" s="10"/>
      <c r="BX1999" s="10"/>
      <c r="BY1999" s="10"/>
      <c r="BZ1999" s="10"/>
      <c r="CA1999" s="10"/>
      <c r="CB1999" s="10"/>
      <c r="CC1999" s="10"/>
      <c r="CD1999" s="10"/>
      <c r="CE1999" s="10"/>
      <c r="CF1999" s="10"/>
      <c r="CG1999" s="10"/>
      <c r="CH1999" s="10"/>
      <c r="CI1999" s="10"/>
      <c r="CJ1999" s="10"/>
      <c r="CK1999" s="10"/>
      <c r="CL1999" s="10"/>
      <c r="CM1999" s="10"/>
      <c r="CN1999" s="10"/>
      <c r="CO1999" s="10"/>
      <c r="CP1999" s="10"/>
      <c r="CQ1999" s="10"/>
      <c r="CR1999" s="10"/>
      <c r="CS1999" s="10"/>
      <c r="CT1999" s="10"/>
      <c r="CU1999" s="10"/>
      <c r="CV1999" s="10"/>
      <c r="CW1999" s="10"/>
      <c r="CX1999" s="10"/>
      <c r="CY1999" s="10"/>
      <c r="CZ1999" s="10"/>
      <c r="DA1999" s="10"/>
      <c r="DB1999" s="10"/>
      <c r="DC1999" s="10"/>
      <c r="DD1999" s="10"/>
      <c r="DE1999" s="10"/>
      <c r="DF1999" s="10"/>
      <c r="DG1999" s="10"/>
      <c r="DH1999" s="10"/>
      <c r="DI1999" s="10"/>
      <c r="DJ1999" s="10"/>
      <c r="DK1999" s="10"/>
      <c r="DL1999" s="10"/>
      <c r="DM1999" s="10"/>
      <c r="DN1999" s="10"/>
      <c r="DO1999" s="10"/>
      <c r="DP1999" s="10"/>
      <c r="DQ1999" s="10"/>
      <c r="DR1999" s="10"/>
      <c r="DS1999" s="10"/>
    </row>
    <row r="2000" spans="1:123" s="25" customFormat="1" ht="10.95" customHeight="1" x14ac:dyDescent="0.25">
      <c r="A2000" s="87" t="s">
        <v>348</v>
      </c>
      <c r="B2000" s="88"/>
      <c r="C2000" s="88"/>
      <c r="D2000" s="88"/>
      <c r="E2000" s="89"/>
      <c r="F2000" s="90"/>
      <c r="G2000" s="13"/>
      <c r="H2000" s="13"/>
      <c r="I2000" s="13"/>
      <c r="J2000" s="13"/>
      <c r="K2000" s="14" t="s">
        <v>301</v>
      </c>
      <c r="L2000" s="91">
        <v>5006</v>
      </c>
      <c r="M2000" s="92"/>
      <c r="N2000" s="25" t="str">
        <f>TRIM("TOTAL REVENUE")</f>
        <v>TOTAL REVENUE</v>
      </c>
      <c r="P2000" s="70"/>
      <c r="Q2000" s="10"/>
      <c r="R2000" s="85"/>
      <c r="S2000" s="93"/>
      <c r="T2000" s="25">
        <f>AD2000/T$6</f>
        <v>742991.89</v>
      </c>
      <c r="V2000" s="25">
        <f>AF2000/V$6</f>
        <v>760447.4644444444</v>
      </c>
      <c r="X2000" s="25">
        <f>AH2000/X$6</f>
        <v>725800.39250000007</v>
      </c>
      <c r="Z2000" s="25">
        <f>AJ2000/Z$6</f>
        <v>764525.40388875001</v>
      </c>
      <c r="AA2000" s="93"/>
      <c r="AB2000" s="14">
        <f>AL2000/AB$6</f>
        <v>0</v>
      </c>
      <c r="AC2000" s="65"/>
      <c r="AD2000" s="14">
        <v>2228975.67</v>
      </c>
      <c r="AE2000" s="14"/>
      <c r="AF2000" s="14">
        <v>6844027.1799999997</v>
      </c>
      <c r="AG2000" s="14"/>
      <c r="AH2000" s="14">
        <v>8709604.7100000009</v>
      </c>
      <c r="AI2000" s="14"/>
      <c r="AJ2000" s="14">
        <v>9174304.8466650005</v>
      </c>
      <c r="AK2000" s="65"/>
      <c r="AL2000" s="14">
        <v>0</v>
      </c>
      <c r="AM2000" s="65"/>
      <c r="AN2000" s="25">
        <v>777572.78</v>
      </c>
      <c r="AO2000" s="25">
        <v>772331.99</v>
      </c>
      <c r="AP2000" s="25">
        <v>796038.2</v>
      </c>
      <c r="AQ2000" s="25">
        <v>771822.56</v>
      </c>
      <c r="AR2000" s="25">
        <v>746226.74</v>
      </c>
      <c r="AS2000" s="25">
        <v>800669.57</v>
      </c>
      <c r="AT2000" s="25">
        <v>765099.32</v>
      </c>
      <c r="AU2000" s="25">
        <v>797194.79</v>
      </c>
      <c r="AV2000" s="25">
        <v>734038.53</v>
      </c>
      <c r="AW2000" s="25">
        <v>742855.2</v>
      </c>
      <c r="AX2000" s="25">
        <v>748458.13</v>
      </c>
      <c r="AY2000" s="25">
        <v>737662.34</v>
      </c>
      <c r="AZ2000" s="93"/>
      <c r="BA2000" s="10"/>
      <c r="BB2000" s="10"/>
      <c r="BC2000" s="10"/>
      <c r="BD2000" s="10"/>
      <c r="BE2000" s="10"/>
      <c r="BF2000" s="10"/>
      <c r="BG2000" s="10"/>
      <c r="BH2000" s="10"/>
      <c r="BI2000" s="10"/>
      <c r="BJ2000" s="10"/>
      <c r="BK2000" s="10"/>
      <c r="BL2000" s="10"/>
      <c r="BM2000" s="10"/>
      <c r="BN2000" s="10"/>
      <c r="BO2000" s="10"/>
      <c r="BP2000" s="10"/>
      <c r="BQ2000" s="10"/>
      <c r="BR2000" s="10"/>
      <c r="BS2000" s="10"/>
      <c r="BT2000" s="10"/>
      <c r="BU2000" s="10"/>
      <c r="BV2000" s="10"/>
      <c r="BW2000" s="10"/>
      <c r="BX2000" s="10"/>
      <c r="BY2000" s="10"/>
      <c r="BZ2000" s="10"/>
      <c r="CA2000" s="10"/>
      <c r="CB2000" s="10"/>
      <c r="CC2000" s="10"/>
      <c r="CD2000" s="10"/>
      <c r="CE2000" s="10"/>
      <c r="CF2000" s="10"/>
      <c r="CG2000" s="10"/>
      <c r="CH2000" s="10"/>
      <c r="CI2000" s="10"/>
      <c r="CJ2000" s="10"/>
      <c r="CK2000" s="10"/>
      <c r="CL2000" s="10"/>
      <c r="CM2000" s="10"/>
      <c r="CN2000" s="10"/>
      <c r="CO2000" s="10"/>
      <c r="CP2000" s="10"/>
      <c r="CQ2000" s="10"/>
      <c r="CR2000" s="10"/>
      <c r="CS2000" s="10"/>
      <c r="CT2000" s="10"/>
      <c r="CU2000" s="10"/>
      <c r="CV2000" s="10"/>
      <c r="CW2000" s="10"/>
      <c r="CX2000" s="10"/>
      <c r="CY2000" s="10"/>
      <c r="CZ2000" s="10"/>
      <c r="DA2000" s="10"/>
      <c r="DB2000" s="10"/>
      <c r="DC2000" s="10"/>
      <c r="DD2000" s="10"/>
      <c r="DE2000" s="10"/>
      <c r="DF2000" s="10"/>
      <c r="DG2000" s="10"/>
      <c r="DH2000" s="10"/>
      <c r="DI2000" s="10"/>
      <c r="DJ2000" s="10"/>
      <c r="DK2000" s="10"/>
      <c r="DL2000" s="10"/>
      <c r="DM2000" s="10"/>
      <c r="DN2000" s="10"/>
      <c r="DO2000" s="10"/>
      <c r="DP2000" s="10"/>
      <c r="DQ2000" s="10"/>
      <c r="DR2000" s="10"/>
      <c r="DS2000" s="10"/>
    </row>
    <row r="2001" spans="1:123" s="25" customFormat="1" ht="10.95" customHeight="1" x14ac:dyDescent="0.25">
      <c r="A2001" s="87" t="s">
        <v>348</v>
      </c>
      <c r="B2001" s="88"/>
      <c r="C2001" s="88"/>
      <c r="D2001" s="88"/>
      <c r="E2001" s="89"/>
      <c r="F2001" s="90"/>
      <c r="G2001" s="13"/>
      <c r="H2001" s="13"/>
      <c r="I2001" s="13"/>
      <c r="J2001" s="13"/>
      <c r="K2001" s="14" t="s">
        <v>303</v>
      </c>
      <c r="L2001" s="91">
        <v>5006</v>
      </c>
      <c r="M2001" s="92"/>
      <c r="N2001" s="25" t="str">
        <f>TRIM("      TOTAL EMPLOYEE WAGES")</f>
        <v>TOTAL EMPLOYEE WAGES</v>
      </c>
      <c r="P2001" s="70"/>
      <c r="Q2001" s="10"/>
      <c r="R2001" s="85"/>
      <c r="S2001" s="93"/>
      <c r="T2001" s="25">
        <f>AD2001/T$6</f>
        <v>348603.80333333334</v>
      </c>
      <c r="V2001" s="25">
        <f>AF2001/V$6</f>
        <v>335417.92888888885</v>
      </c>
      <c r="X2001" s="25">
        <f>AH2001/X$6</f>
        <v>308213.78083333332</v>
      </c>
      <c r="Z2001" s="25">
        <f>AJ2001/Z$6</f>
        <v>322457.28435158334</v>
      </c>
      <c r="AA2001" s="93"/>
      <c r="AB2001" s="14">
        <f>AL2001/AB$6</f>
        <v>0</v>
      </c>
      <c r="AC2001" s="65"/>
      <c r="AD2001" s="14">
        <v>1045811.41</v>
      </c>
      <c r="AE2001" s="14"/>
      <c r="AF2001" s="14">
        <v>3018761.36</v>
      </c>
      <c r="AG2001" s="14"/>
      <c r="AH2001" s="14">
        <v>3698565.37</v>
      </c>
      <c r="AI2001" s="14"/>
      <c r="AJ2001" s="14">
        <v>3869487.412219</v>
      </c>
      <c r="AK2001" s="65"/>
      <c r="AL2001" s="14">
        <v>0</v>
      </c>
      <c r="AM2001" s="65"/>
      <c r="AN2001" s="25">
        <v>331352.38</v>
      </c>
      <c r="AO2001" s="25">
        <v>335169.3</v>
      </c>
      <c r="AP2001" s="25">
        <v>308681.21000000002</v>
      </c>
      <c r="AQ2001" s="25">
        <v>313975.61</v>
      </c>
      <c r="AR2001" s="25">
        <v>305967.63</v>
      </c>
      <c r="AS2001" s="25">
        <v>341946.99</v>
      </c>
      <c r="AT2001" s="25">
        <v>339531.1</v>
      </c>
      <c r="AU2001" s="25">
        <v>333825.64</v>
      </c>
      <c r="AV2001" s="25">
        <v>337702.98</v>
      </c>
      <c r="AW2001" s="25">
        <v>341046.21</v>
      </c>
      <c r="AX2001" s="25">
        <v>359159.38</v>
      </c>
      <c r="AY2001" s="25">
        <v>345605.82</v>
      </c>
      <c r="AZ2001" s="93"/>
      <c r="BA2001" s="10"/>
      <c r="BB2001" s="10"/>
      <c r="BC2001" s="10"/>
      <c r="BD2001" s="10"/>
      <c r="BE2001" s="10"/>
      <c r="BF2001" s="10"/>
      <c r="BG2001" s="10"/>
      <c r="BH2001" s="10"/>
      <c r="BI2001" s="10"/>
      <c r="BJ2001" s="10"/>
      <c r="BK2001" s="10"/>
      <c r="BL2001" s="10"/>
      <c r="BM2001" s="10"/>
      <c r="BN2001" s="10"/>
      <c r="BO2001" s="10"/>
      <c r="BP2001" s="10"/>
      <c r="BQ2001" s="10"/>
      <c r="BR2001" s="10"/>
      <c r="BS2001" s="10"/>
      <c r="BT2001" s="10"/>
      <c r="BU2001" s="10"/>
      <c r="BV2001" s="10"/>
      <c r="BW2001" s="10"/>
      <c r="BX2001" s="10"/>
      <c r="BY2001" s="10"/>
      <c r="BZ2001" s="10"/>
      <c r="CA2001" s="10"/>
      <c r="CB2001" s="10"/>
      <c r="CC2001" s="10"/>
      <c r="CD2001" s="10"/>
      <c r="CE2001" s="10"/>
      <c r="CF2001" s="10"/>
      <c r="CG2001" s="10"/>
      <c r="CH2001" s="10"/>
      <c r="CI2001" s="10"/>
      <c r="CJ2001" s="10"/>
      <c r="CK2001" s="10"/>
      <c r="CL2001" s="10"/>
      <c r="CM2001" s="10"/>
      <c r="CN2001" s="10"/>
      <c r="CO2001" s="10"/>
      <c r="CP2001" s="10"/>
      <c r="CQ2001" s="10"/>
      <c r="CR2001" s="10"/>
      <c r="CS2001" s="10"/>
      <c r="CT2001" s="10"/>
      <c r="CU2001" s="10"/>
      <c r="CV2001" s="10"/>
      <c r="CW2001" s="10"/>
      <c r="CX2001" s="10"/>
      <c r="CY2001" s="10"/>
      <c r="CZ2001" s="10"/>
      <c r="DA2001" s="10"/>
      <c r="DB2001" s="10"/>
      <c r="DC2001" s="10"/>
      <c r="DD2001" s="10"/>
      <c r="DE2001" s="10"/>
      <c r="DF2001" s="10"/>
      <c r="DG2001" s="10"/>
      <c r="DH2001" s="10"/>
      <c r="DI2001" s="10"/>
      <c r="DJ2001" s="10"/>
      <c r="DK2001" s="10"/>
      <c r="DL2001" s="10"/>
      <c r="DM2001" s="10"/>
      <c r="DN2001" s="10"/>
      <c r="DO2001" s="10"/>
      <c r="DP2001" s="10"/>
      <c r="DQ2001" s="10"/>
      <c r="DR2001" s="10"/>
      <c r="DS2001" s="10"/>
    </row>
    <row r="2002" spans="1:123" s="25" customFormat="1" ht="10.95" customHeight="1" x14ac:dyDescent="0.25">
      <c r="A2002" s="87" t="s">
        <v>348</v>
      </c>
      <c r="B2002" s="88"/>
      <c r="C2002" s="88"/>
      <c r="D2002" s="88"/>
      <c r="E2002" s="89"/>
      <c r="F2002" s="90"/>
      <c r="G2002" s="13"/>
      <c r="H2002" s="13"/>
      <c r="I2002" s="13"/>
      <c r="J2002" s="13"/>
      <c r="K2002" s="14" t="s">
        <v>305</v>
      </c>
      <c r="L2002" s="91">
        <v>5006</v>
      </c>
      <c r="M2002" s="92"/>
      <c r="N2002" s="25" t="str">
        <f>TRIM("TOTAL COMPENSATION")</f>
        <v>TOTAL COMPENSATION</v>
      </c>
      <c r="P2002" s="70"/>
      <c r="Q2002" s="10"/>
      <c r="R2002" s="85"/>
      <c r="S2002" s="93"/>
      <c r="T2002" s="25">
        <f>AD2002/T$6</f>
        <v>348603.80333333334</v>
      </c>
      <c r="V2002" s="25">
        <f>AF2002/V$6</f>
        <v>335417.92888888885</v>
      </c>
      <c r="X2002" s="25">
        <f>AH2002/X$6</f>
        <v>308213.78083333332</v>
      </c>
      <c r="Z2002" s="25">
        <f>AJ2002/Z$6</f>
        <v>322457.28435158334</v>
      </c>
      <c r="AA2002" s="93"/>
      <c r="AB2002" s="14">
        <f>AL2002/AB$6</f>
        <v>0</v>
      </c>
      <c r="AC2002" s="65"/>
      <c r="AD2002" s="14">
        <v>1045811.41</v>
      </c>
      <c r="AE2002" s="14"/>
      <c r="AF2002" s="14">
        <v>3018761.36</v>
      </c>
      <c r="AG2002" s="14"/>
      <c r="AH2002" s="14">
        <v>3698565.37</v>
      </c>
      <c r="AI2002" s="14"/>
      <c r="AJ2002" s="14">
        <v>3869487.412219</v>
      </c>
      <c r="AK2002" s="65"/>
      <c r="AL2002" s="14">
        <v>0</v>
      </c>
      <c r="AM2002" s="65"/>
      <c r="AN2002" s="25">
        <v>331352.38</v>
      </c>
      <c r="AO2002" s="25">
        <v>335169.3</v>
      </c>
      <c r="AP2002" s="25">
        <v>308681.21000000002</v>
      </c>
      <c r="AQ2002" s="25">
        <v>313975.61</v>
      </c>
      <c r="AR2002" s="25">
        <v>305967.63</v>
      </c>
      <c r="AS2002" s="25">
        <v>341946.99</v>
      </c>
      <c r="AT2002" s="25">
        <v>339531.1</v>
      </c>
      <c r="AU2002" s="25">
        <v>333825.64</v>
      </c>
      <c r="AV2002" s="25">
        <v>337702.98</v>
      </c>
      <c r="AW2002" s="25">
        <v>341046.21</v>
      </c>
      <c r="AX2002" s="25">
        <v>359159.38</v>
      </c>
      <c r="AY2002" s="25">
        <v>345605.82</v>
      </c>
      <c r="AZ2002" s="93"/>
      <c r="BA2002" s="10"/>
      <c r="BB2002" s="10"/>
      <c r="BC2002" s="10"/>
      <c r="BD2002" s="10"/>
      <c r="BE2002" s="10"/>
      <c r="BF2002" s="10"/>
      <c r="BG2002" s="10"/>
      <c r="BH2002" s="10"/>
      <c r="BI2002" s="10"/>
      <c r="BJ2002" s="10"/>
      <c r="BK2002" s="10"/>
      <c r="BL2002" s="10"/>
      <c r="BM2002" s="10"/>
      <c r="BN2002" s="10"/>
      <c r="BO2002" s="10"/>
      <c r="BP2002" s="10"/>
      <c r="BQ2002" s="10"/>
      <c r="BR2002" s="10"/>
      <c r="BS2002" s="10"/>
      <c r="BT2002" s="10"/>
      <c r="BU2002" s="10"/>
      <c r="BV2002" s="10"/>
      <c r="BW2002" s="10"/>
      <c r="BX2002" s="10"/>
      <c r="BY2002" s="10"/>
      <c r="BZ2002" s="10"/>
      <c r="CA2002" s="10"/>
      <c r="CB2002" s="10"/>
      <c r="CC2002" s="10"/>
      <c r="CD2002" s="10"/>
      <c r="CE2002" s="10"/>
      <c r="CF2002" s="10"/>
      <c r="CG2002" s="10"/>
      <c r="CH2002" s="10"/>
      <c r="CI2002" s="10"/>
      <c r="CJ2002" s="10"/>
      <c r="CK2002" s="10"/>
      <c r="CL2002" s="10"/>
      <c r="CM2002" s="10"/>
      <c r="CN2002" s="10"/>
      <c r="CO2002" s="10"/>
      <c r="CP2002" s="10"/>
      <c r="CQ2002" s="10"/>
      <c r="CR2002" s="10"/>
      <c r="CS2002" s="10"/>
      <c r="CT2002" s="10"/>
      <c r="CU2002" s="10"/>
      <c r="CV2002" s="10"/>
      <c r="CW2002" s="10"/>
      <c r="CX2002" s="10"/>
      <c r="CY2002" s="10"/>
      <c r="CZ2002" s="10"/>
      <c r="DA2002" s="10"/>
      <c r="DB2002" s="10"/>
      <c r="DC2002" s="10"/>
      <c r="DD2002" s="10"/>
      <c r="DE2002" s="10"/>
      <c r="DF2002" s="10"/>
      <c r="DG2002" s="10"/>
      <c r="DH2002" s="10"/>
      <c r="DI2002" s="10"/>
      <c r="DJ2002" s="10"/>
      <c r="DK2002" s="10"/>
      <c r="DL2002" s="10"/>
      <c r="DM2002" s="10"/>
      <c r="DN2002" s="10"/>
      <c r="DO2002" s="10"/>
      <c r="DP2002" s="10"/>
      <c r="DQ2002" s="10"/>
      <c r="DR2002" s="10"/>
      <c r="DS2002" s="10"/>
    </row>
    <row r="2003" spans="1:123" x14ac:dyDescent="0.25">
      <c r="A2003" s="75" t="s">
        <v>348</v>
      </c>
      <c r="L2003" s="94"/>
    </row>
    <row r="2004" spans="1:123" s="86" customFormat="1" ht="15" customHeight="1" x14ac:dyDescent="0.25">
      <c r="A2004" s="75" t="s">
        <v>348</v>
      </c>
      <c r="B2004" s="80"/>
      <c r="C2004" s="80"/>
      <c r="D2004" s="80"/>
      <c r="E2004" s="81"/>
      <c r="F2004" s="82"/>
      <c r="G2004" s="81"/>
      <c r="H2004" s="81"/>
      <c r="I2004" s="81"/>
      <c r="J2004" s="81"/>
      <c r="K2004" s="81"/>
      <c r="L2004" s="83">
        <f>L2005</f>
        <v>5006</v>
      </c>
      <c r="M2004" s="84" t="s">
        <v>351</v>
      </c>
      <c r="N2004" s="84"/>
      <c r="O2004" s="84"/>
      <c r="P2004" s="84"/>
      <c r="Q2004" s="84"/>
      <c r="R2004" s="84"/>
      <c r="S2004" s="84"/>
      <c r="T2004" s="84"/>
      <c r="U2004" s="84"/>
      <c r="V2004" s="84"/>
      <c r="W2004" s="84"/>
      <c r="X2004" s="84"/>
      <c r="Y2004" s="84"/>
      <c r="Z2004" s="84"/>
      <c r="AA2004" s="84"/>
      <c r="AB2004" s="81"/>
      <c r="AC2004" s="81"/>
      <c r="AD2004" s="14"/>
      <c r="AE2004" s="14"/>
      <c r="AF2004" s="14"/>
      <c r="AG2004" s="14"/>
      <c r="AH2004" s="14"/>
      <c r="AI2004" s="14"/>
      <c r="AJ2004" s="14"/>
      <c r="AK2004" s="14"/>
      <c r="AL2004" s="14"/>
      <c r="AM2004" s="14"/>
      <c r="AN2004" s="85"/>
      <c r="AO2004" s="85"/>
      <c r="AP2004" s="85"/>
      <c r="AQ2004" s="85"/>
      <c r="AR2004" s="85"/>
      <c r="AS2004" s="85"/>
      <c r="AT2004" s="85"/>
      <c r="AU2004" s="85"/>
      <c r="AV2004" s="85"/>
      <c r="AW2004" s="85"/>
      <c r="AX2004" s="85"/>
      <c r="AY2004" s="85"/>
      <c r="AZ2004" s="84"/>
      <c r="BA2004" s="10"/>
      <c r="BB2004" s="10"/>
      <c r="BC2004" s="10"/>
      <c r="BD2004" s="10"/>
      <c r="BE2004" s="10"/>
      <c r="BF2004" s="10"/>
      <c r="BG2004" s="10"/>
      <c r="BH2004" s="10"/>
      <c r="BI2004" s="10"/>
      <c r="BJ2004" s="10"/>
      <c r="BK2004" s="10"/>
      <c r="BL2004" s="10"/>
      <c r="BM2004" s="10"/>
      <c r="BN2004" s="10"/>
      <c r="BO2004" s="10"/>
      <c r="BP2004" s="10"/>
      <c r="BQ2004" s="10"/>
      <c r="BR2004" s="10"/>
      <c r="BS2004" s="10"/>
      <c r="BT2004" s="10"/>
      <c r="BU2004" s="10"/>
      <c r="BV2004" s="10"/>
      <c r="BW2004" s="10"/>
      <c r="BX2004" s="10"/>
      <c r="BY2004" s="10"/>
      <c r="BZ2004" s="10"/>
      <c r="CA2004" s="10"/>
      <c r="CB2004" s="10"/>
      <c r="CC2004" s="10"/>
      <c r="CD2004" s="10"/>
      <c r="CE2004" s="10"/>
      <c r="CF2004" s="10"/>
      <c r="CG2004" s="10"/>
      <c r="CH2004" s="10"/>
      <c r="CI2004" s="10"/>
      <c r="CJ2004" s="10"/>
      <c r="CK2004" s="10"/>
      <c r="CL2004" s="10"/>
      <c r="CM2004" s="10"/>
      <c r="CN2004" s="10"/>
      <c r="CO2004" s="10"/>
      <c r="CP2004" s="10"/>
      <c r="CQ2004" s="10"/>
      <c r="CR2004" s="10"/>
      <c r="CS2004" s="10"/>
      <c r="CT2004" s="10"/>
      <c r="CU2004" s="10"/>
      <c r="CV2004" s="10"/>
      <c r="CW2004" s="10"/>
      <c r="CX2004" s="10"/>
      <c r="CY2004" s="10"/>
      <c r="CZ2004" s="10"/>
      <c r="DA2004" s="10"/>
      <c r="DB2004" s="10"/>
      <c r="DC2004" s="10"/>
      <c r="DD2004" s="10"/>
      <c r="DE2004" s="10"/>
      <c r="DF2004" s="10"/>
      <c r="DG2004" s="10"/>
      <c r="DH2004" s="10"/>
      <c r="DI2004" s="10"/>
      <c r="DJ2004" s="10"/>
      <c r="DK2004" s="10"/>
      <c r="DL2004" s="10"/>
      <c r="DM2004" s="10"/>
      <c r="DN2004" s="10"/>
      <c r="DO2004" s="10"/>
      <c r="DP2004" s="10"/>
      <c r="DQ2004" s="10"/>
      <c r="DR2004" s="10"/>
      <c r="DS2004" s="10"/>
    </row>
    <row r="2005" spans="1:123" s="101" customFormat="1" ht="10.95" customHeight="1" x14ac:dyDescent="0.25">
      <c r="A2005" s="75" t="s">
        <v>348</v>
      </c>
      <c r="B2005" s="95" t="str">
        <f t="shared" ref="B2005" si="558">IF(E2005&gt;0,"Bud02 " &amp; C2005 &amp;","&amp;D2005&amp;",'"&amp;E2005&amp;"',"&amp;1*R2005)</f>
        <v>Bud02 2020,5006,'xpr003',0.096153</v>
      </c>
      <c r="C2005" s="96">
        <f t="shared" ref="C2005" si="559">$E$5</f>
        <v>2020</v>
      </c>
      <c r="D2005" s="96">
        <v>5006</v>
      </c>
      <c r="E2005" s="97" t="str">
        <f>K2005</f>
        <v>xpr003</v>
      </c>
      <c r="F2005" s="90"/>
      <c r="G2005" s="98">
        <f>IF(""="",1,SUBSTITUTE(SUBSTITUTE("","xxp","xpp"),"xppm13","xppm08"))</f>
        <v>1</v>
      </c>
      <c r="H2005" s="98">
        <f>IF(""="",1,"")</f>
        <v>1</v>
      </c>
      <c r="I2005" s="98">
        <f>IF(""="",1,IF(LEFT("",1)&lt;&gt;"E","",1))</f>
        <v>1</v>
      </c>
      <c r="J2005" s="98">
        <f>IF(""="",1,IF(LEFT("",1)="E","",1))</f>
        <v>1</v>
      </c>
      <c r="K2005" s="99" t="s">
        <v>352</v>
      </c>
      <c r="L2005" s="91">
        <v>5006</v>
      </c>
      <c r="M2005" s="100" t="str">
        <f>IF(LEFT($G2005,4)="xppm","*","")</f>
        <v/>
      </c>
      <c r="N2005" s="101" t="str">
        <f>UPPER(TRIM("        NON_PRODUCTIVE RATE (NON-EXEMPT)"))</f>
        <v>NON_PRODUCTIVE RATE (NON-EXEMPT)</v>
      </c>
      <c r="P2005" s="102"/>
      <c r="R2005" s="103">
        <f>IFERROR(IF(1*AB2005&gt;0,AB2005,Z2005),Z2005)</f>
        <v>9.6153000000000002E-2</v>
      </c>
      <c r="S2005" s="104"/>
      <c r="T2005" s="105">
        <f>IFERROR(IF(LEFT($G2005,4)="xppm",AD2005/VLOOKUP($G2005,$K$11:$Z$28,T$1,0),IF(LEFT($J2005,1)="E",AD2005/VLOOKUP($J2005,$K$11:$Z$28,T$1,0),AD2005/T$6)),"")</f>
        <v>0</v>
      </c>
      <c r="U2005" s="105"/>
      <c r="V2005" s="105">
        <f>IFERROR(IF(LEFT($G2005,4)="xppm",AF2005/VLOOKUP($G2005,$K$11:$Z$28,V$1,0),IF(LEFT($J2005,1)="E",AF2005/VLOOKUP($J2005,$K$11:$Z$28,V$1,0),AF2005/V$6)),"")</f>
        <v>0</v>
      </c>
      <c r="W2005" s="105"/>
      <c r="X2005" s="105">
        <f>IFERROR(IF(LEFT($G2005,4)="xppm",AH2005/VLOOKUP($G2005,$K$11:$Z$28,X$1,0),IF(LEFT($J2005,1)="E",AH2005/VLOOKUP($J2005,$K$11:$Z$28,X$1,0),AH2005/X$6)),"")</f>
        <v>0</v>
      </c>
      <c r="Y2005" s="105"/>
      <c r="Z2005" s="105">
        <f>IFERROR(IF(LEFT($G2005,4)="xppm",AJ2005/VLOOKUP($G2005,$K$11:$Z$28,Z$1,0),IF(LEFT($J2005,1)="E",AJ2005/VLOOKUP($J2005,$K$11:$Z$28,Z$1,0),AJ2005/Z$6)),"")</f>
        <v>9.6153000000000002E-2</v>
      </c>
      <c r="AA2005" s="104"/>
      <c r="AB2005" s="106">
        <f>IFERROR(IF(LEFT($G2005,4)="xppm",AL2005/VLOOKUP($G2005,$K$11:$Z$28,AB$1,0),IF(LEFT($J2005,1)="E",AL2005/VLOOKUP($J2005,$K$11:$AB$28,AB$1,0),AL2005/AB$6)),"")</f>
        <v>0</v>
      </c>
      <c r="AC2005" s="107"/>
      <c r="AD2005" s="106"/>
      <c r="AE2005" s="106"/>
      <c r="AF2005" s="106"/>
      <c r="AG2005" s="106"/>
      <c r="AH2005" s="106"/>
      <c r="AI2005" s="106"/>
      <c r="AJ2005" s="106">
        <v>1.1538360000000001</v>
      </c>
      <c r="AK2005" s="107"/>
      <c r="AL2005" s="106">
        <v>0</v>
      </c>
      <c r="AM2005" s="107"/>
      <c r="AN2005" s="105"/>
      <c r="AO2005" s="105"/>
      <c r="AP2005" s="105"/>
      <c r="AQ2005" s="105"/>
      <c r="AR2005" s="105"/>
      <c r="AS2005" s="105"/>
      <c r="AT2005" s="105"/>
      <c r="AU2005" s="105"/>
      <c r="AV2005" s="105"/>
      <c r="AW2005" s="105"/>
      <c r="AX2005" s="105"/>
      <c r="AY2005" s="105"/>
      <c r="AZ2005" s="108"/>
      <c r="BA2005" s="10"/>
      <c r="BB2005" s="10"/>
      <c r="BC2005" s="10"/>
      <c r="BD2005" s="10"/>
      <c r="BE2005" s="10"/>
      <c r="BF2005" s="10"/>
      <c r="BG2005" s="10"/>
      <c r="BH2005" s="10"/>
      <c r="BI2005" s="10"/>
      <c r="BJ2005" s="10"/>
      <c r="BK2005" s="10"/>
      <c r="BL2005" s="10"/>
      <c r="BM2005" s="10"/>
      <c r="BN2005" s="10"/>
      <c r="BO2005" s="10"/>
      <c r="BP2005" s="10"/>
      <c r="BQ2005" s="10"/>
      <c r="BR2005" s="10"/>
      <c r="BS2005" s="10"/>
      <c r="BT2005" s="10"/>
      <c r="BU2005" s="10"/>
      <c r="BV2005" s="10"/>
      <c r="BW2005" s="10"/>
      <c r="BX2005" s="10"/>
      <c r="BY2005" s="10"/>
      <c r="BZ2005" s="10"/>
      <c r="CA2005" s="10"/>
      <c r="CB2005" s="10"/>
      <c r="CC2005" s="10"/>
      <c r="CD2005" s="10"/>
      <c r="CE2005" s="10"/>
      <c r="CF2005" s="10"/>
      <c r="CG2005" s="10"/>
      <c r="CH2005" s="10"/>
      <c r="CI2005" s="10"/>
      <c r="CJ2005" s="10"/>
      <c r="CK2005" s="10"/>
      <c r="CL2005" s="10"/>
      <c r="CM2005" s="10"/>
      <c r="CN2005" s="10"/>
      <c r="CO2005" s="10"/>
      <c r="CP2005" s="10"/>
      <c r="CQ2005" s="10"/>
      <c r="CR2005" s="10"/>
      <c r="CS2005" s="10"/>
      <c r="CT2005" s="10"/>
      <c r="CU2005" s="10"/>
      <c r="CV2005" s="10"/>
      <c r="CW2005" s="10"/>
      <c r="CX2005" s="10"/>
      <c r="CY2005" s="10"/>
      <c r="CZ2005" s="10"/>
      <c r="DA2005" s="10"/>
      <c r="DB2005" s="10"/>
      <c r="DC2005" s="10"/>
      <c r="DD2005" s="10"/>
      <c r="DE2005" s="10"/>
      <c r="DF2005" s="10"/>
      <c r="DG2005" s="10"/>
      <c r="DH2005" s="10"/>
      <c r="DI2005" s="10"/>
      <c r="DJ2005" s="10"/>
      <c r="DK2005" s="10"/>
      <c r="DL2005" s="10"/>
      <c r="DM2005" s="10"/>
      <c r="DN2005" s="10"/>
      <c r="DO2005" s="10"/>
      <c r="DP2005" s="10"/>
      <c r="DQ2005" s="10"/>
      <c r="DR2005" s="10"/>
      <c r="DS2005" s="10"/>
    </row>
    <row r="2006" spans="1:123" s="101" customFormat="1" ht="10.95" customHeight="1" x14ac:dyDescent="0.25">
      <c r="A2006" s="75" t="s">
        <v>348</v>
      </c>
      <c r="B2006" s="95" t="str">
        <f>IF(E2006&gt;0,"Bud02 " &amp; C2006 &amp;","&amp;D2006&amp;",'"&amp;E2006&amp;"',"&amp;1*R2006)</f>
        <v>Bud02 2020,5006,'xpr007',0</v>
      </c>
      <c r="C2006" s="96">
        <f>$E$5</f>
        <v>2020</v>
      </c>
      <c r="D2006" s="96">
        <v>5006</v>
      </c>
      <c r="E2006" s="97" t="str">
        <f>K2006</f>
        <v>xpr007</v>
      </c>
      <c r="F2006" s="90"/>
      <c r="G2006" s="98">
        <f>IF(""="",1,SUBSTITUTE(SUBSTITUTE("","xxp","xpp"),"xppm13","xppm08"))</f>
        <v>1</v>
      </c>
      <c r="H2006" s="98">
        <f>IF(""="",1,"")</f>
        <v>1</v>
      </c>
      <c r="I2006" s="98">
        <f>IF(""="",1,IF(LEFT("",1)&lt;&gt;"E","",1))</f>
        <v>1</v>
      </c>
      <c r="J2006" s="98">
        <f>IF(""="",1,IF(LEFT("",1)="E","",1))</f>
        <v>1</v>
      </c>
      <c r="K2006" s="99" t="s">
        <v>353</v>
      </c>
      <c r="L2006" s="91">
        <v>5006</v>
      </c>
      <c r="M2006" s="100" t="str">
        <f>IF(LEFT($G2006,4)="xppm","*","")</f>
        <v/>
      </c>
      <c r="N2006" s="101" t="str">
        <f>UPPER(TRIM("        NON_PRODUCTIVE RATE (EXEMPT)"))</f>
        <v>NON_PRODUCTIVE RATE (EXEMPT)</v>
      </c>
      <c r="P2006" s="102"/>
      <c r="R2006" s="103">
        <f>IFERROR(IF(1*AB2006&gt;0,AB2006,Z2006),Z2006)</f>
        <v>0</v>
      </c>
      <c r="S2006" s="104"/>
      <c r="T2006" s="105">
        <f>IFERROR(IF(LEFT($G2006,4)="xppm",AD2006/VLOOKUP($G2006,$K$11:$Z$28,T$1,0),IF(LEFT($J2006,1)="E",AD2006/VLOOKUP($J2006,$K$11:$Z$28,T$1,0),AD2006/T$6)),"")</f>
        <v>0</v>
      </c>
      <c r="U2006" s="105"/>
      <c r="V2006" s="105">
        <f>IFERROR(IF(LEFT($G2006,4)="xppm",AF2006/VLOOKUP($G2006,$K$11:$Z$28,V$1,0),IF(LEFT($J2006,1)="E",AF2006/VLOOKUP($J2006,$K$11:$Z$28,V$1,0),AF2006/V$6)),"")</f>
        <v>0</v>
      </c>
      <c r="W2006" s="105"/>
      <c r="X2006" s="105">
        <f>IFERROR(IF(LEFT($G2006,4)="xppm",AH2006/VLOOKUP($G2006,$K$11:$Z$28,X$1,0),IF(LEFT($J2006,1)="E",AH2006/VLOOKUP($J2006,$K$11:$Z$28,X$1,0),AH2006/X$6)),"")</f>
        <v>0</v>
      </c>
      <c r="Y2006" s="105"/>
      <c r="Z2006" s="105">
        <f>IFERROR(IF(LEFT($G2006,4)="xppm",AJ2006/VLOOKUP($G2006,$K$11:$Z$28,Z$1,0),IF(LEFT($J2006,1)="E",AJ2006/VLOOKUP($J2006,$K$11:$Z$28,Z$1,0),AJ2006/Z$6)),"")</f>
        <v>0</v>
      </c>
      <c r="AA2006" s="104"/>
      <c r="AB2006" s="106">
        <f>IFERROR(IF(LEFT($G2006,4)="xppm",AL2006/VLOOKUP($G2006,$K$11:$Z$28,AB$1,0),IF(LEFT($J2006,1)="E",AL2006/VLOOKUP($J2006,$K$11:$AB$28,AB$1,0),AL2006/AB$6)),"")</f>
        <v>0</v>
      </c>
      <c r="AC2006" s="107"/>
      <c r="AD2006" s="106"/>
      <c r="AE2006" s="106"/>
      <c r="AF2006" s="106"/>
      <c r="AG2006" s="106"/>
      <c r="AH2006" s="106"/>
      <c r="AI2006" s="106"/>
      <c r="AJ2006" s="106">
        <v>0</v>
      </c>
      <c r="AK2006" s="107"/>
      <c r="AL2006" s="106">
        <v>0</v>
      </c>
      <c r="AM2006" s="107"/>
      <c r="AN2006" s="105"/>
      <c r="AO2006" s="105"/>
      <c r="AP2006" s="105"/>
      <c r="AQ2006" s="105"/>
      <c r="AR2006" s="105"/>
      <c r="AS2006" s="105"/>
      <c r="AT2006" s="105"/>
      <c r="AU2006" s="105"/>
      <c r="AV2006" s="105"/>
      <c r="AW2006" s="105"/>
      <c r="AX2006" s="105"/>
      <c r="AY2006" s="105"/>
      <c r="AZ2006" s="108"/>
      <c r="BA2006" s="10"/>
      <c r="BB2006" s="10"/>
      <c r="BC2006" s="10"/>
      <c r="BD2006" s="10"/>
      <c r="BE2006" s="10"/>
      <c r="BF2006" s="10"/>
      <c r="BG2006" s="10"/>
      <c r="BH2006" s="10"/>
      <c r="BI2006" s="10"/>
      <c r="BJ2006" s="10"/>
      <c r="BK2006" s="10"/>
      <c r="BL2006" s="10"/>
      <c r="BM2006" s="10"/>
      <c r="BN2006" s="10"/>
      <c r="BO2006" s="10"/>
      <c r="BP2006" s="10"/>
      <c r="BQ2006" s="10"/>
      <c r="BR2006" s="10"/>
      <c r="BS2006" s="10"/>
      <c r="BT2006" s="10"/>
      <c r="BU2006" s="10"/>
      <c r="BV2006" s="10"/>
      <c r="BW2006" s="10"/>
      <c r="BX2006" s="10"/>
      <c r="BY2006" s="10"/>
      <c r="BZ2006" s="10"/>
      <c r="CA2006" s="10"/>
      <c r="CB2006" s="10"/>
      <c r="CC2006" s="10"/>
      <c r="CD2006" s="10"/>
      <c r="CE2006" s="10"/>
      <c r="CF2006" s="10"/>
      <c r="CG2006" s="10"/>
      <c r="CH2006" s="10"/>
      <c r="CI2006" s="10"/>
      <c r="CJ2006" s="10"/>
      <c r="CK2006" s="10"/>
      <c r="CL2006" s="10"/>
      <c r="CM2006" s="10"/>
      <c r="CN2006" s="10"/>
      <c r="CO2006" s="10"/>
      <c r="CP2006" s="10"/>
      <c r="CQ2006" s="10"/>
      <c r="CR2006" s="10"/>
      <c r="CS2006" s="10"/>
      <c r="CT2006" s="10"/>
      <c r="CU2006" s="10"/>
      <c r="CV2006" s="10"/>
      <c r="CW2006" s="10"/>
      <c r="CX2006" s="10"/>
      <c r="CY2006" s="10"/>
      <c r="CZ2006" s="10"/>
      <c r="DA2006" s="10"/>
      <c r="DB2006" s="10"/>
      <c r="DC2006" s="10"/>
      <c r="DD2006" s="10"/>
      <c r="DE2006" s="10"/>
      <c r="DF2006" s="10"/>
      <c r="DG2006" s="10"/>
      <c r="DH2006" s="10"/>
      <c r="DI2006" s="10"/>
      <c r="DJ2006" s="10"/>
      <c r="DK2006" s="10"/>
      <c r="DL2006" s="10"/>
      <c r="DM2006" s="10"/>
      <c r="DN2006" s="10"/>
      <c r="DO2006" s="10"/>
      <c r="DP2006" s="10"/>
      <c r="DQ2006" s="10"/>
      <c r="DR2006" s="10"/>
      <c r="DS2006" s="10"/>
    </row>
    <row r="2007" spans="1:123" x14ac:dyDescent="0.25">
      <c r="A2007" s="75" t="s">
        <v>348</v>
      </c>
      <c r="L2007" s="94"/>
    </row>
    <row r="2008" spans="1:123" s="86" customFormat="1" ht="15" customHeight="1" x14ac:dyDescent="0.25">
      <c r="A2008" s="75" t="s">
        <v>348</v>
      </c>
      <c r="B2008" s="80"/>
      <c r="C2008" s="80"/>
      <c r="D2008" s="80"/>
      <c r="E2008" s="81"/>
      <c r="F2008" s="82"/>
      <c r="G2008" s="81"/>
      <c r="H2008" s="81"/>
      <c r="I2008" s="81"/>
      <c r="J2008" s="81"/>
      <c r="K2008" s="81"/>
      <c r="L2008" s="83">
        <f>L2009</f>
        <v>5006</v>
      </c>
      <c r="M2008" s="84" t="s">
        <v>354</v>
      </c>
      <c r="N2008" s="84"/>
      <c r="O2008" s="84"/>
      <c r="P2008" s="84"/>
      <c r="Q2008" s="84"/>
      <c r="R2008" s="84"/>
      <c r="S2008" s="84"/>
      <c r="T2008" s="84"/>
      <c r="U2008" s="84"/>
      <c r="V2008" s="84"/>
      <c r="W2008" s="84"/>
      <c r="X2008" s="84"/>
      <c r="Y2008" s="84"/>
      <c r="Z2008" s="84"/>
      <c r="AA2008" s="84"/>
      <c r="AB2008" s="81"/>
      <c r="AC2008" s="81"/>
      <c r="AD2008" s="14"/>
      <c r="AE2008" s="14"/>
      <c r="AF2008" s="14"/>
      <c r="AG2008" s="14"/>
      <c r="AH2008" s="14"/>
      <c r="AI2008" s="14"/>
      <c r="AJ2008" s="14"/>
      <c r="AK2008" s="14"/>
      <c r="AL2008" s="14"/>
      <c r="AM2008" s="14"/>
      <c r="AN2008" s="85"/>
      <c r="AO2008" s="85"/>
      <c r="AP2008" s="85"/>
      <c r="AQ2008" s="85"/>
      <c r="AR2008" s="85"/>
      <c r="AS2008" s="85"/>
      <c r="AT2008" s="85"/>
      <c r="AU2008" s="85"/>
      <c r="AV2008" s="85"/>
      <c r="AW2008" s="85"/>
      <c r="AX2008" s="85"/>
      <c r="AY2008" s="85"/>
      <c r="AZ2008" s="84"/>
      <c r="BA2008" s="10"/>
      <c r="BB2008" s="10"/>
      <c r="BC2008" s="10"/>
      <c r="BD2008" s="10"/>
      <c r="BE2008" s="10"/>
      <c r="BF2008" s="10"/>
      <c r="BG2008" s="10"/>
      <c r="BH2008" s="10"/>
      <c r="BI2008" s="10"/>
      <c r="BJ2008" s="10"/>
      <c r="BK2008" s="10"/>
      <c r="BL2008" s="10"/>
      <c r="BM2008" s="10"/>
      <c r="BN2008" s="10"/>
      <c r="BO2008" s="10"/>
      <c r="BP2008" s="10"/>
      <c r="BQ2008" s="10"/>
      <c r="BR2008" s="10"/>
      <c r="BS2008" s="10"/>
      <c r="BT2008" s="10"/>
      <c r="BU2008" s="10"/>
      <c r="BV2008" s="10"/>
      <c r="BW2008" s="10"/>
      <c r="BX2008" s="10"/>
      <c r="BY2008" s="10"/>
      <c r="BZ2008" s="10"/>
      <c r="CA2008" s="10"/>
      <c r="CB2008" s="10"/>
      <c r="CC2008" s="10"/>
      <c r="CD2008" s="10"/>
      <c r="CE2008" s="10"/>
      <c r="CF2008" s="10"/>
      <c r="CG2008" s="10"/>
      <c r="CH2008" s="10"/>
      <c r="CI2008" s="10"/>
      <c r="CJ2008" s="10"/>
      <c r="CK2008" s="10"/>
      <c r="CL2008" s="10"/>
      <c r="CM2008" s="10"/>
      <c r="CN2008" s="10"/>
      <c r="CO2008" s="10"/>
      <c r="CP2008" s="10"/>
      <c r="CQ2008" s="10"/>
      <c r="CR2008" s="10"/>
      <c r="CS2008" s="10"/>
      <c r="CT2008" s="10"/>
      <c r="CU2008" s="10"/>
      <c r="CV2008" s="10"/>
      <c r="CW2008" s="10"/>
      <c r="CX2008" s="10"/>
      <c r="CY2008" s="10"/>
      <c r="CZ2008" s="10"/>
      <c r="DA2008" s="10"/>
      <c r="DB2008" s="10"/>
      <c r="DC2008" s="10"/>
      <c r="DD2008" s="10"/>
      <c r="DE2008" s="10"/>
      <c r="DF2008" s="10"/>
      <c r="DG2008" s="10"/>
      <c r="DH2008" s="10"/>
      <c r="DI2008" s="10"/>
      <c r="DJ2008" s="10"/>
      <c r="DK2008" s="10"/>
      <c r="DL2008" s="10"/>
      <c r="DM2008" s="10"/>
      <c r="DN2008" s="10"/>
      <c r="DO2008" s="10"/>
      <c r="DP2008" s="10"/>
      <c r="DQ2008" s="10"/>
      <c r="DR2008" s="10"/>
      <c r="DS2008" s="10"/>
    </row>
    <row r="2009" spans="1:123" s="101" customFormat="1" ht="10.95" customHeight="1" x14ac:dyDescent="0.25">
      <c r="A2009" s="75" t="s">
        <v>348</v>
      </c>
      <c r="B2009" s="95" t="str">
        <f t="shared" ref="B2009:B2012" si="560">IF(E2009&gt;0,"Bud02 " &amp; C2009 &amp;","&amp;D2009&amp;",'"&amp;E2009&amp;"',"&amp;1*R2009)</f>
        <v>Bud02 2020,5006,'xpr005',0.00159790369281705</v>
      </c>
      <c r="C2009" s="96">
        <f t="shared" ref="C2009:C2012" si="561">$E$5</f>
        <v>2020</v>
      </c>
      <c r="D2009" s="96">
        <v>5006</v>
      </c>
      <c r="E2009" s="97" t="str">
        <f>IF(LEFT(H2009,1) = "x",H2009,F2009)</f>
        <v>xpr005</v>
      </c>
      <c r="F2009" s="90">
        <v>500000</v>
      </c>
      <c r="G2009" s="98">
        <f>IF(""="",1,SUBSTITUTE(SUBSTITUTE("","xxp","xpp"),"xppm13","xppm08"))</f>
        <v>1</v>
      </c>
      <c r="H2009" s="98" t="str">
        <f>IF("xpr005"="",1,"xpr005")</f>
        <v>xpr005</v>
      </c>
      <c r="I2009" s="98">
        <f>IF("Ew57z"="",1,IF(LEFT("Ew57z",1)&lt;&gt;"E","Ew57z",1))</f>
        <v>1</v>
      </c>
      <c r="J2009" s="98" t="str">
        <f>IF("Ew57z"="",1,IF(LEFT("Ew57z",1)="E","Ew57z",1))</f>
        <v>Ew57z</v>
      </c>
      <c r="K2009" s="99" t="s">
        <v>355</v>
      </c>
      <c r="L2009" s="91">
        <v>5006</v>
      </c>
      <c r="M2009" s="100" t="str">
        <f>IF(LEFT($G2009,4)="xppm","*","")</f>
        <v/>
      </c>
      <c r="N2009" s="101" t="str">
        <f>UPPER(TRIM("          PAYROLL TAXES"))</f>
        <v>PAYROLL TAXES</v>
      </c>
      <c r="P2009" s="102" t="s">
        <v>356</v>
      </c>
      <c r="R2009" s="109">
        <f>IFERROR(IF(1*AB2009&gt;0,AB2009,V2009),V2009)</f>
        <v>1.5979036928170467E-3</v>
      </c>
      <c r="S2009" s="108"/>
      <c r="T2009" s="101">
        <f>IFERROR(IF(LEFT($G2009,4)="xppm",AD2009/VLOOKUP($G2009,$K$11:$Z$28,T$1,0),IF(LEFT($J2009,1)="E",AD2009/VLOOKUP($J2009,$K$11:$Z$28,T$1,0),AD2009/T$6)),"")</f>
        <v>1.4541669827376656E-3</v>
      </c>
      <c r="V2009" s="101">
        <f>IFERROR(IF(LEFT($G2009,4)="xppm",AF2009/VLOOKUP($G2009,$K$11:$Z$28,V$1,0),IF(LEFT($J2009,1)="E",AF2009/VLOOKUP($J2009,$K$11:$Z$28,V$1,0),AF2009/V$6)),"")</f>
        <v>1.5979036928170467E-3</v>
      </c>
      <c r="X2009" s="101">
        <f>IFERROR(IF(LEFT($G2009,4)="xppm",AH2009/VLOOKUP($G2009,$K$11:$Z$28,X$1,0),IF(LEFT($J2009,1)="E",AH2009/VLOOKUP($J2009,$K$11:$Z$28,X$1,0),AH2009/X$6)),"")</f>
        <v>1.8270974607542377E-3</v>
      </c>
      <c r="Z2009" s="101">
        <f>IFERROR(IF(LEFT($G2009,4)="xppm",AJ2009/VLOOKUP($G2009,$K$11:$Z$28,Z$1,0),IF(LEFT($J2009,1)="E",AJ2009/VLOOKUP($J2009,$K$11:$Z$28,Z$1,0),AJ2009/Z$6)),"")</f>
        <v>1.7910364120918595E-3</v>
      </c>
      <c r="AA2009" s="108"/>
      <c r="AB2009" s="99" t="str">
        <f>IFERROR(IF(LEFT($G2009,4)="xppm",AL2009/VLOOKUP($G2009,$K$11:$Z$28,AB$1,0),IF(LEFT($J2009,1)="E",AL2009/VLOOKUP($J2009,$K$11:$AB$28,AB$1,0),AL2009/AB$6)),"")</f>
        <v/>
      </c>
      <c r="AC2009" s="110"/>
      <c r="AD2009" s="14">
        <v>70393.17</v>
      </c>
      <c r="AE2009" s="14"/>
      <c r="AF2009" s="14">
        <v>228296.66</v>
      </c>
      <c r="AG2009" s="14"/>
      <c r="AH2009" s="14">
        <v>281197.82</v>
      </c>
      <c r="AI2009" s="14"/>
      <c r="AJ2009" s="14">
        <v>324254.04960500001</v>
      </c>
      <c r="AK2009" s="65"/>
      <c r="AL2009" s="14">
        <v>0</v>
      </c>
      <c r="AM2009" s="65"/>
      <c r="AN2009" s="25">
        <v>20747.330000000002</v>
      </c>
      <c r="AO2009" s="25">
        <v>22923.17</v>
      </c>
      <c r="AP2009" s="25">
        <v>28713.040000000001</v>
      </c>
      <c r="AQ2009" s="25">
        <v>30696.16</v>
      </c>
      <c r="AR2009" s="25">
        <v>26436.18</v>
      </c>
      <c r="AS2009" s="25">
        <v>27548.32</v>
      </c>
      <c r="AT2009" s="25">
        <v>23981.35</v>
      </c>
      <c r="AU2009" s="25">
        <v>25007.85</v>
      </c>
      <c r="AV2009" s="25">
        <v>24233.63</v>
      </c>
      <c r="AW2009" s="25">
        <v>23589.38</v>
      </c>
      <c r="AX2009" s="25">
        <v>24051.61</v>
      </c>
      <c r="AY2009" s="25">
        <v>22752.18</v>
      </c>
      <c r="AZ2009" s="108"/>
      <c r="BA2009" s="10"/>
      <c r="BB2009" s="10"/>
      <c r="BC2009" s="10"/>
      <c r="BD2009" s="10"/>
      <c r="BE2009" s="10"/>
      <c r="BF2009" s="10"/>
      <c r="BG2009" s="10"/>
      <c r="BH2009" s="10"/>
      <c r="BI2009" s="10"/>
      <c r="BJ2009" s="10"/>
      <c r="BK2009" s="10"/>
      <c r="BL2009" s="10"/>
      <c r="BM2009" s="10"/>
      <c r="BN2009" s="10"/>
      <c r="BO2009" s="10"/>
      <c r="BP2009" s="10"/>
      <c r="BQ2009" s="10"/>
      <c r="BR2009" s="10"/>
      <c r="BS2009" s="10"/>
      <c r="BT2009" s="10"/>
      <c r="BU2009" s="10"/>
      <c r="BV2009" s="10"/>
      <c r="BW2009" s="10"/>
      <c r="BX2009" s="10"/>
      <c r="BY2009" s="10"/>
      <c r="BZ2009" s="10"/>
      <c r="CA2009" s="10"/>
      <c r="CB2009" s="10"/>
      <c r="CC2009" s="10"/>
      <c r="CD2009" s="10"/>
      <c r="CE2009" s="10"/>
      <c r="CF2009" s="10"/>
      <c r="CG2009" s="10"/>
      <c r="CH2009" s="10"/>
      <c r="CI2009" s="10"/>
      <c r="CJ2009" s="10"/>
      <c r="CK2009" s="10"/>
      <c r="CL2009" s="10"/>
      <c r="CM2009" s="10"/>
      <c r="CN2009" s="10"/>
      <c r="CO2009" s="10"/>
      <c r="CP2009" s="10"/>
      <c r="CQ2009" s="10"/>
      <c r="CR2009" s="10"/>
      <c r="CS2009" s="10"/>
      <c r="CT2009" s="10"/>
      <c r="CU2009" s="10"/>
      <c r="CV2009" s="10"/>
      <c r="CW2009" s="10"/>
      <c r="CX2009" s="10"/>
      <c r="CY2009" s="10"/>
      <c r="CZ2009" s="10"/>
      <c r="DA2009" s="10"/>
      <c r="DB2009" s="10"/>
      <c r="DC2009" s="10"/>
      <c r="DD2009" s="10"/>
      <c r="DE2009" s="10"/>
      <c r="DF2009" s="10"/>
      <c r="DG2009" s="10"/>
      <c r="DH2009" s="10"/>
      <c r="DI2009" s="10"/>
      <c r="DJ2009" s="10"/>
      <c r="DK2009" s="10"/>
      <c r="DL2009" s="10"/>
      <c r="DM2009" s="10"/>
      <c r="DN2009" s="10"/>
      <c r="DO2009" s="10"/>
      <c r="DP2009" s="10"/>
      <c r="DQ2009" s="10"/>
      <c r="DR2009" s="10"/>
      <c r="DS2009" s="10"/>
    </row>
    <row r="2010" spans="1:123" s="101" customFormat="1" ht="10.95" customHeight="1" x14ac:dyDescent="0.25">
      <c r="A2010" s="75" t="s">
        <v>348</v>
      </c>
      <c r="B2010" s="95" t="str">
        <f t="shared" si="560"/>
        <v>Bud02 2020,5006,'xpr002',0.00158534271368745</v>
      </c>
      <c r="C2010" s="96">
        <f t="shared" si="561"/>
        <v>2020</v>
      </c>
      <c r="D2010" s="96">
        <v>5006</v>
      </c>
      <c r="E2010" s="97" t="str">
        <f>IF(LEFT(H2010,1) = "x",H2010,F2010)</f>
        <v>xpr002</v>
      </c>
      <c r="F2010" s="90">
        <v>501100</v>
      </c>
      <c r="G2010" s="98">
        <f>IF(""="",1,SUBSTITUTE(SUBSTITUTE("","xxp","xpp"),"xppm13","xppm08"))</f>
        <v>1</v>
      </c>
      <c r="H2010" s="98" t="str">
        <f>IF("xpr002"="",1,"xpr002")</f>
        <v>xpr002</v>
      </c>
      <c r="I2010" s="98">
        <f>IF("Ewz"="",1,IF(LEFT("Ewz",1)&lt;&gt;"E","Ewz",1))</f>
        <v>1</v>
      </c>
      <c r="J2010" s="98" t="str">
        <f>IF("Ewz"="",1,IF(LEFT("Ewz",1)="E","Ewz",1))</f>
        <v>Ewz</v>
      </c>
      <c r="K2010" s="99" t="s">
        <v>357</v>
      </c>
      <c r="L2010" s="91">
        <v>5006</v>
      </c>
      <c r="M2010" s="100" t="str">
        <f>IF(LEFT($G2010,4)="xppm","*","")</f>
        <v/>
      </c>
      <c r="N2010" s="101" t="str">
        <f>UPPER(TRIM("          HEALTH INSURANCE"))</f>
        <v>HEALTH INSURANCE</v>
      </c>
      <c r="P2010" s="102" t="s">
        <v>356</v>
      </c>
      <c r="R2010" s="109">
        <f>IFERROR(IF(1*AB2010&gt;0,AB2010,V2010),V2010)</f>
        <v>1.5853427136874496E-3</v>
      </c>
      <c r="S2010" s="108"/>
      <c r="T2010" s="101">
        <f>IFERROR(IF(LEFT($G2010,4)="xppm",AD2010/VLOOKUP($G2010,$K$11:$Z$28,T$1,0),IF(LEFT($J2010,1)="E",AD2010/VLOOKUP($J2010,$K$11:$Z$28,T$1,0),AD2010/T$6)),"")</f>
        <v>1.592670146619688E-3</v>
      </c>
      <c r="V2010" s="101">
        <f>IFERROR(IF(LEFT($G2010,4)="xppm",AF2010/VLOOKUP($G2010,$K$11:$Z$28,V$1,0),IF(LEFT($J2010,1)="E",AF2010/VLOOKUP($J2010,$K$11:$Z$28,V$1,0),AF2010/V$6)),"")</f>
        <v>1.5853427136874496E-3</v>
      </c>
      <c r="X2010" s="101">
        <f>IFERROR(IF(LEFT($G2010,4)="xppm",AH2010/VLOOKUP($G2010,$K$11:$Z$28,X$1,0),IF(LEFT($J2010,1)="E",AH2010/VLOOKUP($J2010,$K$11:$Z$28,X$1,0),AH2010/X$6)),"")</f>
        <v>1.9968877430727645E-3</v>
      </c>
      <c r="Z2010" s="101">
        <f>IFERROR(IF(LEFT($G2010,4)="xppm",AJ2010/VLOOKUP($G2010,$K$11:$Z$28,Z$1,0),IF(LEFT($J2010,1)="E",AJ2010/VLOOKUP($J2010,$K$11:$Z$28,Z$1,0),AJ2010/Z$6)),"")</f>
        <v>1.6587114989054315E-3</v>
      </c>
      <c r="AA2010" s="108"/>
      <c r="AB2010" s="99" t="str">
        <f>IFERROR(IF(LEFT($G2010,4)="xppm",AL2010/VLOOKUP($G2010,$K$11:$Z$28,AB$1,0),IF(LEFT($J2010,1)="E",AL2010/VLOOKUP($J2010,$K$11:$AB$28,AB$1,0),AL2010/AB$6)),"")</f>
        <v/>
      </c>
      <c r="AC2010" s="110"/>
      <c r="AD2010" s="14">
        <v>79108.39</v>
      </c>
      <c r="AE2010" s="14"/>
      <c r="AF2010" s="14">
        <v>231833.56</v>
      </c>
      <c r="AG2010" s="14"/>
      <c r="AH2010" s="14">
        <v>312139.49</v>
      </c>
      <c r="AI2010" s="14"/>
      <c r="AJ2010" s="14">
        <v>309456</v>
      </c>
      <c r="AK2010" s="65"/>
      <c r="AL2010" s="14">
        <v>0</v>
      </c>
      <c r="AM2010" s="65"/>
      <c r="AN2010" s="25">
        <v>28158.63</v>
      </c>
      <c r="AO2010" s="25">
        <v>21464.74</v>
      </c>
      <c r="AP2010" s="25">
        <v>13962.47</v>
      </c>
      <c r="AQ2010" s="25">
        <v>23004.89</v>
      </c>
      <c r="AR2010" s="25">
        <v>28824.26</v>
      </c>
      <c r="AS2010" s="25">
        <v>23787.71</v>
      </c>
      <c r="AT2010" s="25">
        <v>26054</v>
      </c>
      <c r="AU2010" s="25">
        <v>25315.27</v>
      </c>
      <c r="AV2010" s="25">
        <v>25739.040000000001</v>
      </c>
      <c r="AW2010" s="25">
        <v>25972.38</v>
      </c>
      <c r="AX2010" s="25">
        <v>25387.23</v>
      </c>
      <c r="AY2010" s="25">
        <v>27748.78</v>
      </c>
      <c r="AZ2010" s="108"/>
      <c r="BA2010" s="10"/>
      <c r="BB2010" s="10"/>
      <c r="BC2010" s="10"/>
      <c r="BD2010" s="10"/>
      <c r="BE2010" s="10"/>
      <c r="BF2010" s="10"/>
      <c r="BG2010" s="10"/>
      <c r="BH2010" s="10"/>
      <c r="BI2010" s="10"/>
      <c r="BJ2010" s="10"/>
      <c r="BK2010" s="10"/>
      <c r="BL2010" s="10"/>
      <c r="BM2010" s="10"/>
      <c r="BN2010" s="10"/>
      <c r="BO2010" s="10"/>
      <c r="BP2010" s="10"/>
      <c r="BQ2010" s="10"/>
      <c r="BR2010" s="10"/>
      <c r="BS2010" s="10"/>
      <c r="BT2010" s="10"/>
      <c r="BU2010" s="10"/>
      <c r="BV2010" s="10"/>
      <c r="BW2010" s="10"/>
      <c r="BX2010" s="10"/>
      <c r="BY2010" s="10"/>
      <c r="BZ2010" s="10"/>
      <c r="CA2010" s="10"/>
      <c r="CB2010" s="10"/>
      <c r="CC2010" s="10"/>
      <c r="CD2010" s="10"/>
      <c r="CE2010" s="10"/>
      <c r="CF2010" s="10"/>
      <c r="CG2010" s="10"/>
      <c r="CH2010" s="10"/>
      <c r="CI2010" s="10"/>
      <c r="CJ2010" s="10"/>
      <c r="CK2010" s="10"/>
      <c r="CL2010" s="10"/>
      <c r="CM2010" s="10"/>
      <c r="CN2010" s="10"/>
      <c r="CO2010" s="10"/>
      <c r="CP2010" s="10"/>
      <c r="CQ2010" s="10"/>
      <c r="CR2010" s="10"/>
      <c r="CS2010" s="10"/>
      <c r="CT2010" s="10"/>
      <c r="CU2010" s="10"/>
      <c r="CV2010" s="10"/>
      <c r="CW2010" s="10"/>
      <c r="CX2010" s="10"/>
      <c r="CY2010" s="10"/>
      <c r="CZ2010" s="10"/>
      <c r="DA2010" s="10"/>
      <c r="DB2010" s="10"/>
      <c r="DC2010" s="10"/>
      <c r="DD2010" s="10"/>
      <c r="DE2010" s="10"/>
      <c r="DF2010" s="10"/>
      <c r="DG2010" s="10"/>
      <c r="DH2010" s="10"/>
      <c r="DI2010" s="10"/>
      <c r="DJ2010" s="10"/>
      <c r="DK2010" s="10"/>
      <c r="DL2010" s="10"/>
      <c r="DM2010" s="10"/>
      <c r="DN2010" s="10"/>
      <c r="DO2010" s="10"/>
      <c r="DP2010" s="10"/>
      <c r="DQ2010" s="10"/>
      <c r="DR2010" s="10"/>
      <c r="DS2010" s="10"/>
    </row>
    <row r="2011" spans="1:123" s="101" customFormat="1" ht="10.95" customHeight="1" x14ac:dyDescent="0.25">
      <c r="A2011" s="75" t="s">
        <v>348</v>
      </c>
      <c r="B2011" s="95" t="str">
        <f t="shared" si="560"/>
        <v>Bud02 2020,5006,'xpr006',0.000311015215539009</v>
      </c>
      <c r="C2011" s="96">
        <f t="shared" si="561"/>
        <v>2020</v>
      </c>
      <c r="D2011" s="96">
        <v>5006</v>
      </c>
      <c r="E2011" s="97" t="str">
        <f>IF(LEFT(H2011,1) = "x",H2011,F2011)</f>
        <v>xpr006</v>
      </c>
      <c r="F2011" s="90">
        <v>503000</v>
      </c>
      <c r="G2011" s="98">
        <f>IF(""="",1,SUBSTITUTE(SUBSTITUTE("","xxp","xpp"),"xppm13","xppm08"))</f>
        <v>1</v>
      </c>
      <c r="H2011" s="98" t="str">
        <f>IF("xpr006"="",1,"xpr006")</f>
        <v>xpr006</v>
      </c>
      <c r="I2011" s="98">
        <f>IF("Ewz"="",1,IF(LEFT("Ewz",1)&lt;&gt;"E","Ewz",1))</f>
        <v>1</v>
      </c>
      <c r="J2011" s="98" t="str">
        <f>IF("Ewz"="",1,IF(LEFT("Ewz",1)="E","Ewz",1))</f>
        <v>Ewz</v>
      </c>
      <c r="K2011" s="99" t="s">
        <v>358</v>
      </c>
      <c r="L2011" s="91">
        <v>5006</v>
      </c>
      <c r="M2011" s="100" t="str">
        <f>IF(LEFT($G2011,4)="xppm","*","")</f>
        <v/>
      </c>
      <c r="N2011" s="101" t="str">
        <f>UPPER(TRIM("          WORKMANS COMP INSURANCE"))</f>
        <v>WORKMANS COMP INSURANCE</v>
      </c>
      <c r="P2011" s="102" t="s">
        <v>359</v>
      </c>
      <c r="R2011" s="109">
        <f>IFERROR(IF(1*AB2011&gt;0,AB2011,V2011),V2011)</f>
        <v>3.1101521553900889E-4</v>
      </c>
      <c r="S2011" s="108"/>
      <c r="T2011" s="101">
        <f>IFERROR(IF(LEFT($G2011,4)="xppm",AD2011/VLOOKUP($G2011,$K$11:$Z$28,T$1,0),IF(LEFT($J2011,1)="E",AD2011/VLOOKUP($J2011,$K$11:$Z$28,T$1,0),AD2011/T$6)),"")</f>
        <v>3.0522269202833959E-4</v>
      </c>
      <c r="V2011" s="101">
        <f>IFERROR(IF(LEFT($G2011,4)="xppm",AF2011/VLOOKUP($G2011,$K$11:$Z$28,V$1,0),IF(LEFT($J2011,1)="E",AF2011/VLOOKUP($J2011,$K$11:$Z$28,V$1,0),AF2011/V$6)),"")</f>
        <v>3.1101521553900889E-4</v>
      </c>
      <c r="X2011" s="101">
        <f>IFERROR(IF(LEFT($G2011,4)="xppm",AH2011/VLOOKUP($G2011,$K$11:$Z$28,X$1,0),IF(LEFT($J2011,1)="E",AH2011/VLOOKUP($J2011,$K$11:$Z$28,X$1,0),AH2011/X$6)),"")</f>
        <v>4.4992742355808929E-4</v>
      </c>
      <c r="Z2011" s="101">
        <f>IFERROR(IF(LEFT($G2011,4)="xppm",AJ2011/VLOOKUP($G2011,$K$11:$Z$28,Z$1,0),IF(LEFT($J2011,1)="E",AJ2011/VLOOKUP($J2011,$K$11:$Z$28,Z$1,0),AJ2011/Z$6)),"")</f>
        <v>3.2507863795052159E-4</v>
      </c>
      <c r="AA2011" s="108"/>
      <c r="AB2011" s="99" t="str">
        <f>IFERROR(IF(LEFT($G2011,4)="xppm",AL2011/VLOOKUP($G2011,$K$11:$Z$28,AB$1,0),IF(LEFT($J2011,1)="E",AL2011/VLOOKUP($J2011,$K$11:$AB$28,AB$1,0),AL2011/AB$6)),"")</f>
        <v/>
      </c>
      <c r="AC2011" s="110"/>
      <c r="AD2011" s="14">
        <v>15160.5</v>
      </c>
      <c r="AE2011" s="14"/>
      <c r="AF2011" s="14">
        <v>45481.5</v>
      </c>
      <c r="AG2011" s="14"/>
      <c r="AH2011" s="14">
        <v>70329.5</v>
      </c>
      <c r="AI2011" s="14"/>
      <c r="AJ2011" s="14">
        <v>60648</v>
      </c>
      <c r="AK2011" s="65"/>
      <c r="AL2011" s="14">
        <v>0</v>
      </c>
      <c r="AM2011" s="65"/>
      <c r="AN2011" s="25">
        <v>4387.17</v>
      </c>
      <c r="AO2011" s="25">
        <v>4387.17</v>
      </c>
      <c r="AP2011" s="25">
        <v>4387.17</v>
      </c>
      <c r="AQ2011" s="25">
        <v>5053.5</v>
      </c>
      <c r="AR2011" s="25">
        <v>5053.5</v>
      </c>
      <c r="AS2011" s="25">
        <v>5053.5</v>
      </c>
      <c r="AT2011" s="25">
        <v>5053.5</v>
      </c>
      <c r="AU2011" s="25">
        <v>5053.5</v>
      </c>
      <c r="AV2011" s="25">
        <v>5053.5</v>
      </c>
      <c r="AW2011" s="25">
        <v>5053.5</v>
      </c>
      <c r="AX2011" s="25">
        <v>5053.5</v>
      </c>
      <c r="AY2011" s="25">
        <v>5053.5</v>
      </c>
      <c r="AZ2011" s="108"/>
      <c r="BA2011" s="10"/>
      <c r="BB2011" s="10"/>
      <c r="BC2011" s="10"/>
      <c r="BD2011" s="10"/>
      <c r="BE2011" s="10"/>
      <c r="BF2011" s="10"/>
      <c r="BG2011" s="10"/>
      <c r="BH2011" s="10"/>
      <c r="BI2011" s="10"/>
      <c r="BJ2011" s="10"/>
      <c r="BK2011" s="10"/>
      <c r="BL2011" s="10"/>
      <c r="BM2011" s="10"/>
      <c r="BN2011" s="10"/>
      <c r="BO2011" s="10"/>
      <c r="BP2011" s="10"/>
      <c r="BQ2011" s="10"/>
      <c r="BR2011" s="10"/>
      <c r="BS2011" s="10"/>
      <c r="BT2011" s="10"/>
      <c r="BU2011" s="10"/>
      <c r="BV2011" s="10"/>
      <c r="BW2011" s="10"/>
      <c r="BX2011" s="10"/>
      <c r="BY2011" s="10"/>
      <c r="BZ2011" s="10"/>
      <c r="CA2011" s="10"/>
      <c r="CB2011" s="10"/>
      <c r="CC2011" s="10"/>
      <c r="CD2011" s="10"/>
      <c r="CE2011" s="10"/>
      <c r="CF2011" s="10"/>
      <c r="CG2011" s="10"/>
      <c r="CH2011" s="10"/>
      <c r="CI2011" s="10"/>
      <c r="CJ2011" s="10"/>
      <c r="CK2011" s="10"/>
      <c r="CL2011" s="10"/>
      <c r="CM2011" s="10"/>
      <c r="CN2011" s="10"/>
      <c r="CO2011" s="10"/>
      <c r="CP2011" s="10"/>
      <c r="CQ2011" s="10"/>
      <c r="CR2011" s="10"/>
      <c r="CS2011" s="10"/>
      <c r="CT2011" s="10"/>
      <c r="CU2011" s="10"/>
      <c r="CV2011" s="10"/>
      <c r="CW2011" s="10"/>
      <c r="CX2011" s="10"/>
      <c r="CY2011" s="10"/>
      <c r="CZ2011" s="10"/>
      <c r="DA2011" s="10"/>
      <c r="DB2011" s="10"/>
      <c r="DC2011" s="10"/>
      <c r="DD2011" s="10"/>
      <c r="DE2011" s="10"/>
      <c r="DF2011" s="10"/>
      <c r="DG2011" s="10"/>
      <c r="DH2011" s="10"/>
      <c r="DI2011" s="10"/>
      <c r="DJ2011" s="10"/>
      <c r="DK2011" s="10"/>
      <c r="DL2011" s="10"/>
      <c r="DM2011" s="10"/>
      <c r="DN2011" s="10"/>
      <c r="DO2011" s="10"/>
      <c r="DP2011" s="10"/>
      <c r="DQ2011" s="10"/>
      <c r="DR2011" s="10"/>
      <c r="DS2011" s="10"/>
    </row>
    <row r="2012" spans="1:123" s="101" customFormat="1" ht="10.95" customHeight="1" x14ac:dyDescent="0.25">
      <c r="A2012" s="75" t="s">
        <v>348</v>
      </c>
      <c r="B2012" s="95" t="str">
        <f t="shared" si="560"/>
        <v>Bud02 2020,5006,'xpr004',0.000118954472919384</v>
      </c>
      <c r="C2012" s="96">
        <f t="shared" si="561"/>
        <v>2020</v>
      </c>
      <c r="D2012" s="96">
        <v>5006</v>
      </c>
      <c r="E2012" s="97" t="str">
        <f>IF(LEFT(H2012,1) = "x",H2012,F2012)</f>
        <v>xpr004</v>
      </c>
      <c r="F2012" s="90">
        <v>501500</v>
      </c>
      <c r="G2012" s="98">
        <f>IF(""="",1,SUBSTITUTE(SUBSTITUTE("","xxp","xpp"),"xppm13","xppm08"))</f>
        <v>1</v>
      </c>
      <c r="H2012" s="98" t="str">
        <f>IF("xpr004"="",1,"xpr004")</f>
        <v>xpr004</v>
      </c>
      <c r="I2012" s="98">
        <f>IF("Ewz"="",1,IF(LEFT("Ewz",1)&lt;&gt;"E","Ewz",1))</f>
        <v>1</v>
      </c>
      <c r="J2012" s="98" t="str">
        <f>IF("Ewz"="",1,IF(LEFT("Ewz",1)="E","Ewz",1))</f>
        <v>Ewz</v>
      </c>
      <c r="K2012" s="99" t="s">
        <v>360</v>
      </c>
      <c r="L2012" s="91">
        <v>5006</v>
      </c>
      <c r="M2012" s="100" t="str">
        <f>IF(LEFT($G2012,4)="xppm","*","")</f>
        <v/>
      </c>
      <c r="N2012" s="101" t="str">
        <f>UPPER(TRIM("          OTHER"))</f>
        <v>OTHER</v>
      </c>
      <c r="P2012" s="102" t="s">
        <v>356</v>
      </c>
      <c r="R2012" s="109">
        <f>IFERROR(IF(1*AB2012&gt;0,AB2012,V2012),V2012)</f>
        <v>1.1895447291938402E-4</v>
      </c>
      <c r="S2012" s="108"/>
      <c r="T2012" s="101">
        <f>IFERROR(IF(LEFT($G2012,4)="xppm",AD2012/VLOOKUP($G2012,$K$11:$Z$28,T$1,0),IF(LEFT($J2012,1)="E",AD2012/VLOOKUP($J2012,$K$11:$Z$28,T$1,0),AD2012/T$6)),"")</f>
        <v>8.5262838126762245E-5</v>
      </c>
      <c r="V2012" s="101">
        <f>IFERROR(IF(LEFT($G2012,4)="xppm",AF2012/VLOOKUP($G2012,$K$11:$Z$28,V$1,0),IF(LEFT($J2012,1)="E",AF2012/VLOOKUP($J2012,$K$11:$Z$28,V$1,0),AF2012/V$6)),"")</f>
        <v>1.1895447291938402E-4</v>
      </c>
      <c r="X2012" s="101">
        <f>IFERROR(IF(LEFT($G2012,4)="xppm",AH2012/VLOOKUP($G2012,$K$11:$Z$28,X$1,0),IF(LEFT($J2012,1)="E",AH2012/VLOOKUP($J2012,$K$11:$Z$28,X$1,0),AH2012/X$6)),"")</f>
        <v>1.6281135887023652E-4</v>
      </c>
      <c r="Z2012" s="101">
        <f>IFERROR(IF(LEFT($G2012,4)="xppm",AJ2012/VLOOKUP($G2012,$K$11:$Z$28,Z$1,0),IF(LEFT($J2012,1)="E",AJ2012/VLOOKUP($J2012,$K$11:$Z$28,Z$1,0),AJ2012/Z$6)),"")</f>
        <v>8.844145769330573E-5</v>
      </c>
      <c r="AA2012" s="108"/>
      <c r="AB2012" s="99" t="str">
        <f>IFERROR(IF(LEFT($G2012,4)="xppm",AL2012/VLOOKUP($G2012,$K$11:$Z$28,AB$1,0),IF(LEFT($J2012,1)="E",AL2012/VLOOKUP($J2012,$K$11:$AB$28,AB$1,0),AL2012/AB$6)),"")</f>
        <v/>
      </c>
      <c r="AC2012" s="110"/>
      <c r="AD2012" s="14">
        <v>4235.03</v>
      </c>
      <c r="AE2012" s="14"/>
      <c r="AF2012" s="14">
        <v>17395.38</v>
      </c>
      <c r="AG2012" s="14"/>
      <c r="AH2012" s="14">
        <v>25449.53</v>
      </c>
      <c r="AI2012" s="14"/>
      <c r="AJ2012" s="14">
        <v>16500</v>
      </c>
      <c r="AK2012" s="65"/>
      <c r="AL2012" s="14">
        <v>0</v>
      </c>
      <c r="AM2012" s="65"/>
      <c r="AN2012" s="25">
        <v>2177.37</v>
      </c>
      <c r="AO2012" s="25">
        <v>1782.61</v>
      </c>
      <c r="AP2012" s="25">
        <v>1882.68</v>
      </c>
      <c r="AQ2012" s="25">
        <v>2323</v>
      </c>
      <c r="AR2012" s="25">
        <v>2629.98</v>
      </c>
      <c r="AS2012" s="25">
        <v>2419.83</v>
      </c>
      <c r="AT2012" s="25">
        <v>2166.36</v>
      </c>
      <c r="AU2012" s="25">
        <v>2318.15</v>
      </c>
      <c r="AV2012" s="25">
        <v>1303.03</v>
      </c>
      <c r="AW2012" s="25">
        <v>1714.27</v>
      </c>
      <c r="AX2012" s="25">
        <v>1270.76</v>
      </c>
      <c r="AY2012" s="25">
        <v>1250</v>
      </c>
      <c r="AZ2012" s="108"/>
      <c r="BA2012" s="10"/>
      <c r="BB2012" s="10"/>
      <c r="BC2012" s="10"/>
      <c r="BD2012" s="10"/>
      <c r="BE2012" s="10"/>
      <c r="BF2012" s="10"/>
      <c r="BG2012" s="10"/>
      <c r="BH2012" s="10"/>
      <c r="BI2012" s="10"/>
      <c r="BJ2012" s="10"/>
      <c r="BK2012" s="10"/>
      <c r="BL2012" s="10"/>
      <c r="BM2012" s="10"/>
      <c r="BN2012" s="10"/>
      <c r="BO2012" s="10"/>
      <c r="BP2012" s="10"/>
      <c r="BQ2012" s="10"/>
      <c r="BR2012" s="10"/>
      <c r="BS2012" s="10"/>
      <c r="BT2012" s="10"/>
      <c r="BU2012" s="10"/>
      <c r="BV2012" s="10"/>
      <c r="BW2012" s="10"/>
      <c r="BX2012" s="10"/>
      <c r="BY2012" s="10"/>
      <c r="BZ2012" s="10"/>
      <c r="CA2012" s="10"/>
      <c r="CB2012" s="10"/>
      <c r="CC2012" s="10"/>
      <c r="CD2012" s="10"/>
      <c r="CE2012" s="10"/>
      <c r="CF2012" s="10"/>
      <c r="CG2012" s="10"/>
      <c r="CH2012" s="10"/>
      <c r="CI2012" s="10"/>
      <c r="CJ2012" s="10"/>
      <c r="CK2012" s="10"/>
      <c r="CL2012" s="10"/>
      <c r="CM2012" s="10"/>
      <c r="CN2012" s="10"/>
      <c r="CO2012" s="10"/>
      <c r="CP2012" s="10"/>
      <c r="CQ2012" s="10"/>
      <c r="CR2012" s="10"/>
      <c r="CS2012" s="10"/>
      <c r="CT2012" s="10"/>
      <c r="CU2012" s="10"/>
      <c r="CV2012" s="10"/>
      <c r="CW2012" s="10"/>
      <c r="CX2012" s="10"/>
      <c r="CY2012" s="10"/>
      <c r="CZ2012" s="10"/>
      <c r="DA2012" s="10"/>
      <c r="DB2012" s="10"/>
      <c r="DC2012" s="10"/>
      <c r="DD2012" s="10"/>
      <c r="DE2012" s="10"/>
      <c r="DF2012" s="10"/>
      <c r="DG2012" s="10"/>
      <c r="DH2012" s="10"/>
      <c r="DI2012" s="10"/>
      <c r="DJ2012" s="10"/>
      <c r="DK2012" s="10"/>
      <c r="DL2012" s="10"/>
      <c r="DM2012" s="10"/>
      <c r="DN2012" s="10"/>
      <c r="DO2012" s="10"/>
      <c r="DP2012" s="10"/>
      <c r="DQ2012" s="10"/>
      <c r="DR2012" s="10"/>
      <c r="DS2012" s="10"/>
    </row>
    <row r="2013" spans="1:123" ht="4.05" customHeight="1" x14ac:dyDescent="0.25">
      <c r="A2013" s="75" t="s">
        <v>348</v>
      </c>
      <c r="E2013" s="111"/>
      <c r="F2013" s="112"/>
      <c r="T2013" s="25"/>
      <c r="U2013" s="25"/>
      <c r="V2013" s="25"/>
      <c r="W2013" s="25"/>
      <c r="X2013" s="25"/>
      <c r="Y2013" s="25"/>
      <c r="Z2013" s="25"/>
      <c r="AA2013" s="25"/>
      <c r="AB2013" s="14"/>
      <c r="AC2013" s="14"/>
    </row>
    <row r="2014" spans="1:123" s="86" customFormat="1" ht="15" customHeight="1" x14ac:dyDescent="0.25">
      <c r="A2014" s="75" t="s">
        <v>348</v>
      </c>
      <c r="B2014" s="80"/>
      <c r="C2014" s="80"/>
      <c r="D2014" s="80"/>
      <c r="E2014" s="81"/>
      <c r="F2014" s="82"/>
      <c r="G2014" s="81"/>
      <c r="H2014" s="81"/>
      <c r="I2014" s="81"/>
      <c r="J2014" s="81"/>
      <c r="K2014" s="81"/>
      <c r="L2014" s="83">
        <f>L2015</f>
        <v>5006</v>
      </c>
      <c r="M2014" s="84" t="s">
        <v>361</v>
      </c>
      <c r="N2014" s="84"/>
      <c r="O2014" s="84"/>
      <c r="P2014" s="84"/>
      <c r="Q2014" s="84"/>
      <c r="R2014" s="84"/>
      <c r="S2014" s="84"/>
      <c r="T2014" s="84"/>
      <c r="U2014" s="84"/>
      <c r="V2014" s="84"/>
      <c r="W2014" s="84"/>
      <c r="X2014" s="84"/>
      <c r="Y2014" s="84"/>
      <c r="Z2014" s="84"/>
      <c r="AA2014" s="84"/>
      <c r="AB2014" s="81"/>
      <c r="AC2014" s="81"/>
      <c r="AD2014" s="14"/>
      <c r="AE2014" s="14"/>
      <c r="AF2014" s="14"/>
      <c r="AG2014" s="14"/>
      <c r="AH2014" s="14"/>
      <c r="AI2014" s="14"/>
      <c r="AJ2014" s="14"/>
      <c r="AK2014" s="14"/>
      <c r="AL2014" s="14"/>
      <c r="AM2014" s="14"/>
      <c r="AN2014" s="85"/>
      <c r="AO2014" s="85"/>
      <c r="AP2014" s="85"/>
      <c r="AQ2014" s="85"/>
      <c r="AR2014" s="85"/>
      <c r="AS2014" s="85"/>
      <c r="AT2014" s="85"/>
      <c r="AU2014" s="85"/>
      <c r="AV2014" s="85"/>
      <c r="AW2014" s="85"/>
      <c r="AX2014" s="85"/>
      <c r="AY2014" s="85"/>
      <c r="AZ2014" s="84"/>
      <c r="BA2014" s="10"/>
      <c r="BB2014" s="10"/>
      <c r="BC2014" s="10"/>
      <c r="BD2014" s="10"/>
      <c r="BE2014" s="10"/>
      <c r="BF2014" s="10"/>
      <c r="BG2014" s="10"/>
      <c r="BH2014" s="10"/>
      <c r="BI2014" s="10"/>
      <c r="BJ2014" s="10"/>
      <c r="BK2014" s="10"/>
      <c r="BL2014" s="10"/>
      <c r="BM2014" s="10"/>
      <c r="BN2014" s="10"/>
      <c r="BO2014" s="10"/>
      <c r="BP2014" s="10"/>
      <c r="BQ2014" s="10"/>
      <c r="BR2014" s="10"/>
      <c r="BS2014" s="10"/>
      <c r="BT2014" s="10"/>
      <c r="BU2014" s="10"/>
      <c r="BV2014" s="10"/>
      <c r="BW2014" s="10"/>
      <c r="BX2014" s="10"/>
      <c r="BY2014" s="10"/>
      <c r="BZ2014" s="10"/>
      <c r="CA2014" s="10"/>
      <c r="CB2014" s="10"/>
      <c r="CC2014" s="10"/>
      <c r="CD2014" s="10"/>
      <c r="CE2014" s="10"/>
      <c r="CF2014" s="10"/>
      <c r="CG2014" s="10"/>
      <c r="CH2014" s="10"/>
      <c r="CI2014" s="10"/>
      <c r="CJ2014" s="10"/>
      <c r="CK2014" s="10"/>
      <c r="CL2014" s="10"/>
      <c r="CM2014" s="10"/>
      <c r="CN2014" s="10"/>
      <c r="CO2014" s="10"/>
      <c r="CP2014" s="10"/>
      <c r="CQ2014" s="10"/>
      <c r="CR2014" s="10"/>
      <c r="CS2014" s="10"/>
      <c r="CT2014" s="10"/>
      <c r="CU2014" s="10"/>
      <c r="CV2014" s="10"/>
      <c r="CW2014" s="10"/>
      <c r="CX2014" s="10"/>
      <c r="CY2014" s="10"/>
      <c r="CZ2014" s="10"/>
      <c r="DA2014" s="10"/>
      <c r="DB2014" s="10"/>
      <c r="DC2014" s="10"/>
      <c r="DD2014" s="10"/>
      <c r="DE2014" s="10"/>
      <c r="DF2014" s="10"/>
      <c r="DG2014" s="10"/>
      <c r="DH2014" s="10"/>
      <c r="DI2014" s="10"/>
      <c r="DJ2014" s="10"/>
      <c r="DK2014" s="10"/>
      <c r="DL2014" s="10"/>
      <c r="DM2014" s="10"/>
      <c r="DN2014" s="10"/>
      <c r="DO2014" s="10"/>
      <c r="DP2014" s="10"/>
      <c r="DQ2014" s="10"/>
      <c r="DR2014" s="10"/>
      <c r="DS2014" s="10"/>
    </row>
    <row r="2015" spans="1:123" s="101" customFormat="1" ht="10.95" customHeight="1" x14ac:dyDescent="0.25">
      <c r="A2015" s="75" t="s">
        <v>348</v>
      </c>
      <c r="B2015" s="95" t="str">
        <f t="shared" ref="B2015" si="562">IF(E2015&gt;0,"Bud02 " &amp; C2015 &amp;","&amp;D2015&amp;",'"&amp;E2015&amp;"',"&amp;1*R2015)</f>
        <v>Bud02 2020,5006,'xhnm06',0.0146328615539277</v>
      </c>
      <c r="C2015" s="96">
        <f t="shared" ref="C2015" si="563">$E$5</f>
        <v>2020</v>
      </c>
      <c r="D2015" s="96">
        <v>5006</v>
      </c>
      <c r="E2015" s="97" t="str">
        <f>IF(LEFT(H2015,1) = "x",H2015,F2015)</f>
        <v>xhnm06</v>
      </c>
      <c r="F2015" s="90">
        <v>506500</v>
      </c>
      <c r="G2015" s="98">
        <f>IF(""="",1,SUBSTITUTE(SUBSTITUTE("","xxp","xpp"),"xppm13","xppm08"))</f>
        <v>1</v>
      </c>
      <c r="H2015" s="98" t="str">
        <f>IF("xhnm06"="",1,"xhnm06")</f>
        <v>xhnm06</v>
      </c>
      <c r="I2015" s="98">
        <f>IF("E120z"="",1,IF(LEFT("E120z",1)&lt;&gt;"E","E120z",1))</f>
        <v>1</v>
      </c>
      <c r="J2015" s="98" t="str">
        <f>IF("E120z"="",1,IF(LEFT("E120z",1)="E","E120z",1))</f>
        <v>E120z</v>
      </c>
      <c r="K2015" s="99" t="s">
        <v>362</v>
      </c>
      <c r="L2015" s="91">
        <v>5006</v>
      </c>
      <c r="M2015" s="100" t="str">
        <f>IF(LEFT($G2015,4)="xppm","*","")</f>
        <v/>
      </c>
      <c r="N2015" s="101" t="str">
        <f>UPPER(TRIM("          HOUSE THERAPY - MEDICARE B"))</f>
        <v>HOUSE THERAPY - MEDICARE B</v>
      </c>
      <c r="P2015" s="102" t="s">
        <v>356</v>
      </c>
      <c r="R2015" s="109">
        <f>IFERROR(IF(1*AB2015&gt;0,AB2015,V2015),V2015)</f>
        <v>1.4632861553927741E-2</v>
      </c>
      <c r="S2015" s="108"/>
      <c r="T2015" s="101">
        <f>IFERROR(IF(LEFT($G2015,4)="xppm",AD2015/VLOOKUP($G2015,$K$11:$Z$28,T$1,0),IF(LEFT($J2015,1)="E",AD2015/VLOOKUP($J2015,$K$11:$Z$28,T$1,0),AD2015/T$6)),"")</f>
        <v>1.3455240395958502E-2</v>
      </c>
      <c r="V2015" s="101">
        <f>IFERROR(IF(LEFT($G2015,4)="xppm",AF2015/VLOOKUP($G2015,$K$11:$Z$28,V$1,0),IF(LEFT($J2015,1)="E",AF2015/VLOOKUP($J2015,$K$11:$Z$28,V$1,0),AF2015/V$6)),"")</f>
        <v>1.4632861553927741E-2</v>
      </c>
      <c r="X2015" s="101">
        <f>IFERROR(IF(LEFT($G2015,4)="xppm",AH2015/VLOOKUP($G2015,$K$11:$Z$28,X$1,0),IF(LEFT($J2015,1)="E",AH2015/VLOOKUP($J2015,$K$11:$Z$28,X$1,0),AH2015/X$6)),"")</f>
        <v>1.7714054197830762E-2</v>
      </c>
      <c r="Z2015" s="101">
        <f>IFERROR(IF(LEFT($G2015,4)="xppm",AJ2015/VLOOKUP($G2015,$K$11:$Z$28,Z$1,0),IF(LEFT($J2015,1)="E",AJ2015/VLOOKUP($J2015,$K$11:$Z$28,Z$1,0),AJ2015/Z$6)),"")</f>
        <v>2.0671981641134582E-2</v>
      </c>
      <c r="AA2015" s="108"/>
      <c r="AB2015" s="99" t="str">
        <f>IFERROR(IF(LEFT($G2015,4)="xppm",AL2015/VLOOKUP($G2015,$K$11:$Z$28,AB$1,0),IF(LEFT($J2015,1)="E",AL2015/VLOOKUP($J2015,$K$11:$AB$28,AB$1,0),AL2015/AB$6)),"")</f>
        <v/>
      </c>
      <c r="AC2015" s="110"/>
      <c r="AD2015" s="14">
        <v>48673.67</v>
      </c>
      <c r="AE2015" s="14"/>
      <c r="AF2015" s="14">
        <v>151430.23000000001</v>
      </c>
      <c r="AG2015" s="14"/>
      <c r="AH2015" s="14">
        <v>181131.12</v>
      </c>
      <c r="AI2015" s="14"/>
      <c r="AJ2015" s="14">
        <v>207489.76851600001</v>
      </c>
      <c r="AK2015" s="65"/>
      <c r="AL2015" s="14">
        <v>0</v>
      </c>
      <c r="AM2015" s="65"/>
      <c r="AN2015" s="25">
        <v>12851.34</v>
      </c>
      <c r="AO2015" s="25">
        <v>10349.620000000001</v>
      </c>
      <c r="AP2015" s="25">
        <v>12967.86</v>
      </c>
      <c r="AQ2015" s="25">
        <v>22815.1</v>
      </c>
      <c r="AR2015" s="25">
        <v>13142.29</v>
      </c>
      <c r="AS2015" s="25">
        <v>19326.78</v>
      </c>
      <c r="AT2015" s="25">
        <v>10923.37</v>
      </c>
      <c r="AU2015" s="25">
        <v>15124.84</v>
      </c>
      <c r="AV2015" s="25">
        <v>21424.18</v>
      </c>
      <c r="AW2015" s="25">
        <v>22089.42</v>
      </c>
      <c r="AX2015" s="25">
        <v>14118.61</v>
      </c>
      <c r="AY2015" s="25">
        <v>12465.64</v>
      </c>
      <c r="AZ2015" s="108"/>
      <c r="BA2015" s="10"/>
      <c r="BB2015" s="10"/>
      <c r="BC2015" s="10"/>
      <c r="BD2015" s="10"/>
      <c r="BE2015" s="10"/>
      <c r="BF2015" s="10"/>
      <c r="BG2015" s="10"/>
      <c r="BH2015" s="10"/>
      <c r="BI2015" s="10"/>
      <c r="BJ2015" s="10"/>
      <c r="BK2015" s="10"/>
      <c r="BL2015" s="10"/>
      <c r="BM2015" s="10"/>
      <c r="BN2015" s="10"/>
      <c r="BO2015" s="10"/>
      <c r="BP2015" s="10"/>
      <c r="BQ2015" s="10"/>
      <c r="BR2015" s="10"/>
      <c r="BS2015" s="10"/>
      <c r="BT2015" s="10"/>
      <c r="BU2015" s="10"/>
      <c r="BV2015" s="10"/>
      <c r="BW2015" s="10"/>
      <c r="BX2015" s="10"/>
      <c r="BY2015" s="10"/>
      <c r="BZ2015" s="10"/>
      <c r="CA2015" s="10"/>
      <c r="CB2015" s="10"/>
      <c r="CC2015" s="10"/>
      <c r="CD2015" s="10"/>
      <c r="CE2015" s="10"/>
      <c r="CF2015" s="10"/>
      <c r="CG2015" s="10"/>
      <c r="CH2015" s="10"/>
      <c r="CI2015" s="10"/>
      <c r="CJ2015" s="10"/>
      <c r="CK2015" s="10"/>
      <c r="CL2015" s="10"/>
      <c r="CM2015" s="10"/>
      <c r="CN2015" s="10"/>
      <c r="CO2015" s="10"/>
      <c r="CP2015" s="10"/>
      <c r="CQ2015" s="10"/>
      <c r="CR2015" s="10"/>
      <c r="CS2015" s="10"/>
      <c r="CT2015" s="10"/>
      <c r="CU2015" s="10"/>
      <c r="CV2015" s="10"/>
      <c r="CW2015" s="10"/>
      <c r="CX2015" s="10"/>
      <c r="CY2015" s="10"/>
      <c r="CZ2015" s="10"/>
      <c r="DA2015" s="10"/>
      <c r="DB2015" s="10"/>
      <c r="DC2015" s="10"/>
      <c r="DD2015" s="10"/>
      <c r="DE2015" s="10"/>
      <c r="DF2015" s="10"/>
      <c r="DG2015" s="10"/>
      <c r="DH2015" s="10"/>
      <c r="DI2015" s="10"/>
      <c r="DJ2015" s="10"/>
      <c r="DK2015" s="10"/>
      <c r="DL2015" s="10"/>
      <c r="DM2015" s="10"/>
      <c r="DN2015" s="10"/>
      <c r="DO2015" s="10"/>
      <c r="DP2015" s="10"/>
      <c r="DQ2015" s="10"/>
      <c r="DR2015" s="10"/>
      <c r="DS2015" s="10"/>
    </row>
    <row r="2016" spans="1:123" s="101" customFormat="1" ht="10.95" customHeight="1" x14ac:dyDescent="0.25">
      <c r="A2016" s="75" t="s">
        <v>348</v>
      </c>
      <c r="B2016" s="95" t="str">
        <f>IF(E2016&gt;0,"Bud02 " &amp; C2016 &amp;","&amp;D2016&amp;",'"&amp;E2016&amp;"',"&amp;1*R2016)</f>
        <v>Bud02 2020,5006,'508100',131.763333333333</v>
      </c>
      <c r="C2016" s="96">
        <f>$E$5</f>
        <v>2020</v>
      </c>
      <c r="D2016" s="96">
        <v>5006</v>
      </c>
      <c r="E2016" s="97">
        <f>IF(LEFT(H2016,1) = "x",H2016,F2016)</f>
        <v>508100</v>
      </c>
      <c r="F2016" s="90">
        <v>508100</v>
      </c>
      <c r="G2016" s="98">
        <f>IF(""="",1,SUBSTITUTE(SUBSTITUTE("","xxp","xpp"),"xppm13","xppm08"))</f>
        <v>1</v>
      </c>
      <c r="H2016" s="98">
        <f>IF(""="",1,"")</f>
        <v>1</v>
      </c>
      <c r="I2016" s="98">
        <f>IF(""="",1,IF(LEFT("",1)&lt;&gt;"E","",1))</f>
        <v>1</v>
      </c>
      <c r="J2016" s="98">
        <f>IF(""="",1,IF(LEFT("",1)="E","",1))</f>
        <v>1</v>
      </c>
      <c r="K2016" s="99" t="s">
        <v>363</v>
      </c>
      <c r="L2016" s="91">
        <v>5006</v>
      </c>
      <c r="M2016" s="100" t="str">
        <f>IF(LEFT($G2016,4)="xppm","*","")</f>
        <v/>
      </c>
      <c r="N2016" s="101" t="str">
        <f>UPPER(TRIM("          HOUSE THERAPY - REHAB SUPPLIES"))</f>
        <v>HOUSE THERAPY - REHAB SUPPLIES</v>
      </c>
      <c r="P2016" s="102" t="s">
        <v>356</v>
      </c>
      <c r="R2016" s="109">
        <f>IFERROR(IF(1*AB2016&gt;0,AB2016,V2016),V2016)</f>
        <v>131.76333333333332</v>
      </c>
      <c r="S2016" s="108"/>
      <c r="T2016" s="101">
        <f>IFERROR(IF(LEFT($G2016,4)="xppm",AD2016/VLOOKUP($G2016,$K$11:$Z$28,T$1,0),IF(LEFT($J2016,1)="E",AD2016/VLOOKUP($J2016,$K$11:$Z$28,T$1,0),AD2016/T$6)),"")</f>
        <v>95.133333333333326</v>
      </c>
      <c r="V2016" s="101">
        <f>IFERROR(IF(LEFT($G2016,4)="xppm",AF2016/VLOOKUP($G2016,$K$11:$Z$28,V$1,0),IF(LEFT($J2016,1)="E",AF2016/VLOOKUP($J2016,$K$11:$Z$28,V$1,0),AF2016/V$6)),"")</f>
        <v>131.76333333333332</v>
      </c>
      <c r="X2016" s="101">
        <f>IFERROR(IF(LEFT($G2016,4)="xppm",AH2016/VLOOKUP($G2016,$K$11:$Z$28,X$1,0),IF(LEFT($J2016,1)="E",AH2016/VLOOKUP($J2016,$K$11:$Z$28,X$1,0),AH2016/X$6)),"")</f>
        <v>79.848333333333329</v>
      </c>
      <c r="Z2016" s="101">
        <f>IFERROR(IF(LEFT($G2016,4)="xppm",AJ2016/VLOOKUP($G2016,$K$11:$Z$28,Z$1,0),IF(LEFT($J2016,1)="E",AJ2016/VLOOKUP($J2016,$K$11:$Z$28,Z$1,0),AJ2016/Z$6)),"")</f>
        <v>0</v>
      </c>
      <c r="AA2016" s="108"/>
      <c r="AB2016" s="99">
        <f>IFERROR(IF(LEFT($G2016,4)="xppm",AL2016/VLOOKUP($G2016,$K$11:$Z$28,AB$1,0),IF(LEFT($J2016,1)="E",AL2016/VLOOKUP($J2016,$K$11:$AB$28,AB$1,0),AL2016/AB$6)),"")</f>
        <v>0</v>
      </c>
      <c r="AC2016" s="110"/>
      <c r="AD2016" s="14">
        <v>285.39999999999998</v>
      </c>
      <c r="AE2016" s="14"/>
      <c r="AF2016" s="14">
        <v>1185.8699999999999</v>
      </c>
      <c r="AG2016" s="14"/>
      <c r="AH2016" s="14">
        <v>958.18</v>
      </c>
      <c r="AI2016" s="14"/>
      <c r="AJ2016" s="14"/>
      <c r="AK2016" s="65"/>
      <c r="AL2016" s="14"/>
      <c r="AM2016" s="65"/>
      <c r="AN2016" s="25">
        <v>55.66</v>
      </c>
      <c r="AO2016" s="25">
        <v>0</v>
      </c>
      <c r="AP2016" s="25">
        <v>93.2</v>
      </c>
      <c r="AQ2016" s="25">
        <v>131.4</v>
      </c>
      <c r="AR2016" s="25">
        <v>264.98</v>
      </c>
      <c r="AS2016" s="25">
        <v>240.04</v>
      </c>
      <c r="AT2016" s="25">
        <v>258.60000000000002</v>
      </c>
      <c r="AU2016" s="25">
        <v>5.45</v>
      </c>
      <c r="AV2016" s="25">
        <v>0</v>
      </c>
      <c r="AW2016" s="25">
        <v>239.52</v>
      </c>
      <c r="AX2016" s="25">
        <v>45.88</v>
      </c>
      <c r="AY2016" s="25">
        <v>0</v>
      </c>
      <c r="AZ2016" s="108"/>
      <c r="BA2016" s="10"/>
      <c r="BB2016" s="10"/>
      <c r="BC2016" s="10"/>
      <c r="BD2016" s="10"/>
      <c r="BE2016" s="10"/>
      <c r="BF2016" s="10"/>
      <c r="BG2016" s="10"/>
      <c r="BH2016" s="10"/>
      <c r="BI2016" s="10"/>
      <c r="BJ2016" s="10"/>
      <c r="BK2016" s="10"/>
      <c r="BL2016" s="10"/>
      <c r="BM2016" s="10"/>
      <c r="BN2016" s="10"/>
      <c r="BO2016" s="10"/>
      <c r="BP2016" s="10"/>
      <c r="BQ2016" s="10"/>
      <c r="BR2016" s="10"/>
      <c r="BS2016" s="10"/>
      <c r="BT2016" s="10"/>
      <c r="BU2016" s="10"/>
      <c r="BV2016" s="10"/>
      <c r="BW2016" s="10"/>
      <c r="BX2016" s="10"/>
      <c r="BY2016" s="10"/>
      <c r="BZ2016" s="10"/>
      <c r="CA2016" s="10"/>
      <c r="CB2016" s="10"/>
      <c r="CC2016" s="10"/>
      <c r="CD2016" s="10"/>
      <c r="CE2016" s="10"/>
      <c r="CF2016" s="10"/>
      <c r="CG2016" s="10"/>
      <c r="CH2016" s="10"/>
      <c r="CI2016" s="10"/>
      <c r="CJ2016" s="10"/>
      <c r="CK2016" s="10"/>
      <c r="CL2016" s="10"/>
      <c r="CM2016" s="10"/>
      <c r="CN2016" s="10"/>
      <c r="CO2016" s="10"/>
      <c r="CP2016" s="10"/>
      <c r="CQ2016" s="10"/>
      <c r="CR2016" s="10"/>
      <c r="CS2016" s="10"/>
      <c r="CT2016" s="10"/>
      <c r="CU2016" s="10"/>
      <c r="CV2016" s="10"/>
      <c r="CW2016" s="10"/>
      <c r="CX2016" s="10"/>
      <c r="CY2016" s="10"/>
      <c r="CZ2016" s="10"/>
      <c r="DA2016" s="10"/>
      <c r="DB2016" s="10"/>
      <c r="DC2016" s="10"/>
      <c r="DD2016" s="10"/>
      <c r="DE2016" s="10"/>
      <c r="DF2016" s="10"/>
      <c r="DG2016" s="10"/>
      <c r="DH2016" s="10"/>
      <c r="DI2016" s="10"/>
      <c r="DJ2016" s="10"/>
      <c r="DK2016" s="10"/>
      <c r="DL2016" s="10"/>
      <c r="DM2016" s="10"/>
      <c r="DN2016" s="10"/>
      <c r="DO2016" s="10"/>
      <c r="DP2016" s="10"/>
      <c r="DQ2016" s="10"/>
      <c r="DR2016" s="10"/>
      <c r="DS2016" s="10"/>
    </row>
    <row r="2017" spans="1:123" ht="4.05" customHeight="1" x14ac:dyDescent="0.25">
      <c r="A2017" s="75" t="s">
        <v>348</v>
      </c>
      <c r="E2017" s="111"/>
      <c r="F2017" s="112"/>
      <c r="T2017" s="25"/>
      <c r="U2017" s="25"/>
      <c r="V2017" s="25"/>
      <c r="W2017" s="25"/>
      <c r="X2017" s="25"/>
      <c r="Y2017" s="25"/>
      <c r="Z2017" s="25"/>
      <c r="AA2017" s="25"/>
      <c r="AB2017" s="14"/>
      <c r="AC2017" s="14"/>
    </row>
    <row r="2018" spans="1:123" s="86" customFormat="1" ht="15" customHeight="1" x14ac:dyDescent="0.25">
      <c r="A2018" s="75" t="s">
        <v>348</v>
      </c>
      <c r="B2018" s="80"/>
      <c r="C2018" s="80"/>
      <c r="D2018" s="80"/>
      <c r="E2018" s="81"/>
      <c r="F2018" s="82"/>
      <c r="G2018" s="81"/>
      <c r="H2018" s="81"/>
      <c r="I2018" s="81"/>
      <c r="J2018" s="81"/>
      <c r="K2018" s="81"/>
      <c r="L2018" s="83">
        <f>L2019</f>
        <v>5006</v>
      </c>
      <c r="M2018" s="84" t="s">
        <v>364</v>
      </c>
      <c r="N2018" s="84"/>
      <c r="O2018" s="84"/>
      <c r="P2018" s="84"/>
      <c r="Q2018" s="84"/>
      <c r="R2018" s="84"/>
      <c r="S2018" s="84"/>
      <c r="T2018" s="84"/>
      <c r="U2018" s="84"/>
      <c r="V2018" s="84"/>
      <c r="W2018" s="84"/>
      <c r="X2018" s="84"/>
      <c r="Y2018" s="84"/>
      <c r="Z2018" s="84"/>
      <c r="AA2018" s="84"/>
      <c r="AB2018" s="81"/>
      <c r="AC2018" s="81"/>
      <c r="AD2018" s="14"/>
      <c r="AE2018" s="14"/>
      <c r="AF2018" s="14"/>
      <c r="AG2018" s="14"/>
      <c r="AH2018" s="14"/>
      <c r="AI2018" s="14"/>
      <c r="AJ2018" s="14"/>
      <c r="AK2018" s="14"/>
      <c r="AL2018" s="14"/>
      <c r="AM2018" s="14"/>
      <c r="AN2018" s="85"/>
      <c r="AO2018" s="85"/>
      <c r="AP2018" s="85"/>
      <c r="AQ2018" s="85"/>
      <c r="AR2018" s="85"/>
      <c r="AS2018" s="85"/>
      <c r="AT2018" s="85"/>
      <c r="AU2018" s="85"/>
      <c r="AV2018" s="85"/>
      <c r="AW2018" s="85"/>
      <c r="AX2018" s="85"/>
      <c r="AY2018" s="85"/>
      <c r="AZ2018" s="84"/>
      <c r="BA2018" s="10"/>
      <c r="BB2018" s="10"/>
      <c r="BC2018" s="10"/>
      <c r="BD2018" s="10"/>
      <c r="BE2018" s="10"/>
      <c r="BF2018" s="10"/>
      <c r="BG2018" s="10"/>
      <c r="BH2018" s="10"/>
      <c r="BI2018" s="10"/>
      <c r="BJ2018" s="10"/>
      <c r="BK2018" s="10"/>
      <c r="BL2018" s="10"/>
      <c r="BM2018" s="10"/>
      <c r="BN2018" s="10"/>
      <c r="BO2018" s="10"/>
      <c r="BP2018" s="10"/>
      <c r="BQ2018" s="10"/>
      <c r="BR2018" s="10"/>
      <c r="BS2018" s="10"/>
      <c r="BT2018" s="10"/>
      <c r="BU2018" s="10"/>
      <c r="BV2018" s="10"/>
      <c r="BW2018" s="10"/>
      <c r="BX2018" s="10"/>
      <c r="BY2018" s="10"/>
      <c r="BZ2018" s="10"/>
      <c r="CA2018" s="10"/>
      <c r="CB2018" s="10"/>
      <c r="CC2018" s="10"/>
      <c r="CD2018" s="10"/>
      <c r="CE2018" s="10"/>
      <c r="CF2018" s="10"/>
      <c r="CG2018" s="10"/>
      <c r="CH2018" s="10"/>
      <c r="CI2018" s="10"/>
      <c r="CJ2018" s="10"/>
      <c r="CK2018" s="10"/>
      <c r="CL2018" s="10"/>
      <c r="CM2018" s="10"/>
      <c r="CN2018" s="10"/>
      <c r="CO2018" s="10"/>
      <c r="CP2018" s="10"/>
      <c r="CQ2018" s="10"/>
      <c r="CR2018" s="10"/>
      <c r="CS2018" s="10"/>
      <c r="CT2018" s="10"/>
      <c r="CU2018" s="10"/>
      <c r="CV2018" s="10"/>
      <c r="CW2018" s="10"/>
      <c r="CX2018" s="10"/>
      <c r="CY2018" s="10"/>
      <c r="CZ2018" s="10"/>
      <c r="DA2018" s="10"/>
      <c r="DB2018" s="10"/>
      <c r="DC2018" s="10"/>
      <c r="DD2018" s="10"/>
      <c r="DE2018" s="10"/>
      <c r="DF2018" s="10"/>
      <c r="DG2018" s="10"/>
      <c r="DH2018" s="10"/>
      <c r="DI2018" s="10"/>
      <c r="DJ2018" s="10"/>
      <c r="DK2018" s="10"/>
      <c r="DL2018" s="10"/>
      <c r="DM2018" s="10"/>
      <c r="DN2018" s="10"/>
      <c r="DO2018" s="10"/>
      <c r="DP2018" s="10"/>
      <c r="DQ2018" s="10"/>
      <c r="DR2018" s="10"/>
      <c r="DS2018" s="10"/>
    </row>
    <row r="2019" spans="1:123" s="101" customFormat="1" ht="10.95" customHeight="1" x14ac:dyDescent="0.25">
      <c r="A2019" s="75" t="s">
        <v>348</v>
      </c>
      <c r="B2019" s="95" t="str">
        <f t="shared" ref="B2019" si="564">IF(E2019&gt;0,"Bud02 " &amp; C2019 &amp;","&amp;D2019&amp;",'"&amp;E2019&amp;"',"&amp;1*R2019)</f>
        <v>Bud02 2020,5006,'xdit02',0</v>
      </c>
      <c r="C2019" s="96">
        <f t="shared" ref="C2019" si="565">$E$5</f>
        <v>2020</v>
      </c>
      <c r="D2019" s="96">
        <v>5006</v>
      </c>
      <c r="E2019" s="97" t="str">
        <f>IF(LEFT(H2019,1) = "x",H2019,F2019)</f>
        <v>xdit02</v>
      </c>
      <c r="F2019" s="90">
        <v>530400</v>
      </c>
      <c r="G2019" s="98" t="str">
        <f>IF("xppm02"="",1,SUBSTITUTE(SUBSTITUTE("xppm02","xxp","xpp"),"xppm13","xppm08"))</f>
        <v>xppm02</v>
      </c>
      <c r="H2019" s="98" t="str">
        <f>IF("xdit02"="",1,"xdit02")</f>
        <v>xdit02</v>
      </c>
      <c r="I2019" s="98">
        <f>IF(""="",1,IF(LEFT("",1)&lt;&gt;"E","",1))</f>
        <v>1</v>
      </c>
      <c r="J2019" s="98">
        <f>IF(""="",1,IF(LEFT("",1)="E","",1))</f>
        <v>1</v>
      </c>
      <c r="K2019" s="99" t="s">
        <v>365</v>
      </c>
      <c r="L2019" s="91">
        <v>5006</v>
      </c>
      <c r="M2019" s="100" t="str">
        <f>IF(LEFT($G2019,4)="xppm","*","")</f>
        <v>*</v>
      </c>
      <c r="N2019" s="101" t="str">
        <f>UPPER(TRIM("          DIETARY CONTRACT SERVICES"))</f>
        <v>DIETARY CONTRACT SERVICES</v>
      </c>
      <c r="P2019" s="102" t="s">
        <v>366</v>
      </c>
      <c r="R2019" s="109">
        <f>IFERROR(IF(1*AB2019&gt;0,AB2019,V2019),V2019)</f>
        <v>0</v>
      </c>
      <c r="S2019" s="108"/>
      <c r="T2019" s="101">
        <f>IFERROR(IF(LEFT($G2019,4)="xppm",AD2019/VLOOKUP($G2019,$K$11:$Z$28,T$1,0),IF(LEFT($J2019,1)="E",AD2019/VLOOKUP($J2019,$K$11:$Z$28,T$1,0),AD2019/T$6)),"")</f>
        <v>0</v>
      </c>
      <c r="V2019" s="101">
        <f>IFERROR(IF(LEFT($G2019,4)="xppm",AF2019/VLOOKUP($G2019,$K$11:$Z$28,V$1,0),IF(LEFT($J2019,1)="E",AF2019/VLOOKUP($J2019,$K$11:$Z$28,V$1,0),AF2019/V$6)),"")</f>
        <v>0</v>
      </c>
      <c r="X2019" s="101">
        <f>IFERROR(IF(LEFT($G2019,4)="xppm",AH2019/VLOOKUP($G2019,$K$11:$Z$28,X$1,0),IF(LEFT($J2019,1)="E",AH2019/VLOOKUP($J2019,$K$11:$Z$28,X$1,0),AH2019/X$6)),"")</f>
        <v>0.20412364914511388</v>
      </c>
      <c r="Z2019" s="101">
        <f>IFERROR(IF(LEFT($G2019,4)="xppm",AJ2019/VLOOKUP($G2019,$K$11:$Z$28,Z$1,0),IF(LEFT($J2019,1)="E",AJ2019/VLOOKUP($J2019,$K$11:$Z$28,Z$1,0),AJ2019/Z$6)),"")</f>
        <v>0</v>
      </c>
      <c r="AA2019" s="108"/>
      <c r="AB2019" s="99" t="str">
        <f>IFERROR(IF(LEFT($G2019,4)="xppm",AL2019/VLOOKUP($G2019,$K$11:$Z$28,AB$1,0),IF(LEFT($J2019,1)="E",AL2019/VLOOKUP($J2019,$K$11:$AB$28,AB$1,0),AL2019/AB$6)),"")</f>
        <v/>
      </c>
      <c r="AC2019" s="110"/>
      <c r="AD2019" s="14">
        <v>0</v>
      </c>
      <c r="AE2019" s="14"/>
      <c r="AF2019" s="14">
        <v>0</v>
      </c>
      <c r="AG2019" s="14"/>
      <c r="AH2019" s="14">
        <v>245303.35</v>
      </c>
      <c r="AI2019" s="14"/>
      <c r="AJ2019" s="14">
        <v>0</v>
      </c>
      <c r="AK2019" s="65"/>
      <c r="AL2019" s="14">
        <v>0</v>
      </c>
      <c r="AM2019" s="65"/>
      <c r="AN2019" s="25">
        <v>0</v>
      </c>
      <c r="AO2019" s="25">
        <v>0</v>
      </c>
      <c r="AP2019" s="25">
        <v>0</v>
      </c>
      <c r="AQ2019" s="25">
        <v>0</v>
      </c>
      <c r="AR2019" s="25">
        <v>0</v>
      </c>
      <c r="AS2019" s="25">
        <v>0</v>
      </c>
      <c r="AT2019" s="25">
        <v>0</v>
      </c>
      <c r="AU2019" s="25">
        <v>0</v>
      </c>
      <c r="AV2019" s="25">
        <v>0</v>
      </c>
      <c r="AW2019" s="25">
        <v>0</v>
      </c>
      <c r="AX2019" s="25">
        <v>0</v>
      </c>
      <c r="AY2019" s="25">
        <v>0</v>
      </c>
      <c r="AZ2019" s="108"/>
      <c r="BA2019" s="10"/>
      <c r="BB2019" s="10"/>
      <c r="BC2019" s="10"/>
      <c r="BD2019" s="10"/>
      <c r="BE2019" s="10"/>
      <c r="BF2019" s="10"/>
      <c r="BG2019" s="10"/>
      <c r="BH2019" s="10"/>
      <c r="BI2019" s="10"/>
      <c r="BJ2019" s="10"/>
      <c r="BK2019" s="10"/>
      <c r="BL2019" s="10"/>
      <c r="BM2019" s="10"/>
      <c r="BN2019" s="10"/>
      <c r="BO2019" s="10"/>
      <c r="BP2019" s="10"/>
      <c r="BQ2019" s="10"/>
      <c r="BR2019" s="10"/>
      <c r="BS2019" s="10"/>
      <c r="BT2019" s="10"/>
      <c r="BU2019" s="10"/>
      <c r="BV2019" s="10"/>
      <c r="BW2019" s="10"/>
      <c r="BX2019" s="10"/>
      <c r="BY2019" s="10"/>
      <c r="BZ2019" s="10"/>
      <c r="CA2019" s="10"/>
      <c r="CB2019" s="10"/>
      <c r="CC2019" s="10"/>
      <c r="CD2019" s="10"/>
      <c r="CE2019" s="10"/>
      <c r="CF2019" s="10"/>
      <c r="CG2019" s="10"/>
      <c r="CH2019" s="10"/>
      <c r="CI2019" s="10"/>
      <c r="CJ2019" s="10"/>
      <c r="CK2019" s="10"/>
      <c r="CL2019" s="10"/>
      <c r="CM2019" s="10"/>
      <c r="CN2019" s="10"/>
      <c r="CO2019" s="10"/>
      <c r="CP2019" s="10"/>
      <c r="CQ2019" s="10"/>
      <c r="CR2019" s="10"/>
      <c r="CS2019" s="10"/>
      <c r="CT2019" s="10"/>
      <c r="CU2019" s="10"/>
      <c r="CV2019" s="10"/>
      <c r="CW2019" s="10"/>
      <c r="CX2019" s="10"/>
      <c r="CY2019" s="10"/>
      <c r="CZ2019" s="10"/>
      <c r="DA2019" s="10"/>
      <c r="DB2019" s="10"/>
      <c r="DC2019" s="10"/>
      <c r="DD2019" s="10"/>
      <c r="DE2019" s="10"/>
      <c r="DF2019" s="10"/>
      <c r="DG2019" s="10"/>
      <c r="DH2019" s="10"/>
      <c r="DI2019" s="10"/>
      <c r="DJ2019" s="10"/>
      <c r="DK2019" s="10"/>
      <c r="DL2019" s="10"/>
      <c r="DM2019" s="10"/>
      <c r="DN2019" s="10"/>
      <c r="DO2019" s="10"/>
      <c r="DP2019" s="10"/>
      <c r="DQ2019" s="10"/>
      <c r="DR2019" s="10"/>
      <c r="DS2019" s="10"/>
    </row>
    <row r="2020" spans="1:123" ht="4.05" customHeight="1" x14ac:dyDescent="0.25">
      <c r="A2020" s="75" t="s">
        <v>348</v>
      </c>
      <c r="E2020" s="111"/>
      <c r="F2020" s="112"/>
      <c r="T2020" s="25"/>
      <c r="U2020" s="25"/>
      <c r="V2020" s="25"/>
      <c r="W2020" s="25"/>
      <c r="X2020" s="25"/>
      <c r="Y2020" s="25"/>
      <c r="Z2020" s="25"/>
      <c r="AA2020" s="25"/>
      <c r="AB2020" s="14"/>
      <c r="AC2020" s="14"/>
    </row>
    <row r="2021" spans="1:123" s="86" customFormat="1" ht="15" customHeight="1" x14ac:dyDescent="0.25">
      <c r="A2021" s="75" t="s">
        <v>348</v>
      </c>
      <c r="B2021" s="80"/>
      <c r="C2021" s="80"/>
      <c r="D2021" s="80"/>
      <c r="E2021" s="81"/>
      <c r="F2021" s="82"/>
      <c r="G2021" s="81"/>
      <c r="H2021" s="81"/>
      <c r="I2021" s="81"/>
      <c r="J2021" s="81"/>
      <c r="K2021" s="81"/>
      <c r="L2021" s="83">
        <f>L2022</f>
        <v>5006</v>
      </c>
      <c r="M2021" s="84" t="s">
        <v>367</v>
      </c>
      <c r="N2021" s="84"/>
      <c r="O2021" s="84"/>
      <c r="P2021" s="84"/>
      <c r="Q2021" s="84"/>
      <c r="R2021" s="84"/>
      <c r="S2021" s="84"/>
      <c r="T2021" s="84"/>
      <c r="U2021" s="84"/>
      <c r="V2021" s="84"/>
      <c r="W2021" s="84"/>
      <c r="X2021" s="84"/>
      <c r="Y2021" s="84"/>
      <c r="Z2021" s="84"/>
      <c r="AA2021" s="84"/>
      <c r="AB2021" s="81"/>
      <c r="AC2021" s="81"/>
      <c r="AD2021" s="14"/>
      <c r="AE2021" s="14"/>
      <c r="AF2021" s="14"/>
      <c r="AG2021" s="14"/>
      <c r="AH2021" s="14"/>
      <c r="AI2021" s="14"/>
      <c r="AJ2021" s="14"/>
      <c r="AK2021" s="14"/>
      <c r="AL2021" s="14"/>
      <c r="AM2021" s="14"/>
      <c r="AN2021" s="85"/>
      <c r="AO2021" s="85"/>
      <c r="AP2021" s="85"/>
      <c r="AQ2021" s="85"/>
      <c r="AR2021" s="85"/>
      <c r="AS2021" s="85"/>
      <c r="AT2021" s="85"/>
      <c r="AU2021" s="85"/>
      <c r="AV2021" s="85"/>
      <c r="AW2021" s="85"/>
      <c r="AX2021" s="85"/>
      <c r="AY2021" s="85"/>
      <c r="AZ2021" s="84"/>
      <c r="BA2021" s="10"/>
      <c r="BB2021" s="10"/>
      <c r="BC2021" s="10"/>
      <c r="BD2021" s="10"/>
      <c r="BE2021" s="10"/>
      <c r="BF2021" s="10"/>
      <c r="BG2021" s="10"/>
      <c r="BH2021" s="10"/>
      <c r="BI2021" s="10"/>
      <c r="BJ2021" s="10"/>
      <c r="BK2021" s="10"/>
      <c r="BL2021" s="10"/>
      <c r="BM2021" s="10"/>
      <c r="BN2021" s="10"/>
      <c r="BO2021" s="10"/>
      <c r="BP2021" s="10"/>
      <c r="BQ2021" s="10"/>
      <c r="BR2021" s="10"/>
      <c r="BS2021" s="10"/>
      <c r="BT2021" s="10"/>
      <c r="BU2021" s="10"/>
      <c r="BV2021" s="10"/>
      <c r="BW2021" s="10"/>
      <c r="BX2021" s="10"/>
      <c r="BY2021" s="10"/>
      <c r="BZ2021" s="10"/>
      <c r="CA2021" s="10"/>
      <c r="CB2021" s="10"/>
      <c r="CC2021" s="10"/>
      <c r="CD2021" s="10"/>
      <c r="CE2021" s="10"/>
      <c r="CF2021" s="10"/>
      <c r="CG2021" s="10"/>
      <c r="CH2021" s="10"/>
      <c r="CI2021" s="10"/>
      <c r="CJ2021" s="10"/>
      <c r="CK2021" s="10"/>
      <c r="CL2021" s="10"/>
      <c r="CM2021" s="10"/>
      <c r="CN2021" s="10"/>
      <c r="CO2021" s="10"/>
      <c r="CP2021" s="10"/>
      <c r="CQ2021" s="10"/>
      <c r="CR2021" s="10"/>
      <c r="CS2021" s="10"/>
      <c r="CT2021" s="10"/>
      <c r="CU2021" s="10"/>
      <c r="CV2021" s="10"/>
      <c r="CW2021" s="10"/>
      <c r="CX2021" s="10"/>
      <c r="CY2021" s="10"/>
      <c r="CZ2021" s="10"/>
      <c r="DA2021" s="10"/>
      <c r="DB2021" s="10"/>
      <c r="DC2021" s="10"/>
      <c r="DD2021" s="10"/>
      <c r="DE2021" s="10"/>
      <c r="DF2021" s="10"/>
      <c r="DG2021" s="10"/>
      <c r="DH2021" s="10"/>
      <c r="DI2021" s="10"/>
      <c r="DJ2021" s="10"/>
      <c r="DK2021" s="10"/>
      <c r="DL2021" s="10"/>
      <c r="DM2021" s="10"/>
      <c r="DN2021" s="10"/>
      <c r="DO2021" s="10"/>
      <c r="DP2021" s="10"/>
      <c r="DQ2021" s="10"/>
      <c r="DR2021" s="10"/>
      <c r="DS2021" s="10"/>
    </row>
    <row r="2022" spans="1:123" s="101" customFormat="1" ht="10.95" customHeight="1" x14ac:dyDescent="0.25">
      <c r="A2022" s="75" t="s">
        <v>348</v>
      </c>
      <c r="B2022" s="95" t="str">
        <f t="shared" ref="B2022:B2024" si="566">IF(E2022&gt;0,"Bud02 " &amp; C2022 &amp;","&amp;D2022&amp;",'"&amp;E2022&amp;"',"&amp;1*R2022)</f>
        <v>Bud02 2020,5006,'533000',9362.41222222222</v>
      </c>
      <c r="C2022" s="96">
        <f t="shared" ref="C2022:C2024" si="567">$E$5</f>
        <v>2020</v>
      </c>
      <c r="D2022" s="96">
        <v>5006</v>
      </c>
      <c r="E2022" s="97">
        <f>IF(LEFT(H2022,1) = "x",H2022,F2022)</f>
        <v>533000</v>
      </c>
      <c r="F2022" s="90">
        <v>533000</v>
      </c>
      <c r="G2022" s="98">
        <f>IF(""="",1,SUBSTITUTE(SUBSTITUTE("","xxp","xpp"),"xppm13","xppm08"))</f>
        <v>1</v>
      </c>
      <c r="H2022" s="98">
        <f>IF(""="",1,"")</f>
        <v>1</v>
      </c>
      <c r="I2022" s="98">
        <f>IF(""="",1,IF(LEFT("",1)&lt;&gt;"E","",1))</f>
        <v>1</v>
      </c>
      <c r="J2022" s="98">
        <f>IF(""="",1,IF(LEFT("",1)="E","",1))</f>
        <v>1</v>
      </c>
      <c r="K2022" s="99" t="s">
        <v>368</v>
      </c>
      <c r="L2022" s="91">
        <v>5006</v>
      </c>
      <c r="M2022" s="100" t="str">
        <f>IF(LEFT($G2022,4)="xppm","*","")</f>
        <v/>
      </c>
      <c r="N2022" s="101" t="str">
        <f>UPPER(TRIM("          UTILITIES"))</f>
        <v>UTILITIES</v>
      </c>
      <c r="P2022" s="102" t="s">
        <v>356</v>
      </c>
      <c r="R2022" s="109">
        <f>IFERROR(IF(1*AB2022&gt;0,AB2022,V2022),V2022)</f>
        <v>9362.4122222222231</v>
      </c>
      <c r="S2022" s="108"/>
      <c r="T2022" s="101">
        <f>IFERROR(IF(LEFT($G2022,4)="xppm",AD2022/VLOOKUP($G2022,$K$11:$Z$28,T$1,0),IF(LEFT($J2022,1)="E",AD2022/VLOOKUP($J2022,$K$11:$Z$28,T$1,0),AD2022/T$6)),"")</f>
        <v>7605.1166666666659</v>
      </c>
      <c r="V2022" s="101">
        <f>IFERROR(IF(LEFT($G2022,4)="xppm",AF2022/VLOOKUP($G2022,$K$11:$Z$28,V$1,0),IF(LEFT($J2022,1)="E",AF2022/VLOOKUP($J2022,$K$11:$Z$28,V$1,0),AF2022/V$6)),"")</f>
        <v>9362.4122222222231</v>
      </c>
      <c r="X2022" s="101">
        <f>IFERROR(IF(LEFT($G2022,4)="xppm",AH2022/VLOOKUP($G2022,$K$11:$Z$28,X$1,0),IF(LEFT($J2022,1)="E",AH2022/VLOOKUP($J2022,$K$11:$Z$28,X$1,0),AH2022/X$6)),"")</f>
        <v>9215.7566666666662</v>
      </c>
      <c r="Z2022" s="101">
        <f>IFERROR(IF(LEFT($G2022,4)="xppm",AJ2022/VLOOKUP($G2022,$K$11:$Z$28,Z$1,0),IF(LEFT($J2022,1)="E",AJ2022/VLOOKUP($J2022,$K$11:$Z$28,Z$1,0),AJ2022/Z$6)),"")</f>
        <v>11632</v>
      </c>
      <c r="AA2022" s="108"/>
      <c r="AB2022" s="99">
        <f>IFERROR(IF(LEFT($G2022,4)="xppm",AL2022/VLOOKUP($G2022,$K$11:$Z$28,AB$1,0),IF(LEFT($J2022,1)="E",AL2022/VLOOKUP($J2022,$K$11:$AB$28,AB$1,0),AL2022/AB$6)),"")</f>
        <v>0</v>
      </c>
      <c r="AC2022" s="110"/>
      <c r="AD2022" s="14">
        <v>22815.35</v>
      </c>
      <c r="AE2022" s="14"/>
      <c r="AF2022" s="14">
        <v>84261.71</v>
      </c>
      <c r="AG2022" s="14"/>
      <c r="AH2022" s="14">
        <v>110589.08</v>
      </c>
      <c r="AI2022" s="14"/>
      <c r="AJ2022" s="14">
        <v>139584</v>
      </c>
      <c r="AK2022" s="65"/>
      <c r="AL2022" s="14">
        <v>0</v>
      </c>
      <c r="AM2022" s="65"/>
      <c r="AN2022" s="25">
        <v>5197.5600000000004</v>
      </c>
      <c r="AO2022" s="25">
        <v>8763.92</v>
      </c>
      <c r="AP2022" s="25">
        <v>10520.63</v>
      </c>
      <c r="AQ2022" s="25">
        <v>10195.299999999999</v>
      </c>
      <c r="AR2022" s="25">
        <v>12354.46</v>
      </c>
      <c r="AS2022" s="25">
        <v>13146.24</v>
      </c>
      <c r="AT2022" s="25">
        <v>10037.31</v>
      </c>
      <c r="AU2022" s="25">
        <v>8488.5300000000007</v>
      </c>
      <c r="AV2022" s="25">
        <v>7224.52</v>
      </c>
      <c r="AW2022" s="25">
        <v>7159.17</v>
      </c>
      <c r="AX2022" s="25">
        <v>8049.64</v>
      </c>
      <c r="AY2022" s="25">
        <v>7606.54</v>
      </c>
      <c r="AZ2022" s="108"/>
      <c r="BA2022" s="10"/>
      <c r="BB2022" s="10"/>
      <c r="BC2022" s="10"/>
      <c r="BD2022" s="10"/>
      <c r="BE2022" s="10"/>
      <c r="BF2022" s="10"/>
      <c r="BG2022" s="10"/>
      <c r="BH2022" s="10"/>
      <c r="BI2022" s="10"/>
      <c r="BJ2022" s="10"/>
      <c r="BK2022" s="10"/>
      <c r="BL2022" s="10"/>
      <c r="BM2022" s="10"/>
      <c r="BN2022" s="10"/>
      <c r="BO2022" s="10"/>
      <c r="BP2022" s="10"/>
      <c r="BQ2022" s="10"/>
      <c r="BR2022" s="10"/>
      <c r="BS2022" s="10"/>
      <c r="BT2022" s="10"/>
      <c r="BU2022" s="10"/>
      <c r="BV2022" s="10"/>
      <c r="BW2022" s="10"/>
      <c r="BX2022" s="10"/>
      <c r="BY2022" s="10"/>
      <c r="BZ2022" s="10"/>
      <c r="CA2022" s="10"/>
      <c r="CB2022" s="10"/>
      <c r="CC2022" s="10"/>
      <c r="CD2022" s="10"/>
      <c r="CE2022" s="10"/>
      <c r="CF2022" s="10"/>
      <c r="CG2022" s="10"/>
      <c r="CH2022" s="10"/>
      <c r="CI2022" s="10"/>
      <c r="CJ2022" s="10"/>
      <c r="CK2022" s="10"/>
      <c r="CL2022" s="10"/>
      <c r="CM2022" s="10"/>
      <c r="CN2022" s="10"/>
      <c r="CO2022" s="10"/>
      <c r="CP2022" s="10"/>
      <c r="CQ2022" s="10"/>
      <c r="CR2022" s="10"/>
      <c r="CS2022" s="10"/>
      <c r="CT2022" s="10"/>
      <c r="CU2022" s="10"/>
      <c r="CV2022" s="10"/>
      <c r="CW2022" s="10"/>
      <c r="CX2022" s="10"/>
      <c r="CY2022" s="10"/>
      <c r="CZ2022" s="10"/>
      <c r="DA2022" s="10"/>
      <c r="DB2022" s="10"/>
      <c r="DC2022" s="10"/>
      <c r="DD2022" s="10"/>
      <c r="DE2022" s="10"/>
      <c r="DF2022" s="10"/>
      <c r="DG2022" s="10"/>
      <c r="DH2022" s="10"/>
      <c r="DI2022" s="10"/>
      <c r="DJ2022" s="10"/>
      <c r="DK2022" s="10"/>
      <c r="DL2022" s="10"/>
      <c r="DM2022" s="10"/>
      <c r="DN2022" s="10"/>
      <c r="DO2022" s="10"/>
      <c r="DP2022" s="10"/>
      <c r="DQ2022" s="10"/>
      <c r="DR2022" s="10"/>
      <c r="DS2022" s="10"/>
    </row>
    <row r="2023" spans="1:123" s="101" customFormat="1" ht="10.95" customHeight="1" x14ac:dyDescent="0.25">
      <c r="A2023" s="75" t="s">
        <v>348</v>
      </c>
      <c r="B2023" s="95" t="str">
        <f t="shared" si="566"/>
        <v>Bud02 2020,5006,'536000',4452.55555555556</v>
      </c>
      <c r="C2023" s="96">
        <f t="shared" si="567"/>
        <v>2020</v>
      </c>
      <c r="D2023" s="96">
        <v>5006</v>
      </c>
      <c r="E2023" s="97">
        <f>IF(LEFT(H2023,1) = "x",H2023,F2023)</f>
        <v>536000</v>
      </c>
      <c r="F2023" s="90">
        <v>536000</v>
      </c>
      <c r="G2023" s="98">
        <f>IF(""="",1,SUBSTITUTE(SUBSTITUTE("","xxp","xpp"),"xppm13","xppm08"))</f>
        <v>1</v>
      </c>
      <c r="H2023" s="98">
        <f>IF(""="",1,"")</f>
        <v>1</v>
      </c>
      <c r="I2023" s="98">
        <f>IF(""="",1,IF(LEFT("",1)&lt;&gt;"E","",1))</f>
        <v>1</v>
      </c>
      <c r="J2023" s="98">
        <f>IF(""="",1,IF(LEFT("",1)="E","",1))</f>
        <v>1</v>
      </c>
      <c r="K2023" s="99" t="s">
        <v>369</v>
      </c>
      <c r="L2023" s="91">
        <v>5006</v>
      </c>
      <c r="M2023" s="100" t="str">
        <f>IF(LEFT($G2023,4)="xppm","*","")</f>
        <v/>
      </c>
      <c r="N2023" s="101" t="str">
        <f>UPPER(TRIM("          REPAIRS &amp; MAINTENANCE/SUPPLIES"))</f>
        <v>REPAIRS &amp; MAINTENANCE/SUPPLIES</v>
      </c>
      <c r="P2023" s="102" t="s">
        <v>370</v>
      </c>
      <c r="R2023" s="109">
        <f>IFERROR(IF(1*AB2023&gt;0,AB2023,V2023),V2023)</f>
        <v>4452.5555555555557</v>
      </c>
      <c r="S2023" s="108"/>
      <c r="T2023" s="101">
        <f>IFERROR(IF(LEFT($G2023,4)="xppm",AD2023/VLOOKUP($G2023,$K$11:$Z$28,T$1,0),IF(LEFT($J2023,1)="E",AD2023/VLOOKUP($J2023,$K$11:$Z$28,T$1,0),AD2023/T$6)),"")</f>
        <v>4204.7066666666669</v>
      </c>
      <c r="V2023" s="101">
        <f>IFERROR(IF(LEFT($G2023,4)="xppm",AF2023/VLOOKUP($G2023,$K$11:$Z$28,V$1,0),IF(LEFT($J2023,1)="E",AF2023/VLOOKUP($J2023,$K$11:$Z$28,V$1,0),AF2023/V$6)),"")</f>
        <v>4452.5555555555557</v>
      </c>
      <c r="X2023" s="101">
        <f>IFERROR(IF(LEFT($G2023,4)="xppm",AH2023/VLOOKUP($G2023,$K$11:$Z$28,X$1,0),IF(LEFT($J2023,1)="E",AH2023/VLOOKUP($J2023,$K$11:$Z$28,X$1,0),AH2023/X$6)),"")</f>
        <v>4093.9641666666666</v>
      </c>
      <c r="Z2023" s="101">
        <f>IFERROR(IF(LEFT($G2023,4)="xppm",AJ2023/VLOOKUP($G2023,$K$11:$Z$28,Z$1,0),IF(LEFT($J2023,1)="E",AJ2023/VLOOKUP($J2023,$K$11:$Z$28,Z$1,0),AJ2023/Z$6)),"")</f>
        <v>1980.1066666666666</v>
      </c>
      <c r="AA2023" s="108"/>
      <c r="AB2023" s="99">
        <f>IFERROR(IF(LEFT($G2023,4)="xppm",AL2023/VLOOKUP($G2023,$K$11:$Z$28,AB$1,0),IF(LEFT($J2023,1)="E",AL2023/VLOOKUP($J2023,$K$11:$AB$28,AB$1,0),AL2023/AB$6)),"")</f>
        <v>0</v>
      </c>
      <c r="AC2023" s="110"/>
      <c r="AD2023" s="14">
        <v>12614.12</v>
      </c>
      <c r="AE2023" s="14"/>
      <c r="AF2023" s="14">
        <v>40073</v>
      </c>
      <c r="AG2023" s="14"/>
      <c r="AH2023" s="14">
        <v>49127.57</v>
      </c>
      <c r="AI2023" s="14"/>
      <c r="AJ2023" s="14">
        <v>23761.279999999999</v>
      </c>
      <c r="AK2023" s="65"/>
      <c r="AL2023" s="14">
        <v>0</v>
      </c>
      <c r="AM2023" s="65"/>
      <c r="AN2023" s="25">
        <v>5270.64</v>
      </c>
      <c r="AO2023" s="25">
        <v>3292.78</v>
      </c>
      <c r="AP2023" s="25">
        <v>13595.05</v>
      </c>
      <c r="AQ2023" s="25">
        <v>1908.24</v>
      </c>
      <c r="AR2023" s="25">
        <v>10139.36</v>
      </c>
      <c r="AS2023" s="25">
        <v>7194.49</v>
      </c>
      <c r="AT2023" s="25">
        <v>1874.52</v>
      </c>
      <c r="AU2023" s="25">
        <v>1450.73</v>
      </c>
      <c r="AV2023" s="25">
        <v>4891.54</v>
      </c>
      <c r="AW2023" s="25">
        <v>5401.36</v>
      </c>
      <c r="AX2023" s="25">
        <v>3973.72</v>
      </c>
      <c r="AY2023" s="25">
        <v>3239.04</v>
      </c>
      <c r="AZ2023" s="108"/>
      <c r="BA2023" s="10"/>
      <c r="BB2023" s="10"/>
      <c r="BC2023" s="10"/>
      <c r="BD2023" s="10"/>
      <c r="BE2023" s="10"/>
      <c r="BF2023" s="10"/>
      <c r="BG2023" s="10"/>
      <c r="BH2023" s="10"/>
      <c r="BI2023" s="10"/>
      <c r="BJ2023" s="10"/>
      <c r="BK2023" s="10"/>
      <c r="BL2023" s="10"/>
      <c r="BM2023" s="10"/>
      <c r="BN2023" s="10"/>
      <c r="BO2023" s="10"/>
      <c r="BP2023" s="10"/>
      <c r="BQ2023" s="10"/>
      <c r="BR2023" s="10"/>
      <c r="BS2023" s="10"/>
      <c r="BT2023" s="10"/>
      <c r="BU2023" s="10"/>
      <c r="BV2023" s="10"/>
      <c r="BW2023" s="10"/>
      <c r="BX2023" s="10"/>
      <c r="BY2023" s="10"/>
      <c r="BZ2023" s="10"/>
      <c r="CA2023" s="10"/>
      <c r="CB2023" s="10"/>
      <c r="CC2023" s="10"/>
      <c r="CD2023" s="10"/>
      <c r="CE2023" s="10"/>
      <c r="CF2023" s="10"/>
      <c r="CG2023" s="10"/>
      <c r="CH2023" s="10"/>
      <c r="CI2023" s="10"/>
      <c r="CJ2023" s="10"/>
      <c r="CK2023" s="10"/>
      <c r="CL2023" s="10"/>
      <c r="CM2023" s="10"/>
      <c r="CN2023" s="10"/>
      <c r="CO2023" s="10"/>
      <c r="CP2023" s="10"/>
      <c r="CQ2023" s="10"/>
      <c r="CR2023" s="10"/>
      <c r="CS2023" s="10"/>
      <c r="CT2023" s="10"/>
      <c r="CU2023" s="10"/>
      <c r="CV2023" s="10"/>
      <c r="CW2023" s="10"/>
      <c r="CX2023" s="10"/>
      <c r="CY2023" s="10"/>
      <c r="CZ2023" s="10"/>
      <c r="DA2023" s="10"/>
      <c r="DB2023" s="10"/>
      <c r="DC2023" s="10"/>
      <c r="DD2023" s="10"/>
      <c r="DE2023" s="10"/>
      <c r="DF2023" s="10"/>
      <c r="DG2023" s="10"/>
      <c r="DH2023" s="10"/>
      <c r="DI2023" s="10"/>
      <c r="DJ2023" s="10"/>
      <c r="DK2023" s="10"/>
      <c r="DL2023" s="10"/>
      <c r="DM2023" s="10"/>
      <c r="DN2023" s="10"/>
      <c r="DO2023" s="10"/>
      <c r="DP2023" s="10"/>
      <c r="DQ2023" s="10"/>
      <c r="DR2023" s="10"/>
      <c r="DS2023" s="10"/>
    </row>
    <row r="2024" spans="1:123" s="101" customFormat="1" ht="10.95" customHeight="1" x14ac:dyDescent="0.25">
      <c r="A2024" s="75" t="s">
        <v>348</v>
      </c>
      <c r="B2024" s="95" t="str">
        <f t="shared" si="566"/>
        <v>Bud02 2020,5006,'534000',2168.35</v>
      </c>
      <c r="C2024" s="96">
        <f t="shared" si="567"/>
        <v>2020</v>
      </c>
      <c r="D2024" s="96">
        <v>5006</v>
      </c>
      <c r="E2024" s="97">
        <f>IF(LEFT(H2024,1) = "x",H2024,F2024)</f>
        <v>534000</v>
      </c>
      <c r="F2024" s="90">
        <v>534000</v>
      </c>
      <c r="G2024" s="98">
        <f>IF(""="",1,SUBSTITUTE(SUBSTITUTE("","xxp","xpp"),"xppm13","xppm08"))</f>
        <v>1</v>
      </c>
      <c r="H2024" s="98">
        <f>IF(""="",1,"")</f>
        <v>1</v>
      </c>
      <c r="I2024" s="98">
        <f>IF(""="",1,IF(LEFT("",1)&lt;&gt;"E","",1))</f>
        <v>1</v>
      </c>
      <c r="J2024" s="98">
        <f>IF(""="",1,IF(LEFT("",1)="E","",1))</f>
        <v>1</v>
      </c>
      <c r="K2024" s="99" t="s">
        <v>371</v>
      </c>
      <c r="L2024" s="91">
        <v>5006</v>
      </c>
      <c r="M2024" s="100" t="str">
        <f>IF(LEFT($G2024,4)="xppm","*","")</f>
        <v/>
      </c>
      <c r="N2024" s="101" t="str">
        <f>UPPER(TRIM("          CONTRACT SERVICES"))</f>
        <v>CONTRACT SERVICES</v>
      </c>
      <c r="P2024" s="102" t="s">
        <v>370</v>
      </c>
      <c r="R2024" s="109">
        <f>IFERROR(IF(1*AB2024&gt;0,AB2024,V2024),V2024)</f>
        <v>2168.3500000000004</v>
      </c>
      <c r="S2024" s="108"/>
      <c r="T2024" s="101">
        <f>IFERROR(IF(LEFT($G2024,4)="xppm",AD2024/VLOOKUP($G2024,$K$11:$Z$28,T$1,0),IF(LEFT($J2024,1)="E",AD2024/VLOOKUP($J2024,$K$11:$Z$28,T$1,0),AD2024/T$6)),"")</f>
        <v>2129.7033333333334</v>
      </c>
      <c r="V2024" s="101">
        <f>IFERROR(IF(LEFT($G2024,4)="xppm",AF2024/VLOOKUP($G2024,$K$11:$Z$28,V$1,0),IF(LEFT($J2024,1)="E",AF2024/VLOOKUP($J2024,$K$11:$Z$28,V$1,0),AF2024/V$6)),"")</f>
        <v>2168.3500000000004</v>
      </c>
      <c r="X2024" s="101">
        <f>IFERROR(IF(LEFT($G2024,4)="xppm",AH2024/VLOOKUP($G2024,$K$11:$Z$28,X$1,0),IF(LEFT($J2024,1)="E",AH2024/VLOOKUP($J2024,$K$11:$Z$28,X$1,0),AH2024/X$6)),"")</f>
        <v>2096.835</v>
      </c>
      <c r="Z2024" s="101">
        <f>IFERROR(IF(LEFT($G2024,4)="xppm",AJ2024/VLOOKUP($G2024,$K$11:$Z$28,Z$1,0),IF(LEFT($J2024,1)="E",AJ2024/VLOOKUP($J2024,$K$11:$Z$28,Z$1,0),AJ2024/Z$6)),"")</f>
        <v>2575</v>
      </c>
      <c r="AA2024" s="108"/>
      <c r="AB2024" s="99">
        <f>IFERROR(IF(LEFT($G2024,4)="xppm",AL2024/VLOOKUP($G2024,$K$11:$Z$28,AB$1,0),IF(LEFT($J2024,1)="E",AL2024/VLOOKUP($J2024,$K$11:$AB$28,AB$1,0),AL2024/AB$6)),"")</f>
        <v>0</v>
      </c>
      <c r="AC2024" s="110"/>
      <c r="AD2024" s="14">
        <v>6389.11</v>
      </c>
      <c r="AE2024" s="14"/>
      <c r="AF2024" s="14">
        <v>19515.150000000001</v>
      </c>
      <c r="AG2024" s="14"/>
      <c r="AH2024" s="14">
        <v>25162.02</v>
      </c>
      <c r="AI2024" s="14"/>
      <c r="AJ2024" s="14">
        <v>30900</v>
      </c>
      <c r="AK2024" s="65"/>
      <c r="AL2024" s="14">
        <v>0</v>
      </c>
      <c r="AM2024" s="65"/>
      <c r="AN2024" s="25">
        <v>940.52</v>
      </c>
      <c r="AO2024" s="25">
        <v>706.29</v>
      </c>
      <c r="AP2024" s="25">
        <v>3477.4</v>
      </c>
      <c r="AQ2024" s="25">
        <v>3669.83</v>
      </c>
      <c r="AR2024" s="25">
        <v>5410.45</v>
      </c>
      <c r="AS2024" s="25">
        <v>1482.42</v>
      </c>
      <c r="AT2024" s="25">
        <v>647.80999999999995</v>
      </c>
      <c r="AU2024" s="25">
        <v>981.37</v>
      </c>
      <c r="AV2024" s="25">
        <v>934.16</v>
      </c>
      <c r="AW2024" s="25">
        <v>3614.48</v>
      </c>
      <c r="AX2024" s="25">
        <v>551.47</v>
      </c>
      <c r="AY2024" s="25">
        <v>2223.16</v>
      </c>
      <c r="AZ2024" s="108"/>
      <c r="BA2024" s="10"/>
      <c r="BB2024" s="10"/>
      <c r="BC2024" s="10"/>
      <c r="BD2024" s="10"/>
      <c r="BE2024" s="10"/>
      <c r="BF2024" s="10"/>
      <c r="BG2024" s="10"/>
      <c r="BH2024" s="10"/>
      <c r="BI2024" s="10"/>
      <c r="BJ2024" s="10"/>
      <c r="BK2024" s="10"/>
      <c r="BL2024" s="10"/>
      <c r="BM2024" s="10"/>
      <c r="BN2024" s="10"/>
      <c r="BO2024" s="10"/>
      <c r="BP2024" s="10"/>
      <c r="BQ2024" s="10"/>
      <c r="BR2024" s="10"/>
      <c r="BS2024" s="10"/>
      <c r="BT2024" s="10"/>
      <c r="BU2024" s="10"/>
      <c r="BV2024" s="10"/>
      <c r="BW2024" s="10"/>
      <c r="BX2024" s="10"/>
      <c r="BY2024" s="10"/>
      <c r="BZ2024" s="10"/>
      <c r="CA2024" s="10"/>
      <c r="CB2024" s="10"/>
      <c r="CC2024" s="10"/>
      <c r="CD2024" s="10"/>
      <c r="CE2024" s="10"/>
      <c r="CF2024" s="10"/>
      <c r="CG2024" s="10"/>
      <c r="CH2024" s="10"/>
      <c r="CI2024" s="10"/>
      <c r="CJ2024" s="10"/>
      <c r="CK2024" s="10"/>
      <c r="CL2024" s="10"/>
      <c r="CM2024" s="10"/>
      <c r="CN2024" s="10"/>
      <c r="CO2024" s="10"/>
      <c r="CP2024" s="10"/>
      <c r="CQ2024" s="10"/>
      <c r="CR2024" s="10"/>
      <c r="CS2024" s="10"/>
      <c r="CT2024" s="10"/>
      <c r="CU2024" s="10"/>
      <c r="CV2024" s="10"/>
      <c r="CW2024" s="10"/>
      <c r="CX2024" s="10"/>
      <c r="CY2024" s="10"/>
      <c r="CZ2024" s="10"/>
      <c r="DA2024" s="10"/>
      <c r="DB2024" s="10"/>
      <c r="DC2024" s="10"/>
      <c r="DD2024" s="10"/>
      <c r="DE2024" s="10"/>
      <c r="DF2024" s="10"/>
      <c r="DG2024" s="10"/>
      <c r="DH2024" s="10"/>
      <c r="DI2024" s="10"/>
      <c r="DJ2024" s="10"/>
      <c r="DK2024" s="10"/>
      <c r="DL2024" s="10"/>
      <c r="DM2024" s="10"/>
      <c r="DN2024" s="10"/>
      <c r="DO2024" s="10"/>
      <c r="DP2024" s="10"/>
      <c r="DQ2024" s="10"/>
      <c r="DR2024" s="10"/>
      <c r="DS2024" s="10"/>
    </row>
    <row r="2025" spans="1:123" ht="4.05" customHeight="1" x14ac:dyDescent="0.25">
      <c r="A2025" s="75" t="s">
        <v>348</v>
      </c>
      <c r="E2025" s="111"/>
      <c r="F2025" s="112"/>
      <c r="T2025" s="25"/>
      <c r="U2025" s="25"/>
      <c r="V2025" s="25"/>
      <c r="W2025" s="25"/>
      <c r="X2025" s="25"/>
      <c r="Y2025" s="25"/>
      <c r="Z2025" s="25"/>
      <c r="AA2025" s="25"/>
      <c r="AB2025" s="14"/>
      <c r="AC2025" s="14"/>
    </row>
    <row r="2026" spans="1:123" s="86" customFormat="1" ht="15" customHeight="1" x14ac:dyDescent="0.25">
      <c r="A2026" s="75" t="s">
        <v>348</v>
      </c>
      <c r="B2026" s="80"/>
      <c r="C2026" s="80"/>
      <c r="D2026" s="80"/>
      <c r="E2026" s="81"/>
      <c r="F2026" s="82"/>
      <c r="G2026" s="81"/>
      <c r="H2026" s="81"/>
      <c r="I2026" s="81"/>
      <c r="J2026" s="81"/>
      <c r="K2026" s="81"/>
      <c r="L2026" s="83">
        <f>L2027</f>
        <v>5006</v>
      </c>
      <c r="M2026" s="84" t="s">
        <v>372</v>
      </c>
      <c r="N2026" s="84"/>
      <c r="O2026" s="84"/>
      <c r="P2026" s="84"/>
      <c r="Q2026" s="84"/>
      <c r="R2026" s="84"/>
      <c r="S2026" s="84"/>
      <c r="T2026" s="84"/>
      <c r="U2026" s="84"/>
      <c r="V2026" s="84"/>
      <c r="W2026" s="84"/>
      <c r="X2026" s="84"/>
      <c r="Y2026" s="84"/>
      <c r="Z2026" s="84"/>
      <c r="AA2026" s="84"/>
      <c r="AB2026" s="81"/>
      <c r="AC2026" s="81"/>
      <c r="AD2026" s="14"/>
      <c r="AE2026" s="14"/>
      <c r="AF2026" s="14"/>
      <c r="AG2026" s="14"/>
      <c r="AH2026" s="14"/>
      <c r="AI2026" s="14"/>
      <c r="AJ2026" s="14"/>
      <c r="AK2026" s="14"/>
      <c r="AL2026" s="14"/>
      <c r="AM2026" s="14"/>
      <c r="AN2026" s="85"/>
      <c r="AO2026" s="85"/>
      <c r="AP2026" s="85"/>
      <c r="AQ2026" s="85"/>
      <c r="AR2026" s="85"/>
      <c r="AS2026" s="85"/>
      <c r="AT2026" s="85"/>
      <c r="AU2026" s="85"/>
      <c r="AV2026" s="85"/>
      <c r="AW2026" s="85"/>
      <c r="AX2026" s="85"/>
      <c r="AY2026" s="85"/>
      <c r="AZ2026" s="84"/>
      <c r="BA2026" s="10"/>
      <c r="BB2026" s="10"/>
      <c r="BC2026" s="10"/>
      <c r="BD2026" s="10"/>
      <c r="BE2026" s="10"/>
      <c r="BF2026" s="10"/>
      <c r="BG2026" s="10"/>
      <c r="BH2026" s="10"/>
      <c r="BI2026" s="10"/>
      <c r="BJ2026" s="10"/>
      <c r="BK2026" s="10"/>
      <c r="BL2026" s="10"/>
      <c r="BM2026" s="10"/>
      <c r="BN2026" s="10"/>
      <c r="BO2026" s="10"/>
      <c r="BP2026" s="10"/>
      <c r="BQ2026" s="10"/>
      <c r="BR2026" s="10"/>
      <c r="BS2026" s="10"/>
      <c r="BT2026" s="10"/>
      <c r="BU2026" s="10"/>
      <c r="BV2026" s="10"/>
      <c r="BW2026" s="10"/>
      <c r="BX2026" s="10"/>
      <c r="BY2026" s="10"/>
      <c r="BZ2026" s="10"/>
      <c r="CA2026" s="10"/>
      <c r="CB2026" s="10"/>
      <c r="CC2026" s="10"/>
      <c r="CD2026" s="10"/>
      <c r="CE2026" s="10"/>
      <c r="CF2026" s="10"/>
      <c r="CG2026" s="10"/>
      <c r="CH2026" s="10"/>
      <c r="CI2026" s="10"/>
      <c r="CJ2026" s="10"/>
      <c r="CK2026" s="10"/>
      <c r="CL2026" s="10"/>
      <c r="CM2026" s="10"/>
      <c r="CN2026" s="10"/>
      <c r="CO2026" s="10"/>
      <c r="CP2026" s="10"/>
      <c r="CQ2026" s="10"/>
      <c r="CR2026" s="10"/>
      <c r="CS2026" s="10"/>
      <c r="CT2026" s="10"/>
      <c r="CU2026" s="10"/>
      <c r="CV2026" s="10"/>
      <c r="CW2026" s="10"/>
      <c r="CX2026" s="10"/>
      <c r="CY2026" s="10"/>
      <c r="CZ2026" s="10"/>
      <c r="DA2026" s="10"/>
      <c r="DB2026" s="10"/>
      <c r="DC2026" s="10"/>
      <c r="DD2026" s="10"/>
      <c r="DE2026" s="10"/>
      <c r="DF2026" s="10"/>
      <c r="DG2026" s="10"/>
      <c r="DH2026" s="10"/>
      <c r="DI2026" s="10"/>
      <c r="DJ2026" s="10"/>
      <c r="DK2026" s="10"/>
      <c r="DL2026" s="10"/>
      <c r="DM2026" s="10"/>
      <c r="DN2026" s="10"/>
      <c r="DO2026" s="10"/>
      <c r="DP2026" s="10"/>
      <c r="DQ2026" s="10"/>
      <c r="DR2026" s="10"/>
      <c r="DS2026" s="10"/>
    </row>
    <row r="2027" spans="1:123" s="101" customFormat="1" ht="10.95" customHeight="1" x14ac:dyDescent="0.25">
      <c r="A2027" s="75" t="s">
        <v>348</v>
      </c>
      <c r="B2027" s="95" t="str">
        <f t="shared" ref="B2027:B2038" si="568">IF(E2027&gt;0,"Bud02 " &amp; C2027 &amp;","&amp;D2027&amp;",'"&amp;E2027&amp;"',"&amp;1*R2027)</f>
        <v>Bud02 2020,5006,'542500',1847.05777777778</v>
      </c>
      <c r="C2027" s="96">
        <f t="shared" ref="C2027:C2038" si="569">$E$5</f>
        <v>2020</v>
      </c>
      <c r="D2027" s="96">
        <v>5006</v>
      </c>
      <c r="E2027" s="97">
        <f>IF(LEFT(H2027,1) = "x",H2027,F2027)</f>
        <v>542500</v>
      </c>
      <c r="F2027" s="90">
        <v>542500</v>
      </c>
      <c r="G2027" s="98">
        <f>IF(""="",1,SUBSTITUTE(SUBSTITUTE("","xxp","xpp"),"xppm13","xppm08"))</f>
        <v>1</v>
      </c>
      <c r="H2027" s="98">
        <f>IF(""="",1,"")</f>
        <v>1</v>
      </c>
      <c r="I2027" s="98">
        <f>IF(""="",1,IF(LEFT("",1)&lt;&gt;"E","",1))</f>
        <v>1</v>
      </c>
      <c r="J2027" s="98">
        <f>IF(""="",1,IF(LEFT("",1)="E","",1))</f>
        <v>1</v>
      </c>
      <c r="K2027" s="99" t="s">
        <v>373</v>
      </c>
      <c r="L2027" s="91">
        <v>5006</v>
      </c>
      <c r="M2027" s="100" t="str">
        <f>IF(LEFT($G2027,4)="xppm","*","")</f>
        <v/>
      </c>
      <c r="N2027" s="101" t="str">
        <f>UPPER(TRIM("          MARKETING - ADVERTISING &amp; PROMOTION"))</f>
        <v>MARKETING - ADVERTISING &amp; PROMOTION</v>
      </c>
      <c r="P2027" s="102" t="s">
        <v>374</v>
      </c>
      <c r="R2027" s="109">
        <f>IFERROR(IF(1*AB2027&gt;0,AB2027,V2027),V2027)</f>
        <v>1847.0577777777778</v>
      </c>
      <c r="S2027" s="108"/>
      <c r="T2027" s="101">
        <f>IFERROR(IF(LEFT($G2027,4)="xppm",AD2027/VLOOKUP($G2027,$K$11:$Z$28,T$1,0),IF(LEFT($J2027,1)="E",AD2027/VLOOKUP($J2027,$K$11:$Z$28,T$1,0),AD2027/T$6)),"")</f>
        <v>1888.45</v>
      </c>
      <c r="V2027" s="101">
        <f>IFERROR(IF(LEFT($G2027,4)="xppm",AF2027/VLOOKUP($G2027,$K$11:$Z$28,V$1,0),IF(LEFT($J2027,1)="E",AF2027/VLOOKUP($J2027,$K$11:$Z$28,V$1,0),AF2027/V$6)),"")</f>
        <v>1847.0577777777778</v>
      </c>
      <c r="X2027" s="101">
        <f>IFERROR(IF(LEFT($G2027,4)="xppm",AH2027/VLOOKUP($G2027,$K$11:$Z$28,X$1,0),IF(LEFT($J2027,1)="E",AH2027/VLOOKUP($J2027,$K$11:$Z$28,X$1,0),AH2027/X$6)),"")</f>
        <v>1218.4641666666666</v>
      </c>
      <c r="Z2027" s="101">
        <f>IFERROR(IF(LEFT($G2027,4)="xppm",AJ2027/VLOOKUP($G2027,$K$11:$Z$28,Z$1,0),IF(LEFT($J2027,1)="E",AJ2027/VLOOKUP($J2027,$K$11:$Z$28,Z$1,0),AJ2027/Z$6)),"")</f>
        <v>2417.1325000000002</v>
      </c>
      <c r="AA2027" s="108"/>
      <c r="AB2027" s="99">
        <f>IFERROR(IF(LEFT($G2027,4)="xppm",AL2027/VLOOKUP($G2027,$K$11:$Z$28,AB$1,0),IF(LEFT($J2027,1)="E",AL2027/VLOOKUP($J2027,$K$11:$AB$28,AB$1,0),AL2027/AB$6)),"")</f>
        <v>0</v>
      </c>
      <c r="AC2027" s="110"/>
      <c r="AD2027" s="14">
        <v>5665.35</v>
      </c>
      <c r="AE2027" s="14"/>
      <c r="AF2027" s="14">
        <v>16623.52</v>
      </c>
      <c r="AG2027" s="14"/>
      <c r="AH2027" s="14">
        <v>14621.57</v>
      </c>
      <c r="AI2027" s="14"/>
      <c r="AJ2027" s="14">
        <v>29005.59</v>
      </c>
      <c r="AK2027" s="65"/>
      <c r="AL2027" s="14">
        <v>0</v>
      </c>
      <c r="AM2027" s="65"/>
      <c r="AN2027" s="25">
        <v>550.41</v>
      </c>
      <c r="AO2027" s="25">
        <v>477.22</v>
      </c>
      <c r="AP2027" s="25">
        <v>1222.95</v>
      </c>
      <c r="AQ2027" s="25">
        <v>739.43</v>
      </c>
      <c r="AR2027" s="25">
        <v>824.19</v>
      </c>
      <c r="AS2027" s="25">
        <v>986.3</v>
      </c>
      <c r="AT2027" s="25">
        <v>675.83</v>
      </c>
      <c r="AU2027" s="25">
        <v>6067.91</v>
      </c>
      <c r="AV2027" s="25">
        <v>1664.51</v>
      </c>
      <c r="AW2027" s="25">
        <v>1164.94</v>
      </c>
      <c r="AX2027" s="25">
        <v>3169.64</v>
      </c>
      <c r="AY2027" s="25">
        <v>1330.77</v>
      </c>
      <c r="AZ2027" s="108"/>
      <c r="BA2027" s="10"/>
      <c r="BB2027" s="10"/>
      <c r="BC2027" s="10"/>
      <c r="BD2027" s="10"/>
      <c r="BE2027" s="10"/>
      <c r="BF2027" s="10"/>
      <c r="BG2027" s="10"/>
      <c r="BH2027" s="10"/>
      <c r="BI2027" s="10"/>
      <c r="BJ2027" s="10"/>
      <c r="BK2027" s="10"/>
      <c r="BL2027" s="10"/>
      <c r="BM2027" s="10"/>
      <c r="BN2027" s="10"/>
      <c r="BO2027" s="10"/>
      <c r="BP2027" s="10"/>
      <c r="BQ2027" s="10"/>
      <c r="BR2027" s="10"/>
      <c r="BS2027" s="10"/>
      <c r="BT2027" s="10"/>
      <c r="BU2027" s="10"/>
      <c r="BV2027" s="10"/>
      <c r="BW2027" s="10"/>
      <c r="BX2027" s="10"/>
      <c r="BY2027" s="10"/>
      <c r="BZ2027" s="10"/>
      <c r="CA2027" s="10"/>
      <c r="CB2027" s="10"/>
      <c r="CC2027" s="10"/>
      <c r="CD2027" s="10"/>
      <c r="CE2027" s="10"/>
      <c r="CF2027" s="10"/>
      <c r="CG2027" s="10"/>
      <c r="CH2027" s="10"/>
      <c r="CI2027" s="10"/>
      <c r="CJ2027" s="10"/>
      <c r="CK2027" s="10"/>
      <c r="CL2027" s="10"/>
      <c r="CM2027" s="10"/>
      <c r="CN2027" s="10"/>
      <c r="CO2027" s="10"/>
      <c r="CP2027" s="10"/>
      <c r="CQ2027" s="10"/>
      <c r="CR2027" s="10"/>
      <c r="CS2027" s="10"/>
      <c r="CT2027" s="10"/>
      <c r="CU2027" s="10"/>
      <c r="CV2027" s="10"/>
      <c r="CW2027" s="10"/>
      <c r="CX2027" s="10"/>
      <c r="CY2027" s="10"/>
      <c r="CZ2027" s="10"/>
      <c r="DA2027" s="10"/>
      <c r="DB2027" s="10"/>
      <c r="DC2027" s="10"/>
      <c r="DD2027" s="10"/>
      <c r="DE2027" s="10"/>
      <c r="DF2027" s="10"/>
      <c r="DG2027" s="10"/>
      <c r="DH2027" s="10"/>
      <c r="DI2027" s="10"/>
      <c r="DJ2027" s="10"/>
      <c r="DK2027" s="10"/>
      <c r="DL2027" s="10"/>
      <c r="DM2027" s="10"/>
      <c r="DN2027" s="10"/>
      <c r="DO2027" s="10"/>
      <c r="DP2027" s="10"/>
      <c r="DQ2027" s="10"/>
      <c r="DR2027" s="10"/>
      <c r="DS2027" s="10"/>
    </row>
    <row r="2028" spans="1:123" s="101" customFormat="1" ht="10.95" customHeight="1" x14ac:dyDescent="0.25">
      <c r="A2028" s="75" t="s">
        <v>348</v>
      </c>
      <c r="B2028" s="95" t="str">
        <f t="shared" si="568"/>
        <v>Bud02 2020,5006,'543200',142.107777777778</v>
      </c>
      <c r="C2028" s="96">
        <f t="shared" si="569"/>
        <v>2020</v>
      </c>
      <c r="D2028" s="96">
        <v>5006</v>
      </c>
      <c r="E2028" s="97">
        <f>IF(LEFT(H2028,1) = "x",H2028,F2028)</f>
        <v>543200</v>
      </c>
      <c r="F2028" s="90">
        <v>543200</v>
      </c>
      <c r="G2028" s="98">
        <f>IF(""="",1,SUBSTITUTE(SUBSTITUTE("","xxp","xpp"),"xppm13","xppm08"))</f>
        <v>1</v>
      </c>
      <c r="H2028" s="98">
        <f>IF(""="",1,"")</f>
        <v>1</v>
      </c>
      <c r="I2028" s="98">
        <f>IF(""="",1,IF(LEFT("",1)&lt;&gt;"E","",1))</f>
        <v>1</v>
      </c>
      <c r="J2028" s="98">
        <f>IF(""="",1,IF(LEFT("",1)="E","",1))</f>
        <v>1</v>
      </c>
      <c r="K2028" s="99" t="s">
        <v>375</v>
      </c>
      <c r="L2028" s="91">
        <v>5006</v>
      </c>
      <c r="M2028" s="100" t="str">
        <f>IF(LEFT($G2028,4)="xppm","*","")</f>
        <v/>
      </c>
      <c r="N2028" s="101" t="str">
        <f>UPPER(TRIM("          CONCIERGE - RESIDENT EXPENSES"))</f>
        <v>CONCIERGE - RESIDENT EXPENSES</v>
      </c>
      <c r="P2028" s="102" t="s">
        <v>376</v>
      </c>
      <c r="R2028" s="109">
        <f>IFERROR(IF(1*AB2028&gt;0,AB2028,V2028),V2028)</f>
        <v>142.10777777777778</v>
      </c>
      <c r="S2028" s="108"/>
      <c r="T2028" s="101">
        <f>IFERROR(IF(LEFT($G2028,4)="xppm",AD2028/VLOOKUP($G2028,$K$11:$Z$28,T$1,0),IF(LEFT($J2028,1)="E",AD2028/VLOOKUP($J2028,$K$11:$Z$28,T$1,0),AD2028/T$6)),"")</f>
        <v>259.19333333333333</v>
      </c>
      <c r="V2028" s="101">
        <f>IFERROR(IF(LEFT($G2028,4)="xppm",AF2028/VLOOKUP($G2028,$K$11:$Z$28,V$1,0),IF(LEFT($J2028,1)="E",AF2028/VLOOKUP($J2028,$K$11:$Z$28,V$1,0),AF2028/V$6)),"")</f>
        <v>142.10777777777778</v>
      </c>
      <c r="X2028" s="101">
        <f>IFERROR(IF(LEFT($G2028,4)="xppm",AH2028/VLOOKUP($G2028,$K$11:$Z$28,X$1,0),IF(LEFT($J2028,1)="E",AH2028/VLOOKUP($J2028,$K$11:$Z$28,X$1,0),AH2028/X$6)),"")</f>
        <v>426.77833333333336</v>
      </c>
      <c r="Z2028" s="101">
        <f>IFERROR(IF(LEFT($G2028,4)="xppm",AJ2028/VLOOKUP($G2028,$K$11:$Z$28,Z$1,0),IF(LEFT($J2028,1)="E",AJ2028/VLOOKUP($J2028,$K$11:$Z$28,Z$1,0),AJ2028/Z$6)),"")</f>
        <v>731</v>
      </c>
      <c r="AA2028" s="108"/>
      <c r="AB2028" s="99">
        <f>IFERROR(IF(LEFT($G2028,4)="xppm",AL2028/VLOOKUP($G2028,$K$11:$Z$28,AB$1,0),IF(LEFT($J2028,1)="E",AL2028/VLOOKUP($J2028,$K$11:$AB$28,AB$1,0),AL2028/AB$6)),"")</f>
        <v>0</v>
      </c>
      <c r="AC2028" s="110"/>
      <c r="AD2028" s="14">
        <v>777.58</v>
      </c>
      <c r="AE2028" s="14"/>
      <c r="AF2028" s="14">
        <v>1278.97</v>
      </c>
      <c r="AG2028" s="14"/>
      <c r="AH2028" s="14">
        <v>5121.34</v>
      </c>
      <c r="AI2028" s="14"/>
      <c r="AJ2028" s="14">
        <v>8772</v>
      </c>
      <c r="AK2028" s="65"/>
      <c r="AL2028" s="14">
        <v>0</v>
      </c>
      <c r="AM2028" s="65"/>
      <c r="AN2028" s="25">
        <v>106.75</v>
      </c>
      <c r="AO2028" s="25">
        <v>77</v>
      </c>
      <c r="AP2028" s="25">
        <v>716.89</v>
      </c>
      <c r="AQ2028" s="25">
        <v>24.5</v>
      </c>
      <c r="AR2028" s="25">
        <v>59.5</v>
      </c>
      <c r="AS2028" s="25">
        <v>0</v>
      </c>
      <c r="AT2028" s="25">
        <v>282.39</v>
      </c>
      <c r="AU2028" s="25">
        <v>0</v>
      </c>
      <c r="AV2028" s="25">
        <v>135</v>
      </c>
      <c r="AW2028" s="25">
        <v>378</v>
      </c>
      <c r="AX2028" s="25">
        <v>256.08</v>
      </c>
      <c r="AY2028" s="25">
        <v>143.5</v>
      </c>
      <c r="AZ2028" s="108"/>
      <c r="BA2028" s="10"/>
      <c r="BB2028" s="10"/>
      <c r="BC2028" s="10"/>
      <c r="BD2028" s="10"/>
      <c r="BE2028" s="10"/>
      <c r="BF2028" s="10"/>
      <c r="BG2028" s="10"/>
      <c r="BH2028" s="10"/>
      <c r="BI2028" s="10"/>
      <c r="BJ2028" s="10"/>
      <c r="BK2028" s="10"/>
      <c r="BL2028" s="10"/>
      <c r="BM2028" s="10"/>
      <c r="BN2028" s="10"/>
      <c r="BO2028" s="10"/>
      <c r="BP2028" s="10"/>
      <c r="BQ2028" s="10"/>
      <c r="BR2028" s="10"/>
      <c r="BS2028" s="10"/>
      <c r="BT2028" s="10"/>
      <c r="BU2028" s="10"/>
      <c r="BV2028" s="10"/>
      <c r="BW2028" s="10"/>
      <c r="BX2028" s="10"/>
      <c r="BY2028" s="10"/>
      <c r="BZ2028" s="10"/>
      <c r="CA2028" s="10"/>
      <c r="CB2028" s="10"/>
      <c r="CC2028" s="10"/>
      <c r="CD2028" s="10"/>
      <c r="CE2028" s="10"/>
      <c r="CF2028" s="10"/>
      <c r="CG2028" s="10"/>
      <c r="CH2028" s="10"/>
      <c r="CI2028" s="10"/>
      <c r="CJ2028" s="10"/>
      <c r="CK2028" s="10"/>
      <c r="CL2028" s="10"/>
      <c r="CM2028" s="10"/>
      <c r="CN2028" s="10"/>
      <c r="CO2028" s="10"/>
      <c r="CP2028" s="10"/>
      <c r="CQ2028" s="10"/>
      <c r="CR2028" s="10"/>
      <c r="CS2028" s="10"/>
      <c r="CT2028" s="10"/>
      <c r="CU2028" s="10"/>
      <c r="CV2028" s="10"/>
      <c r="CW2028" s="10"/>
      <c r="CX2028" s="10"/>
      <c r="CY2028" s="10"/>
      <c r="CZ2028" s="10"/>
      <c r="DA2028" s="10"/>
      <c r="DB2028" s="10"/>
      <c r="DC2028" s="10"/>
      <c r="DD2028" s="10"/>
      <c r="DE2028" s="10"/>
      <c r="DF2028" s="10"/>
      <c r="DG2028" s="10"/>
      <c r="DH2028" s="10"/>
      <c r="DI2028" s="10"/>
      <c r="DJ2028" s="10"/>
      <c r="DK2028" s="10"/>
      <c r="DL2028" s="10"/>
      <c r="DM2028" s="10"/>
      <c r="DN2028" s="10"/>
      <c r="DO2028" s="10"/>
      <c r="DP2028" s="10"/>
      <c r="DQ2028" s="10"/>
      <c r="DR2028" s="10"/>
      <c r="DS2028" s="10"/>
    </row>
    <row r="2029" spans="1:123" s="101" customFormat="1" ht="10.95" customHeight="1" x14ac:dyDescent="0.25">
      <c r="A2029" s="75" t="s">
        <v>348</v>
      </c>
      <c r="B2029" s="95" t="str">
        <f t="shared" si="568"/>
        <v>Bud02 2020,5006,'xga002',0.00102654156342239</v>
      </c>
      <c r="C2029" s="96">
        <f t="shared" si="569"/>
        <v>2020</v>
      </c>
      <c r="D2029" s="96">
        <v>5006</v>
      </c>
      <c r="E2029" s="97" t="str">
        <f>IF(LEFT(H2029,1) = "x",H2029,F2029)</f>
        <v>xga002</v>
      </c>
      <c r="F2029" s="90">
        <v>546000</v>
      </c>
      <c r="G2029" s="98">
        <f>IF(""="",1,SUBSTITUTE(SUBSTITUTE("","xxp","xpp"),"xppm13","xppm08"))</f>
        <v>1</v>
      </c>
      <c r="H2029" s="98" t="str">
        <f>IF("xga002"="",1,"xga002")</f>
        <v>xga002</v>
      </c>
      <c r="I2029" s="98">
        <f>IF("E1z"="",1,IF(LEFT("E1z",1)&lt;&gt;"E","E1z",1))</f>
        <v>1</v>
      </c>
      <c r="J2029" s="98" t="str">
        <f>IF("E1z"="",1,IF(LEFT("E1z",1)="E","E1z",1))</f>
        <v>E1z</v>
      </c>
      <c r="K2029" s="99" t="s">
        <v>377</v>
      </c>
      <c r="L2029" s="91">
        <v>5006</v>
      </c>
      <c r="M2029" s="100" t="str">
        <f>IF(LEFT($G2029,4)="xppm","*","")</f>
        <v/>
      </c>
      <c r="N2029" s="101" t="str">
        <f>UPPER(TRIM("          FINANCIAL CONSULTING FEES"))</f>
        <v>FINANCIAL CONSULTING FEES</v>
      </c>
      <c r="P2029" s="102" t="s">
        <v>356</v>
      </c>
      <c r="R2029" s="109">
        <f>IFERROR(IF(1*AB2029&gt;0,AB2029,V2029),V2029)</f>
        <v>1.0265415634223903E-3</v>
      </c>
      <c r="S2029" s="108"/>
      <c r="T2029" s="101">
        <f>IFERROR(IF(LEFT($G2029,4)="xppm",AD2029/VLOOKUP($G2029,$K$11:$Z$28,T$1,0),IF(LEFT($J2029,1)="E",AD2029/VLOOKUP($J2029,$K$11:$Z$28,T$1,0),AD2029/T$6)),"")</f>
        <v>1.00549768735651E-3</v>
      </c>
      <c r="V2029" s="101">
        <f>IFERROR(IF(LEFT($G2029,4)="xppm",AF2029/VLOOKUP($G2029,$K$11:$Z$28,V$1,0),IF(LEFT($J2029,1)="E",AF2029/VLOOKUP($J2029,$K$11:$Z$28,V$1,0),AF2029/V$6)),"")</f>
        <v>1.0265415634223903E-3</v>
      </c>
      <c r="X2029" s="101">
        <f>IFERROR(IF(LEFT($G2029,4)="xppm",AH2029/VLOOKUP($G2029,$K$11:$Z$28,X$1,0),IF(LEFT($J2029,1)="E",AH2029/VLOOKUP($J2029,$K$11:$Z$28,X$1,0),AH2029/X$6)),"")</f>
        <v>1.2009300473259945E-3</v>
      </c>
      <c r="Z2029" s="101">
        <f>IFERROR(IF(LEFT($G2029,4)="xppm",AJ2029/VLOOKUP($G2029,$K$11:$Z$28,Z$1,0),IF(LEFT($J2029,1)="E",AJ2029/VLOOKUP($J2029,$K$11:$Z$28,Z$1,0),AJ2029/Z$6)),"")</f>
        <v>1.0872815079745019E-3</v>
      </c>
      <c r="AA2029" s="108"/>
      <c r="AB2029" s="99" t="str">
        <f>IFERROR(IF(LEFT($G2029,4)="xppm",AL2029/VLOOKUP($G2029,$K$11:$Z$28,AB$1,0),IF(LEFT($J2029,1)="E",AL2029/VLOOKUP($J2029,$K$11:$AB$28,AB$1,0),AL2029/AB$6)),"")</f>
        <v/>
      </c>
      <c r="AC2029" s="110"/>
      <c r="AD2029" s="14">
        <v>111448.79</v>
      </c>
      <c r="AE2029" s="14"/>
      <c r="AF2029" s="14">
        <v>342201.38</v>
      </c>
      <c r="AG2029" s="14"/>
      <c r="AH2029" s="14">
        <v>435480.25</v>
      </c>
      <c r="AI2029" s="14"/>
      <c r="AJ2029" s="14">
        <v>458715.242333</v>
      </c>
      <c r="AK2029" s="65"/>
      <c r="AL2029" s="14">
        <v>0</v>
      </c>
      <c r="AM2029" s="65"/>
      <c r="AN2029" s="25">
        <v>38878.639999999999</v>
      </c>
      <c r="AO2029" s="25">
        <v>38616.6</v>
      </c>
      <c r="AP2029" s="25">
        <v>39801.910000000003</v>
      </c>
      <c r="AQ2029" s="25">
        <v>38591.129999999997</v>
      </c>
      <c r="AR2029" s="25">
        <v>37311.339999999997</v>
      </c>
      <c r="AS2029" s="25">
        <v>40033.480000000003</v>
      </c>
      <c r="AT2029" s="25">
        <v>38254.97</v>
      </c>
      <c r="AU2029" s="25">
        <v>39859.74</v>
      </c>
      <c r="AV2029" s="25">
        <v>36701.93</v>
      </c>
      <c r="AW2029" s="25">
        <v>37142.76</v>
      </c>
      <c r="AX2029" s="25">
        <v>37422.910000000003</v>
      </c>
      <c r="AY2029" s="25">
        <v>36883.120000000003</v>
      </c>
      <c r="AZ2029" s="108"/>
      <c r="BA2029" s="10"/>
      <c r="BB2029" s="10"/>
      <c r="BC2029" s="10"/>
      <c r="BD2029" s="10"/>
      <c r="BE2029" s="10"/>
      <c r="BF2029" s="10"/>
      <c r="BG2029" s="10"/>
      <c r="BH2029" s="10"/>
      <c r="BI2029" s="10"/>
      <c r="BJ2029" s="10"/>
      <c r="BK2029" s="10"/>
      <c r="BL2029" s="10"/>
      <c r="BM2029" s="10"/>
      <c r="BN2029" s="10"/>
      <c r="BO2029" s="10"/>
      <c r="BP2029" s="10"/>
      <c r="BQ2029" s="10"/>
      <c r="BR2029" s="10"/>
      <c r="BS2029" s="10"/>
      <c r="BT2029" s="10"/>
      <c r="BU2029" s="10"/>
      <c r="BV2029" s="10"/>
      <c r="BW2029" s="10"/>
      <c r="BX2029" s="10"/>
      <c r="BY2029" s="10"/>
      <c r="BZ2029" s="10"/>
      <c r="CA2029" s="10"/>
      <c r="CB2029" s="10"/>
      <c r="CC2029" s="10"/>
      <c r="CD2029" s="10"/>
      <c r="CE2029" s="10"/>
      <c r="CF2029" s="10"/>
      <c r="CG2029" s="10"/>
      <c r="CH2029" s="10"/>
      <c r="CI2029" s="10"/>
      <c r="CJ2029" s="10"/>
      <c r="CK2029" s="10"/>
      <c r="CL2029" s="10"/>
      <c r="CM2029" s="10"/>
      <c r="CN2029" s="10"/>
      <c r="CO2029" s="10"/>
      <c r="CP2029" s="10"/>
      <c r="CQ2029" s="10"/>
      <c r="CR2029" s="10"/>
      <c r="CS2029" s="10"/>
      <c r="CT2029" s="10"/>
      <c r="CU2029" s="10"/>
      <c r="CV2029" s="10"/>
      <c r="CW2029" s="10"/>
      <c r="CX2029" s="10"/>
      <c r="CY2029" s="10"/>
      <c r="CZ2029" s="10"/>
      <c r="DA2029" s="10"/>
      <c r="DB2029" s="10"/>
      <c r="DC2029" s="10"/>
      <c r="DD2029" s="10"/>
      <c r="DE2029" s="10"/>
      <c r="DF2029" s="10"/>
      <c r="DG2029" s="10"/>
      <c r="DH2029" s="10"/>
      <c r="DI2029" s="10"/>
      <c r="DJ2029" s="10"/>
      <c r="DK2029" s="10"/>
      <c r="DL2029" s="10"/>
      <c r="DM2029" s="10"/>
      <c r="DN2029" s="10"/>
      <c r="DO2029" s="10"/>
      <c r="DP2029" s="10"/>
      <c r="DQ2029" s="10"/>
      <c r="DR2029" s="10"/>
      <c r="DS2029" s="10"/>
    </row>
    <row r="2030" spans="1:123" s="101" customFormat="1" ht="10.95" customHeight="1" x14ac:dyDescent="0.25">
      <c r="A2030" s="75" t="s">
        <v>348</v>
      </c>
      <c r="B2030" s="95" t="str">
        <f t="shared" si="568"/>
        <v>Bud02 2020,5006,'505300',4866.58111111111</v>
      </c>
      <c r="C2030" s="96">
        <f t="shared" si="569"/>
        <v>2020</v>
      </c>
      <c r="D2030" s="96">
        <v>5006</v>
      </c>
      <c r="E2030" s="97">
        <f>IF(LEFT(H2030,1) = "x",H2030,F2030)</f>
        <v>505300</v>
      </c>
      <c r="F2030" s="90">
        <v>505300</v>
      </c>
      <c r="G2030" s="98">
        <f>IF(""="",1,SUBSTITUTE(SUBSTITUTE("","xxp","xpp"),"xppm13","xppm08"))</f>
        <v>1</v>
      </c>
      <c r="H2030" s="98">
        <f>IF(""="",1,"")</f>
        <v>1</v>
      </c>
      <c r="I2030" s="98">
        <f>IF(""="",1,IF(LEFT("",1)&lt;&gt;"E","",1))</f>
        <v>1</v>
      </c>
      <c r="J2030" s="98">
        <f>IF(""="",1,IF(LEFT("",1)="E","",1))</f>
        <v>1</v>
      </c>
      <c r="K2030" s="99" t="s">
        <v>378</v>
      </c>
      <c r="L2030" s="91">
        <v>5006</v>
      </c>
      <c r="M2030" s="100" t="str">
        <f>IF(LEFT($G2030,4)="xppm","*","")</f>
        <v/>
      </c>
      <c r="N2030" s="101" t="str">
        <f>UPPER(TRIM("          PROFESSIONAL FEES"))</f>
        <v>PROFESSIONAL FEES</v>
      </c>
      <c r="P2030" s="102" t="s">
        <v>356</v>
      </c>
      <c r="R2030" s="109">
        <f>IFERROR(IF(1*AB2030&gt;0,AB2030,V2030),V2030)</f>
        <v>4866.5811111111116</v>
      </c>
      <c r="S2030" s="108"/>
      <c r="T2030" s="101">
        <f>IFERROR(IF(LEFT($G2030,4)="xppm",AD2030/VLOOKUP($G2030,$K$11:$Z$28,T$1,0),IF(LEFT($J2030,1)="E",AD2030/VLOOKUP($J2030,$K$11:$Z$28,T$1,0),AD2030/T$6)),"")</f>
        <v>3197.6333333333332</v>
      </c>
      <c r="V2030" s="101">
        <f>IFERROR(IF(LEFT($G2030,4)="xppm",AF2030/VLOOKUP($G2030,$K$11:$Z$28,V$1,0),IF(LEFT($J2030,1)="E",AF2030/VLOOKUP($J2030,$K$11:$Z$28,V$1,0),AF2030/V$6)),"")</f>
        <v>4866.5811111111116</v>
      </c>
      <c r="X2030" s="101">
        <f>IFERROR(IF(LEFT($G2030,4)="xppm",AH2030/VLOOKUP($G2030,$K$11:$Z$28,X$1,0),IF(LEFT($J2030,1)="E",AH2030/VLOOKUP($J2030,$K$11:$Z$28,X$1,0),AH2030/X$6)),"")</f>
        <v>5248.7699999999995</v>
      </c>
      <c r="Z2030" s="101">
        <f>IFERROR(IF(LEFT($G2030,4)="xppm",AJ2030/VLOOKUP($G2030,$K$11:$Z$28,Z$1,0),IF(LEFT($J2030,1)="E",AJ2030/VLOOKUP($J2030,$K$11:$Z$28,Z$1,0),AJ2030/Z$6)),"")</f>
        <v>6037.1391666666668</v>
      </c>
      <c r="AA2030" s="108"/>
      <c r="AB2030" s="99">
        <f>IFERROR(IF(LEFT($G2030,4)="xppm",AL2030/VLOOKUP($G2030,$K$11:$Z$28,AB$1,0),IF(LEFT($J2030,1)="E",AL2030/VLOOKUP($J2030,$K$11:$AB$28,AB$1,0),AL2030/AB$6)),"")</f>
        <v>0</v>
      </c>
      <c r="AC2030" s="110"/>
      <c r="AD2030" s="14">
        <v>9592.9</v>
      </c>
      <c r="AE2030" s="14"/>
      <c r="AF2030" s="14">
        <v>43799.23</v>
      </c>
      <c r="AG2030" s="14"/>
      <c r="AH2030" s="14">
        <v>62985.24</v>
      </c>
      <c r="AI2030" s="14"/>
      <c r="AJ2030" s="14">
        <v>72445.67</v>
      </c>
      <c r="AK2030" s="65"/>
      <c r="AL2030" s="14">
        <v>0</v>
      </c>
      <c r="AM2030" s="65"/>
      <c r="AN2030" s="25">
        <v>6079.66</v>
      </c>
      <c r="AO2030" s="25">
        <v>5623.47</v>
      </c>
      <c r="AP2030" s="25">
        <v>8668.84</v>
      </c>
      <c r="AQ2030" s="25">
        <v>4536.5200000000004</v>
      </c>
      <c r="AR2030" s="25">
        <v>5653.61</v>
      </c>
      <c r="AS2030" s="25">
        <v>4534.2700000000004</v>
      </c>
      <c r="AT2030" s="25">
        <v>5576.03</v>
      </c>
      <c r="AU2030" s="25">
        <v>9256.41</v>
      </c>
      <c r="AV2030" s="25">
        <v>4649.49</v>
      </c>
      <c r="AW2030" s="25">
        <v>5335.58</v>
      </c>
      <c r="AX2030" s="25">
        <v>5891.44</v>
      </c>
      <c r="AY2030" s="25">
        <v>-1634.12</v>
      </c>
      <c r="AZ2030" s="108"/>
      <c r="BA2030" s="10"/>
      <c r="BB2030" s="10"/>
      <c r="BC2030" s="10"/>
      <c r="BD2030" s="10"/>
      <c r="BE2030" s="10"/>
      <c r="BF2030" s="10"/>
      <c r="BG2030" s="10"/>
      <c r="BH2030" s="10"/>
      <c r="BI2030" s="10"/>
      <c r="BJ2030" s="10"/>
      <c r="BK2030" s="10"/>
      <c r="BL2030" s="10"/>
      <c r="BM2030" s="10"/>
      <c r="BN2030" s="10"/>
      <c r="BO2030" s="10"/>
      <c r="BP2030" s="10"/>
      <c r="BQ2030" s="10"/>
      <c r="BR2030" s="10"/>
      <c r="BS2030" s="10"/>
      <c r="BT2030" s="10"/>
      <c r="BU2030" s="10"/>
      <c r="BV2030" s="10"/>
      <c r="BW2030" s="10"/>
      <c r="BX2030" s="10"/>
      <c r="BY2030" s="10"/>
      <c r="BZ2030" s="10"/>
      <c r="CA2030" s="10"/>
      <c r="CB2030" s="10"/>
      <c r="CC2030" s="10"/>
      <c r="CD2030" s="10"/>
      <c r="CE2030" s="10"/>
      <c r="CF2030" s="10"/>
      <c r="CG2030" s="10"/>
      <c r="CH2030" s="10"/>
      <c r="CI2030" s="10"/>
      <c r="CJ2030" s="10"/>
      <c r="CK2030" s="10"/>
      <c r="CL2030" s="10"/>
      <c r="CM2030" s="10"/>
      <c r="CN2030" s="10"/>
      <c r="CO2030" s="10"/>
      <c r="CP2030" s="10"/>
      <c r="CQ2030" s="10"/>
      <c r="CR2030" s="10"/>
      <c r="CS2030" s="10"/>
      <c r="CT2030" s="10"/>
      <c r="CU2030" s="10"/>
      <c r="CV2030" s="10"/>
      <c r="CW2030" s="10"/>
      <c r="CX2030" s="10"/>
      <c r="CY2030" s="10"/>
      <c r="CZ2030" s="10"/>
      <c r="DA2030" s="10"/>
      <c r="DB2030" s="10"/>
      <c r="DC2030" s="10"/>
      <c r="DD2030" s="10"/>
      <c r="DE2030" s="10"/>
      <c r="DF2030" s="10"/>
      <c r="DG2030" s="10"/>
      <c r="DH2030" s="10"/>
      <c r="DI2030" s="10"/>
      <c r="DJ2030" s="10"/>
      <c r="DK2030" s="10"/>
      <c r="DL2030" s="10"/>
      <c r="DM2030" s="10"/>
      <c r="DN2030" s="10"/>
      <c r="DO2030" s="10"/>
      <c r="DP2030" s="10"/>
      <c r="DQ2030" s="10"/>
      <c r="DR2030" s="10"/>
      <c r="DS2030" s="10"/>
    </row>
    <row r="2031" spans="1:123" s="101" customFormat="1" ht="10.95" customHeight="1" x14ac:dyDescent="0.25">
      <c r="A2031" s="75" t="s">
        <v>348</v>
      </c>
      <c r="B2031" s="95" t="str">
        <f t="shared" si="568"/>
        <v>Bud02 2020,5006,'548000',1456.13</v>
      </c>
      <c r="C2031" s="96">
        <f t="shared" si="569"/>
        <v>2020</v>
      </c>
      <c r="D2031" s="96">
        <v>5006</v>
      </c>
      <c r="E2031" s="97">
        <f>IF(LEFT(H2031,1) = "x",H2031,F2031)</f>
        <v>548000</v>
      </c>
      <c r="F2031" s="90">
        <v>548000</v>
      </c>
      <c r="G2031" s="98">
        <f>IF(""="",1,SUBSTITUTE(SUBSTITUTE("","xxp","xpp"),"xppm13","xppm08"))</f>
        <v>1</v>
      </c>
      <c r="H2031" s="98">
        <f>IF(""="",1,"")</f>
        <v>1</v>
      </c>
      <c r="I2031" s="98">
        <f>IF(""="",1,IF(LEFT("",1)&lt;&gt;"E","",1))</f>
        <v>1</v>
      </c>
      <c r="J2031" s="98">
        <f>IF(""="",1,IF(LEFT("",1)="E","",1))</f>
        <v>1</v>
      </c>
      <c r="K2031" s="99" t="s">
        <v>379</v>
      </c>
      <c r="L2031" s="91">
        <v>5006</v>
      </c>
      <c r="M2031" s="100" t="str">
        <f>IF(LEFT($G2031,4)="xppm","*","")</f>
        <v/>
      </c>
      <c r="N2031" s="101" t="str">
        <f>UPPER(TRIM("          CABLE TV/INTERNET"))</f>
        <v>CABLE TV/INTERNET</v>
      </c>
      <c r="P2031" s="102" t="s">
        <v>370</v>
      </c>
      <c r="R2031" s="109">
        <f>IFERROR(IF(1*AB2031&gt;0,AB2031,V2031),V2031)</f>
        <v>1456.13</v>
      </c>
      <c r="S2031" s="108"/>
      <c r="T2031" s="101">
        <f>IFERROR(IF(LEFT($G2031,4)="xppm",AD2031/VLOOKUP($G2031,$K$11:$Z$28,T$1,0),IF(LEFT($J2031,1)="E",AD2031/VLOOKUP($J2031,$K$11:$Z$28,T$1,0),AD2031/T$6)),"")</f>
        <v>1394.9099999999999</v>
      </c>
      <c r="V2031" s="101">
        <f>IFERROR(IF(LEFT($G2031,4)="xppm",AF2031/VLOOKUP($G2031,$K$11:$Z$28,V$1,0),IF(LEFT($J2031,1)="E",AF2031/VLOOKUP($J2031,$K$11:$Z$28,V$1,0),AF2031/V$6)),"")</f>
        <v>1456.13</v>
      </c>
      <c r="X2031" s="101">
        <f>IFERROR(IF(LEFT($G2031,4)="xppm",AH2031/VLOOKUP($G2031,$K$11:$Z$28,X$1,0),IF(LEFT($J2031,1)="E",AH2031/VLOOKUP($J2031,$K$11:$Z$28,X$1,0),AH2031/X$6)),"")</f>
        <v>1466.67</v>
      </c>
      <c r="Z2031" s="101">
        <f>IFERROR(IF(LEFT($G2031,4)="xppm",AJ2031/VLOOKUP($G2031,$K$11:$Z$28,Z$1,0),IF(LEFT($J2031,1)="E",AJ2031/VLOOKUP($J2031,$K$11:$Z$28,Z$1,0),AJ2031/Z$6)),"")</f>
        <v>1660.845</v>
      </c>
      <c r="AA2031" s="108"/>
      <c r="AB2031" s="99">
        <f>IFERROR(IF(LEFT($G2031,4)="xppm",AL2031/VLOOKUP($G2031,$K$11:$Z$28,AB$1,0),IF(LEFT($J2031,1)="E",AL2031/VLOOKUP($J2031,$K$11:$AB$28,AB$1,0),AL2031/AB$6)),"")</f>
        <v>0</v>
      </c>
      <c r="AC2031" s="110"/>
      <c r="AD2031" s="14">
        <v>4184.7299999999996</v>
      </c>
      <c r="AE2031" s="14"/>
      <c r="AF2031" s="14">
        <v>13105.17</v>
      </c>
      <c r="AG2031" s="14"/>
      <c r="AH2031" s="14">
        <v>17600.04</v>
      </c>
      <c r="AI2031" s="14"/>
      <c r="AJ2031" s="14">
        <v>19930.14</v>
      </c>
      <c r="AK2031" s="65"/>
      <c r="AL2031" s="14">
        <v>0</v>
      </c>
      <c r="AM2031" s="65"/>
      <c r="AN2031" s="25">
        <v>1767.41</v>
      </c>
      <c r="AO2031" s="25">
        <v>2243.7199999999998</v>
      </c>
      <c r="AP2031" s="25">
        <v>1492.05</v>
      </c>
      <c r="AQ2031" s="25">
        <v>1381.39</v>
      </c>
      <c r="AR2031" s="25">
        <v>1557.63</v>
      </c>
      <c r="AS2031" s="25">
        <v>1495.46</v>
      </c>
      <c r="AT2031" s="25">
        <v>1496.68</v>
      </c>
      <c r="AU2031" s="25">
        <v>1496.24</v>
      </c>
      <c r="AV2031" s="25">
        <v>1493.04</v>
      </c>
      <c r="AW2031" s="25">
        <v>1489.24</v>
      </c>
      <c r="AX2031" s="25">
        <v>1313.75</v>
      </c>
      <c r="AY2031" s="25">
        <v>1381.74</v>
      </c>
      <c r="AZ2031" s="108"/>
      <c r="BA2031" s="10"/>
      <c r="BB2031" s="10"/>
      <c r="BC2031" s="10"/>
      <c r="BD2031" s="10"/>
      <c r="BE2031" s="10"/>
      <c r="BF2031" s="10"/>
      <c r="BG2031" s="10"/>
      <c r="BH2031" s="10"/>
      <c r="BI2031" s="10"/>
      <c r="BJ2031" s="10"/>
      <c r="BK2031" s="10"/>
      <c r="BL2031" s="10"/>
      <c r="BM2031" s="10"/>
      <c r="BN2031" s="10"/>
      <c r="BO2031" s="10"/>
      <c r="BP2031" s="10"/>
      <c r="BQ2031" s="10"/>
      <c r="BR2031" s="10"/>
      <c r="BS2031" s="10"/>
      <c r="BT2031" s="10"/>
      <c r="BU2031" s="10"/>
      <c r="BV2031" s="10"/>
      <c r="BW2031" s="10"/>
      <c r="BX2031" s="10"/>
      <c r="BY2031" s="10"/>
      <c r="BZ2031" s="10"/>
      <c r="CA2031" s="10"/>
      <c r="CB2031" s="10"/>
      <c r="CC2031" s="10"/>
      <c r="CD2031" s="10"/>
      <c r="CE2031" s="10"/>
      <c r="CF2031" s="10"/>
      <c r="CG2031" s="10"/>
      <c r="CH2031" s="10"/>
      <c r="CI2031" s="10"/>
      <c r="CJ2031" s="10"/>
      <c r="CK2031" s="10"/>
      <c r="CL2031" s="10"/>
      <c r="CM2031" s="10"/>
      <c r="CN2031" s="10"/>
      <c r="CO2031" s="10"/>
      <c r="CP2031" s="10"/>
      <c r="CQ2031" s="10"/>
      <c r="CR2031" s="10"/>
      <c r="CS2031" s="10"/>
      <c r="CT2031" s="10"/>
      <c r="CU2031" s="10"/>
      <c r="CV2031" s="10"/>
      <c r="CW2031" s="10"/>
      <c r="CX2031" s="10"/>
      <c r="CY2031" s="10"/>
      <c r="CZ2031" s="10"/>
      <c r="DA2031" s="10"/>
      <c r="DB2031" s="10"/>
      <c r="DC2031" s="10"/>
      <c r="DD2031" s="10"/>
      <c r="DE2031" s="10"/>
      <c r="DF2031" s="10"/>
      <c r="DG2031" s="10"/>
      <c r="DH2031" s="10"/>
      <c r="DI2031" s="10"/>
      <c r="DJ2031" s="10"/>
      <c r="DK2031" s="10"/>
      <c r="DL2031" s="10"/>
      <c r="DM2031" s="10"/>
      <c r="DN2031" s="10"/>
      <c r="DO2031" s="10"/>
      <c r="DP2031" s="10"/>
      <c r="DQ2031" s="10"/>
      <c r="DR2031" s="10"/>
      <c r="DS2031" s="10"/>
    </row>
    <row r="2032" spans="1:123" s="101" customFormat="1" ht="10.95" customHeight="1" x14ac:dyDescent="0.25">
      <c r="A2032" s="75" t="s">
        <v>348</v>
      </c>
      <c r="B2032" s="95" t="str">
        <f t="shared" si="568"/>
        <v>Bud02 2020,5006,'549000',8646.62444444444</v>
      </c>
      <c r="C2032" s="96">
        <f t="shared" si="569"/>
        <v>2020</v>
      </c>
      <c r="D2032" s="96">
        <v>5006</v>
      </c>
      <c r="E2032" s="97">
        <f>IF(LEFT(H2032,1) = "x",H2032,F2032)</f>
        <v>549000</v>
      </c>
      <c r="F2032" s="90">
        <v>549000</v>
      </c>
      <c r="G2032" s="98">
        <f>IF(""="",1,SUBSTITUTE(SUBSTITUTE("","xxp","xpp"),"xppm13","xppm08"))</f>
        <v>1</v>
      </c>
      <c r="H2032" s="98">
        <f>IF(""="",1,"")</f>
        <v>1</v>
      </c>
      <c r="I2032" s="98">
        <f>IF(""="",1,IF(LEFT("",1)&lt;&gt;"E","",1))</f>
        <v>1</v>
      </c>
      <c r="J2032" s="98">
        <f>IF(""="",1,IF(LEFT("",1)="E","",1))</f>
        <v>1</v>
      </c>
      <c r="K2032" s="99" t="s">
        <v>380</v>
      </c>
      <c r="L2032" s="91">
        <v>5006</v>
      </c>
      <c r="M2032" s="100" t="str">
        <f>IF(LEFT($G2032,4)="xppm","*","")</f>
        <v/>
      </c>
      <c r="N2032" s="101" t="str">
        <f>UPPER(TRIM("          COMPUTER HARDWARE/SOFTWARE"))</f>
        <v>COMPUTER HARDWARE/SOFTWARE</v>
      </c>
      <c r="P2032" s="102" t="s">
        <v>370</v>
      </c>
      <c r="R2032" s="109">
        <f>IFERROR(IF(1*AB2032&gt;0,AB2032,V2032),V2032)</f>
        <v>8646.6244444444437</v>
      </c>
      <c r="S2032" s="108"/>
      <c r="T2032" s="101">
        <f>IFERROR(IF(LEFT($G2032,4)="xppm",AD2032/VLOOKUP($G2032,$K$11:$Z$28,T$1,0),IF(LEFT($J2032,1)="E",AD2032/VLOOKUP($J2032,$K$11:$Z$28,T$1,0),AD2032/T$6)),"")</f>
        <v>8565.126666666667</v>
      </c>
      <c r="V2032" s="101">
        <f>IFERROR(IF(LEFT($G2032,4)="xppm",AF2032/VLOOKUP($G2032,$K$11:$Z$28,V$1,0),IF(LEFT($J2032,1)="E",AF2032/VLOOKUP($J2032,$K$11:$Z$28,V$1,0),AF2032/V$6)),"")</f>
        <v>8646.6244444444437</v>
      </c>
      <c r="X2032" s="101">
        <f>IFERROR(IF(LEFT($G2032,4)="xppm",AH2032/VLOOKUP($G2032,$K$11:$Z$28,X$1,0),IF(LEFT($J2032,1)="E",AH2032/VLOOKUP($J2032,$K$11:$Z$28,X$1,0),AH2032/X$6)),"")</f>
        <v>8836.5366666666669</v>
      </c>
      <c r="Z2032" s="101">
        <f>IFERROR(IF(LEFT($G2032,4)="xppm",AJ2032/VLOOKUP($G2032,$K$11:$Z$28,Z$1,0),IF(LEFT($J2032,1)="E",AJ2032/VLOOKUP($J2032,$K$11:$Z$28,Z$1,0),AJ2032/Z$6)),"")</f>
        <v>7907.0441666666666</v>
      </c>
      <c r="AA2032" s="108"/>
      <c r="AB2032" s="99">
        <f>IFERROR(IF(LEFT($G2032,4)="xppm",AL2032/VLOOKUP($G2032,$K$11:$Z$28,AB$1,0),IF(LEFT($J2032,1)="E",AL2032/VLOOKUP($J2032,$K$11:$AB$28,AB$1,0),AL2032/AB$6)),"")</f>
        <v>0</v>
      </c>
      <c r="AC2032" s="110"/>
      <c r="AD2032" s="14">
        <v>25695.38</v>
      </c>
      <c r="AE2032" s="14"/>
      <c r="AF2032" s="14">
        <v>77819.62</v>
      </c>
      <c r="AG2032" s="14"/>
      <c r="AH2032" s="14">
        <v>106038.44</v>
      </c>
      <c r="AI2032" s="14"/>
      <c r="AJ2032" s="14">
        <v>94884.53</v>
      </c>
      <c r="AK2032" s="65"/>
      <c r="AL2032" s="14">
        <v>0</v>
      </c>
      <c r="AM2032" s="65"/>
      <c r="AN2032" s="25">
        <v>10608.7</v>
      </c>
      <c r="AO2032" s="25">
        <v>9724.18</v>
      </c>
      <c r="AP2032" s="25">
        <v>8783.26</v>
      </c>
      <c r="AQ2032" s="25">
        <v>8907.91</v>
      </c>
      <c r="AR2032" s="25">
        <v>9360.2800000000007</v>
      </c>
      <c r="AS2032" s="25">
        <v>9679.9599999999991</v>
      </c>
      <c r="AT2032" s="25">
        <v>8767.4599999999991</v>
      </c>
      <c r="AU2032" s="25">
        <v>8375.1299999999992</v>
      </c>
      <c r="AV2032" s="25">
        <v>7033.5</v>
      </c>
      <c r="AW2032" s="25">
        <v>8284.07</v>
      </c>
      <c r="AX2032" s="25">
        <v>9146.81</v>
      </c>
      <c r="AY2032" s="25">
        <v>8264.5</v>
      </c>
      <c r="AZ2032" s="108"/>
      <c r="BA2032" s="10"/>
      <c r="BB2032" s="10"/>
      <c r="BC2032" s="10"/>
      <c r="BD2032" s="10"/>
      <c r="BE2032" s="10"/>
      <c r="BF2032" s="10"/>
      <c r="BG2032" s="10"/>
      <c r="BH2032" s="10"/>
      <c r="BI2032" s="10"/>
      <c r="BJ2032" s="10"/>
      <c r="BK2032" s="10"/>
      <c r="BL2032" s="10"/>
      <c r="BM2032" s="10"/>
      <c r="BN2032" s="10"/>
      <c r="BO2032" s="10"/>
      <c r="BP2032" s="10"/>
      <c r="BQ2032" s="10"/>
      <c r="BR2032" s="10"/>
      <c r="BS2032" s="10"/>
      <c r="BT2032" s="10"/>
      <c r="BU2032" s="10"/>
      <c r="BV2032" s="10"/>
      <c r="BW2032" s="10"/>
      <c r="BX2032" s="10"/>
      <c r="BY2032" s="10"/>
      <c r="BZ2032" s="10"/>
      <c r="CA2032" s="10"/>
      <c r="CB2032" s="10"/>
      <c r="CC2032" s="10"/>
      <c r="CD2032" s="10"/>
      <c r="CE2032" s="10"/>
      <c r="CF2032" s="10"/>
      <c r="CG2032" s="10"/>
      <c r="CH2032" s="10"/>
      <c r="CI2032" s="10"/>
      <c r="CJ2032" s="10"/>
      <c r="CK2032" s="10"/>
      <c r="CL2032" s="10"/>
      <c r="CM2032" s="10"/>
      <c r="CN2032" s="10"/>
      <c r="CO2032" s="10"/>
      <c r="CP2032" s="10"/>
      <c r="CQ2032" s="10"/>
      <c r="CR2032" s="10"/>
      <c r="CS2032" s="10"/>
      <c r="CT2032" s="10"/>
      <c r="CU2032" s="10"/>
      <c r="CV2032" s="10"/>
      <c r="CW2032" s="10"/>
      <c r="CX2032" s="10"/>
      <c r="CY2032" s="10"/>
      <c r="CZ2032" s="10"/>
      <c r="DA2032" s="10"/>
      <c r="DB2032" s="10"/>
      <c r="DC2032" s="10"/>
      <c r="DD2032" s="10"/>
      <c r="DE2032" s="10"/>
      <c r="DF2032" s="10"/>
      <c r="DG2032" s="10"/>
      <c r="DH2032" s="10"/>
      <c r="DI2032" s="10"/>
      <c r="DJ2032" s="10"/>
      <c r="DK2032" s="10"/>
      <c r="DL2032" s="10"/>
      <c r="DM2032" s="10"/>
      <c r="DN2032" s="10"/>
      <c r="DO2032" s="10"/>
      <c r="DP2032" s="10"/>
      <c r="DQ2032" s="10"/>
      <c r="DR2032" s="10"/>
      <c r="DS2032" s="10"/>
    </row>
    <row r="2033" spans="1:123" s="101" customFormat="1" ht="10.95" customHeight="1" x14ac:dyDescent="0.25">
      <c r="A2033" s="75" t="s">
        <v>348</v>
      </c>
      <c r="B2033" s="95" t="str">
        <f t="shared" si="568"/>
        <v>Bud02 2020,5006,'550000',5785.39888888889</v>
      </c>
      <c r="C2033" s="96">
        <f t="shared" si="569"/>
        <v>2020</v>
      </c>
      <c r="D2033" s="96">
        <v>5006</v>
      </c>
      <c r="E2033" s="97">
        <f>IF(LEFT(H2033,1) = "x",H2033,F2033)</f>
        <v>550000</v>
      </c>
      <c r="F2033" s="90">
        <v>550000</v>
      </c>
      <c r="G2033" s="98">
        <f>IF(""="",1,SUBSTITUTE(SUBSTITUTE("","xxp","xpp"),"xppm13","xppm08"))</f>
        <v>1</v>
      </c>
      <c r="H2033" s="98">
        <f>IF(""="",1,"")</f>
        <v>1</v>
      </c>
      <c r="I2033" s="98">
        <f>IF(""="",1,IF(LEFT("",1)&lt;&gt;"E","",1))</f>
        <v>1</v>
      </c>
      <c r="J2033" s="98">
        <f>IF(""="",1,IF(LEFT("",1)="E","",1))</f>
        <v>1</v>
      </c>
      <c r="K2033" s="99" t="s">
        <v>381</v>
      </c>
      <c r="L2033" s="91">
        <v>5006</v>
      </c>
      <c r="M2033" s="100" t="str">
        <f>IF(LEFT($G2033,4)="xppm","*","")</f>
        <v/>
      </c>
      <c r="N2033" s="101" t="str">
        <f>UPPER(TRIM("          EMPLOYEE EXPENSES"))</f>
        <v>EMPLOYEE EXPENSES</v>
      </c>
      <c r="P2033" s="102" t="s">
        <v>382</v>
      </c>
      <c r="R2033" s="109">
        <f>IFERROR(IF(1*AB2033&gt;0,AB2033,V2033),V2033)</f>
        <v>5785.3988888888889</v>
      </c>
      <c r="S2033" s="108"/>
      <c r="T2033" s="101">
        <f>IFERROR(IF(LEFT($G2033,4)="xppm",AD2033/VLOOKUP($G2033,$K$11:$Z$28,T$1,0),IF(LEFT($J2033,1)="E",AD2033/VLOOKUP($J2033,$K$11:$Z$28,T$1,0),AD2033/T$6)),"")</f>
        <v>4269.01</v>
      </c>
      <c r="V2033" s="101">
        <f>IFERROR(IF(LEFT($G2033,4)="xppm",AF2033/VLOOKUP($G2033,$K$11:$Z$28,V$1,0),IF(LEFT($J2033,1)="E",AF2033/VLOOKUP($J2033,$K$11:$Z$28,V$1,0),AF2033/V$6)),"")</f>
        <v>5785.3988888888889</v>
      </c>
      <c r="X2033" s="101">
        <f>IFERROR(IF(LEFT($G2033,4)="xppm",AH2033/VLOOKUP($G2033,$K$11:$Z$28,X$1,0),IF(LEFT($J2033,1)="E",AH2033/VLOOKUP($J2033,$K$11:$Z$28,X$1,0),AH2033/X$6)),"")</f>
        <v>5635.5766666666668</v>
      </c>
      <c r="Z2033" s="101">
        <f>IFERROR(IF(LEFT($G2033,4)="xppm",AJ2033/VLOOKUP($G2033,$K$11:$Z$28,Z$1,0),IF(LEFT($J2033,1)="E",AJ2033/VLOOKUP($J2033,$K$11:$Z$28,Z$1,0),AJ2033/Z$6)),"")</f>
        <v>4264.0749999999998</v>
      </c>
      <c r="AA2033" s="108"/>
      <c r="AB2033" s="99">
        <f>IFERROR(IF(LEFT($G2033,4)="xppm",AL2033/VLOOKUP($G2033,$K$11:$Z$28,AB$1,0),IF(LEFT($J2033,1)="E",AL2033/VLOOKUP($J2033,$K$11:$AB$28,AB$1,0),AL2033/AB$6)),"")</f>
        <v>0</v>
      </c>
      <c r="AC2033" s="110"/>
      <c r="AD2033" s="14">
        <v>12807.03</v>
      </c>
      <c r="AE2033" s="14"/>
      <c r="AF2033" s="14">
        <v>52068.59</v>
      </c>
      <c r="AG2033" s="14"/>
      <c r="AH2033" s="14">
        <v>67626.92</v>
      </c>
      <c r="AI2033" s="14"/>
      <c r="AJ2033" s="14">
        <v>51168.9</v>
      </c>
      <c r="AK2033" s="65"/>
      <c r="AL2033" s="14">
        <v>0</v>
      </c>
      <c r="AM2033" s="65"/>
      <c r="AN2033" s="25">
        <v>4269.76</v>
      </c>
      <c r="AO2033" s="25">
        <v>7552.65</v>
      </c>
      <c r="AP2033" s="25">
        <v>7519.66</v>
      </c>
      <c r="AQ2033" s="25">
        <v>3690.81</v>
      </c>
      <c r="AR2033" s="25">
        <v>5250.7</v>
      </c>
      <c r="AS2033" s="25">
        <v>6175.03</v>
      </c>
      <c r="AT2033" s="25">
        <v>6386.56</v>
      </c>
      <c r="AU2033" s="25">
        <v>5926.77</v>
      </c>
      <c r="AV2033" s="25">
        <v>11831.69</v>
      </c>
      <c r="AW2033" s="25">
        <v>885.03</v>
      </c>
      <c r="AX2033" s="25">
        <v>5417.59</v>
      </c>
      <c r="AY2033" s="25">
        <v>6504.41</v>
      </c>
      <c r="AZ2033" s="108"/>
      <c r="BA2033" s="10"/>
      <c r="BB2033" s="10"/>
      <c r="BC2033" s="10"/>
      <c r="BD2033" s="10"/>
      <c r="BE2033" s="10"/>
      <c r="BF2033" s="10"/>
      <c r="BG2033" s="10"/>
      <c r="BH2033" s="10"/>
      <c r="BI2033" s="10"/>
      <c r="BJ2033" s="10"/>
      <c r="BK2033" s="10"/>
      <c r="BL2033" s="10"/>
      <c r="BM2033" s="10"/>
      <c r="BN2033" s="10"/>
      <c r="BO2033" s="10"/>
      <c r="BP2033" s="10"/>
      <c r="BQ2033" s="10"/>
      <c r="BR2033" s="10"/>
      <c r="BS2033" s="10"/>
      <c r="BT2033" s="10"/>
      <c r="BU2033" s="10"/>
      <c r="BV2033" s="10"/>
      <c r="BW2033" s="10"/>
      <c r="BX2033" s="10"/>
      <c r="BY2033" s="10"/>
      <c r="BZ2033" s="10"/>
      <c r="CA2033" s="10"/>
      <c r="CB2033" s="10"/>
      <c r="CC2033" s="10"/>
      <c r="CD2033" s="10"/>
      <c r="CE2033" s="10"/>
      <c r="CF2033" s="10"/>
      <c r="CG2033" s="10"/>
      <c r="CH2033" s="10"/>
      <c r="CI2033" s="10"/>
      <c r="CJ2033" s="10"/>
      <c r="CK2033" s="10"/>
      <c r="CL2033" s="10"/>
      <c r="CM2033" s="10"/>
      <c r="CN2033" s="10"/>
      <c r="CO2033" s="10"/>
      <c r="CP2033" s="10"/>
      <c r="CQ2033" s="10"/>
      <c r="CR2033" s="10"/>
      <c r="CS2033" s="10"/>
      <c r="CT2033" s="10"/>
      <c r="CU2033" s="10"/>
      <c r="CV2033" s="10"/>
      <c r="CW2033" s="10"/>
      <c r="CX2033" s="10"/>
      <c r="CY2033" s="10"/>
      <c r="CZ2033" s="10"/>
      <c r="DA2033" s="10"/>
      <c r="DB2033" s="10"/>
      <c r="DC2033" s="10"/>
      <c r="DD2033" s="10"/>
      <c r="DE2033" s="10"/>
      <c r="DF2033" s="10"/>
      <c r="DG2033" s="10"/>
      <c r="DH2033" s="10"/>
      <c r="DI2033" s="10"/>
      <c r="DJ2033" s="10"/>
      <c r="DK2033" s="10"/>
      <c r="DL2033" s="10"/>
      <c r="DM2033" s="10"/>
      <c r="DN2033" s="10"/>
      <c r="DO2033" s="10"/>
      <c r="DP2033" s="10"/>
      <c r="DQ2033" s="10"/>
      <c r="DR2033" s="10"/>
      <c r="DS2033" s="10"/>
    </row>
    <row r="2034" spans="1:123" s="101" customFormat="1" ht="10.95" customHeight="1" x14ac:dyDescent="0.25">
      <c r="A2034" s="75" t="s">
        <v>348</v>
      </c>
      <c r="B2034" s="95" t="str">
        <f t="shared" si="568"/>
        <v>Bud02 2020,5006,'552000',2696.94333333333</v>
      </c>
      <c r="C2034" s="96">
        <f t="shared" si="569"/>
        <v>2020</v>
      </c>
      <c r="D2034" s="96">
        <v>5006</v>
      </c>
      <c r="E2034" s="97">
        <f>IF(LEFT(H2034,1) = "x",H2034,F2034)</f>
        <v>552000</v>
      </c>
      <c r="F2034" s="90">
        <v>552000</v>
      </c>
      <c r="G2034" s="98">
        <f>IF(""="",1,SUBSTITUTE(SUBSTITUTE("","xxp","xpp"),"xppm13","xppm08"))</f>
        <v>1</v>
      </c>
      <c r="H2034" s="98">
        <f>IF(""="",1,"")</f>
        <v>1</v>
      </c>
      <c r="I2034" s="98">
        <f>IF(""="",1,IF(LEFT("",1)&lt;&gt;"E","",1))</f>
        <v>1</v>
      </c>
      <c r="J2034" s="98">
        <f>IF(""="",1,IF(LEFT("",1)="E","",1))</f>
        <v>1</v>
      </c>
      <c r="K2034" s="99" t="s">
        <v>383</v>
      </c>
      <c r="L2034" s="91">
        <v>5006</v>
      </c>
      <c r="M2034" s="100" t="str">
        <f>IF(LEFT($G2034,4)="xppm","*","")</f>
        <v/>
      </c>
      <c r="N2034" s="101" t="str">
        <f>UPPER(TRIM("          OFFICE EXPENSES"))</f>
        <v>OFFICE EXPENSES</v>
      </c>
      <c r="P2034" s="102" t="s">
        <v>370</v>
      </c>
      <c r="R2034" s="109">
        <f>IFERROR(IF(1*AB2034&gt;0,AB2034,V2034),V2034)</f>
        <v>2696.9433333333336</v>
      </c>
      <c r="S2034" s="108"/>
      <c r="T2034" s="101">
        <f>IFERROR(IF(LEFT($G2034,4)="xppm",AD2034/VLOOKUP($G2034,$K$11:$Z$28,T$1,0),IF(LEFT($J2034,1)="E",AD2034/VLOOKUP($J2034,$K$11:$Z$28,T$1,0),AD2034/T$6)),"")</f>
        <v>2770.1866666666665</v>
      </c>
      <c r="V2034" s="101">
        <f>IFERROR(IF(LEFT($G2034,4)="xppm",AF2034/VLOOKUP($G2034,$K$11:$Z$28,V$1,0),IF(LEFT($J2034,1)="E",AF2034/VLOOKUP($J2034,$K$11:$Z$28,V$1,0),AF2034/V$6)),"")</f>
        <v>2696.9433333333336</v>
      </c>
      <c r="X2034" s="101">
        <f>IFERROR(IF(LEFT($G2034,4)="xppm",AH2034/VLOOKUP($G2034,$K$11:$Z$28,X$1,0),IF(LEFT($J2034,1)="E",AH2034/VLOOKUP($J2034,$K$11:$Z$28,X$1,0),AH2034/X$6)),"")</f>
        <v>2744.3333333333335</v>
      </c>
      <c r="Z2034" s="101">
        <f>IFERROR(IF(LEFT($G2034,4)="xppm",AJ2034/VLOOKUP($G2034,$K$11:$Z$28,Z$1,0),IF(LEFT($J2034,1)="E",AJ2034/VLOOKUP($J2034,$K$11:$Z$28,Z$1,0),AJ2034/Z$6)),"")</f>
        <v>2264.645</v>
      </c>
      <c r="AA2034" s="108"/>
      <c r="AB2034" s="99">
        <f>IFERROR(IF(LEFT($G2034,4)="xppm",AL2034/VLOOKUP($G2034,$K$11:$Z$28,AB$1,0),IF(LEFT($J2034,1)="E",AL2034/VLOOKUP($J2034,$K$11:$AB$28,AB$1,0),AL2034/AB$6)),"")</f>
        <v>0</v>
      </c>
      <c r="AC2034" s="110"/>
      <c r="AD2034" s="14">
        <v>8310.56</v>
      </c>
      <c r="AE2034" s="14"/>
      <c r="AF2034" s="14">
        <v>24272.49</v>
      </c>
      <c r="AG2034" s="14"/>
      <c r="AH2034" s="14">
        <v>32932</v>
      </c>
      <c r="AI2034" s="14"/>
      <c r="AJ2034" s="14">
        <v>27175.74</v>
      </c>
      <c r="AK2034" s="65"/>
      <c r="AL2034" s="14">
        <v>0</v>
      </c>
      <c r="AM2034" s="65"/>
      <c r="AN2034" s="25">
        <v>2187.2800000000002</v>
      </c>
      <c r="AO2034" s="25">
        <v>1850.99</v>
      </c>
      <c r="AP2034" s="25">
        <v>2364.36</v>
      </c>
      <c r="AQ2034" s="25">
        <v>1822.35</v>
      </c>
      <c r="AR2034" s="25">
        <v>4197.8500000000004</v>
      </c>
      <c r="AS2034" s="25">
        <v>1689.73</v>
      </c>
      <c r="AT2034" s="25">
        <v>1788.74</v>
      </c>
      <c r="AU2034" s="25">
        <v>3215.47</v>
      </c>
      <c r="AV2034" s="25">
        <v>3247.79</v>
      </c>
      <c r="AW2034" s="25">
        <v>3045.49</v>
      </c>
      <c r="AX2034" s="25">
        <v>2009.43</v>
      </c>
      <c r="AY2034" s="25">
        <v>3255.64</v>
      </c>
      <c r="AZ2034" s="108"/>
      <c r="BA2034" s="10"/>
      <c r="BB2034" s="10"/>
      <c r="BC2034" s="10"/>
      <c r="BD2034" s="10"/>
      <c r="BE2034" s="10"/>
      <c r="BF2034" s="10"/>
      <c r="BG2034" s="10"/>
      <c r="BH2034" s="10"/>
      <c r="BI2034" s="10"/>
      <c r="BJ2034" s="10"/>
      <c r="BK2034" s="10"/>
      <c r="BL2034" s="10"/>
      <c r="BM2034" s="10"/>
      <c r="BN2034" s="10"/>
      <c r="BO2034" s="10"/>
      <c r="BP2034" s="10"/>
      <c r="BQ2034" s="10"/>
      <c r="BR2034" s="10"/>
      <c r="BS2034" s="10"/>
      <c r="BT2034" s="10"/>
      <c r="BU2034" s="10"/>
      <c r="BV2034" s="10"/>
      <c r="BW2034" s="10"/>
      <c r="BX2034" s="10"/>
      <c r="BY2034" s="10"/>
      <c r="BZ2034" s="10"/>
      <c r="CA2034" s="10"/>
      <c r="CB2034" s="10"/>
      <c r="CC2034" s="10"/>
      <c r="CD2034" s="10"/>
      <c r="CE2034" s="10"/>
      <c r="CF2034" s="10"/>
      <c r="CG2034" s="10"/>
      <c r="CH2034" s="10"/>
      <c r="CI2034" s="10"/>
      <c r="CJ2034" s="10"/>
      <c r="CK2034" s="10"/>
      <c r="CL2034" s="10"/>
      <c r="CM2034" s="10"/>
      <c r="CN2034" s="10"/>
      <c r="CO2034" s="10"/>
      <c r="CP2034" s="10"/>
      <c r="CQ2034" s="10"/>
      <c r="CR2034" s="10"/>
      <c r="CS2034" s="10"/>
      <c r="CT2034" s="10"/>
      <c r="CU2034" s="10"/>
      <c r="CV2034" s="10"/>
      <c r="CW2034" s="10"/>
      <c r="CX2034" s="10"/>
      <c r="CY2034" s="10"/>
      <c r="CZ2034" s="10"/>
      <c r="DA2034" s="10"/>
      <c r="DB2034" s="10"/>
      <c r="DC2034" s="10"/>
      <c r="DD2034" s="10"/>
      <c r="DE2034" s="10"/>
      <c r="DF2034" s="10"/>
      <c r="DG2034" s="10"/>
      <c r="DH2034" s="10"/>
      <c r="DI2034" s="10"/>
      <c r="DJ2034" s="10"/>
      <c r="DK2034" s="10"/>
      <c r="DL2034" s="10"/>
      <c r="DM2034" s="10"/>
      <c r="DN2034" s="10"/>
      <c r="DO2034" s="10"/>
      <c r="DP2034" s="10"/>
      <c r="DQ2034" s="10"/>
      <c r="DR2034" s="10"/>
      <c r="DS2034" s="10"/>
    </row>
    <row r="2035" spans="1:123" s="101" customFormat="1" ht="10.95" customHeight="1" x14ac:dyDescent="0.25">
      <c r="A2035" s="75" t="s">
        <v>348</v>
      </c>
      <c r="B2035" s="95" t="str">
        <f t="shared" si="568"/>
        <v>Bud02 2020,5006,'553500',1685.56777777778</v>
      </c>
      <c r="C2035" s="96">
        <f t="shared" si="569"/>
        <v>2020</v>
      </c>
      <c r="D2035" s="96">
        <v>5006</v>
      </c>
      <c r="E2035" s="97">
        <f>IF(LEFT(H2035,1) = "x",H2035,F2035)</f>
        <v>553500</v>
      </c>
      <c r="F2035" s="90">
        <v>553500</v>
      </c>
      <c r="G2035" s="98">
        <f>IF(""="",1,SUBSTITUTE(SUBSTITUTE("","xxp","xpp"),"xppm13","xppm08"))</f>
        <v>1</v>
      </c>
      <c r="H2035" s="98">
        <f>IF(""="",1,"")</f>
        <v>1</v>
      </c>
      <c r="I2035" s="98">
        <f>IF(""="",1,IF(LEFT("",1)&lt;&gt;"E","",1))</f>
        <v>1</v>
      </c>
      <c r="J2035" s="98">
        <f>IF(""="",1,IF(LEFT("",1)="E","",1))</f>
        <v>1</v>
      </c>
      <c r="K2035" s="99" t="s">
        <v>384</v>
      </c>
      <c r="L2035" s="91">
        <v>5006</v>
      </c>
      <c r="M2035" s="100" t="str">
        <f>IF(LEFT($G2035,4)="xppm","*","")</f>
        <v/>
      </c>
      <c r="N2035" s="101" t="str">
        <f>UPPER(TRIM("          TELEPHONE/CELL PHONE"))</f>
        <v>TELEPHONE/CELL PHONE</v>
      </c>
      <c r="P2035" s="102" t="s">
        <v>370</v>
      </c>
      <c r="R2035" s="109">
        <f>IFERROR(IF(1*AB2035&gt;0,AB2035,V2035),V2035)</f>
        <v>1685.5677777777778</v>
      </c>
      <c r="S2035" s="108"/>
      <c r="T2035" s="101">
        <f>IFERROR(IF(LEFT($G2035,4)="xppm",AD2035/VLOOKUP($G2035,$K$11:$Z$28,T$1,0),IF(LEFT($J2035,1)="E",AD2035/VLOOKUP($J2035,$K$11:$Z$28,T$1,0),AD2035/T$6)),"")</f>
        <v>1423.3233333333335</v>
      </c>
      <c r="V2035" s="101">
        <f>IFERROR(IF(LEFT($G2035,4)="xppm",AF2035/VLOOKUP($G2035,$K$11:$Z$28,V$1,0),IF(LEFT($J2035,1)="E",AF2035/VLOOKUP($J2035,$K$11:$Z$28,V$1,0),AF2035/V$6)),"")</f>
        <v>1685.5677777777778</v>
      </c>
      <c r="X2035" s="101">
        <f>IFERROR(IF(LEFT($G2035,4)="xppm",AH2035/VLOOKUP($G2035,$K$11:$Z$28,X$1,0),IF(LEFT($J2035,1)="E",AH2035/VLOOKUP($J2035,$K$11:$Z$28,X$1,0),AH2035/X$6)),"")</f>
        <v>1783.4275</v>
      </c>
      <c r="Z2035" s="101">
        <f>IFERROR(IF(LEFT($G2035,4)="xppm",AJ2035/VLOOKUP($G2035,$K$11:$Z$28,Z$1,0),IF(LEFT($J2035,1)="E",AJ2035/VLOOKUP($J2035,$K$11:$Z$28,Z$1,0),AJ2035/Z$6)),"")</f>
        <v>1772.8950000000002</v>
      </c>
      <c r="AA2035" s="108"/>
      <c r="AB2035" s="99">
        <f>IFERROR(IF(LEFT($G2035,4)="xppm",AL2035/VLOOKUP($G2035,$K$11:$Z$28,AB$1,0),IF(LEFT($J2035,1)="E",AL2035/VLOOKUP($J2035,$K$11:$AB$28,AB$1,0),AL2035/AB$6)),"")</f>
        <v>0</v>
      </c>
      <c r="AC2035" s="110"/>
      <c r="AD2035" s="14">
        <v>4269.97</v>
      </c>
      <c r="AE2035" s="14"/>
      <c r="AF2035" s="14">
        <v>15170.11</v>
      </c>
      <c r="AG2035" s="14"/>
      <c r="AH2035" s="14">
        <v>21401.13</v>
      </c>
      <c r="AI2035" s="14"/>
      <c r="AJ2035" s="14">
        <v>21274.74</v>
      </c>
      <c r="AK2035" s="65"/>
      <c r="AL2035" s="14">
        <v>0</v>
      </c>
      <c r="AM2035" s="65"/>
      <c r="AN2035" s="25">
        <v>1939.3</v>
      </c>
      <c r="AO2035" s="25">
        <v>1746.21</v>
      </c>
      <c r="AP2035" s="25">
        <v>2661.06</v>
      </c>
      <c r="AQ2035" s="25">
        <v>2387.46</v>
      </c>
      <c r="AR2035" s="25">
        <v>2909.4</v>
      </c>
      <c r="AS2035" s="25">
        <v>439.22</v>
      </c>
      <c r="AT2035" s="25">
        <v>1748.55</v>
      </c>
      <c r="AU2035" s="25">
        <v>1527.61</v>
      </c>
      <c r="AV2035" s="25">
        <v>1887.9</v>
      </c>
      <c r="AW2035" s="25">
        <v>1220.3499999999999</v>
      </c>
      <c r="AX2035" s="25">
        <v>1651.61</v>
      </c>
      <c r="AY2035" s="25">
        <v>1398.01</v>
      </c>
      <c r="AZ2035" s="108"/>
      <c r="BA2035" s="10"/>
      <c r="BB2035" s="10"/>
      <c r="BC2035" s="10"/>
      <c r="BD2035" s="10"/>
      <c r="BE2035" s="10"/>
      <c r="BF2035" s="10"/>
      <c r="BG2035" s="10"/>
      <c r="BH2035" s="10"/>
      <c r="BI2035" s="10"/>
      <c r="BJ2035" s="10"/>
      <c r="BK2035" s="10"/>
      <c r="BL2035" s="10"/>
      <c r="BM2035" s="10"/>
      <c r="BN2035" s="10"/>
      <c r="BO2035" s="10"/>
      <c r="BP2035" s="10"/>
      <c r="BQ2035" s="10"/>
      <c r="BR2035" s="10"/>
      <c r="BS2035" s="10"/>
      <c r="BT2035" s="10"/>
      <c r="BU2035" s="10"/>
      <c r="BV2035" s="10"/>
      <c r="BW2035" s="10"/>
      <c r="BX2035" s="10"/>
      <c r="BY2035" s="10"/>
      <c r="BZ2035" s="10"/>
      <c r="CA2035" s="10"/>
      <c r="CB2035" s="10"/>
      <c r="CC2035" s="10"/>
      <c r="CD2035" s="10"/>
      <c r="CE2035" s="10"/>
      <c r="CF2035" s="10"/>
      <c r="CG2035" s="10"/>
      <c r="CH2035" s="10"/>
      <c r="CI2035" s="10"/>
      <c r="CJ2035" s="10"/>
      <c r="CK2035" s="10"/>
      <c r="CL2035" s="10"/>
      <c r="CM2035" s="10"/>
      <c r="CN2035" s="10"/>
      <c r="CO2035" s="10"/>
      <c r="CP2035" s="10"/>
      <c r="CQ2035" s="10"/>
      <c r="CR2035" s="10"/>
      <c r="CS2035" s="10"/>
      <c r="CT2035" s="10"/>
      <c r="CU2035" s="10"/>
      <c r="CV2035" s="10"/>
      <c r="CW2035" s="10"/>
      <c r="CX2035" s="10"/>
      <c r="CY2035" s="10"/>
      <c r="CZ2035" s="10"/>
      <c r="DA2035" s="10"/>
      <c r="DB2035" s="10"/>
      <c r="DC2035" s="10"/>
      <c r="DD2035" s="10"/>
      <c r="DE2035" s="10"/>
      <c r="DF2035" s="10"/>
      <c r="DG2035" s="10"/>
      <c r="DH2035" s="10"/>
      <c r="DI2035" s="10"/>
      <c r="DJ2035" s="10"/>
      <c r="DK2035" s="10"/>
      <c r="DL2035" s="10"/>
      <c r="DM2035" s="10"/>
      <c r="DN2035" s="10"/>
      <c r="DO2035" s="10"/>
      <c r="DP2035" s="10"/>
      <c r="DQ2035" s="10"/>
      <c r="DR2035" s="10"/>
      <c r="DS2035" s="10"/>
    </row>
    <row r="2036" spans="1:123" s="101" customFormat="1" ht="10.95" customHeight="1" x14ac:dyDescent="0.25">
      <c r="A2036" s="75" t="s">
        <v>348</v>
      </c>
      <c r="B2036" s="95" t="str">
        <f t="shared" si="568"/>
        <v>Bud02 2020,5006,'555000',268.476666666667</v>
      </c>
      <c r="C2036" s="96">
        <f t="shared" si="569"/>
        <v>2020</v>
      </c>
      <c r="D2036" s="96">
        <v>5006</v>
      </c>
      <c r="E2036" s="97">
        <f>IF(LEFT(H2036,1) = "x",H2036,F2036)</f>
        <v>555000</v>
      </c>
      <c r="F2036" s="90">
        <v>555000</v>
      </c>
      <c r="G2036" s="98">
        <f>IF(""="",1,SUBSTITUTE(SUBSTITUTE("","xxp","xpp"),"xppm13","xppm08"))</f>
        <v>1</v>
      </c>
      <c r="H2036" s="98">
        <f>IF(""="",1,"")</f>
        <v>1</v>
      </c>
      <c r="I2036" s="98">
        <f>IF(""="",1,IF(LEFT("",1)&lt;&gt;"E","",1))</f>
        <v>1</v>
      </c>
      <c r="J2036" s="98">
        <f>IF(""="",1,IF(LEFT("",1)="E","",1))</f>
        <v>1</v>
      </c>
      <c r="K2036" s="99" t="s">
        <v>385</v>
      </c>
      <c r="L2036" s="91">
        <v>5006</v>
      </c>
      <c r="M2036" s="100" t="str">
        <f>IF(LEFT($G2036,4)="xppm","*","")</f>
        <v/>
      </c>
      <c r="N2036" s="101" t="str">
        <f>UPPER(TRIM("          DONATIONS"))</f>
        <v>DONATIONS</v>
      </c>
      <c r="P2036" s="102" t="s">
        <v>386</v>
      </c>
      <c r="R2036" s="109">
        <f>IFERROR(IF(1*AB2036&gt;0,AB2036,V2036),V2036)</f>
        <v>268.47666666666669</v>
      </c>
      <c r="S2036" s="108"/>
      <c r="T2036" s="101">
        <f>IFERROR(IF(LEFT($G2036,4)="xppm",AD2036/VLOOKUP($G2036,$K$11:$Z$28,T$1,0),IF(LEFT($J2036,1)="E",AD2036/VLOOKUP($J2036,$K$11:$Z$28,T$1,0),AD2036/T$6)),"")</f>
        <v>169.94</v>
      </c>
      <c r="V2036" s="101">
        <f>IFERROR(IF(LEFT($G2036,4)="xppm",AF2036/VLOOKUP($G2036,$K$11:$Z$28,V$1,0),IF(LEFT($J2036,1)="E",AF2036/VLOOKUP($J2036,$K$11:$Z$28,V$1,0),AF2036/V$6)),"")</f>
        <v>268.47666666666669</v>
      </c>
      <c r="X2036" s="101">
        <f>IFERROR(IF(LEFT($G2036,4)="xppm",AH2036/VLOOKUP($G2036,$K$11:$Z$28,X$1,0),IF(LEFT($J2036,1)="E",AH2036/VLOOKUP($J2036,$K$11:$Z$28,X$1,0),AH2036/X$6)),"")</f>
        <v>600.06499999999994</v>
      </c>
      <c r="Z2036" s="101">
        <f>IFERROR(IF(LEFT($G2036,4)="xppm",AJ2036/VLOOKUP($G2036,$K$11:$Z$28,Z$1,0),IF(LEFT($J2036,1)="E",AJ2036/VLOOKUP($J2036,$K$11:$Z$28,Z$1,0),AJ2036/Z$6)),"")</f>
        <v>539.53222199999993</v>
      </c>
      <c r="AA2036" s="108"/>
      <c r="AB2036" s="99">
        <f>IFERROR(IF(LEFT($G2036,4)="xppm",AL2036/VLOOKUP($G2036,$K$11:$Z$28,AB$1,0),IF(LEFT($J2036,1)="E",AL2036/VLOOKUP($J2036,$K$11:$AB$28,AB$1,0),AL2036/AB$6)),"")</f>
        <v>0</v>
      </c>
      <c r="AC2036" s="110"/>
      <c r="AD2036" s="14">
        <v>509.82</v>
      </c>
      <c r="AE2036" s="14"/>
      <c r="AF2036" s="14">
        <v>2416.29</v>
      </c>
      <c r="AG2036" s="14"/>
      <c r="AH2036" s="14">
        <v>7200.78</v>
      </c>
      <c r="AI2036" s="14"/>
      <c r="AJ2036" s="14">
        <v>6474.3866639999997</v>
      </c>
      <c r="AK2036" s="65"/>
      <c r="AL2036" s="14">
        <v>0</v>
      </c>
      <c r="AM2036" s="65"/>
      <c r="AN2036" s="25">
        <v>1818.98</v>
      </c>
      <c r="AO2036" s="25">
        <v>339.26</v>
      </c>
      <c r="AP2036" s="25">
        <v>279.60000000000002</v>
      </c>
      <c r="AQ2036" s="25">
        <v>60</v>
      </c>
      <c r="AR2036" s="25">
        <v>830.01</v>
      </c>
      <c r="AS2036" s="25">
        <v>922.71</v>
      </c>
      <c r="AT2036" s="25">
        <v>31.25</v>
      </c>
      <c r="AU2036" s="25">
        <v>31.25</v>
      </c>
      <c r="AV2036" s="25">
        <v>31.25</v>
      </c>
      <c r="AW2036" s="25">
        <v>447.32</v>
      </c>
      <c r="AX2036" s="25">
        <v>31.25</v>
      </c>
      <c r="AY2036" s="25">
        <v>31.25</v>
      </c>
      <c r="AZ2036" s="108"/>
      <c r="BA2036" s="10"/>
      <c r="BB2036" s="10"/>
      <c r="BC2036" s="10"/>
      <c r="BD2036" s="10"/>
      <c r="BE2036" s="10"/>
      <c r="BF2036" s="10"/>
      <c r="BG2036" s="10"/>
      <c r="BH2036" s="10"/>
      <c r="BI2036" s="10"/>
      <c r="BJ2036" s="10"/>
      <c r="BK2036" s="10"/>
      <c r="BL2036" s="10"/>
      <c r="BM2036" s="10"/>
      <c r="BN2036" s="10"/>
      <c r="BO2036" s="10"/>
      <c r="BP2036" s="10"/>
      <c r="BQ2036" s="10"/>
      <c r="BR2036" s="10"/>
      <c r="BS2036" s="10"/>
      <c r="BT2036" s="10"/>
      <c r="BU2036" s="10"/>
      <c r="BV2036" s="10"/>
      <c r="BW2036" s="10"/>
      <c r="BX2036" s="10"/>
      <c r="BY2036" s="10"/>
      <c r="BZ2036" s="10"/>
      <c r="CA2036" s="10"/>
      <c r="CB2036" s="10"/>
      <c r="CC2036" s="10"/>
      <c r="CD2036" s="10"/>
      <c r="CE2036" s="10"/>
      <c r="CF2036" s="10"/>
      <c r="CG2036" s="10"/>
      <c r="CH2036" s="10"/>
      <c r="CI2036" s="10"/>
      <c r="CJ2036" s="10"/>
      <c r="CK2036" s="10"/>
      <c r="CL2036" s="10"/>
      <c r="CM2036" s="10"/>
      <c r="CN2036" s="10"/>
      <c r="CO2036" s="10"/>
      <c r="CP2036" s="10"/>
      <c r="CQ2036" s="10"/>
      <c r="CR2036" s="10"/>
      <c r="CS2036" s="10"/>
      <c r="CT2036" s="10"/>
      <c r="CU2036" s="10"/>
      <c r="CV2036" s="10"/>
      <c r="CW2036" s="10"/>
      <c r="CX2036" s="10"/>
      <c r="CY2036" s="10"/>
      <c r="CZ2036" s="10"/>
      <c r="DA2036" s="10"/>
      <c r="DB2036" s="10"/>
      <c r="DC2036" s="10"/>
      <c r="DD2036" s="10"/>
      <c r="DE2036" s="10"/>
      <c r="DF2036" s="10"/>
      <c r="DG2036" s="10"/>
      <c r="DH2036" s="10"/>
      <c r="DI2036" s="10"/>
      <c r="DJ2036" s="10"/>
      <c r="DK2036" s="10"/>
      <c r="DL2036" s="10"/>
      <c r="DM2036" s="10"/>
      <c r="DN2036" s="10"/>
      <c r="DO2036" s="10"/>
      <c r="DP2036" s="10"/>
      <c r="DQ2036" s="10"/>
      <c r="DR2036" s="10"/>
      <c r="DS2036" s="10"/>
    </row>
    <row r="2037" spans="1:123" s="101" customFormat="1" ht="10.95" customHeight="1" x14ac:dyDescent="0.25">
      <c r="A2037" s="75" t="s">
        <v>348</v>
      </c>
      <c r="B2037" s="95" t="str">
        <f t="shared" si="568"/>
        <v>Bud02 2020,5006,'xga001',0.000410616619369322</v>
      </c>
      <c r="C2037" s="96">
        <f t="shared" si="569"/>
        <v>2020</v>
      </c>
      <c r="D2037" s="96">
        <v>5006</v>
      </c>
      <c r="E2037" s="97" t="str">
        <f>IF(LEFT(H2037,1) = "x",H2037,F2037)</f>
        <v>xga001</v>
      </c>
      <c r="F2037" s="90">
        <v>555500</v>
      </c>
      <c r="G2037" s="98">
        <f>IF(""="",1,SUBSTITUTE(SUBSTITUTE("","xxp","xpp"),"xppm13","xppm08"))</f>
        <v>1</v>
      </c>
      <c r="H2037" s="98" t="str">
        <f>IF("xga001"="",1,"xga001")</f>
        <v>xga001</v>
      </c>
      <c r="I2037" s="98">
        <f>IF("E1z"="",1,IF(LEFT("E1z",1)&lt;&gt;"E","E1z",1))</f>
        <v>1</v>
      </c>
      <c r="J2037" s="98" t="str">
        <f>IF("E1z"="",1,IF(LEFT("E1z",1)="E","E1z",1))</f>
        <v>E1z</v>
      </c>
      <c r="K2037" s="99" t="s">
        <v>387</v>
      </c>
      <c r="L2037" s="91">
        <v>5006</v>
      </c>
      <c r="M2037" s="100" t="str">
        <f>IF(LEFT($G2037,4)="xppm","*","")</f>
        <v/>
      </c>
      <c r="N2037" s="101" t="str">
        <f>UPPER(TRIM("          BAD DEBT"))</f>
        <v>BAD DEBT</v>
      </c>
      <c r="P2037" s="102" t="s">
        <v>388</v>
      </c>
      <c r="R2037" s="109">
        <f>IFERROR(IF(1*AB2037&gt;0,AB2037,V2037),V2037)</f>
        <v>4.1061661936932182E-4</v>
      </c>
      <c r="S2037" s="108"/>
      <c r="T2037" s="101">
        <f>IFERROR(IF(LEFT($G2037,4)="xppm",AD2037/VLOOKUP($G2037,$K$11:$Z$28,T$1,0),IF(LEFT($J2037,1)="E",AD2037/VLOOKUP($J2037,$K$11:$Z$28,T$1,0),AD2037/T$6)),"")</f>
        <v>4.0219911103084457E-4</v>
      </c>
      <c r="V2037" s="101">
        <f>IFERROR(IF(LEFT($G2037,4)="xppm",AF2037/VLOOKUP($G2037,$K$11:$Z$28,V$1,0),IF(LEFT($J2037,1)="E",AF2037/VLOOKUP($J2037,$K$11:$Z$28,V$1,0),AF2037/V$6)),"")</f>
        <v>4.1061661936932182E-4</v>
      </c>
      <c r="X2037" s="101">
        <f>IFERROR(IF(LEFT($G2037,4)="xppm",AH2037/VLOOKUP($G2037,$K$11:$Z$28,X$1,0),IF(LEFT($J2037,1)="E",AH2037/VLOOKUP($J2037,$K$11:$Z$28,X$1,0),AH2037/X$6)),"")</f>
        <v>3.7448255198281008E-4</v>
      </c>
      <c r="Z2037" s="101">
        <f>IFERROR(IF(LEFT($G2037,4)="xppm",AJ2037/VLOOKUP($G2037,$K$11:$Z$28,Z$1,0),IF(LEFT($J2037,1)="E",AJ2037/VLOOKUP($J2037,$K$11:$Z$28,Z$1,0),AJ2037/Z$6)),"")</f>
        <v>4.3491260319169703E-4</v>
      </c>
      <c r="AA2037" s="108"/>
      <c r="AB2037" s="99" t="str">
        <f>IFERROR(IF(LEFT($G2037,4)="xppm",AL2037/VLOOKUP($G2037,$K$11:$Z$28,AB$1,0),IF(LEFT($J2037,1)="E",AL2037/VLOOKUP($J2037,$K$11:$AB$28,AB$1,0),AL2037/AB$6)),"")</f>
        <v/>
      </c>
      <c r="AC2037" s="110"/>
      <c r="AD2037" s="14">
        <v>44579.519999999997</v>
      </c>
      <c r="AE2037" s="14"/>
      <c r="AF2037" s="14">
        <v>136880.54999999999</v>
      </c>
      <c r="AG2037" s="14"/>
      <c r="AH2037" s="14">
        <v>135794.54999999999</v>
      </c>
      <c r="AI2037" s="14"/>
      <c r="AJ2037" s="14">
        <v>183486.096934</v>
      </c>
      <c r="AK2037" s="65"/>
      <c r="AL2037" s="14">
        <v>0</v>
      </c>
      <c r="AM2037" s="65"/>
      <c r="AN2037" s="25">
        <v>12692.79</v>
      </c>
      <c r="AO2037" s="25">
        <v>12611.03</v>
      </c>
      <c r="AP2037" s="25">
        <v>12980.95</v>
      </c>
      <c r="AQ2037" s="25">
        <v>15436.45</v>
      </c>
      <c r="AR2037" s="25">
        <v>14924.53</v>
      </c>
      <c r="AS2037" s="25">
        <v>16013.39</v>
      </c>
      <c r="AT2037" s="25">
        <v>15301.99</v>
      </c>
      <c r="AU2037" s="25">
        <v>15943.9</v>
      </c>
      <c r="AV2037" s="25">
        <v>14680.77</v>
      </c>
      <c r="AW2037" s="25">
        <v>14857.1</v>
      </c>
      <c r="AX2037" s="25">
        <v>14969.17</v>
      </c>
      <c r="AY2037" s="25">
        <v>14753.25</v>
      </c>
      <c r="AZ2037" s="108"/>
      <c r="BA2037" s="10"/>
      <c r="BB2037" s="10"/>
      <c r="BC2037" s="10"/>
      <c r="BD2037" s="10"/>
      <c r="BE2037" s="10"/>
      <c r="BF2037" s="10"/>
      <c r="BG2037" s="10"/>
      <c r="BH2037" s="10"/>
      <c r="BI2037" s="10"/>
      <c r="BJ2037" s="10"/>
      <c r="BK2037" s="10"/>
      <c r="BL2037" s="10"/>
      <c r="BM2037" s="10"/>
      <c r="BN2037" s="10"/>
      <c r="BO2037" s="10"/>
      <c r="BP2037" s="10"/>
      <c r="BQ2037" s="10"/>
      <c r="BR2037" s="10"/>
      <c r="BS2037" s="10"/>
      <c r="BT2037" s="10"/>
      <c r="BU2037" s="10"/>
      <c r="BV2037" s="10"/>
      <c r="BW2037" s="10"/>
      <c r="BX2037" s="10"/>
      <c r="BY2037" s="10"/>
      <c r="BZ2037" s="10"/>
      <c r="CA2037" s="10"/>
      <c r="CB2037" s="10"/>
      <c r="CC2037" s="10"/>
      <c r="CD2037" s="10"/>
      <c r="CE2037" s="10"/>
      <c r="CF2037" s="10"/>
      <c r="CG2037" s="10"/>
      <c r="CH2037" s="10"/>
      <c r="CI2037" s="10"/>
      <c r="CJ2037" s="10"/>
      <c r="CK2037" s="10"/>
      <c r="CL2037" s="10"/>
      <c r="CM2037" s="10"/>
      <c r="CN2037" s="10"/>
      <c r="CO2037" s="10"/>
      <c r="CP2037" s="10"/>
      <c r="CQ2037" s="10"/>
      <c r="CR2037" s="10"/>
      <c r="CS2037" s="10"/>
      <c r="CT2037" s="10"/>
      <c r="CU2037" s="10"/>
      <c r="CV2037" s="10"/>
      <c r="CW2037" s="10"/>
      <c r="CX2037" s="10"/>
      <c r="CY2037" s="10"/>
      <c r="CZ2037" s="10"/>
      <c r="DA2037" s="10"/>
      <c r="DB2037" s="10"/>
      <c r="DC2037" s="10"/>
      <c r="DD2037" s="10"/>
      <c r="DE2037" s="10"/>
      <c r="DF2037" s="10"/>
      <c r="DG2037" s="10"/>
      <c r="DH2037" s="10"/>
      <c r="DI2037" s="10"/>
      <c r="DJ2037" s="10"/>
      <c r="DK2037" s="10"/>
      <c r="DL2037" s="10"/>
      <c r="DM2037" s="10"/>
      <c r="DN2037" s="10"/>
      <c r="DO2037" s="10"/>
      <c r="DP2037" s="10"/>
      <c r="DQ2037" s="10"/>
      <c r="DR2037" s="10"/>
      <c r="DS2037" s="10"/>
    </row>
    <row r="2038" spans="1:123" s="101" customFormat="1" ht="10.95" customHeight="1" x14ac:dyDescent="0.25">
      <c r="A2038" s="75" t="s">
        <v>348</v>
      </c>
      <c r="B2038" s="95" t="str">
        <f t="shared" si="568"/>
        <v>Bud02 2020,5006,'556000',66291.7611111111</v>
      </c>
      <c r="C2038" s="96">
        <f t="shared" si="569"/>
        <v>2020</v>
      </c>
      <c r="D2038" s="96">
        <v>5006</v>
      </c>
      <c r="E2038" s="97">
        <f>IF(LEFT(H2038,1) = "x",H2038,F2038)</f>
        <v>556000</v>
      </c>
      <c r="F2038" s="90">
        <v>556000</v>
      </c>
      <c r="G2038" s="98">
        <f>IF(""="",1,SUBSTITUTE(SUBSTITUTE("","xxp","xpp"),"xppm13","xppm08"))</f>
        <v>1</v>
      </c>
      <c r="H2038" s="98">
        <f>IF(""="",1,"")</f>
        <v>1</v>
      </c>
      <c r="I2038" s="98">
        <f>IF(""="",1,IF(LEFT("",1)&lt;&gt;"E","",1))</f>
        <v>1</v>
      </c>
      <c r="J2038" s="98">
        <f>IF(""="",1,IF(LEFT("",1)="E","",1))</f>
        <v>1</v>
      </c>
      <c r="K2038" s="99" t="s">
        <v>389</v>
      </c>
      <c r="L2038" s="91">
        <v>5006</v>
      </c>
      <c r="M2038" s="100" t="str">
        <f>IF(LEFT($G2038,4)="xppm","*","")</f>
        <v/>
      </c>
      <c r="N2038" s="101" t="str">
        <f>UPPER(TRIM("          MEDICAID BED TAX"))</f>
        <v>MEDICAID BED TAX</v>
      </c>
      <c r="P2038" s="102" t="s">
        <v>356</v>
      </c>
      <c r="R2038" s="109">
        <f>IFERROR(IF(1*AB2038&gt;0,AB2038,V2038),V2038)</f>
        <v>66291.761111111104</v>
      </c>
      <c r="S2038" s="108"/>
      <c r="T2038" s="101">
        <f>IFERROR(IF(LEFT($G2038,4)="xppm",AD2038/VLOOKUP($G2038,$K$11:$Z$28,T$1,0),IF(LEFT($J2038,1)="E",AD2038/VLOOKUP($J2038,$K$11:$Z$28,T$1,0),AD2038/T$6)),"")</f>
        <v>72377.56</v>
      </c>
      <c r="V2038" s="101">
        <f>IFERROR(IF(LEFT($G2038,4)="xppm",AF2038/VLOOKUP($G2038,$K$11:$Z$28,V$1,0),IF(LEFT($J2038,1)="E",AF2038/VLOOKUP($J2038,$K$11:$Z$28,V$1,0),AF2038/V$6)),"")</f>
        <v>66291.761111111104</v>
      </c>
      <c r="X2038" s="101">
        <f>IFERROR(IF(LEFT($G2038,4)="xppm",AH2038/VLOOKUP($G2038,$K$11:$Z$28,X$1,0),IF(LEFT($J2038,1)="E",AH2038/VLOOKUP($J2038,$K$11:$Z$28,X$1,0),AH2038/X$6)),"")</f>
        <v>64407.935833333329</v>
      </c>
      <c r="Z2038" s="101">
        <f>IFERROR(IF(LEFT($G2038,4)="xppm",AJ2038/VLOOKUP($G2038,$K$11:$Z$28,Z$1,0),IF(LEFT($J2038,1)="E",AJ2038/VLOOKUP($J2038,$K$11:$Z$28,Z$1,0),AJ2038/Z$6)),"")</f>
        <v>63248.829999999994</v>
      </c>
      <c r="AA2038" s="108"/>
      <c r="AB2038" s="99">
        <f>IFERROR(IF(LEFT($G2038,4)="xppm",AL2038/VLOOKUP($G2038,$K$11:$Z$28,AB$1,0),IF(LEFT($J2038,1)="E",AL2038/VLOOKUP($J2038,$K$11:$AB$28,AB$1,0),AL2038/AB$6)),"")</f>
        <v>0</v>
      </c>
      <c r="AC2038" s="110"/>
      <c r="AD2038" s="14">
        <v>217132.68</v>
      </c>
      <c r="AE2038" s="14"/>
      <c r="AF2038" s="14">
        <v>596625.85</v>
      </c>
      <c r="AG2038" s="14"/>
      <c r="AH2038" s="14">
        <v>772895.23</v>
      </c>
      <c r="AI2038" s="14"/>
      <c r="AJ2038" s="14">
        <v>758985.96</v>
      </c>
      <c r="AK2038" s="65"/>
      <c r="AL2038" s="14">
        <v>0</v>
      </c>
      <c r="AM2038" s="65"/>
      <c r="AN2038" s="25">
        <v>64794.3</v>
      </c>
      <c r="AO2038" s="25">
        <v>64794.3</v>
      </c>
      <c r="AP2038" s="25">
        <v>60157.97</v>
      </c>
      <c r="AQ2038" s="25">
        <v>63248.87</v>
      </c>
      <c r="AR2038" s="25">
        <v>63248.86</v>
      </c>
      <c r="AS2038" s="25">
        <v>63248.86</v>
      </c>
      <c r="AT2038" s="25">
        <v>63248.86</v>
      </c>
      <c r="AU2038" s="25">
        <v>63248.86</v>
      </c>
      <c r="AV2038" s="25">
        <v>63248.86</v>
      </c>
      <c r="AW2038" s="25">
        <v>63248.86</v>
      </c>
      <c r="AX2038" s="25">
        <v>76941.91</v>
      </c>
      <c r="AY2038" s="25">
        <v>76941.91</v>
      </c>
      <c r="AZ2038" s="108"/>
      <c r="BA2038" s="10"/>
      <c r="BB2038" s="10"/>
      <c r="BC2038" s="10"/>
      <c r="BD2038" s="10"/>
      <c r="BE2038" s="10"/>
      <c r="BF2038" s="10"/>
      <c r="BG2038" s="10"/>
      <c r="BH2038" s="10"/>
      <c r="BI2038" s="10"/>
      <c r="BJ2038" s="10"/>
      <c r="BK2038" s="10"/>
      <c r="BL2038" s="10"/>
      <c r="BM2038" s="10"/>
      <c r="BN2038" s="10"/>
      <c r="BO2038" s="10"/>
      <c r="BP2038" s="10"/>
      <c r="BQ2038" s="10"/>
      <c r="BR2038" s="10"/>
      <c r="BS2038" s="10"/>
      <c r="BT2038" s="10"/>
      <c r="BU2038" s="10"/>
      <c r="BV2038" s="10"/>
      <c r="BW2038" s="10"/>
      <c r="BX2038" s="10"/>
      <c r="BY2038" s="10"/>
      <c r="BZ2038" s="10"/>
      <c r="CA2038" s="10"/>
      <c r="CB2038" s="10"/>
      <c r="CC2038" s="10"/>
      <c r="CD2038" s="10"/>
      <c r="CE2038" s="10"/>
      <c r="CF2038" s="10"/>
      <c r="CG2038" s="10"/>
      <c r="CH2038" s="10"/>
      <c r="CI2038" s="10"/>
      <c r="CJ2038" s="10"/>
      <c r="CK2038" s="10"/>
      <c r="CL2038" s="10"/>
      <c r="CM2038" s="10"/>
      <c r="CN2038" s="10"/>
      <c r="CO2038" s="10"/>
      <c r="CP2038" s="10"/>
      <c r="CQ2038" s="10"/>
      <c r="CR2038" s="10"/>
      <c r="CS2038" s="10"/>
      <c r="CT2038" s="10"/>
      <c r="CU2038" s="10"/>
      <c r="CV2038" s="10"/>
      <c r="CW2038" s="10"/>
      <c r="CX2038" s="10"/>
      <c r="CY2038" s="10"/>
      <c r="CZ2038" s="10"/>
      <c r="DA2038" s="10"/>
      <c r="DB2038" s="10"/>
      <c r="DC2038" s="10"/>
      <c r="DD2038" s="10"/>
      <c r="DE2038" s="10"/>
      <c r="DF2038" s="10"/>
      <c r="DG2038" s="10"/>
      <c r="DH2038" s="10"/>
      <c r="DI2038" s="10"/>
      <c r="DJ2038" s="10"/>
      <c r="DK2038" s="10"/>
      <c r="DL2038" s="10"/>
      <c r="DM2038" s="10"/>
      <c r="DN2038" s="10"/>
      <c r="DO2038" s="10"/>
      <c r="DP2038" s="10"/>
      <c r="DQ2038" s="10"/>
      <c r="DR2038" s="10"/>
      <c r="DS2038" s="10"/>
    </row>
    <row r="2039" spans="1:123" ht="4.05" customHeight="1" x14ac:dyDescent="0.25">
      <c r="A2039" s="75" t="s">
        <v>348</v>
      </c>
      <c r="E2039" s="111"/>
      <c r="F2039" s="112"/>
      <c r="T2039" s="25"/>
      <c r="U2039" s="25"/>
      <c r="V2039" s="25"/>
      <c r="W2039" s="25"/>
      <c r="X2039" s="25"/>
      <c r="Y2039" s="25"/>
      <c r="Z2039" s="25"/>
      <c r="AA2039" s="25"/>
      <c r="AB2039" s="14"/>
      <c r="AC2039" s="14"/>
    </row>
    <row r="2040" spans="1:123" s="86" customFormat="1" ht="15" customHeight="1" x14ac:dyDescent="0.25">
      <c r="A2040" s="75" t="s">
        <v>348</v>
      </c>
      <c r="B2040" s="80"/>
      <c r="C2040" s="80"/>
      <c r="D2040" s="80"/>
      <c r="E2040" s="81"/>
      <c r="F2040" s="82"/>
      <c r="G2040" s="81"/>
      <c r="H2040" s="81"/>
      <c r="I2040" s="81"/>
      <c r="J2040" s="81"/>
      <c r="K2040" s="81"/>
      <c r="L2040" s="83">
        <f>L2041</f>
        <v>5006</v>
      </c>
      <c r="M2040" s="84" t="s">
        <v>390</v>
      </c>
      <c r="N2040" s="84"/>
      <c r="O2040" s="84"/>
      <c r="P2040" s="84"/>
      <c r="Q2040" s="84"/>
      <c r="R2040" s="84"/>
      <c r="S2040" s="84"/>
      <c r="T2040" s="84"/>
      <c r="U2040" s="84"/>
      <c r="V2040" s="84"/>
      <c r="W2040" s="84"/>
      <c r="X2040" s="84"/>
      <c r="Y2040" s="84"/>
      <c r="Z2040" s="84"/>
      <c r="AA2040" s="84"/>
      <c r="AB2040" s="81"/>
      <c r="AC2040" s="81"/>
      <c r="AD2040" s="14"/>
      <c r="AE2040" s="14"/>
      <c r="AF2040" s="14"/>
      <c r="AG2040" s="14"/>
      <c r="AH2040" s="14"/>
      <c r="AI2040" s="14"/>
      <c r="AJ2040" s="14"/>
      <c r="AK2040" s="14"/>
      <c r="AL2040" s="14"/>
      <c r="AM2040" s="14"/>
      <c r="AN2040" s="85"/>
      <c r="AO2040" s="85"/>
      <c r="AP2040" s="85"/>
      <c r="AQ2040" s="85"/>
      <c r="AR2040" s="85"/>
      <c r="AS2040" s="85"/>
      <c r="AT2040" s="85"/>
      <c r="AU2040" s="85"/>
      <c r="AV2040" s="85"/>
      <c r="AW2040" s="85"/>
      <c r="AX2040" s="85"/>
      <c r="AY2040" s="85"/>
      <c r="AZ2040" s="84"/>
      <c r="BA2040" s="10"/>
      <c r="BB2040" s="10"/>
      <c r="BC2040" s="10"/>
      <c r="BD2040" s="10"/>
      <c r="BE2040" s="10"/>
      <c r="BF2040" s="10"/>
      <c r="BG2040" s="10"/>
      <c r="BH2040" s="10"/>
      <c r="BI2040" s="10"/>
      <c r="BJ2040" s="10"/>
      <c r="BK2040" s="10"/>
      <c r="BL2040" s="10"/>
      <c r="BM2040" s="10"/>
      <c r="BN2040" s="10"/>
      <c r="BO2040" s="10"/>
      <c r="BP2040" s="10"/>
      <c r="BQ2040" s="10"/>
      <c r="BR2040" s="10"/>
      <c r="BS2040" s="10"/>
      <c r="BT2040" s="10"/>
      <c r="BU2040" s="10"/>
      <c r="BV2040" s="10"/>
      <c r="BW2040" s="10"/>
      <c r="BX2040" s="10"/>
      <c r="BY2040" s="10"/>
      <c r="BZ2040" s="10"/>
      <c r="CA2040" s="10"/>
      <c r="CB2040" s="10"/>
      <c r="CC2040" s="10"/>
      <c r="CD2040" s="10"/>
      <c r="CE2040" s="10"/>
      <c r="CF2040" s="10"/>
      <c r="CG2040" s="10"/>
      <c r="CH2040" s="10"/>
      <c r="CI2040" s="10"/>
      <c r="CJ2040" s="10"/>
      <c r="CK2040" s="10"/>
      <c r="CL2040" s="10"/>
      <c r="CM2040" s="10"/>
      <c r="CN2040" s="10"/>
      <c r="CO2040" s="10"/>
      <c r="CP2040" s="10"/>
      <c r="CQ2040" s="10"/>
      <c r="CR2040" s="10"/>
      <c r="CS2040" s="10"/>
      <c r="CT2040" s="10"/>
      <c r="CU2040" s="10"/>
      <c r="CV2040" s="10"/>
      <c r="CW2040" s="10"/>
      <c r="CX2040" s="10"/>
      <c r="CY2040" s="10"/>
      <c r="CZ2040" s="10"/>
      <c r="DA2040" s="10"/>
      <c r="DB2040" s="10"/>
      <c r="DC2040" s="10"/>
      <c r="DD2040" s="10"/>
      <c r="DE2040" s="10"/>
      <c r="DF2040" s="10"/>
      <c r="DG2040" s="10"/>
      <c r="DH2040" s="10"/>
      <c r="DI2040" s="10"/>
      <c r="DJ2040" s="10"/>
      <c r="DK2040" s="10"/>
      <c r="DL2040" s="10"/>
      <c r="DM2040" s="10"/>
      <c r="DN2040" s="10"/>
      <c r="DO2040" s="10"/>
      <c r="DP2040" s="10"/>
      <c r="DQ2040" s="10"/>
      <c r="DR2040" s="10"/>
      <c r="DS2040" s="10"/>
    </row>
    <row r="2041" spans="1:123" s="101" customFormat="1" ht="10.95" customHeight="1" x14ac:dyDescent="0.25">
      <c r="A2041" s="75" t="s">
        <v>348</v>
      </c>
      <c r="B2041" s="95" t="str">
        <f t="shared" ref="B2041:B2043" si="570">IF(E2041&gt;0,"Bud02 " &amp; C2041 &amp;","&amp;D2041&amp;",'"&amp;E2041&amp;"',"&amp;1*R2041)</f>
        <v>Bud02 2020,5006,'557500',5000.77666666667</v>
      </c>
      <c r="C2041" s="96">
        <f t="shared" ref="C2041:C2043" si="571">$E$5</f>
        <v>2020</v>
      </c>
      <c r="D2041" s="96">
        <v>5006</v>
      </c>
      <c r="E2041" s="97">
        <f>IF(LEFT(H2041,1) = "x",H2041,F2041)</f>
        <v>557500</v>
      </c>
      <c r="F2041" s="90">
        <v>557500</v>
      </c>
      <c r="G2041" s="98">
        <f>IF(""="",1,SUBSTITUTE(SUBSTITUTE("","xxp","xpp"),"xppm13","xppm08"))</f>
        <v>1</v>
      </c>
      <c r="H2041" s="98">
        <f>IF(""="",1,"")</f>
        <v>1</v>
      </c>
      <c r="I2041" s="98">
        <f>IF(""="",1,IF(LEFT("",1)&lt;&gt;"E","",1))</f>
        <v>1</v>
      </c>
      <c r="J2041" s="98">
        <f>IF(""="",1,IF(LEFT("",1)="E","",1))</f>
        <v>1</v>
      </c>
      <c r="K2041" s="99" t="s">
        <v>391</v>
      </c>
      <c r="L2041" s="91">
        <v>5006</v>
      </c>
      <c r="M2041" s="100" t="str">
        <f>IF(LEFT($G2041,4)="xppm","*","")</f>
        <v/>
      </c>
      <c r="N2041" s="101" t="str">
        <f>UPPER(TRIM("          REAL ESTATE TAXES"))</f>
        <v>REAL ESTATE TAXES</v>
      </c>
      <c r="P2041" s="102" t="s">
        <v>356</v>
      </c>
      <c r="R2041" s="109">
        <f>IFERROR(IF(1*AB2041&gt;0,AB2041,V2041),V2041)</f>
        <v>5000.7766666666666</v>
      </c>
      <c r="S2041" s="108"/>
      <c r="T2041" s="101">
        <f>IFERROR(IF(LEFT($G2041,4)="xppm",AD2041/VLOOKUP($G2041,$K$11:$Z$28,T$1,0),IF(LEFT($J2041,1)="E",AD2041/VLOOKUP($J2041,$K$11:$Z$28,T$1,0),AD2041/T$6)),"")</f>
        <v>5000.78</v>
      </c>
      <c r="V2041" s="101">
        <f>IFERROR(IF(LEFT($G2041,4)="xppm",AF2041/VLOOKUP($G2041,$K$11:$Z$28,V$1,0),IF(LEFT($J2041,1)="E",AF2041/VLOOKUP($J2041,$K$11:$Z$28,V$1,0),AF2041/V$6)),"")</f>
        <v>5000.7766666666666</v>
      </c>
      <c r="X2041" s="101">
        <f>IFERROR(IF(LEFT($G2041,4)="xppm",AH2041/VLOOKUP($G2041,$K$11:$Z$28,X$1,0),IF(LEFT($J2041,1)="E",AH2041/VLOOKUP($J2041,$K$11:$Z$28,X$1,0),AH2041/X$6)),"")</f>
        <v>4905.6475</v>
      </c>
      <c r="Z2041" s="101">
        <f>IFERROR(IF(LEFT($G2041,4)="xppm",AJ2041/VLOOKUP($G2041,$K$11:$Z$28,Z$1,0),IF(LEFT($J2041,1)="E",AJ2041/VLOOKUP($J2041,$K$11:$Z$28,Z$1,0),AJ2041/Z$6)),"")</f>
        <v>5000</v>
      </c>
      <c r="AA2041" s="108"/>
      <c r="AB2041" s="99">
        <f>IFERROR(IF(LEFT($G2041,4)="xppm",AL2041/VLOOKUP($G2041,$K$11:$Z$28,AB$1,0),IF(LEFT($J2041,1)="E",AL2041/VLOOKUP($J2041,$K$11:$AB$28,AB$1,0),AL2041/AB$6)),"")</f>
        <v>0</v>
      </c>
      <c r="AC2041" s="110"/>
      <c r="AD2041" s="14">
        <v>15002.34</v>
      </c>
      <c r="AE2041" s="14"/>
      <c r="AF2041" s="14">
        <v>45006.99</v>
      </c>
      <c r="AG2041" s="14"/>
      <c r="AH2041" s="14">
        <v>58867.77</v>
      </c>
      <c r="AI2041" s="14"/>
      <c r="AJ2041" s="14">
        <v>60000</v>
      </c>
      <c r="AK2041" s="65"/>
      <c r="AL2041" s="14">
        <v>0</v>
      </c>
      <c r="AM2041" s="65"/>
      <c r="AN2041" s="25">
        <v>4155.88</v>
      </c>
      <c r="AO2041" s="25">
        <v>4155.88</v>
      </c>
      <c r="AP2041" s="25">
        <v>6051.73</v>
      </c>
      <c r="AQ2041" s="25">
        <v>5000.75</v>
      </c>
      <c r="AR2041" s="25">
        <v>5000.78</v>
      </c>
      <c r="AS2041" s="25">
        <v>5000.78</v>
      </c>
      <c r="AT2041" s="25">
        <v>5000.78</v>
      </c>
      <c r="AU2041" s="25">
        <v>5000.78</v>
      </c>
      <c r="AV2041" s="25">
        <v>5000.78</v>
      </c>
      <c r="AW2041" s="25">
        <v>5000.78</v>
      </c>
      <c r="AX2041" s="25">
        <v>5000.78</v>
      </c>
      <c r="AY2041" s="25">
        <v>5000.78</v>
      </c>
      <c r="AZ2041" s="108"/>
      <c r="BA2041" s="10"/>
      <c r="BB2041" s="10"/>
      <c r="BC2041" s="10"/>
      <c r="BD2041" s="10"/>
      <c r="BE2041" s="10"/>
      <c r="BF2041" s="10"/>
      <c r="BG2041" s="10"/>
      <c r="BH2041" s="10"/>
      <c r="BI2041" s="10"/>
      <c r="BJ2041" s="10"/>
      <c r="BK2041" s="10"/>
      <c r="BL2041" s="10"/>
      <c r="BM2041" s="10"/>
      <c r="BN2041" s="10"/>
      <c r="BO2041" s="10"/>
      <c r="BP2041" s="10"/>
      <c r="BQ2041" s="10"/>
      <c r="BR2041" s="10"/>
      <c r="BS2041" s="10"/>
      <c r="BT2041" s="10"/>
      <c r="BU2041" s="10"/>
      <c r="BV2041" s="10"/>
      <c r="BW2041" s="10"/>
      <c r="BX2041" s="10"/>
      <c r="BY2041" s="10"/>
      <c r="BZ2041" s="10"/>
      <c r="CA2041" s="10"/>
      <c r="CB2041" s="10"/>
      <c r="CC2041" s="10"/>
      <c r="CD2041" s="10"/>
      <c r="CE2041" s="10"/>
      <c r="CF2041" s="10"/>
      <c r="CG2041" s="10"/>
      <c r="CH2041" s="10"/>
      <c r="CI2041" s="10"/>
      <c r="CJ2041" s="10"/>
      <c r="CK2041" s="10"/>
      <c r="CL2041" s="10"/>
      <c r="CM2041" s="10"/>
      <c r="CN2041" s="10"/>
      <c r="CO2041" s="10"/>
      <c r="CP2041" s="10"/>
      <c r="CQ2041" s="10"/>
      <c r="CR2041" s="10"/>
      <c r="CS2041" s="10"/>
      <c r="CT2041" s="10"/>
      <c r="CU2041" s="10"/>
      <c r="CV2041" s="10"/>
      <c r="CW2041" s="10"/>
      <c r="CX2041" s="10"/>
      <c r="CY2041" s="10"/>
      <c r="CZ2041" s="10"/>
      <c r="DA2041" s="10"/>
      <c r="DB2041" s="10"/>
      <c r="DC2041" s="10"/>
      <c r="DD2041" s="10"/>
      <c r="DE2041" s="10"/>
      <c r="DF2041" s="10"/>
      <c r="DG2041" s="10"/>
      <c r="DH2041" s="10"/>
      <c r="DI2041" s="10"/>
      <c r="DJ2041" s="10"/>
      <c r="DK2041" s="10"/>
      <c r="DL2041" s="10"/>
      <c r="DM2041" s="10"/>
      <c r="DN2041" s="10"/>
      <c r="DO2041" s="10"/>
      <c r="DP2041" s="10"/>
      <c r="DQ2041" s="10"/>
      <c r="DR2041" s="10"/>
      <c r="DS2041" s="10"/>
    </row>
    <row r="2042" spans="1:123" s="101" customFormat="1" ht="10.95" customHeight="1" x14ac:dyDescent="0.25">
      <c r="A2042" s="75" t="s">
        <v>348</v>
      </c>
      <c r="B2042" s="95" t="str">
        <f t="shared" si="570"/>
        <v>Bud02 2020,5006,'558000',10037.26</v>
      </c>
      <c r="C2042" s="96">
        <f t="shared" si="571"/>
        <v>2020</v>
      </c>
      <c r="D2042" s="96">
        <v>5006</v>
      </c>
      <c r="E2042" s="97">
        <f>IF(LEFT(H2042,1) = "x",H2042,F2042)</f>
        <v>558000</v>
      </c>
      <c r="F2042" s="90">
        <v>558000</v>
      </c>
      <c r="G2042" s="98">
        <f>IF(""="",1,SUBSTITUTE(SUBSTITUTE("","xxp","xpp"),"xppm13","xppm08"))</f>
        <v>1</v>
      </c>
      <c r="H2042" s="98">
        <f>IF(""="",1,"")</f>
        <v>1</v>
      </c>
      <c r="I2042" s="98">
        <f>IF(""="",1,IF(LEFT("",1)&lt;&gt;"E","",1))</f>
        <v>1</v>
      </c>
      <c r="J2042" s="98">
        <f>IF(""="",1,IF(LEFT("",1)="E","",1))</f>
        <v>1</v>
      </c>
      <c r="K2042" s="99" t="s">
        <v>392</v>
      </c>
      <c r="L2042" s="91">
        <v>5006</v>
      </c>
      <c r="M2042" s="100" t="str">
        <f>IF(LEFT($G2042,4)="xppm","*","")</f>
        <v/>
      </c>
      <c r="N2042" s="101" t="str">
        <f>UPPER(TRIM("          INSURANCE - GENERAL LIABILITY"))</f>
        <v>INSURANCE - GENERAL LIABILITY</v>
      </c>
      <c r="P2042" s="102" t="s">
        <v>359</v>
      </c>
      <c r="R2042" s="109">
        <f>IFERROR(IF(1*AB2042&gt;0,AB2042,V2042),V2042)</f>
        <v>10037.26</v>
      </c>
      <c r="S2042" s="108"/>
      <c r="T2042" s="101">
        <f>IFERROR(IF(LEFT($G2042,4)="xppm",AD2042/VLOOKUP($G2042,$K$11:$Z$28,T$1,0),IF(LEFT($J2042,1)="E",AD2042/VLOOKUP($J2042,$K$11:$Z$28,T$1,0),AD2042/T$6)),"")</f>
        <v>10043.23</v>
      </c>
      <c r="V2042" s="101">
        <f>IFERROR(IF(LEFT($G2042,4)="xppm",AF2042/VLOOKUP($G2042,$K$11:$Z$28,V$1,0),IF(LEFT($J2042,1)="E",AF2042/VLOOKUP($J2042,$K$11:$Z$28,V$1,0),AF2042/V$6)),"")</f>
        <v>10037.26</v>
      </c>
      <c r="X2042" s="101">
        <f>IFERROR(IF(LEFT($G2042,4)="xppm",AH2042/VLOOKUP($G2042,$K$11:$Z$28,X$1,0),IF(LEFT($J2042,1)="E",AH2042/VLOOKUP($J2042,$K$11:$Z$28,X$1,0),AH2042/X$6)),"")</f>
        <v>10044.123333333333</v>
      </c>
      <c r="Z2042" s="101">
        <f>IFERROR(IF(LEFT($G2042,4)="xppm",AJ2042/VLOOKUP($G2042,$K$11:$Z$28,Z$1,0),IF(LEFT($J2042,1)="E",AJ2042/VLOOKUP($J2042,$K$11:$Z$28,Z$1,0),AJ2042/Z$6)),"")</f>
        <v>10038.779166666667</v>
      </c>
      <c r="AA2042" s="108"/>
      <c r="AB2042" s="99">
        <f>IFERROR(IF(LEFT($G2042,4)="xppm",AL2042/VLOOKUP($G2042,$K$11:$Z$28,AB$1,0),IF(LEFT($J2042,1)="E",AL2042/VLOOKUP($J2042,$K$11:$AB$28,AB$1,0),AL2042/AB$6)),"")</f>
        <v>0</v>
      </c>
      <c r="AC2042" s="110"/>
      <c r="AD2042" s="14">
        <v>30129.69</v>
      </c>
      <c r="AE2042" s="14"/>
      <c r="AF2042" s="14">
        <v>90335.34</v>
      </c>
      <c r="AG2042" s="14"/>
      <c r="AH2042" s="14">
        <v>120529.48</v>
      </c>
      <c r="AI2042" s="14"/>
      <c r="AJ2042" s="14">
        <v>120465.35</v>
      </c>
      <c r="AK2042" s="65"/>
      <c r="AL2042" s="14">
        <v>0</v>
      </c>
      <c r="AM2042" s="65"/>
      <c r="AN2042" s="25">
        <v>10024.879999999999</v>
      </c>
      <c r="AO2042" s="25">
        <v>10025.280000000001</v>
      </c>
      <c r="AP2042" s="25">
        <v>10025.32</v>
      </c>
      <c r="AQ2042" s="25">
        <v>10025.32</v>
      </c>
      <c r="AR2042" s="25">
        <v>10025.299999999999</v>
      </c>
      <c r="AS2042" s="25">
        <v>10025.299999999999</v>
      </c>
      <c r="AT2042" s="25">
        <v>10043.27</v>
      </c>
      <c r="AU2042" s="25">
        <v>10043.23</v>
      </c>
      <c r="AV2042" s="25">
        <v>10043.23</v>
      </c>
      <c r="AW2042" s="25">
        <v>10043.23</v>
      </c>
      <c r="AX2042" s="25">
        <v>10043.23</v>
      </c>
      <c r="AY2042" s="25">
        <v>10043.23</v>
      </c>
      <c r="AZ2042" s="108"/>
      <c r="BA2042" s="10"/>
      <c r="BB2042" s="10"/>
      <c r="BC2042" s="10"/>
      <c r="BD2042" s="10"/>
      <c r="BE2042" s="10"/>
      <c r="BF2042" s="10"/>
      <c r="BG2042" s="10"/>
      <c r="BH2042" s="10"/>
      <c r="BI2042" s="10"/>
      <c r="BJ2042" s="10"/>
      <c r="BK2042" s="10"/>
      <c r="BL2042" s="10"/>
      <c r="BM2042" s="10"/>
      <c r="BN2042" s="10"/>
      <c r="BO2042" s="10"/>
      <c r="BP2042" s="10"/>
      <c r="BQ2042" s="10"/>
      <c r="BR2042" s="10"/>
      <c r="BS2042" s="10"/>
      <c r="BT2042" s="10"/>
      <c r="BU2042" s="10"/>
      <c r="BV2042" s="10"/>
      <c r="BW2042" s="10"/>
      <c r="BX2042" s="10"/>
      <c r="BY2042" s="10"/>
      <c r="BZ2042" s="10"/>
      <c r="CA2042" s="10"/>
      <c r="CB2042" s="10"/>
      <c r="CC2042" s="10"/>
      <c r="CD2042" s="10"/>
      <c r="CE2042" s="10"/>
      <c r="CF2042" s="10"/>
      <c r="CG2042" s="10"/>
      <c r="CH2042" s="10"/>
      <c r="CI2042" s="10"/>
      <c r="CJ2042" s="10"/>
      <c r="CK2042" s="10"/>
      <c r="CL2042" s="10"/>
      <c r="CM2042" s="10"/>
      <c r="CN2042" s="10"/>
      <c r="CO2042" s="10"/>
      <c r="CP2042" s="10"/>
      <c r="CQ2042" s="10"/>
      <c r="CR2042" s="10"/>
      <c r="CS2042" s="10"/>
      <c r="CT2042" s="10"/>
      <c r="CU2042" s="10"/>
      <c r="CV2042" s="10"/>
      <c r="CW2042" s="10"/>
      <c r="CX2042" s="10"/>
      <c r="CY2042" s="10"/>
      <c r="CZ2042" s="10"/>
      <c r="DA2042" s="10"/>
      <c r="DB2042" s="10"/>
      <c r="DC2042" s="10"/>
      <c r="DD2042" s="10"/>
      <c r="DE2042" s="10"/>
      <c r="DF2042" s="10"/>
      <c r="DG2042" s="10"/>
      <c r="DH2042" s="10"/>
      <c r="DI2042" s="10"/>
      <c r="DJ2042" s="10"/>
      <c r="DK2042" s="10"/>
      <c r="DL2042" s="10"/>
      <c r="DM2042" s="10"/>
      <c r="DN2042" s="10"/>
      <c r="DO2042" s="10"/>
      <c r="DP2042" s="10"/>
      <c r="DQ2042" s="10"/>
      <c r="DR2042" s="10"/>
      <c r="DS2042" s="10"/>
    </row>
    <row r="2043" spans="1:123" s="101" customFormat="1" ht="10.95" customHeight="1" x14ac:dyDescent="0.25">
      <c r="A2043" s="75" t="s">
        <v>348</v>
      </c>
      <c r="B2043" s="95" t="str">
        <f t="shared" si="570"/>
        <v>Bud02 2020,5006,'558200',701.46</v>
      </c>
      <c r="C2043" s="96">
        <f t="shared" si="571"/>
        <v>2020</v>
      </c>
      <c r="D2043" s="96">
        <v>5006</v>
      </c>
      <c r="E2043" s="97">
        <f>IF(LEFT(H2043,1) = "x",H2043,F2043)</f>
        <v>558200</v>
      </c>
      <c r="F2043" s="90">
        <v>558200</v>
      </c>
      <c r="G2043" s="98">
        <f>IF(""="",1,SUBSTITUTE(SUBSTITUTE("","xxp","xpp"),"xppm13","xppm08"))</f>
        <v>1</v>
      </c>
      <c r="H2043" s="98">
        <f>IF(""="",1,"")</f>
        <v>1</v>
      </c>
      <c r="I2043" s="98">
        <f>IF(""="",1,IF(LEFT("",1)&lt;&gt;"E","",1))</f>
        <v>1</v>
      </c>
      <c r="J2043" s="98">
        <f>IF(""="",1,IF(LEFT("",1)="E","",1))</f>
        <v>1</v>
      </c>
      <c r="K2043" s="99" t="s">
        <v>393</v>
      </c>
      <c r="L2043" s="91">
        <v>5006</v>
      </c>
      <c r="M2043" s="100" t="str">
        <f>IF(LEFT($G2043,4)="xppm","*","")</f>
        <v/>
      </c>
      <c r="N2043" s="101" t="str">
        <f>UPPER(TRIM("          INSURANCE - PROPERTY/FLOOD"))</f>
        <v>INSURANCE - PROPERTY/FLOOD</v>
      </c>
      <c r="P2043" s="102" t="s">
        <v>359</v>
      </c>
      <c r="R2043" s="109">
        <f>IFERROR(IF(1*AB2043&gt;0,AB2043,V2043),V2043)</f>
        <v>701.46</v>
      </c>
      <c r="S2043" s="108"/>
      <c r="T2043" s="101">
        <f>IFERROR(IF(LEFT($G2043,4)="xppm",AD2043/VLOOKUP($G2043,$K$11:$Z$28,T$1,0),IF(LEFT($J2043,1)="E",AD2043/VLOOKUP($J2043,$K$11:$Z$28,T$1,0),AD2043/T$6)),"")</f>
        <v>701.46</v>
      </c>
      <c r="V2043" s="101">
        <f>IFERROR(IF(LEFT($G2043,4)="xppm",AF2043/VLOOKUP($G2043,$K$11:$Z$28,V$1,0),IF(LEFT($J2043,1)="E",AF2043/VLOOKUP($J2043,$K$11:$Z$28,V$1,0),AF2043/V$6)),"")</f>
        <v>701.46</v>
      </c>
      <c r="X2043" s="101">
        <f>IFERROR(IF(LEFT($G2043,4)="xppm",AH2043/VLOOKUP($G2043,$K$11:$Z$28,X$1,0),IF(LEFT($J2043,1)="E",AH2043/VLOOKUP($J2043,$K$11:$Z$28,X$1,0),AH2043/X$6)),"")</f>
        <v>555.93416666666667</v>
      </c>
      <c r="Z2043" s="101">
        <f>IFERROR(IF(LEFT($G2043,4)="xppm",AJ2043/VLOOKUP($G2043,$K$11:$Z$28,Z$1,0),IF(LEFT($J2043,1)="E",AJ2043/VLOOKUP($J2043,$K$11:$Z$28,Z$1,0),AJ2043/Z$6)),"")</f>
        <v>701.46</v>
      </c>
      <c r="AA2043" s="108"/>
      <c r="AB2043" s="99">
        <f>IFERROR(IF(LEFT($G2043,4)="xppm",AL2043/VLOOKUP($G2043,$K$11:$Z$28,AB$1,0),IF(LEFT($J2043,1)="E",AL2043/VLOOKUP($J2043,$K$11:$AB$28,AB$1,0),AL2043/AB$6)),"")</f>
        <v>0</v>
      </c>
      <c r="AC2043" s="110"/>
      <c r="AD2043" s="14">
        <v>2104.38</v>
      </c>
      <c r="AE2043" s="14"/>
      <c r="AF2043" s="14">
        <v>6313.14</v>
      </c>
      <c r="AG2043" s="14"/>
      <c r="AH2043" s="14">
        <v>6671.21</v>
      </c>
      <c r="AI2043" s="14"/>
      <c r="AJ2043" s="14">
        <v>8417.52</v>
      </c>
      <c r="AK2043" s="65"/>
      <c r="AL2043" s="14">
        <v>0</v>
      </c>
      <c r="AM2043" s="65"/>
      <c r="AN2043" s="25">
        <v>526.82000000000005</v>
      </c>
      <c r="AO2043" s="25">
        <v>701.46</v>
      </c>
      <c r="AP2043" s="25">
        <v>701.46</v>
      </c>
      <c r="AQ2043" s="25">
        <v>701.46</v>
      </c>
      <c r="AR2043" s="25">
        <v>701.46</v>
      </c>
      <c r="AS2043" s="25">
        <v>701.46</v>
      </c>
      <c r="AT2043" s="25">
        <v>701.46</v>
      </c>
      <c r="AU2043" s="25">
        <v>701.46</v>
      </c>
      <c r="AV2043" s="25">
        <v>701.46</v>
      </c>
      <c r="AW2043" s="25">
        <v>701.46</v>
      </c>
      <c r="AX2043" s="25">
        <v>701.46</v>
      </c>
      <c r="AY2043" s="25">
        <v>701.46</v>
      </c>
      <c r="AZ2043" s="108"/>
      <c r="BA2043" s="10"/>
      <c r="BB2043" s="10"/>
      <c r="BC2043" s="10"/>
      <c r="BD2043" s="10"/>
      <c r="BE2043" s="10"/>
      <c r="BF2043" s="10"/>
      <c r="BG2043" s="10"/>
      <c r="BH2043" s="10"/>
      <c r="BI2043" s="10"/>
      <c r="BJ2043" s="10"/>
      <c r="BK2043" s="10"/>
      <c r="BL2043" s="10"/>
      <c r="BM2043" s="10"/>
      <c r="BN2043" s="10"/>
      <c r="BO2043" s="10"/>
      <c r="BP2043" s="10"/>
      <c r="BQ2043" s="10"/>
      <c r="BR2043" s="10"/>
      <c r="BS2043" s="10"/>
      <c r="BT2043" s="10"/>
      <c r="BU2043" s="10"/>
      <c r="BV2043" s="10"/>
      <c r="BW2043" s="10"/>
      <c r="BX2043" s="10"/>
      <c r="BY2043" s="10"/>
      <c r="BZ2043" s="10"/>
      <c r="CA2043" s="10"/>
      <c r="CB2043" s="10"/>
      <c r="CC2043" s="10"/>
      <c r="CD2043" s="10"/>
      <c r="CE2043" s="10"/>
      <c r="CF2043" s="10"/>
      <c r="CG2043" s="10"/>
      <c r="CH2043" s="10"/>
      <c r="CI2043" s="10"/>
      <c r="CJ2043" s="10"/>
      <c r="CK2043" s="10"/>
      <c r="CL2043" s="10"/>
      <c r="CM2043" s="10"/>
      <c r="CN2043" s="10"/>
      <c r="CO2043" s="10"/>
      <c r="CP2043" s="10"/>
      <c r="CQ2043" s="10"/>
      <c r="CR2043" s="10"/>
      <c r="CS2043" s="10"/>
      <c r="CT2043" s="10"/>
      <c r="CU2043" s="10"/>
      <c r="CV2043" s="10"/>
      <c r="CW2043" s="10"/>
      <c r="CX2043" s="10"/>
      <c r="CY2043" s="10"/>
      <c r="CZ2043" s="10"/>
      <c r="DA2043" s="10"/>
      <c r="DB2043" s="10"/>
      <c r="DC2043" s="10"/>
      <c r="DD2043" s="10"/>
      <c r="DE2043" s="10"/>
      <c r="DF2043" s="10"/>
      <c r="DG2043" s="10"/>
      <c r="DH2043" s="10"/>
      <c r="DI2043" s="10"/>
      <c r="DJ2043" s="10"/>
      <c r="DK2043" s="10"/>
      <c r="DL2043" s="10"/>
      <c r="DM2043" s="10"/>
      <c r="DN2043" s="10"/>
      <c r="DO2043" s="10"/>
      <c r="DP2043" s="10"/>
      <c r="DQ2043" s="10"/>
      <c r="DR2043" s="10"/>
      <c r="DS2043" s="10"/>
    </row>
    <row r="2044" spans="1:123" ht="4.05" customHeight="1" x14ac:dyDescent="0.25">
      <c r="A2044" s="75" t="s">
        <v>348</v>
      </c>
      <c r="E2044" s="111"/>
      <c r="F2044" s="112"/>
      <c r="T2044" s="25"/>
      <c r="U2044" s="25"/>
      <c r="V2044" s="25"/>
      <c r="W2044" s="25"/>
      <c r="X2044" s="25"/>
      <c r="Y2044" s="25"/>
      <c r="Z2044" s="25"/>
      <c r="AA2044" s="25"/>
      <c r="AB2044" s="14"/>
      <c r="AC2044" s="14"/>
    </row>
    <row r="2045" spans="1:123" s="86" customFormat="1" ht="15" customHeight="1" x14ac:dyDescent="0.25">
      <c r="A2045" s="75" t="s">
        <v>348</v>
      </c>
      <c r="B2045" s="80"/>
      <c r="C2045" s="80"/>
      <c r="D2045" s="80"/>
      <c r="E2045" s="81"/>
      <c r="F2045" s="82"/>
      <c r="G2045" s="81"/>
      <c r="H2045" s="81"/>
      <c r="I2045" s="81"/>
      <c r="J2045" s="81"/>
      <c r="K2045" s="81"/>
      <c r="L2045" s="83">
        <f>L2046</f>
        <v>5006</v>
      </c>
      <c r="M2045" s="84" t="s">
        <v>394</v>
      </c>
      <c r="N2045" s="84"/>
      <c r="O2045" s="84"/>
      <c r="P2045" s="84"/>
      <c r="Q2045" s="84"/>
      <c r="R2045" s="84"/>
      <c r="S2045" s="84"/>
      <c r="T2045" s="84"/>
      <c r="U2045" s="84"/>
      <c r="V2045" s="84"/>
      <c r="W2045" s="84"/>
      <c r="X2045" s="84"/>
      <c r="Y2045" s="84"/>
      <c r="Z2045" s="84"/>
      <c r="AA2045" s="84"/>
      <c r="AB2045" s="81"/>
      <c r="AC2045" s="81"/>
      <c r="AD2045" s="14"/>
      <c r="AE2045" s="14"/>
      <c r="AF2045" s="14"/>
      <c r="AG2045" s="14"/>
      <c r="AH2045" s="14"/>
      <c r="AI2045" s="14"/>
      <c r="AJ2045" s="14"/>
      <c r="AK2045" s="14"/>
      <c r="AL2045" s="14"/>
      <c r="AM2045" s="14"/>
      <c r="AN2045" s="85"/>
      <c r="AO2045" s="85"/>
      <c r="AP2045" s="85"/>
      <c r="AQ2045" s="85"/>
      <c r="AR2045" s="85"/>
      <c r="AS2045" s="85"/>
      <c r="AT2045" s="85"/>
      <c r="AU2045" s="85"/>
      <c r="AV2045" s="85"/>
      <c r="AW2045" s="85"/>
      <c r="AX2045" s="85"/>
      <c r="AY2045" s="85"/>
      <c r="AZ2045" s="84"/>
      <c r="BA2045" s="10"/>
      <c r="BB2045" s="10"/>
      <c r="BC2045" s="10"/>
      <c r="BD2045" s="10"/>
      <c r="BE2045" s="10"/>
      <c r="BF2045" s="10"/>
      <c r="BG2045" s="10"/>
      <c r="BH2045" s="10"/>
      <c r="BI2045" s="10"/>
      <c r="BJ2045" s="10"/>
      <c r="BK2045" s="10"/>
      <c r="BL2045" s="10"/>
      <c r="BM2045" s="10"/>
      <c r="BN2045" s="10"/>
      <c r="BO2045" s="10"/>
      <c r="BP2045" s="10"/>
      <c r="BQ2045" s="10"/>
      <c r="BR2045" s="10"/>
      <c r="BS2045" s="10"/>
      <c r="BT2045" s="10"/>
      <c r="BU2045" s="10"/>
      <c r="BV2045" s="10"/>
      <c r="BW2045" s="10"/>
      <c r="BX2045" s="10"/>
      <c r="BY2045" s="10"/>
      <c r="BZ2045" s="10"/>
      <c r="CA2045" s="10"/>
      <c r="CB2045" s="10"/>
      <c r="CC2045" s="10"/>
      <c r="CD2045" s="10"/>
      <c r="CE2045" s="10"/>
      <c r="CF2045" s="10"/>
      <c r="CG2045" s="10"/>
      <c r="CH2045" s="10"/>
      <c r="CI2045" s="10"/>
      <c r="CJ2045" s="10"/>
      <c r="CK2045" s="10"/>
      <c r="CL2045" s="10"/>
      <c r="CM2045" s="10"/>
      <c r="CN2045" s="10"/>
      <c r="CO2045" s="10"/>
      <c r="CP2045" s="10"/>
      <c r="CQ2045" s="10"/>
      <c r="CR2045" s="10"/>
      <c r="CS2045" s="10"/>
      <c r="CT2045" s="10"/>
      <c r="CU2045" s="10"/>
      <c r="CV2045" s="10"/>
      <c r="CW2045" s="10"/>
      <c r="CX2045" s="10"/>
      <c r="CY2045" s="10"/>
      <c r="CZ2045" s="10"/>
      <c r="DA2045" s="10"/>
      <c r="DB2045" s="10"/>
      <c r="DC2045" s="10"/>
      <c r="DD2045" s="10"/>
      <c r="DE2045" s="10"/>
      <c r="DF2045" s="10"/>
      <c r="DG2045" s="10"/>
      <c r="DH2045" s="10"/>
      <c r="DI2045" s="10"/>
      <c r="DJ2045" s="10"/>
      <c r="DK2045" s="10"/>
      <c r="DL2045" s="10"/>
      <c r="DM2045" s="10"/>
      <c r="DN2045" s="10"/>
      <c r="DO2045" s="10"/>
      <c r="DP2045" s="10"/>
      <c r="DQ2045" s="10"/>
      <c r="DR2045" s="10"/>
      <c r="DS2045" s="10"/>
    </row>
    <row r="2046" spans="1:123" s="101" customFormat="1" ht="10.95" customHeight="1" x14ac:dyDescent="0.25">
      <c r="A2046" s="75" t="s">
        <v>348</v>
      </c>
      <c r="B2046" s="95" t="str">
        <f t="shared" ref="B2046:B2048" si="572">IF(E2046&gt;0,"Bud02 " &amp; C2046 &amp;","&amp;D2046&amp;",'"&amp;E2046&amp;"',"&amp;1*R2046)</f>
        <v>Bud02 2020,5006,'560000',5462.72222222222</v>
      </c>
      <c r="C2046" s="96">
        <f t="shared" ref="C2046:C2049" si="573">$E$5</f>
        <v>2020</v>
      </c>
      <c r="D2046" s="96">
        <v>5006</v>
      </c>
      <c r="E2046" s="97">
        <f>IF(LEFT(H2046,1) = "x",H2046,F2046)</f>
        <v>560000</v>
      </c>
      <c r="F2046" s="90">
        <v>560000</v>
      </c>
      <c r="G2046" s="98">
        <f>IF(""="",1,SUBSTITUTE(SUBSTITUTE("","xxp","xpp"),"xppm13","xppm08"))</f>
        <v>1</v>
      </c>
      <c r="H2046" s="98">
        <f>IF(""="",1,"")</f>
        <v>1</v>
      </c>
      <c r="I2046" s="98">
        <f>IF(""="",1,IF(LEFT("",1)&lt;&gt;"E","",1))</f>
        <v>1</v>
      </c>
      <c r="J2046" s="98">
        <f>IF(""="",1,IF(LEFT("",1)="E","",1))</f>
        <v>1</v>
      </c>
      <c r="K2046" s="99" t="s">
        <v>395</v>
      </c>
      <c r="L2046" s="91">
        <v>5006</v>
      </c>
      <c r="M2046" s="100" t="str">
        <f>IF(LEFT($G2046,4)="xppm","*","")</f>
        <v/>
      </c>
      <c r="N2046" s="101" t="str">
        <f>UPPER(TRIM("          INTEREST EXPENSE"))</f>
        <v>INTEREST EXPENSE</v>
      </c>
      <c r="P2046" s="102" t="s">
        <v>356</v>
      </c>
      <c r="R2046" s="109">
        <f>IFERROR(IF(1*AB2046&gt;0,AB2046,V2046),V2046)</f>
        <v>5462.7222222222226</v>
      </c>
      <c r="S2046" s="108"/>
      <c r="T2046" s="101">
        <f>IFERROR(IF(LEFT($G2046,4)="xppm",AD2046/VLOOKUP($G2046,$K$11:$Z$28,T$1,0),IF(LEFT($J2046,1)="E",AD2046/VLOOKUP($J2046,$K$11:$Z$28,T$1,0),AD2046/T$6)),"")</f>
        <v>4859.2300000000005</v>
      </c>
      <c r="V2046" s="101">
        <f>IFERROR(IF(LEFT($G2046,4)="xppm",AF2046/VLOOKUP($G2046,$K$11:$Z$28,V$1,0),IF(LEFT($J2046,1)="E",AF2046/VLOOKUP($J2046,$K$11:$Z$28,V$1,0),AF2046/V$6)),"")</f>
        <v>5462.7222222222226</v>
      </c>
      <c r="X2046" s="101">
        <f>IFERROR(IF(LEFT($G2046,4)="xppm",AH2046/VLOOKUP($G2046,$K$11:$Z$28,X$1,0),IF(LEFT($J2046,1)="E",AH2046/VLOOKUP($J2046,$K$11:$Z$28,X$1,0),AH2046/X$6)),"")</f>
        <v>4042.6941666666667</v>
      </c>
      <c r="Z2046" s="101">
        <f>IFERROR(IF(LEFT($G2046,4)="xppm",AJ2046/VLOOKUP($G2046,$K$11:$Z$28,Z$1,0),IF(LEFT($J2046,1)="E",AJ2046/VLOOKUP($J2046,$K$11:$Z$28,Z$1,0),AJ2046/Z$6)),"")</f>
        <v>4043.5766669999998</v>
      </c>
      <c r="AA2046" s="108"/>
      <c r="AB2046" s="99">
        <f>IFERROR(IF(LEFT($G2046,4)="xppm",AL2046/VLOOKUP($G2046,$K$11:$Z$28,AB$1,0),IF(LEFT($J2046,1)="E",AL2046/VLOOKUP($J2046,$K$11:$AB$28,AB$1,0),AL2046/AB$6)),"")</f>
        <v>0</v>
      </c>
      <c r="AC2046" s="110"/>
      <c r="AD2046" s="14">
        <v>14577.69</v>
      </c>
      <c r="AE2046" s="14"/>
      <c r="AF2046" s="14">
        <v>49164.5</v>
      </c>
      <c r="AG2046" s="14"/>
      <c r="AH2046" s="14">
        <v>48512.33</v>
      </c>
      <c r="AI2046" s="14"/>
      <c r="AJ2046" s="14">
        <v>48522.920004</v>
      </c>
      <c r="AK2046" s="65"/>
      <c r="AL2046" s="14">
        <v>0</v>
      </c>
      <c r="AM2046" s="65"/>
      <c r="AN2046" s="25">
        <v>4255.28</v>
      </c>
      <c r="AO2046" s="25">
        <v>4418.3</v>
      </c>
      <c r="AP2046" s="25">
        <v>5257.29</v>
      </c>
      <c r="AQ2046" s="25">
        <v>4290.62</v>
      </c>
      <c r="AR2046" s="25">
        <v>4371.8900000000003</v>
      </c>
      <c r="AS2046" s="25">
        <v>6301.72</v>
      </c>
      <c r="AT2046" s="25">
        <v>6749.82</v>
      </c>
      <c r="AU2046" s="25">
        <v>6752.86</v>
      </c>
      <c r="AV2046" s="25">
        <v>6119.9</v>
      </c>
      <c r="AW2046" s="25">
        <v>4284.6099999999997</v>
      </c>
      <c r="AX2046" s="25">
        <v>4733.45</v>
      </c>
      <c r="AY2046" s="25">
        <v>5559.63</v>
      </c>
      <c r="AZ2046" s="108"/>
      <c r="BA2046" s="10"/>
      <c r="BB2046" s="10"/>
      <c r="BC2046" s="10"/>
      <c r="BD2046" s="10"/>
      <c r="BE2046" s="10"/>
      <c r="BF2046" s="10"/>
      <c r="BG2046" s="10"/>
      <c r="BH2046" s="10"/>
      <c r="BI2046" s="10"/>
      <c r="BJ2046" s="10"/>
      <c r="BK2046" s="10"/>
      <c r="BL2046" s="10"/>
      <c r="BM2046" s="10"/>
      <c r="BN2046" s="10"/>
      <c r="BO2046" s="10"/>
      <c r="BP2046" s="10"/>
      <c r="BQ2046" s="10"/>
      <c r="BR2046" s="10"/>
      <c r="BS2046" s="10"/>
      <c r="BT2046" s="10"/>
      <c r="BU2046" s="10"/>
      <c r="BV2046" s="10"/>
      <c r="BW2046" s="10"/>
      <c r="BX2046" s="10"/>
      <c r="BY2046" s="10"/>
      <c r="BZ2046" s="10"/>
      <c r="CA2046" s="10"/>
      <c r="CB2046" s="10"/>
      <c r="CC2046" s="10"/>
      <c r="CD2046" s="10"/>
      <c r="CE2046" s="10"/>
      <c r="CF2046" s="10"/>
      <c r="CG2046" s="10"/>
      <c r="CH2046" s="10"/>
      <c r="CI2046" s="10"/>
      <c r="CJ2046" s="10"/>
      <c r="CK2046" s="10"/>
      <c r="CL2046" s="10"/>
      <c r="CM2046" s="10"/>
      <c r="CN2046" s="10"/>
      <c r="CO2046" s="10"/>
      <c r="CP2046" s="10"/>
      <c r="CQ2046" s="10"/>
      <c r="CR2046" s="10"/>
      <c r="CS2046" s="10"/>
      <c r="CT2046" s="10"/>
      <c r="CU2046" s="10"/>
      <c r="CV2046" s="10"/>
      <c r="CW2046" s="10"/>
      <c r="CX2046" s="10"/>
      <c r="CY2046" s="10"/>
      <c r="CZ2046" s="10"/>
      <c r="DA2046" s="10"/>
      <c r="DB2046" s="10"/>
      <c r="DC2046" s="10"/>
      <c r="DD2046" s="10"/>
      <c r="DE2046" s="10"/>
      <c r="DF2046" s="10"/>
      <c r="DG2046" s="10"/>
      <c r="DH2046" s="10"/>
      <c r="DI2046" s="10"/>
      <c r="DJ2046" s="10"/>
      <c r="DK2046" s="10"/>
      <c r="DL2046" s="10"/>
      <c r="DM2046" s="10"/>
      <c r="DN2046" s="10"/>
      <c r="DO2046" s="10"/>
      <c r="DP2046" s="10"/>
      <c r="DQ2046" s="10"/>
      <c r="DR2046" s="10"/>
      <c r="DS2046" s="10"/>
    </row>
    <row r="2047" spans="1:123" s="101" customFormat="1" ht="10.95" customHeight="1" x14ac:dyDescent="0.25">
      <c r="A2047" s="75" t="s">
        <v>348</v>
      </c>
      <c r="B2047" s="95" t="str">
        <f t="shared" si="572"/>
        <v>Bud02 2020,5006,'560500',42450.8566666667</v>
      </c>
      <c r="C2047" s="96">
        <f t="shared" si="573"/>
        <v>2020</v>
      </c>
      <c r="D2047" s="96">
        <v>5006</v>
      </c>
      <c r="E2047" s="97">
        <f>IF(LEFT(H2047,1) = "x",H2047,F2047)</f>
        <v>560500</v>
      </c>
      <c r="F2047" s="90">
        <v>560500</v>
      </c>
      <c r="G2047" s="98">
        <f>IF(""="",1,SUBSTITUTE(SUBSTITUTE("","xxp","xpp"),"xppm13","xppm08"))</f>
        <v>1</v>
      </c>
      <c r="H2047" s="98">
        <f>IF(""="",1,"")</f>
        <v>1</v>
      </c>
      <c r="I2047" s="98">
        <f>IF(""="",1,IF(LEFT("",1)&lt;&gt;"E","",1))</f>
        <v>1</v>
      </c>
      <c r="J2047" s="98">
        <f>IF(""="",1,IF(LEFT("",1)="E","",1))</f>
        <v>1</v>
      </c>
      <c r="K2047" s="99" t="s">
        <v>396</v>
      </c>
      <c r="L2047" s="91">
        <v>5006</v>
      </c>
      <c r="M2047" s="100" t="str">
        <f>IF(LEFT($G2047,4)="xppm","*","")</f>
        <v/>
      </c>
      <c r="N2047" s="101" t="str">
        <f>UPPER(TRIM("          RENT EXPENSE"))</f>
        <v>RENT EXPENSE</v>
      </c>
      <c r="P2047" s="102" t="s">
        <v>356</v>
      </c>
      <c r="R2047" s="109">
        <f>IFERROR(IF(1*AB2047&gt;0,AB2047,V2047),V2047)</f>
        <v>42450.856666666667</v>
      </c>
      <c r="S2047" s="108"/>
      <c r="T2047" s="101">
        <f>IFERROR(IF(LEFT($G2047,4)="xppm",AD2047/VLOOKUP($G2047,$K$11:$Z$28,T$1,0),IF(LEFT($J2047,1)="E",AD2047/VLOOKUP($J2047,$K$11:$Z$28,T$1,0),AD2047/T$6)),"")</f>
        <v>42484.39</v>
      </c>
      <c r="V2047" s="101">
        <f>IFERROR(IF(LEFT($G2047,4)="xppm",AF2047/VLOOKUP($G2047,$K$11:$Z$28,V$1,0),IF(LEFT($J2047,1)="E",AF2047/VLOOKUP($J2047,$K$11:$Z$28,V$1,0),AF2047/V$6)),"")</f>
        <v>42450.856666666667</v>
      </c>
      <c r="X2047" s="101">
        <f>IFERROR(IF(LEFT($G2047,4)="xppm",AH2047/VLOOKUP($G2047,$K$11:$Z$28,X$1,0),IF(LEFT($J2047,1)="E",AH2047/VLOOKUP($J2047,$K$11:$Z$28,X$1,0),AH2047/X$6)),"")</f>
        <v>42367.023333333338</v>
      </c>
      <c r="Z2047" s="101">
        <f>IFERROR(IF(LEFT($G2047,4)="xppm",AJ2047/VLOOKUP($G2047,$K$11:$Z$28,Z$1,0),IF(LEFT($J2047,1)="E",AJ2047/VLOOKUP($J2047,$K$11:$Z$28,Z$1,0),AJ2047/Z$6)),"")</f>
        <v>42484.39</v>
      </c>
      <c r="AA2047" s="108"/>
      <c r="AB2047" s="99">
        <f>IFERROR(IF(LEFT($G2047,4)="xppm",AL2047/VLOOKUP($G2047,$K$11:$Z$28,AB$1,0),IF(LEFT($J2047,1)="E",AL2047/VLOOKUP($J2047,$K$11:$AB$28,AB$1,0),AL2047/AB$6)),"")</f>
        <v>0</v>
      </c>
      <c r="AC2047" s="110"/>
      <c r="AD2047" s="14">
        <v>127453.17</v>
      </c>
      <c r="AE2047" s="14"/>
      <c r="AF2047" s="14">
        <v>382057.71</v>
      </c>
      <c r="AG2047" s="14"/>
      <c r="AH2047" s="14">
        <v>508404.28</v>
      </c>
      <c r="AI2047" s="14"/>
      <c r="AJ2047" s="14">
        <v>509812.68</v>
      </c>
      <c r="AK2047" s="65"/>
      <c r="AL2047" s="14">
        <v>0</v>
      </c>
      <c r="AM2047" s="65"/>
      <c r="AN2047" s="25">
        <v>40899.94</v>
      </c>
      <c r="AO2047" s="25">
        <v>40899.94</v>
      </c>
      <c r="AP2047" s="25">
        <v>58504.94</v>
      </c>
      <c r="AQ2047" s="25">
        <v>40899.94</v>
      </c>
      <c r="AR2047" s="25">
        <v>40899.94</v>
      </c>
      <c r="AS2047" s="25">
        <v>45426.94</v>
      </c>
      <c r="AT2047" s="25">
        <v>42408.94</v>
      </c>
      <c r="AU2047" s="25">
        <v>42484.39</v>
      </c>
      <c r="AV2047" s="25">
        <v>42484.39</v>
      </c>
      <c r="AW2047" s="25">
        <v>42484.39</v>
      </c>
      <c r="AX2047" s="25">
        <v>42484.39</v>
      </c>
      <c r="AY2047" s="25">
        <v>42484.39</v>
      </c>
      <c r="AZ2047" s="108"/>
      <c r="BA2047" s="10"/>
      <c r="BB2047" s="10"/>
      <c r="BC2047" s="10"/>
      <c r="BD2047" s="10"/>
      <c r="BE2047" s="10"/>
      <c r="BF2047" s="10"/>
      <c r="BG2047" s="10"/>
      <c r="BH2047" s="10"/>
      <c r="BI2047" s="10"/>
      <c r="BJ2047" s="10"/>
      <c r="BK2047" s="10"/>
      <c r="BL2047" s="10"/>
      <c r="BM2047" s="10"/>
      <c r="BN2047" s="10"/>
      <c r="BO2047" s="10"/>
      <c r="BP2047" s="10"/>
      <c r="BQ2047" s="10"/>
      <c r="BR2047" s="10"/>
      <c r="BS2047" s="10"/>
      <c r="BT2047" s="10"/>
      <c r="BU2047" s="10"/>
      <c r="BV2047" s="10"/>
      <c r="BW2047" s="10"/>
      <c r="BX2047" s="10"/>
      <c r="BY2047" s="10"/>
      <c r="BZ2047" s="10"/>
      <c r="CA2047" s="10"/>
      <c r="CB2047" s="10"/>
      <c r="CC2047" s="10"/>
      <c r="CD2047" s="10"/>
      <c r="CE2047" s="10"/>
      <c r="CF2047" s="10"/>
      <c r="CG2047" s="10"/>
      <c r="CH2047" s="10"/>
      <c r="CI2047" s="10"/>
      <c r="CJ2047" s="10"/>
      <c r="CK2047" s="10"/>
      <c r="CL2047" s="10"/>
      <c r="CM2047" s="10"/>
      <c r="CN2047" s="10"/>
      <c r="CO2047" s="10"/>
      <c r="CP2047" s="10"/>
      <c r="CQ2047" s="10"/>
      <c r="CR2047" s="10"/>
      <c r="CS2047" s="10"/>
      <c r="CT2047" s="10"/>
      <c r="CU2047" s="10"/>
      <c r="CV2047" s="10"/>
      <c r="CW2047" s="10"/>
      <c r="CX2047" s="10"/>
      <c r="CY2047" s="10"/>
      <c r="CZ2047" s="10"/>
      <c r="DA2047" s="10"/>
      <c r="DB2047" s="10"/>
      <c r="DC2047" s="10"/>
      <c r="DD2047" s="10"/>
      <c r="DE2047" s="10"/>
      <c r="DF2047" s="10"/>
      <c r="DG2047" s="10"/>
      <c r="DH2047" s="10"/>
      <c r="DI2047" s="10"/>
      <c r="DJ2047" s="10"/>
      <c r="DK2047" s="10"/>
      <c r="DL2047" s="10"/>
      <c r="DM2047" s="10"/>
      <c r="DN2047" s="10"/>
      <c r="DO2047" s="10"/>
      <c r="DP2047" s="10"/>
      <c r="DQ2047" s="10"/>
      <c r="DR2047" s="10"/>
      <c r="DS2047" s="10"/>
    </row>
    <row r="2048" spans="1:123" s="101" customFormat="1" ht="10.95" customHeight="1" x14ac:dyDescent="0.25">
      <c r="A2048" s="75" t="s">
        <v>348</v>
      </c>
      <c r="B2048" s="95" t="b">
        <f t="shared" si="572"/>
        <v>0</v>
      </c>
      <c r="C2048" s="96">
        <f t="shared" si="573"/>
        <v>2020</v>
      </c>
      <c r="D2048" s="96">
        <v>5006</v>
      </c>
      <c r="E2048" s="97">
        <f>IF(LEFT(H2048,1) = "x",H2048,F2048)</f>
        <v>0</v>
      </c>
      <c r="F2048" s="90"/>
      <c r="G2048" s="98">
        <f>IF(""="",1,SUBSTITUTE(SUBSTITUTE("","xxp","xpp"),"xppm13","xppm08"))</f>
        <v>1</v>
      </c>
      <c r="H2048" s="98">
        <f>IF(""="",1,"")</f>
        <v>1</v>
      </c>
      <c r="I2048" s="98">
        <f>IF(""="",1,IF(LEFT("",1)&lt;&gt;"E","",1))</f>
        <v>1</v>
      </c>
      <c r="J2048" s="98">
        <f>IF(""="",1,IF(LEFT("",1)="E","",1))</f>
        <v>1</v>
      </c>
      <c r="K2048" s="99" t="s">
        <v>397</v>
      </c>
      <c r="L2048" s="91">
        <v>5006</v>
      </c>
      <c r="M2048" s="100" t="str">
        <f>IF(LEFT($G2048,4)="xppm","*","")</f>
        <v/>
      </c>
      <c r="N2048" s="101" t="str">
        <f>UPPER(TRIM("          NON-RECURRING MISC. EXPENSE"))</f>
        <v>NON-RECURRING MISC. EXPENSE</v>
      </c>
      <c r="P2048" s="102" t="s">
        <v>356</v>
      </c>
      <c r="R2048" s="109">
        <f>IFERROR(IF(1*AB2048&gt;0,AB2048,V2048),V2048)</f>
        <v>0</v>
      </c>
      <c r="S2048" s="108"/>
      <c r="T2048" s="101">
        <f>IFERROR(IF(LEFT($G2048,4)="xppm",AD2048/VLOOKUP($G2048,$K$11:$Z$28,T$1,0),IF(LEFT($J2048,1)="E",AD2048/VLOOKUP($J2048,$K$11:$Z$28,T$1,0),AD2048/T$6)),"")</f>
        <v>0</v>
      </c>
      <c r="V2048" s="101">
        <f>IFERROR(IF(LEFT($G2048,4)="xppm",AF2048/VLOOKUP($G2048,$K$11:$Z$28,V$1,0),IF(LEFT($J2048,1)="E",AF2048/VLOOKUP($J2048,$K$11:$Z$28,V$1,0),AF2048/V$6)),"")</f>
        <v>0</v>
      </c>
      <c r="X2048" s="101">
        <f>IFERROR(IF(LEFT($G2048,4)="xppm",AH2048/VLOOKUP($G2048,$K$11:$Z$28,X$1,0),IF(LEFT($J2048,1)="E",AH2048/VLOOKUP($J2048,$K$11:$Z$28,X$1,0),AH2048/X$6)),"")</f>
        <v>0</v>
      </c>
      <c r="Z2048" s="101">
        <f>IFERROR(IF(LEFT($G2048,4)="xppm",AJ2048/VLOOKUP($G2048,$K$11:$Z$28,Z$1,0),IF(LEFT($J2048,1)="E",AJ2048/VLOOKUP($J2048,$K$11:$Z$28,Z$1,0),AJ2048/Z$6)),"")</f>
        <v>0</v>
      </c>
      <c r="AA2048" s="108"/>
      <c r="AB2048" s="99">
        <f>IFERROR(IF(LEFT($G2048,4)="xppm",AL2048/VLOOKUP($G2048,$K$11:$Z$28,AB$1,0),IF(LEFT($J2048,1)="E",AL2048/VLOOKUP($J2048,$K$11:$AB$28,AB$1,0),AL2048/AB$6)),"")</f>
        <v>0</v>
      </c>
      <c r="AC2048" s="110"/>
      <c r="AD2048" s="14"/>
      <c r="AE2048" s="14"/>
      <c r="AF2048" s="14"/>
      <c r="AG2048" s="14"/>
      <c r="AH2048" s="14"/>
      <c r="AI2048" s="14"/>
      <c r="AJ2048" s="14"/>
      <c r="AK2048" s="65"/>
      <c r="AL2048" s="14"/>
      <c r="AM2048" s="65"/>
      <c r="AN2048" s="25"/>
      <c r="AO2048" s="25"/>
      <c r="AP2048" s="25"/>
      <c r="AQ2048" s="25"/>
      <c r="AR2048" s="25"/>
      <c r="AS2048" s="25"/>
      <c r="AT2048" s="25"/>
      <c r="AU2048" s="25"/>
      <c r="AV2048" s="25"/>
      <c r="AW2048" s="25"/>
      <c r="AX2048" s="25"/>
      <c r="AY2048" s="25"/>
      <c r="AZ2048" s="108"/>
      <c r="BA2048" s="10"/>
      <c r="BB2048" s="10"/>
      <c r="BC2048" s="10"/>
      <c r="BD2048" s="10"/>
      <c r="BE2048" s="10"/>
      <c r="BF2048" s="10"/>
      <c r="BG2048" s="10"/>
      <c r="BH2048" s="10"/>
      <c r="BI2048" s="10"/>
      <c r="BJ2048" s="10"/>
      <c r="BK2048" s="10"/>
      <c r="BL2048" s="10"/>
      <c r="BM2048" s="10"/>
      <c r="BN2048" s="10"/>
      <c r="BO2048" s="10"/>
      <c r="BP2048" s="10"/>
      <c r="BQ2048" s="10"/>
      <c r="BR2048" s="10"/>
      <c r="BS2048" s="10"/>
      <c r="BT2048" s="10"/>
      <c r="BU2048" s="10"/>
      <c r="BV2048" s="10"/>
      <c r="BW2048" s="10"/>
      <c r="BX2048" s="10"/>
      <c r="BY2048" s="10"/>
      <c r="BZ2048" s="10"/>
      <c r="CA2048" s="10"/>
      <c r="CB2048" s="10"/>
      <c r="CC2048" s="10"/>
      <c r="CD2048" s="10"/>
      <c r="CE2048" s="10"/>
      <c r="CF2048" s="10"/>
      <c r="CG2048" s="10"/>
      <c r="CH2048" s="10"/>
      <c r="CI2048" s="10"/>
      <c r="CJ2048" s="10"/>
      <c r="CK2048" s="10"/>
      <c r="CL2048" s="10"/>
      <c r="CM2048" s="10"/>
      <c r="CN2048" s="10"/>
      <c r="CO2048" s="10"/>
      <c r="CP2048" s="10"/>
      <c r="CQ2048" s="10"/>
      <c r="CR2048" s="10"/>
      <c r="CS2048" s="10"/>
      <c r="CT2048" s="10"/>
      <c r="CU2048" s="10"/>
      <c r="CV2048" s="10"/>
      <c r="CW2048" s="10"/>
      <c r="CX2048" s="10"/>
      <c r="CY2048" s="10"/>
      <c r="CZ2048" s="10"/>
      <c r="DA2048" s="10"/>
      <c r="DB2048" s="10"/>
      <c r="DC2048" s="10"/>
      <c r="DD2048" s="10"/>
      <c r="DE2048" s="10"/>
      <c r="DF2048" s="10"/>
      <c r="DG2048" s="10"/>
      <c r="DH2048" s="10"/>
      <c r="DI2048" s="10"/>
      <c r="DJ2048" s="10"/>
      <c r="DK2048" s="10"/>
      <c r="DL2048" s="10"/>
      <c r="DM2048" s="10"/>
      <c r="DN2048" s="10"/>
      <c r="DO2048" s="10"/>
      <c r="DP2048" s="10"/>
      <c r="DQ2048" s="10"/>
      <c r="DR2048" s="10"/>
      <c r="DS2048" s="10"/>
    </row>
    <row r="2049" spans="1:123" ht="4.05" customHeight="1" x14ac:dyDescent="0.25">
      <c r="A2049" s="75" t="s">
        <v>348</v>
      </c>
      <c r="E2049" s="111"/>
      <c r="F2049" s="112"/>
      <c r="T2049" s="25"/>
      <c r="U2049" s="25"/>
      <c r="V2049" s="25"/>
      <c r="W2049" s="25"/>
      <c r="X2049" s="25"/>
      <c r="Y2049" s="25"/>
      <c r="Z2049" s="25"/>
      <c r="AA2049" s="25"/>
      <c r="AB2049" s="14"/>
      <c r="AC2049" s="14"/>
    </row>
    <row r="2050" spans="1:123" s="5" customFormat="1" x14ac:dyDescent="0.25">
      <c r="A2050" s="75" t="s">
        <v>348</v>
      </c>
      <c r="E2050" s="6"/>
      <c r="G2050" s="8"/>
      <c r="H2050" s="8"/>
      <c r="I2050" s="8"/>
      <c r="J2050" s="8"/>
      <c r="K2050" s="6"/>
      <c r="L2050" s="76"/>
      <c r="M2050" s="76"/>
      <c r="N2050" s="10"/>
      <c r="O2050" s="10"/>
      <c r="P2050" s="70"/>
      <c r="Q2050" s="10"/>
      <c r="R2050" s="10"/>
      <c r="S2050" s="10"/>
      <c r="T2050" s="10"/>
      <c r="U2050" s="10"/>
      <c r="V2050" s="10"/>
      <c r="W2050" s="10"/>
      <c r="X2050" s="10"/>
      <c r="Y2050" s="10"/>
      <c r="Z2050" s="10"/>
      <c r="AA2050" s="10"/>
      <c r="AB2050" s="6"/>
      <c r="AC2050" s="6"/>
      <c r="AD2050" s="14"/>
      <c r="AE2050" s="14"/>
      <c r="AF2050" s="14"/>
      <c r="AG2050" s="14"/>
      <c r="AH2050" s="14"/>
      <c r="AI2050" s="14"/>
      <c r="AJ2050" s="14"/>
      <c r="AK2050" s="14"/>
      <c r="AL2050" s="14"/>
      <c r="AM2050" s="14"/>
      <c r="AN2050" s="25"/>
      <c r="AO2050" s="25"/>
      <c r="AP2050" s="25"/>
      <c r="AQ2050" s="25"/>
      <c r="AR2050" s="25"/>
      <c r="AS2050" s="25"/>
      <c r="AT2050" s="25"/>
      <c r="AU2050" s="25"/>
      <c r="AV2050" s="25"/>
      <c r="AW2050" s="25"/>
      <c r="AX2050" s="25"/>
      <c r="AY2050" s="25"/>
      <c r="AZ2050" s="10"/>
      <c r="BA2050" s="10"/>
      <c r="BB2050" s="10"/>
      <c r="BC2050" s="10"/>
      <c r="BD2050" s="10"/>
      <c r="BE2050" s="10"/>
      <c r="BF2050" s="10"/>
      <c r="BG2050" s="10"/>
      <c r="BH2050" s="10"/>
      <c r="BI2050" s="10"/>
      <c r="BJ2050" s="10"/>
      <c r="BK2050" s="10"/>
      <c r="BL2050" s="10"/>
      <c r="BM2050" s="10"/>
      <c r="BN2050" s="10"/>
      <c r="BO2050" s="10"/>
      <c r="BP2050" s="10"/>
      <c r="BQ2050" s="10"/>
      <c r="BR2050" s="10"/>
      <c r="BS2050" s="10"/>
      <c r="BT2050" s="10"/>
      <c r="BU2050" s="10"/>
      <c r="BV2050" s="10"/>
      <c r="BW2050" s="10"/>
      <c r="BX2050" s="10"/>
      <c r="BY2050" s="10"/>
      <c r="BZ2050" s="10"/>
      <c r="CA2050" s="10"/>
      <c r="CB2050" s="10"/>
      <c r="CC2050" s="10"/>
      <c r="CD2050" s="10"/>
      <c r="CE2050" s="10"/>
      <c r="CF2050" s="10"/>
      <c r="CG2050" s="10"/>
      <c r="CH2050" s="10"/>
      <c r="CI2050" s="10"/>
      <c r="CJ2050" s="10"/>
      <c r="CK2050" s="10"/>
      <c r="CL2050" s="10"/>
      <c r="CM2050" s="10"/>
      <c r="CN2050" s="10"/>
      <c r="CO2050" s="10"/>
      <c r="CP2050" s="10"/>
      <c r="CQ2050" s="10"/>
      <c r="CR2050" s="10"/>
      <c r="CS2050" s="10"/>
      <c r="CT2050" s="10"/>
      <c r="CU2050" s="10"/>
      <c r="CV2050" s="10"/>
      <c r="CW2050" s="10"/>
      <c r="CX2050" s="10"/>
      <c r="CY2050" s="10"/>
      <c r="CZ2050" s="10"/>
      <c r="DA2050" s="10"/>
      <c r="DB2050" s="10"/>
      <c r="DC2050" s="10"/>
      <c r="DD2050" s="10"/>
      <c r="DE2050" s="10"/>
      <c r="DF2050" s="10"/>
      <c r="DG2050" s="10"/>
      <c r="DH2050" s="10"/>
      <c r="DI2050" s="10"/>
      <c r="DJ2050" s="10"/>
      <c r="DK2050" s="10"/>
      <c r="DL2050" s="10"/>
      <c r="DM2050" s="10"/>
      <c r="DN2050" s="10"/>
      <c r="DO2050" s="10"/>
      <c r="DP2050" s="10"/>
      <c r="DQ2050" s="10"/>
      <c r="DR2050" s="10"/>
      <c r="DS2050" s="10"/>
    </row>
    <row r="2051" spans="1:123" ht="22.8" customHeight="1" x14ac:dyDescent="0.35">
      <c r="A2051" s="75" t="s">
        <v>348</v>
      </c>
      <c r="K2051" s="6">
        <v>5007</v>
      </c>
      <c r="L2051" s="77">
        <v>5007</v>
      </c>
      <c r="M2051" s="77"/>
      <c r="N2051" s="78" t="s">
        <v>433</v>
      </c>
      <c r="O2051" s="79"/>
      <c r="S2051" s="58"/>
      <c r="AA2051" s="58"/>
      <c r="AC2051" s="72"/>
      <c r="AK2051" s="65"/>
      <c r="AM2051" s="65"/>
      <c r="AZ2051" s="58"/>
    </row>
    <row r="2052" spans="1:123" x14ac:dyDescent="0.25">
      <c r="A2052" s="75" t="s">
        <v>348</v>
      </c>
    </row>
    <row r="2053" spans="1:123" s="86" customFormat="1" ht="15" customHeight="1" x14ac:dyDescent="0.25">
      <c r="A2053" s="75" t="s">
        <v>348</v>
      </c>
      <c r="B2053" s="80"/>
      <c r="C2053" s="80"/>
      <c r="D2053" s="80"/>
      <c r="E2053" s="81"/>
      <c r="F2053" s="82"/>
      <c r="G2053" s="81"/>
      <c r="H2053" s="81"/>
      <c r="I2053" s="81"/>
      <c r="J2053" s="81"/>
      <c r="K2053" s="81"/>
      <c r="L2053" s="83">
        <f>L2054</f>
        <v>5007</v>
      </c>
      <c r="M2053" s="84" t="s">
        <v>350</v>
      </c>
      <c r="N2053" s="84"/>
      <c r="O2053" s="84"/>
      <c r="P2053" s="84"/>
      <c r="Q2053" s="84"/>
      <c r="R2053" s="84"/>
      <c r="S2053" s="84"/>
      <c r="T2053" s="84"/>
      <c r="U2053" s="84"/>
      <c r="V2053" s="84"/>
      <c r="W2053" s="84"/>
      <c r="X2053" s="84"/>
      <c r="Y2053" s="84"/>
      <c r="Z2053" s="84"/>
      <c r="AA2053" s="84"/>
      <c r="AB2053" s="81"/>
      <c r="AC2053" s="81"/>
      <c r="AD2053" s="14"/>
      <c r="AE2053" s="14"/>
      <c r="AF2053" s="14"/>
      <c r="AG2053" s="14"/>
      <c r="AH2053" s="14"/>
      <c r="AI2053" s="14"/>
      <c r="AJ2053" s="14"/>
      <c r="AK2053" s="14"/>
      <c r="AL2053" s="14"/>
      <c r="AM2053" s="14"/>
      <c r="AN2053" s="85"/>
      <c r="AO2053" s="85"/>
      <c r="AP2053" s="85"/>
      <c r="AQ2053" s="85"/>
      <c r="AR2053" s="85"/>
      <c r="AS2053" s="85"/>
      <c r="AT2053" s="85"/>
      <c r="AU2053" s="85"/>
      <c r="AV2053" s="85"/>
      <c r="AW2053" s="85"/>
      <c r="AX2053" s="85"/>
      <c r="AY2053" s="85"/>
      <c r="AZ2053" s="84"/>
      <c r="BA2053" s="10"/>
      <c r="BB2053" s="10"/>
      <c r="BC2053" s="10"/>
      <c r="BD2053" s="10"/>
      <c r="BE2053" s="10"/>
      <c r="BF2053" s="10"/>
      <c r="BG2053" s="10"/>
      <c r="BH2053" s="10"/>
      <c r="BI2053" s="10"/>
      <c r="BJ2053" s="10"/>
      <c r="BK2053" s="10"/>
      <c r="BL2053" s="10"/>
      <c r="BM2053" s="10"/>
      <c r="BN2053" s="10"/>
      <c r="BO2053" s="10"/>
      <c r="BP2053" s="10"/>
      <c r="BQ2053" s="10"/>
      <c r="BR2053" s="10"/>
      <c r="BS2053" s="10"/>
      <c r="BT2053" s="10"/>
      <c r="BU2053" s="10"/>
      <c r="BV2053" s="10"/>
      <c r="BW2053" s="10"/>
      <c r="BX2053" s="10"/>
      <c r="BY2053" s="10"/>
      <c r="BZ2053" s="10"/>
      <c r="CA2053" s="10"/>
      <c r="CB2053" s="10"/>
      <c r="CC2053" s="10"/>
      <c r="CD2053" s="10"/>
      <c r="CE2053" s="10"/>
      <c r="CF2053" s="10"/>
      <c r="CG2053" s="10"/>
      <c r="CH2053" s="10"/>
      <c r="CI2053" s="10"/>
      <c r="CJ2053" s="10"/>
      <c r="CK2053" s="10"/>
      <c r="CL2053" s="10"/>
      <c r="CM2053" s="10"/>
      <c r="CN2053" s="10"/>
      <c r="CO2053" s="10"/>
      <c r="CP2053" s="10"/>
      <c r="CQ2053" s="10"/>
      <c r="CR2053" s="10"/>
      <c r="CS2053" s="10"/>
      <c r="CT2053" s="10"/>
      <c r="CU2053" s="10"/>
      <c r="CV2053" s="10"/>
      <c r="CW2053" s="10"/>
      <c r="CX2053" s="10"/>
      <c r="CY2053" s="10"/>
      <c r="CZ2053" s="10"/>
      <c r="DA2053" s="10"/>
      <c r="DB2053" s="10"/>
      <c r="DC2053" s="10"/>
      <c r="DD2053" s="10"/>
      <c r="DE2053" s="10"/>
      <c r="DF2053" s="10"/>
      <c r="DG2053" s="10"/>
      <c r="DH2053" s="10"/>
      <c r="DI2053" s="10"/>
      <c r="DJ2053" s="10"/>
      <c r="DK2053" s="10"/>
      <c r="DL2053" s="10"/>
      <c r="DM2053" s="10"/>
      <c r="DN2053" s="10"/>
      <c r="DO2053" s="10"/>
      <c r="DP2053" s="10"/>
      <c r="DQ2053" s="10"/>
      <c r="DR2053" s="10"/>
      <c r="DS2053" s="10"/>
    </row>
    <row r="2054" spans="1:123" s="25" customFormat="1" ht="10.95" customHeight="1" x14ac:dyDescent="0.25">
      <c r="A2054" s="87" t="s">
        <v>348</v>
      </c>
      <c r="B2054" s="88"/>
      <c r="C2054" s="88"/>
      <c r="D2054" s="88"/>
      <c r="E2054" s="89"/>
      <c r="F2054" s="90"/>
      <c r="G2054" s="13"/>
      <c r="H2054" s="13"/>
      <c r="I2054" s="13"/>
      <c r="J2054" s="13"/>
      <c r="K2054" s="14" t="s">
        <v>295</v>
      </c>
      <c r="L2054" s="91">
        <v>5007</v>
      </c>
      <c r="M2054" s="92"/>
      <c r="N2054" s="25" t="str">
        <f>TRIM("    TOTAL DAYS")</f>
        <v>TOTAL DAYS</v>
      </c>
      <c r="P2054" s="70"/>
      <c r="Q2054" s="10"/>
      <c r="R2054" s="85"/>
      <c r="S2054" s="93"/>
      <c r="T2054" s="25">
        <f>AD2054/T$6</f>
        <v>2739.6666666666665</v>
      </c>
      <c r="V2054" s="25">
        <f>AF2054/V$6</f>
        <v>2751.8888888888887</v>
      </c>
      <c r="X2054" s="25">
        <f>AH2054/X$6</f>
        <v>2799</v>
      </c>
      <c r="Z2054" s="25">
        <f>AJ2054/Z$6</f>
        <v>2856.8333333333335</v>
      </c>
      <c r="AA2054" s="93"/>
      <c r="AB2054" s="14">
        <f>AL2054/AB$6</f>
        <v>0</v>
      </c>
      <c r="AC2054" s="65"/>
      <c r="AD2054" s="14">
        <v>8219</v>
      </c>
      <c r="AE2054" s="14"/>
      <c r="AF2054" s="14">
        <v>24767</v>
      </c>
      <c r="AG2054" s="14"/>
      <c r="AH2054" s="14">
        <v>33588</v>
      </c>
      <c r="AI2054" s="14"/>
      <c r="AJ2054" s="14">
        <v>34282</v>
      </c>
      <c r="AK2054" s="65"/>
      <c r="AL2054" s="14">
        <v>0</v>
      </c>
      <c r="AM2054" s="65"/>
      <c r="AN2054" s="25">
        <v>2879</v>
      </c>
      <c r="AO2054" s="25">
        <v>2798</v>
      </c>
      <c r="AP2054" s="25">
        <v>2872</v>
      </c>
      <c r="AQ2054" s="25">
        <v>2808</v>
      </c>
      <c r="AR2054" s="25">
        <v>2540</v>
      </c>
      <c r="AS2054" s="25">
        <v>2905</v>
      </c>
      <c r="AT2054" s="25">
        <v>2707</v>
      </c>
      <c r="AU2054" s="25">
        <v>2788</v>
      </c>
      <c r="AV2054" s="25">
        <v>2800</v>
      </c>
      <c r="AW2054" s="25">
        <v>2769</v>
      </c>
      <c r="AX2054" s="25">
        <v>2775</v>
      </c>
      <c r="AY2054" s="25">
        <v>2675</v>
      </c>
      <c r="AZ2054" s="93"/>
      <c r="BA2054" s="10"/>
      <c r="BB2054" s="10"/>
      <c r="BC2054" s="10"/>
      <c r="BD2054" s="10"/>
      <c r="BE2054" s="10"/>
      <c r="BF2054" s="10"/>
      <c r="BG2054" s="10"/>
      <c r="BH2054" s="10"/>
      <c r="BI2054" s="10"/>
      <c r="BJ2054" s="10"/>
      <c r="BK2054" s="10"/>
      <c r="BL2054" s="10"/>
      <c r="BM2054" s="10"/>
      <c r="BN2054" s="10"/>
      <c r="BO2054" s="10"/>
      <c r="BP2054" s="10"/>
      <c r="BQ2054" s="10"/>
      <c r="BR2054" s="10"/>
      <c r="BS2054" s="10"/>
      <c r="BT2054" s="10"/>
      <c r="BU2054" s="10"/>
      <c r="BV2054" s="10"/>
      <c r="BW2054" s="10"/>
      <c r="BX2054" s="10"/>
      <c r="BY2054" s="10"/>
      <c r="BZ2054" s="10"/>
      <c r="CA2054" s="10"/>
      <c r="CB2054" s="10"/>
      <c r="CC2054" s="10"/>
      <c r="CD2054" s="10"/>
      <c r="CE2054" s="10"/>
      <c r="CF2054" s="10"/>
      <c r="CG2054" s="10"/>
      <c r="CH2054" s="10"/>
      <c r="CI2054" s="10"/>
      <c r="CJ2054" s="10"/>
      <c r="CK2054" s="10"/>
      <c r="CL2054" s="10"/>
      <c r="CM2054" s="10"/>
      <c r="CN2054" s="10"/>
      <c r="CO2054" s="10"/>
      <c r="CP2054" s="10"/>
      <c r="CQ2054" s="10"/>
      <c r="CR2054" s="10"/>
      <c r="CS2054" s="10"/>
      <c r="CT2054" s="10"/>
      <c r="CU2054" s="10"/>
      <c r="CV2054" s="10"/>
      <c r="CW2054" s="10"/>
      <c r="CX2054" s="10"/>
      <c r="CY2054" s="10"/>
      <c r="CZ2054" s="10"/>
      <c r="DA2054" s="10"/>
      <c r="DB2054" s="10"/>
      <c r="DC2054" s="10"/>
      <c r="DD2054" s="10"/>
      <c r="DE2054" s="10"/>
      <c r="DF2054" s="10"/>
      <c r="DG2054" s="10"/>
      <c r="DH2054" s="10"/>
      <c r="DI2054" s="10"/>
      <c r="DJ2054" s="10"/>
      <c r="DK2054" s="10"/>
      <c r="DL2054" s="10"/>
      <c r="DM2054" s="10"/>
      <c r="DN2054" s="10"/>
      <c r="DO2054" s="10"/>
      <c r="DP2054" s="10"/>
      <c r="DQ2054" s="10"/>
      <c r="DR2054" s="10"/>
      <c r="DS2054" s="10"/>
    </row>
    <row r="2055" spans="1:123" s="25" customFormat="1" ht="10.95" customHeight="1" x14ac:dyDescent="0.25">
      <c r="A2055" s="87" t="s">
        <v>348</v>
      </c>
      <c r="B2055" s="88"/>
      <c r="C2055" s="88"/>
      <c r="D2055" s="88"/>
      <c r="E2055" s="89"/>
      <c r="F2055" s="90"/>
      <c r="G2055" s="13"/>
      <c r="H2055" s="13"/>
      <c r="I2055" s="13"/>
      <c r="J2055" s="13"/>
      <c r="K2055" s="14" t="s">
        <v>299</v>
      </c>
      <c r="L2055" s="91">
        <v>5007</v>
      </c>
      <c r="M2055" s="92"/>
      <c r="N2055" s="25" t="str">
        <f>TRIM("      TOTAL ANCILLARIES")</f>
        <v>TOTAL ANCILLARIES</v>
      </c>
      <c r="P2055" s="70"/>
      <c r="Q2055" s="10"/>
      <c r="R2055" s="85"/>
      <c r="S2055" s="93"/>
      <c r="T2055" s="25">
        <f>AD2055/T$6</f>
        <v>23659.133333333331</v>
      </c>
      <c r="V2055" s="25">
        <f>AF2055/V$6</f>
        <v>28869.955555555556</v>
      </c>
      <c r="X2055" s="25">
        <f>AH2055/X$6</f>
        <v>14768.346666666666</v>
      </c>
      <c r="Z2055" s="25">
        <f>AJ2055/Z$6</f>
        <v>12303.716747</v>
      </c>
      <c r="AA2055" s="93"/>
      <c r="AB2055" s="14">
        <f>AL2055/AB$6</f>
        <v>0</v>
      </c>
      <c r="AC2055" s="65"/>
      <c r="AD2055" s="14">
        <v>70977.399999999994</v>
      </c>
      <c r="AE2055" s="14"/>
      <c r="AF2055" s="14">
        <v>259829.6</v>
      </c>
      <c r="AG2055" s="14"/>
      <c r="AH2055" s="14">
        <v>177220.16</v>
      </c>
      <c r="AI2055" s="14"/>
      <c r="AJ2055" s="14">
        <v>147644.60096400001</v>
      </c>
      <c r="AK2055" s="65"/>
      <c r="AL2055" s="14">
        <v>0</v>
      </c>
      <c r="AM2055" s="65"/>
      <c r="AN2055" s="25">
        <v>13159.95</v>
      </c>
      <c r="AO2055" s="25">
        <v>9913.11</v>
      </c>
      <c r="AP2055" s="25">
        <v>35160.400000000001</v>
      </c>
      <c r="AQ2055" s="25">
        <v>36520.17</v>
      </c>
      <c r="AR2055" s="25">
        <v>43814.720000000001</v>
      </c>
      <c r="AS2055" s="25">
        <v>35650.769999999997</v>
      </c>
      <c r="AT2055" s="25">
        <v>21094.3</v>
      </c>
      <c r="AU2055" s="25">
        <v>28282.959999999999</v>
      </c>
      <c r="AV2055" s="25">
        <v>23489.279999999999</v>
      </c>
      <c r="AW2055" s="25">
        <v>23606.16</v>
      </c>
      <c r="AX2055" s="25">
        <v>21518.95</v>
      </c>
      <c r="AY2055" s="25">
        <v>25852.29</v>
      </c>
      <c r="AZ2055" s="93"/>
      <c r="BA2055" s="10"/>
      <c r="BB2055" s="10"/>
      <c r="BC2055" s="10"/>
      <c r="BD2055" s="10"/>
      <c r="BE2055" s="10"/>
      <c r="BF2055" s="10"/>
      <c r="BG2055" s="10"/>
      <c r="BH2055" s="10"/>
      <c r="BI2055" s="10"/>
      <c r="BJ2055" s="10"/>
      <c r="BK2055" s="10"/>
      <c r="BL2055" s="10"/>
      <c r="BM2055" s="10"/>
      <c r="BN2055" s="10"/>
      <c r="BO2055" s="10"/>
      <c r="BP2055" s="10"/>
      <c r="BQ2055" s="10"/>
      <c r="BR2055" s="10"/>
      <c r="BS2055" s="10"/>
      <c r="BT2055" s="10"/>
      <c r="BU2055" s="10"/>
      <c r="BV2055" s="10"/>
      <c r="BW2055" s="10"/>
      <c r="BX2055" s="10"/>
      <c r="BY2055" s="10"/>
      <c r="BZ2055" s="10"/>
      <c r="CA2055" s="10"/>
      <c r="CB2055" s="10"/>
      <c r="CC2055" s="10"/>
      <c r="CD2055" s="10"/>
      <c r="CE2055" s="10"/>
      <c r="CF2055" s="10"/>
      <c r="CG2055" s="10"/>
      <c r="CH2055" s="10"/>
      <c r="CI2055" s="10"/>
      <c r="CJ2055" s="10"/>
      <c r="CK2055" s="10"/>
      <c r="CL2055" s="10"/>
      <c r="CM2055" s="10"/>
      <c r="CN2055" s="10"/>
      <c r="CO2055" s="10"/>
      <c r="CP2055" s="10"/>
      <c r="CQ2055" s="10"/>
      <c r="CR2055" s="10"/>
      <c r="CS2055" s="10"/>
      <c r="CT2055" s="10"/>
      <c r="CU2055" s="10"/>
      <c r="CV2055" s="10"/>
      <c r="CW2055" s="10"/>
      <c r="CX2055" s="10"/>
      <c r="CY2055" s="10"/>
      <c r="CZ2055" s="10"/>
      <c r="DA2055" s="10"/>
      <c r="DB2055" s="10"/>
      <c r="DC2055" s="10"/>
      <c r="DD2055" s="10"/>
      <c r="DE2055" s="10"/>
      <c r="DF2055" s="10"/>
      <c r="DG2055" s="10"/>
      <c r="DH2055" s="10"/>
      <c r="DI2055" s="10"/>
      <c r="DJ2055" s="10"/>
      <c r="DK2055" s="10"/>
      <c r="DL2055" s="10"/>
      <c r="DM2055" s="10"/>
      <c r="DN2055" s="10"/>
      <c r="DO2055" s="10"/>
      <c r="DP2055" s="10"/>
      <c r="DQ2055" s="10"/>
      <c r="DR2055" s="10"/>
      <c r="DS2055" s="10"/>
    </row>
    <row r="2056" spans="1:123" s="25" customFormat="1" ht="10.95" customHeight="1" x14ac:dyDescent="0.25">
      <c r="A2056" s="87" t="s">
        <v>348</v>
      </c>
      <c r="B2056" s="88"/>
      <c r="C2056" s="88"/>
      <c r="D2056" s="88"/>
      <c r="E2056" s="89"/>
      <c r="F2056" s="90"/>
      <c r="G2056" s="13"/>
      <c r="H2056" s="13"/>
      <c r="I2056" s="13"/>
      <c r="J2056" s="13"/>
      <c r="K2056" s="14" t="s">
        <v>301</v>
      </c>
      <c r="L2056" s="91">
        <v>5007</v>
      </c>
      <c r="M2056" s="92"/>
      <c r="N2056" s="25" t="str">
        <f>TRIM("TOTAL REVENUE")</f>
        <v>TOTAL REVENUE</v>
      </c>
      <c r="P2056" s="70"/>
      <c r="Q2056" s="10"/>
      <c r="R2056" s="85"/>
      <c r="S2056" s="93"/>
      <c r="T2056" s="25">
        <f>AD2056/T$6</f>
        <v>845965.93</v>
      </c>
      <c r="V2056" s="25">
        <f>AF2056/V$6</f>
        <v>849110.41</v>
      </c>
      <c r="X2056" s="25">
        <f>AH2056/X$6</f>
        <v>820286.29249999998</v>
      </c>
      <c r="Z2056" s="25">
        <f>AJ2056/Z$6</f>
        <v>861145.10981991666</v>
      </c>
      <c r="AA2056" s="93"/>
      <c r="AB2056" s="14">
        <f>AL2056/AB$6</f>
        <v>0</v>
      </c>
      <c r="AC2056" s="65"/>
      <c r="AD2056" s="14">
        <v>2537897.79</v>
      </c>
      <c r="AE2056" s="14"/>
      <c r="AF2056" s="14">
        <v>7641993.6900000004</v>
      </c>
      <c r="AG2056" s="14"/>
      <c r="AH2056" s="14">
        <v>9843435.5099999998</v>
      </c>
      <c r="AI2056" s="14"/>
      <c r="AJ2056" s="14">
        <v>10333741.317839</v>
      </c>
      <c r="AK2056" s="65"/>
      <c r="AL2056" s="14">
        <v>0</v>
      </c>
      <c r="AM2056" s="65"/>
      <c r="AN2056" s="25">
        <v>870382.67</v>
      </c>
      <c r="AO2056" s="25">
        <v>854779.87</v>
      </c>
      <c r="AP2056" s="25">
        <v>897598.11</v>
      </c>
      <c r="AQ2056" s="25">
        <v>870276.94</v>
      </c>
      <c r="AR2056" s="25">
        <v>778103.84</v>
      </c>
      <c r="AS2056" s="25">
        <v>910700.72</v>
      </c>
      <c r="AT2056" s="25">
        <v>817219.68</v>
      </c>
      <c r="AU2056" s="25">
        <v>858520.35</v>
      </c>
      <c r="AV2056" s="25">
        <v>869274.37</v>
      </c>
      <c r="AW2056" s="25">
        <v>854589.37</v>
      </c>
      <c r="AX2056" s="25">
        <v>852018.98</v>
      </c>
      <c r="AY2056" s="25">
        <v>831289.44</v>
      </c>
      <c r="AZ2056" s="93"/>
      <c r="BA2056" s="10"/>
      <c r="BB2056" s="10"/>
      <c r="BC2056" s="10"/>
      <c r="BD2056" s="10"/>
      <c r="BE2056" s="10"/>
      <c r="BF2056" s="10"/>
      <c r="BG2056" s="10"/>
      <c r="BH2056" s="10"/>
      <c r="BI2056" s="10"/>
      <c r="BJ2056" s="10"/>
      <c r="BK2056" s="10"/>
      <c r="BL2056" s="10"/>
      <c r="BM2056" s="10"/>
      <c r="BN2056" s="10"/>
      <c r="BO2056" s="10"/>
      <c r="BP2056" s="10"/>
      <c r="BQ2056" s="10"/>
      <c r="BR2056" s="10"/>
      <c r="BS2056" s="10"/>
      <c r="BT2056" s="10"/>
      <c r="BU2056" s="10"/>
      <c r="BV2056" s="10"/>
      <c r="BW2056" s="10"/>
      <c r="BX2056" s="10"/>
      <c r="BY2056" s="10"/>
      <c r="BZ2056" s="10"/>
      <c r="CA2056" s="10"/>
      <c r="CB2056" s="10"/>
      <c r="CC2056" s="10"/>
      <c r="CD2056" s="10"/>
      <c r="CE2056" s="10"/>
      <c r="CF2056" s="10"/>
      <c r="CG2056" s="10"/>
      <c r="CH2056" s="10"/>
      <c r="CI2056" s="10"/>
      <c r="CJ2056" s="10"/>
      <c r="CK2056" s="10"/>
      <c r="CL2056" s="10"/>
      <c r="CM2056" s="10"/>
      <c r="CN2056" s="10"/>
      <c r="CO2056" s="10"/>
      <c r="CP2056" s="10"/>
      <c r="CQ2056" s="10"/>
      <c r="CR2056" s="10"/>
      <c r="CS2056" s="10"/>
      <c r="CT2056" s="10"/>
      <c r="CU2056" s="10"/>
      <c r="CV2056" s="10"/>
      <c r="CW2056" s="10"/>
      <c r="CX2056" s="10"/>
      <c r="CY2056" s="10"/>
      <c r="CZ2056" s="10"/>
      <c r="DA2056" s="10"/>
      <c r="DB2056" s="10"/>
      <c r="DC2056" s="10"/>
      <c r="DD2056" s="10"/>
      <c r="DE2056" s="10"/>
      <c r="DF2056" s="10"/>
      <c r="DG2056" s="10"/>
      <c r="DH2056" s="10"/>
      <c r="DI2056" s="10"/>
      <c r="DJ2056" s="10"/>
      <c r="DK2056" s="10"/>
      <c r="DL2056" s="10"/>
      <c r="DM2056" s="10"/>
      <c r="DN2056" s="10"/>
      <c r="DO2056" s="10"/>
      <c r="DP2056" s="10"/>
      <c r="DQ2056" s="10"/>
      <c r="DR2056" s="10"/>
      <c r="DS2056" s="10"/>
    </row>
    <row r="2057" spans="1:123" s="25" customFormat="1" ht="10.95" customHeight="1" x14ac:dyDescent="0.25">
      <c r="A2057" s="87" t="s">
        <v>348</v>
      </c>
      <c r="B2057" s="88"/>
      <c r="C2057" s="88"/>
      <c r="D2057" s="88"/>
      <c r="E2057" s="89"/>
      <c r="F2057" s="90"/>
      <c r="G2057" s="13"/>
      <c r="H2057" s="13"/>
      <c r="I2057" s="13"/>
      <c r="J2057" s="13"/>
      <c r="K2057" s="14" t="s">
        <v>303</v>
      </c>
      <c r="L2057" s="91">
        <v>5007</v>
      </c>
      <c r="M2057" s="92"/>
      <c r="N2057" s="25" t="str">
        <f>TRIM("      TOTAL EMPLOYEE WAGES")</f>
        <v>TOTAL EMPLOYEE WAGES</v>
      </c>
      <c r="P2057" s="70"/>
      <c r="Q2057" s="10"/>
      <c r="R2057" s="85"/>
      <c r="S2057" s="93"/>
      <c r="T2057" s="25">
        <f>AD2057/T$6</f>
        <v>322487.89333333337</v>
      </c>
      <c r="V2057" s="25">
        <f>AF2057/V$6</f>
        <v>332757.23888888885</v>
      </c>
      <c r="X2057" s="25">
        <f>AH2057/X$6</f>
        <v>329117.76583333331</v>
      </c>
      <c r="Z2057" s="25">
        <f>AJ2057/Z$6</f>
        <v>329608.78838933335</v>
      </c>
      <c r="AA2057" s="93"/>
      <c r="AB2057" s="14">
        <f>AL2057/AB$6</f>
        <v>0</v>
      </c>
      <c r="AC2057" s="65"/>
      <c r="AD2057" s="14">
        <v>967463.68</v>
      </c>
      <c r="AE2057" s="14"/>
      <c r="AF2057" s="14">
        <v>2994815.15</v>
      </c>
      <c r="AG2057" s="14"/>
      <c r="AH2057" s="14">
        <v>3949413.19</v>
      </c>
      <c r="AI2057" s="14"/>
      <c r="AJ2057" s="14">
        <v>3955305.460672</v>
      </c>
      <c r="AK2057" s="65"/>
      <c r="AL2057" s="14">
        <v>0</v>
      </c>
      <c r="AM2057" s="65"/>
      <c r="AN2057" s="25">
        <v>349927.67</v>
      </c>
      <c r="AO2057" s="25">
        <v>400238.27</v>
      </c>
      <c r="AP2057" s="25">
        <v>389532</v>
      </c>
      <c r="AQ2057" s="25">
        <v>359921.31</v>
      </c>
      <c r="AR2057" s="25">
        <v>307681.34999999998</v>
      </c>
      <c r="AS2057" s="25">
        <v>349079.99</v>
      </c>
      <c r="AT2057" s="25">
        <v>329872.90000000002</v>
      </c>
      <c r="AU2057" s="25">
        <v>343538.57</v>
      </c>
      <c r="AV2057" s="25">
        <v>337257.35</v>
      </c>
      <c r="AW2057" s="25">
        <v>332167.03000000003</v>
      </c>
      <c r="AX2057" s="25">
        <v>321080.78999999998</v>
      </c>
      <c r="AY2057" s="25">
        <v>314215.86</v>
      </c>
      <c r="AZ2057" s="93"/>
      <c r="BA2057" s="10"/>
      <c r="BB2057" s="10"/>
      <c r="BC2057" s="10"/>
      <c r="BD2057" s="10"/>
      <c r="BE2057" s="10"/>
      <c r="BF2057" s="10"/>
      <c r="BG2057" s="10"/>
      <c r="BH2057" s="10"/>
      <c r="BI2057" s="10"/>
      <c r="BJ2057" s="10"/>
      <c r="BK2057" s="10"/>
      <c r="BL2057" s="10"/>
      <c r="BM2057" s="10"/>
      <c r="BN2057" s="10"/>
      <c r="BO2057" s="10"/>
      <c r="BP2057" s="10"/>
      <c r="BQ2057" s="10"/>
      <c r="BR2057" s="10"/>
      <c r="BS2057" s="10"/>
      <c r="BT2057" s="10"/>
      <c r="BU2057" s="10"/>
      <c r="BV2057" s="10"/>
      <c r="BW2057" s="10"/>
      <c r="BX2057" s="10"/>
      <c r="BY2057" s="10"/>
      <c r="BZ2057" s="10"/>
      <c r="CA2057" s="10"/>
      <c r="CB2057" s="10"/>
      <c r="CC2057" s="10"/>
      <c r="CD2057" s="10"/>
      <c r="CE2057" s="10"/>
      <c r="CF2057" s="10"/>
      <c r="CG2057" s="10"/>
      <c r="CH2057" s="10"/>
      <c r="CI2057" s="10"/>
      <c r="CJ2057" s="10"/>
      <c r="CK2057" s="10"/>
      <c r="CL2057" s="10"/>
      <c r="CM2057" s="10"/>
      <c r="CN2057" s="10"/>
      <c r="CO2057" s="10"/>
      <c r="CP2057" s="10"/>
      <c r="CQ2057" s="10"/>
      <c r="CR2057" s="10"/>
      <c r="CS2057" s="10"/>
      <c r="CT2057" s="10"/>
      <c r="CU2057" s="10"/>
      <c r="CV2057" s="10"/>
      <c r="CW2057" s="10"/>
      <c r="CX2057" s="10"/>
      <c r="CY2057" s="10"/>
      <c r="CZ2057" s="10"/>
      <c r="DA2057" s="10"/>
      <c r="DB2057" s="10"/>
      <c r="DC2057" s="10"/>
      <c r="DD2057" s="10"/>
      <c r="DE2057" s="10"/>
      <c r="DF2057" s="10"/>
      <c r="DG2057" s="10"/>
      <c r="DH2057" s="10"/>
      <c r="DI2057" s="10"/>
      <c r="DJ2057" s="10"/>
      <c r="DK2057" s="10"/>
      <c r="DL2057" s="10"/>
      <c r="DM2057" s="10"/>
      <c r="DN2057" s="10"/>
      <c r="DO2057" s="10"/>
      <c r="DP2057" s="10"/>
      <c r="DQ2057" s="10"/>
      <c r="DR2057" s="10"/>
      <c r="DS2057" s="10"/>
    </row>
    <row r="2058" spans="1:123" s="25" customFormat="1" ht="10.95" customHeight="1" x14ac:dyDescent="0.25">
      <c r="A2058" s="87" t="s">
        <v>348</v>
      </c>
      <c r="B2058" s="88"/>
      <c r="C2058" s="88"/>
      <c r="D2058" s="88"/>
      <c r="E2058" s="89"/>
      <c r="F2058" s="90"/>
      <c r="G2058" s="13"/>
      <c r="H2058" s="13"/>
      <c r="I2058" s="13"/>
      <c r="J2058" s="13"/>
      <c r="K2058" s="14" t="s">
        <v>305</v>
      </c>
      <c r="L2058" s="91">
        <v>5007</v>
      </c>
      <c r="M2058" s="92"/>
      <c r="N2058" s="25" t="str">
        <f>TRIM("TOTAL COMPENSATION")</f>
        <v>TOTAL COMPENSATION</v>
      </c>
      <c r="P2058" s="70"/>
      <c r="Q2058" s="10"/>
      <c r="R2058" s="85"/>
      <c r="S2058" s="93"/>
      <c r="T2058" s="25">
        <f>AD2058/T$6</f>
        <v>348760.49333333335</v>
      </c>
      <c r="V2058" s="25">
        <f>AF2058/V$6</f>
        <v>358878.07444444444</v>
      </c>
      <c r="X2058" s="25">
        <f>AH2058/X$6</f>
        <v>354255.47083333338</v>
      </c>
      <c r="Z2058" s="25">
        <f>AJ2058/Z$6</f>
        <v>354621.85505633336</v>
      </c>
      <c r="AA2058" s="93"/>
      <c r="AB2058" s="14">
        <f>AL2058/AB$6</f>
        <v>0</v>
      </c>
      <c r="AC2058" s="65"/>
      <c r="AD2058" s="14">
        <v>1046281.48</v>
      </c>
      <c r="AE2058" s="14"/>
      <c r="AF2058" s="14">
        <v>3229902.67</v>
      </c>
      <c r="AG2058" s="14"/>
      <c r="AH2058" s="14">
        <v>4251065.6500000004</v>
      </c>
      <c r="AI2058" s="14"/>
      <c r="AJ2058" s="14">
        <v>4255462.2606760003</v>
      </c>
      <c r="AK2058" s="65"/>
      <c r="AL2058" s="14">
        <v>0</v>
      </c>
      <c r="AM2058" s="65"/>
      <c r="AN2058" s="25">
        <v>375439.29</v>
      </c>
      <c r="AO2058" s="25">
        <v>425749.89</v>
      </c>
      <c r="AP2058" s="25">
        <v>415043.62</v>
      </c>
      <c r="AQ2058" s="25">
        <v>385432.93</v>
      </c>
      <c r="AR2058" s="25">
        <v>333192.96999999997</v>
      </c>
      <c r="AS2058" s="25">
        <v>374591.61</v>
      </c>
      <c r="AT2058" s="25">
        <v>355384.52</v>
      </c>
      <c r="AU2058" s="25">
        <v>369048.57</v>
      </c>
      <c r="AV2058" s="25">
        <v>365970.59</v>
      </c>
      <c r="AW2058" s="25">
        <v>358439.63</v>
      </c>
      <c r="AX2058" s="25">
        <v>347353.39</v>
      </c>
      <c r="AY2058" s="25">
        <v>340488.46</v>
      </c>
      <c r="AZ2058" s="93"/>
      <c r="BA2058" s="10"/>
      <c r="BB2058" s="10"/>
      <c r="BC2058" s="10"/>
      <c r="BD2058" s="10"/>
      <c r="BE2058" s="10"/>
      <c r="BF2058" s="10"/>
      <c r="BG2058" s="10"/>
      <c r="BH2058" s="10"/>
      <c r="BI2058" s="10"/>
      <c r="BJ2058" s="10"/>
      <c r="BK2058" s="10"/>
      <c r="BL2058" s="10"/>
      <c r="BM2058" s="10"/>
      <c r="BN2058" s="10"/>
      <c r="BO2058" s="10"/>
      <c r="BP2058" s="10"/>
      <c r="BQ2058" s="10"/>
      <c r="BR2058" s="10"/>
      <c r="BS2058" s="10"/>
      <c r="BT2058" s="10"/>
      <c r="BU2058" s="10"/>
      <c r="BV2058" s="10"/>
      <c r="BW2058" s="10"/>
      <c r="BX2058" s="10"/>
      <c r="BY2058" s="10"/>
      <c r="BZ2058" s="10"/>
      <c r="CA2058" s="10"/>
      <c r="CB2058" s="10"/>
      <c r="CC2058" s="10"/>
      <c r="CD2058" s="10"/>
      <c r="CE2058" s="10"/>
      <c r="CF2058" s="10"/>
      <c r="CG2058" s="10"/>
      <c r="CH2058" s="10"/>
      <c r="CI2058" s="10"/>
      <c r="CJ2058" s="10"/>
      <c r="CK2058" s="10"/>
      <c r="CL2058" s="10"/>
      <c r="CM2058" s="10"/>
      <c r="CN2058" s="10"/>
      <c r="CO2058" s="10"/>
      <c r="CP2058" s="10"/>
      <c r="CQ2058" s="10"/>
      <c r="CR2058" s="10"/>
      <c r="CS2058" s="10"/>
      <c r="CT2058" s="10"/>
      <c r="CU2058" s="10"/>
      <c r="CV2058" s="10"/>
      <c r="CW2058" s="10"/>
      <c r="CX2058" s="10"/>
      <c r="CY2058" s="10"/>
      <c r="CZ2058" s="10"/>
      <c r="DA2058" s="10"/>
      <c r="DB2058" s="10"/>
      <c r="DC2058" s="10"/>
      <c r="DD2058" s="10"/>
      <c r="DE2058" s="10"/>
      <c r="DF2058" s="10"/>
      <c r="DG2058" s="10"/>
      <c r="DH2058" s="10"/>
      <c r="DI2058" s="10"/>
      <c r="DJ2058" s="10"/>
      <c r="DK2058" s="10"/>
      <c r="DL2058" s="10"/>
      <c r="DM2058" s="10"/>
      <c r="DN2058" s="10"/>
      <c r="DO2058" s="10"/>
      <c r="DP2058" s="10"/>
      <c r="DQ2058" s="10"/>
      <c r="DR2058" s="10"/>
      <c r="DS2058" s="10"/>
    </row>
    <row r="2059" spans="1:123" x14ac:dyDescent="0.25">
      <c r="A2059" s="75" t="s">
        <v>348</v>
      </c>
      <c r="L2059" s="94"/>
    </row>
    <row r="2060" spans="1:123" s="86" customFormat="1" ht="15" customHeight="1" x14ac:dyDescent="0.25">
      <c r="A2060" s="75" t="s">
        <v>348</v>
      </c>
      <c r="B2060" s="80"/>
      <c r="C2060" s="80"/>
      <c r="D2060" s="80"/>
      <c r="E2060" s="81"/>
      <c r="F2060" s="82"/>
      <c r="G2060" s="81"/>
      <c r="H2060" s="81"/>
      <c r="I2060" s="81"/>
      <c r="J2060" s="81"/>
      <c r="K2060" s="81"/>
      <c r="L2060" s="83">
        <f>L2061</f>
        <v>5007</v>
      </c>
      <c r="M2060" s="84" t="s">
        <v>351</v>
      </c>
      <c r="N2060" s="84"/>
      <c r="O2060" s="84"/>
      <c r="P2060" s="84"/>
      <c r="Q2060" s="84"/>
      <c r="R2060" s="84"/>
      <c r="S2060" s="84"/>
      <c r="T2060" s="84"/>
      <c r="U2060" s="84"/>
      <c r="V2060" s="84"/>
      <c r="W2060" s="84"/>
      <c r="X2060" s="84"/>
      <c r="Y2060" s="84"/>
      <c r="Z2060" s="84"/>
      <c r="AA2060" s="84"/>
      <c r="AB2060" s="81"/>
      <c r="AC2060" s="81"/>
      <c r="AD2060" s="14"/>
      <c r="AE2060" s="14"/>
      <c r="AF2060" s="14"/>
      <c r="AG2060" s="14"/>
      <c r="AH2060" s="14"/>
      <c r="AI2060" s="14"/>
      <c r="AJ2060" s="14"/>
      <c r="AK2060" s="14"/>
      <c r="AL2060" s="14"/>
      <c r="AM2060" s="14"/>
      <c r="AN2060" s="85"/>
      <c r="AO2060" s="85"/>
      <c r="AP2060" s="85"/>
      <c r="AQ2060" s="85"/>
      <c r="AR2060" s="85"/>
      <c r="AS2060" s="85"/>
      <c r="AT2060" s="85"/>
      <c r="AU2060" s="85"/>
      <c r="AV2060" s="85"/>
      <c r="AW2060" s="85"/>
      <c r="AX2060" s="85"/>
      <c r="AY2060" s="85"/>
      <c r="AZ2060" s="84"/>
      <c r="BA2060" s="10"/>
      <c r="BB2060" s="10"/>
      <c r="BC2060" s="10"/>
      <c r="BD2060" s="10"/>
      <c r="BE2060" s="10"/>
      <c r="BF2060" s="10"/>
      <c r="BG2060" s="10"/>
      <c r="BH2060" s="10"/>
      <c r="BI2060" s="10"/>
      <c r="BJ2060" s="10"/>
      <c r="BK2060" s="10"/>
      <c r="BL2060" s="10"/>
      <c r="BM2060" s="10"/>
      <c r="BN2060" s="10"/>
      <c r="BO2060" s="10"/>
      <c r="BP2060" s="10"/>
      <c r="BQ2060" s="10"/>
      <c r="BR2060" s="10"/>
      <c r="BS2060" s="10"/>
      <c r="BT2060" s="10"/>
      <c r="BU2060" s="10"/>
      <c r="BV2060" s="10"/>
      <c r="BW2060" s="10"/>
      <c r="BX2060" s="10"/>
      <c r="BY2060" s="10"/>
      <c r="BZ2060" s="10"/>
      <c r="CA2060" s="10"/>
      <c r="CB2060" s="10"/>
      <c r="CC2060" s="10"/>
      <c r="CD2060" s="10"/>
      <c r="CE2060" s="10"/>
      <c r="CF2060" s="10"/>
      <c r="CG2060" s="10"/>
      <c r="CH2060" s="10"/>
      <c r="CI2060" s="10"/>
      <c r="CJ2060" s="10"/>
      <c r="CK2060" s="10"/>
      <c r="CL2060" s="10"/>
      <c r="CM2060" s="10"/>
      <c r="CN2060" s="10"/>
      <c r="CO2060" s="10"/>
      <c r="CP2060" s="10"/>
      <c r="CQ2060" s="10"/>
      <c r="CR2060" s="10"/>
      <c r="CS2060" s="10"/>
      <c r="CT2060" s="10"/>
      <c r="CU2060" s="10"/>
      <c r="CV2060" s="10"/>
      <c r="CW2060" s="10"/>
      <c r="CX2060" s="10"/>
      <c r="CY2060" s="10"/>
      <c r="CZ2060" s="10"/>
      <c r="DA2060" s="10"/>
      <c r="DB2060" s="10"/>
      <c r="DC2060" s="10"/>
      <c r="DD2060" s="10"/>
      <c r="DE2060" s="10"/>
      <c r="DF2060" s="10"/>
      <c r="DG2060" s="10"/>
      <c r="DH2060" s="10"/>
      <c r="DI2060" s="10"/>
      <c r="DJ2060" s="10"/>
      <c r="DK2060" s="10"/>
      <c r="DL2060" s="10"/>
      <c r="DM2060" s="10"/>
      <c r="DN2060" s="10"/>
      <c r="DO2060" s="10"/>
      <c r="DP2060" s="10"/>
      <c r="DQ2060" s="10"/>
      <c r="DR2060" s="10"/>
      <c r="DS2060" s="10"/>
    </row>
    <row r="2061" spans="1:123" s="101" customFormat="1" ht="10.95" customHeight="1" x14ac:dyDescent="0.25">
      <c r="A2061" s="75" t="s">
        <v>348</v>
      </c>
      <c r="B2061" s="95" t="str">
        <f t="shared" ref="B2061" si="574">IF(E2061&gt;0,"Bud02 " &amp; C2061 &amp;","&amp;D2061&amp;",'"&amp;E2061&amp;"',"&amp;1*R2061)</f>
        <v>Bud02 2020,5007,'xpr003',0.124773</v>
      </c>
      <c r="C2061" s="96">
        <f t="shared" ref="C2061" si="575">$E$5</f>
        <v>2020</v>
      </c>
      <c r="D2061" s="96">
        <v>5007</v>
      </c>
      <c r="E2061" s="97" t="str">
        <f>K2061</f>
        <v>xpr003</v>
      </c>
      <c r="F2061" s="90"/>
      <c r="G2061" s="98">
        <f>IF(""="",1,SUBSTITUTE(SUBSTITUTE("","xxp","xpp"),"xppm13","xppm08"))</f>
        <v>1</v>
      </c>
      <c r="H2061" s="98">
        <f>IF(""="",1,"")</f>
        <v>1</v>
      </c>
      <c r="I2061" s="98">
        <f>IF(""="",1,IF(LEFT("",1)&lt;&gt;"E","",1))</f>
        <v>1</v>
      </c>
      <c r="J2061" s="98">
        <f>IF(""="",1,IF(LEFT("",1)="E","",1))</f>
        <v>1</v>
      </c>
      <c r="K2061" s="99" t="s">
        <v>352</v>
      </c>
      <c r="L2061" s="91">
        <v>5007</v>
      </c>
      <c r="M2061" s="100" t="str">
        <f>IF(LEFT($G2061,4)="xppm","*","")</f>
        <v/>
      </c>
      <c r="N2061" s="101" t="str">
        <f>UPPER(TRIM("        NON_PRODUCTIVE RATE (NON-EXEMPT)"))</f>
        <v>NON_PRODUCTIVE RATE (NON-EXEMPT)</v>
      </c>
      <c r="P2061" s="102"/>
      <c r="R2061" s="103">
        <f>IFERROR(IF(1*AB2061&gt;0,AB2061,Z2061),Z2061)</f>
        <v>0.12477300000000001</v>
      </c>
      <c r="S2061" s="104"/>
      <c r="T2061" s="105">
        <f>IFERROR(IF(LEFT($G2061,4)="xppm",AD2061/VLOOKUP($G2061,$K$11:$Z$28,T$1,0),IF(LEFT($J2061,1)="E",AD2061/VLOOKUP($J2061,$K$11:$Z$28,T$1,0),AD2061/T$6)),"")</f>
        <v>0</v>
      </c>
      <c r="U2061" s="105"/>
      <c r="V2061" s="105">
        <f>IFERROR(IF(LEFT($G2061,4)="xppm",AF2061/VLOOKUP($G2061,$K$11:$Z$28,V$1,0),IF(LEFT($J2061,1)="E",AF2061/VLOOKUP($J2061,$K$11:$Z$28,V$1,0),AF2061/V$6)),"")</f>
        <v>0</v>
      </c>
      <c r="W2061" s="105"/>
      <c r="X2061" s="105">
        <f>IFERROR(IF(LEFT($G2061,4)="xppm",AH2061/VLOOKUP($G2061,$K$11:$Z$28,X$1,0),IF(LEFT($J2061,1)="E",AH2061/VLOOKUP($J2061,$K$11:$Z$28,X$1,0),AH2061/X$6)),"")</f>
        <v>0</v>
      </c>
      <c r="Y2061" s="105"/>
      <c r="Z2061" s="105">
        <f>IFERROR(IF(LEFT($G2061,4)="xppm",AJ2061/VLOOKUP($G2061,$K$11:$Z$28,Z$1,0),IF(LEFT($J2061,1)="E",AJ2061/VLOOKUP($J2061,$K$11:$Z$28,Z$1,0),AJ2061/Z$6)),"")</f>
        <v>0.12477300000000001</v>
      </c>
      <c r="AA2061" s="104"/>
      <c r="AB2061" s="106">
        <f>IFERROR(IF(LEFT($G2061,4)="xppm",AL2061/VLOOKUP($G2061,$K$11:$Z$28,AB$1,0),IF(LEFT($J2061,1)="E",AL2061/VLOOKUP($J2061,$K$11:$AB$28,AB$1,0),AL2061/AB$6)),"")</f>
        <v>0</v>
      </c>
      <c r="AC2061" s="107"/>
      <c r="AD2061" s="106"/>
      <c r="AE2061" s="106"/>
      <c r="AF2061" s="106"/>
      <c r="AG2061" s="106"/>
      <c r="AH2061" s="106"/>
      <c r="AI2061" s="106"/>
      <c r="AJ2061" s="106">
        <v>1.4972760000000001</v>
      </c>
      <c r="AK2061" s="107"/>
      <c r="AL2061" s="106">
        <v>0</v>
      </c>
      <c r="AM2061" s="107"/>
      <c r="AN2061" s="105"/>
      <c r="AO2061" s="105"/>
      <c r="AP2061" s="105"/>
      <c r="AQ2061" s="105"/>
      <c r="AR2061" s="105"/>
      <c r="AS2061" s="105"/>
      <c r="AT2061" s="105"/>
      <c r="AU2061" s="105"/>
      <c r="AV2061" s="105"/>
      <c r="AW2061" s="105"/>
      <c r="AX2061" s="105"/>
      <c r="AY2061" s="105"/>
      <c r="AZ2061" s="108"/>
      <c r="BA2061" s="10"/>
      <c r="BB2061" s="10"/>
      <c r="BC2061" s="10"/>
      <c r="BD2061" s="10"/>
      <c r="BE2061" s="10"/>
      <c r="BF2061" s="10"/>
      <c r="BG2061" s="10"/>
      <c r="BH2061" s="10"/>
      <c r="BI2061" s="10"/>
      <c r="BJ2061" s="10"/>
      <c r="BK2061" s="10"/>
      <c r="BL2061" s="10"/>
      <c r="BM2061" s="10"/>
      <c r="BN2061" s="10"/>
      <c r="BO2061" s="10"/>
      <c r="BP2061" s="10"/>
      <c r="BQ2061" s="10"/>
      <c r="BR2061" s="10"/>
      <c r="BS2061" s="10"/>
      <c r="BT2061" s="10"/>
      <c r="BU2061" s="10"/>
      <c r="BV2061" s="10"/>
      <c r="BW2061" s="10"/>
      <c r="BX2061" s="10"/>
      <c r="BY2061" s="10"/>
      <c r="BZ2061" s="10"/>
      <c r="CA2061" s="10"/>
      <c r="CB2061" s="10"/>
      <c r="CC2061" s="10"/>
      <c r="CD2061" s="10"/>
      <c r="CE2061" s="10"/>
      <c r="CF2061" s="10"/>
      <c r="CG2061" s="10"/>
      <c r="CH2061" s="10"/>
      <c r="CI2061" s="10"/>
      <c r="CJ2061" s="10"/>
      <c r="CK2061" s="10"/>
      <c r="CL2061" s="10"/>
      <c r="CM2061" s="10"/>
      <c r="CN2061" s="10"/>
      <c r="CO2061" s="10"/>
      <c r="CP2061" s="10"/>
      <c r="CQ2061" s="10"/>
      <c r="CR2061" s="10"/>
      <c r="CS2061" s="10"/>
      <c r="CT2061" s="10"/>
      <c r="CU2061" s="10"/>
      <c r="CV2061" s="10"/>
      <c r="CW2061" s="10"/>
      <c r="CX2061" s="10"/>
      <c r="CY2061" s="10"/>
      <c r="CZ2061" s="10"/>
      <c r="DA2061" s="10"/>
      <c r="DB2061" s="10"/>
      <c r="DC2061" s="10"/>
      <c r="DD2061" s="10"/>
      <c r="DE2061" s="10"/>
      <c r="DF2061" s="10"/>
      <c r="DG2061" s="10"/>
      <c r="DH2061" s="10"/>
      <c r="DI2061" s="10"/>
      <c r="DJ2061" s="10"/>
      <c r="DK2061" s="10"/>
      <c r="DL2061" s="10"/>
      <c r="DM2061" s="10"/>
      <c r="DN2061" s="10"/>
      <c r="DO2061" s="10"/>
      <c r="DP2061" s="10"/>
      <c r="DQ2061" s="10"/>
      <c r="DR2061" s="10"/>
      <c r="DS2061" s="10"/>
    </row>
    <row r="2062" spans="1:123" s="101" customFormat="1" ht="10.95" customHeight="1" x14ac:dyDescent="0.25">
      <c r="A2062" s="75" t="s">
        <v>348</v>
      </c>
      <c r="B2062" s="95" t="str">
        <f>IF(E2062&gt;0,"Bud02 " &amp; C2062 &amp;","&amp;D2062&amp;",'"&amp;E2062&amp;"',"&amp;1*R2062)</f>
        <v>Bud02 2020,5007,'xpr007',0</v>
      </c>
      <c r="C2062" s="96">
        <f>$E$5</f>
        <v>2020</v>
      </c>
      <c r="D2062" s="96">
        <v>5007</v>
      </c>
      <c r="E2062" s="97" t="str">
        <f>K2062</f>
        <v>xpr007</v>
      </c>
      <c r="F2062" s="90"/>
      <c r="G2062" s="98">
        <f>IF(""="",1,SUBSTITUTE(SUBSTITUTE("","xxp","xpp"),"xppm13","xppm08"))</f>
        <v>1</v>
      </c>
      <c r="H2062" s="98">
        <f>IF(""="",1,"")</f>
        <v>1</v>
      </c>
      <c r="I2062" s="98">
        <f>IF(""="",1,IF(LEFT("",1)&lt;&gt;"E","",1))</f>
        <v>1</v>
      </c>
      <c r="J2062" s="98">
        <f>IF(""="",1,IF(LEFT("",1)="E","",1))</f>
        <v>1</v>
      </c>
      <c r="K2062" s="99" t="s">
        <v>353</v>
      </c>
      <c r="L2062" s="91">
        <v>5007</v>
      </c>
      <c r="M2062" s="100" t="str">
        <f>IF(LEFT($G2062,4)="xppm","*","")</f>
        <v/>
      </c>
      <c r="N2062" s="101" t="str">
        <f>UPPER(TRIM("        NON_PRODUCTIVE RATE (EXEMPT)"))</f>
        <v>NON_PRODUCTIVE RATE (EXEMPT)</v>
      </c>
      <c r="P2062" s="102"/>
      <c r="R2062" s="103">
        <f>IFERROR(IF(1*AB2062&gt;0,AB2062,Z2062),Z2062)</f>
        <v>0</v>
      </c>
      <c r="S2062" s="104"/>
      <c r="T2062" s="105">
        <f>IFERROR(IF(LEFT($G2062,4)="xppm",AD2062/VLOOKUP($G2062,$K$11:$Z$28,T$1,0),IF(LEFT($J2062,1)="E",AD2062/VLOOKUP($J2062,$K$11:$Z$28,T$1,0),AD2062/T$6)),"")</f>
        <v>0</v>
      </c>
      <c r="U2062" s="105"/>
      <c r="V2062" s="105">
        <f>IFERROR(IF(LEFT($G2062,4)="xppm",AF2062/VLOOKUP($G2062,$K$11:$Z$28,V$1,0),IF(LEFT($J2062,1)="E",AF2062/VLOOKUP($J2062,$K$11:$Z$28,V$1,0),AF2062/V$6)),"")</f>
        <v>0</v>
      </c>
      <c r="W2062" s="105"/>
      <c r="X2062" s="105">
        <f>IFERROR(IF(LEFT($G2062,4)="xppm",AH2062/VLOOKUP($G2062,$K$11:$Z$28,X$1,0),IF(LEFT($J2062,1)="E",AH2062/VLOOKUP($J2062,$K$11:$Z$28,X$1,0),AH2062/X$6)),"")</f>
        <v>0</v>
      </c>
      <c r="Y2062" s="105"/>
      <c r="Z2062" s="105">
        <f>IFERROR(IF(LEFT($G2062,4)="xppm",AJ2062/VLOOKUP($G2062,$K$11:$Z$28,Z$1,0),IF(LEFT($J2062,1)="E",AJ2062/VLOOKUP($J2062,$K$11:$Z$28,Z$1,0),AJ2062/Z$6)),"")</f>
        <v>0</v>
      </c>
      <c r="AA2062" s="104"/>
      <c r="AB2062" s="106">
        <f>IFERROR(IF(LEFT($G2062,4)="xppm",AL2062/VLOOKUP($G2062,$K$11:$Z$28,AB$1,0),IF(LEFT($J2062,1)="E",AL2062/VLOOKUP($J2062,$K$11:$AB$28,AB$1,0),AL2062/AB$6)),"")</f>
        <v>0</v>
      </c>
      <c r="AC2062" s="107"/>
      <c r="AD2062" s="106"/>
      <c r="AE2062" s="106"/>
      <c r="AF2062" s="106"/>
      <c r="AG2062" s="106"/>
      <c r="AH2062" s="106"/>
      <c r="AI2062" s="106"/>
      <c r="AJ2062" s="106">
        <v>0</v>
      </c>
      <c r="AK2062" s="107"/>
      <c r="AL2062" s="106">
        <v>0</v>
      </c>
      <c r="AM2062" s="107"/>
      <c r="AN2062" s="105"/>
      <c r="AO2062" s="105"/>
      <c r="AP2062" s="105"/>
      <c r="AQ2062" s="105"/>
      <c r="AR2062" s="105"/>
      <c r="AS2062" s="105"/>
      <c r="AT2062" s="105"/>
      <c r="AU2062" s="105"/>
      <c r="AV2062" s="105"/>
      <c r="AW2062" s="105"/>
      <c r="AX2062" s="105"/>
      <c r="AY2062" s="105"/>
      <c r="AZ2062" s="108"/>
      <c r="BA2062" s="10"/>
      <c r="BB2062" s="10"/>
      <c r="BC2062" s="10"/>
      <c r="BD2062" s="10"/>
      <c r="BE2062" s="10"/>
      <c r="BF2062" s="10"/>
      <c r="BG2062" s="10"/>
      <c r="BH2062" s="10"/>
      <c r="BI2062" s="10"/>
      <c r="BJ2062" s="10"/>
      <c r="BK2062" s="10"/>
      <c r="BL2062" s="10"/>
      <c r="BM2062" s="10"/>
      <c r="BN2062" s="10"/>
      <c r="BO2062" s="10"/>
      <c r="BP2062" s="10"/>
      <c r="BQ2062" s="10"/>
      <c r="BR2062" s="10"/>
      <c r="BS2062" s="10"/>
      <c r="BT2062" s="10"/>
      <c r="BU2062" s="10"/>
      <c r="BV2062" s="10"/>
      <c r="BW2062" s="10"/>
      <c r="BX2062" s="10"/>
      <c r="BY2062" s="10"/>
      <c r="BZ2062" s="10"/>
      <c r="CA2062" s="10"/>
      <c r="CB2062" s="10"/>
      <c r="CC2062" s="10"/>
      <c r="CD2062" s="10"/>
      <c r="CE2062" s="10"/>
      <c r="CF2062" s="10"/>
      <c r="CG2062" s="10"/>
      <c r="CH2062" s="10"/>
      <c r="CI2062" s="10"/>
      <c r="CJ2062" s="10"/>
      <c r="CK2062" s="10"/>
      <c r="CL2062" s="10"/>
      <c r="CM2062" s="10"/>
      <c r="CN2062" s="10"/>
      <c r="CO2062" s="10"/>
      <c r="CP2062" s="10"/>
      <c r="CQ2062" s="10"/>
      <c r="CR2062" s="10"/>
      <c r="CS2062" s="10"/>
      <c r="CT2062" s="10"/>
      <c r="CU2062" s="10"/>
      <c r="CV2062" s="10"/>
      <c r="CW2062" s="10"/>
      <c r="CX2062" s="10"/>
      <c r="CY2062" s="10"/>
      <c r="CZ2062" s="10"/>
      <c r="DA2062" s="10"/>
      <c r="DB2062" s="10"/>
      <c r="DC2062" s="10"/>
      <c r="DD2062" s="10"/>
      <c r="DE2062" s="10"/>
      <c r="DF2062" s="10"/>
      <c r="DG2062" s="10"/>
      <c r="DH2062" s="10"/>
      <c r="DI2062" s="10"/>
      <c r="DJ2062" s="10"/>
      <c r="DK2062" s="10"/>
      <c r="DL2062" s="10"/>
      <c r="DM2062" s="10"/>
      <c r="DN2062" s="10"/>
      <c r="DO2062" s="10"/>
      <c r="DP2062" s="10"/>
      <c r="DQ2062" s="10"/>
      <c r="DR2062" s="10"/>
      <c r="DS2062" s="10"/>
    </row>
    <row r="2063" spans="1:123" x14ac:dyDescent="0.25">
      <c r="A2063" s="75" t="s">
        <v>348</v>
      </c>
      <c r="L2063" s="94"/>
    </row>
    <row r="2064" spans="1:123" s="86" customFormat="1" ht="15" customHeight="1" x14ac:dyDescent="0.25">
      <c r="A2064" s="75" t="s">
        <v>348</v>
      </c>
      <c r="B2064" s="80"/>
      <c r="C2064" s="80"/>
      <c r="D2064" s="80"/>
      <c r="E2064" s="81"/>
      <c r="F2064" s="82"/>
      <c r="G2064" s="81"/>
      <c r="H2064" s="81"/>
      <c r="I2064" s="81"/>
      <c r="J2064" s="81"/>
      <c r="K2064" s="81"/>
      <c r="L2064" s="83">
        <f>L2065</f>
        <v>5007</v>
      </c>
      <c r="M2064" s="84" t="s">
        <v>354</v>
      </c>
      <c r="N2064" s="84"/>
      <c r="O2064" s="84"/>
      <c r="P2064" s="84"/>
      <c r="Q2064" s="84"/>
      <c r="R2064" s="84"/>
      <c r="S2064" s="84"/>
      <c r="T2064" s="84"/>
      <c r="U2064" s="84"/>
      <c r="V2064" s="84"/>
      <c r="W2064" s="84"/>
      <c r="X2064" s="84"/>
      <c r="Y2064" s="84"/>
      <c r="Z2064" s="84"/>
      <c r="AA2064" s="84"/>
      <c r="AB2064" s="81"/>
      <c r="AC2064" s="81"/>
      <c r="AD2064" s="14"/>
      <c r="AE2064" s="14"/>
      <c r="AF2064" s="14"/>
      <c r="AG2064" s="14"/>
      <c r="AH2064" s="14"/>
      <c r="AI2064" s="14"/>
      <c r="AJ2064" s="14"/>
      <c r="AK2064" s="14"/>
      <c r="AL2064" s="14"/>
      <c r="AM2064" s="14"/>
      <c r="AN2064" s="85"/>
      <c r="AO2064" s="85"/>
      <c r="AP2064" s="85"/>
      <c r="AQ2064" s="85"/>
      <c r="AR2064" s="85"/>
      <c r="AS2064" s="85"/>
      <c r="AT2064" s="85"/>
      <c r="AU2064" s="85"/>
      <c r="AV2064" s="85"/>
      <c r="AW2064" s="85"/>
      <c r="AX2064" s="85"/>
      <c r="AY2064" s="85"/>
      <c r="AZ2064" s="84"/>
      <c r="BA2064" s="10"/>
      <c r="BB2064" s="10"/>
      <c r="BC2064" s="10"/>
      <c r="BD2064" s="10"/>
      <c r="BE2064" s="10"/>
      <c r="BF2064" s="10"/>
      <c r="BG2064" s="10"/>
      <c r="BH2064" s="10"/>
      <c r="BI2064" s="10"/>
      <c r="BJ2064" s="10"/>
      <c r="BK2064" s="10"/>
      <c r="BL2064" s="10"/>
      <c r="BM2064" s="10"/>
      <c r="BN2064" s="10"/>
      <c r="BO2064" s="10"/>
      <c r="BP2064" s="10"/>
      <c r="BQ2064" s="10"/>
      <c r="BR2064" s="10"/>
      <c r="BS2064" s="10"/>
      <c r="BT2064" s="10"/>
      <c r="BU2064" s="10"/>
      <c r="BV2064" s="10"/>
      <c r="BW2064" s="10"/>
      <c r="BX2064" s="10"/>
      <c r="BY2064" s="10"/>
      <c r="BZ2064" s="10"/>
      <c r="CA2064" s="10"/>
      <c r="CB2064" s="10"/>
      <c r="CC2064" s="10"/>
      <c r="CD2064" s="10"/>
      <c r="CE2064" s="10"/>
      <c r="CF2064" s="10"/>
      <c r="CG2064" s="10"/>
      <c r="CH2064" s="10"/>
      <c r="CI2064" s="10"/>
      <c r="CJ2064" s="10"/>
      <c r="CK2064" s="10"/>
      <c r="CL2064" s="10"/>
      <c r="CM2064" s="10"/>
      <c r="CN2064" s="10"/>
      <c r="CO2064" s="10"/>
      <c r="CP2064" s="10"/>
      <c r="CQ2064" s="10"/>
      <c r="CR2064" s="10"/>
      <c r="CS2064" s="10"/>
      <c r="CT2064" s="10"/>
      <c r="CU2064" s="10"/>
      <c r="CV2064" s="10"/>
      <c r="CW2064" s="10"/>
      <c r="CX2064" s="10"/>
      <c r="CY2064" s="10"/>
      <c r="CZ2064" s="10"/>
      <c r="DA2064" s="10"/>
      <c r="DB2064" s="10"/>
      <c r="DC2064" s="10"/>
      <c r="DD2064" s="10"/>
      <c r="DE2064" s="10"/>
      <c r="DF2064" s="10"/>
      <c r="DG2064" s="10"/>
      <c r="DH2064" s="10"/>
      <c r="DI2064" s="10"/>
      <c r="DJ2064" s="10"/>
      <c r="DK2064" s="10"/>
      <c r="DL2064" s="10"/>
      <c r="DM2064" s="10"/>
      <c r="DN2064" s="10"/>
      <c r="DO2064" s="10"/>
      <c r="DP2064" s="10"/>
      <c r="DQ2064" s="10"/>
      <c r="DR2064" s="10"/>
      <c r="DS2064" s="10"/>
    </row>
    <row r="2065" spans="1:123" s="101" customFormat="1" ht="10.95" customHeight="1" x14ac:dyDescent="0.25">
      <c r="A2065" s="75" t="s">
        <v>348</v>
      </c>
      <c r="B2065" s="95" t="str">
        <f t="shared" ref="B2065:B2068" si="576">IF(E2065&gt;0,"Bud02 " &amp; C2065 &amp;","&amp;D2065&amp;",'"&amp;E2065&amp;"',"&amp;1*R2065)</f>
        <v>Bud02 2020,5007,'xpr005',0.00149001547861768</v>
      </c>
      <c r="C2065" s="96">
        <f t="shared" ref="C2065:C2068" si="577">$E$5</f>
        <v>2020</v>
      </c>
      <c r="D2065" s="96">
        <v>5007</v>
      </c>
      <c r="E2065" s="97" t="str">
        <f>IF(LEFT(H2065,1) = "x",H2065,F2065)</f>
        <v>xpr005</v>
      </c>
      <c r="F2065" s="90">
        <v>500000</v>
      </c>
      <c r="G2065" s="98">
        <f>IF(""="",1,SUBSTITUTE(SUBSTITUTE("","xxp","xpp"),"xppm13","xppm08"))</f>
        <v>1</v>
      </c>
      <c r="H2065" s="98" t="str">
        <f>IF("xpr005"="",1,"xpr005")</f>
        <v>xpr005</v>
      </c>
      <c r="I2065" s="98">
        <f>IF("Ew57z"="",1,IF(LEFT("Ew57z",1)&lt;&gt;"E","Ew57z",1))</f>
        <v>1</v>
      </c>
      <c r="J2065" s="98" t="str">
        <f>IF("Ew57z"="",1,IF(LEFT("Ew57z",1)="E","Ew57z",1))</f>
        <v>Ew57z</v>
      </c>
      <c r="K2065" s="99" t="s">
        <v>355</v>
      </c>
      <c r="L2065" s="91">
        <v>5007</v>
      </c>
      <c r="M2065" s="100" t="str">
        <f>IF(LEFT($G2065,4)="xppm","*","")</f>
        <v/>
      </c>
      <c r="N2065" s="101" t="str">
        <f>UPPER(TRIM("          PAYROLL TAXES"))</f>
        <v>PAYROLL TAXES</v>
      </c>
      <c r="P2065" s="102" t="s">
        <v>356</v>
      </c>
      <c r="R2065" s="109">
        <f>IFERROR(IF(1*AB2065&gt;0,AB2065,V2065),V2065)</f>
        <v>1.4900154786176845E-3</v>
      </c>
      <c r="S2065" s="108"/>
      <c r="T2065" s="101">
        <f>IFERROR(IF(LEFT($G2065,4)="xppm",AD2065/VLOOKUP($G2065,$K$11:$Z$28,T$1,0),IF(LEFT($J2065,1)="E",AD2065/VLOOKUP($J2065,$K$11:$Z$28,T$1,0),AD2065/T$6)),"")</f>
        <v>1.3446887779148631E-3</v>
      </c>
      <c r="V2065" s="101">
        <f>IFERROR(IF(LEFT($G2065,4)="xppm",AF2065/VLOOKUP($G2065,$K$11:$Z$28,V$1,0),IF(LEFT($J2065,1)="E",AF2065/VLOOKUP($J2065,$K$11:$Z$28,V$1,0),AF2065/V$6)),"")</f>
        <v>1.4900154786176845E-3</v>
      </c>
      <c r="X2065" s="101">
        <f>IFERROR(IF(LEFT($G2065,4)="xppm",AH2065/VLOOKUP($G2065,$K$11:$Z$28,X$1,0),IF(LEFT($J2065,1)="E",AH2065/VLOOKUP($J2065,$K$11:$Z$28,X$1,0),AH2065/X$6)),"")</f>
        <v>1.8643386999079047E-3</v>
      </c>
      <c r="Z2065" s="101">
        <f>IFERROR(IF(LEFT($G2065,4)="xppm",AJ2065/VLOOKUP($G2065,$K$11:$Z$28,Z$1,0),IF(LEFT($J2065,1)="E",AJ2065/VLOOKUP($J2065,$K$11:$Z$28,Z$1,0),AJ2065/Z$6)),"")</f>
        <v>1.7499639593652506E-3</v>
      </c>
      <c r="AA2065" s="108"/>
      <c r="AB2065" s="99" t="str">
        <f>IFERROR(IF(LEFT($G2065,4)="xppm",AL2065/VLOOKUP($G2065,$K$11:$Z$28,AB$1,0),IF(LEFT($J2065,1)="E",AL2065/VLOOKUP($J2065,$K$11:$AB$28,AB$1,0),AL2065/AB$6)),"")</f>
        <v/>
      </c>
      <c r="AC2065" s="110"/>
      <c r="AD2065" s="14">
        <v>65093.56</v>
      </c>
      <c r="AE2065" s="14"/>
      <c r="AF2065" s="14">
        <v>212882.39</v>
      </c>
      <c r="AG2065" s="14"/>
      <c r="AH2065" s="14">
        <v>286929.40000000002</v>
      </c>
      <c r="AI2065" s="14"/>
      <c r="AJ2065" s="14">
        <v>316818.182286</v>
      </c>
      <c r="AK2065" s="65"/>
      <c r="AL2065" s="14">
        <v>0</v>
      </c>
      <c r="AM2065" s="65"/>
      <c r="AN2065" s="25">
        <v>21162.79</v>
      </c>
      <c r="AO2065" s="25">
        <v>22334.76</v>
      </c>
      <c r="AP2065" s="25">
        <v>28659.35</v>
      </c>
      <c r="AQ2065" s="25">
        <v>30127.8</v>
      </c>
      <c r="AR2065" s="25">
        <v>23793.65</v>
      </c>
      <c r="AS2065" s="25">
        <v>24820.35</v>
      </c>
      <c r="AT2065" s="25">
        <v>22730.78</v>
      </c>
      <c r="AU2065" s="25">
        <v>23379.94</v>
      </c>
      <c r="AV2065" s="25">
        <v>22936.31</v>
      </c>
      <c r="AW2065" s="25">
        <v>22133.72</v>
      </c>
      <c r="AX2065" s="25">
        <v>22214.29</v>
      </c>
      <c r="AY2065" s="25">
        <v>20745.55</v>
      </c>
      <c r="AZ2065" s="108"/>
      <c r="BA2065" s="10"/>
      <c r="BB2065" s="10"/>
      <c r="BC2065" s="10"/>
      <c r="BD2065" s="10"/>
      <c r="BE2065" s="10"/>
      <c r="BF2065" s="10"/>
      <c r="BG2065" s="10"/>
      <c r="BH2065" s="10"/>
      <c r="BI2065" s="10"/>
      <c r="BJ2065" s="10"/>
      <c r="BK2065" s="10"/>
      <c r="BL2065" s="10"/>
      <c r="BM2065" s="10"/>
      <c r="BN2065" s="10"/>
      <c r="BO2065" s="10"/>
      <c r="BP2065" s="10"/>
      <c r="BQ2065" s="10"/>
      <c r="BR2065" s="10"/>
      <c r="BS2065" s="10"/>
      <c r="BT2065" s="10"/>
      <c r="BU2065" s="10"/>
      <c r="BV2065" s="10"/>
      <c r="BW2065" s="10"/>
      <c r="BX2065" s="10"/>
      <c r="BY2065" s="10"/>
      <c r="BZ2065" s="10"/>
      <c r="CA2065" s="10"/>
      <c r="CB2065" s="10"/>
      <c r="CC2065" s="10"/>
      <c r="CD2065" s="10"/>
      <c r="CE2065" s="10"/>
      <c r="CF2065" s="10"/>
      <c r="CG2065" s="10"/>
      <c r="CH2065" s="10"/>
      <c r="CI2065" s="10"/>
      <c r="CJ2065" s="10"/>
      <c r="CK2065" s="10"/>
      <c r="CL2065" s="10"/>
      <c r="CM2065" s="10"/>
      <c r="CN2065" s="10"/>
      <c r="CO2065" s="10"/>
      <c r="CP2065" s="10"/>
      <c r="CQ2065" s="10"/>
      <c r="CR2065" s="10"/>
      <c r="CS2065" s="10"/>
      <c r="CT2065" s="10"/>
      <c r="CU2065" s="10"/>
      <c r="CV2065" s="10"/>
      <c r="CW2065" s="10"/>
      <c r="CX2065" s="10"/>
      <c r="CY2065" s="10"/>
      <c r="CZ2065" s="10"/>
      <c r="DA2065" s="10"/>
      <c r="DB2065" s="10"/>
      <c r="DC2065" s="10"/>
      <c r="DD2065" s="10"/>
      <c r="DE2065" s="10"/>
      <c r="DF2065" s="10"/>
      <c r="DG2065" s="10"/>
      <c r="DH2065" s="10"/>
      <c r="DI2065" s="10"/>
      <c r="DJ2065" s="10"/>
      <c r="DK2065" s="10"/>
      <c r="DL2065" s="10"/>
      <c r="DM2065" s="10"/>
      <c r="DN2065" s="10"/>
      <c r="DO2065" s="10"/>
      <c r="DP2065" s="10"/>
      <c r="DQ2065" s="10"/>
      <c r="DR2065" s="10"/>
      <c r="DS2065" s="10"/>
    </row>
    <row r="2066" spans="1:123" s="101" customFormat="1" ht="10.95" customHeight="1" x14ac:dyDescent="0.25">
      <c r="A2066" s="75" t="s">
        <v>348</v>
      </c>
      <c r="B2066" s="95" t="str">
        <f t="shared" si="576"/>
        <v>Bud02 2020,5007,'xpr002',0.00222078034421443</v>
      </c>
      <c r="C2066" s="96">
        <f t="shared" si="577"/>
        <v>2020</v>
      </c>
      <c r="D2066" s="96">
        <v>5007</v>
      </c>
      <c r="E2066" s="97" t="str">
        <f>IF(LEFT(H2066,1) = "x",H2066,F2066)</f>
        <v>xpr002</v>
      </c>
      <c r="F2066" s="90">
        <v>501100</v>
      </c>
      <c r="G2066" s="98">
        <f>IF(""="",1,SUBSTITUTE(SUBSTITUTE("","xxp","xpp"),"xppm13","xppm08"))</f>
        <v>1</v>
      </c>
      <c r="H2066" s="98" t="str">
        <f>IF("xpr002"="",1,"xpr002")</f>
        <v>xpr002</v>
      </c>
      <c r="I2066" s="98">
        <f>IF("Ewz"="",1,IF(LEFT("Ewz",1)&lt;&gt;"E","Ewz",1))</f>
        <v>1</v>
      </c>
      <c r="J2066" s="98" t="str">
        <f>IF("Ewz"="",1,IF(LEFT("Ewz",1)="E","Ewz",1))</f>
        <v>Ewz</v>
      </c>
      <c r="K2066" s="99" t="s">
        <v>357</v>
      </c>
      <c r="L2066" s="91">
        <v>5007</v>
      </c>
      <c r="M2066" s="100" t="str">
        <f>IF(LEFT($G2066,4)="xppm","*","")</f>
        <v/>
      </c>
      <c r="N2066" s="101" t="str">
        <f>UPPER(TRIM("          HEALTH INSURANCE"))</f>
        <v>HEALTH INSURANCE</v>
      </c>
      <c r="P2066" s="102" t="s">
        <v>356</v>
      </c>
      <c r="R2066" s="109">
        <f>IFERROR(IF(1*AB2066&gt;0,AB2066,V2066),V2066)</f>
        <v>2.2207803442144286E-3</v>
      </c>
      <c r="S2066" s="108"/>
      <c r="T2066" s="101">
        <f>IFERROR(IF(LEFT($G2066,4)="xppm",AD2066/VLOOKUP($G2066,$K$11:$Z$28,T$1,0),IF(LEFT($J2066,1)="E",AD2066/VLOOKUP($J2066,$K$11:$Z$28,T$1,0),AD2066/T$6)),"")</f>
        <v>1.9456310326823165E-3</v>
      </c>
      <c r="V2066" s="101">
        <f>IFERROR(IF(LEFT($G2066,4)="xppm",AF2066/VLOOKUP($G2066,$K$11:$Z$28,V$1,0),IF(LEFT($J2066,1)="E",AF2066/VLOOKUP($J2066,$K$11:$Z$28,V$1,0),AF2066/V$6)),"")</f>
        <v>2.2207803442144286E-3</v>
      </c>
      <c r="X2066" s="101">
        <f>IFERROR(IF(LEFT($G2066,4)="xppm",AH2066/VLOOKUP($G2066,$K$11:$Z$28,X$1,0),IF(LEFT($J2066,1)="E",AH2066/VLOOKUP($J2066,$K$11:$Z$28,X$1,0),AH2066/X$6)),"")</f>
        <v>2.8874824511711502E-3</v>
      </c>
      <c r="Z2066" s="101">
        <f>IFERROR(IF(LEFT($G2066,4)="xppm",AJ2066/VLOOKUP($G2066,$K$11:$Z$28,Z$1,0),IF(LEFT($J2066,1)="E",AJ2066/VLOOKUP($J2066,$K$11:$Z$28,Z$1,0),AJ2066/Z$6)),"")</f>
        <v>2.4696071040977989E-3</v>
      </c>
      <c r="AA2066" s="108"/>
      <c r="AB2066" s="99" t="str">
        <f>IFERROR(IF(LEFT($G2066,4)="xppm",AL2066/VLOOKUP($G2066,$K$11:$Z$28,AB$1,0),IF(LEFT($J2066,1)="E",AL2066/VLOOKUP($J2066,$K$11:$AB$28,AB$1,0),AL2066/AB$6)),"")</f>
        <v/>
      </c>
      <c r="AC2066" s="110"/>
      <c r="AD2066" s="14">
        <v>96640.06</v>
      </c>
      <c r="AE2066" s="14"/>
      <c r="AF2066" s="14">
        <v>324757.17</v>
      </c>
      <c r="AG2066" s="14"/>
      <c r="AH2066" s="14">
        <v>451351.01</v>
      </c>
      <c r="AI2066" s="14"/>
      <c r="AJ2066" s="14">
        <v>460740</v>
      </c>
      <c r="AK2066" s="65"/>
      <c r="AL2066" s="14">
        <v>0</v>
      </c>
      <c r="AM2066" s="65"/>
      <c r="AN2066" s="25">
        <v>39239.870000000003</v>
      </c>
      <c r="AO2066" s="25">
        <v>20048.75</v>
      </c>
      <c r="AP2066" s="25">
        <v>31848.05</v>
      </c>
      <c r="AQ2066" s="25">
        <v>29943.09</v>
      </c>
      <c r="AR2066" s="25">
        <v>48596.22</v>
      </c>
      <c r="AS2066" s="25">
        <v>36957.300000000003</v>
      </c>
      <c r="AT2066" s="25">
        <v>39425.67</v>
      </c>
      <c r="AU2066" s="25">
        <v>37191.75</v>
      </c>
      <c r="AV2066" s="25">
        <v>36003.08</v>
      </c>
      <c r="AW2066" s="25">
        <v>33612.660000000003</v>
      </c>
      <c r="AX2066" s="25">
        <v>32512.5</v>
      </c>
      <c r="AY2066" s="25">
        <v>30514.9</v>
      </c>
      <c r="AZ2066" s="108"/>
      <c r="BA2066" s="10"/>
      <c r="BB2066" s="10"/>
      <c r="BC2066" s="10"/>
      <c r="BD2066" s="10"/>
      <c r="BE2066" s="10"/>
      <c r="BF2066" s="10"/>
      <c r="BG2066" s="10"/>
      <c r="BH2066" s="10"/>
      <c r="BI2066" s="10"/>
      <c r="BJ2066" s="10"/>
      <c r="BK2066" s="10"/>
      <c r="BL2066" s="10"/>
      <c r="BM2066" s="10"/>
      <c r="BN2066" s="10"/>
      <c r="BO2066" s="10"/>
      <c r="BP2066" s="10"/>
      <c r="BQ2066" s="10"/>
      <c r="BR2066" s="10"/>
      <c r="BS2066" s="10"/>
      <c r="BT2066" s="10"/>
      <c r="BU2066" s="10"/>
      <c r="BV2066" s="10"/>
      <c r="BW2066" s="10"/>
      <c r="BX2066" s="10"/>
      <c r="BY2066" s="10"/>
      <c r="BZ2066" s="10"/>
      <c r="CA2066" s="10"/>
      <c r="CB2066" s="10"/>
      <c r="CC2066" s="10"/>
      <c r="CD2066" s="10"/>
      <c r="CE2066" s="10"/>
      <c r="CF2066" s="10"/>
      <c r="CG2066" s="10"/>
      <c r="CH2066" s="10"/>
      <c r="CI2066" s="10"/>
      <c r="CJ2066" s="10"/>
      <c r="CK2066" s="10"/>
      <c r="CL2066" s="10"/>
      <c r="CM2066" s="10"/>
      <c r="CN2066" s="10"/>
      <c r="CO2066" s="10"/>
      <c r="CP2066" s="10"/>
      <c r="CQ2066" s="10"/>
      <c r="CR2066" s="10"/>
      <c r="CS2066" s="10"/>
      <c r="CT2066" s="10"/>
      <c r="CU2066" s="10"/>
      <c r="CV2066" s="10"/>
      <c r="CW2066" s="10"/>
      <c r="CX2066" s="10"/>
      <c r="CY2066" s="10"/>
      <c r="CZ2066" s="10"/>
      <c r="DA2066" s="10"/>
      <c r="DB2066" s="10"/>
      <c r="DC2066" s="10"/>
      <c r="DD2066" s="10"/>
      <c r="DE2066" s="10"/>
      <c r="DF2066" s="10"/>
      <c r="DG2066" s="10"/>
      <c r="DH2066" s="10"/>
      <c r="DI2066" s="10"/>
      <c r="DJ2066" s="10"/>
      <c r="DK2066" s="10"/>
      <c r="DL2066" s="10"/>
      <c r="DM2066" s="10"/>
      <c r="DN2066" s="10"/>
      <c r="DO2066" s="10"/>
      <c r="DP2066" s="10"/>
      <c r="DQ2066" s="10"/>
      <c r="DR2066" s="10"/>
      <c r="DS2066" s="10"/>
    </row>
    <row r="2067" spans="1:123" s="101" customFormat="1" ht="10.95" customHeight="1" x14ac:dyDescent="0.25">
      <c r="A2067" s="75" t="s">
        <v>348</v>
      </c>
      <c r="B2067" s="95" t="str">
        <f t="shared" si="576"/>
        <v>Bud02 2020,5007,'xpr006',0.000319759734014052</v>
      </c>
      <c r="C2067" s="96">
        <f t="shared" si="577"/>
        <v>2020</v>
      </c>
      <c r="D2067" s="96">
        <v>5007</v>
      </c>
      <c r="E2067" s="97" t="str">
        <f>IF(LEFT(H2067,1) = "x",H2067,F2067)</f>
        <v>xpr006</v>
      </c>
      <c r="F2067" s="90">
        <v>503000</v>
      </c>
      <c r="G2067" s="98">
        <f>IF(""="",1,SUBSTITUTE(SUBSTITUTE("","xxp","xpp"),"xppm13","xppm08"))</f>
        <v>1</v>
      </c>
      <c r="H2067" s="98" t="str">
        <f>IF("xpr006"="",1,"xpr006")</f>
        <v>xpr006</v>
      </c>
      <c r="I2067" s="98">
        <f>IF("Ewz"="",1,IF(LEFT("Ewz",1)&lt;&gt;"E","Ewz",1))</f>
        <v>1</v>
      </c>
      <c r="J2067" s="98" t="str">
        <f>IF("Ewz"="",1,IF(LEFT("Ewz",1)="E","Ewz",1))</f>
        <v>Ewz</v>
      </c>
      <c r="K2067" s="99" t="s">
        <v>358</v>
      </c>
      <c r="L2067" s="91">
        <v>5007</v>
      </c>
      <c r="M2067" s="100" t="str">
        <f>IF(LEFT($G2067,4)="xppm","*","")</f>
        <v/>
      </c>
      <c r="N2067" s="101" t="str">
        <f>UPPER(TRIM("          WORKMANS COMP INSURANCE"))</f>
        <v>WORKMANS COMP INSURANCE</v>
      </c>
      <c r="P2067" s="102" t="s">
        <v>359</v>
      </c>
      <c r="R2067" s="109">
        <f>IFERROR(IF(1*AB2067&gt;0,AB2067,V2067),V2067)</f>
        <v>3.1975973401405177E-4</v>
      </c>
      <c r="S2067" s="108"/>
      <c r="T2067" s="101">
        <f>IFERROR(IF(LEFT($G2067,4)="xppm",AD2067/VLOOKUP($G2067,$K$11:$Z$28,T$1,0),IF(LEFT($J2067,1)="E",AD2067/VLOOKUP($J2067,$K$11:$Z$28,T$1,0),AD2067/T$6)),"")</f>
        <v>3.1380407920225597E-4</v>
      </c>
      <c r="V2067" s="101">
        <f>IFERROR(IF(LEFT($G2067,4)="xppm",AF2067/VLOOKUP($G2067,$K$11:$Z$28,V$1,0),IF(LEFT($J2067,1)="E",AF2067/VLOOKUP($J2067,$K$11:$Z$28,V$1,0),AF2067/V$6)),"")</f>
        <v>3.1975973401405177E-4</v>
      </c>
      <c r="X2067" s="101">
        <f>IFERROR(IF(LEFT($G2067,4)="xppm",AH2067/VLOOKUP($G2067,$K$11:$Z$28,X$1,0),IF(LEFT($J2067,1)="E",AH2067/VLOOKUP($J2067,$K$11:$Z$28,X$1,0),AH2067/X$6)),"")</f>
        <v>4.8073407666376341E-4</v>
      </c>
      <c r="Z2067" s="101">
        <f>IFERROR(IF(LEFT($G2067,4)="xppm",AJ2067/VLOOKUP($G2067,$K$11:$Z$28,Z$1,0),IF(LEFT($J2067,1)="E",AJ2067/VLOOKUP($J2067,$K$11:$Z$28,Z$1,0),AJ2067/Z$6)),"")</f>
        <v>3.342122284904848E-4</v>
      </c>
      <c r="AA2067" s="108"/>
      <c r="AB2067" s="99" t="str">
        <f>IFERROR(IF(LEFT($G2067,4)="xppm",AL2067/VLOOKUP($G2067,$K$11:$Z$28,AB$1,0),IF(LEFT($J2067,1)="E",AL2067/VLOOKUP($J2067,$K$11:$AB$28,AB$1,0),AL2067/AB$6)),"")</f>
        <v/>
      </c>
      <c r="AC2067" s="110"/>
      <c r="AD2067" s="14">
        <v>15586.74</v>
      </c>
      <c r="AE2067" s="14"/>
      <c r="AF2067" s="14">
        <v>46760.26</v>
      </c>
      <c r="AG2067" s="14"/>
      <c r="AH2067" s="14">
        <v>75144.98</v>
      </c>
      <c r="AI2067" s="14"/>
      <c r="AJ2067" s="14">
        <v>62352</v>
      </c>
      <c r="AK2067" s="65"/>
      <c r="AL2067" s="14">
        <v>0</v>
      </c>
      <c r="AM2067" s="65"/>
      <c r="AN2067" s="25">
        <v>4636.5</v>
      </c>
      <c r="AO2067" s="25">
        <v>4636.5</v>
      </c>
      <c r="AP2067" s="25">
        <v>4636.5</v>
      </c>
      <c r="AQ2067" s="25">
        <v>5195.62</v>
      </c>
      <c r="AR2067" s="25">
        <v>5195.58</v>
      </c>
      <c r="AS2067" s="25">
        <v>5195.58</v>
      </c>
      <c r="AT2067" s="25">
        <v>5195.58</v>
      </c>
      <c r="AU2067" s="25">
        <v>5195.58</v>
      </c>
      <c r="AV2067" s="25">
        <v>5195.58</v>
      </c>
      <c r="AW2067" s="25">
        <v>5195.58</v>
      </c>
      <c r="AX2067" s="25">
        <v>5195.58</v>
      </c>
      <c r="AY2067" s="25">
        <v>5195.58</v>
      </c>
      <c r="AZ2067" s="108"/>
      <c r="BA2067" s="10"/>
      <c r="BB2067" s="10"/>
      <c r="BC2067" s="10"/>
      <c r="BD2067" s="10"/>
      <c r="BE2067" s="10"/>
      <c r="BF2067" s="10"/>
      <c r="BG2067" s="10"/>
      <c r="BH2067" s="10"/>
      <c r="BI2067" s="10"/>
      <c r="BJ2067" s="10"/>
      <c r="BK2067" s="10"/>
      <c r="BL2067" s="10"/>
      <c r="BM2067" s="10"/>
      <c r="BN2067" s="10"/>
      <c r="BO2067" s="10"/>
      <c r="BP2067" s="10"/>
      <c r="BQ2067" s="10"/>
      <c r="BR2067" s="10"/>
      <c r="BS2067" s="10"/>
      <c r="BT2067" s="10"/>
      <c r="BU2067" s="10"/>
      <c r="BV2067" s="10"/>
      <c r="BW2067" s="10"/>
      <c r="BX2067" s="10"/>
      <c r="BY2067" s="10"/>
      <c r="BZ2067" s="10"/>
      <c r="CA2067" s="10"/>
      <c r="CB2067" s="10"/>
      <c r="CC2067" s="10"/>
      <c r="CD2067" s="10"/>
      <c r="CE2067" s="10"/>
      <c r="CF2067" s="10"/>
      <c r="CG2067" s="10"/>
      <c r="CH2067" s="10"/>
      <c r="CI2067" s="10"/>
      <c r="CJ2067" s="10"/>
      <c r="CK2067" s="10"/>
      <c r="CL2067" s="10"/>
      <c r="CM2067" s="10"/>
      <c r="CN2067" s="10"/>
      <c r="CO2067" s="10"/>
      <c r="CP2067" s="10"/>
      <c r="CQ2067" s="10"/>
      <c r="CR2067" s="10"/>
      <c r="CS2067" s="10"/>
      <c r="CT2067" s="10"/>
      <c r="CU2067" s="10"/>
      <c r="CV2067" s="10"/>
      <c r="CW2067" s="10"/>
      <c r="CX2067" s="10"/>
      <c r="CY2067" s="10"/>
      <c r="CZ2067" s="10"/>
      <c r="DA2067" s="10"/>
      <c r="DB2067" s="10"/>
      <c r="DC2067" s="10"/>
      <c r="DD2067" s="10"/>
      <c r="DE2067" s="10"/>
      <c r="DF2067" s="10"/>
      <c r="DG2067" s="10"/>
      <c r="DH2067" s="10"/>
      <c r="DI2067" s="10"/>
      <c r="DJ2067" s="10"/>
      <c r="DK2067" s="10"/>
      <c r="DL2067" s="10"/>
      <c r="DM2067" s="10"/>
      <c r="DN2067" s="10"/>
      <c r="DO2067" s="10"/>
      <c r="DP2067" s="10"/>
      <c r="DQ2067" s="10"/>
      <c r="DR2067" s="10"/>
      <c r="DS2067" s="10"/>
    </row>
    <row r="2068" spans="1:123" s="101" customFormat="1" ht="10.95" customHeight="1" x14ac:dyDescent="0.25">
      <c r="A2068" s="75" t="s">
        <v>348</v>
      </c>
      <c r="B2068" s="95" t="str">
        <f t="shared" si="576"/>
        <v>Bud02 2020,5007,'xpr004',0.00012131128599801</v>
      </c>
      <c r="C2068" s="96">
        <f t="shared" si="577"/>
        <v>2020</v>
      </c>
      <c r="D2068" s="96">
        <v>5007</v>
      </c>
      <c r="E2068" s="97" t="str">
        <f>IF(LEFT(H2068,1) = "x",H2068,F2068)</f>
        <v>xpr004</v>
      </c>
      <c r="F2068" s="90">
        <v>501500</v>
      </c>
      <c r="G2068" s="98">
        <f>IF(""="",1,SUBSTITUTE(SUBSTITUTE("","xxp","xpp"),"xppm13","xppm08"))</f>
        <v>1</v>
      </c>
      <c r="H2068" s="98" t="str">
        <f>IF("xpr004"="",1,"xpr004")</f>
        <v>xpr004</v>
      </c>
      <c r="I2068" s="98">
        <f>IF("Ewz"="",1,IF(LEFT("Ewz",1)&lt;&gt;"E","Ewz",1))</f>
        <v>1</v>
      </c>
      <c r="J2068" s="98" t="str">
        <f>IF("Ewz"="",1,IF(LEFT("Ewz",1)="E","Ewz",1))</f>
        <v>Ewz</v>
      </c>
      <c r="K2068" s="99" t="s">
        <v>360</v>
      </c>
      <c r="L2068" s="91">
        <v>5007</v>
      </c>
      <c r="M2068" s="100" t="str">
        <f>IF(LEFT($G2068,4)="xppm","*","")</f>
        <v/>
      </c>
      <c r="N2068" s="101" t="str">
        <f>UPPER(TRIM("          OTHER"))</f>
        <v>OTHER</v>
      </c>
      <c r="P2068" s="102" t="s">
        <v>356</v>
      </c>
      <c r="R2068" s="109">
        <f>IFERROR(IF(1*AB2068&gt;0,AB2068,V2068),V2068)</f>
        <v>1.2131128599800981E-4</v>
      </c>
      <c r="S2068" s="108"/>
      <c r="T2068" s="101">
        <f>IFERROR(IF(LEFT($G2068,4)="xppm",AD2068/VLOOKUP($G2068,$K$11:$Z$28,T$1,0),IF(LEFT($J2068,1)="E",AD2068/VLOOKUP($J2068,$K$11:$Z$28,T$1,0),AD2068/T$6)),"")</f>
        <v>8.0695117776682123E-5</v>
      </c>
      <c r="V2068" s="101">
        <f>IFERROR(IF(LEFT($G2068,4)="xppm",AF2068/VLOOKUP($G2068,$K$11:$Z$28,V$1,0),IF(LEFT($J2068,1)="E",AF2068/VLOOKUP($J2068,$K$11:$Z$28,V$1,0),AF2068/V$6)),"")</f>
        <v>1.2131128599800981E-4</v>
      </c>
      <c r="X2068" s="101">
        <f>IFERROR(IF(LEFT($G2068,4)="xppm",AH2068/VLOOKUP($G2068,$K$11:$Z$28,X$1,0),IF(LEFT($J2068,1)="E",AH2068/VLOOKUP($J2068,$K$11:$Z$28,X$1,0),AH2068/X$6)),"")</f>
        <v>1.7446445323083583E-4</v>
      </c>
      <c r="Z2068" s="101">
        <f>IFERROR(IF(LEFT($G2068,4)="xppm",AJ2068/VLOOKUP($G2068,$K$11:$Z$28,Z$1,0),IF(LEFT($J2068,1)="E",AJ2068/VLOOKUP($J2068,$K$11:$Z$28,Z$1,0),AJ2068/Z$6)),"")</f>
        <v>8.6897752249931676E-5</v>
      </c>
      <c r="AA2068" s="108"/>
      <c r="AB2068" s="99" t="str">
        <f>IFERROR(IF(LEFT($G2068,4)="xppm",AL2068/VLOOKUP($G2068,$K$11:$Z$28,AB$1,0),IF(LEFT($J2068,1)="E",AL2068/VLOOKUP($J2068,$K$11:$AB$28,AB$1,0),AL2068/AB$6)),"")</f>
        <v/>
      </c>
      <c r="AC2068" s="110"/>
      <c r="AD2068" s="14">
        <v>4008.15</v>
      </c>
      <c r="AE2068" s="14"/>
      <c r="AF2068" s="14">
        <v>17740.03</v>
      </c>
      <c r="AG2068" s="14"/>
      <c r="AH2068" s="14">
        <v>27271.06</v>
      </c>
      <c r="AI2068" s="14"/>
      <c r="AJ2068" s="14">
        <v>16212</v>
      </c>
      <c r="AK2068" s="65"/>
      <c r="AL2068" s="14">
        <v>0</v>
      </c>
      <c r="AM2068" s="65"/>
      <c r="AN2068" s="25">
        <v>2335.11</v>
      </c>
      <c r="AO2068" s="25">
        <v>1962.69</v>
      </c>
      <c r="AP2068" s="25">
        <v>1935.86</v>
      </c>
      <c r="AQ2068" s="25">
        <v>2463.35</v>
      </c>
      <c r="AR2068" s="25">
        <v>2957.96</v>
      </c>
      <c r="AS2068" s="25">
        <v>2243.02</v>
      </c>
      <c r="AT2068" s="25">
        <v>2315.56</v>
      </c>
      <c r="AU2068" s="25">
        <v>2462.7800000000002</v>
      </c>
      <c r="AV2068" s="25">
        <v>1289.21</v>
      </c>
      <c r="AW2068" s="25">
        <v>1553.02</v>
      </c>
      <c r="AX2068" s="25">
        <v>1226.74</v>
      </c>
      <c r="AY2068" s="25">
        <v>1228.3900000000001</v>
      </c>
      <c r="AZ2068" s="108"/>
      <c r="BA2068" s="10"/>
      <c r="BB2068" s="10"/>
      <c r="BC2068" s="10"/>
      <c r="BD2068" s="10"/>
      <c r="BE2068" s="10"/>
      <c r="BF2068" s="10"/>
      <c r="BG2068" s="10"/>
      <c r="BH2068" s="10"/>
      <c r="BI2068" s="10"/>
      <c r="BJ2068" s="10"/>
      <c r="BK2068" s="10"/>
      <c r="BL2068" s="10"/>
      <c r="BM2068" s="10"/>
      <c r="BN2068" s="10"/>
      <c r="BO2068" s="10"/>
      <c r="BP2068" s="10"/>
      <c r="BQ2068" s="10"/>
      <c r="BR2068" s="10"/>
      <c r="BS2068" s="10"/>
      <c r="BT2068" s="10"/>
      <c r="BU2068" s="10"/>
      <c r="BV2068" s="10"/>
      <c r="BW2068" s="10"/>
      <c r="BX2068" s="10"/>
      <c r="BY2068" s="10"/>
      <c r="BZ2068" s="10"/>
      <c r="CA2068" s="10"/>
      <c r="CB2068" s="10"/>
      <c r="CC2068" s="10"/>
      <c r="CD2068" s="10"/>
      <c r="CE2068" s="10"/>
      <c r="CF2068" s="10"/>
      <c r="CG2068" s="10"/>
      <c r="CH2068" s="10"/>
      <c r="CI2068" s="10"/>
      <c r="CJ2068" s="10"/>
      <c r="CK2068" s="10"/>
      <c r="CL2068" s="10"/>
      <c r="CM2068" s="10"/>
      <c r="CN2068" s="10"/>
      <c r="CO2068" s="10"/>
      <c r="CP2068" s="10"/>
      <c r="CQ2068" s="10"/>
      <c r="CR2068" s="10"/>
      <c r="CS2068" s="10"/>
      <c r="CT2068" s="10"/>
      <c r="CU2068" s="10"/>
      <c r="CV2068" s="10"/>
      <c r="CW2068" s="10"/>
      <c r="CX2068" s="10"/>
      <c r="CY2068" s="10"/>
      <c r="CZ2068" s="10"/>
      <c r="DA2068" s="10"/>
      <c r="DB2068" s="10"/>
      <c r="DC2068" s="10"/>
      <c r="DD2068" s="10"/>
      <c r="DE2068" s="10"/>
      <c r="DF2068" s="10"/>
      <c r="DG2068" s="10"/>
      <c r="DH2068" s="10"/>
      <c r="DI2068" s="10"/>
      <c r="DJ2068" s="10"/>
      <c r="DK2068" s="10"/>
      <c r="DL2068" s="10"/>
      <c r="DM2068" s="10"/>
      <c r="DN2068" s="10"/>
      <c r="DO2068" s="10"/>
      <c r="DP2068" s="10"/>
      <c r="DQ2068" s="10"/>
      <c r="DR2068" s="10"/>
      <c r="DS2068" s="10"/>
    </row>
    <row r="2069" spans="1:123" ht="4.05" customHeight="1" x14ac:dyDescent="0.25">
      <c r="A2069" s="75" t="s">
        <v>348</v>
      </c>
      <c r="E2069" s="111"/>
      <c r="F2069" s="112"/>
      <c r="T2069" s="25"/>
      <c r="U2069" s="25"/>
      <c r="V2069" s="25"/>
      <c r="W2069" s="25"/>
      <c r="X2069" s="25"/>
      <c r="Y2069" s="25"/>
      <c r="Z2069" s="25"/>
      <c r="AA2069" s="25"/>
      <c r="AB2069" s="14"/>
      <c r="AC2069" s="14"/>
    </row>
    <row r="2070" spans="1:123" s="86" customFormat="1" ht="15" customHeight="1" x14ac:dyDescent="0.25">
      <c r="A2070" s="75" t="s">
        <v>348</v>
      </c>
      <c r="B2070" s="80"/>
      <c r="C2070" s="80"/>
      <c r="D2070" s="80"/>
      <c r="E2070" s="81"/>
      <c r="F2070" s="82"/>
      <c r="G2070" s="81"/>
      <c r="H2070" s="81"/>
      <c r="I2070" s="81"/>
      <c r="J2070" s="81"/>
      <c r="K2070" s="81"/>
      <c r="L2070" s="83">
        <f>L2071</f>
        <v>5007</v>
      </c>
      <c r="M2070" s="84" t="s">
        <v>361</v>
      </c>
      <c r="N2070" s="84"/>
      <c r="O2070" s="84"/>
      <c r="P2070" s="84"/>
      <c r="Q2070" s="84"/>
      <c r="R2070" s="84"/>
      <c r="S2070" s="84"/>
      <c r="T2070" s="84"/>
      <c r="U2070" s="84"/>
      <c r="V2070" s="84"/>
      <c r="W2070" s="84"/>
      <c r="X2070" s="84"/>
      <c r="Y2070" s="84"/>
      <c r="Z2070" s="84"/>
      <c r="AA2070" s="84"/>
      <c r="AB2070" s="81"/>
      <c r="AC2070" s="81"/>
      <c r="AD2070" s="14"/>
      <c r="AE2070" s="14"/>
      <c r="AF2070" s="14"/>
      <c r="AG2070" s="14"/>
      <c r="AH2070" s="14"/>
      <c r="AI2070" s="14"/>
      <c r="AJ2070" s="14"/>
      <c r="AK2070" s="14"/>
      <c r="AL2070" s="14"/>
      <c r="AM2070" s="14"/>
      <c r="AN2070" s="85"/>
      <c r="AO2070" s="85"/>
      <c r="AP2070" s="85"/>
      <c r="AQ2070" s="85"/>
      <c r="AR2070" s="85"/>
      <c r="AS2070" s="85"/>
      <c r="AT2070" s="85"/>
      <c r="AU2070" s="85"/>
      <c r="AV2070" s="85"/>
      <c r="AW2070" s="85"/>
      <c r="AX2070" s="85"/>
      <c r="AY2070" s="85"/>
      <c r="AZ2070" s="84"/>
      <c r="BA2070" s="10"/>
      <c r="BB2070" s="10"/>
      <c r="BC2070" s="10"/>
      <c r="BD2070" s="10"/>
      <c r="BE2070" s="10"/>
      <c r="BF2070" s="10"/>
      <c r="BG2070" s="10"/>
      <c r="BH2070" s="10"/>
      <c r="BI2070" s="10"/>
      <c r="BJ2070" s="10"/>
      <c r="BK2070" s="10"/>
      <c r="BL2070" s="10"/>
      <c r="BM2070" s="10"/>
      <c r="BN2070" s="10"/>
      <c r="BO2070" s="10"/>
      <c r="BP2070" s="10"/>
      <c r="BQ2070" s="10"/>
      <c r="BR2070" s="10"/>
      <c r="BS2070" s="10"/>
      <c r="BT2070" s="10"/>
      <c r="BU2070" s="10"/>
      <c r="BV2070" s="10"/>
      <c r="BW2070" s="10"/>
      <c r="BX2070" s="10"/>
      <c r="BY2070" s="10"/>
      <c r="BZ2070" s="10"/>
      <c r="CA2070" s="10"/>
      <c r="CB2070" s="10"/>
      <c r="CC2070" s="10"/>
      <c r="CD2070" s="10"/>
      <c r="CE2070" s="10"/>
      <c r="CF2070" s="10"/>
      <c r="CG2070" s="10"/>
      <c r="CH2070" s="10"/>
      <c r="CI2070" s="10"/>
      <c r="CJ2070" s="10"/>
      <c r="CK2070" s="10"/>
      <c r="CL2070" s="10"/>
      <c r="CM2070" s="10"/>
      <c r="CN2070" s="10"/>
      <c r="CO2070" s="10"/>
      <c r="CP2070" s="10"/>
      <c r="CQ2070" s="10"/>
      <c r="CR2070" s="10"/>
      <c r="CS2070" s="10"/>
      <c r="CT2070" s="10"/>
      <c r="CU2070" s="10"/>
      <c r="CV2070" s="10"/>
      <c r="CW2070" s="10"/>
      <c r="CX2070" s="10"/>
      <c r="CY2070" s="10"/>
      <c r="CZ2070" s="10"/>
      <c r="DA2070" s="10"/>
      <c r="DB2070" s="10"/>
      <c r="DC2070" s="10"/>
      <c r="DD2070" s="10"/>
      <c r="DE2070" s="10"/>
      <c r="DF2070" s="10"/>
      <c r="DG2070" s="10"/>
      <c r="DH2070" s="10"/>
      <c r="DI2070" s="10"/>
      <c r="DJ2070" s="10"/>
      <c r="DK2070" s="10"/>
      <c r="DL2070" s="10"/>
      <c r="DM2070" s="10"/>
      <c r="DN2070" s="10"/>
      <c r="DO2070" s="10"/>
      <c r="DP2070" s="10"/>
      <c r="DQ2070" s="10"/>
      <c r="DR2070" s="10"/>
      <c r="DS2070" s="10"/>
    </row>
    <row r="2071" spans="1:123" s="101" customFormat="1" ht="10.95" customHeight="1" x14ac:dyDescent="0.25">
      <c r="A2071" s="75" t="s">
        <v>348</v>
      </c>
      <c r="B2071" s="95" t="str">
        <f t="shared" ref="B2071" si="578">IF(E2071&gt;0,"Bud02 " &amp; C2071 &amp;","&amp;D2071&amp;",'"&amp;E2071&amp;"',"&amp;1*R2071)</f>
        <v>Bud02 2020,5007,'xhnm06',0.0156407977718867</v>
      </c>
      <c r="C2071" s="96">
        <f t="shared" ref="C2071" si="579">$E$5</f>
        <v>2020</v>
      </c>
      <c r="D2071" s="96">
        <v>5007</v>
      </c>
      <c r="E2071" s="97" t="str">
        <f>IF(LEFT(H2071,1) = "x",H2071,F2071)</f>
        <v>xhnm06</v>
      </c>
      <c r="F2071" s="90">
        <v>506500</v>
      </c>
      <c r="G2071" s="98">
        <f>IF(""="",1,SUBSTITUTE(SUBSTITUTE("","xxp","xpp"),"xppm13","xppm08"))</f>
        <v>1</v>
      </c>
      <c r="H2071" s="98" t="str">
        <f>IF("xhnm06"="",1,"xhnm06")</f>
        <v>xhnm06</v>
      </c>
      <c r="I2071" s="98">
        <f>IF("E120z"="",1,IF(LEFT("E120z",1)&lt;&gt;"E","E120z",1))</f>
        <v>1</v>
      </c>
      <c r="J2071" s="98" t="str">
        <f>IF("E120z"="",1,IF(LEFT("E120z",1)="E","E120z",1))</f>
        <v>E120z</v>
      </c>
      <c r="K2071" s="99" t="s">
        <v>362</v>
      </c>
      <c r="L2071" s="91">
        <v>5007</v>
      </c>
      <c r="M2071" s="100" t="str">
        <f>IF(LEFT($G2071,4)="xppm","*","")</f>
        <v/>
      </c>
      <c r="N2071" s="101" t="str">
        <f>UPPER(TRIM("          HOUSE THERAPY - MEDICARE B"))</f>
        <v>HOUSE THERAPY - MEDICARE B</v>
      </c>
      <c r="P2071" s="102" t="s">
        <v>356</v>
      </c>
      <c r="R2071" s="109">
        <f>IFERROR(IF(1*AB2071&gt;0,AB2071,V2071),V2071)</f>
        <v>1.5640797771886747E-2</v>
      </c>
      <c r="S2071" s="108"/>
      <c r="T2071" s="101">
        <f>IFERROR(IF(LEFT($G2071,4)="xppm",AD2071/VLOOKUP($G2071,$K$11:$Z$28,T$1,0),IF(LEFT($J2071,1)="E",AD2071/VLOOKUP($J2071,$K$11:$Z$28,T$1,0),AD2071/T$6)),"")</f>
        <v>1.1429631638472128E-2</v>
      </c>
      <c r="V2071" s="101">
        <f>IFERROR(IF(LEFT($G2071,4)="xppm",AF2071/VLOOKUP($G2071,$K$11:$Z$28,V$1,0),IF(LEFT($J2071,1)="E",AF2071/VLOOKUP($J2071,$K$11:$Z$28,V$1,0),AF2071/V$6)),"")</f>
        <v>1.5640797771886747E-2</v>
      </c>
      <c r="X2071" s="101">
        <f>IFERROR(IF(LEFT($G2071,4)="xppm",AH2071/VLOOKUP($G2071,$K$11:$Z$28,X$1,0),IF(LEFT($J2071,1)="E",AH2071/VLOOKUP($J2071,$K$11:$Z$28,X$1,0),AH2071/X$6)),"")</f>
        <v>1.039798576576725E-2</v>
      </c>
      <c r="Z2071" s="101">
        <f>IFERROR(IF(LEFT($G2071,4)="xppm",AJ2071/VLOOKUP($G2071,$K$11:$Z$28,Z$1,0),IF(LEFT($J2071,1)="E",AJ2071/VLOOKUP($J2071,$K$11:$Z$28,Z$1,0),AJ2071/Z$6)),"")</f>
        <v>1.2246140431801918E-2</v>
      </c>
      <c r="AA2071" s="108"/>
      <c r="AB2071" s="99" t="str">
        <f>IFERROR(IF(LEFT($G2071,4)="xppm",AL2071/VLOOKUP($G2071,$K$11:$Z$28,AB$1,0),IF(LEFT($J2071,1)="E",AL2071/VLOOKUP($J2071,$K$11:$AB$28,AB$1,0),AL2071/AB$6)),"")</f>
        <v/>
      </c>
      <c r="AC2071" s="110"/>
      <c r="AD2071" s="14">
        <v>41346.129999999997</v>
      </c>
      <c r="AE2071" s="14"/>
      <c r="AF2071" s="14">
        <v>161861</v>
      </c>
      <c r="AG2071" s="14"/>
      <c r="AH2071" s="14">
        <v>106322.29</v>
      </c>
      <c r="AI2071" s="14"/>
      <c r="AJ2071" s="14">
        <v>122917.526124</v>
      </c>
      <c r="AK2071" s="65"/>
      <c r="AL2071" s="14">
        <v>0</v>
      </c>
      <c r="AM2071" s="65"/>
      <c r="AN2071" s="25">
        <v>2672.34</v>
      </c>
      <c r="AO2071" s="25">
        <v>5953.42</v>
      </c>
      <c r="AP2071" s="25">
        <v>14882.01</v>
      </c>
      <c r="AQ2071" s="25">
        <v>28500.85</v>
      </c>
      <c r="AR2071" s="25">
        <v>25124.47</v>
      </c>
      <c r="AS2071" s="25">
        <v>25274.33</v>
      </c>
      <c r="AT2071" s="25">
        <v>14639.59</v>
      </c>
      <c r="AU2071" s="25">
        <v>15862.86</v>
      </c>
      <c r="AV2071" s="25">
        <v>11112.77</v>
      </c>
      <c r="AW2071" s="25">
        <v>15073.49</v>
      </c>
      <c r="AX2071" s="25">
        <v>13292.64</v>
      </c>
      <c r="AY2071" s="25">
        <v>12980</v>
      </c>
      <c r="AZ2071" s="108"/>
      <c r="BA2071" s="10"/>
      <c r="BB2071" s="10"/>
      <c r="BC2071" s="10"/>
      <c r="BD2071" s="10"/>
      <c r="BE2071" s="10"/>
      <c r="BF2071" s="10"/>
      <c r="BG2071" s="10"/>
      <c r="BH2071" s="10"/>
      <c r="BI2071" s="10"/>
      <c r="BJ2071" s="10"/>
      <c r="BK2071" s="10"/>
      <c r="BL2071" s="10"/>
      <c r="BM2071" s="10"/>
      <c r="BN2071" s="10"/>
      <c r="BO2071" s="10"/>
      <c r="BP2071" s="10"/>
      <c r="BQ2071" s="10"/>
      <c r="BR2071" s="10"/>
      <c r="BS2071" s="10"/>
      <c r="BT2071" s="10"/>
      <c r="BU2071" s="10"/>
      <c r="BV2071" s="10"/>
      <c r="BW2071" s="10"/>
      <c r="BX2071" s="10"/>
      <c r="BY2071" s="10"/>
      <c r="BZ2071" s="10"/>
      <c r="CA2071" s="10"/>
      <c r="CB2071" s="10"/>
      <c r="CC2071" s="10"/>
      <c r="CD2071" s="10"/>
      <c r="CE2071" s="10"/>
      <c r="CF2071" s="10"/>
      <c r="CG2071" s="10"/>
      <c r="CH2071" s="10"/>
      <c r="CI2071" s="10"/>
      <c r="CJ2071" s="10"/>
      <c r="CK2071" s="10"/>
      <c r="CL2071" s="10"/>
      <c r="CM2071" s="10"/>
      <c r="CN2071" s="10"/>
      <c r="CO2071" s="10"/>
      <c r="CP2071" s="10"/>
      <c r="CQ2071" s="10"/>
      <c r="CR2071" s="10"/>
      <c r="CS2071" s="10"/>
      <c r="CT2071" s="10"/>
      <c r="CU2071" s="10"/>
      <c r="CV2071" s="10"/>
      <c r="CW2071" s="10"/>
      <c r="CX2071" s="10"/>
      <c r="CY2071" s="10"/>
      <c r="CZ2071" s="10"/>
      <c r="DA2071" s="10"/>
      <c r="DB2071" s="10"/>
      <c r="DC2071" s="10"/>
      <c r="DD2071" s="10"/>
      <c r="DE2071" s="10"/>
      <c r="DF2071" s="10"/>
      <c r="DG2071" s="10"/>
      <c r="DH2071" s="10"/>
      <c r="DI2071" s="10"/>
      <c r="DJ2071" s="10"/>
      <c r="DK2071" s="10"/>
      <c r="DL2071" s="10"/>
      <c r="DM2071" s="10"/>
      <c r="DN2071" s="10"/>
      <c r="DO2071" s="10"/>
      <c r="DP2071" s="10"/>
      <c r="DQ2071" s="10"/>
      <c r="DR2071" s="10"/>
      <c r="DS2071" s="10"/>
    </row>
    <row r="2072" spans="1:123" s="101" customFormat="1" ht="10.95" customHeight="1" x14ac:dyDescent="0.25">
      <c r="A2072" s="75" t="s">
        <v>348</v>
      </c>
      <c r="B2072" s="95" t="str">
        <f>IF(E2072&gt;0,"Bud02 " &amp; C2072 &amp;","&amp;D2072&amp;",'"&amp;E2072&amp;"',"&amp;1*R2072)</f>
        <v>Bud02 2020,5007,'508100',384.647777777778</v>
      </c>
      <c r="C2072" s="96">
        <f>$E$5</f>
        <v>2020</v>
      </c>
      <c r="D2072" s="96">
        <v>5007</v>
      </c>
      <c r="E2072" s="97">
        <f>IF(LEFT(H2072,1) = "x",H2072,F2072)</f>
        <v>508100</v>
      </c>
      <c r="F2072" s="90">
        <v>508100</v>
      </c>
      <c r="G2072" s="98">
        <f>IF(""="",1,SUBSTITUTE(SUBSTITUTE("","xxp","xpp"),"xppm13","xppm08"))</f>
        <v>1</v>
      </c>
      <c r="H2072" s="98">
        <f>IF(""="",1,"")</f>
        <v>1</v>
      </c>
      <c r="I2072" s="98">
        <f>IF(""="",1,IF(LEFT("",1)&lt;&gt;"E","",1))</f>
        <v>1</v>
      </c>
      <c r="J2072" s="98">
        <f>IF(""="",1,IF(LEFT("",1)="E","",1))</f>
        <v>1</v>
      </c>
      <c r="K2072" s="99" t="s">
        <v>363</v>
      </c>
      <c r="L2072" s="91">
        <v>5007</v>
      </c>
      <c r="M2072" s="100" t="str">
        <f>IF(LEFT($G2072,4)="xppm","*","")</f>
        <v/>
      </c>
      <c r="N2072" s="101" t="str">
        <f>UPPER(TRIM("          HOUSE THERAPY - REHAB SUPPLIES"))</f>
        <v>HOUSE THERAPY - REHAB SUPPLIES</v>
      </c>
      <c r="P2072" s="102" t="s">
        <v>356</v>
      </c>
      <c r="R2072" s="109">
        <f>IFERROR(IF(1*AB2072&gt;0,AB2072,V2072),V2072)</f>
        <v>384.64777777777778</v>
      </c>
      <c r="S2072" s="108"/>
      <c r="T2072" s="101">
        <f>IFERROR(IF(LEFT($G2072,4)="xppm",AD2072/VLOOKUP($G2072,$K$11:$Z$28,T$1,0),IF(LEFT($J2072,1)="E",AD2072/VLOOKUP($J2072,$K$11:$Z$28,T$1,0),AD2072/T$6)),"")</f>
        <v>546.29333333333341</v>
      </c>
      <c r="V2072" s="101">
        <f>IFERROR(IF(LEFT($G2072,4)="xppm",AF2072/VLOOKUP($G2072,$K$11:$Z$28,V$1,0),IF(LEFT($J2072,1)="E",AF2072/VLOOKUP($J2072,$K$11:$Z$28,V$1,0),AF2072/V$6)),"")</f>
        <v>384.64777777777778</v>
      </c>
      <c r="X2072" s="101">
        <f>IFERROR(IF(LEFT($G2072,4)="xppm",AH2072/VLOOKUP($G2072,$K$11:$Z$28,X$1,0),IF(LEFT($J2072,1)="E",AH2072/VLOOKUP($J2072,$K$11:$Z$28,X$1,0),AH2072/X$6)),"")</f>
        <v>339.03916666666663</v>
      </c>
      <c r="Z2072" s="101">
        <f>IFERROR(IF(LEFT($G2072,4)="xppm",AJ2072/VLOOKUP($G2072,$K$11:$Z$28,Z$1,0),IF(LEFT($J2072,1)="E",AJ2072/VLOOKUP($J2072,$K$11:$Z$28,Z$1,0),AJ2072/Z$6)),"")</f>
        <v>0</v>
      </c>
      <c r="AA2072" s="108"/>
      <c r="AB2072" s="99">
        <f>IFERROR(IF(LEFT($G2072,4)="xppm",AL2072/VLOOKUP($G2072,$K$11:$Z$28,AB$1,0),IF(LEFT($J2072,1)="E",AL2072/VLOOKUP($J2072,$K$11:$AB$28,AB$1,0),AL2072/AB$6)),"")</f>
        <v>0</v>
      </c>
      <c r="AC2072" s="110"/>
      <c r="AD2072" s="14">
        <v>1638.88</v>
      </c>
      <c r="AE2072" s="14"/>
      <c r="AF2072" s="14">
        <v>3461.83</v>
      </c>
      <c r="AG2072" s="14"/>
      <c r="AH2072" s="14">
        <v>4068.47</v>
      </c>
      <c r="AI2072" s="14"/>
      <c r="AJ2072" s="14"/>
      <c r="AK2072" s="65"/>
      <c r="AL2072" s="14"/>
      <c r="AM2072" s="65"/>
      <c r="AN2072" s="25">
        <v>112.35</v>
      </c>
      <c r="AO2072" s="25">
        <v>0</v>
      </c>
      <c r="AP2072" s="25">
        <v>3415.15</v>
      </c>
      <c r="AQ2072" s="25">
        <v>110.2</v>
      </c>
      <c r="AR2072" s="25">
        <v>0</v>
      </c>
      <c r="AS2072" s="25">
        <v>796.37</v>
      </c>
      <c r="AT2072" s="25">
        <v>0</v>
      </c>
      <c r="AU2072" s="25">
        <v>37.31</v>
      </c>
      <c r="AV2072" s="25">
        <v>879.07</v>
      </c>
      <c r="AW2072" s="25">
        <v>-725.49</v>
      </c>
      <c r="AX2072" s="25">
        <v>1149.8800000000001</v>
      </c>
      <c r="AY2072" s="25">
        <v>1214.49</v>
      </c>
      <c r="AZ2072" s="108"/>
      <c r="BA2072" s="10"/>
      <c r="BB2072" s="10"/>
      <c r="BC2072" s="10"/>
      <c r="BD2072" s="10"/>
      <c r="BE2072" s="10"/>
      <c r="BF2072" s="10"/>
      <c r="BG2072" s="10"/>
      <c r="BH2072" s="10"/>
      <c r="BI2072" s="10"/>
      <c r="BJ2072" s="10"/>
      <c r="BK2072" s="10"/>
      <c r="BL2072" s="10"/>
      <c r="BM2072" s="10"/>
      <c r="BN2072" s="10"/>
      <c r="BO2072" s="10"/>
      <c r="BP2072" s="10"/>
      <c r="BQ2072" s="10"/>
      <c r="BR2072" s="10"/>
      <c r="BS2072" s="10"/>
      <c r="BT2072" s="10"/>
      <c r="BU2072" s="10"/>
      <c r="BV2072" s="10"/>
      <c r="BW2072" s="10"/>
      <c r="BX2072" s="10"/>
      <c r="BY2072" s="10"/>
      <c r="BZ2072" s="10"/>
      <c r="CA2072" s="10"/>
      <c r="CB2072" s="10"/>
      <c r="CC2072" s="10"/>
      <c r="CD2072" s="10"/>
      <c r="CE2072" s="10"/>
      <c r="CF2072" s="10"/>
      <c r="CG2072" s="10"/>
      <c r="CH2072" s="10"/>
      <c r="CI2072" s="10"/>
      <c r="CJ2072" s="10"/>
      <c r="CK2072" s="10"/>
      <c r="CL2072" s="10"/>
      <c r="CM2072" s="10"/>
      <c r="CN2072" s="10"/>
      <c r="CO2072" s="10"/>
      <c r="CP2072" s="10"/>
      <c r="CQ2072" s="10"/>
      <c r="CR2072" s="10"/>
      <c r="CS2072" s="10"/>
      <c r="CT2072" s="10"/>
      <c r="CU2072" s="10"/>
      <c r="CV2072" s="10"/>
      <c r="CW2072" s="10"/>
      <c r="CX2072" s="10"/>
      <c r="CY2072" s="10"/>
      <c r="CZ2072" s="10"/>
      <c r="DA2072" s="10"/>
      <c r="DB2072" s="10"/>
      <c r="DC2072" s="10"/>
      <c r="DD2072" s="10"/>
      <c r="DE2072" s="10"/>
      <c r="DF2072" s="10"/>
      <c r="DG2072" s="10"/>
      <c r="DH2072" s="10"/>
      <c r="DI2072" s="10"/>
      <c r="DJ2072" s="10"/>
      <c r="DK2072" s="10"/>
      <c r="DL2072" s="10"/>
      <c r="DM2072" s="10"/>
      <c r="DN2072" s="10"/>
      <c r="DO2072" s="10"/>
      <c r="DP2072" s="10"/>
      <c r="DQ2072" s="10"/>
      <c r="DR2072" s="10"/>
      <c r="DS2072" s="10"/>
    </row>
    <row r="2073" spans="1:123" ht="4.05" customHeight="1" x14ac:dyDescent="0.25">
      <c r="A2073" s="75" t="s">
        <v>348</v>
      </c>
      <c r="E2073" s="111"/>
      <c r="F2073" s="112"/>
      <c r="T2073" s="25"/>
      <c r="U2073" s="25"/>
      <c r="V2073" s="25"/>
      <c r="W2073" s="25"/>
      <c r="X2073" s="25"/>
      <c r="Y2073" s="25"/>
      <c r="Z2073" s="25"/>
      <c r="AA2073" s="25"/>
      <c r="AB2073" s="14"/>
      <c r="AC2073" s="14"/>
    </row>
    <row r="2074" spans="1:123" s="86" customFormat="1" ht="15" customHeight="1" x14ac:dyDescent="0.25">
      <c r="A2074" s="75" t="s">
        <v>348</v>
      </c>
      <c r="B2074" s="80"/>
      <c r="C2074" s="80"/>
      <c r="D2074" s="80"/>
      <c r="E2074" s="81"/>
      <c r="F2074" s="82"/>
      <c r="G2074" s="81"/>
      <c r="H2074" s="81"/>
      <c r="I2074" s="81"/>
      <c r="J2074" s="81"/>
      <c r="K2074" s="81"/>
      <c r="L2074" s="83">
        <f>L2075</f>
        <v>5007</v>
      </c>
      <c r="M2074" s="84" t="s">
        <v>364</v>
      </c>
      <c r="N2074" s="84"/>
      <c r="O2074" s="84"/>
      <c r="P2074" s="84"/>
      <c r="Q2074" s="84"/>
      <c r="R2074" s="84"/>
      <c r="S2074" s="84"/>
      <c r="T2074" s="84"/>
      <c r="U2074" s="84"/>
      <c r="V2074" s="84"/>
      <c r="W2074" s="84"/>
      <c r="X2074" s="84"/>
      <c r="Y2074" s="84"/>
      <c r="Z2074" s="84"/>
      <c r="AA2074" s="84"/>
      <c r="AB2074" s="81"/>
      <c r="AC2074" s="81"/>
      <c r="AD2074" s="14"/>
      <c r="AE2074" s="14"/>
      <c r="AF2074" s="14"/>
      <c r="AG2074" s="14"/>
      <c r="AH2074" s="14"/>
      <c r="AI2074" s="14"/>
      <c r="AJ2074" s="14"/>
      <c r="AK2074" s="14"/>
      <c r="AL2074" s="14"/>
      <c r="AM2074" s="14"/>
      <c r="AN2074" s="85"/>
      <c r="AO2074" s="85"/>
      <c r="AP2074" s="85"/>
      <c r="AQ2074" s="85"/>
      <c r="AR2074" s="85"/>
      <c r="AS2074" s="85"/>
      <c r="AT2074" s="85"/>
      <c r="AU2074" s="85"/>
      <c r="AV2074" s="85"/>
      <c r="AW2074" s="85"/>
      <c r="AX2074" s="85"/>
      <c r="AY2074" s="85"/>
      <c r="AZ2074" s="84"/>
      <c r="BA2074" s="10"/>
      <c r="BB2074" s="10"/>
      <c r="BC2074" s="10"/>
      <c r="BD2074" s="10"/>
      <c r="BE2074" s="10"/>
      <c r="BF2074" s="10"/>
      <c r="BG2074" s="10"/>
      <c r="BH2074" s="10"/>
      <c r="BI2074" s="10"/>
      <c r="BJ2074" s="10"/>
      <c r="BK2074" s="10"/>
      <c r="BL2074" s="10"/>
      <c r="BM2074" s="10"/>
      <c r="BN2074" s="10"/>
      <c r="BO2074" s="10"/>
      <c r="BP2074" s="10"/>
      <c r="BQ2074" s="10"/>
      <c r="BR2074" s="10"/>
      <c r="BS2074" s="10"/>
      <c r="BT2074" s="10"/>
      <c r="BU2074" s="10"/>
      <c r="BV2074" s="10"/>
      <c r="BW2074" s="10"/>
      <c r="BX2074" s="10"/>
      <c r="BY2074" s="10"/>
      <c r="BZ2074" s="10"/>
      <c r="CA2074" s="10"/>
      <c r="CB2074" s="10"/>
      <c r="CC2074" s="10"/>
      <c r="CD2074" s="10"/>
      <c r="CE2074" s="10"/>
      <c r="CF2074" s="10"/>
      <c r="CG2074" s="10"/>
      <c r="CH2074" s="10"/>
      <c r="CI2074" s="10"/>
      <c r="CJ2074" s="10"/>
      <c r="CK2074" s="10"/>
      <c r="CL2074" s="10"/>
      <c r="CM2074" s="10"/>
      <c r="CN2074" s="10"/>
      <c r="CO2074" s="10"/>
      <c r="CP2074" s="10"/>
      <c r="CQ2074" s="10"/>
      <c r="CR2074" s="10"/>
      <c r="CS2074" s="10"/>
      <c r="CT2074" s="10"/>
      <c r="CU2074" s="10"/>
      <c r="CV2074" s="10"/>
      <c r="CW2074" s="10"/>
      <c r="CX2074" s="10"/>
      <c r="CY2074" s="10"/>
      <c r="CZ2074" s="10"/>
      <c r="DA2074" s="10"/>
      <c r="DB2074" s="10"/>
      <c r="DC2074" s="10"/>
      <c r="DD2074" s="10"/>
      <c r="DE2074" s="10"/>
      <c r="DF2074" s="10"/>
      <c r="DG2074" s="10"/>
      <c r="DH2074" s="10"/>
      <c r="DI2074" s="10"/>
      <c r="DJ2074" s="10"/>
      <c r="DK2074" s="10"/>
      <c r="DL2074" s="10"/>
      <c r="DM2074" s="10"/>
      <c r="DN2074" s="10"/>
      <c r="DO2074" s="10"/>
      <c r="DP2074" s="10"/>
      <c r="DQ2074" s="10"/>
      <c r="DR2074" s="10"/>
      <c r="DS2074" s="10"/>
    </row>
    <row r="2075" spans="1:123" s="101" customFormat="1" ht="10.95" customHeight="1" x14ac:dyDescent="0.25">
      <c r="A2075" s="75" t="s">
        <v>348</v>
      </c>
      <c r="B2075" s="95" t="str">
        <f t="shared" ref="B2075" si="580">IF(E2075&gt;0,"Bud02 " &amp; C2075 &amp;","&amp;D2075&amp;",'"&amp;E2075&amp;"',"&amp;1*R2075)</f>
        <v>Bud02 2020,5007,'xdit02',0</v>
      </c>
      <c r="C2075" s="96">
        <f t="shared" ref="C2075" si="581">$E$5</f>
        <v>2020</v>
      </c>
      <c r="D2075" s="96">
        <v>5007</v>
      </c>
      <c r="E2075" s="97" t="str">
        <f>IF(LEFT(H2075,1) = "x",H2075,F2075)</f>
        <v>xdit02</v>
      </c>
      <c r="F2075" s="90">
        <v>530400</v>
      </c>
      <c r="G2075" s="98" t="str">
        <f>IF("xppm02"="",1,SUBSTITUTE(SUBSTITUTE("xppm02","xxp","xpp"),"xppm13","xppm08"))</f>
        <v>xppm02</v>
      </c>
      <c r="H2075" s="98" t="str">
        <f>IF("xdit02"="",1,"xdit02")</f>
        <v>xdit02</v>
      </c>
      <c r="I2075" s="98">
        <f>IF(""="",1,IF(LEFT("",1)&lt;&gt;"E","",1))</f>
        <v>1</v>
      </c>
      <c r="J2075" s="98">
        <f>IF(""="",1,IF(LEFT("",1)="E","",1))</f>
        <v>1</v>
      </c>
      <c r="K2075" s="99" t="s">
        <v>365</v>
      </c>
      <c r="L2075" s="91">
        <v>5007</v>
      </c>
      <c r="M2075" s="100" t="str">
        <f>IF(LEFT($G2075,4)="xppm","*","")</f>
        <v>*</v>
      </c>
      <c r="N2075" s="101" t="str">
        <f>UPPER(TRIM("          DIETARY CONTRACT SERVICES"))</f>
        <v>DIETARY CONTRACT SERVICES</v>
      </c>
      <c r="P2075" s="102" t="s">
        <v>366</v>
      </c>
      <c r="R2075" s="109">
        <f>IFERROR(IF(1*AB2075&gt;0,AB2075,V2075),V2075)</f>
        <v>0</v>
      </c>
      <c r="S2075" s="108"/>
      <c r="T2075" s="101">
        <f>IFERROR(IF(LEFT($G2075,4)="xppm",AD2075/VLOOKUP($G2075,$K$11:$Z$28,T$1,0),IF(LEFT($J2075,1)="E",AD2075/VLOOKUP($J2075,$K$11:$Z$28,T$1,0),AD2075/T$6)),"")</f>
        <v>0</v>
      </c>
      <c r="V2075" s="101">
        <f>IFERROR(IF(LEFT($G2075,4)="xppm",AF2075/VLOOKUP($G2075,$K$11:$Z$28,V$1,0),IF(LEFT($J2075,1)="E",AF2075/VLOOKUP($J2075,$K$11:$Z$28,V$1,0),AF2075/V$6)),"")</f>
        <v>0</v>
      </c>
      <c r="X2075" s="101">
        <f>IFERROR(IF(LEFT($G2075,4)="xppm",AH2075/VLOOKUP($G2075,$K$11:$Z$28,X$1,0),IF(LEFT($J2075,1)="E",AH2075/VLOOKUP($J2075,$K$11:$Z$28,X$1,0),AH2075/X$6)),"")</f>
        <v>0</v>
      </c>
      <c r="Z2075" s="101">
        <f>IFERROR(IF(LEFT($G2075,4)="xppm",AJ2075/VLOOKUP($G2075,$K$11:$Z$28,Z$1,0),IF(LEFT($J2075,1)="E",AJ2075/VLOOKUP($J2075,$K$11:$Z$28,Z$1,0),AJ2075/Z$6)),"")</f>
        <v>0</v>
      </c>
      <c r="AA2075" s="108"/>
      <c r="AB2075" s="99" t="str">
        <f>IFERROR(IF(LEFT($G2075,4)="xppm",AL2075/VLOOKUP($G2075,$K$11:$Z$28,AB$1,0),IF(LEFT($J2075,1)="E",AL2075/VLOOKUP($J2075,$K$11:$AB$28,AB$1,0),AL2075/AB$6)),"")</f>
        <v/>
      </c>
      <c r="AC2075" s="110"/>
      <c r="AD2075" s="14"/>
      <c r="AE2075" s="14"/>
      <c r="AF2075" s="14"/>
      <c r="AG2075" s="14"/>
      <c r="AH2075" s="14"/>
      <c r="AI2075" s="14"/>
      <c r="AJ2075" s="14">
        <v>0</v>
      </c>
      <c r="AK2075" s="65"/>
      <c r="AL2075" s="14">
        <v>0</v>
      </c>
      <c r="AM2075" s="65"/>
      <c r="AN2075" s="25"/>
      <c r="AO2075" s="25"/>
      <c r="AP2075" s="25"/>
      <c r="AQ2075" s="25"/>
      <c r="AR2075" s="25"/>
      <c r="AS2075" s="25"/>
      <c r="AT2075" s="25"/>
      <c r="AU2075" s="25"/>
      <c r="AV2075" s="25"/>
      <c r="AW2075" s="25"/>
      <c r="AX2075" s="25"/>
      <c r="AY2075" s="25"/>
      <c r="AZ2075" s="108"/>
      <c r="BA2075" s="10"/>
      <c r="BB2075" s="10"/>
      <c r="BC2075" s="10"/>
      <c r="BD2075" s="10"/>
      <c r="BE2075" s="10"/>
      <c r="BF2075" s="10"/>
      <c r="BG2075" s="10"/>
      <c r="BH2075" s="10"/>
      <c r="BI2075" s="10"/>
      <c r="BJ2075" s="10"/>
      <c r="BK2075" s="10"/>
      <c r="BL2075" s="10"/>
      <c r="BM2075" s="10"/>
      <c r="BN2075" s="10"/>
      <c r="BO2075" s="10"/>
      <c r="BP2075" s="10"/>
      <c r="BQ2075" s="10"/>
      <c r="BR2075" s="10"/>
      <c r="BS2075" s="10"/>
      <c r="BT2075" s="10"/>
      <c r="BU2075" s="10"/>
      <c r="BV2075" s="10"/>
      <c r="BW2075" s="10"/>
      <c r="BX2075" s="10"/>
      <c r="BY2075" s="10"/>
      <c r="BZ2075" s="10"/>
      <c r="CA2075" s="10"/>
      <c r="CB2075" s="10"/>
      <c r="CC2075" s="10"/>
      <c r="CD2075" s="10"/>
      <c r="CE2075" s="10"/>
      <c r="CF2075" s="10"/>
      <c r="CG2075" s="10"/>
      <c r="CH2075" s="10"/>
      <c r="CI2075" s="10"/>
      <c r="CJ2075" s="10"/>
      <c r="CK2075" s="10"/>
      <c r="CL2075" s="10"/>
      <c r="CM2075" s="10"/>
      <c r="CN2075" s="10"/>
      <c r="CO2075" s="10"/>
      <c r="CP2075" s="10"/>
      <c r="CQ2075" s="10"/>
      <c r="CR2075" s="10"/>
      <c r="CS2075" s="10"/>
      <c r="CT2075" s="10"/>
      <c r="CU2075" s="10"/>
      <c r="CV2075" s="10"/>
      <c r="CW2075" s="10"/>
      <c r="CX2075" s="10"/>
      <c r="CY2075" s="10"/>
      <c r="CZ2075" s="10"/>
      <c r="DA2075" s="10"/>
      <c r="DB2075" s="10"/>
      <c r="DC2075" s="10"/>
      <c r="DD2075" s="10"/>
      <c r="DE2075" s="10"/>
      <c r="DF2075" s="10"/>
      <c r="DG2075" s="10"/>
      <c r="DH2075" s="10"/>
      <c r="DI2075" s="10"/>
      <c r="DJ2075" s="10"/>
      <c r="DK2075" s="10"/>
      <c r="DL2075" s="10"/>
      <c r="DM2075" s="10"/>
      <c r="DN2075" s="10"/>
      <c r="DO2075" s="10"/>
      <c r="DP2075" s="10"/>
      <c r="DQ2075" s="10"/>
      <c r="DR2075" s="10"/>
      <c r="DS2075" s="10"/>
    </row>
    <row r="2076" spans="1:123" ht="4.05" customHeight="1" x14ac:dyDescent="0.25">
      <c r="A2076" s="75" t="s">
        <v>348</v>
      </c>
      <c r="E2076" s="111"/>
      <c r="F2076" s="112"/>
      <c r="T2076" s="25"/>
      <c r="U2076" s="25"/>
      <c r="V2076" s="25"/>
      <c r="W2076" s="25"/>
      <c r="X2076" s="25"/>
      <c r="Y2076" s="25"/>
      <c r="Z2076" s="25"/>
      <c r="AA2076" s="25"/>
      <c r="AB2076" s="14"/>
      <c r="AC2076" s="14"/>
    </row>
    <row r="2077" spans="1:123" s="86" customFormat="1" ht="15" customHeight="1" x14ac:dyDescent="0.25">
      <c r="A2077" s="75" t="s">
        <v>348</v>
      </c>
      <c r="B2077" s="80"/>
      <c r="C2077" s="80"/>
      <c r="D2077" s="80"/>
      <c r="E2077" s="81"/>
      <c r="F2077" s="82"/>
      <c r="G2077" s="81"/>
      <c r="H2077" s="81"/>
      <c r="I2077" s="81"/>
      <c r="J2077" s="81"/>
      <c r="K2077" s="81"/>
      <c r="L2077" s="83">
        <f>L2078</f>
        <v>5007</v>
      </c>
      <c r="M2077" s="84" t="s">
        <v>367</v>
      </c>
      <c r="N2077" s="84"/>
      <c r="O2077" s="84"/>
      <c r="P2077" s="84"/>
      <c r="Q2077" s="84"/>
      <c r="R2077" s="84"/>
      <c r="S2077" s="84"/>
      <c r="T2077" s="84"/>
      <c r="U2077" s="84"/>
      <c r="V2077" s="84"/>
      <c r="W2077" s="84"/>
      <c r="X2077" s="84"/>
      <c r="Y2077" s="84"/>
      <c r="Z2077" s="84"/>
      <c r="AA2077" s="84"/>
      <c r="AB2077" s="81"/>
      <c r="AC2077" s="81"/>
      <c r="AD2077" s="14"/>
      <c r="AE2077" s="14"/>
      <c r="AF2077" s="14"/>
      <c r="AG2077" s="14"/>
      <c r="AH2077" s="14"/>
      <c r="AI2077" s="14"/>
      <c r="AJ2077" s="14"/>
      <c r="AK2077" s="14"/>
      <c r="AL2077" s="14"/>
      <c r="AM2077" s="14"/>
      <c r="AN2077" s="85"/>
      <c r="AO2077" s="85"/>
      <c r="AP2077" s="85"/>
      <c r="AQ2077" s="85"/>
      <c r="AR2077" s="85"/>
      <c r="AS2077" s="85"/>
      <c r="AT2077" s="85"/>
      <c r="AU2077" s="85"/>
      <c r="AV2077" s="85"/>
      <c r="AW2077" s="85"/>
      <c r="AX2077" s="85"/>
      <c r="AY2077" s="85"/>
      <c r="AZ2077" s="84"/>
      <c r="BA2077" s="10"/>
      <c r="BB2077" s="10"/>
      <c r="BC2077" s="10"/>
      <c r="BD2077" s="10"/>
      <c r="BE2077" s="10"/>
      <c r="BF2077" s="10"/>
      <c r="BG2077" s="10"/>
      <c r="BH2077" s="10"/>
      <c r="BI2077" s="10"/>
      <c r="BJ2077" s="10"/>
      <c r="BK2077" s="10"/>
      <c r="BL2077" s="10"/>
      <c r="BM2077" s="10"/>
      <c r="BN2077" s="10"/>
      <c r="BO2077" s="10"/>
      <c r="BP2077" s="10"/>
      <c r="BQ2077" s="10"/>
      <c r="BR2077" s="10"/>
      <c r="BS2077" s="10"/>
      <c r="BT2077" s="10"/>
      <c r="BU2077" s="10"/>
      <c r="BV2077" s="10"/>
      <c r="BW2077" s="10"/>
      <c r="BX2077" s="10"/>
      <c r="BY2077" s="10"/>
      <c r="BZ2077" s="10"/>
      <c r="CA2077" s="10"/>
      <c r="CB2077" s="10"/>
      <c r="CC2077" s="10"/>
      <c r="CD2077" s="10"/>
      <c r="CE2077" s="10"/>
      <c r="CF2077" s="10"/>
      <c r="CG2077" s="10"/>
      <c r="CH2077" s="10"/>
      <c r="CI2077" s="10"/>
      <c r="CJ2077" s="10"/>
      <c r="CK2077" s="10"/>
      <c r="CL2077" s="10"/>
      <c r="CM2077" s="10"/>
      <c r="CN2077" s="10"/>
      <c r="CO2077" s="10"/>
      <c r="CP2077" s="10"/>
      <c r="CQ2077" s="10"/>
      <c r="CR2077" s="10"/>
      <c r="CS2077" s="10"/>
      <c r="CT2077" s="10"/>
      <c r="CU2077" s="10"/>
      <c r="CV2077" s="10"/>
      <c r="CW2077" s="10"/>
      <c r="CX2077" s="10"/>
      <c r="CY2077" s="10"/>
      <c r="CZ2077" s="10"/>
      <c r="DA2077" s="10"/>
      <c r="DB2077" s="10"/>
      <c r="DC2077" s="10"/>
      <c r="DD2077" s="10"/>
      <c r="DE2077" s="10"/>
      <c r="DF2077" s="10"/>
      <c r="DG2077" s="10"/>
      <c r="DH2077" s="10"/>
      <c r="DI2077" s="10"/>
      <c r="DJ2077" s="10"/>
      <c r="DK2077" s="10"/>
      <c r="DL2077" s="10"/>
      <c r="DM2077" s="10"/>
      <c r="DN2077" s="10"/>
      <c r="DO2077" s="10"/>
      <c r="DP2077" s="10"/>
      <c r="DQ2077" s="10"/>
      <c r="DR2077" s="10"/>
      <c r="DS2077" s="10"/>
    </row>
    <row r="2078" spans="1:123" s="101" customFormat="1" ht="10.95" customHeight="1" x14ac:dyDescent="0.25">
      <c r="A2078" s="75" t="s">
        <v>348</v>
      </c>
      <c r="B2078" s="95" t="str">
        <f t="shared" ref="B2078:B2080" si="582">IF(E2078&gt;0,"Bud02 " &amp; C2078 &amp;","&amp;D2078&amp;",'"&amp;E2078&amp;"',"&amp;1*R2078)</f>
        <v>Bud02 2020,5007,'533000',10513.11</v>
      </c>
      <c r="C2078" s="96">
        <f t="shared" ref="C2078:C2080" si="583">$E$5</f>
        <v>2020</v>
      </c>
      <c r="D2078" s="96">
        <v>5007</v>
      </c>
      <c r="E2078" s="97">
        <f>IF(LEFT(H2078,1) = "x",H2078,F2078)</f>
        <v>533000</v>
      </c>
      <c r="F2078" s="90">
        <v>533000</v>
      </c>
      <c r="G2078" s="98">
        <f>IF(""="",1,SUBSTITUTE(SUBSTITUTE("","xxp","xpp"),"xppm13","xppm08"))</f>
        <v>1</v>
      </c>
      <c r="H2078" s="98">
        <f>IF(""="",1,"")</f>
        <v>1</v>
      </c>
      <c r="I2078" s="98">
        <f>IF(""="",1,IF(LEFT("",1)&lt;&gt;"E","",1))</f>
        <v>1</v>
      </c>
      <c r="J2078" s="98">
        <f>IF(""="",1,IF(LEFT("",1)="E","",1))</f>
        <v>1</v>
      </c>
      <c r="K2078" s="99" t="s">
        <v>368</v>
      </c>
      <c r="L2078" s="91">
        <v>5007</v>
      </c>
      <c r="M2078" s="100" t="str">
        <f>IF(LEFT($G2078,4)="xppm","*","")</f>
        <v/>
      </c>
      <c r="N2078" s="101" t="str">
        <f>UPPER(TRIM("          UTILITIES"))</f>
        <v>UTILITIES</v>
      </c>
      <c r="P2078" s="102" t="s">
        <v>356</v>
      </c>
      <c r="R2078" s="109">
        <f>IFERROR(IF(1*AB2078&gt;0,AB2078,V2078),V2078)</f>
        <v>10513.11</v>
      </c>
      <c r="S2078" s="108"/>
      <c r="T2078" s="101">
        <f>IFERROR(IF(LEFT($G2078,4)="xppm",AD2078/VLOOKUP($G2078,$K$11:$Z$28,T$1,0),IF(LEFT($J2078,1)="E",AD2078/VLOOKUP($J2078,$K$11:$Z$28,T$1,0),AD2078/T$6)),"")</f>
        <v>8414.8066666666655</v>
      </c>
      <c r="V2078" s="101">
        <f>IFERROR(IF(LEFT($G2078,4)="xppm",AF2078/VLOOKUP($G2078,$K$11:$Z$28,V$1,0),IF(LEFT($J2078,1)="E",AF2078/VLOOKUP($J2078,$K$11:$Z$28,V$1,0),AF2078/V$6)),"")</f>
        <v>10513.11</v>
      </c>
      <c r="X2078" s="101">
        <f>IFERROR(IF(LEFT($G2078,4)="xppm",AH2078/VLOOKUP($G2078,$K$11:$Z$28,X$1,0),IF(LEFT($J2078,1)="E",AH2078/VLOOKUP($J2078,$K$11:$Z$28,X$1,0),AH2078/X$6)),"")</f>
        <v>10629.827499999999</v>
      </c>
      <c r="Z2078" s="101">
        <f>IFERROR(IF(LEFT($G2078,4)="xppm",AJ2078/VLOOKUP($G2078,$K$11:$Z$28,Z$1,0),IF(LEFT($J2078,1)="E",AJ2078/VLOOKUP($J2078,$K$11:$Z$28,Z$1,0),AJ2078/Z$6)),"")</f>
        <v>12749</v>
      </c>
      <c r="AA2078" s="108"/>
      <c r="AB2078" s="99">
        <f>IFERROR(IF(LEFT($G2078,4)="xppm",AL2078/VLOOKUP($G2078,$K$11:$Z$28,AB$1,0),IF(LEFT($J2078,1)="E",AL2078/VLOOKUP($J2078,$K$11:$AB$28,AB$1,0),AL2078/AB$6)),"")</f>
        <v>0</v>
      </c>
      <c r="AC2078" s="110"/>
      <c r="AD2078" s="14">
        <v>25244.42</v>
      </c>
      <c r="AE2078" s="14"/>
      <c r="AF2078" s="14">
        <v>94617.99</v>
      </c>
      <c r="AG2078" s="14"/>
      <c r="AH2078" s="14">
        <v>127557.93</v>
      </c>
      <c r="AI2078" s="14"/>
      <c r="AJ2078" s="14">
        <v>152988</v>
      </c>
      <c r="AK2078" s="65"/>
      <c r="AL2078" s="14">
        <v>0</v>
      </c>
      <c r="AM2078" s="65"/>
      <c r="AN2078" s="25">
        <v>9073.4500000000007</v>
      </c>
      <c r="AO2078" s="25">
        <v>11377.15</v>
      </c>
      <c r="AP2078" s="25">
        <v>12821.98</v>
      </c>
      <c r="AQ2078" s="25">
        <v>12601.56</v>
      </c>
      <c r="AR2078" s="25">
        <v>12649.46</v>
      </c>
      <c r="AS2078" s="25">
        <v>14261.48</v>
      </c>
      <c r="AT2078" s="25">
        <v>11833.35</v>
      </c>
      <c r="AU2078" s="25">
        <v>9813.0499999999993</v>
      </c>
      <c r="AV2078" s="25">
        <v>8214.67</v>
      </c>
      <c r="AW2078" s="25">
        <v>7469.45</v>
      </c>
      <c r="AX2078" s="25">
        <v>7339.63</v>
      </c>
      <c r="AY2078" s="25">
        <v>10435.34</v>
      </c>
      <c r="AZ2078" s="108"/>
      <c r="BA2078" s="10"/>
      <c r="BB2078" s="10"/>
      <c r="BC2078" s="10"/>
      <c r="BD2078" s="10"/>
      <c r="BE2078" s="10"/>
      <c r="BF2078" s="10"/>
      <c r="BG2078" s="10"/>
      <c r="BH2078" s="10"/>
      <c r="BI2078" s="10"/>
      <c r="BJ2078" s="10"/>
      <c r="BK2078" s="10"/>
      <c r="BL2078" s="10"/>
      <c r="BM2078" s="10"/>
      <c r="BN2078" s="10"/>
      <c r="BO2078" s="10"/>
      <c r="BP2078" s="10"/>
      <c r="BQ2078" s="10"/>
      <c r="BR2078" s="10"/>
      <c r="BS2078" s="10"/>
      <c r="BT2078" s="10"/>
      <c r="BU2078" s="10"/>
      <c r="BV2078" s="10"/>
      <c r="BW2078" s="10"/>
      <c r="BX2078" s="10"/>
      <c r="BY2078" s="10"/>
      <c r="BZ2078" s="10"/>
      <c r="CA2078" s="10"/>
      <c r="CB2078" s="10"/>
      <c r="CC2078" s="10"/>
      <c r="CD2078" s="10"/>
      <c r="CE2078" s="10"/>
      <c r="CF2078" s="10"/>
      <c r="CG2078" s="10"/>
      <c r="CH2078" s="10"/>
      <c r="CI2078" s="10"/>
      <c r="CJ2078" s="10"/>
      <c r="CK2078" s="10"/>
      <c r="CL2078" s="10"/>
      <c r="CM2078" s="10"/>
      <c r="CN2078" s="10"/>
      <c r="CO2078" s="10"/>
      <c r="CP2078" s="10"/>
      <c r="CQ2078" s="10"/>
      <c r="CR2078" s="10"/>
      <c r="CS2078" s="10"/>
      <c r="CT2078" s="10"/>
      <c r="CU2078" s="10"/>
      <c r="CV2078" s="10"/>
      <c r="CW2078" s="10"/>
      <c r="CX2078" s="10"/>
      <c r="CY2078" s="10"/>
      <c r="CZ2078" s="10"/>
      <c r="DA2078" s="10"/>
      <c r="DB2078" s="10"/>
      <c r="DC2078" s="10"/>
      <c r="DD2078" s="10"/>
      <c r="DE2078" s="10"/>
      <c r="DF2078" s="10"/>
      <c r="DG2078" s="10"/>
      <c r="DH2078" s="10"/>
      <c r="DI2078" s="10"/>
      <c r="DJ2078" s="10"/>
      <c r="DK2078" s="10"/>
      <c r="DL2078" s="10"/>
      <c r="DM2078" s="10"/>
      <c r="DN2078" s="10"/>
      <c r="DO2078" s="10"/>
      <c r="DP2078" s="10"/>
      <c r="DQ2078" s="10"/>
      <c r="DR2078" s="10"/>
      <c r="DS2078" s="10"/>
    </row>
    <row r="2079" spans="1:123" s="101" customFormat="1" ht="10.95" customHeight="1" x14ac:dyDescent="0.25">
      <c r="A2079" s="75" t="s">
        <v>348</v>
      </c>
      <c r="B2079" s="95" t="str">
        <f t="shared" si="582"/>
        <v>Bud02 2020,5007,'536000',5346.41888888889</v>
      </c>
      <c r="C2079" s="96">
        <f t="shared" si="583"/>
        <v>2020</v>
      </c>
      <c r="D2079" s="96">
        <v>5007</v>
      </c>
      <c r="E2079" s="97">
        <f>IF(LEFT(H2079,1) = "x",H2079,F2079)</f>
        <v>536000</v>
      </c>
      <c r="F2079" s="90">
        <v>536000</v>
      </c>
      <c r="G2079" s="98">
        <f>IF(""="",1,SUBSTITUTE(SUBSTITUTE("","xxp","xpp"),"xppm13","xppm08"))</f>
        <v>1</v>
      </c>
      <c r="H2079" s="98">
        <f>IF(""="",1,"")</f>
        <v>1</v>
      </c>
      <c r="I2079" s="98">
        <f>IF(""="",1,IF(LEFT("",1)&lt;&gt;"E","",1))</f>
        <v>1</v>
      </c>
      <c r="J2079" s="98">
        <f>IF(""="",1,IF(LEFT("",1)="E","",1))</f>
        <v>1</v>
      </c>
      <c r="K2079" s="99" t="s">
        <v>369</v>
      </c>
      <c r="L2079" s="91">
        <v>5007</v>
      </c>
      <c r="M2079" s="100" t="str">
        <f>IF(LEFT($G2079,4)="xppm","*","")</f>
        <v/>
      </c>
      <c r="N2079" s="101" t="str">
        <f>UPPER(TRIM("          REPAIRS &amp; MAINTENANCE/SUPPLIES"))</f>
        <v>REPAIRS &amp; MAINTENANCE/SUPPLIES</v>
      </c>
      <c r="P2079" s="102" t="s">
        <v>370</v>
      </c>
      <c r="R2079" s="109">
        <f>IFERROR(IF(1*AB2079&gt;0,AB2079,V2079),V2079)</f>
        <v>5346.4188888888884</v>
      </c>
      <c r="S2079" s="108"/>
      <c r="T2079" s="101">
        <f>IFERROR(IF(LEFT($G2079,4)="xppm",AD2079/VLOOKUP($G2079,$K$11:$Z$28,T$1,0),IF(LEFT($J2079,1)="E",AD2079/VLOOKUP($J2079,$K$11:$Z$28,T$1,0),AD2079/T$6)),"")</f>
        <v>8869.4833333333336</v>
      </c>
      <c r="V2079" s="101">
        <f>IFERROR(IF(LEFT($G2079,4)="xppm",AF2079/VLOOKUP($G2079,$K$11:$Z$28,V$1,0),IF(LEFT($J2079,1)="E",AF2079/VLOOKUP($J2079,$K$11:$Z$28,V$1,0),AF2079/V$6)),"")</f>
        <v>5346.4188888888884</v>
      </c>
      <c r="X2079" s="101">
        <f>IFERROR(IF(LEFT($G2079,4)="xppm",AH2079/VLOOKUP($G2079,$K$11:$Z$28,X$1,0),IF(LEFT($J2079,1)="E",AH2079/VLOOKUP($J2079,$K$11:$Z$28,X$1,0),AH2079/X$6)),"")</f>
        <v>4606.8441666666668</v>
      </c>
      <c r="Z2079" s="101">
        <f>IFERROR(IF(LEFT($G2079,4)="xppm",AJ2079/VLOOKUP($G2079,$K$11:$Z$28,Z$1,0),IF(LEFT($J2079,1)="E",AJ2079/VLOOKUP($J2079,$K$11:$Z$28,Z$1,0),AJ2079/Z$6)),"")</f>
        <v>3065.1</v>
      </c>
      <c r="AA2079" s="108"/>
      <c r="AB2079" s="99">
        <f>IFERROR(IF(LEFT($G2079,4)="xppm",AL2079/VLOOKUP($G2079,$K$11:$Z$28,AB$1,0),IF(LEFT($J2079,1)="E",AL2079/VLOOKUP($J2079,$K$11:$AB$28,AB$1,0),AL2079/AB$6)),"")</f>
        <v>0</v>
      </c>
      <c r="AC2079" s="110"/>
      <c r="AD2079" s="14">
        <v>26608.45</v>
      </c>
      <c r="AE2079" s="14"/>
      <c r="AF2079" s="14">
        <v>48117.77</v>
      </c>
      <c r="AG2079" s="14"/>
      <c r="AH2079" s="14">
        <v>55282.13</v>
      </c>
      <c r="AI2079" s="14"/>
      <c r="AJ2079" s="14">
        <v>36781.199999999997</v>
      </c>
      <c r="AK2079" s="65"/>
      <c r="AL2079" s="14">
        <v>0</v>
      </c>
      <c r="AM2079" s="65"/>
      <c r="AN2079" s="25">
        <v>3850.53</v>
      </c>
      <c r="AO2079" s="25">
        <v>2051.94</v>
      </c>
      <c r="AP2079" s="25">
        <v>10876.12</v>
      </c>
      <c r="AQ2079" s="25">
        <v>925.14</v>
      </c>
      <c r="AR2079" s="25">
        <v>7594.94</v>
      </c>
      <c r="AS2079" s="25">
        <v>891.84</v>
      </c>
      <c r="AT2079" s="25">
        <v>346.37</v>
      </c>
      <c r="AU2079" s="25">
        <v>7038.94</v>
      </c>
      <c r="AV2079" s="25">
        <v>4712.09</v>
      </c>
      <c r="AW2079" s="25">
        <v>5202.5</v>
      </c>
      <c r="AX2079" s="25">
        <v>9246.7800000000007</v>
      </c>
      <c r="AY2079" s="25">
        <v>12159.17</v>
      </c>
      <c r="AZ2079" s="108"/>
      <c r="BA2079" s="10"/>
      <c r="BB2079" s="10"/>
      <c r="BC2079" s="10"/>
      <c r="BD2079" s="10"/>
      <c r="BE2079" s="10"/>
      <c r="BF2079" s="10"/>
      <c r="BG2079" s="10"/>
      <c r="BH2079" s="10"/>
      <c r="BI2079" s="10"/>
      <c r="BJ2079" s="10"/>
      <c r="BK2079" s="10"/>
      <c r="BL2079" s="10"/>
      <c r="BM2079" s="10"/>
      <c r="BN2079" s="10"/>
      <c r="BO2079" s="10"/>
      <c r="BP2079" s="10"/>
      <c r="BQ2079" s="10"/>
      <c r="BR2079" s="10"/>
      <c r="BS2079" s="10"/>
      <c r="BT2079" s="10"/>
      <c r="BU2079" s="10"/>
      <c r="BV2079" s="10"/>
      <c r="BW2079" s="10"/>
      <c r="BX2079" s="10"/>
      <c r="BY2079" s="10"/>
      <c r="BZ2079" s="10"/>
      <c r="CA2079" s="10"/>
      <c r="CB2079" s="10"/>
      <c r="CC2079" s="10"/>
      <c r="CD2079" s="10"/>
      <c r="CE2079" s="10"/>
      <c r="CF2079" s="10"/>
      <c r="CG2079" s="10"/>
      <c r="CH2079" s="10"/>
      <c r="CI2079" s="10"/>
      <c r="CJ2079" s="10"/>
      <c r="CK2079" s="10"/>
      <c r="CL2079" s="10"/>
      <c r="CM2079" s="10"/>
      <c r="CN2079" s="10"/>
      <c r="CO2079" s="10"/>
      <c r="CP2079" s="10"/>
      <c r="CQ2079" s="10"/>
      <c r="CR2079" s="10"/>
      <c r="CS2079" s="10"/>
      <c r="CT2079" s="10"/>
      <c r="CU2079" s="10"/>
      <c r="CV2079" s="10"/>
      <c r="CW2079" s="10"/>
      <c r="CX2079" s="10"/>
      <c r="CY2079" s="10"/>
      <c r="CZ2079" s="10"/>
      <c r="DA2079" s="10"/>
      <c r="DB2079" s="10"/>
      <c r="DC2079" s="10"/>
      <c r="DD2079" s="10"/>
      <c r="DE2079" s="10"/>
      <c r="DF2079" s="10"/>
      <c r="DG2079" s="10"/>
      <c r="DH2079" s="10"/>
      <c r="DI2079" s="10"/>
      <c r="DJ2079" s="10"/>
      <c r="DK2079" s="10"/>
      <c r="DL2079" s="10"/>
      <c r="DM2079" s="10"/>
      <c r="DN2079" s="10"/>
      <c r="DO2079" s="10"/>
      <c r="DP2079" s="10"/>
      <c r="DQ2079" s="10"/>
      <c r="DR2079" s="10"/>
      <c r="DS2079" s="10"/>
    </row>
    <row r="2080" spans="1:123" s="101" customFormat="1" ht="10.95" customHeight="1" x14ac:dyDescent="0.25">
      <c r="A2080" s="75" t="s">
        <v>348</v>
      </c>
      <c r="B2080" s="95" t="str">
        <f t="shared" si="582"/>
        <v>Bud02 2020,5007,'534000',2186.23777777778</v>
      </c>
      <c r="C2080" s="96">
        <f t="shared" si="583"/>
        <v>2020</v>
      </c>
      <c r="D2080" s="96">
        <v>5007</v>
      </c>
      <c r="E2080" s="97">
        <f>IF(LEFT(H2080,1) = "x",H2080,F2080)</f>
        <v>534000</v>
      </c>
      <c r="F2080" s="90">
        <v>534000</v>
      </c>
      <c r="G2080" s="98">
        <f>IF(""="",1,SUBSTITUTE(SUBSTITUTE("","xxp","xpp"),"xppm13","xppm08"))</f>
        <v>1</v>
      </c>
      <c r="H2080" s="98">
        <f>IF(""="",1,"")</f>
        <v>1</v>
      </c>
      <c r="I2080" s="98">
        <f>IF(""="",1,IF(LEFT("",1)&lt;&gt;"E","",1))</f>
        <v>1</v>
      </c>
      <c r="J2080" s="98">
        <f>IF(""="",1,IF(LEFT("",1)="E","",1))</f>
        <v>1</v>
      </c>
      <c r="K2080" s="99" t="s">
        <v>371</v>
      </c>
      <c r="L2080" s="91">
        <v>5007</v>
      </c>
      <c r="M2080" s="100" t="str">
        <f>IF(LEFT($G2080,4)="xppm","*","")</f>
        <v/>
      </c>
      <c r="N2080" s="101" t="str">
        <f>UPPER(TRIM("          CONTRACT SERVICES"))</f>
        <v>CONTRACT SERVICES</v>
      </c>
      <c r="P2080" s="102" t="s">
        <v>370</v>
      </c>
      <c r="R2080" s="109">
        <f>IFERROR(IF(1*AB2080&gt;0,AB2080,V2080),V2080)</f>
        <v>2186.2377777777779</v>
      </c>
      <c r="S2080" s="108"/>
      <c r="T2080" s="101">
        <f>IFERROR(IF(LEFT($G2080,4)="xppm",AD2080/VLOOKUP($G2080,$K$11:$Z$28,T$1,0),IF(LEFT($J2080,1)="E",AD2080/VLOOKUP($J2080,$K$11:$Z$28,T$1,0),AD2080/T$6)),"")</f>
        <v>2059.0233333333331</v>
      </c>
      <c r="V2080" s="101">
        <f>IFERROR(IF(LEFT($G2080,4)="xppm",AF2080/VLOOKUP($G2080,$K$11:$Z$28,V$1,0),IF(LEFT($J2080,1)="E",AF2080/VLOOKUP($J2080,$K$11:$Z$28,V$1,0),AF2080/V$6)),"")</f>
        <v>2186.2377777777779</v>
      </c>
      <c r="X2080" s="101">
        <f>IFERROR(IF(LEFT($G2080,4)="xppm",AH2080/VLOOKUP($G2080,$K$11:$Z$28,X$1,0),IF(LEFT($J2080,1)="E",AH2080/VLOOKUP($J2080,$K$11:$Z$28,X$1,0),AH2080/X$6)),"")</f>
        <v>2133.4691666666668</v>
      </c>
      <c r="Z2080" s="101">
        <f>IFERROR(IF(LEFT($G2080,4)="xppm",AJ2080/VLOOKUP($G2080,$K$11:$Z$28,Z$1,0),IF(LEFT($J2080,1)="E",AJ2080/VLOOKUP($J2080,$K$11:$Z$28,Z$1,0),AJ2080/Z$6)),"")</f>
        <v>2745</v>
      </c>
      <c r="AA2080" s="108"/>
      <c r="AB2080" s="99">
        <f>IFERROR(IF(LEFT($G2080,4)="xppm",AL2080/VLOOKUP($G2080,$K$11:$Z$28,AB$1,0),IF(LEFT($J2080,1)="E",AL2080/VLOOKUP($J2080,$K$11:$AB$28,AB$1,0),AL2080/AB$6)),"")</f>
        <v>0</v>
      </c>
      <c r="AC2080" s="110"/>
      <c r="AD2080" s="14">
        <v>6177.07</v>
      </c>
      <c r="AE2080" s="14"/>
      <c r="AF2080" s="14">
        <v>19676.14</v>
      </c>
      <c r="AG2080" s="14"/>
      <c r="AH2080" s="14">
        <v>25601.63</v>
      </c>
      <c r="AI2080" s="14"/>
      <c r="AJ2080" s="14">
        <v>32940</v>
      </c>
      <c r="AK2080" s="65"/>
      <c r="AL2080" s="14">
        <v>0</v>
      </c>
      <c r="AM2080" s="65"/>
      <c r="AN2080" s="25">
        <v>1281.83</v>
      </c>
      <c r="AO2080" s="25">
        <v>691.05</v>
      </c>
      <c r="AP2080" s="25">
        <v>2890.71</v>
      </c>
      <c r="AQ2080" s="25">
        <v>3589.65</v>
      </c>
      <c r="AR2080" s="25">
        <v>5302.15</v>
      </c>
      <c r="AS2080" s="25">
        <v>2357.15</v>
      </c>
      <c r="AT2080" s="25">
        <v>485.15</v>
      </c>
      <c r="AU2080" s="25">
        <v>634.38</v>
      </c>
      <c r="AV2080" s="25">
        <v>1130.5899999999999</v>
      </c>
      <c r="AW2080" s="25">
        <v>4180.59</v>
      </c>
      <c r="AX2080" s="25">
        <v>883.17</v>
      </c>
      <c r="AY2080" s="25">
        <v>1113.31</v>
      </c>
      <c r="AZ2080" s="108"/>
      <c r="BA2080" s="10"/>
      <c r="BB2080" s="10"/>
      <c r="BC2080" s="10"/>
      <c r="BD2080" s="10"/>
      <c r="BE2080" s="10"/>
      <c r="BF2080" s="10"/>
      <c r="BG2080" s="10"/>
      <c r="BH2080" s="10"/>
      <c r="BI2080" s="10"/>
      <c r="BJ2080" s="10"/>
      <c r="BK2080" s="10"/>
      <c r="BL2080" s="10"/>
      <c r="BM2080" s="10"/>
      <c r="BN2080" s="10"/>
      <c r="BO2080" s="10"/>
      <c r="BP2080" s="10"/>
      <c r="BQ2080" s="10"/>
      <c r="BR2080" s="10"/>
      <c r="BS2080" s="10"/>
      <c r="BT2080" s="10"/>
      <c r="BU2080" s="10"/>
      <c r="BV2080" s="10"/>
      <c r="BW2080" s="10"/>
      <c r="BX2080" s="10"/>
      <c r="BY2080" s="10"/>
      <c r="BZ2080" s="10"/>
      <c r="CA2080" s="10"/>
      <c r="CB2080" s="10"/>
      <c r="CC2080" s="10"/>
      <c r="CD2080" s="10"/>
      <c r="CE2080" s="10"/>
      <c r="CF2080" s="10"/>
      <c r="CG2080" s="10"/>
      <c r="CH2080" s="10"/>
      <c r="CI2080" s="10"/>
      <c r="CJ2080" s="10"/>
      <c r="CK2080" s="10"/>
      <c r="CL2080" s="10"/>
      <c r="CM2080" s="10"/>
      <c r="CN2080" s="10"/>
      <c r="CO2080" s="10"/>
      <c r="CP2080" s="10"/>
      <c r="CQ2080" s="10"/>
      <c r="CR2080" s="10"/>
      <c r="CS2080" s="10"/>
      <c r="CT2080" s="10"/>
      <c r="CU2080" s="10"/>
      <c r="CV2080" s="10"/>
      <c r="CW2080" s="10"/>
      <c r="CX2080" s="10"/>
      <c r="CY2080" s="10"/>
      <c r="CZ2080" s="10"/>
      <c r="DA2080" s="10"/>
      <c r="DB2080" s="10"/>
      <c r="DC2080" s="10"/>
      <c r="DD2080" s="10"/>
      <c r="DE2080" s="10"/>
      <c r="DF2080" s="10"/>
      <c r="DG2080" s="10"/>
      <c r="DH2080" s="10"/>
      <c r="DI2080" s="10"/>
      <c r="DJ2080" s="10"/>
      <c r="DK2080" s="10"/>
      <c r="DL2080" s="10"/>
      <c r="DM2080" s="10"/>
      <c r="DN2080" s="10"/>
      <c r="DO2080" s="10"/>
      <c r="DP2080" s="10"/>
      <c r="DQ2080" s="10"/>
      <c r="DR2080" s="10"/>
      <c r="DS2080" s="10"/>
    </row>
    <row r="2081" spans="1:123" ht="4.05" customHeight="1" x14ac:dyDescent="0.25">
      <c r="A2081" s="75" t="s">
        <v>348</v>
      </c>
      <c r="E2081" s="111"/>
      <c r="F2081" s="112"/>
      <c r="T2081" s="25"/>
      <c r="U2081" s="25"/>
      <c r="V2081" s="25"/>
      <c r="W2081" s="25"/>
      <c r="X2081" s="25"/>
      <c r="Y2081" s="25"/>
      <c r="Z2081" s="25"/>
      <c r="AA2081" s="25"/>
      <c r="AB2081" s="14"/>
      <c r="AC2081" s="14"/>
    </row>
    <row r="2082" spans="1:123" s="86" customFormat="1" ht="15" customHeight="1" x14ac:dyDescent="0.25">
      <c r="A2082" s="75" t="s">
        <v>348</v>
      </c>
      <c r="B2082" s="80"/>
      <c r="C2082" s="80"/>
      <c r="D2082" s="80"/>
      <c r="E2082" s="81"/>
      <c r="F2082" s="82"/>
      <c r="G2082" s="81"/>
      <c r="H2082" s="81"/>
      <c r="I2082" s="81"/>
      <c r="J2082" s="81"/>
      <c r="K2082" s="81"/>
      <c r="L2082" s="83">
        <f>L2083</f>
        <v>5007</v>
      </c>
      <c r="M2082" s="84" t="s">
        <v>372</v>
      </c>
      <c r="N2082" s="84"/>
      <c r="O2082" s="84"/>
      <c r="P2082" s="84"/>
      <c r="Q2082" s="84"/>
      <c r="R2082" s="84"/>
      <c r="S2082" s="84"/>
      <c r="T2082" s="84"/>
      <c r="U2082" s="84"/>
      <c r="V2082" s="84"/>
      <c r="W2082" s="84"/>
      <c r="X2082" s="84"/>
      <c r="Y2082" s="84"/>
      <c r="Z2082" s="84"/>
      <c r="AA2082" s="84"/>
      <c r="AB2082" s="81"/>
      <c r="AC2082" s="81"/>
      <c r="AD2082" s="14"/>
      <c r="AE2082" s="14"/>
      <c r="AF2082" s="14"/>
      <c r="AG2082" s="14"/>
      <c r="AH2082" s="14"/>
      <c r="AI2082" s="14"/>
      <c r="AJ2082" s="14"/>
      <c r="AK2082" s="14"/>
      <c r="AL2082" s="14"/>
      <c r="AM2082" s="14"/>
      <c r="AN2082" s="85"/>
      <c r="AO2082" s="85"/>
      <c r="AP2082" s="85"/>
      <c r="AQ2082" s="85"/>
      <c r="AR2082" s="85"/>
      <c r="AS2082" s="85"/>
      <c r="AT2082" s="85"/>
      <c r="AU2082" s="85"/>
      <c r="AV2082" s="85"/>
      <c r="AW2082" s="85"/>
      <c r="AX2082" s="85"/>
      <c r="AY2082" s="85"/>
      <c r="AZ2082" s="84"/>
      <c r="BA2082" s="10"/>
      <c r="BB2082" s="10"/>
      <c r="BC2082" s="10"/>
      <c r="BD2082" s="10"/>
      <c r="BE2082" s="10"/>
      <c r="BF2082" s="10"/>
      <c r="BG2082" s="10"/>
      <c r="BH2082" s="10"/>
      <c r="BI2082" s="10"/>
      <c r="BJ2082" s="10"/>
      <c r="BK2082" s="10"/>
      <c r="BL2082" s="10"/>
      <c r="BM2082" s="10"/>
      <c r="BN2082" s="10"/>
      <c r="BO2082" s="10"/>
      <c r="BP2082" s="10"/>
      <c r="BQ2082" s="10"/>
      <c r="BR2082" s="10"/>
      <c r="BS2082" s="10"/>
      <c r="BT2082" s="10"/>
      <c r="BU2082" s="10"/>
      <c r="BV2082" s="10"/>
      <c r="BW2082" s="10"/>
      <c r="BX2082" s="10"/>
      <c r="BY2082" s="10"/>
      <c r="BZ2082" s="10"/>
      <c r="CA2082" s="10"/>
      <c r="CB2082" s="10"/>
      <c r="CC2082" s="10"/>
      <c r="CD2082" s="10"/>
      <c r="CE2082" s="10"/>
      <c r="CF2082" s="10"/>
      <c r="CG2082" s="10"/>
      <c r="CH2082" s="10"/>
      <c r="CI2082" s="10"/>
      <c r="CJ2082" s="10"/>
      <c r="CK2082" s="10"/>
      <c r="CL2082" s="10"/>
      <c r="CM2082" s="10"/>
      <c r="CN2082" s="10"/>
      <c r="CO2082" s="10"/>
      <c r="CP2082" s="10"/>
      <c r="CQ2082" s="10"/>
      <c r="CR2082" s="10"/>
      <c r="CS2082" s="10"/>
      <c r="CT2082" s="10"/>
      <c r="CU2082" s="10"/>
      <c r="CV2082" s="10"/>
      <c r="CW2082" s="10"/>
      <c r="CX2082" s="10"/>
      <c r="CY2082" s="10"/>
      <c r="CZ2082" s="10"/>
      <c r="DA2082" s="10"/>
      <c r="DB2082" s="10"/>
      <c r="DC2082" s="10"/>
      <c r="DD2082" s="10"/>
      <c r="DE2082" s="10"/>
      <c r="DF2082" s="10"/>
      <c r="DG2082" s="10"/>
      <c r="DH2082" s="10"/>
      <c r="DI2082" s="10"/>
      <c r="DJ2082" s="10"/>
      <c r="DK2082" s="10"/>
      <c r="DL2082" s="10"/>
      <c r="DM2082" s="10"/>
      <c r="DN2082" s="10"/>
      <c r="DO2082" s="10"/>
      <c r="DP2082" s="10"/>
      <c r="DQ2082" s="10"/>
      <c r="DR2082" s="10"/>
      <c r="DS2082" s="10"/>
    </row>
    <row r="2083" spans="1:123" s="101" customFormat="1" ht="10.95" customHeight="1" x14ac:dyDescent="0.25">
      <c r="A2083" s="75" t="s">
        <v>348</v>
      </c>
      <c r="B2083" s="95" t="str">
        <f t="shared" ref="B2083:B2094" si="584">IF(E2083&gt;0,"Bud02 " &amp; C2083 &amp;","&amp;D2083&amp;",'"&amp;E2083&amp;"',"&amp;1*R2083)</f>
        <v>Bud02 2020,5007,'542500',867.043333333333</v>
      </c>
      <c r="C2083" s="96">
        <f t="shared" ref="C2083:C2094" si="585">$E$5</f>
        <v>2020</v>
      </c>
      <c r="D2083" s="96">
        <v>5007</v>
      </c>
      <c r="E2083" s="97">
        <f>IF(LEFT(H2083,1) = "x",H2083,F2083)</f>
        <v>542500</v>
      </c>
      <c r="F2083" s="90">
        <v>542500</v>
      </c>
      <c r="G2083" s="98">
        <f>IF(""="",1,SUBSTITUTE(SUBSTITUTE("","xxp","xpp"),"xppm13","xppm08"))</f>
        <v>1</v>
      </c>
      <c r="H2083" s="98">
        <f>IF(""="",1,"")</f>
        <v>1</v>
      </c>
      <c r="I2083" s="98">
        <f>IF(""="",1,IF(LEFT("",1)&lt;&gt;"E","",1))</f>
        <v>1</v>
      </c>
      <c r="J2083" s="98">
        <f>IF(""="",1,IF(LEFT("",1)="E","",1))</f>
        <v>1</v>
      </c>
      <c r="K2083" s="99" t="s">
        <v>373</v>
      </c>
      <c r="L2083" s="91">
        <v>5007</v>
      </c>
      <c r="M2083" s="100" t="str">
        <f>IF(LEFT($G2083,4)="xppm","*","")</f>
        <v/>
      </c>
      <c r="N2083" s="101" t="str">
        <f>UPPER(TRIM("          MARKETING - ADVERTISING &amp; PROMOTION"))</f>
        <v>MARKETING - ADVERTISING &amp; PROMOTION</v>
      </c>
      <c r="P2083" s="102" t="s">
        <v>374</v>
      </c>
      <c r="R2083" s="109">
        <f>IFERROR(IF(1*AB2083&gt;0,AB2083,V2083),V2083)</f>
        <v>867.04333333333341</v>
      </c>
      <c r="S2083" s="108"/>
      <c r="T2083" s="101">
        <f>IFERROR(IF(LEFT($G2083,4)="xppm",AD2083/VLOOKUP($G2083,$K$11:$Z$28,T$1,0),IF(LEFT($J2083,1)="E",AD2083/VLOOKUP($J2083,$K$11:$Z$28,T$1,0),AD2083/T$6)),"")</f>
        <v>802.17666666666673</v>
      </c>
      <c r="V2083" s="101">
        <f>IFERROR(IF(LEFT($G2083,4)="xppm",AF2083/VLOOKUP($G2083,$K$11:$Z$28,V$1,0),IF(LEFT($J2083,1)="E",AF2083/VLOOKUP($J2083,$K$11:$Z$28,V$1,0),AF2083/V$6)),"")</f>
        <v>867.04333333333341</v>
      </c>
      <c r="X2083" s="101">
        <f>IFERROR(IF(LEFT($G2083,4)="xppm",AH2083/VLOOKUP($G2083,$K$11:$Z$28,X$1,0),IF(LEFT($J2083,1)="E",AH2083/VLOOKUP($J2083,$K$11:$Z$28,X$1,0),AH2083/X$6)),"")</f>
        <v>1356.1833333333334</v>
      </c>
      <c r="Z2083" s="101">
        <f>IFERROR(IF(LEFT($G2083,4)="xppm",AJ2083/VLOOKUP($G2083,$K$11:$Z$28,Z$1,0),IF(LEFT($J2083,1)="E",AJ2083/VLOOKUP($J2083,$K$11:$Z$28,Z$1,0),AJ2083/Z$6)),"")</f>
        <v>1585.465602</v>
      </c>
      <c r="AA2083" s="108"/>
      <c r="AB2083" s="99">
        <f>IFERROR(IF(LEFT($G2083,4)="xppm",AL2083/VLOOKUP($G2083,$K$11:$Z$28,AB$1,0),IF(LEFT($J2083,1)="E",AL2083/VLOOKUP($J2083,$K$11:$AB$28,AB$1,0),AL2083/AB$6)),"")</f>
        <v>0</v>
      </c>
      <c r="AC2083" s="110"/>
      <c r="AD2083" s="14">
        <v>2406.5300000000002</v>
      </c>
      <c r="AE2083" s="14"/>
      <c r="AF2083" s="14">
        <v>7803.39</v>
      </c>
      <c r="AG2083" s="14"/>
      <c r="AH2083" s="14">
        <v>16274.2</v>
      </c>
      <c r="AI2083" s="14"/>
      <c r="AJ2083" s="14">
        <v>19025.587223999999</v>
      </c>
      <c r="AK2083" s="65"/>
      <c r="AL2083" s="14">
        <v>0</v>
      </c>
      <c r="AM2083" s="65"/>
      <c r="AN2083" s="25">
        <v>3362.87</v>
      </c>
      <c r="AO2083" s="25">
        <v>1892.34</v>
      </c>
      <c r="AP2083" s="25">
        <v>262.54000000000002</v>
      </c>
      <c r="AQ2083" s="25">
        <v>610.88</v>
      </c>
      <c r="AR2083" s="25">
        <v>1369.49</v>
      </c>
      <c r="AS2083" s="25">
        <v>642.47</v>
      </c>
      <c r="AT2083" s="25">
        <v>424.62</v>
      </c>
      <c r="AU2083" s="25">
        <v>1294.51</v>
      </c>
      <c r="AV2083" s="25">
        <v>1054.8900000000001</v>
      </c>
      <c r="AW2083" s="25">
        <v>468.52</v>
      </c>
      <c r="AX2083" s="25">
        <v>676.46</v>
      </c>
      <c r="AY2083" s="25">
        <v>1261.55</v>
      </c>
      <c r="AZ2083" s="108"/>
      <c r="BA2083" s="10"/>
      <c r="BB2083" s="10"/>
      <c r="BC2083" s="10"/>
      <c r="BD2083" s="10"/>
      <c r="BE2083" s="10"/>
      <c r="BF2083" s="10"/>
      <c r="BG2083" s="10"/>
      <c r="BH2083" s="10"/>
      <c r="BI2083" s="10"/>
      <c r="BJ2083" s="10"/>
      <c r="BK2083" s="10"/>
      <c r="BL2083" s="10"/>
      <c r="BM2083" s="10"/>
      <c r="BN2083" s="10"/>
      <c r="BO2083" s="10"/>
      <c r="BP2083" s="10"/>
      <c r="BQ2083" s="10"/>
      <c r="BR2083" s="10"/>
      <c r="BS2083" s="10"/>
      <c r="BT2083" s="10"/>
      <c r="BU2083" s="10"/>
      <c r="BV2083" s="10"/>
      <c r="BW2083" s="10"/>
      <c r="BX2083" s="10"/>
      <c r="BY2083" s="10"/>
      <c r="BZ2083" s="10"/>
      <c r="CA2083" s="10"/>
      <c r="CB2083" s="10"/>
      <c r="CC2083" s="10"/>
      <c r="CD2083" s="10"/>
      <c r="CE2083" s="10"/>
      <c r="CF2083" s="10"/>
      <c r="CG2083" s="10"/>
      <c r="CH2083" s="10"/>
      <c r="CI2083" s="10"/>
      <c r="CJ2083" s="10"/>
      <c r="CK2083" s="10"/>
      <c r="CL2083" s="10"/>
      <c r="CM2083" s="10"/>
      <c r="CN2083" s="10"/>
      <c r="CO2083" s="10"/>
      <c r="CP2083" s="10"/>
      <c r="CQ2083" s="10"/>
      <c r="CR2083" s="10"/>
      <c r="CS2083" s="10"/>
      <c r="CT2083" s="10"/>
      <c r="CU2083" s="10"/>
      <c r="CV2083" s="10"/>
      <c r="CW2083" s="10"/>
      <c r="CX2083" s="10"/>
      <c r="CY2083" s="10"/>
      <c r="CZ2083" s="10"/>
      <c r="DA2083" s="10"/>
      <c r="DB2083" s="10"/>
      <c r="DC2083" s="10"/>
      <c r="DD2083" s="10"/>
      <c r="DE2083" s="10"/>
      <c r="DF2083" s="10"/>
      <c r="DG2083" s="10"/>
      <c r="DH2083" s="10"/>
      <c r="DI2083" s="10"/>
      <c r="DJ2083" s="10"/>
      <c r="DK2083" s="10"/>
      <c r="DL2083" s="10"/>
      <c r="DM2083" s="10"/>
      <c r="DN2083" s="10"/>
      <c r="DO2083" s="10"/>
      <c r="DP2083" s="10"/>
      <c r="DQ2083" s="10"/>
      <c r="DR2083" s="10"/>
      <c r="DS2083" s="10"/>
    </row>
    <row r="2084" spans="1:123" s="101" customFormat="1" ht="10.95" customHeight="1" x14ac:dyDescent="0.25">
      <c r="A2084" s="75" t="s">
        <v>348</v>
      </c>
      <c r="B2084" s="95" t="str">
        <f t="shared" si="584"/>
        <v>Bud02 2020,5007,'543200',738.087777777778</v>
      </c>
      <c r="C2084" s="96">
        <f t="shared" si="585"/>
        <v>2020</v>
      </c>
      <c r="D2084" s="96">
        <v>5007</v>
      </c>
      <c r="E2084" s="97">
        <f>IF(LEFT(H2084,1) = "x",H2084,F2084)</f>
        <v>543200</v>
      </c>
      <c r="F2084" s="90">
        <v>543200</v>
      </c>
      <c r="G2084" s="98">
        <f>IF(""="",1,SUBSTITUTE(SUBSTITUTE("","xxp","xpp"),"xppm13","xppm08"))</f>
        <v>1</v>
      </c>
      <c r="H2084" s="98">
        <f>IF(""="",1,"")</f>
        <v>1</v>
      </c>
      <c r="I2084" s="98">
        <f>IF(""="",1,IF(LEFT("",1)&lt;&gt;"E","",1))</f>
        <v>1</v>
      </c>
      <c r="J2084" s="98">
        <f>IF(""="",1,IF(LEFT("",1)="E","",1))</f>
        <v>1</v>
      </c>
      <c r="K2084" s="99" t="s">
        <v>375</v>
      </c>
      <c r="L2084" s="91">
        <v>5007</v>
      </c>
      <c r="M2084" s="100" t="str">
        <f>IF(LEFT($G2084,4)="xppm","*","")</f>
        <v/>
      </c>
      <c r="N2084" s="101" t="str">
        <f>UPPER(TRIM("          CONCIERGE - RESIDENT EXPENSES"))</f>
        <v>CONCIERGE - RESIDENT EXPENSES</v>
      </c>
      <c r="P2084" s="102" t="s">
        <v>376</v>
      </c>
      <c r="R2084" s="109">
        <f>IFERROR(IF(1*AB2084&gt;0,AB2084,V2084),V2084)</f>
        <v>738.08777777777777</v>
      </c>
      <c r="S2084" s="108"/>
      <c r="T2084" s="101">
        <f>IFERROR(IF(LEFT($G2084,4)="xppm",AD2084/VLOOKUP($G2084,$K$11:$Z$28,T$1,0),IF(LEFT($J2084,1)="E",AD2084/VLOOKUP($J2084,$K$11:$Z$28,T$1,0),AD2084/T$6)),"")</f>
        <v>699.18333333333339</v>
      </c>
      <c r="V2084" s="101">
        <f>IFERROR(IF(LEFT($G2084,4)="xppm",AF2084/VLOOKUP($G2084,$K$11:$Z$28,V$1,0),IF(LEFT($J2084,1)="E",AF2084/VLOOKUP($J2084,$K$11:$Z$28,V$1,0),AF2084/V$6)),"")</f>
        <v>738.08777777777777</v>
      </c>
      <c r="X2084" s="101">
        <f>IFERROR(IF(LEFT($G2084,4)="xppm",AH2084/VLOOKUP($G2084,$K$11:$Z$28,X$1,0),IF(LEFT($J2084,1)="E",AH2084/VLOOKUP($J2084,$K$11:$Z$28,X$1,0),AH2084/X$6)),"")</f>
        <v>1233.855</v>
      </c>
      <c r="Z2084" s="101">
        <f>IFERROR(IF(LEFT($G2084,4)="xppm",AJ2084/VLOOKUP($G2084,$K$11:$Z$28,Z$1,0),IF(LEFT($J2084,1)="E",AJ2084/VLOOKUP($J2084,$K$11:$Z$28,Z$1,0),AJ2084/Z$6)),"")</f>
        <v>795.46993400000008</v>
      </c>
      <c r="AA2084" s="108"/>
      <c r="AB2084" s="99">
        <f>IFERROR(IF(LEFT($G2084,4)="xppm",AL2084/VLOOKUP($G2084,$K$11:$Z$28,AB$1,0),IF(LEFT($J2084,1)="E",AL2084/VLOOKUP($J2084,$K$11:$AB$28,AB$1,0),AL2084/AB$6)),"")</f>
        <v>0</v>
      </c>
      <c r="AC2084" s="110"/>
      <c r="AD2084" s="14">
        <v>2097.5500000000002</v>
      </c>
      <c r="AE2084" s="14"/>
      <c r="AF2084" s="14">
        <v>6642.79</v>
      </c>
      <c r="AG2084" s="14"/>
      <c r="AH2084" s="14">
        <v>14806.26</v>
      </c>
      <c r="AI2084" s="14"/>
      <c r="AJ2084" s="14">
        <v>9545.6392080000005</v>
      </c>
      <c r="AK2084" s="65"/>
      <c r="AL2084" s="14">
        <v>0</v>
      </c>
      <c r="AM2084" s="65"/>
      <c r="AN2084" s="25">
        <v>1201.5999999999999</v>
      </c>
      <c r="AO2084" s="25">
        <v>390.24</v>
      </c>
      <c r="AP2084" s="25">
        <v>655.20000000000005</v>
      </c>
      <c r="AQ2084" s="25">
        <v>1032.92</v>
      </c>
      <c r="AR2084" s="25">
        <v>2179.38</v>
      </c>
      <c r="AS2084" s="25">
        <v>639.79999999999995</v>
      </c>
      <c r="AT2084" s="25">
        <v>280.11</v>
      </c>
      <c r="AU2084" s="25">
        <v>116.75</v>
      </c>
      <c r="AV2084" s="25">
        <v>296.27999999999997</v>
      </c>
      <c r="AW2084" s="25">
        <v>1664</v>
      </c>
      <c r="AX2084" s="25">
        <v>270.7</v>
      </c>
      <c r="AY2084" s="25">
        <v>162.85</v>
      </c>
      <c r="AZ2084" s="108"/>
      <c r="BA2084" s="10"/>
      <c r="BB2084" s="10"/>
      <c r="BC2084" s="10"/>
      <c r="BD2084" s="10"/>
      <c r="BE2084" s="10"/>
      <c r="BF2084" s="10"/>
      <c r="BG2084" s="10"/>
      <c r="BH2084" s="10"/>
      <c r="BI2084" s="10"/>
      <c r="BJ2084" s="10"/>
      <c r="BK2084" s="10"/>
      <c r="BL2084" s="10"/>
      <c r="BM2084" s="10"/>
      <c r="BN2084" s="10"/>
      <c r="BO2084" s="10"/>
      <c r="BP2084" s="10"/>
      <c r="BQ2084" s="10"/>
      <c r="BR2084" s="10"/>
      <c r="BS2084" s="10"/>
      <c r="BT2084" s="10"/>
      <c r="BU2084" s="10"/>
      <c r="BV2084" s="10"/>
      <c r="BW2084" s="10"/>
      <c r="BX2084" s="10"/>
      <c r="BY2084" s="10"/>
      <c r="BZ2084" s="10"/>
      <c r="CA2084" s="10"/>
      <c r="CB2084" s="10"/>
      <c r="CC2084" s="10"/>
      <c r="CD2084" s="10"/>
      <c r="CE2084" s="10"/>
      <c r="CF2084" s="10"/>
      <c r="CG2084" s="10"/>
      <c r="CH2084" s="10"/>
      <c r="CI2084" s="10"/>
      <c r="CJ2084" s="10"/>
      <c r="CK2084" s="10"/>
      <c r="CL2084" s="10"/>
      <c r="CM2084" s="10"/>
      <c r="CN2084" s="10"/>
      <c r="CO2084" s="10"/>
      <c r="CP2084" s="10"/>
      <c r="CQ2084" s="10"/>
      <c r="CR2084" s="10"/>
      <c r="CS2084" s="10"/>
      <c r="CT2084" s="10"/>
      <c r="CU2084" s="10"/>
      <c r="CV2084" s="10"/>
      <c r="CW2084" s="10"/>
      <c r="CX2084" s="10"/>
      <c r="CY2084" s="10"/>
      <c r="CZ2084" s="10"/>
      <c r="DA2084" s="10"/>
      <c r="DB2084" s="10"/>
      <c r="DC2084" s="10"/>
      <c r="DD2084" s="10"/>
      <c r="DE2084" s="10"/>
      <c r="DF2084" s="10"/>
      <c r="DG2084" s="10"/>
      <c r="DH2084" s="10"/>
      <c r="DI2084" s="10"/>
      <c r="DJ2084" s="10"/>
      <c r="DK2084" s="10"/>
      <c r="DL2084" s="10"/>
      <c r="DM2084" s="10"/>
      <c r="DN2084" s="10"/>
      <c r="DO2084" s="10"/>
      <c r="DP2084" s="10"/>
      <c r="DQ2084" s="10"/>
      <c r="DR2084" s="10"/>
      <c r="DS2084" s="10"/>
    </row>
    <row r="2085" spans="1:123" s="101" customFormat="1" ht="10.95" customHeight="1" x14ac:dyDescent="0.25">
      <c r="A2085" s="75" t="s">
        <v>348</v>
      </c>
      <c r="B2085" s="95" t="str">
        <f t="shared" si="584"/>
        <v>Bud02 2020,5007,'xga002',0.001146229197427</v>
      </c>
      <c r="C2085" s="96">
        <f t="shared" si="585"/>
        <v>2020</v>
      </c>
      <c r="D2085" s="96">
        <v>5007</v>
      </c>
      <c r="E2085" s="97" t="str">
        <f>IF(LEFT(H2085,1) = "x",H2085,F2085)</f>
        <v>xga002</v>
      </c>
      <c r="F2085" s="90">
        <v>546000</v>
      </c>
      <c r="G2085" s="98">
        <f>IF(""="",1,SUBSTITUTE(SUBSTITUTE("","xxp","xpp"),"xppm13","xppm08"))</f>
        <v>1</v>
      </c>
      <c r="H2085" s="98" t="str">
        <f>IF("xga002"="",1,"xga002")</f>
        <v>xga002</v>
      </c>
      <c r="I2085" s="98">
        <f>IF("E1z"="",1,IF(LEFT("E1z",1)&lt;&gt;"E","E1z",1))</f>
        <v>1</v>
      </c>
      <c r="J2085" s="98" t="str">
        <f>IF("E1z"="",1,IF(LEFT("E1z",1)="E","E1z",1))</f>
        <v>E1z</v>
      </c>
      <c r="K2085" s="99" t="s">
        <v>377</v>
      </c>
      <c r="L2085" s="91">
        <v>5007</v>
      </c>
      <c r="M2085" s="100" t="str">
        <f>IF(LEFT($G2085,4)="xppm","*","")</f>
        <v/>
      </c>
      <c r="N2085" s="101" t="str">
        <f>UPPER(TRIM("          FINANCIAL CONSULTING FEES"))</f>
        <v>FINANCIAL CONSULTING FEES</v>
      </c>
      <c r="P2085" s="102" t="s">
        <v>356</v>
      </c>
      <c r="R2085" s="109">
        <f>IFERROR(IF(1*AB2085&gt;0,AB2085,V2085),V2085)</f>
        <v>1.1462291974269965E-3</v>
      </c>
      <c r="S2085" s="108"/>
      <c r="T2085" s="101">
        <f>IFERROR(IF(LEFT($G2085,4)="xppm",AD2085/VLOOKUP($G2085,$K$11:$Z$28,T$1,0),IF(LEFT($J2085,1)="E",AD2085/VLOOKUP($J2085,$K$11:$Z$28,T$1,0),AD2085/T$6)),"")</f>
        <v>1.1448533306854091E-3</v>
      </c>
      <c r="V2085" s="101">
        <f>IFERROR(IF(LEFT($G2085,4)="xppm",AF2085/VLOOKUP($G2085,$K$11:$Z$28,V$1,0),IF(LEFT($J2085,1)="E",AF2085/VLOOKUP($J2085,$K$11:$Z$28,V$1,0),AF2085/V$6)),"")</f>
        <v>1.1462291974269965E-3</v>
      </c>
      <c r="X2085" s="101">
        <f>IFERROR(IF(LEFT($G2085,4)="xppm",AH2085/VLOOKUP($G2085,$K$11:$Z$28,X$1,0),IF(LEFT($J2085,1)="E",AH2085/VLOOKUP($J2085,$K$11:$Z$28,X$1,0),AH2085/X$6)),"")</f>
        <v>1.3572690817733274E-3</v>
      </c>
      <c r="Z2085" s="101">
        <f>IFERROR(IF(LEFT($G2085,4)="xppm",AJ2085/VLOOKUP($G2085,$K$11:$Z$28,Z$1,0),IF(LEFT($J2085,1)="E",AJ2085/VLOOKUP($J2085,$K$11:$Z$28,Z$1,0),AJ2085/Z$6)),"")</f>
        <v>1.2246907020043282E-3</v>
      </c>
      <c r="AA2085" s="108"/>
      <c r="AB2085" s="99" t="str">
        <f>IFERROR(IF(LEFT($G2085,4)="xppm",AL2085/VLOOKUP($G2085,$K$11:$Z$28,AB$1,0),IF(LEFT($J2085,1)="E",AL2085/VLOOKUP($J2085,$K$11:$AB$28,AB$1,0),AL2085/AB$6)),"")</f>
        <v/>
      </c>
      <c r="AC2085" s="110"/>
      <c r="AD2085" s="14">
        <v>126894.89</v>
      </c>
      <c r="AE2085" s="14"/>
      <c r="AF2085" s="14">
        <v>382099.69</v>
      </c>
      <c r="AG2085" s="14"/>
      <c r="AH2085" s="14">
        <v>492171.78</v>
      </c>
      <c r="AI2085" s="14"/>
      <c r="AJ2085" s="14">
        <v>516687.06589099998</v>
      </c>
      <c r="AK2085" s="65"/>
      <c r="AL2085" s="14">
        <v>0</v>
      </c>
      <c r="AM2085" s="65"/>
      <c r="AN2085" s="25">
        <v>43519.13</v>
      </c>
      <c r="AO2085" s="25">
        <v>42738.99</v>
      </c>
      <c r="AP2085" s="25">
        <v>44879.91</v>
      </c>
      <c r="AQ2085" s="25">
        <v>43513.85</v>
      </c>
      <c r="AR2085" s="25">
        <v>38905.19</v>
      </c>
      <c r="AS2085" s="25">
        <v>45535.040000000001</v>
      </c>
      <c r="AT2085" s="25">
        <v>40860.980000000003</v>
      </c>
      <c r="AU2085" s="25">
        <v>42926.02</v>
      </c>
      <c r="AV2085" s="25">
        <v>43463.72</v>
      </c>
      <c r="AW2085" s="25">
        <v>42729.47</v>
      </c>
      <c r="AX2085" s="25">
        <v>42600.95</v>
      </c>
      <c r="AY2085" s="25">
        <v>41564.47</v>
      </c>
      <c r="AZ2085" s="108"/>
      <c r="BA2085" s="10"/>
      <c r="BB2085" s="10"/>
      <c r="BC2085" s="10"/>
      <c r="BD2085" s="10"/>
      <c r="BE2085" s="10"/>
      <c r="BF2085" s="10"/>
      <c r="BG2085" s="10"/>
      <c r="BH2085" s="10"/>
      <c r="BI2085" s="10"/>
      <c r="BJ2085" s="10"/>
      <c r="BK2085" s="10"/>
      <c r="BL2085" s="10"/>
      <c r="BM2085" s="10"/>
      <c r="BN2085" s="10"/>
      <c r="BO2085" s="10"/>
      <c r="BP2085" s="10"/>
      <c r="BQ2085" s="10"/>
      <c r="BR2085" s="10"/>
      <c r="BS2085" s="10"/>
      <c r="BT2085" s="10"/>
      <c r="BU2085" s="10"/>
      <c r="BV2085" s="10"/>
      <c r="BW2085" s="10"/>
      <c r="BX2085" s="10"/>
      <c r="BY2085" s="10"/>
      <c r="BZ2085" s="10"/>
      <c r="CA2085" s="10"/>
      <c r="CB2085" s="10"/>
      <c r="CC2085" s="10"/>
      <c r="CD2085" s="10"/>
      <c r="CE2085" s="10"/>
      <c r="CF2085" s="10"/>
      <c r="CG2085" s="10"/>
      <c r="CH2085" s="10"/>
      <c r="CI2085" s="10"/>
      <c r="CJ2085" s="10"/>
      <c r="CK2085" s="10"/>
      <c r="CL2085" s="10"/>
      <c r="CM2085" s="10"/>
      <c r="CN2085" s="10"/>
      <c r="CO2085" s="10"/>
      <c r="CP2085" s="10"/>
      <c r="CQ2085" s="10"/>
      <c r="CR2085" s="10"/>
      <c r="CS2085" s="10"/>
      <c r="CT2085" s="10"/>
      <c r="CU2085" s="10"/>
      <c r="CV2085" s="10"/>
      <c r="CW2085" s="10"/>
      <c r="CX2085" s="10"/>
      <c r="CY2085" s="10"/>
      <c r="CZ2085" s="10"/>
      <c r="DA2085" s="10"/>
      <c r="DB2085" s="10"/>
      <c r="DC2085" s="10"/>
      <c r="DD2085" s="10"/>
      <c r="DE2085" s="10"/>
      <c r="DF2085" s="10"/>
      <c r="DG2085" s="10"/>
      <c r="DH2085" s="10"/>
      <c r="DI2085" s="10"/>
      <c r="DJ2085" s="10"/>
      <c r="DK2085" s="10"/>
      <c r="DL2085" s="10"/>
      <c r="DM2085" s="10"/>
      <c r="DN2085" s="10"/>
      <c r="DO2085" s="10"/>
      <c r="DP2085" s="10"/>
      <c r="DQ2085" s="10"/>
      <c r="DR2085" s="10"/>
      <c r="DS2085" s="10"/>
    </row>
    <row r="2086" spans="1:123" s="101" customFormat="1" ht="10.95" customHeight="1" x14ac:dyDescent="0.25">
      <c r="A2086" s="75" t="s">
        <v>348</v>
      </c>
      <c r="B2086" s="95" t="str">
        <f t="shared" si="584"/>
        <v>Bud02 2020,5007,'505300',5098.80333333333</v>
      </c>
      <c r="C2086" s="96">
        <f t="shared" si="585"/>
        <v>2020</v>
      </c>
      <c r="D2086" s="96">
        <v>5007</v>
      </c>
      <c r="E2086" s="97">
        <f>IF(LEFT(H2086,1) = "x",H2086,F2086)</f>
        <v>505300</v>
      </c>
      <c r="F2086" s="90">
        <v>505300</v>
      </c>
      <c r="G2086" s="98">
        <f>IF(""="",1,SUBSTITUTE(SUBSTITUTE("","xxp","xpp"),"xppm13","xppm08"))</f>
        <v>1</v>
      </c>
      <c r="H2086" s="98">
        <f>IF(""="",1,"")</f>
        <v>1</v>
      </c>
      <c r="I2086" s="98">
        <f>IF(""="",1,IF(LEFT("",1)&lt;&gt;"E","",1))</f>
        <v>1</v>
      </c>
      <c r="J2086" s="98">
        <f>IF(""="",1,IF(LEFT("",1)="E","",1))</f>
        <v>1</v>
      </c>
      <c r="K2086" s="99" t="s">
        <v>378</v>
      </c>
      <c r="L2086" s="91">
        <v>5007</v>
      </c>
      <c r="M2086" s="100" t="str">
        <f>IF(LEFT($G2086,4)="xppm","*","")</f>
        <v/>
      </c>
      <c r="N2086" s="101" t="str">
        <f>UPPER(TRIM("          PROFESSIONAL FEES"))</f>
        <v>PROFESSIONAL FEES</v>
      </c>
      <c r="P2086" s="102" t="s">
        <v>356</v>
      </c>
      <c r="R2086" s="109">
        <f>IFERROR(IF(1*AB2086&gt;0,AB2086,V2086),V2086)</f>
        <v>5098.8033333333333</v>
      </c>
      <c r="S2086" s="108"/>
      <c r="T2086" s="101">
        <f>IFERROR(IF(LEFT($G2086,4)="xppm",AD2086/VLOOKUP($G2086,$K$11:$Z$28,T$1,0),IF(LEFT($J2086,1)="E",AD2086/VLOOKUP($J2086,$K$11:$Z$28,T$1,0),AD2086/T$6)),"")</f>
        <v>3811.92</v>
      </c>
      <c r="V2086" s="101">
        <f>IFERROR(IF(LEFT($G2086,4)="xppm",AF2086/VLOOKUP($G2086,$K$11:$Z$28,V$1,0),IF(LEFT($J2086,1)="E",AF2086/VLOOKUP($J2086,$K$11:$Z$28,V$1,0),AF2086/V$6)),"")</f>
        <v>5098.8033333333333</v>
      </c>
      <c r="X2086" s="101">
        <f>IFERROR(IF(LEFT($G2086,4)="xppm",AH2086/VLOOKUP($G2086,$K$11:$Z$28,X$1,0),IF(LEFT($J2086,1)="E",AH2086/VLOOKUP($J2086,$K$11:$Z$28,X$1,0),AH2086/X$6)),"")</f>
        <v>4793.1258333333335</v>
      </c>
      <c r="Z2086" s="101">
        <f>IFERROR(IF(LEFT($G2086,4)="xppm",AJ2086/VLOOKUP($G2086,$K$11:$Z$28,Z$1,0),IF(LEFT($J2086,1)="E",AJ2086/VLOOKUP($J2086,$K$11:$Z$28,Z$1,0),AJ2086/Z$6)),"")</f>
        <v>6087.4000000000005</v>
      </c>
      <c r="AA2086" s="108"/>
      <c r="AB2086" s="99">
        <f>IFERROR(IF(LEFT($G2086,4)="xppm",AL2086/VLOOKUP($G2086,$K$11:$Z$28,AB$1,0),IF(LEFT($J2086,1)="E",AL2086/VLOOKUP($J2086,$K$11:$AB$28,AB$1,0),AL2086/AB$6)),"")</f>
        <v>0</v>
      </c>
      <c r="AC2086" s="110"/>
      <c r="AD2086" s="14">
        <v>11435.76</v>
      </c>
      <c r="AE2086" s="14"/>
      <c r="AF2086" s="14">
        <v>45889.23</v>
      </c>
      <c r="AG2086" s="14"/>
      <c r="AH2086" s="14">
        <v>57517.51</v>
      </c>
      <c r="AI2086" s="14"/>
      <c r="AJ2086" s="14">
        <v>73048.800000000003</v>
      </c>
      <c r="AK2086" s="65"/>
      <c r="AL2086" s="14">
        <v>0</v>
      </c>
      <c r="AM2086" s="65"/>
      <c r="AN2086" s="25">
        <v>6439.77</v>
      </c>
      <c r="AO2086" s="25">
        <v>5346.68</v>
      </c>
      <c r="AP2086" s="25">
        <v>596.73</v>
      </c>
      <c r="AQ2086" s="25">
        <v>4648.67</v>
      </c>
      <c r="AR2086" s="25">
        <v>5862.45</v>
      </c>
      <c r="AS2086" s="25">
        <v>4656.7</v>
      </c>
      <c r="AT2086" s="25">
        <v>5421.27</v>
      </c>
      <c r="AU2086" s="25">
        <v>8087.4</v>
      </c>
      <c r="AV2086" s="25">
        <v>5776.98</v>
      </c>
      <c r="AW2086" s="25">
        <v>4711.87</v>
      </c>
      <c r="AX2086" s="25">
        <v>6275.08</v>
      </c>
      <c r="AY2086" s="25">
        <v>448.81</v>
      </c>
      <c r="AZ2086" s="108"/>
      <c r="BA2086" s="10"/>
      <c r="BB2086" s="10"/>
      <c r="BC2086" s="10"/>
      <c r="BD2086" s="10"/>
      <c r="BE2086" s="10"/>
      <c r="BF2086" s="10"/>
      <c r="BG2086" s="10"/>
      <c r="BH2086" s="10"/>
      <c r="BI2086" s="10"/>
      <c r="BJ2086" s="10"/>
      <c r="BK2086" s="10"/>
      <c r="BL2086" s="10"/>
      <c r="BM2086" s="10"/>
      <c r="BN2086" s="10"/>
      <c r="BO2086" s="10"/>
      <c r="BP2086" s="10"/>
      <c r="BQ2086" s="10"/>
      <c r="BR2086" s="10"/>
      <c r="BS2086" s="10"/>
      <c r="BT2086" s="10"/>
      <c r="BU2086" s="10"/>
      <c r="BV2086" s="10"/>
      <c r="BW2086" s="10"/>
      <c r="BX2086" s="10"/>
      <c r="BY2086" s="10"/>
      <c r="BZ2086" s="10"/>
      <c r="CA2086" s="10"/>
      <c r="CB2086" s="10"/>
      <c r="CC2086" s="10"/>
      <c r="CD2086" s="10"/>
      <c r="CE2086" s="10"/>
      <c r="CF2086" s="10"/>
      <c r="CG2086" s="10"/>
      <c r="CH2086" s="10"/>
      <c r="CI2086" s="10"/>
      <c r="CJ2086" s="10"/>
      <c r="CK2086" s="10"/>
      <c r="CL2086" s="10"/>
      <c r="CM2086" s="10"/>
      <c r="CN2086" s="10"/>
      <c r="CO2086" s="10"/>
      <c r="CP2086" s="10"/>
      <c r="CQ2086" s="10"/>
      <c r="CR2086" s="10"/>
      <c r="CS2086" s="10"/>
      <c r="CT2086" s="10"/>
      <c r="CU2086" s="10"/>
      <c r="CV2086" s="10"/>
      <c r="CW2086" s="10"/>
      <c r="CX2086" s="10"/>
      <c r="CY2086" s="10"/>
      <c r="CZ2086" s="10"/>
      <c r="DA2086" s="10"/>
      <c r="DB2086" s="10"/>
      <c r="DC2086" s="10"/>
      <c r="DD2086" s="10"/>
      <c r="DE2086" s="10"/>
      <c r="DF2086" s="10"/>
      <c r="DG2086" s="10"/>
      <c r="DH2086" s="10"/>
      <c r="DI2086" s="10"/>
      <c r="DJ2086" s="10"/>
      <c r="DK2086" s="10"/>
      <c r="DL2086" s="10"/>
      <c r="DM2086" s="10"/>
      <c r="DN2086" s="10"/>
      <c r="DO2086" s="10"/>
      <c r="DP2086" s="10"/>
      <c r="DQ2086" s="10"/>
      <c r="DR2086" s="10"/>
      <c r="DS2086" s="10"/>
    </row>
    <row r="2087" spans="1:123" s="101" customFormat="1" ht="10.95" customHeight="1" x14ac:dyDescent="0.25">
      <c r="A2087" s="75" t="s">
        <v>348</v>
      </c>
      <c r="B2087" s="95" t="str">
        <f t="shared" si="584"/>
        <v>Bud02 2020,5007,'548000',504.766666666667</v>
      </c>
      <c r="C2087" s="96">
        <f t="shared" si="585"/>
        <v>2020</v>
      </c>
      <c r="D2087" s="96">
        <v>5007</v>
      </c>
      <c r="E2087" s="97">
        <f>IF(LEFT(H2087,1) = "x",H2087,F2087)</f>
        <v>548000</v>
      </c>
      <c r="F2087" s="90">
        <v>548000</v>
      </c>
      <c r="G2087" s="98">
        <f>IF(""="",1,SUBSTITUTE(SUBSTITUTE("","xxp","xpp"),"xppm13","xppm08"))</f>
        <v>1</v>
      </c>
      <c r="H2087" s="98">
        <f>IF(""="",1,"")</f>
        <v>1</v>
      </c>
      <c r="I2087" s="98">
        <f>IF(""="",1,IF(LEFT("",1)&lt;&gt;"E","",1))</f>
        <v>1</v>
      </c>
      <c r="J2087" s="98">
        <f>IF(""="",1,IF(LEFT("",1)="E","",1))</f>
        <v>1</v>
      </c>
      <c r="K2087" s="99" t="s">
        <v>379</v>
      </c>
      <c r="L2087" s="91">
        <v>5007</v>
      </c>
      <c r="M2087" s="100" t="str">
        <f>IF(LEFT($G2087,4)="xppm","*","")</f>
        <v/>
      </c>
      <c r="N2087" s="101" t="str">
        <f>UPPER(TRIM("          CABLE TV/INTERNET"))</f>
        <v>CABLE TV/INTERNET</v>
      </c>
      <c r="P2087" s="102" t="s">
        <v>370</v>
      </c>
      <c r="R2087" s="109">
        <f>IFERROR(IF(1*AB2087&gt;0,AB2087,V2087),V2087)</f>
        <v>504.76666666666665</v>
      </c>
      <c r="S2087" s="108"/>
      <c r="T2087" s="101">
        <f>IFERROR(IF(LEFT($G2087,4)="xppm",AD2087/VLOOKUP($G2087,$K$11:$Z$28,T$1,0),IF(LEFT($J2087,1)="E",AD2087/VLOOKUP($J2087,$K$11:$Z$28,T$1,0),AD2087/T$6)),"")</f>
        <v>506.95</v>
      </c>
      <c r="V2087" s="101">
        <f>IFERROR(IF(LEFT($G2087,4)="xppm",AF2087/VLOOKUP($G2087,$K$11:$Z$28,V$1,0),IF(LEFT($J2087,1)="E",AF2087/VLOOKUP($J2087,$K$11:$Z$28,V$1,0),AF2087/V$6)),"")</f>
        <v>504.76666666666665</v>
      </c>
      <c r="X2087" s="101">
        <f>IFERROR(IF(LEFT($G2087,4)="xppm",AH2087/VLOOKUP($G2087,$K$11:$Z$28,X$1,0),IF(LEFT($J2087,1)="E",AH2087/VLOOKUP($J2087,$K$11:$Z$28,X$1,0),AH2087/X$6)),"")</f>
        <v>1294.9416666666666</v>
      </c>
      <c r="Z2087" s="101">
        <f>IFERROR(IF(LEFT($G2087,4)="xppm",AJ2087/VLOOKUP($G2087,$K$11:$Z$28,Z$1,0),IF(LEFT($J2087,1)="E",AJ2087/VLOOKUP($J2087,$K$11:$Z$28,Z$1,0),AJ2087/Z$6)),"")</f>
        <v>1500.8041666666668</v>
      </c>
      <c r="AA2087" s="108"/>
      <c r="AB2087" s="99">
        <f>IFERROR(IF(LEFT($G2087,4)="xppm",AL2087/VLOOKUP($G2087,$K$11:$Z$28,AB$1,0),IF(LEFT($J2087,1)="E",AL2087/VLOOKUP($J2087,$K$11:$AB$28,AB$1,0),AL2087/AB$6)),"")</f>
        <v>0</v>
      </c>
      <c r="AC2087" s="110"/>
      <c r="AD2087" s="14">
        <v>1520.85</v>
      </c>
      <c r="AE2087" s="14"/>
      <c r="AF2087" s="14">
        <v>4542.8999999999996</v>
      </c>
      <c r="AG2087" s="14"/>
      <c r="AH2087" s="14">
        <v>15539.3</v>
      </c>
      <c r="AI2087" s="14"/>
      <c r="AJ2087" s="14">
        <v>18009.650000000001</v>
      </c>
      <c r="AK2087" s="65"/>
      <c r="AL2087" s="14">
        <v>0</v>
      </c>
      <c r="AM2087" s="65"/>
      <c r="AN2087" s="25">
        <v>1288.54</v>
      </c>
      <c r="AO2087" s="25">
        <v>1352.06</v>
      </c>
      <c r="AP2087" s="25">
        <v>1328.6</v>
      </c>
      <c r="AQ2087" s="25">
        <v>484.53</v>
      </c>
      <c r="AR2087" s="25">
        <v>508.69</v>
      </c>
      <c r="AS2087" s="25">
        <v>508.69</v>
      </c>
      <c r="AT2087" s="25">
        <v>505.59</v>
      </c>
      <c r="AU2087" s="25">
        <v>505.15</v>
      </c>
      <c r="AV2087" s="25">
        <v>509.4</v>
      </c>
      <c r="AW2087" s="25">
        <v>505.15</v>
      </c>
      <c r="AX2087" s="25">
        <v>505.15</v>
      </c>
      <c r="AY2087" s="25">
        <v>510.55</v>
      </c>
      <c r="AZ2087" s="108"/>
      <c r="BA2087" s="10"/>
      <c r="BB2087" s="10"/>
      <c r="BC2087" s="10"/>
      <c r="BD2087" s="10"/>
      <c r="BE2087" s="10"/>
      <c r="BF2087" s="10"/>
      <c r="BG2087" s="10"/>
      <c r="BH2087" s="10"/>
      <c r="BI2087" s="10"/>
      <c r="BJ2087" s="10"/>
      <c r="BK2087" s="10"/>
      <c r="BL2087" s="10"/>
      <c r="BM2087" s="10"/>
      <c r="BN2087" s="10"/>
      <c r="BO2087" s="10"/>
      <c r="BP2087" s="10"/>
      <c r="BQ2087" s="10"/>
      <c r="BR2087" s="10"/>
      <c r="BS2087" s="10"/>
      <c r="BT2087" s="10"/>
      <c r="BU2087" s="10"/>
      <c r="BV2087" s="10"/>
      <c r="BW2087" s="10"/>
      <c r="BX2087" s="10"/>
      <c r="BY2087" s="10"/>
      <c r="BZ2087" s="10"/>
      <c r="CA2087" s="10"/>
      <c r="CB2087" s="10"/>
      <c r="CC2087" s="10"/>
      <c r="CD2087" s="10"/>
      <c r="CE2087" s="10"/>
      <c r="CF2087" s="10"/>
      <c r="CG2087" s="10"/>
      <c r="CH2087" s="10"/>
      <c r="CI2087" s="10"/>
      <c r="CJ2087" s="10"/>
      <c r="CK2087" s="10"/>
      <c r="CL2087" s="10"/>
      <c r="CM2087" s="10"/>
      <c r="CN2087" s="10"/>
      <c r="CO2087" s="10"/>
      <c r="CP2087" s="10"/>
      <c r="CQ2087" s="10"/>
      <c r="CR2087" s="10"/>
      <c r="CS2087" s="10"/>
      <c r="CT2087" s="10"/>
      <c r="CU2087" s="10"/>
      <c r="CV2087" s="10"/>
      <c r="CW2087" s="10"/>
      <c r="CX2087" s="10"/>
      <c r="CY2087" s="10"/>
      <c r="CZ2087" s="10"/>
      <c r="DA2087" s="10"/>
      <c r="DB2087" s="10"/>
      <c r="DC2087" s="10"/>
      <c r="DD2087" s="10"/>
      <c r="DE2087" s="10"/>
      <c r="DF2087" s="10"/>
      <c r="DG2087" s="10"/>
      <c r="DH2087" s="10"/>
      <c r="DI2087" s="10"/>
      <c r="DJ2087" s="10"/>
      <c r="DK2087" s="10"/>
      <c r="DL2087" s="10"/>
      <c r="DM2087" s="10"/>
      <c r="DN2087" s="10"/>
      <c r="DO2087" s="10"/>
      <c r="DP2087" s="10"/>
      <c r="DQ2087" s="10"/>
      <c r="DR2087" s="10"/>
      <c r="DS2087" s="10"/>
    </row>
    <row r="2088" spans="1:123" s="101" customFormat="1" ht="10.95" customHeight="1" x14ac:dyDescent="0.25">
      <c r="A2088" s="75" t="s">
        <v>348</v>
      </c>
      <c r="B2088" s="95" t="str">
        <f t="shared" si="584"/>
        <v>Bud02 2020,5007,'549000',8474.31888888889</v>
      </c>
      <c r="C2088" s="96">
        <f t="shared" si="585"/>
        <v>2020</v>
      </c>
      <c r="D2088" s="96">
        <v>5007</v>
      </c>
      <c r="E2088" s="97">
        <f>IF(LEFT(H2088,1) = "x",H2088,F2088)</f>
        <v>549000</v>
      </c>
      <c r="F2088" s="90">
        <v>549000</v>
      </c>
      <c r="G2088" s="98">
        <f>IF(""="",1,SUBSTITUTE(SUBSTITUTE("","xxp","xpp"),"xppm13","xppm08"))</f>
        <v>1</v>
      </c>
      <c r="H2088" s="98">
        <f>IF(""="",1,"")</f>
        <v>1</v>
      </c>
      <c r="I2088" s="98">
        <f>IF(""="",1,IF(LEFT("",1)&lt;&gt;"E","",1))</f>
        <v>1</v>
      </c>
      <c r="J2088" s="98">
        <f>IF(""="",1,IF(LEFT("",1)="E","",1))</f>
        <v>1</v>
      </c>
      <c r="K2088" s="99" t="s">
        <v>380</v>
      </c>
      <c r="L2088" s="91">
        <v>5007</v>
      </c>
      <c r="M2088" s="100" t="str">
        <f>IF(LEFT($G2088,4)="xppm","*","")</f>
        <v/>
      </c>
      <c r="N2088" s="101" t="str">
        <f>UPPER(TRIM("          COMPUTER HARDWARE/SOFTWARE"))</f>
        <v>COMPUTER HARDWARE/SOFTWARE</v>
      </c>
      <c r="P2088" s="102" t="s">
        <v>370</v>
      </c>
      <c r="R2088" s="109">
        <f>IFERROR(IF(1*AB2088&gt;0,AB2088,V2088),V2088)</f>
        <v>8474.318888888889</v>
      </c>
      <c r="S2088" s="108"/>
      <c r="T2088" s="101">
        <f>IFERROR(IF(LEFT($G2088,4)="xppm",AD2088/VLOOKUP($G2088,$K$11:$Z$28,T$1,0),IF(LEFT($J2088,1)="E",AD2088/VLOOKUP($J2088,$K$11:$Z$28,T$1,0),AD2088/T$6)),"")</f>
        <v>8503.0133333333342</v>
      </c>
      <c r="V2088" s="101">
        <f>IFERROR(IF(LEFT($G2088,4)="xppm",AF2088/VLOOKUP($G2088,$K$11:$Z$28,V$1,0),IF(LEFT($J2088,1)="E",AF2088/VLOOKUP($J2088,$K$11:$Z$28,V$1,0),AF2088/V$6)),"")</f>
        <v>8474.318888888889</v>
      </c>
      <c r="X2088" s="101">
        <f>IFERROR(IF(LEFT($G2088,4)="xppm",AH2088/VLOOKUP($G2088,$K$11:$Z$28,X$1,0),IF(LEFT($J2088,1)="E",AH2088/VLOOKUP($J2088,$K$11:$Z$28,X$1,0),AH2088/X$6)),"")</f>
        <v>8093.3283333333338</v>
      </c>
      <c r="Z2088" s="101">
        <f>IFERROR(IF(LEFT($G2088,4)="xppm",AJ2088/VLOOKUP($G2088,$K$11:$Z$28,Z$1,0),IF(LEFT($J2088,1)="E",AJ2088/VLOOKUP($J2088,$K$11:$Z$28,Z$1,0),AJ2088/Z$6)),"")</f>
        <v>7597.9983829999992</v>
      </c>
      <c r="AA2088" s="108"/>
      <c r="AB2088" s="99">
        <f>IFERROR(IF(LEFT($G2088,4)="xppm",AL2088/VLOOKUP($G2088,$K$11:$Z$28,AB$1,0),IF(LEFT($J2088,1)="E",AL2088/VLOOKUP($J2088,$K$11:$AB$28,AB$1,0),AL2088/AB$6)),"")</f>
        <v>0</v>
      </c>
      <c r="AC2088" s="110"/>
      <c r="AD2088" s="14">
        <v>25509.040000000001</v>
      </c>
      <c r="AE2088" s="14"/>
      <c r="AF2088" s="14">
        <v>76268.87</v>
      </c>
      <c r="AG2088" s="14"/>
      <c r="AH2088" s="14">
        <v>97119.94</v>
      </c>
      <c r="AI2088" s="14"/>
      <c r="AJ2088" s="14">
        <v>91175.980595999994</v>
      </c>
      <c r="AK2088" s="65"/>
      <c r="AL2088" s="14">
        <v>0</v>
      </c>
      <c r="AM2088" s="65"/>
      <c r="AN2088" s="25">
        <v>10000.68</v>
      </c>
      <c r="AO2088" s="25">
        <v>9327.77</v>
      </c>
      <c r="AP2088" s="25">
        <v>8451.18</v>
      </c>
      <c r="AQ2088" s="25">
        <v>8563.61</v>
      </c>
      <c r="AR2088" s="25">
        <v>9033.23</v>
      </c>
      <c r="AS2088" s="25">
        <v>8848.19</v>
      </c>
      <c r="AT2088" s="25">
        <v>8695</v>
      </c>
      <c r="AU2088" s="25">
        <v>8220.02</v>
      </c>
      <c r="AV2088" s="25">
        <v>7399.78</v>
      </c>
      <c r="AW2088" s="25">
        <v>8506.7999999999993</v>
      </c>
      <c r="AX2088" s="25">
        <v>8586.9500000000007</v>
      </c>
      <c r="AY2088" s="25">
        <v>8415.2900000000009</v>
      </c>
      <c r="AZ2088" s="108"/>
      <c r="BA2088" s="10"/>
      <c r="BB2088" s="10"/>
      <c r="BC2088" s="10"/>
      <c r="BD2088" s="10"/>
      <c r="BE2088" s="10"/>
      <c r="BF2088" s="10"/>
      <c r="BG2088" s="10"/>
      <c r="BH2088" s="10"/>
      <c r="BI2088" s="10"/>
      <c r="BJ2088" s="10"/>
      <c r="BK2088" s="10"/>
      <c r="BL2088" s="10"/>
      <c r="BM2088" s="10"/>
      <c r="BN2088" s="10"/>
      <c r="BO2088" s="10"/>
      <c r="BP2088" s="10"/>
      <c r="BQ2088" s="10"/>
      <c r="BR2088" s="10"/>
      <c r="BS2088" s="10"/>
      <c r="BT2088" s="10"/>
      <c r="BU2088" s="10"/>
      <c r="BV2088" s="10"/>
      <c r="BW2088" s="10"/>
      <c r="BX2088" s="10"/>
      <c r="BY2088" s="10"/>
      <c r="BZ2088" s="10"/>
      <c r="CA2088" s="10"/>
      <c r="CB2088" s="10"/>
      <c r="CC2088" s="10"/>
      <c r="CD2088" s="10"/>
      <c r="CE2088" s="10"/>
      <c r="CF2088" s="10"/>
      <c r="CG2088" s="10"/>
      <c r="CH2088" s="10"/>
      <c r="CI2088" s="10"/>
      <c r="CJ2088" s="10"/>
      <c r="CK2088" s="10"/>
      <c r="CL2088" s="10"/>
      <c r="CM2088" s="10"/>
      <c r="CN2088" s="10"/>
      <c r="CO2088" s="10"/>
      <c r="CP2088" s="10"/>
      <c r="CQ2088" s="10"/>
      <c r="CR2088" s="10"/>
      <c r="CS2088" s="10"/>
      <c r="CT2088" s="10"/>
      <c r="CU2088" s="10"/>
      <c r="CV2088" s="10"/>
      <c r="CW2088" s="10"/>
      <c r="CX2088" s="10"/>
      <c r="CY2088" s="10"/>
      <c r="CZ2088" s="10"/>
      <c r="DA2088" s="10"/>
      <c r="DB2088" s="10"/>
      <c r="DC2088" s="10"/>
      <c r="DD2088" s="10"/>
      <c r="DE2088" s="10"/>
      <c r="DF2088" s="10"/>
      <c r="DG2088" s="10"/>
      <c r="DH2088" s="10"/>
      <c r="DI2088" s="10"/>
      <c r="DJ2088" s="10"/>
      <c r="DK2088" s="10"/>
      <c r="DL2088" s="10"/>
      <c r="DM2088" s="10"/>
      <c r="DN2088" s="10"/>
      <c r="DO2088" s="10"/>
      <c r="DP2088" s="10"/>
      <c r="DQ2088" s="10"/>
      <c r="DR2088" s="10"/>
      <c r="DS2088" s="10"/>
    </row>
    <row r="2089" spans="1:123" s="101" customFormat="1" ht="10.95" customHeight="1" x14ac:dyDescent="0.25">
      <c r="A2089" s="75" t="s">
        <v>348</v>
      </c>
      <c r="B2089" s="95" t="str">
        <f t="shared" si="584"/>
        <v>Bud02 2020,5007,'550000',4155.77111111111</v>
      </c>
      <c r="C2089" s="96">
        <f t="shared" si="585"/>
        <v>2020</v>
      </c>
      <c r="D2089" s="96">
        <v>5007</v>
      </c>
      <c r="E2089" s="97">
        <f>IF(LEFT(H2089,1) = "x",H2089,F2089)</f>
        <v>550000</v>
      </c>
      <c r="F2089" s="90">
        <v>550000</v>
      </c>
      <c r="G2089" s="98">
        <f>IF(""="",1,SUBSTITUTE(SUBSTITUTE("","xxp","xpp"),"xppm13","xppm08"))</f>
        <v>1</v>
      </c>
      <c r="H2089" s="98">
        <f>IF(""="",1,"")</f>
        <v>1</v>
      </c>
      <c r="I2089" s="98">
        <f>IF(""="",1,IF(LEFT("",1)&lt;&gt;"E","",1))</f>
        <v>1</v>
      </c>
      <c r="J2089" s="98">
        <f>IF(""="",1,IF(LEFT("",1)="E","",1))</f>
        <v>1</v>
      </c>
      <c r="K2089" s="99" t="s">
        <v>381</v>
      </c>
      <c r="L2089" s="91">
        <v>5007</v>
      </c>
      <c r="M2089" s="100" t="str">
        <f>IF(LEFT($G2089,4)="xppm","*","")</f>
        <v/>
      </c>
      <c r="N2089" s="101" t="str">
        <f>UPPER(TRIM("          EMPLOYEE EXPENSES"))</f>
        <v>EMPLOYEE EXPENSES</v>
      </c>
      <c r="P2089" s="102" t="s">
        <v>382</v>
      </c>
      <c r="R2089" s="109">
        <f>IFERROR(IF(1*AB2089&gt;0,AB2089,V2089),V2089)</f>
        <v>4155.7711111111112</v>
      </c>
      <c r="S2089" s="108"/>
      <c r="T2089" s="101">
        <f>IFERROR(IF(LEFT($G2089,4)="xppm",AD2089/VLOOKUP($G2089,$K$11:$Z$28,T$1,0),IF(LEFT($J2089,1)="E",AD2089/VLOOKUP($J2089,$K$11:$Z$28,T$1,0),AD2089/T$6)),"")</f>
        <v>4437.663333333333</v>
      </c>
      <c r="V2089" s="101">
        <f>IFERROR(IF(LEFT($G2089,4)="xppm",AF2089/VLOOKUP($G2089,$K$11:$Z$28,V$1,0),IF(LEFT($J2089,1)="E",AF2089/VLOOKUP($J2089,$K$11:$Z$28,V$1,0),AF2089/V$6)),"")</f>
        <v>4155.7711111111112</v>
      </c>
      <c r="X2089" s="101">
        <f>IFERROR(IF(LEFT($G2089,4)="xppm",AH2089/VLOOKUP($G2089,$K$11:$Z$28,X$1,0),IF(LEFT($J2089,1)="E",AH2089/VLOOKUP($J2089,$K$11:$Z$28,X$1,0),AH2089/X$6)),"")</f>
        <v>4544.7433333333329</v>
      </c>
      <c r="Z2089" s="101">
        <f>IFERROR(IF(LEFT($G2089,4)="xppm",AJ2089/VLOOKUP($G2089,$K$11:$Z$28,Z$1,0),IF(LEFT($J2089,1)="E",AJ2089/VLOOKUP($J2089,$K$11:$Z$28,Z$1,0),AJ2089/Z$6)),"")</f>
        <v>4334.4398366666665</v>
      </c>
      <c r="AA2089" s="108"/>
      <c r="AB2089" s="99">
        <f>IFERROR(IF(LEFT($G2089,4)="xppm",AL2089/VLOOKUP($G2089,$K$11:$Z$28,AB$1,0),IF(LEFT($J2089,1)="E",AL2089/VLOOKUP($J2089,$K$11:$AB$28,AB$1,0),AL2089/AB$6)),"")</f>
        <v>0</v>
      </c>
      <c r="AC2089" s="110"/>
      <c r="AD2089" s="14">
        <v>13312.99</v>
      </c>
      <c r="AE2089" s="14"/>
      <c r="AF2089" s="14">
        <v>37401.94</v>
      </c>
      <c r="AG2089" s="14"/>
      <c r="AH2089" s="14">
        <v>54536.92</v>
      </c>
      <c r="AI2089" s="14"/>
      <c r="AJ2089" s="14">
        <v>52013.278039999997</v>
      </c>
      <c r="AK2089" s="65"/>
      <c r="AL2089" s="14">
        <v>0</v>
      </c>
      <c r="AM2089" s="65"/>
      <c r="AN2089" s="25">
        <v>4660.66</v>
      </c>
      <c r="AO2089" s="25">
        <v>3399.93</v>
      </c>
      <c r="AP2089" s="25">
        <v>6866.9</v>
      </c>
      <c r="AQ2089" s="25">
        <v>2998.54</v>
      </c>
      <c r="AR2089" s="25">
        <v>4505.6899999999996</v>
      </c>
      <c r="AS2089" s="25">
        <v>3720.59</v>
      </c>
      <c r="AT2089" s="25">
        <v>5492.5</v>
      </c>
      <c r="AU2089" s="25">
        <v>4200.0200000000004</v>
      </c>
      <c r="AV2089" s="25">
        <v>3171.61</v>
      </c>
      <c r="AW2089" s="25">
        <v>4132.6000000000004</v>
      </c>
      <c r="AX2089" s="25">
        <v>5502.14</v>
      </c>
      <c r="AY2089" s="25">
        <v>3678.25</v>
      </c>
      <c r="AZ2089" s="108"/>
      <c r="BA2089" s="10"/>
      <c r="BB2089" s="10"/>
      <c r="BC2089" s="10"/>
      <c r="BD2089" s="10"/>
      <c r="BE2089" s="10"/>
      <c r="BF2089" s="10"/>
      <c r="BG2089" s="10"/>
      <c r="BH2089" s="10"/>
      <c r="BI2089" s="10"/>
      <c r="BJ2089" s="10"/>
      <c r="BK2089" s="10"/>
      <c r="BL2089" s="10"/>
      <c r="BM2089" s="10"/>
      <c r="BN2089" s="10"/>
      <c r="BO2089" s="10"/>
      <c r="BP2089" s="10"/>
      <c r="BQ2089" s="10"/>
      <c r="BR2089" s="10"/>
      <c r="BS2089" s="10"/>
      <c r="BT2089" s="10"/>
      <c r="BU2089" s="10"/>
      <c r="BV2089" s="10"/>
      <c r="BW2089" s="10"/>
      <c r="BX2089" s="10"/>
      <c r="BY2089" s="10"/>
      <c r="BZ2089" s="10"/>
      <c r="CA2089" s="10"/>
      <c r="CB2089" s="10"/>
      <c r="CC2089" s="10"/>
      <c r="CD2089" s="10"/>
      <c r="CE2089" s="10"/>
      <c r="CF2089" s="10"/>
      <c r="CG2089" s="10"/>
      <c r="CH2089" s="10"/>
      <c r="CI2089" s="10"/>
      <c r="CJ2089" s="10"/>
      <c r="CK2089" s="10"/>
      <c r="CL2089" s="10"/>
      <c r="CM2089" s="10"/>
      <c r="CN2089" s="10"/>
      <c r="CO2089" s="10"/>
      <c r="CP2089" s="10"/>
      <c r="CQ2089" s="10"/>
      <c r="CR2089" s="10"/>
      <c r="CS2089" s="10"/>
      <c r="CT2089" s="10"/>
      <c r="CU2089" s="10"/>
      <c r="CV2089" s="10"/>
      <c r="CW2089" s="10"/>
      <c r="CX2089" s="10"/>
      <c r="CY2089" s="10"/>
      <c r="CZ2089" s="10"/>
      <c r="DA2089" s="10"/>
      <c r="DB2089" s="10"/>
      <c r="DC2089" s="10"/>
      <c r="DD2089" s="10"/>
      <c r="DE2089" s="10"/>
      <c r="DF2089" s="10"/>
      <c r="DG2089" s="10"/>
      <c r="DH2089" s="10"/>
      <c r="DI2089" s="10"/>
      <c r="DJ2089" s="10"/>
      <c r="DK2089" s="10"/>
      <c r="DL2089" s="10"/>
      <c r="DM2089" s="10"/>
      <c r="DN2089" s="10"/>
      <c r="DO2089" s="10"/>
      <c r="DP2089" s="10"/>
      <c r="DQ2089" s="10"/>
      <c r="DR2089" s="10"/>
      <c r="DS2089" s="10"/>
    </row>
    <row r="2090" spans="1:123" s="101" customFormat="1" ht="10.95" customHeight="1" x14ac:dyDescent="0.25">
      <c r="A2090" s="75" t="s">
        <v>348</v>
      </c>
      <c r="B2090" s="95" t="str">
        <f t="shared" si="584"/>
        <v>Bud02 2020,5007,'552000',2297.42</v>
      </c>
      <c r="C2090" s="96">
        <f t="shared" si="585"/>
        <v>2020</v>
      </c>
      <c r="D2090" s="96">
        <v>5007</v>
      </c>
      <c r="E2090" s="97">
        <f>IF(LEFT(H2090,1) = "x",H2090,F2090)</f>
        <v>552000</v>
      </c>
      <c r="F2090" s="90">
        <v>552000</v>
      </c>
      <c r="G2090" s="98">
        <f>IF(""="",1,SUBSTITUTE(SUBSTITUTE("","xxp","xpp"),"xppm13","xppm08"))</f>
        <v>1</v>
      </c>
      <c r="H2090" s="98">
        <f>IF(""="",1,"")</f>
        <v>1</v>
      </c>
      <c r="I2090" s="98">
        <f>IF(""="",1,IF(LEFT("",1)&lt;&gt;"E","",1))</f>
        <v>1</v>
      </c>
      <c r="J2090" s="98">
        <f>IF(""="",1,IF(LEFT("",1)="E","",1))</f>
        <v>1</v>
      </c>
      <c r="K2090" s="99" t="s">
        <v>383</v>
      </c>
      <c r="L2090" s="91">
        <v>5007</v>
      </c>
      <c r="M2090" s="100" t="str">
        <f>IF(LEFT($G2090,4)="xppm","*","")</f>
        <v/>
      </c>
      <c r="N2090" s="101" t="str">
        <f>UPPER(TRIM("          OFFICE EXPENSES"))</f>
        <v>OFFICE EXPENSES</v>
      </c>
      <c r="P2090" s="102" t="s">
        <v>370</v>
      </c>
      <c r="R2090" s="109">
        <f>IFERROR(IF(1*AB2090&gt;0,AB2090,V2090),V2090)</f>
        <v>2297.42</v>
      </c>
      <c r="S2090" s="108"/>
      <c r="T2090" s="101">
        <f>IFERROR(IF(LEFT($G2090,4)="xppm",AD2090/VLOOKUP($G2090,$K$11:$Z$28,T$1,0),IF(LEFT($J2090,1)="E",AD2090/VLOOKUP($J2090,$K$11:$Z$28,T$1,0),AD2090/T$6)),"")</f>
        <v>2354.9699999999998</v>
      </c>
      <c r="V2090" s="101">
        <f>IFERROR(IF(LEFT($G2090,4)="xppm",AF2090/VLOOKUP($G2090,$K$11:$Z$28,V$1,0),IF(LEFT($J2090,1)="E",AF2090/VLOOKUP($J2090,$K$11:$Z$28,V$1,0),AF2090/V$6)),"")</f>
        <v>2297.42</v>
      </c>
      <c r="X2090" s="101">
        <f>IFERROR(IF(LEFT($G2090,4)="xppm",AH2090/VLOOKUP($G2090,$K$11:$Z$28,X$1,0),IF(LEFT($J2090,1)="E",AH2090/VLOOKUP($J2090,$K$11:$Z$28,X$1,0),AH2090/X$6)),"")</f>
        <v>2660.5916666666667</v>
      </c>
      <c r="Z2090" s="101">
        <f>IFERROR(IF(LEFT($G2090,4)="xppm",AJ2090/VLOOKUP($G2090,$K$11:$Z$28,Z$1,0),IF(LEFT($J2090,1)="E",AJ2090/VLOOKUP($J2090,$K$11:$Z$28,Z$1,0),AJ2090/Z$6)),"")</f>
        <v>2069.5316666666668</v>
      </c>
      <c r="AA2090" s="108"/>
      <c r="AB2090" s="99">
        <f>IFERROR(IF(LEFT($G2090,4)="xppm",AL2090/VLOOKUP($G2090,$K$11:$Z$28,AB$1,0),IF(LEFT($J2090,1)="E",AL2090/VLOOKUP($J2090,$K$11:$AB$28,AB$1,0),AL2090/AB$6)),"")</f>
        <v>0</v>
      </c>
      <c r="AC2090" s="110"/>
      <c r="AD2090" s="14">
        <v>7064.91</v>
      </c>
      <c r="AE2090" s="14"/>
      <c r="AF2090" s="14">
        <v>20676.78</v>
      </c>
      <c r="AG2090" s="14"/>
      <c r="AH2090" s="14">
        <v>31927.1</v>
      </c>
      <c r="AI2090" s="14"/>
      <c r="AJ2090" s="14">
        <v>24834.38</v>
      </c>
      <c r="AK2090" s="65"/>
      <c r="AL2090" s="14">
        <v>0</v>
      </c>
      <c r="AM2090" s="65"/>
      <c r="AN2090" s="25">
        <v>2474.8000000000002</v>
      </c>
      <c r="AO2090" s="25">
        <v>1899.55</v>
      </c>
      <c r="AP2090" s="25">
        <v>2711.13</v>
      </c>
      <c r="AQ2090" s="25">
        <v>1130.6300000000001</v>
      </c>
      <c r="AR2090" s="25">
        <v>3683.15</v>
      </c>
      <c r="AS2090" s="25">
        <v>1778.05</v>
      </c>
      <c r="AT2090" s="25">
        <v>1215.96</v>
      </c>
      <c r="AU2090" s="25">
        <v>3913.71</v>
      </c>
      <c r="AV2090" s="25">
        <v>1890.37</v>
      </c>
      <c r="AW2090" s="25">
        <v>1701.83</v>
      </c>
      <c r="AX2090" s="25">
        <v>2045.33</v>
      </c>
      <c r="AY2090" s="25">
        <v>3317.75</v>
      </c>
      <c r="AZ2090" s="108"/>
      <c r="BA2090" s="10"/>
      <c r="BB2090" s="10"/>
      <c r="BC2090" s="10"/>
      <c r="BD2090" s="10"/>
      <c r="BE2090" s="10"/>
      <c r="BF2090" s="10"/>
      <c r="BG2090" s="10"/>
      <c r="BH2090" s="10"/>
      <c r="BI2090" s="10"/>
      <c r="BJ2090" s="10"/>
      <c r="BK2090" s="10"/>
      <c r="BL2090" s="10"/>
      <c r="BM2090" s="10"/>
      <c r="BN2090" s="10"/>
      <c r="BO2090" s="10"/>
      <c r="BP2090" s="10"/>
      <c r="BQ2090" s="10"/>
      <c r="BR2090" s="10"/>
      <c r="BS2090" s="10"/>
      <c r="BT2090" s="10"/>
      <c r="BU2090" s="10"/>
      <c r="BV2090" s="10"/>
      <c r="BW2090" s="10"/>
      <c r="BX2090" s="10"/>
      <c r="BY2090" s="10"/>
      <c r="BZ2090" s="10"/>
      <c r="CA2090" s="10"/>
      <c r="CB2090" s="10"/>
      <c r="CC2090" s="10"/>
      <c r="CD2090" s="10"/>
      <c r="CE2090" s="10"/>
      <c r="CF2090" s="10"/>
      <c r="CG2090" s="10"/>
      <c r="CH2090" s="10"/>
      <c r="CI2090" s="10"/>
      <c r="CJ2090" s="10"/>
      <c r="CK2090" s="10"/>
      <c r="CL2090" s="10"/>
      <c r="CM2090" s="10"/>
      <c r="CN2090" s="10"/>
      <c r="CO2090" s="10"/>
      <c r="CP2090" s="10"/>
      <c r="CQ2090" s="10"/>
      <c r="CR2090" s="10"/>
      <c r="CS2090" s="10"/>
      <c r="CT2090" s="10"/>
      <c r="CU2090" s="10"/>
      <c r="CV2090" s="10"/>
      <c r="CW2090" s="10"/>
      <c r="CX2090" s="10"/>
      <c r="CY2090" s="10"/>
      <c r="CZ2090" s="10"/>
      <c r="DA2090" s="10"/>
      <c r="DB2090" s="10"/>
      <c r="DC2090" s="10"/>
      <c r="DD2090" s="10"/>
      <c r="DE2090" s="10"/>
      <c r="DF2090" s="10"/>
      <c r="DG2090" s="10"/>
      <c r="DH2090" s="10"/>
      <c r="DI2090" s="10"/>
      <c r="DJ2090" s="10"/>
      <c r="DK2090" s="10"/>
      <c r="DL2090" s="10"/>
      <c r="DM2090" s="10"/>
      <c r="DN2090" s="10"/>
      <c r="DO2090" s="10"/>
      <c r="DP2090" s="10"/>
      <c r="DQ2090" s="10"/>
      <c r="DR2090" s="10"/>
      <c r="DS2090" s="10"/>
    </row>
    <row r="2091" spans="1:123" s="101" customFormat="1" ht="10.95" customHeight="1" x14ac:dyDescent="0.25">
      <c r="A2091" s="75" t="s">
        <v>348</v>
      </c>
      <c r="B2091" s="95" t="str">
        <f t="shared" si="584"/>
        <v>Bud02 2020,5007,'553500',1675.18333333333</v>
      </c>
      <c r="C2091" s="96">
        <f t="shared" si="585"/>
        <v>2020</v>
      </c>
      <c r="D2091" s="96">
        <v>5007</v>
      </c>
      <c r="E2091" s="97">
        <f>IF(LEFT(H2091,1) = "x",H2091,F2091)</f>
        <v>553500</v>
      </c>
      <c r="F2091" s="90">
        <v>553500</v>
      </c>
      <c r="G2091" s="98">
        <f>IF(""="",1,SUBSTITUTE(SUBSTITUTE("","xxp","xpp"),"xppm13","xppm08"))</f>
        <v>1</v>
      </c>
      <c r="H2091" s="98">
        <f>IF(""="",1,"")</f>
        <v>1</v>
      </c>
      <c r="I2091" s="98">
        <f>IF(""="",1,IF(LEFT("",1)&lt;&gt;"E","",1))</f>
        <v>1</v>
      </c>
      <c r="J2091" s="98">
        <f>IF(""="",1,IF(LEFT("",1)="E","",1))</f>
        <v>1</v>
      </c>
      <c r="K2091" s="99" t="s">
        <v>384</v>
      </c>
      <c r="L2091" s="91">
        <v>5007</v>
      </c>
      <c r="M2091" s="100" t="str">
        <f>IF(LEFT($G2091,4)="xppm","*","")</f>
        <v/>
      </c>
      <c r="N2091" s="101" t="str">
        <f>UPPER(TRIM("          TELEPHONE/CELL PHONE"))</f>
        <v>TELEPHONE/CELL PHONE</v>
      </c>
      <c r="P2091" s="102" t="s">
        <v>370</v>
      </c>
      <c r="R2091" s="109">
        <f>IFERROR(IF(1*AB2091&gt;0,AB2091,V2091),V2091)</f>
        <v>1675.1833333333334</v>
      </c>
      <c r="S2091" s="108"/>
      <c r="T2091" s="101">
        <f>IFERROR(IF(LEFT($G2091,4)="xppm",AD2091/VLOOKUP($G2091,$K$11:$Z$28,T$1,0),IF(LEFT($J2091,1)="E",AD2091/VLOOKUP($J2091,$K$11:$Z$28,T$1,0),AD2091/T$6)),"")</f>
        <v>1637.1599999999999</v>
      </c>
      <c r="V2091" s="101">
        <f>IFERROR(IF(LEFT($G2091,4)="xppm",AF2091/VLOOKUP($G2091,$K$11:$Z$28,V$1,0),IF(LEFT($J2091,1)="E",AF2091/VLOOKUP($J2091,$K$11:$Z$28,V$1,0),AF2091/V$6)),"")</f>
        <v>1675.1833333333334</v>
      </c>
      <c r="X2091" s="101">
        <f>IFERROR(IF(LEFT($G2091,4)="xppm",AH2091/VLOOKUP($G2091,$K$11:$Z$28,X$1,0),IF(LEFT($J2091,1)="E",AH2091/VLOOKUP($J2091,$K$11:$Z$28,X$1,0),AH2091/X$6)),"")</f>
        <v>1745.2391666666665</v>
      </c>
      <c r="Z2091" s="101">
        <f>IFERROR(IF(LEFT($G2091,4)="xppm",AJ2091/VLOOKUP($G2091,$K$11:$Z$28,Z$1,0),IF(LEFT($J2091,1)="E",AJ2091/VLOOKUP($J2091,$K$11:$Z$28,Z$1,0),AJ2091/Z$6)),"")</f>
        <v>1822.7325000000001</v>
      </c>
      <c r="AA2091" s="108"/>
      <c r="AB2091" s="99">
        <f>IFERROR(IF(LEFT($G2091,4)="xppm",AL2091/VLOOKUP($G2091,$K$11:$Z$28,AB$1,0),IF(LEFT($J2091,1)="E",AL2091/VLOOKUP($J2091,$K$11:$AB$28,AB$1,0),AL2091/AB$6)),"")</f>
        <v>0</v>
      </c>
      <c r="AC2091" s="110"/>
      <c r="AD2091" s="14">
        <v>4911.4799999999996</v>
      </c>
      <c r="AE2091" s="14"/>
      <c r="AF2091" s="14">
        <v>15076.65</v>
      </c>
      <c r="AG2091" s="14"/>
      <c r="AH2091" s="14">
        <v>20942.87</v>
      </c>
      <c r="AI2091" s="14"/>
      <c r="AJ2091" s="14">
        <v>21872.79</v>
      </c>
      <c r="AK2091" s="65"/>
      <c r="AL2091" s="14">
        <v>0</v>
      </c>
      <c r="AM2091" s="65"/>
      <c r="AN2091" s="25">
        <v>2028.35</v>
      </c>
      <c r="AO2091" s="25">
        <v>1807.69</v>
      </c>
      <c r="AP2091" s="25">
        <v>1865.57</v>
      </c>
      <c r="AQ2091" s="25">
        <v>1798.23</v>
      </c>
      <c r="AR2091" s="25">
        <v>1746.97</v>
      </c>
      <c r="AS2091" s="25">
        <v>1910.59</v>
      </c>
      <c r="AT2091" s="25">
        <v>1691.49</v>
      </c>
      <c r="AU2091" s="25">
        <v>1483.07</v>
      </c>
      <c r="AV2091" s="25">
        <v>1534.82</v>
      </c>
      <c r="AW2091" s="25">
        <v>1751.64</v>
      </c>
      <c r="AX2091" s="25">
        <v>1566.78</v>
      </c>
      <c r="AY2091" s="25">
        <v>1593.06</v>
      </c>
      <c r="AZ2091" s="108"/>
      <c r="BA2091" s="10"/>
      <c r="BB2091" s="10"/>
      <c r="BC2091" s="10"/>
      <c r="BD2091" s="10"/>
      <c r="BE2091" s="10"/>
      <c r="BF2091" s="10"/>
      <c r="BG2091" s="10"/>
      <c r="BH2091" s="10"/>
      <c r="BI2091" s="10"/>
      <c r="BJ2091" s="10"/>
      <c r="BK2091" s="10"/>
      <c r="BL2091" s="10"/>
      <c r="BM2091" s="10"/>
      <c r="BN2091" s="10"/>
      <c r="BO2091" s="10"/>
      <c r="BP2091" s="10"/>
      <c r="BQ2091" s="10"/>
      <c r="BR2091" s="10"/>
      <c r="BS2091" s="10"/>
      <c r="BT2091" s="10"/>
      <c r="BU2091" s="10"/>
      <c r="BV2091" s="10"/>
      <c r="BW2091" s="10"/>
      <c r="BX2091" s="10"/>
      <c r="BY2091" s="10"/>
      <c r="BZ2091" s="10"/>
      <c r="CA2091" s="10"/>
      <c r="CB2091" s="10"/>
      <c r="CC2091" s="10"/>
      <c r="CD2091" s="10"/>
      <c r="CE2091" s="10"/>
      <c r="CF2091" s="10"/>
      <c r="CG2091" s="10"/>
      <c r="CH2091" s="10"/>
      <c r="CI2091" s="10"/>
      <c r="CJ2091" s="10"/>
      <c r="CK2091" s="10"/>
      <c r="CL2091" s="10"/>
      <c r="CM2091" s="10"/>
      <c r="CN2091" s="10"/>
      <c r="CO2091" s="10"/>
      <c r="CP2091" s="10"/>
      <c r="CQ2091" s="10"/>
      <c r="CR2091" s="10"/>
      <c r="CS2091" s="10"/>
      <c r="CT2091" s="10"/>
      <c r="CU2091" s="10"/>
      <c r="CV2091" s="10"/>
      <c r="CW2091" s="10"/>
      <c r="CX2091" s="10"/>
      <c r="CY2091" s="10"/>
      <c r="CZ2091" s="10"/>
      <c r="DA2091" s="10"/>
      <c r="DB2091" s="10"/>
      <c r="DC2091" s="10"/>
      <c r="DD2091" s="10"/>
      <c r="DE2091" s="10"/>
      <c r="DF2091" s="10"/>
      <c r="DG2091" s="10"/>
      <c r="DH2091" s="10"/>
      <c r="DI2091" s="10"/>
      <c r="DJ2091" s="10"/>
      <c r="DK2091" s="10"/>
      <c r="DL2091" s="10"/>
      <c r="DM2091" s="10"/>
      <c r="DN2091" s="10"/>
      <c r="DO2091" s="10"/>
      <c r="DP2091" s="10"/>
      <c r="DQ2091" s="10"/>
      <c r="DR2091" s="10"/>
      <c r="DS2091" s="10"/>
    </row>
    <row r="2092" spans="1:123" s="101" customFormat="1" ht="10.95" customHeight="1" x14ac:dyDescent="0.25">
      <c r="A2092" s="75" t="s">
        <v>348</v>
      </c>
      <c r="B2092" s="95" t="str">
        <f t="shared" si="584"/>
        <v>Bud02 2020,5007,'555000',217.16</v>
      </c>
      <c r="C2092" s="96">
        <f t="shared" si="585"/>
        <v>2020</v>
      </c>
      <c r="D2092" s="96">
        <v>5007</v>
      </c>
      <c r="E2092" s="97">
        <f>IF(LEFT(H2092,1) = "x",H2092,F2092)</f>
        <v>555000</v>
      </c>
      <c r="F2092" s="90">
        <v>555000</v>
      </c>
      <c r="G2092" s="98">
        <f>IF(""="",1,SUBSTITUTE(SUBSTITUTE("","xxp","xpp"),"xppm13","xppm08"))</f>
        <v>1</v>
      </c>
      <c r="H2092" s="98">
        <f>IF(""="",1,"")</f>
        <v>1</v>
      </c>
      <c r="I2092" s="98">
        <f>IF(""="",1,IF(LEFT("",1)&lt;&gt;"E","",1))</f>
        <v>1</v>
      </c>
      <c r="J2092" s="98">
        <f>IF(""="",1,IF(LEFT("",1)="E","",1))</f>
        <v>1</v>
      </c>
      <c r="K2092" s="99" t="s">
        <v>385</v>
      </c>
      <c r="L2092" s="91">
        <v>5007</v>
      </c>
      <c r="M2092" s="100" t="str">
        <f>IF(LEFT($G2092,4)="xppm","*","")</f>
        <v/>
      </c>
      <c r="N2092" s="101" t="str">
        <f>UPPER(TRIM("          DONATIONS"))</f>
        <v>DONATIONS</v>
      </c>
      <c r="P2092" s="102" t="s">
        <v>386</v>
      </c>
      <c r="R2092" s="109">
        <f>IFERROR(IF(1*AB2092&gt;0,AB2092,V2092),V2092)</f>
        <v>217.16</v>
      </c>
      <c r="S2092" s="108"/>
      <c r="T2092" s="101">
        <f>IFERROR(IF(LEFT($G2092,4)="xppm",AD2092/VLOOKUP($G2092,$K$11:$Z$28,T$1,0),IF(LEFT($J2092,1)="E",AD2092/VLOOKUP($J2092,$K$11:$Z$28,T$1,0),AD2092/T$6)),"")</f>
        <v>167.64000000000001</v>
      </c>
      <c r="V2092" s="101">
        <f>IFERROR(IF(LEFT($G2092,4)="xppm",AF2092/VLOOKUP($G2092,$K$11:$Z$28,V$1,0),IF(LEFT($J2092,1)="E",AF2092/VLOOKUP($J2092,$K$11:$Z$28,V$1,0),AF2092/V$6)),"")</f>
        <v>217.16</v>
      </c>
      <c r="X2092" s="101">
        <f>IFERROR(IF(LEFT($G2092,4)="xppm",AH2092/VLOOKUP($G2092,$K$11:$Z$28,X$1,0),IF(LEFT($J2092,1)="E",AH2092/VLOOKUP($J2092,$K$11:$Z$28,X$1,0),AH2092/X$6)),"")</f>
        <v>524.81083333333333</v>
      </c>
      <c r="Z2092" s="101">
        <f>IFERROR(IF(LEFT($G2092,4)="xppm",AJ2092/VLOOKUP($G2092,$K$11:$Z$28,Z$1,0),IF(LEFT($J2092,1)="E",AJ2092/VLOOKUP($J2092,$K$11:$Z$28,Z$1,0),AJ2092/Z$6)),"")</f>
        <v>526.35444399999994</v>
      </c>
      <c r="AA2092" s="108"/>
      <c r="AB2092" s="99">
        <f>IFERROR(IF(LEFT($G2092,4)="xppm",AL2092/VLOOKUP($G2092,$K$11:$Z$28,AB$1,0),IF(LEFT($J2092,1)="E",AL2092/VLOOKUP($J2092,$K$11:$AB$28,AB$1,0),AL2092/AB$6)),"")</f>
        <v>0</v>
      </c>
      <c r="AC2092" s="110"/>
      <c r="AD2092" s="14">
        <v>502.92</v>
      </c>
      <c r="AE2092" s="14"/>
      <c r="AF2092" s="14">
        <v>1954.44</v>
      </c>
      <c r="AG2092" s="14"/>
      <c r="AH2092" s="14">
        <v>6297.73</v>
      </c>
      <c r="AI2092" s="14"/>
      <c r="AJ2092" s="14">
        <v>6316.2533279999998</v>
      </c>
      <c r="AK2092" s="65"/>
      <c r="AL2092" s="14">
        <v>0</v>
      </c>
      <c r="AM2092" s="65"/>
      <c r="AN2092" s="25">
        <v>891.25</v>
      </c>
      <c r="AO2092" s="25">
        <v>492.14</v>
      </c>
      <c r="AP2092" s="25">
        <v>270</v>
      </c>
      <c r="AQ2092" s="25">
        <v>60</v>
      </c>
      <c r="AR2092" s="25">
        <v>393.33</v>
      </c>
      <c r="AS2092" s="25">
        <v>904.44</v>
      </c>
      <c r="AT2092" s="25">
        <v>31.25</v>
      </c>
      <c r="AU2092" s="25">
        <v>31.25</v>
      </c>
      <c r="AV2092" s="25">
        <v>31.25</v>
      </c>
      <c r="AW2092" s="25">
        <v>440.42</v>
      </c>
      <c r="AX2092" s="25">
        <v>31.25</v>
      </c>
      <c r="AY2092" s="25">
        <v>31.25</v>
      </c>
      <c r="AZ2092" s="108"/>
      <c r="BA2092" s="10"/>
      <c r="BB2092" s="10"/>
      <c r="BC2092" s="10"/>
      <c r="BD2092" s="10"/>
      <c r="BE2092" s="10"/>
      <c r="BF2092" s="10"/>
      <c r="BG2092" s="10"/>
      <c r="BH2092" s="10"/>
      <c r="BI2092" s="10"/>
      <c r="BJ2092" s="10"/>
      <c r="BK2092" s="10"/>
      <c r="BL2092" s="10"/>
      <c r="BM2092" s="10"/>
      <c r="BN2092" s="10"/>
      <c r="BO2092" s="10"/>
      <c r="BP2092" s="10"/>
      <c r="BQ2092" s="10"/>
      <c r="BR2092" s="10"/>
      <c r="BS2092" s="10"/>
      <c r="BT2092" s="10"/>
      <c r="BU2092" s="10"/>
      <c r="BV2092" s="10"/>
      <c r="BW2092" s="10"/>
      <c r="BX2092" s="10"/>
      <c r="BY2092" s="10"/>
      <c r="BZ2092" s="10"/>
      <c r="CA2092" s="10"/>
      <c r="CB2092" s="10"/>
      <c r="CC2092" s="10"/>
      <c r="CD2092" s="10"/>
      <c r="CE2092" s="10"/>
      <c r="CF2092" s="10"/>
      <c r="CG2092" s="10"/>
      <c r="CH2092" s="10"/>
      <c r="CI2092" s="10"/>
      <c r="CJ2092" s="10"/>
      <c r="CK2092" s="10"/>
      <c r="CL2092" s="10"/>
      <c r="CM2092" s="10"/>
      <c r="CN2092" s="10"/>
      <c r="CO2092" s="10"/>
      <c r="CP2092" s="10"/>
      <c r="CQ2092" s="10"/>
      <c r="CR2092" s="10"/>
      <c r="CS2092" s="10"/>
      <c r="CT2092" s="10"/>
      <c r="CU2092" s="10"/>
      <c r="CV2092" s="10"/>
      <c r="CW2092" s="10"/>
      <c r="CX2092" s="10"/>
      <c r="CY2092" s="10"/>
      <c r="CZ2092" s="10"/>
      <c r="DA2092" s="10"/>
      <c r="DB2092" s="10"/>
      <c r="DC2092" s="10"/>
      <c r="DD2092" s="10"/>
      <c r="DE2092" s="10"/>
      <c r="DF2092" s="10"/>
      <c r="DG2092" s="10"/>
      <c r="DH2092" s="10"/>
      <c r="DI2092" s="10"/>
      <c r="DJ2092" s="10"/>
      <c r="DK2092" s="10"/>
      <c r="DL2092" s="10"/>
      <c r="DM2092" s="10"/>
      <c r="DN2092" s="10"/>
      <c r="DO2092" s="10"/>
      <c r="DP2092" s="10"/>
      <c r="DQ2092" s="10"/>
      <c r="DR2092" s="10"/>
      <c r="DS2092" s="10"/>
    </row>
    <row r="2093" spans="1:123" s="101" customFormat="1" ht="10.95" customHeight="1" x14ac:dyDescent="0.25">
      <c r="A2093" s="75" t="s">
        <v>348</v>
      </c>
      <c r="B2093" s="95" t="str">
        <f t="shared" si="584"/>
        <v>Bud02 2020,5007,'xga001',0.000458491690970067</v>
      </c>
      <c r="C2093" s="96">
        <f t="shared" si="585"/>
        <v>2020</v>
      </c>
      <c r="D2093" s="96">
        <v>5007</v>
      </c>
      <c r="E2093" s="97" t="str">
        <f>IF(LEFT(H2093,1) = "x",H2093,F2093)</f>
        <v>xga001</v>
      </c>
      <c r="F2093" s="90">
        <v>555500</v>
      </c>
      <c r="G2093" s="98">
        <f>IF(""="",1,SUBSTITUTE(SUBSTITUTE("","xxp","xpp"),"xppm13","xppm08"))</f>
        <v>1</v>
      </c>
      <c r="H2093" s="98" t="str">
        <f>IF("xga001"="",1,"xga001")</f>
        <v>xga001</v>
      </c>
      <c r="I2093" s="98">
        <f>IF("E1z"="",1,IF(LEFT("E1z",1)&lt;&gt;"E","E1z",1))</f>
        <v>1</v>
      </c>
      <c r="J2093" s="98" t="str">
        <f>IF("E1z"="",1,IF(LEFT("E1z",1)="E","E1z",1))</f>
        <v>E1z</v>
      </c>
      <c r="K2093" s="99" t="s">
        <v>387</v>
      </c>
      <c r="L2093" s="91">
        <v>5007</v>
      </c>
      <c r="M2093" s="100" t="str">
        <f>IF(LEFT($G2093,4)="xppm","*","")</f>
        <v/>
      </c>
      <c r="N2093" s="101" t="str">
        <f>UPPER(TRIM("          BAD DEBT"))</f>
        <v>BAD DEBT</v>
      </c>
      <c r="P2093" s="102" t="s">
        <v>388</v>
      </c>
      <c r="R2093" s="109">
        <f>IFERROR(IF(1*AB2093&gt;0,AB2093,V2093),V2093)</f>
        <v>4.5849169097006719E-4</v>
      </c>
      <c r="S2093" s="108"/>
      <c r="T2093" s="101">
        <f>IFERROR(IF(LEFT($G2093,4)="xppm",AD2093/VLOOKUP($G2093,$K$11:$Z$28,T$1,0),IF(LEFT($J2093,1)="E",AD2093/VLOOKUP($J2093,$K$11:$Z$28,T$1,0),AD2093/T$6)),"")</f>
        <v>4.5794136836240429E-4</v>
      </c>
      <c r="V2093" s="101">
        <f>IFERROR(IF(LEFT($G2093,4)="xppm",AF2093/VLOOKUP($G2093,$K$11:$Z$28,V$1,0),IF(LEFT($J2093,1)="E",AF2093/VLOOKUP($J2093,$K$11:$Z$28,V$1,0),AF2093/V$6)),"")</f>
        <v>4.5849169097006719E-4</v>
      </c>
      <c r="X2093" s="101">
        <f>IFERROR(IF(LEFT($G2093,4)="xppm",AH2093/VLOOKUP($G2093,$K$11:$Z$28,X$1,0),IF(LEFT($J2093,1)="E",AH2093/VLOOKUP($J2093,$K$11:$Z$28,X$1,0),AH2093/X$6)),"")</f>
        <v>3.8832453965422962E-4</v>
      </c>
      <c r="Z2093" s="101">
        <f>IFERROR(IF(LEFT($G2093,4)="xppm",AJ2093/VLOOKUP($G2093,$K$11:$Z$28,Z$1,0),IF(LEFT($J2093,1)="E",AJ2093/VLOOKUP($J2093,$K$11:$Z$28,Z$1,0),AJ2093/Z$6)),"")</f>
        <v>4.8987628079841293E-4</v>
      </c>
      <c r="AA2093" s="108"/>
      <c r="AB2093" s="99" t="str">
        <f>IFERROR(IF(LEFT($G2093,4)="xppm",AL2093/VLOOKUP($G2093,$K$11:$Z$28,AB$1,0),IF(LEFT($J2093,1)="E",AL2093/VLOOKUP($J2093,$K$11:$AB$28,AB$1,0),AL2093/AB$6)),"")</f>
        <v/>
      </c>
      <c r="AC2093" s="110"/>
      <c r="AD2093" s="14">
        <v>50757.96</v>
      </c>
      <c r="AE2093" s="14"/>
      <c r="AF2093" s="14">
        <v>152839.88</v>
      </c>
      <c r="AG2093" s="14"/>
      <c r="AH2093" s="14">
        <v>140813.92000000001</v>
      </c>
      <c r="AI2093" s="14"/>
      <c r="AJ2093" s="14">
        <v>206674.826355</v>
      </c>
      <c r="AK2093" s="65"/>
      <c r="AL2093" s="14">
        <v>0</v>
      </c>
      <c r="AM2093" s="65"/>
      <c r="AN2093" s="25">
        <v>12798.94</v>
      </c>
      <c r="AO2093" s="25">
        <v>12575.82</v>
      </c>
      <c r="AP2093" s="25">
        <v>13188.12</v>
      </c>
      <c r="AQ2093" s="25">
        <v>17405.54</v>
      </c>
      <c r="AR2093" s="25">
        <v>15562.08</v>
      </c>
      <c r="AS2093" s="25">
        <v>18214.009999999998</v>
      </c>
      <c r="AT2093" s="25">
        <v>16344.39</v>
      </c>
      <c r="AU2093" s="25">
        <v>17170.41</v>
      </c>
      <c r="AV2093" s="25">
        <v>17385.490000000002</v>
      </c>
      <c r="AW2093" s="25">
        <v>17091.79</v>
      </c>
      <c r="AX2093" s="25">
        <v>17040.38</v>
      </c>
      <c r="AY2093" s="25">
        <v>16625.79</v>
      </c>
      <c r="AZ2093" s="108"/>
      <c r="BA2093" s="10"/>
      <c r="BB2093" s="10"/>
      <c r="BC2093" s="10"/>
      <c r="BD2093" s="10"/>
      <c r="BE2093" s="10"/>
      <c r="BF2093" s="10"/>
      <c r="BG2093" s="10"/>
      <c r="BH2093" s="10"/>
      <c r="BI2093" s="10"/>
      <c r="BJ2093" s="10"/>
      <c r="BK2093" s="10"/>
      <c r="BL2093" s="10"/>
      <c r="BM2093" s="10"/>
      <c r="BN2093" s="10"/>
      <c r="BO2093" s="10"/>
      <c r="BP2093" s="10"/>
      <c r="BQ2093" s="10"/>
      <c r="BR2093" s="10"/>
      <c r="BS2093" s="10"/>
      <c r="BT2093" s="10"/>
      <c r="BU2093" s="10"/>
      <c r="BV2093" s="10"/>
      <c r="BW2093" s="10"/>
      <c r="BX2093" s="10"/>
      <c r="BY2093" s="10"/>
      <c r="BZ2093" s="10"/>
      <c r="CA2093" s="10"/>
      <c r="CB2093" s="10"/>
      <c r="CC2093" s="10"/>
      <c r="CD2093" s="10"/>
      <c r="CE2093" s="10"/>
      <c r="CF2093" s="10"/>
      <c r="CG2093" s="10"/>
      <c r="CH2093" s="10"/>
      <c r="CI2093" s="10"/>
      <c r="CJ2093" s="10"/>
      <c r="CK2093" s="10"/>
      <c r="CL2093" s="10"/>
      <c r="CM2093" s="10"/>
      <c r="CN2093" s="10"/>
      <c r="CO2093" s="10"/>
      <c r="CP2093" s="10"/>
      <c r="CQ2093" s="10"/>
      <c r="CR2093" s="10"/>
      <c r="CS2093" s="10"/>
      <c r="CT2093" s="10"/>
      <c r="CU2093" s="10"/>
      <c r="CV2093" s="10"/>
      <c r="CW2093" s="10"/>
      <c r="CX2093" s="10"/>
      <c r="CY2093" s="10"/>
      <c r="CZ2093" s="10"/>
      <c r="DA2093" s="10"/>
      <c r="DB2093" s="10"/>
      <c r="DC2093" s="10"/>
      <c r="DD2093" s="10"/>
      <c r="DE2093" s="10"/>
      <c r="DF2093" s="10"/>
      <c r="DG2093" s="10"/>
      <c r="DH2093" s="10"/>
      <c r="DI2093" s="10"/>
      <c r="DJ2093" s="10"/>
      <c r="DK2093" s="10"/>
      <c r="DL2093" s="10"/>
      <c r="DM2093" s="10"/>
      <c r="DN2093" s="10"/>
      <c r="DO2093" s="10"/>
      <c r="DP2093" s="10"/>
      <c r="DQ2093" s="10"/>
      <c r="DR2093" s="10"/>
      <c r="DS2093" s="10"/>
    </row>
    <row r="2094" spans="1:123" s="101" customFormat="1" ht="10.95" customHeight="1" x14ac:dyDescent="0.25">
      <c r="A2094" s="75" t="s">
        <v>348</v>
      </c>
      <c r="B2094" s="95" t="str">
        <f t="shared" si="584"/>
        <v>Bud02 2020,5007,'556000',72836.5455555556</v>
      </c>
      <c r="C2094" s="96">
        <f t="shared" si="585"/>
        <v>2020</v>
      </c>
      <c r="D2094" s="96">
        <v>5007</v>
      </c>
      <c r="E2094" s="97">
        <f>IF(LEFT(H2094,1) = "x",H2094,F2094)</f>
        <v>556000</v>
      </c>
      <c r="F2094" s="90">
        <v>556000</v>
      </c>
      <c r="G2094" s="98">
        <f>IF(""="",1,SUBSTITUTE(SUBSTITUTE("","xxp","xpp"),"xppm13","xppm08"))</f>
        <v>1</v>
      </c>
      <c r="H2094" s="98">
        <f>IF(""="",1,"")</f>
        <v>1</v>
      </c>
      <c r="I2094" s="98">
        <f>IF(""="",1,IF(LEFT("",1)&lt;&gt;"E","",1))</f>
        <v>1</v>
      </c>
      <c r="J2094" s="98">
        <f>IF(""="",1,IF(LEFT("",1)="E","",1))</f>
        <v>1</v>
      </c>
      <c r="K2094" s="99" t="s">
        <v>389</v>
      </c>
      <c r="L2094" s="91">
        <v>5007</v>
      </c>
      <c r="M2094" s="100" t="str">
        <f>IF(LEFT($G2094,4)="xppm","*","")</f>
        <v/>
      </c>
      <c r="N2094" s="101" t="str">
        <f>UPPER(TRIM("          MEDICAID BED TAX"))</f>
        <v>MEDICAID BED TAX</v>
      </c>
      <c r="P2094" s="102" t="s">
        <v>356</v>
      </c>
      <c r="R2094" s="109">
        <f>IFERROR(IF(1*AB2094&gt;0,AB2094,V2094),V2094)</f>
        <v>72836.545555555553</v>
      </c>
      <c r="S2094" s="108"/>
      <c r="T2094" s="101">
        <f>IFERROR(IF(LEFT($G2094,4)="xppm",AD2094/VLOOKUP($G2094,$K$11:$Z$28,T$1,0),IF(LEFT($J2094,1)="E",AD2094/VLOOKUP($J2094,$K$11:$Z$28,T$1,0),AD2094/T$6)),"")</f>
        <v>79523.176666666666</v>
      </c>
      <c r="V2094" s="101">
        <f>IFERROR(IF(LEFT($G2094,4)="xppm",AF2094/VLOOKUP($G2094,$K$11:$Z$28,V$1,0),IF(LEFT($J2094,1)="E",AF2094/VLOOKUP($J2094,$K$11:$Z$28,V$1,0),AF2094/V$6)),"")</f>
        <v>72836.545555555553</v>
      </c>
      <c r="X2094" s="101">
        <f>IFERROR(IF(LEFT($G2094,4)="xppm",AH2094/VLOOKUP($G2094,$K$11:$Z$28,X$1,0),IF(LEFT($J2094,1)="E",AH2094/VLOOKUP($J2094,$K$11:$Z$28,X$1,0),AH2094/X$6)),"")</f>
        <v>69466.623333333337</v>
      </c>
      <c r="Z2094" s="101">
        <f>IFERROR(IF(LEFT($G2094,4)="xppm",AJ2094/VLOOKUP($G2094,$K$11:$Z$28,Z$1,0),IF(LEFT($J2094,1)="E",AJ2094/VLOOKUP($J2094,$K$11:$Z$28,Z$1,0),AJ2094/Z$6)),"")</f>
        <v>69492.819999999992</v>
      </c>
      <c r="AA2094" s="108"/>
      <c r="AB2094" s="99">
        <f>IFERROR(IF(LEFT($G2094,4)="xppm",AL2094/VLOOKUP($G2094,$K$11:$Z$28,AB$1,0),IF(LEFT($J2094,1)="E",AL2094/VLOOKUP($J2094,$K$11:$AB$28,AB$1,0),AL2094/AB$6)),"")</f>
        <v>0</v>
      </c>
      <c r="AC2094" s="110"/>
      <c r="AD2094" s="14">
        <v>238569.53</v>
      </c>
      <c r="AE2094" s="14"/>
      <c r="AF2094" s="14">
        <v>655528.91</v>
      </c>
      <c r="AG2094" s="14"/>
      <c r="AH2094" s="14">
        <v>833599.48</v>
      </c>
      <c r="AI2094" s="14"/>
      <c r="AJ2094" s="14">
        <v>833913.84</v>
      </c>
      <c r="AK2094" s="65"/>
      <c r="AL2094" s="14">
        <v>0</v>
      </c>
      <c r="AM2094" s="65"/>
      <c r="AN2094" s="25">
        <v>69457.759999999995</v>
      </c>
      <c r="AO2094" s="25">
        <v>69457.759999999995</v>
      </c>
      <c r="AP2094" s="25">
        <v>69564.17</v>
      </c>
      <c r="AQ2094" s="25">
        <v>69493.23</v>
      </c>
      <c r="AR2094" s="25">
        <v>69493.23</v>
      </c>
      <c r="AS2094" s="25">
        <v>69493.23</v>
      </c>
      <c r="AT2094" s="25">
        <v>69493.23</v>
      </c>
      <c r="AU2094" s="25">
        <v>69493.23</v>
      </c>
      <c r="AV2094" s="25">
        <v>69493.23</v>
      </c>
      <c r="AW2094" s="25">
        <v>69493.23</v>
      </c>
      <c r="AX2094" s="25">
        <v>84538.15</v>
      </c>
      <c r="AY2094" s="25">
        <v>84538.15</v>
      </c>
      <c r="AZ2094" s="108"/>
      <c r="BA2094" s="10"/>
      <c r="BB2094" s="10"/>
      <c r="BC2094" s="10"/>
      <c r="BD2094" s="10"/>
      <c r="BE2094" s="10"/>
      <c r="BF2094" s="10"/>
      <c r="BG2094" s="10"/>
      <c r="BH2094" s="10"/>
      <c r="BI2094" s="10"/>
      <c r="BJ2094" s="10"/>
      <c r="BK2094" s="10"/>
      <c r="BL2094" s="10"/>
      <c r="BM2094" s="10"/>
      <c r="BN2094" s="10"/>
      <c r="BO2094" s="10"/>
      <c r="BP2094" s="10"/>
      <c r="BQ2094" s="10"/>
      <c r="BR2094" s="10"/>
      <c r="BS2094" s="10"/>
      <c r="BT2094" s="10"/>
      <c r="BU2094" s="10"/>
      <c r="BV2094" s="10"/>
      <c r="BW2094" s="10"/>
      <c r="BX2094" s="10"/>
      <c r="BY2094" s="10"/>
      <c r="BZ2094" s="10"/>
      <c r="CA2094" s="10"/>
      <c r="CB2094" s="10"/>
      <c r="CC2094" s="10"/>
      <c r="CD2094" s="10"/>
      <c r="CE2094" s="10"/>
      <c r="CF2094" s="10"/>
      <c r="CG2094" s="10"/>
      <c r="CH2094" s="10"/>
      <c r="CI2094" s="10"/>
      <c r="CJ2094" s="10"/>
      <c r="CK2094" s="10"/>
      <c r="CL2094" s="10"/>
      <c r="CM2094" s="10"/>
      <c r="CN2094" s="10"/>
      <c r="CO2094" s="10"/>
      <c r="CP2094" s="10"/>
      <c r="CQ2094" s="10"/>
      <c r="CR2094" s="10"/>
      <c r="CS2094" s="10"/>
      <c r="CT2094" s="10"/>
      <c r="CU2094" s="10"/>
      <c r="CV2094" s="10"/>
      <c r="CW2094" s="10"/>
      <c r="CX2094" s="10"/>
      <c r="CY2094" s="10"/>
      <c r="CZ2094" s="10"/>
      <c r="DA2094" s="10"/>
      <c r="DB2094" s="10"/>
      <c r="DC2094" s="10"/>
      <c r="DD2094" s="10"/>
      <c r="DE2094" s="10"/>
      <c r="DF2094" s="10"/>
      <c r="DG2094" s="10"/>
      <c r="DH2094" s="10"/>
      <c r="DI2094" s="10"/>
      <c r="DJ2094" s="10"/>
      <c r="DK2094" s="10"/>
      <c r="DL2094" s="10"/>
      <c r="DM2094" s="10"/>
      <c r="DN2094" s="10"/>
      <c r="DO2094" s="10"/>
      <c r="DP2094" s="10"/>
      <c r="DQ2094" s="10"/>
      <c r="DR2094" s="10"/>
      <c r="DS2094" s="10"/>
    </row>
    <row r="2095" spans="1:123" ht="4.05" customHeight="1" x14ac:dyDescent="0.25">
      <c r="A2095" s="75" t="s">
        <v>348</v>
      </c>
      <c r="E2095" s="111"/>
      <c r="F2095" s="112"/>
      <c r="T2095" s="25"/>
      <c r="U2095" s="25"/>
      <c r="V2095" s="25"/>
      <c r="W2095" s="25"/>
      <c r="X2095" s="25"/>
      <c r="Y2095" s="25"/>
      <c r="Z2095" s="25"/>
      <c r="AA2095" s="25"/>
      <c r="AB2095" s="14"/>
      <c r="AC2095" s="14"/>
    </row>
    <row r="2096" spans="1:123" s="86" customFormat="1" ht="15" customHeight="1" x14ac:dyDescent="0.25">
      <c r="A2096" s="75" t="s">
        <v>348</v>
      </c>
      <c r="B2096" s="80"/>
      <c r="C2096" s="80"/>
      <c r="D2096" s="80"/>
      <c r="E2096" s="81"/>
      <c r="F2096" s="82"/>
      <c r="G2096" s="81"/>
      <c r="H2096" s="81"/>
      <c r="I2096" s="81"/>
      <c r="J2096" s="81"/>
      <c r="K2096" s="81"/>
      <c r="L2096" s="83">
        <f>L2097</f>
        <v>5007</v>
      </c>
      <c r="M2096" s="84" t="s">
        <v>390</v>
      </c>
      <c r="N2096" s="84"/>
      <c r="O2096" s="84"/>
      <c r="P2096" s="84"/>
      <c r="Q2096" s="84"/>
      <c r="R2096" s="84"/>
      <c r="S2096" s="84"/>
      <c r="T2096" s="84"/>
      <c r="U2096" s="84"/>
      <c r="V2096" s="84"/>
      <c r="W2096" s="84"/>
      <c r="X2096" s="84"/>
      <c r="Y2096" s="84"/>
      <c r="Z2096" s="84"/>
      <c r="AA2096" s="84"/>
      <c r="AB2096" s="81"/>
      <c r="AC2096" s="81"/>
      <c r="AD2096" s="14"/>
      <c r="AE2096" s="14"/>
      <c r="AF2096" s="14"/>
      <c r="AG2096" s="14"/>
      <c r="AH2096" s="14"/>
      <c r="AI2096" s="14"/>
      <c r="AJ2096" s="14"/>
      <c r="AK2096" s="14"/>
      <c r="AL2096" s="14"/>
      <c r="AM2096" s="14"/>
      <c r="AN2096" s="85"/>
      <c r="AO2096" s="85"/>
      <c r="AP2096" s="85"/>
      <c r="AQ2096" s="85"/>
      <c r="AR2096" s="85"/>
      <c r="AS2096" s="85"/>
      <c r="AT2096" s="85"/>
      <c r="AU2096" s="85"/>
      <c r="AV2096" s="85"/>
      <c r="AW2096" s="85"/>
      <c r="AX2096" s="85"/>
      <c r="AY2096" s="85"/>
      <c r="AZ2096" s="84"/>
      <c r="BA2096" s="10"/>
      <c r="BB2096" s="10"/>
      <c r="BC2096" s="10"/>
      <c r="BD2096" s="10"/>
      <c r="BE2096" s="10"/>
      <c r="BF2096" s="10"/>
      <c r="BG2096" s="10"/>
      <c r="BH2096" s="10"/>
      <c r="BI2096" s="10"/>
      <c r="BJ2096" s="10"/>
      <c r="BK2096" s="10"/>
      <c r="BL2096" s="10"/>
      <c r="BM2096" s="10"/>
      <c r="BN2096" s="10"/>
      <c r="BO2096" s="10"/>
      <c r="BP2096" s="10"/>
      <c r="BQ2096" s="10"/>
      <c r="BR2096" s="10"/>
      <c r="BS2096" s="10"/>
      <c r="BT2096" s="10"/>
      <c r="BU2096" s="10"/>
      <c r="BV2096" s="10"/>
      <c r="BW2096" s="10"/>
      <c r="BX2096" s="10"/>
      <c r="BY2096" s="10"/>
      <c r="BZ2096" s="10"/>
      <c r="CA2096" s="10"/>
      <c r="CB2096" s="10"/>
      <c r="CC2096" s="10"/>
      <c r="CD2096" s="10"/>
      <c r="CE2096" s="10"/>
      <c r="CF2096" s="10"/>
      <c r="CG2096" s="10"/>
      <c r="CH2096" s="10"/>
      <c r="CI2096" s="10"/>
      <c r="CJ2096" s="10"/>
      <c r="CK2096" s="10"/>
      <c r="CL2096" s="10"/>
      <c r="CM2096" s="10"/>
      <c r="CN2096" s="10"/>
      <c r="CO2096" s="10"/>
      <c r="CP2096" s="10"/>
      <c r="CQ2096" s="10"/>
      <c r="CR2096" s="10"/>
      <c r="CS2096" s="10"/>
      <c r="CT2096" s="10"/>
      <c r="CU2096" s="10"/>
      <c r="CV2096" s="10"/>
      <c r="CW2096" s="10"/>
      <c r="CX2096" s="10"/>
      <c r="CY2096" s="10"/>
      <c r="CZ2096" s="10"/>
      <c r="DA2096" s="10"/>
      <c r="DB2096" s="10"/>
      <c r="DC2096" s="10"/>
      <c r="DD2096" s="10"/>
      <c r="DE2096" s="10"/>
      <c r="DF2096" s="10"/>
      <c r="DG2096" s="10"/>
      <c r="DH2096" s="10"/>
      <c r="DI2096" s="10"/>
      <c r="DJ2096" s="10"/>
      <c r="DK2096" s="10"/>
      <c r="DL2096" s="10"/>
      <c r="DM2096" s="10"/>
      <c r="DN2096" s="10"/>
      <c r="DO2096" s="10"/>
      <c r="DP2096" s="10"/>
      <c r="DQ2096" s="10"/>
      <c r="DR2096" s="10"/>
      <c r="DS2096" s="10"/>
    </row>
    <row r="2097" spans="1:123" s="101" customFormat="1" ht="10.95" customHeight="1" x14ac:dyDescent="0.25">
      <c r="A2097" s="75" t="s">
        <v>348</v>
      </c>
      <c r="B2097" s="95" t="str">
        <f t="shared" ref="B2097:B2099" si="586">IF(E2097&gt;0,"Bud02 " &amp; C2097 &amp;","&amp;D2097&amp;",'"&amp;E2097&amp;"',"&amp;1*R2097)</f>
        <v>Bud02 2020,5007,'557500',10378.82</v>
      </c>
      <c r="C2097" s="96">
        <f t="shared" ref="C2097:C2099" si="587">$E$5</f>
        <v>2020</v>
      </c>
      <c r="D2097" s="96">
        <v>5007</v>
      </c>
      <c r="E2097" s="97">
        <f>IF(LEFT(H2097,1) = "x",H2097,F2097)</f>
        <v>557500</v>
      </c>
      <c r="F2097" s="90">
        <v>557500</v>
      </c>
      <c r="G2097" s="98">
        <f>IF(""="",1,SUBSTITUTE(SUBSTITUTE("","xxp","xpp"),"xppm13","xppm08"))</f>
        <v>1</v>
      </c>
      <c r="H2097" s="98">
        <f>IF(""="",1,"")</f>
        <v>1</v>
      </c>
      <c r="I2097" s="98">
        <f>IF(""="",1,IF(LEFT("",1)&lt;&gt;"E","",1))</f>
        <v>1</v>
      </c>
      <c r="J2097" s="98">
        <f>IF(""="",1,IF(LEFT("",1)="E","",1))</f>
        <v>1</v>
      </c>
      <c r="K2097" s="99" t="s">
        <v>391</v>
      </c>
      <c r="L2097" s="91">
        <v>5007</v>
      </c>
      <c r="M2097" s="100" t="str">
        <f>IF(LEFT($G2097,4)="xppm","*","")</f>
        <v/>
      </c>
      <c r="N2097" s="101" t="str">
        <f>UPPER(TRIM("          REAL ESTATE TAXES"))</f>
        <v>REAL ESTATE TAXES</v>
      </c>
      <c r="P2097" s="102" t="s">
        <v>356</v>
      </c>
      <c r="R2097" s="109">
        <f>IFERROR(IF(1*AB2097&gt;0,AB2097,V2097),V2097)</f>
        <v>10378.82</v>
      </c>
      <c r="S2097" s="108"/>
      <c r="T2097" s="101">
        <f>IFERROR(IF(LEFT($G2097,4)="xppm",AD2097/VLOOKUP($G2097,$K$11:$Z$28,T$1,0),IF(LEFT($J2097,1)="E",AD2097/VLOOKUP($J2097,$K$11:$Z$28,T$1,0),AD2097/T$6)),"")</f>
        <v>10378.82</v>
      </c>
      <c r="V2097" s="101">
        <f>IFERROR(IF(LEFT($G2097,4)="xppm",AF2097/VLOOKUP($G2097,$K$11:$Z$28,V$1,0),IF(LEFT($J2097,1)="E",AF2097/VLOOKUP($J2097,$K$11:$Z$28,V$1,0),AF2097/V$6)),"")</f>
        <v>10378.82</v>
      </c>
      <c r="X2097" s="101">
        <f>IFERROR(IF(LEFT($G2097,4)="xppm",AH2097/VLOOKUP($G2097,$K$11:$Z$28,X$1,0),IF(LEFT($J2097,1)="E",AH2097/VLOOKUP($J2097,$K$11:$Z$28,X$1,0),AH2097/X$6)),"")</f>
        <v>9600.4183333333331</v>
      </c>
      <c r="Z2097" s="101">
        <f>IFERROR(IF(LEFT($G2097,4)="xppm",AJ2097/VLOOKUP($G2097,$K$11:$Z$28,Z$1,0),IF(LEFT($J2097,1)="E",AJ2097/VLOOKUP($J2097,$K$11:$Z$28,Z$1,0),AJ2097/Z$6)),"")</f>
        <v>10380</v>
      </c>
      <c r="AA2097" s="108"/>
      <c r="AB2097" s="99">
        <f>IFERROR(IF(LEFT($G2097,4)="xppm",AL2097/VLOOKUP($G2097,$K$11:$Z$28,AB$1,0),IF(LEFT($J2097,1)="E",AL2097/VLOOKUP($J2097,$K$11:$AB$28,AB$1,0),AL2097/AB$6)),"")</f>
        <v>0</v>
      </c>
      <c r="AC2097" s="110"/>
      <c r="AD2097" s="14">
        <v>31136.46</v>
      </c>
      <c r="AE2097" s="14"/>
      <c r="AF2097" s="14">
        <v>93409.38</v>
      </c>
      <c r="AG2097" s="14"/>
      <c r="AH2097" s="14">
        <v>115205.02</v>
      </c>
      <c r="AI2097" s="14"/>
      <c r="AJ2097" s="14">
        <v>124560</v>
      </c>
      <c r="AK2097" s="65"/>
      <c r="AL2097" s="14">
        <v>0</v>
      </c>
      <c r="AM2097" s="65"/>
      <c r="AN2097" s="25">
        <v>8918.85</v>
      </c>
      <c r="AO2097" s="25">
        <v>8918.85</v>
      </c>
      <c r="AP2097" s="25">
        <v>8566.9500000000007</v>
      </c>
      <c r="AQ2097" s="25">
        <v>10378.82</v>
      </c>
      <c r="AR2097" s="25">
        <v>10378.82</v>
      </c>
      <c r="AS2097" s="25">
        <v>10378.82</v>
      </c>
      <c r="AT2097" s="25">
        <v>10378.82</v>
      </c>
      <c r="AU2097" s="25">
        <v>10378.82</v>
      </c>
      <c r="AV2097" s="25">
        <v>10378.82</v>
      </c>
      <c r="AW2097" s="25">
        <v>10378.82</v>
      </c>
      <c r="AX2097" s="25">
        <v>10378.82</v>
      </c>
      <c r="AY2097" s="25">
        <v>10378.82</v>
      </c>
      <c r="AZ2097" s="108"/>
      <c r="BA2097" s="10"/>
      <c r="BB2097" s="10"/>
      <c r="BC2097" s="10"/>
      <c r="BD2097" s="10"/>
      <c r="BE2097" s="10"/>
      <c r="BF2097" s="10"/>
      <c r="BG2097" s="10"/>
      <c r="BH2097" s="10"/>
      <c r="BI2097" s="10"/>
      <c r="BJ2097" s="10"/>
      <c r="BK2097" s="10"/>
      <c r="BL2097" s="10"/>
      <c r="BM2097" s="10"/>
      <c r="BN2097" s="10"/>
      <c r="BO2097" s="10"/>
      <c r="BP2097" s="10"/>
      <c r="BQ2097" s="10"/>
      <c r="BR2097" s="10"/>
      <c r="BS2097" s="10"/>
      <c r="BT2097" s="10"/>
      <c r="BU2097" s="10"/>
      <c r="BV2097" s="10"/>
      <c r="BW2097" s="10"/>
      <c r="BX2097" s="10"/>
      <c r="BY2097" s="10"/>
      <c r="BZ2097" s="10"/>
      <c r="CA2097" s="10"/>
      <c r="CB2097" s="10"/>
      <c r="CC2097" s="10"/>
      <c r="CD2097" s="10"/>
      <c r="CE2097" s="10"/>
      <c r="CF2097" s="10"/>
      <c r="CG2097" s="10"/>
      <c r="CH2097" s="10"/>
      <c r="CI2097" s="10"/>
      <c r="CJ2097" s="10"/>
      <c r="CK2097" s="10"/>
      <c r="CL2097" s="10"/>
      <c r="CM2097" s="10"/>
      <c r="CN2097" s="10"/>
      <c r="CO2097" s="10"/>
      <c r="CP2097" s="10"/>
      <c r="CQ2097" s="10"/>
      <c r="CR2097" s="10"/>
      <c r="CS2097" s="10"/>
      <c r="CT2097" s="10"/>
      <c r="CU2097" s="10"/>
      <c r="CV2097" s="10"/>
      <c r="CW2097" s="10"/>
      <c r="CX2097" s="10"/>
      <c r="CY2097" s="10"/>
      <c r="CZ2097" s="10"/>
      <c r="DA2097" s="10"/>
      <c r="DB2097" s="10"/>
      <c r="DC2097" s="10"/>
      <c r="DD2097" s="10"/>
      <c r="DE2097" s="10"/>
      <c r="DF2097" s="10"/>
      <c r="DG2097" s="10"/>
      <c r="DH2097" s="10"/>
      <c r="DI2097" s="10"/>
      <c r="DJ2097" s="10"/>
      <c r="DK2097" s="10"/>
      <c r="DL2097" s="10"/>
      <c r="DM2097" s="10"/>
      <c r="DN2097" s="10"/>
      <c r="DO2097" s="10"/>
      <c r="DP2097" s="10"/>
      <c r="DQ2097" s="10"/>
      <c r="DR2097" s="10"/>
      <c r="DS2097" s="10"/>
    </row>
    <row r="2098" spans="1:123" s="101" customFormat="1" ht="10.95" customHeight="1" x14ac:dyDescent="0.25">
      <c r="A2098" s="75" t="s">
        <v>348</v>
      </c>
      <c r="B2098" s="95" t="str">
        <f t="shared" si="586"/>
        <v>Bud02 2020,5007,'558000',9816.60888888889</v>
      </c>
      <c r="C2098" s="96">
        <f t="shared" si="587"/>
        <v>2020</v>
      </c>
      <c r="D2098" s="96">
        <v>5007</v>
      </c>
      <c r="E2098" s="97">
        <f>IF(LEFT(H2098,1) = "x",H2098,F2098)</f>
        <v>558000</v>
      </c>
      <c r="F2098" s="90">
        <v>558000</v>
      </c>
      <c r="G2098" s="98">
        <f>IF(""="",1,SUBSTITUTE(SUBSTITUTE("","xxp","xpp"),"xppm13","xppm08"))</f>
        <v>1</v>
      </c>
      <c r="H2098" s="98">
        <f>IF(""="",1,"")</f>
        <v>1</v>
      </c>
      <c r="I2098" s="98">
        <f>IF(""="",1,IF(LEFT("",1)&lt;&gt;"E","",1))</f>
        <v>1</v>
      </c>
      <c r="J2098" s="98">
        <f>IF(""="",1,IF(LEFT("",1)="E","",1))</f>
        <v>1</v>
      </c>
      <c r="K2098" s="99" t="s">
        <v>392</v>
      </c>
      <c r="L2098" s="91">
        <v>5007</v>
      </c>
      <c r="M2098" s="100" t="str">
        <f>IF(LEFT($G2098,4)="xppm","*","")</f>
        <v/>
      </c>
      <c r="N2098" s="101" t="str">
        <f>UPPER(TRIM("          INSURANCE - GENERAL LIABILITY"))</f>
        <v>INSURANCE - GENERAL LIABILITY</v>
      </c>
      <c r="P2098" s="102" t="s">
        <v>359</v>
      </c>
      <c r="R2098" s="109">
        <f>IFERROR(IF(1*AB2098&gt;0,AB2098,V2098),V2098)</f>
        <v>9816.608888888888</v>
      </c>
      <c r="S2098" s="108"/>
      <c r="T2098" s="101">
        <f>IFERROR(IF(LEFT($G2098,4)="xppm",AD2098/VLOOKUP($G2098,$K$11:$Z$28,T$1,0),IF(LEFT($J2098,1)="E",AD2098/VLOOKUP($J2098,$K$11:$Z$28,T$1,0),AD2098/T$6)),"")</f>
        <v>9830.17</v>
      </c>
      <c r="V2098" s="101">
        <f>IFERROR(IF(LEFT($G2098,4)="xppm",AF2098/VLOOKUP($G2098,$K$11:$Z$28,V$1,0),IF(LEFT($J2098,1)="E",AF2098/VLOOKUP($J2098,$K$11:$Z$28,V$1,0),AF2098/V$6)),"")</f>
        <v>9816.608888888888</v>
      </c>
      <c r="X2098" s="101">
        <f>IFERROR(IF(LEFT($G2098,4)="xppm",AH2098/VLOOKUP($G2098,$K$11:$Z$28,X$1,0),IF(LEFT($J2098,1)="E",AH2098/VLOOKUP($J2098,$K$11:$Z$28,X$1,0),AH2098/X$6)),"")</f>
        <v>9891.7933333333331</v>
      </c>
      <c r="Z2098" s="101">
        <f>IFERROR(IF(LEFT($G2098,4)="xppm",AJ2098/VLOOKUP($G2098,$K$11:$Z$28,Z$1,0),IF(LEFT($J2098,1)="E",AJ2098/VLOOKUP($J2098,$K$11:$Z$28,Z$1,0),AJ2098/Z$6)),"")</f>
        <v>9819.9724999999999</v>
      </c>
      <c r="AA2098" s="108"/>
      <c r="AB2098" s="99">
        <f>IFERROR(IF(LEFT($G2098,4)="xppm",AL2098/VLOOKUP($G2098,$K$11:$Z$28,AB$1,0),IF(LEFT($J2098,1)="E",AL2098/VLOOKUP($J2098,$K$11:$AB$28,AB$1,0),AL2098/AB$6)),"")</f>
        <v>0</v>
      </c>
      <c r="AC2098" s="110"/>
      <c r="AD2098" s="14">
        <v>29490.51</v>
      </c>
      <c r="AE2098" s="14"/>
      <c r="AF2098" s="14">
        <v>88349.48</v>
      </c>
      <c r="AG2098" s="14"/>
      <c r="AH2098" s="14">
        <v>118701.52</v>
      </c>
      <c r="AI2098" s="14"/>
      <c r="AJ2098" s="14">
        <v>117839.67</v>
      </c>
      <c r="AK2098" s="65"/>
      <c r="AL2098" s="14">
        <v>0</v>
      </c>
      <c r="AM2098" s="65"/>
      <c r="AN2098" s="25">
        <v>9890.33</v>
      </c>
      <c r="AO2098" s="25">
        <v>9789.4500000000007</v>
      </c>
      <c r="AP2098" s="25">
        <v>9789.5</v>
      </c>
      <c r="AQ2098" s="25">
        <v>9789.5</v>
      </c>
      <c r="AR2098" s="25">
        <v>9789.5</v>
      </c>
      <c r="AS2098" s="25">
        <v>9789.5</v>
      </c>
      <c r="AT2098" s="25">
        <v>9830.1299999999992</v>
      </c>
      <c r="AU2098" s="25">
        <v>9830.17</v>
      </c>
      <c r="AV2098" s="25">
        <v>9830.17</v>
      </c>
      <c r="AW2098" s="25">
        <v>9830.17</v>
      </c>
      <c r="AX2098" s="25">
        <v>9830.17</v>
      </c>
      <c r="AY2098" s="25">
        <v>9830.17</v>
      </c>
      <c r="AZ2098" s="108"/>
      <c r="BA2098" s="10"/>
      <c r="BB2098" s="10"/>
      <c r="BC2098" s="10"/>
      <c r="BD2098" s="10"/>
      <c r="BE2098" s="10"/>
      <c r="BF2098" s="10"/>
      <c r="BG2098" s="10"/>
      <c r="BH2098" s="10"/>
      <c r="BI2098" s="10"/>
      <c r="BJ2098" s="10"/>
      <c r="BK2098" s="10"/>
      <c r="BL2098" s="10"/>
      <c r="BM2098" s="10"/>
      <c r="BN2098" s="10"/>
      <c r="BO2098" s="10"/>
      <c r="BP2098" s="10"/>
      <c r="BQ2098" s="10"/>
      <c r="BR2098" s="10"/>
      <c r="BS2098" s="10"/>
      <c r="BT2098" s="10"/>
      <c r="BU2098" s="10"/>
      <c r="BV2098" s="10"/>
      <c r="BW2098" s="10"/>
      <c r="BX2098" s="10"/>
      <c r="BY2098" s="10"/>
      <c r="BZ2098" s="10"/>
      <c r="CA2098" s="10"/>
      <c r="CB2098" s="10"/>
      <c r="CC2098" s="10"/>
      <c r="CD2098" s="10"/>
      <c r="CE2098" s="10"/>
      <c r="CF2098" s="10"/>
      <c r="CG2098" s="10"/>
      <c r="CH2098" s="10"/>
      <c r="CI2098" s="10"/>
      <c r="CJ2098" s="10"/>
      <c r="CK2098" s="10"/>
      <c r="CL2098" s="10"/>
      <c r="CM2098" s="10"/>
      <c r="CN2098" s="10"/>
      <c r="CO2098" s="10"/>
      <c r="CP2098" s="10"/>
      <c r="CQ2098" s="10"/>
      <c r="CR2098" s="10"/>
      <c r="CS2098" s="10"/>
      <c r="CT2098" s="10"/>
      <c r="CU2098" s="10"/>
      <c r="CV2098" s="10"/>
      <c r="CW2098" s="10"/>
      <c r="CX2098" s="10"/>
      <c r="CY2098" s="10"/>
      <c r="CZ2098" s="10"/>
      <c r="DA2098" s="10"/>
      <c r="DB2098" s="10"/>
      <c r="DC2098" s="10"/>
      <c r="DD2098" s="10"/>
      <c r="DE2098" s="10"/>
      <c r="DF2098" s="10"/>
      <c r="DG2098" s="10"/>
      <c r="DH2098" s="10"/>
      <c r="DI2098" s="10"/>
      <c r="DJ2098" s="10"/>
      <c r="DK2098" s="10"/>
      <c r="DL2098" s="10"/>
      <c r="DM2098" s="10"/>
      <c r="DN2098" s="10"/>
      <c r="DO2098" s="10"/>
      <c r="DP2098" s="10"/>
      <c r="DQ2098" s="10"/>
      <c r="DR2098" s="10"/>
      <c r="DS2098" s="10"/>
    </row>
    <row r="2099" spans="1:123" s="101" customFormat="1" ht="10.95" customHeight="1" x14ac:dyDescent="0.25">
      <c r="A2099" s="75" t="s">
        <v>348</v>
      </c>
      <c r="B2099" s="95" t="str">
        <f t="shared" si="586"/>
        <v>Bud02 2020,5007,'558200',609.74</v>
      </c>
      <c r="C2099" s="96">
        <f t="shared" si="587"/>
        <v>2020</v>
      </c>
      <c r="D2099" s="96">
        <v>5007</v>
      </c>
      <c r="E2099" s="97">
        <f>IF(LEFT(H2099,1) = "x",H2099,F2099)</f>
        <v>558200</v>
      </c>
      <c r="F2099" s="90">
        <v>558200</v>
      </c>
      <c r="G2099" s="98">
        <f>IF(""="",1,SUBSTITUTE(SUBSTITUTE("","xxp","xpp"),"xppm13","xppm08"))</f>
        <v>1</v>
      </c>
      <c r="H2099" s="98">
        <f>IF(""="",1,"")</f>
        <v>1</v>
      </c>
      <c r="I2099" s="98">
        <f>IF(""="",1,IF(LEFT("",1)&lt;&gt;"E","",1))</f>
        <v>1</v>
      </c>
      <c r="J2099" s="98">
        <f>IF(""="",1,IF(LEFT("",1)="E","",1))</f>
        <v>1</v>
      </c>
      <c r="K2099" s="99" t="s">
        <v>393</v>
      </c>
      <c r="L2099" s="91">
        <v>5007</v>
      </c>
      <c r="M2099" s="100" t="str">
        <f>IF(LEFT($G2099,4)="xppm","*","")</f>
        <v/>
      </c>
      <c r="N2099" s="101" t="str">
        <f>UPPER(TRIM("          INSURANCE - PROPERTY/FLOOD"))</f>
        <v>INSURANCE - PROPERTY/FLOOD</v>
      </c>
      <c r="P2099" s="102" t="s">
        <v>359</v>
      </c>
      <c r="R2099" s="109">
        <f>IFERROR(IF(1*AB2099&gt;0,AB2099,V2099),V2099)</f>
        <v>609.74</v>
      </c>
      <c r="S2099" s="108"/>
      <c r="T2099" s="101">
        <f>IFERROR(IF(LEFT($G2099,4)="xppm",AD2099/VLOOKUP($G2099,$K$11:$Z$28,T$1,0),IF(LEFT($J2099,1)="E",AD2099/VLOOKUP($J2099,$K$11:$Z$28,T$1,0),AD2099/T$6)),"")</f>
        <v>609.74</v>
      </c>
      <c r="V2099" s="101">
        <f>IFERROR(IF(LEFT($G2099,4)="xppm",AF2099/VLOOKUP($G2099,$K$11:$Z$28,V$1,0),IF(LEFT($J2099,1)="E",AF2099/VLOOKUP($J2099,$K$11:$Z$28,V$1,0),AF2099/V$6)),"")</f>
        <v>609.74</v>
      </c>
      <c r="X2099" s="101">
        <f>IFERROR(IF(LEFT($G2099,4)="xppm",AH2099/VLOOKUP($G2099,$K$11:$Z$28,X$1,0),IF(LEFT($J2099,1)="E",AH2099/VLOOKUP($J2099,$K$11:$Z$28,X$1,0),AH2099/X$6)),"")</f>
        <v>460.35083333333336</v>
      </c>
      <c r="Z2099" s="101">
        <f>IFERROR(IF(LEFT($G2099,4)="xppm",AJ2099/VLOOKUP($G2099,$K$11:$Z$28,Z$1,0),IF(LEFT($J2099,1)="E",AJ2099/VLOOKUP($J2099,$K$11:$Z$28,Z$1,0),AJ2099/Z$6)),"")</f>
        <v>609.74</v>
      </c>
      <c r="AA2099" s="108"/>
      <c r="AB2099" s="99">
        <f>IFERROR(IF(LEFT($G2099,4)="xppm",AL2099/VLOOKUP($G2099,$K$11:$Z$28,AB$1,0),IF(LEFT($J2099,1)="E",AL2099/VLOOKUP($J2099,$K$11:$AB$28,AB$1,0),AL2099/AB$6)),"")</f>
        <v>0</v>
      </c>
      <c r="AC2099" s="110"/>
      <c r="AD2099" s="14">
        <v>1829.22</v>
      </c>
      <c r="AE2099" s="14"/>
      <c r="AF2099" s="14">
        <v>5487.66</v>
      </c>
      <c r="AG2099" s="14"/>
      <c r="AH2099" s="14">
        <v>5524.21</v>
      </c>
      <c r="AI2099" s="14"/>
      <c r="AJ2099" s="14">
        <v>7316.88</v>
      </c>
      <c r="AK2099" s="65"/>
      <c r="AL2099" s="14">
        <v>0</v>
      </c>
      <c r="AM2099" s="65"/>
      <c r="AN2099" s="25">
        <v>430.5</v>
      </c>
      <c r="AO2099" s="25">
        <v>609.74</v>
      </c>
      <c r="AP2099" s="25">
        <v>609.74</v>
      </c>
      <c r="AQ2099" s="25">
        <v>609.74</v>
      </c>
      <c r="AR2099" s="25">
        <v>609.74</v>
      </c>
      <c r="AS2099" s="25">
        <v>609.74</v>
      </c>
      <c r="AT2099" s="25">
        <v>609.74</v>
      </c>
      <c r="AU2099" s="25">
        <v>609.74</v>
      </c>
      <c r="AV2099" s="25">
        <v>609.74</v>
      </c>
      <c r="AW2099" s="25">
        <v>609.74</v>
      </c>
      <c r="AX2099" s="25">
        <v>609.74</v>
      </c>
      <c r="AY2099" s="25">
        <v>609.74</v>
      </c>
      <c r="AZ2099" s="108"/>
      <c r="BA2099" s="10"/>
      <c r="BB2099" s="10"/>
      <c r="BC2099" s="10"/>
      <c r="BD2099" s="10"/>
      <c r="BE2099" s="10"/>
      <c r="BF2099" s="10"/>
      <c r="BG2099" s="10"/>
      <c r="BH2099" s="10"/>
      <c r="BI2099" s="10"/>
      <c r="BJ2099" s="10"/>
      <c r="BK2099" s="10"/>
      <c r="BL2099" s="10"/>
      <c r="BM2099" s="10"/>
      <c r="BN2099" s="10"/>
      <c r="BO2099" s="10"/>
      <c r="BP2099" s="10"/>
      <c r="BQ2099" s="10"/>
      <c r="BR2099" s="10"/>
      <c r="BS2099" s="10"/>
      <c r="BT2099" s="10"/>
      <c r="BU2099" s="10"/>
      <c r="BV2099" s="10"/>
      <c r="BW2099" s="10"/>
      <c r="BX2099" s="10"/>
      <c r="BY2099" s="10"/>
      <c r="BZ2099" s="10"/>
      <c r="CA2099" s="10"/>
      <c r="CB2099" s="10"/>
      <c r="CC2099" s="10"/>
      <c r="CD2099" s="10"/>
      <c r="CE2099" s="10"/>
      <c r="CF2099" s="10"/>
      <c r="CG2099" s="10"/>
      <c r="CH2099" s="10"/>
      <c r="CI2099" s="10"/>
      <c r="CJ2099" s="10"/>
      <c r="CK2099" s="10"/>
      <c r="CL2099" s="10"/>
      <c r="CM2099" s="10"/>
      <c r="CN2099" s="10"/>
      <c r="CO2099" s="10"/>
      <c r="CP2099" s="10"/>
      <c r="CQ2099" s="10"/>
      <c r="CR2099" s="10"/>
      <c r="CS2099" s="10"/>
      <c r="CT2099" s="10"/>
      <c r="CU2099" s="10"/>
      <c r="CV2099" s="10"/>
      <c r="CW2099" s="10"/>
      <c r="CX2099" s="10"/>
      <c r="CY2099" s="10"/>
      <c r="CZ2099" s="10"/>
      <c r="DA2099" s="10"/>
      <c r="DB2099" s="10"/>
      <c r="DC2099" s="10"/>
      <c r="DD2099" s="10"/>
      <c r="DE2099" s="10"/>
      <c r="DF2099" s="10"/>
      <c r="DG2099" s="10"/>
      <c r="DH2099" s="10"/>
      <c r="DI2099" s="10"/>
      <c r="DJ2099" s="10"/>
      <c r="DK2099" s="10"/>
      <c r="DL2099" s="10"/>
      <c r="DM2099" s="10"/>
      <c r="DN2099" s="10"/>
      <c r="DO2099" s="10"/>
      <c r="DP2099" s="10"/>
      <c r="DQ2099" s="10"/>
      <c r="DR2099" s="10"/>
      <c r="DS2099" s="10"/>
    </row>
    <row r="2100" spans="1:123" ht="4.05" customHeight="1" x14ac:dyDescent="0.25">
      <c r="A2100" s="75" t="s">
        <v>348</v>
      </c>
      <c r="E2100" s="111"/>
      <c r="F2100" s="112"/>
      <c r="T2100" s="25"/>
      <c r="U2100" s="25"/>
      <c r="V2100" s="25"/>
      <c r="W2100" s="25"/>
      <c r="X2100" s="25"/>
      <c r="Y2100" s="25"/>
      <c r="Z2100" s="25"/>
      <c r="AA2100" s="25"/>
      <c r="AB2100" s="14"/>
      <c r="AC2100" s="14"/>
    </row>
    <row r="2101" spans="1:123" s="86" customFormat="1" ht="15" customHeight="1" x14ac:dyDescent="0.25">
      <c r="A2101" s="75" t="s">
        <v>348</v>
      </c>
      <c r="B2101" s="80"/>
      <c r="C2101" s="80"/>
      <c r="D2101" s="80"/>
      <c r="E2101" s="81"/>
      <c r="F2101" s="82"/>
      <c r="G2101" s="81"/>
      <c r="H2101" s="81"/>
      <c r="I2101" s="81"/>
      <c r="J2101" s="81"/>
      <c r="K2101" s="81"/>
      <c r="L2101" s="83">
        <f>L2102</f>
        <v>5007</v>
      </c>
      <c r="M2101" s="84" t="s">
        <v>394</v>
      </c>
      <c r="N2101" s="84"/>
      <c r="O2101" s="84"/>
      <c r="P2101" s="84"/>
      <c r="Q2101" s="84"/>
      <c r="R2101" s="84"/>
      <c r="S2101" s="84"/>
      <c r="T2101" s="84"/>
      <c r="U2101" s="84"/>
      <c r="V2101" s="84"/>
      <c r="W2101" s="84"/>
      <c r="X2101" s="84"/>
      <c r="Y2101" s="84"/>
      <c r="Z2101" s="84"/>
      <c r="AA2101" s="84"/>
      <c r="AB2101" s="81"/>
      <c r="AC2101" s="81"/>
      <c r="AD2101" s="14"/>
      <c r="AE2101" s="14"/>
      <c r="AF2101" s="14"/>
      <c r="AG2101" s="14"/>
      <c r="AH2101" s="14"/>
      <c r="AI2101" s="14"/>
      <c r="AJ2101" s="14"/>
      <c r="AK2101" s="14"/>
      <c r="AL2101" s="14"/>
      <c r="AM2101" s="14"/>
      <c r="AN2101" s="85"/>
      <c r="AO2101" s="85"/>
      <c r="AP2101" s="85"/>
      <c r="AQ2101" s="85"/>
      <c r="AR2101" s="85"/>
      <c r="AS2101" s="85"/>
      <c r="AT2101" s="85"/>
      <c r="AU2101" s="85"/>
      <c r="AV2101" s="85"/>
      <c r="AW2101" s="85"/>
      <c r="AX2101" s="85"/>
      <c r="AY2101" s="85"/>
      <c r="AZ2101" s="84"/>
      <c r="BA2101" s="10"/>
      <c r="BB2101" s="10"/>
      <c r="BC2101" s="10"/>
      <c r="BD2101" s="10"/>
      <c r="BE2101" s="10"/>
      <c r="BF2101" s="10"/>
      <c r="BG2101" s="10"/>
      <c r="BH2101" s="10"/>
      <c r="BI2101" s="10"/>
      <c r="BJ2101" s="10"/>
      <c r="BK2101" s="10"/>
      <c r="BL2101" s="10"/>
      <c r="BM2101" s="10"/>
      <c r="BN2101" s="10"/>
      <c r="BO2101" s="10"/>
      <c r="BP2101" s="10"/>
      <c r="BQ2101" s="10"/>
      <c r="BR2101" s="10"/>
      <c r="BS2101" s="10"/>
      <c r="BT2101" s="10"/>
      <c r="BU2101" s="10"/>
      <c r="BV2101" s="10"/>
      <c r="BW2101" s="10"/>
      <c r="BX2101" s="10"/>
      <c r="BY2101" s="10"/>
      <c r="BZ2101" s="10"/>
      <c r="CA2101" s="10"/>
      <c r="CB2101" s="10"/>
      <c r="CC2101" s="10"/>
      <c r="CD2101" s="10"/>
      <c r="CE2101" s="10"/>
      <c r="CF2101" s="10"/>
      <c r="CG2101" s="10"/>
      <c r="CH2101" s="10"/>
      <c r="CI2101" s="10"/>
      <c r="CJ2101" s="10"/>
      <c r="CK2101" s="10"/>
      <c r="CL2101" s="10"/>
      <c r="CM2101" s="10"/>
      <c r="CN2101" s="10"/>
      <c r="CO2101" s="10"/>
      <c r="CP2101" s="10"/>
      <c r="CQ2101" s="10"/>
      <c r="CR2101" s="10"/>
      <c r="CS2101" s="10"/>
      <c r="CT2101" s="10"/>
      <c r="CU2101" s="10"/>
      <c r="CV2101" s="10"/>
      <c r="CW2101" s="10"/>
      <c r="CX2101" s="10"/>
      <c r="CY2101" s="10"/>
      <c r="CZ2101" s="10"/>
      <c r="DA2101" s="10"/>
      <c r="DB2101" s="10"/>
      <c r="DC2101" s="10"/>
      <c r="DD2101" s="10"/>
      <c r="DE2101" s="10"/>
      <c r="DF2101" s="10"/>
      <c r="DG2101" s="10"/>
      <c r="DH2101" s="10"/>
      <c r="DI2101" s="10"/>
      <c r="DJ2101" s="10"/>
      <c r="DK2101" s="10"/>
      <c r="DL2101" s="10"/>
      <c r="DM2101" s="10"/>
      <c r="DN2101" s="10"/>
      <c r="DO2101" s="10"/>
      <c r="DP2101" s="10"/>
      <c r="DQ2101" s="10"/>
      <c r="DR2101" s="10"/>
      <c r="DS2101" s="10"/>
    </row>
    <row r="2102" spans="1:123" s="101" customFormat="1" ht="10.95" customHeight="1" x14ac:dyDescent="0.25">
      <c r="A2102" s="75" t="s">
        <v>348</v>
      </c>
      <c r="B2102" s="95" t="str">
        <f t="shared" ref="B2102:B2104" si="588">IF(E2102&gt;0,"Bud02 " &amp; C2102 &amp;","&amp;D2102&amp;",'"&amp;E2102&amp;"',"&amp;1*R2102)</f>
        <v>Bud02 2020,5007,'560000',12431.23</v>
      </c>
      <c r="C2102" s="96">
        <f t="shared" ref="C2102:C2105" si="589">$E$5</f>
        <v>2020</v>
      </c>
      <c r="D2102" s="96">
        <v>5007</v>
      </c>
      <c r="E2102" s="97">
        <f>IF(LEFT(H2102,1) = "x",H2102,F2102)</f>
        <v>560000</v>
      </c>
      <c r="F2102" s="90">
        <v>560000</v>
      </c>
      <c r="G2102" s="98">
        <f>IF(""="",1,SUBSTITUTE(SUBSTITUTE("","xxp","xpp"),"xppm13","xppm08"))</f>
        <v>1</v>
      </c>
      <c r="H2102" s="98">
        <f>IF(""="",1,"")</f>
        <v>1</v>
      </c>
      <c r="I2102" s="98">
        <f>IF(""="",1,IF(LEFT("",1)&lt;&gt;"E","",1))</f>
        <v>1</v>
      </c>
      <c r="J2102" s="98">
        <f>IF(""="",1,IF(LEFT("",1)="E","",1))</f>
        <v>1</v>
      </c>
      <c r="K2102" s="99" t="s">
        <v>395</v>
      </c>
      <c r="L2102" s="91">
        <v>5007</v>
      </c>
      <c r="M2102" s="100" t="str">
        <f>IF(LEFT($G2102,4)="xppm","*","")</f>
        <v/>
      </c>
      <c r="N2102" s="101" t="str">
        <f>UPPER(TRIM("          INTEREST EXPENSE"))</f>
        <v>INTEREST EXPENSE</v>
      </c>
      <c r="P2102" s="102" t="s">
        <v>356</v>
      </c>
      <c r="R2102" s="109">
        <f>IFERROR(IF(1*AB2102&gt;0,AB2102,V2102),V2102)</f>
        <v>12431.230000000001</v>
      </c>
      <c r="S2102" s="108"/>
      <c r="T2102" s="101">
        <f>IFERROR(IF(LEFT($G2102,4)="xppm",AD2102/VLOOKUP($G2102,$K$11:$Z$28,T$1,0),IF(LEFT($J2102,1)="E",AD2102/VLOOKUP($J2102,$K$11:$Z$28,T$1,0),AD2102/T$6)),"")</f>
        <v>12400.13</v>
      </c>
      <c r="V2102" s="101">
        <f>IFERROR(IF(LEFT($G2102,4)="xppm",AF2102/VLOOKUP($G2102,$K$11:$Z$28,V$1,0),IF(LEFT($J2102,1)="E",AF2102/VLOOKUP($J2102,$K$11:$Z$28,V$1,0),AF2102/V$6)),"")</f>
        <v>12431.230000000001</v>
      </c>
      <c r="X2102" s="101">
        <f>IFERROR(IF(LEFT($G2102,4)="xppm",AH2102/VLOOKUP($G2102,$K$11:$Z$28,X$1,0),IF(LEFT($J2102,1)="E",AH2102/VLOOKUP($J2102,$K$11:$Z$28,X$1,0),AH2102/X$6)),"")</f>
        <v>7298.1158333333333</v>
      </c>
      <c r="Z2102" s="101">
        <f>IFERROR(IF(LEFT($G2102,4)="xppm",AJ2102/VLOOKUP($G2102,$K$11:$Z$28,Z$1,0),IF(LEFT($J2102,1)="E",AJ2102/VLOOKUP($J2102,$K$11:$Z$28,Z$1,0),AJ2102/Z$6)),"")</f>
        <v>8279.64</v>
      </c>
      <c r="AA2102" s="108"/>
      <c r="AB2102" s="99">
        <f>IFERROR(IF(LEFT($G2102,4)="xppm",AL2102/VLOOKUP($G2102,$K$11:$Z$28,AB$1,0),IF(LEFT($J2102,1)="E",AL2102/VLOOKUP($J2102,$K$11:$AB$28,AB$1,0),AL2102/AB$6)),"")</f>
        <v>0</v>
      </c>
      <c r="AC2102" s="110"/>
      <c r="AD2102" s="14">
        <v>37200.39</v>
      </c>
      <c r="AE2102" s="14"/>
      <c r="AF2102" s="14">
        <v>111881.07</v>
      </c>
      <c r="AG2102" s="14"/>
      <c r="AH2102" s="14">
        <v>87577.39</v>
      </c>
      <c r="AI2102" s="14"/>
      <c r="AJ2102" s="14">
        <v>99355.68</v>
      </c>
      <c r="AK2102" s="65"/>
      <c r="AL2102" s="14">
        <v>0</v>
      </c>
      <c r="AM2102" s="65"/>
      <c r="AN2102" s="25">
        <v>9328.6</v>
      </c>
      <c r="AO2102" s="25">
        <v>10065.73</v>
      </c>
      <c r="AP2102" s="25">
        <v>12651.21</v>
      </c>
      <c r="AQ2102" s="25">
        <v>10604.19</v>
      </c>
      <c r="AR2102" s="25">
        <v>10412.15</v>
      </c>
      <c r="AS2102" s="25">
        <v>13440.4</v>
      </c>
      <c r="AT2102" s="25">
        <v>14087.16</v>
      </c>
      <c r="AU2102" s="25">
        <v>14194.04</v>
      </c>
      <c r="AV2102" s="25">
        <v>11942.74</v>
      </c>
      <c r="AW2102" s="25">
        <v>11597.56</v>
      </c>
      <c r="AX2102" s="25">
        <v>12386.02</v>
      </c>
      <c r="AY2102" s="25">
        <v>13216.81</v>
      </c>
      <c r="AZ2102" s="108"/>
      <c r="BA2102" s="10"/>
      <c r="BB2102" s="10"/>
      <c r="BC2102" s="10"/>
      <c r="BD2102" s="10"/>
      <c r="BE2102" s="10"/>
      <c r="BF2102" s="10"/>
      <c r="BG2102" s="10"/>
      <c r="BH2102" s="10"/>
      <c r="BI2102" s="10"/>
      <c r="BJ2102" s="10"/>
      <c r="BK2102" s="10"/>
      <c r="BL2102" s="10"/>
      <c r="BM2102" s="10"/>
      <c r="BN2102" s="10"/>
      <c r="BO2102" s="10"/>
      <c r="BP2102" s="10"/>
      <c r="BQ2102" s="10"/>
      <c r="BR2102" s="10"/>
      <c r="BS2102" s="10"/>
      <c r="BT2102" s="10"/>
      <c r="BU2102" s="10"/>
      <c r="BV2102" s="10"/>
      <c r="BW2102" s="10"/>
      <c r="BX2102" s="10"/>
      <c r="BY2102" s="10"/>
      <c r="BZ2102" s="10"/>
      <c r="CA2102" s="10"/>
      <c r="CB2102" s="10"/>
      <c r="CC2102" s="10"/>
      <c r="CD2102" s="10"/>
      <c r="CE2102" s="10"/>
      <c r="CF2102" s="10"/>
      <c r="CG2102" s="10"/>
      <c r="CH2102" s="10"/>
      <c r="CI2102" s="10"/>
      <c r="CJ2102" s="10"/>
      <c r="CK2102" s="10"/>
      <c r="CL2102" s="10"/>
      <c r="CM2102" s="10"/>
      <c r="CN2102" s="10"/>
      <c r="CO2102" s="10"/>
      <c r="CP2102" s="10"/>
      <c r="CQ2102" s="10"/>
      <c r="CR2102" s="10"/>
      <c r="CS2102" s="10"/>
      <c r="CT2102" s="10"/>
      <c r="CU2102" s="10"/>
      <c r="CV2102" s="10"/>
      <c r="CW2102" s="10"/>
      <c r="CX2102" s="10"/>
      <c r="CY2102" s="10"/>
      <c r="CZ2102" s="10"/>
      <c r="DA2102" s="10"/>
      <c r="DB2102" s="10"/>
      <c r="DC2102" s="10"/>
      <c r="DD2102" s="10"/>
      <c r="DE2102" s="10"/>
      <c r="DF2102" s="10"/>
      <c r="DG2102" s="10"/>
      <c r="DH2102" s="10"/>
      <c r="DI2102" s="10"/>
      <c r="DJ2102" s="10"/>
      <c r="DK2102" s="10"/>
      <c r="DL2102" s="10"/>
      <c r="DM2102" s="10"/>
      <c r="DN2102" s="10"/>
      <c r="DO2102" s="10"/>
      <c r="DP2102" s="10"/>
      <c r="DQ2102" s="10"/>
      <c r="DR2102" s="10"/>
      <c r="DS2102" s="10"/>
    </row>
    <row r="2103" spans="1:123" s="101" customFormat="1" ht="10.95" customHeight="1" x14ac:dyDescent="0.25">
      <c r="A2103" s="75" t="s">
        <v>348</v>
      </c>
      <c r="B2103" s="95" t="str">
        <f t="shared" si="588"/>
        <v>Bud02 2020,5007,'560500',41775.69</v>
      </c>
      <c r="C2103" s="96">
        <f t="shared" si="589"/>
        <v>2020</v>
      </c>
      <c r="D2103" s="96">
        <v>5007</v>
      </c>
      <c r="E2103" s="97">
        <f>IF(LEFT(H2103,1) = "x",H2103,F2103)</f>
        <v>560500</v>
      </c>
      <c r="F2103" s="90">
        <v>560500</v>
      </c>
      <c r="G2103" s="98">
        <f>IF(""="",1,SUBSTITUTE(SUBSTITUTE("","xxp","xpp"),"xppm13","xppm08"))</f>
        <v>1</v>
      </c>
      <c r="H2103" s="98">
        <f>IF(""="",1,"")</f>
        <v>1</v>
      </c>
      <c r="I2103" s="98">
        <f>IF(""="",1,IF(LEFT("",1)&lt;&gt;"E","",1))</f>
        <v>1</v>
      </c>
      <c r="J2103" s="98">
        <f>IF(""="",1,IF(LEFT("",1)="E","",1))</f>
        <v>1</v>
      </c>
      <c r="K2103" s="99" t="s">
        <v>396</v>
      </c>
      <c r="L2103" s="91">
        <v>5007</v>
      </c>
      <c r="M2103" s="100" t="str">
        <f>IF(LEFT($G2103,4)="xppm","*","")</f>
        <v/>
      </c>
      <c r="N2103" s="101" t="str">
        <f>UPPER(TRIM("          RENT EXPENSE"))</f>
        <v>RENT EXPENSE</v>
      </c>
      <c r="P2103" s="102" t="s">
        <v>356</v>
      </c>
      <c r="R2103" s="109">
        <f>IFERROR(IF(1*AB2103&gt;0,AB2103,V2103),V2103)</f>
        <v>41775.69</v>
      </c>
      <c r="S2103" s="108"/>
      <c r="T2103" s="101">
        <f>IFERROR(IF(LEFT($G2103,4)="xppm",AD2103/VLOOKUP($G2103,$K$11:$Z$28,T$1,0),IF(LEFT($J2103,1)="E",AD2103/VLOOKUP($J2103,$K$11:$Z$28,T$1,0),AD2103/T$6)),"")</f>
        <v>41808.69</v>
      </c>
      <c r="V2103" s="101">
        <f>IFERROR(IF(LEFT($G2103,4)="xppm",AF2103/VLOOKUP($G2103,$K$11:$Z$28,V$1,0),IF(LEFT($J2103,1)="E",AF2103/VLOOKUP($J2103,$K$11:$Z$28,V$1,0),AF2103/V$6)),"")</f>
        <v>41775.69</v>
      </c>
      <c r="X2103" s="101">
        <f>IFERROR(IF(LEFT($G2103,4)="xppm",AH2103/VLOOKUP($G2103,$K$11:$Z$28,X$1,0),IF(LEFT($J2103,1)="E",AH2103/VLOOKUP($J2103,$K$11:$Z$28,X$1,0),AH2103/X$6)),"")</f>
        <v>41693.19</v>
      </c>
      <c r="Z2103" s="101">
        <f>IFERROR(IF(LEFT($G2103,4)="xppm",AJ2103/VLOOKUP($G2103,$K$11:$Z$28,Z$1,0),IF(LEFT($J2103,1)="E",AJ2103/VLOOKUP($J2103,$K$11:$Z$28,Z$1,0),AJ2103/Z$6)),"")</f>
        <v>41808.69</v>
      </c>
      <c r="AA2103" s="108"/>
      <c r="AB2103" s="99">
        <f>IFERROR(IF(LEFT($G2103,4)="xppm",AL2103/VLOOKUP($G2103,$K$11:$Z$28,AB$1,0),IF(LEFT($J2103,1)="E",AL2103/VLOOKUP($J2103,$K$11:$AB$28,AB$1,0),AL2103/AB$6)),"")</f>
        <v>0</v>
      </c>
      <c r="AC2103" s="110"/>
      <c r="AD2103" s="14">
        <v>125426.07</v>
      </c>
      <c r="AE2103" s="14"/>
      <c r="AF2103" s="14">
        <v>375981.21</v>
      </c>
      <c r="AG2103" s="14"/>
      <c r="AH2103" s="14">
        <v>500318.28</v>
      </c>
      <c r="AI2103" s="14"/>
      <c r="AJ2103" s="14">
        <v>501704.28</v>
      </c>
      <c r="AK2103" s="65"/>
      <c r="AL2103" s="14">
        <v>0</v>
      </c>
      <c r="AM2103" s="65"/>
      <c r="AN2103" s="25">
        <v>40249.440000000002</v>
      </c>
      <c r="AO2103" s="25">
        <v>40249.440000000002</v>
      </c>
      <c r="AP2103" s="25">
        <v>57574.44</v>
      </c>
      <c r="AQ2103" s="25">
        <v>40249.440000000002</v>
      </c>
      <c r="AR2103" s="25">
        <v>40249.440000000002</v>
      </c>
      <c r="AS2103" s="25">
        <v>44704.44</v>
      </c>
      <c r="AT2103" s="25">
        <v>41734.44</v>
      </c>
      <c r="AU2103" s="25">
        <v>41808.69</v>
      </c>
      <c r="AV2103" s="25">
        <v>41808.69</v>
      </c>
      <c r="AW2103" s="25">
        <v>41808.69</v>
      </c>
      <c r="AX2103" s="25">
        <v>41808.69</v>
      </c>
      <c r="AY2103" s="25">
        <v>41808.69</v>
      </c>
      <c r="AZ2103" s="108"/>
      <c r="BA2103" s="10"/>
      <c r="BB2103" s="10"/>
      <c r="BC2103" s="10"/>
      <c r="BD2103" s="10"/>
      <c r="BE2103" s="10"/>
      <c r="BF2103" s="10"/>
      <c r="BG2103" s="10"/>
      <c r="BH2103" s="10"/>
      <c r="BI2103" s="10"/>
      <c r="BJ2103" s="10"/>
      <c r="BK2103" s="10"/>
      <c r="BL2103" s="10"/>
      <c r="BM2103" s="10"/>
      <c r="BN2103" s="10"/>
      <c r="BO2103" s="10"/>
      <c r="BP2103" s="10"/>
      <c r="BQ2103" s="10"/>
      <c r="BR2103" s="10"/>
      <c r="BS2103" s="10"/>
      <c r="BT2103" s="10"/>
      <c r="BU2103" s="10"/>
      <c r="BV2103" s="10"/>
      <c r="BW2103" s="10"/>
      <c r="BX2103" s="10"/>
      <c r="BY2103" s="10"/>
      <c r="BZ2103" s="10"/>
      <c r="CA2103" s="10"/>
      <c r="CB2103" s="10"/>
      <c r="CC2103" s="10"/>
      <c r="CD2103" s="10"/>
      <c r="CE2103" s="10"/>
      <c r="CF2103" s="10"/>
      <c r="CG2103" s="10"/>
      <c r="CH2103" s="10"/>
      <c r="CI2103" s="10"/>
      <c r="CJ2103" s="10"/>
      <c r="CK2103" s="10"/>
      <c r="CL2103" s="10"/>
      <c r="CM2103" s="10"/>
      <c r="CN2103" s="10"/>
      <c r="CO2103" s="10"/>
      <c r="CP2103" s="10"/>
      <c r="CQ2103" s="10"/>
      <c r="CR2103" s="10"/>
      <c r="CS2103" s="10"/>
      <c r="CT2103" s="10"/>
      <c r="CU2103" s="10"/>
      <c r="CV2103" s="10"/>
      <c r="CW2103" s="10"/>
      <c r="CX2103" s="10"/>
      <c r="CY2103" s="10"/>
      <c r="CZ2103" s="10"/>
      <c r="DA2103" s="10"/>
      <c r="DB2103" s="10"/>
      <c r="DC2103" s="10"/>
      <c r="DD2103" s="10"/>
      <c r="DE2103" s="10"/>
      <c r="DF2103" s="10"/>
      <c r="DG2103" s="10"/>
      <c r="DH2103" s="10"/>
      <c r="DI2103" s="10"/>
      <c r="DJ2103" s="10"/>
      <c r="DK2103" s="10"/>
      <c r="DL2103" s="10"/>
      <c r="DM2103" s="10"/>
      <c r="DN2103" s="10"/>
      <c r="DO2103" s="10"/>
      <c r="DP2103" s="10"/>
      <c r="DQ2103" s="10"/>
      <c r="DR2103" s="10"/>
      <c r="DS2103" s="10"/>
    </row>
    <row r="2104" spans="1:123" s="101" customFormat="1" ht="10.95" customHeight="1" x14ac:dyDescent="0.25">
      <c r="A2104" s="75" t="s">
        <v>348</v>
      </c>
      <c r="B2104" s="95" t="b">
        <f t="shared" si="588"/>
        <v>0</v>
      </c>
      <c r="C2104" s="96">
        <f t="shared" si="589"/>
        <v>2020</v>
      </c>
      <c r="D2104" s="96">
        <v>5007</v>
      </c>
      <c r="E2104" s="97">
        <f>IF(LEFT(H2104,1) = "x",H2104,F2104)</f>
        <v>0</v>
      </c>
      <c r="F2104" s="90"/>
      <c r="G2104" s="98">
        <f>IF(""="",1,SUBSTITUTE(SUBSTITUTE("","xxp","xpp"),"xppm13","xppm08"))</f>
        <v>1</v>
      </c>
      <c r="H2104" s="98">
        <f>IF(""="",1,"")</f>
        <v>1</v>
      </c>
      <c r="I2104" s="98">
        <f>IF(""="",1,IF(LEFT("",1)&lt;&gt;"E","",1))</f>
        <v>1</v>
      </c>
      <c r="J2104" s="98">
        <f>IF(""="",1,IF(LEFT("",1)="E","",1))</f>
        <v>1</v>
      </c>
      <c r="K2104" s="99" t="s">
        <v>397</v>
      </c>
      <c r="L2104" s="91">
        <v>5007</v>
      </c>
      <c r="M2104" s="100" t="str">
        <f>IF(LEFT($G2104,4)="xppm","*","")</f>
        <v/>
      </c>
      <c r="N2104" s="101" t="str">
        <f>UPPER(TRIM("          NON-RECURRING MISC. EXPENSE"))</f>
        <v>NON-RECURRING MISC. EXPENSE</v>
      </c>
      <c r="P2104" s="102" t="s">
        <v>356</v>
      </c>
      <c r="R2104" s="109">
        <f>IFERROR(IF(1*AB2104&gt;0,AB2104,V2104),V2104)</f>
        <v>0</v>
      </c>
      <c r="S2104" s="108"/>
      <c r="T2104" s="101">
        <f>IFERROR(IF(LEFT($G2104,4)="xppm",AD2104/VLOOKUP($G2104,$K$11:$Z$28,T$1,0),IF(LEFT($J2104,1)="E",AD2104/VLOOKUP($J2104,$K$11:$Z$28,T$1,0),AD2104/T$6)),"")</f>
        <v>0</v>
      </c>
      <c r="V2104" s="101">
        <f>IFERROR(IF(LEFT($G2104,4)="xppm",AF2104/VLOOKUP($G2104,$K$11:$Z$28,V$1,0),IF(LEFT($J2104,1)="E",AF2104/VLOOKUP($J2104,$K$11:$Z$28,V$1,0),AF2104/V$6)),"")</f>
        <v>0</v>
      </c>
      <c r="X2104" s="101">
        <f>IFERROR(IF(LEFT($G2104,4)="xppm",AH2104/VLOOKUP($G2104,$K$11:$Z$28,X$1,0),IF(LEFT($J2104,1)="E",AH2104/VLOOKUP($J2104,$K$11:$Z$28,X$1,0),AH2104/X$6)),"")</f>
        <v>0</v>
      </c>
      <c r="Z2104" s="101">
        <f>IFERROR(IF(LEFT($G2104,4)="xppm",AJ2104/VLOOKUP($G2104,$K$11:$Z$28,Z$1,0),IF(LEFT($J2104,1)="E",AJ2104/VLOOKUP($J2104,$K$11:$Z$28,Z$1,0),AJ2104/Z$6)),"")</f>
        <v>0</v>
      </c>
      <c r="AA2104" s="108"/>
      <c r="AB2104" s="99">
        <f>IFERROR(IF(LEFT($G2104,4)="xppm",AL2104/VLOOKUP($G2104,$K$11:$Z$28,AB$1,0),IF(LEFT($J2104,1)="E",AL2104/VLOOKUP($J2104,$K$11:$AB$28,AB$1,0),AL2104/AB$6)),"")</f>
        <v>0</v>
      </c>
      <c r="AC2104" s="110"/>
      <c r="AD2104" s="14"/>
      <c r="AE2104" s="14"/>
      <c r="AF2104" s="14"/>
      <c r="AG2104" s="14"/>
      <c r="AH2104" s="14"/>
      <c r="AI2104" s="14"/>
      <c r="AJ2104" s="14"/>
      <c r="AK2104" s="65"/>
      <c r="AL2104" s="14"/>
      <c r="AM2104" s="65"/>
      <c r="AN2104" s="25"/>
      <c r="AO2104" s="25"/>
      <c r="AP2104" s="25"/>
      <c r="AQ2104" s="25"/>
      <c r="AR2104" s="25"/>
      <c r="AS2104" s="25"/>
      <c r="AT2104" s="25"/>
      <c r="AU2104" s="25"/>
      <c r="AV2104" s="25"/>
      <c r="AW2104" s="25"/>
      <c r="AX2104" s="25"/>
      <c r="AY2104" s="25"/>
      <c r="AZ2104" s="108"/>
      <c r="BA2104" s="10"/>
      <c r="BB2104" s="10"/>
      <c r="BC2104" s="10"/>
      <c r="BD2104" s="10"/>
      <c r="BE2104" s="10"/>
      <c r="BF2104" s="10"/>
      <c r="BG2104" s="10"/>
      <c r="BH2104" s="10"/>
      <c r="BI2104" s="10"/>
      <c r="BJ2104" s="10"/>
      <c r="BK2104" s="10"/>
      <c r="BL2104" s="10"/>
      <c r="BM2104" s="10"/>
      <c r="BN2104" s="10"/>
      <c r="BO2104" s="10"/>
      <c r="BP2104" s="10"/>
      <c r="BQ2104" s="10"/>
      <c r="BR2104" s="10"/>
      <c r="BS2104" s="10"/>
      <c r="BT2104" s="10"/>
      <c r="BU2104" s="10"/>
      <c r="BV2104" s="10"/>
      <c r="BW2104" s="10"/>
      <c r="BX2104" s="10"/>
      <c r="BY2104" s="10"/>
      <c r="BZ2104" s="10"/>
      <c r="CA2104" s="10"/>
      <c r="CB2104" s="10"/>
      <c r="CC2104" s="10"/>
      <c r="CD2104" s="10"/>
      <c r="CE2104" s="10"/>
      <c r="CF2104" s="10"/>
      <c r="CG2104" s="10"/>
      <c r="CH2104" s="10"/>
      <c r="CI2104" s="10"/>
      <c r="CJ2104" s="10"/>
      <c r="CK2104" s="10"/>
      <c r="CL2104" s="10"/>
      <c r="CM2104" s="10"/>
      <c r="CN2104" s="10"/>
      <c r="CO2104" s="10"/>
      <c r="CP2104" s="10"/>
      <c r="CQ2104" s="10"/>
      <c r="CR2104" s="10"/>
      <c r="CS2104" s="10"/>
      <c r="CT2104" s="10"/>
      <c r="CU2104" s="10"/>
      <c r="CV2104" s="10"/>
      <c r="CW2104" s="10"/>
      <c r="CX2104" s="10"/>
      <c r="CY2104" s="10"/>
      <c r="CZ2104" s="10"/>
      <c r="DA2104" s="10"/>
      <c r="DB2104" s="10"/>
      <c r="DC2104" s="10"/>
      <c r="DD2104" s="10"/>
      <c r="DE2104" s="10"/>
      <c r="DF2104" s="10"/>
      <c r="DG2104" s="10"/>
      <c r="DH2104" s="10"/>
      <c r="DI2104" s="10"/>
      <c r="DJ2104" s="10"/>
      <c r="DK2104" s="10"/>
      <c r="DL2104" s="10"/>
      <c r="DM2104" s="10"/>
      <c r="DN2104" s="10"/>
      <c r="DO2104" s="10"/>
      <c r="DP2104" s="10"/>
      <c r="DQ2104" s="10"/>
      <c r="DR2104" s="10"/>
      <c r="DS2104" s="10"/>
    </row>
    <row r="2105" spans="1:123" ht="4.05" customHeight="1" x14ac:dyDescent="0.25">
      <c r="A2105" s="75" t="s">
        <v>348</v>
      </c>
      <c r="E2105" s="111"/>
      <c r="F2105" s="112"/>
      <c r="T2105" s="25"/>
      <c r="U2105" s="25"/>
      <c r="V2105" s="25"/>
      <c r="W2105" s="25"/>
      <c r="X2105" s="25"/>
      <c r="Y2105" s="25"/>
      <c r="Z2105" s="25"/>
      <c r="AA2105" s="25"/>
      <c r="AB2105" s="14"/>
      <c r="AC2105" s="14"/>
    </row>
    <row r="2106" spans="1:123" s="5" customFormat="1" x14ac:dyDescent="0.25">
      <c r="A2106" s="75" t="s">
        <v>348</v>
      </c>
      <c r="E2106" s="6"/>
      <c r="G2106" s="8"/>
      <c r="H2106" s="8"/>
      <c r="I2106" s="8"/>
      <c r="J2106" s="8"/>
      <c r="K2106" s="6"/>
      <c r="L2106" s="76"/>
      <c r="M2106" s="76"/>
      <c r="N2106" s="10"/>
      <c r="O2106" s="10"/>
      <c r="P2106" s="70"/>
      <c r="Q2106" s="10"/>
      <c r="R2106" s="10"/>
      <c r="S2106" s="10"/>
      <c r="T2106" s="10"/>
      <c r="U2106" s="10"/>
      <c r="V2106" s="10"/>
      <c r="W2106" s="10"/>
      <c r="X2106" s="10"/>
      <c r="Y2106" s="10"/>
      <c r="Z2106" s="10"/>
      <c r="AA2106" s="10"/>
      <c r="AB2106" s="6"/>
      <c r="AC2106" s="6"/>
      <c r="AD2106" s="14"/>
      <c r="AE2106" s="14"/>
      <c r="AF2106" s="14"/>
      <c r="AG2106" s="14"/>
      <c r="AH2106" s="14"/>
      <c r="AI2106" s="14"/>
      <c r="AJ2106" s="14"/>
      <c r="AK2106" s="14"/>
      <c r="AL2106" s="14"/>
      <c r="AM2106" s="14"/>
      <c r="AN2106" s="25"/>
      <c r="AO2106" s="25"/>
      <c r="AP2106" s="25"/>
      <c r="AQ2106" s="25"/>
      <c r="AR2106" s="25"/>
      <c r="AS2106" s="25"/>
      <c r="AT2106" s="25"/>
      <c r="AU2106" s="25"/>
      <c r="AV2106" s="25"/>
      <c r="AW2106" s="25"/>
      <c r="AX2106" s="25"/>
      <c r="AY2106" s="25"/>
      <c r="AZ2106" s="10"/>
      <c r="BA2106" s="10"/>
      <c r="BB2106" s="10"/>
      <c r="BC2106" s="10"/>
      <c r="BD2106" s="10"/>
      <c r="BE2106" s="10"/>
      <c r="BF2106" s="10"/>
      <c r="BG2106" s="10"/>
      <c r="BH2106" s="10"/>
      <c r="BI2106" s="10"/>
      <c r="BJ2106" s="10"/>
      <c r="BK2106" s="10"/>
      <c r="BL2106" s="10"/>
      <c r="BM2106" s="10"/>
      <c r="BN2106" s="10"/>
      <c r="BO2106" s="10"/>
      <c r="BP2106" s="10"/>
      <c r="BQ2106" s="10"/>
      <c r="BR2106" s="10"/>
      <c r="BS2106" s="10"/>
      <c r="BT2106" s="10"/>
      <c r="BU2106" s="10"/>
      <c r="BV2106" s="10"/>
      <c r="BW2106" s="10"/>
      <c r="BX2106" s="10"/>
      <c r="BY2106" s="10"/>
      <c r="BZ2106" s="10"/>
      <c r="CA2106" s="10"/>
      <c r="CB2106" s="10"/>
      <c r="CC2106" s="10"/>
      <c r="CD2106" s="10"/>
      <c r="CE2106" s="10"/>
      <c r="CF2106" s="10"/>
      <c r="CG2106" s="10"/>
      <c r="CH2106" s="10"/>
      <c r="CI2106" s="10"/>
      <c r="CJ2106" s="10"/>
      <c r="CK2106" s="10"/>
      <c r="CL2106" s="10"/>
      <c r="CM2106" s="10"/>
      <c r="CN2106" s="10"/>
      <c r="CO2106" s="10"/>
      <c r="CP2106" s="10"/>
      <c r="CQ2106" s="10"/>
      <c r="CR2106" s="10"/>
      <c r="CS2106" s="10"/>
      <c r="CT2106" s="10"/>
      <c r="CU2106" s="10"/>
      <c r="CV2106" s="10"/>
      <c r="CW2106" s="10"/>
      <c r="CX2106" s="10"/>
      <c r="CY2106" s="10"/>
      <c r="CZ2106" s="10"/>
      <c r="DA2106" s="10"/>
      <c r="DB2106" s="10"/>
      <c r="DC2106" s="10"/>
      <c r="DD2106" s="10"/>
      <c r="DE2106" s="10"/>
      <c r="DF2106" s="10"/>
      <c r="DG2106" s="10"/>
      <c r="DH2106" s="10"/>
      <c r="DI2106" s="10"/>
      <c r="DJ2106" s="10"/>
      <c r="DK2106" s="10"/>
      <c r="DL2106" s="10"/>
      <c r="DM2106" s="10"/>
      <c r="DN2106" s="10"/>
      <c r="DO2106" s="10"/>
      <c r="DP2106" s="10"/>
      <c r="DQ2106" s="10"/>
      <c r="DR2106" s="10"/>
      <c r="DS2106" s="10"/>
    </row>
    <row r="2107" spans="1:123" ht="22.8" customHeight="1" x14ac:dyDescent="0.35">
      <c r="A2107" s="75" t="s">
        <v>348</v>
      </c>
      <c r="K2107" s="6">
        <v>5008</v>
      </c>
      <c r="L2107" s="77">
        <v>5008</v>
      </c>
      <c r="M2107" s="77"/>
      <c r="N2107" s="78" t="s">
        <v>434</v>
      </c>
      <c r="O2107" s="79"/>
      <c r="S2107" s="58"/>
      <c r="AA2107" s="58"/>
      <c r="AC2107" s="72"/>
      <c r="AK2107" s="65"/>
      <c r="AM2107" s="65"/>
      <c r="AZ2107" s="58"/>
    </row>
    <row r="2108" spans="1:123" x14ac:dyDescent="0.25">
      <c r="A2108" s="75" t="s">
        <v>348</v>
      </c>
    </row>
    <row r="2109" spans="1:123" s="86" customFormat="1" ht="15" customHeight="1" x14ac:dyDescent="0.25">
      <c r="A2109" s="75" t="s">
        <v>348</v>
      </c>
      <c r="B2109" s="80"/>
      <c r="C2109" s="80"/>
      <c r="D2109" s="80"/>
      <c r="E2109" s="81"/>
      <c r="F2109" s="82"/>
      <c r="G2109" s="81"/>
      <c r="H2109" s="81"/>
      <c r="I2109" s="81"/>
      <c r="J2109" s="81"/>
      <c r="K2109" s="81"/>
      <c r="L2109" s="83">
        <f>L2110</f>
        <v>5008</v>
      </c>
      <c r="M2109" s="84" t="s">
        <v>350</v>
      </c>
      <c r="N2109" s="84"/>
      <c r="O2109" s="84"/>
      <c r="P2109" s="84"/>
      <c r="Q2109" s="84"/>
      <c r="R2109" s="84"/>
      <c r="S2109" s="84"/>
      <c r="T2109" s="84"/>
      <c r="U2109" s="84"/>
      <c r="V2109" s="84"/>
      <c r="W2109" s="84"/>
      <c r="X2109" s="84"/>
      <c r="Y2109" s="84"/>
      <c r="Z2109" s="84"/>
      <c r="AA2109" s="84"/>
      <c r="AB2109" s="81"/>
      <c r="AC2109" s="81"/>
      <c r="AD2109" s="14"/>
      <c r="AE2109" s="14"/>
      <c r="AF2109" s="14"/>
      <c r="AG2109" s="14"/>
      <c r="AH2109" s="14"/>
      <c r="AI2109" s="14"/>
      <c r="AJ2109" s="14"/>
      <c r="AK2109" s="14"/>
      <c r="AL2109" s="14"/>
      <c r="AM2109" s="14"/>
      <c r="AN2109" s="85"/>
      <c r="AO2109" s="85"/>
      <c r="AP2109" s="85"/>
      <c r="AQ2109" s="85"/>
      <c r="AR2109" s="85"/>
      <c r="AS2109" s="85"/>
      <c r="AT2109" s="85"/>
      <c r="AU2109" s="85"/>
      <c r="AV2109" s="85"/>
      <c r="AW2109" s="85"/>
      <c r="AX2109" s="85"/>
      <c r="AY2109" s="85"/>
      <c r="AZ2109" s="84"/>
      <c r="BA2109" s="10"/>
      <c r="BB2109" s="10"/>
      <c r="BC2109" s="10"/>
      <c r="BD2109" s="10"/>
      <c r="BE2109" s="10"/>
      <c r="BF2109" s="10"/>
      <c r="BG2109" s="10"/>
      <c r="BH2109" s="10"/>
      <c r="BI2109" s="10"/>
      <c r="BJ2109" s="10"/>
      <c r="BK2109" s="10"/>
      <c r="BL2109" s="10"/>
      <c r="BM2109" s="10"/>
      <c r="BN2109" s="10"/>
      <c r="BO2109" s="10"/>
      <c r="BP2109" s="10"/>
      <c r="BQ2109" s="10"/>
      <c r="BR2109" s="10"/>
      <c r="BS2109" s="10"/>
      <c r="BT2109" s="10"/>
      <c r="BU2109" s="10"/>
      <c r="BV2109" s="10"/>
      <c r="BW2109" s="10"/>
      <c r="BX2109" s="10"/>
      <c r="BY2109" s="10"/>
      <c r="BZ2109" s="10"/>
      <c r="CA2109" s="10"/>
      <c r="CB2109" s="10"/>
      <c r="CC2109" s="10"/>
      <c r="CD2109" s="10"/>
      <c r="CE2109" s="10"/>
      <c r="CF2109" s="10"/>
      <c r="CG2109" s="10"/>
      <c r="CH2109" s="10"/>
      <c r="CI2109" s="10"/>
      <c r="CJ2109" s="10"/>
      <c r="CK2109" s="10"/>
      <c r="CL2109" s="10"/>
      <c r="CM2109" s="10"/>
      <c r="CN2109" s="10"/>
      <c r="CO2109" s="10"/>
      <c r="CP2109" s="10"/>
      <c r="CQ2109" s="10"/>
      <c r="CR2109" s="10"/>
      <c r="CS2109" s="10"/>
      <c r="CT2109" s="10"/>
      <c r="CU2109" s="10"/>
      <c r="CV2109" s="10"/>
      <c r="CW2109" s="10"/>
      <c r="CX2109" s="10"/>
      <c r="CY2109" s="10"/>
      <c r="CZ2109" s="10"/>
      <c r="DA2109" s="10"/>
      <c r="DB2109" s="10"/>
      <c r="DC2109" s="10"/>
      <c r="DD2109" s="10"/>
      <c r="DE2109" s="10"/>
      <c r="DF2109" s="10"/>
      <c r="DG2109" s="10"/>
      <c r="DH2109" s="10"/>
      <c r="DI2109" s="10"/>
      <c r="DJ2109" s="10"/>
      <c r="DK2109" s="10"/>
      <c r="DL2109" s="10"/>
      <c r="DM2109" s="10"/>
      <c r="DN2109" s="10"/>
      <c r="DO2109" s="10"/>
      <c r="DP2109" s="10"/>
      <c r="DQ2109" s="10"/>
      <c r="DR2109" s="10"/>
      <c r="DS2109" s="10"/>
    </row>
    <row r="2110" spans="1:123" s="25" customFormat="1" ht="10.95" customHeight="1" x14ac:dyDescent="0.25">
      <c r="A2110" s="87" t="s">
        <v>348</v>
      </c>
      <c r="B2110" s="88"/>
      <c r="C2110" s="88"/>
      <c r="D2110" s="88"/>
      <c r="E2110" s="89"/>
      <c r="F2110" s="90"/>
      <c r="G2110" s="13"/>
      <c r="H2110" s="13"/>
      <c r="I2110" s="13"/>
      <c r="J2110" s="13"/>
      <c r="K2110" s="14" t="s">
        <v>295</v>
      </c>
      <c r="L2110" s="91">
        <v>5008</v>
      </c>
      <c r="M2110" s="92"/>
      <c r="N2110" s="25" t="str">
        <f>TRIM("    TOTAL DAYS")</f>
        <v>TOTAL DAYS</v>
      </c>
      <c r="P2110" s="70"/>
      <c r="Q2110" s="10"/>
      <c r="R2110" s="85"/>
      <c r="S2110" s="93"/>
      <c r="T2110" s="25">
        <f>AD2110/T$6</f>
        <v>3420.3333333333335</v>
      </c>
      <c r="V2110" s="25">
        <f>AF2110/V$6</f>
        <v>3335.1111111111113</v>
      </c>
      <c r="X2110" s="25">
        <f>AH2110/X$6</f>
        <v>3209.6666666666665</v>
      </c>
      <c r="Z2110" s="25">
        <f>AJ2110/Z$6</f>
        <v>3307.5833333333335</v>
      </c>
      <c r="AA2110" s="93"/>
      <c r="AB2110" s="14">
        <f>AL2110/AB$6</f>
        <v>0</v>
      </c>
      <c r="AC2110" s="65"/>
      <c r="AD2110" s="14">
        <v>10261</v>
      </c>
      <c r="AE2110" s="14"/>
      <c r="AF2110" s="14">
        <v>30016</v>
      </c>
      <c r="AG2110" s="14"/>
      <c r="AH2110" s="14">
        <v>38516</v>
      </c>
      <c r="AI2110" s="14"/>
      <c r="AJ2110" s="14">
        <v>39691</v>
      </c>
      <c r="AK2110" s="65"/>
      <c r="AL2110" s="14">
        <v>0</v>
      </c>
      <c r="AM2110" s="65"/>
      <c r="AN2110" s="25">
        <v>3396</v>
      </c>
      <c r="AO2110" s="25">
        <v>3296</v>
      </c>
      <c r="AP2110" s="25">
        <v>3401</v>
      </c>
      <c r="AQ2110" s="25">
        <v>3332</v>
      </c>
      <c r="AR2110" s="25">
        <v>3014</v>
      </c>
      <c r="AS2110" s="25">
        <v>3359</v>
      </c>
      <c r="AT2110" s="25">
        <v>3275</v>
      </c>
      <c r="AU2110" s="25">
        <v>3418</v>
      </c>
      <c r="AV2110" s="25">
        <v>3357</v>
      </c>
      <c r="AW2110" s="25">
        <v>3509</v>
      </c>
      <c r="AX2110" s="25">
        <v>3441</v>
      </c>
      <c r="AY2110" s="25">
        <v>3311</v>
      </c>
      <c r="AZ2110" s="93"/>
      <c r="BA2110" s="10"/>
      <c r="BB2110" s="10"/>
      <c r="BC2110" s="10"/>
      <c r="BD2110" s="10"/>
      <c r="BE2110" s="10"/>
      <c r="BF2110" s="10"/>
      <c r="BG2110" s="10"/>
      <c r="BH2110" s="10"/>
      <c r="BI2110" s="10"/>
      <c r="BJ2110" s="10"/>
      <c r="BK2110" s="10"/>
      <c r="BL2110" s="10"/>
      <c r="BM2110" s="10"/>
      <c r="BN2110" s="10"/>
      <c r="BO2110" s="10"/>
      <c r="BP2110" s="10"/>
      <c r="BQ2110" s="10"/>
      <c r="BR2110" s="10"/>
      <c r="BS2110" s="10"/>
      <c r="BT2110" s="10"/>
      <c r="BU2110" s="10"/>
      <c r="BV2110" s="10"/>
      <c r="BW2110" s="10"/>
      <c r="BX2110" s="10"/>
      <c r="BY2110" s="10"/>
      <c r="BZ2110" s="10"/>
      <c r="CA2110" s="10"/>
      <c r="CB2110" s="10"/>
      <c r="CC2110" s="10"/>
      <c r="CD2110" s="10"/>
      <c r="CE2110" s="10"/>
      <c r="CF2110" s="10"/>
      <c r="CG2110" s="10"/>
      <c r="CH2110" s="10"/>
      <c r="CI2110" s="10"/>
      <c r="CJ2110" s="10"/>
      <c r="CK2110" s="10"/>
      <c r="CL2110" s="10"/>
      <c r="CM2110" s="10"/>
      <c r="CN2110" s="10"/>
      <c r="CO2110" s="10"/>
      <c r="CP2110" s="10"/>
      <c r="CQ2110" s="10"/>
      <c r="CR2110" s="10"/>
      <c r="CS2110" s="10"/>
      <c r="CT2110" s="10"/>
      <c r="CU2110" s="10"/>
      <c r="CV2110" s="10"/>
      <c r="CW2110" s="10"/>
      <c r="CX2110" s="10"/>
      <c r="CY2110" s="10"/>
      <c r="CZ2110" s="10"/>
      <c r="DA2110" s="10"/>
      <c r="DB2110" s="10"/>
      <c r="DC2110" s="10"/>
      <c r="DD2110" s="10"/>
      <c r="DE2110" s="10"/>
      <c r="DF2110" s="10"/>
      <c r="DG2110" s="10"/>
      <c r="DH2110" s="10"/>
      <c r="DI2110" s="10"/>
      <c r="DJ2110" s="10"/>
      <c r="DK2110" s="10"/>
      <c r="DL2110" s="10"/>
      <c r="DM2110" s="10"/>
      <c r="DN2110" s="10"/>
      <c r="DO2110" s="10"/>
      <c r="DP2110" s="10"/>
      <c r="DQ2110" s="10"/>
      <c r="DR2110" s="10"/>
      <c r="DS2110" s="10"/>
    </row>
    <row r="2111" spans="1:123" s="25" customFormat="1" ht="10.95" customHeight="1" x14ac:dyDescent="0.25">
      <c r="A2111" s="87" t="s">
        <v>348</v>
      </c>
      <c r="B2111" s="88"/>
      <c r="C2111" s="88"/>
      <c r="D2111" s="88"/>
      <c r="E2111" s="89"/>
      <c r="F2111" s="90"/>
      <c r="G2111" s="13"/>
      <c r="H2111" s="13"/>
      <c r="I2111" s="13"/>
      <c r="J2111" s="13"/>
      <c r="K2111" s="14" t="s">
        <v>299</v>
      </c>
      <c r="L2111" s="91">
        <v>5008</v>
      </c>
      <c r="M2111" s="92"/>
      <c r="N2111" s="25" t="str">
        <f>TRIM("      TOTAL ANCILLARIES")</f>
        <v>TOTAL ANCILLARIES</v>
      </c>
      <c r="P2111" s="70"/>
      <c r="Q2111" s="10"/>
      <c r="R2111" s="85"/>
      <c r="S2111" s="93"/>
      <c r="T2111" s="25">
        <f>AD2111/T$6</f>
        <v>30686.273333333334</v>
      </c>
      <c r="V2111" s="25">
        <f>AF2111/V$6</f>
        <v>32083.973333333335</v>
      </c>
      <c r="X2111" s="25">
        <f>AH2111/X$6</f>
        <v>15026.564166666665</v>
      </c>
      <c r="Z2111" s="25">
        <f>AJ2111/Z$6</f>
        <v>8973.546456</v>
      </c>
      <c r="AA2111" s="93"/>
      <c r="AB2111" s="14">
        <f>AL2111/AB$6</f>
        <v>0</v>
      </c>
      <c r="AC2111" s="65"/>
      <c r="AD2111" s="14">
        <v>92058.82</v>
      </c>
      <c r="AE2111" s="14"/>
      <c r="AF2111" s="14">
        <v>288755.76</v>
      </c>
      <c r="AG2111" s="14"/>
      <c r="AH2111" s="14">
        <v>180318.77</v>
      </c>
      <c r="AI2111" s="14"/>
      <c r="AJ2111" s="14">
        <v>107682.557472</v>
      </c>
      <c r="AK2111" s="65"/>
      <c r="AL2111" s="14">
        <v>0</v>
      </c>
      <c r="AM2111" s="65"/>
      <c r="AN2111" s="25">
        <v>4891.6899999999996</v>
      </c>
      <c r="AO2111" s="25">
        <v>1056.9000000000001</v>
      </c>
      <c r="AP2111" s="25">
        <v>23649.22</v>
      </c>
      <c r="AQ2111" s="25">
        <v>35878.18</v>
      </c>
      <c r="AR2111" s="25">
        <v>33500.29</v>
      </c>
      <c r="AS2111" s="25">
        <v>32438.639999999999</v>
      </c>
      <c r="AT2111" s="25">
        <v>28911.08</v>
      </c>
      <c r="AU2111" s="25">
        <v>35433.019999999997</v>
      </c>
      <c r="AV2111" s="25">
        <v>30535.73</v>
      </c>
      <c r="AW2111" s="25">
        <v>34319.69</v>
      </c>
      <c r="AX2111" s="25">
        <v>34140.94</v>
      </c>
      <c r="AY2111" s="25">
        <v>23598.19</v>
      </c>
      <c r="AZ2111" s="93"/>
      <c r="BA2111" s="10"/>
      <c r="BB2111" s="10"/>
      <c r="BC2111" s="10"/>
      <c r="BD2111" s="10"/>
      <c r="BE2111" s="10"/>
      <c r="BF2111" s="10"/>
      <c r="BG2111" s="10"/>
      <c r="BH2111" s="10"/>
      <c r="BI2111" s="10"/>
      <c r="BJ2111" s="10"/>
      <c r="BK2111" s="10"/>
      <c r="BL2111" s="10"/>
      <c r="BM2111" s="10"/>
      <c r="BN2111" s="10"/>
      <c r="BO2111" s="10"/>
      <c r="BP2111" s="10"/>
      <c r="BQ2111" s="10"/>
      <c r="BR2111" s="10"/>
      <c r="BS2111" s="10"/>
      <c r="BT2111" s="10"/>
      <c r="BU2111" s="10"/>
      <c r="BV2111" s="10"/>
      <c r="BW2111" s="10"/>
      <c r="BX2111" s="10"/>
      <c r="BY2111" s="10"/>
      <c r="BZ2111" s="10"/>
      <c r="CA2111" s="10"/>
      <c r="CB2111" s="10"/>
      <c r="CC2111" s="10"/>
      <c r="CD2111" s="10"/>
      <c r="CE2111" s="10"/>
      <c r="CF2111" s="10"/>
      <c r="CG2111" s="10"/>
      <c r="CH2111" s="10"/>
      <c r="CI2111" s="10"/>
      <c r="CJ2111" s="10"/>
      <c r="CK2111" s="10"/>
      <c r="CL2111" s="10"/>
      <c r="CM2111" s="10"/>
      <c r="CN2111" s="10"/>
      <c r="CO2111" s="10"/>
      <c r="CP2111" s="10"/>
      <c r="CQ2111" s="10"/>
      <c r="CR2111" s="10"/>
      <c r="CS2111" s="10"/>
      <c r="CT2111" s="10"/>
      <c r="CU2111" s="10"/>
      <c r="CV2111" s="10"/>
      <c r="CW2111" s="10"/>
      <c r="CX2111" s="10"/>
      <c r="CY2111" s="10"/>
      <c r="CZ2111" s="10"/>
      <c r="DA2111" s="10"/>
      <c r="DB2111" s="10"/>
      <c r="DC2111" s="10"/>
      <c r="DD2111" s="10"/>
      <c r="DE2111" s="10"/>
      <c r="DF2111" s="10"/>
      <c r="DG2111" s="10"/>
      <c r="DH2111" s="10"/>
      <c r="DI2111" s="10"/>
      <c r="DJ2111" s="10"/>
      <c r="DK2111" s="10"/>
      <c r="DL2111" s="10"/>
      <c r="DM2111" s="10"/>
      <c r="DN2111" s="10"/>
      <c r="DO2111" s="10"/>
      <c r="DP2111" s="10"/>
      <c r="DQ2111" s="10"/>
      <c r="DR2111" s="10"/>
      <c r="DS2111" s="10"/>
    </row>
    <row r="2112" spans="1:123" s="25" customFormat="1" ht="10.95" customHeight="1" x14ac:dyDescent="0.25">
      <c r="A2112" s="87" t="s">
        <v>348</v>
      </c>
      <c r="B2112" s="88"/>
      <c r="C2112" s="88"/>
      <c r="D2112" s="88"/>
      <c r="E2112" s="89"/>
      <c r="F2112" s="90"/>
      <c r="G2112" s="13"/>
      <c r="H2112" s="13"/>
      <c r="I2112" s="13"/>
      <c r="J2112" s="13"/>
      <c r="K2112" s="14" t="s">
        <v>301</v>
      </c>
      <c r="L2112" s="91">
        <v>5008</v>
      </c>
      <c r="M2112" s="92"/>
      <c r="N2112" s="25" t="str">
        <f>TRIM("TOTAL REVENUE")</f>
        <v>TOTAL REVENUE</v>
      </c>
      <c r="P2112" s="70"/>
      <c r="Q2112" s="10"/>
      <c r="R2112" s="85"/>
      <c r="S2112" s="93"/>
      <c r="T2112" s="25">
        <f>AD2112/T$6</f>
        <v>861957.48666666669</v>
      </c>
      <c r="V2112" s="25">
        <f>AF2112/V$6</f>
        <v>842277.7111111111</v>
      </c>
      <c r="X2112" s="25">
        <f>AH2112/X$6</f>
        <v>793826.59166666667</v>
      </c>
      <c r="Z2112" s="25">
        <f>AJ2112/Z$6</f>
        <v>840910.11286733334</v>
      </c>
      <c r="AA2112" s="93"/>
      <c r="AB2112" s="14">
        <f>AL2112/AB$6</f>
        <v>0</v>
      </c>
      <c r="AC2112" s="65"/>
      <c r="AD2112" s="14">
        <v>2585872.46</v>
      </c>
      <c r="AE2112" s="14"/>
      <c r="AF2112" s="14">
        <v>7580499.4000000004</v>
      </c>
      <c r="AG2112" s="14"/>
      <c r="AH2112" s="14">
        <v>9525919.0999999996</v>
      </c>
      <c r="AI2112" s="14"/>
      <c r="AJ2112" s="14">
        <v>10090921.354408</v>
      </c>
      <c r="AK2112" s="65"/>
      <c r="AL2112" s="14">
        <v>0</v>
      </c>
      <c r="AM2112" s="65"/>
      <c r="AN2112" s="25">
        <v>884416.7</v>
      </c>
      <c r="AO2112" s="25">
        <v>840159.42</v>
      </c>
      <c r="AP2112" s="25">
        <v>866570.13</v>
      </c>
      <c r="AQ2112" s="25">
        <v>817895.04</v>
      </c>
      <c r="AR2112" s="25">
        <v>798537.32</v>
      </c>
      <c r="AS2112" s="25">
        <v>824173.27</v>
      </c>
      <c r="AT2112" s="25">
        <v>803856.54</v>
      </c>
      <c r="AU2112" s="25">
        <v>882799.15</v>
      </c>
      <c r="AV2112" s="25">
        <v>867365.62</v>
      </c>
      <c r="AW2112" s="25">
        <v>910305.14</v>
      </c>
      <c r="AX2112" s="25">
        <v>855328.45</v>
      </c>
      <c r="AY2112" s="25">
        <v>820238.87</v>
      </c>
      <c r="AZ2112" s="93"/>
      <c r="BA2112" s="10"/>
      <c r="BB2112" s="10"/>
      <c r="BC2112" s="10"/>
      <c r="BD2112" s="10"/>
      <c r="BE2112" s="10"/>
      <c r="BF2112" s="10"/>
      <c r="BG2112" s="10"/>
      <c r="BH2112" s="10"/>
      <c r="BI2112" s="10"/>
      <c r="BJ2112" s="10"/>
      <c r="BK2112" s="10"/>
      <c r="BL2112" s="10"/>
      <c r="BM2112" s="10"/>
      <c r="BN2112" s="10"/>
      <c r="BO2112" s="10"/>
      <c r="BP2112" s="10"/>
      <c r="BQ2112" s="10"/>
      <c r="BR2112" s="10"/>
      <c r="BS2112" s="10"/>
      <c r="BT2112" s="10"/>
      <c r="BU2112" s="10"/>
      <c r="BV2112" s="10"/>
      <c r="BW2112" s="10"/>
      <c r="BX2112" s="10"/>
      <c r="BY2112" s="10"/>
      <c r="BZ2112" s="10"/>
      <c r="CA2112" s="10"/>
      <c r="CB2112" s="10"/>
      <c r="CC2112" s="10"/>
      <c r="CD2112" s="10"/>
      <c r="CE2112" s="10"/>
      <c r="CF2112" s="10"/>
      <c r="CG2112" s="10"/>
      <c r="CH2112" s="10"/>
      <c r="CI2112" s="10"/>
      <c r="CJ2112" s="10"/>
      <c r="CK2112" s="10"/>
      <c r="CL2112" s="10"/>
      <c r="CM2112" s="10"/>
      <c r="CN2112" s="10"/>
      <c r="CO2112" s="10"/>
      <c r="CP2112" s="10"/>
      <c r="CQ2112" s="10"/>
      <c r="CR2112" s="10"/>
      <c r="CS2112" s="10"/>
      <c r="CT2112" s="10"/>
      <c r="CU2112" s="10"/>
      <c r="CV2112" s="10"/>
      <c r="CW2112" s="10"/>
      <c r="CX2112" s="10"/>
      <c r="CY2112" s="10"/>
      <c r="CZ2112" s="10"/>
      <c r="DA2112" s="10"/>
      <c r="DB2112" s="10"/>
      <c r="DC2112" s="10"/>
      <c r="DD2112" s="10"/>
      <c r="DE2112" s="10"/>
      <c r="DF2112" s="10"/>
      <c r="DG2112" s="10"/>
      <c r="DH2112" s="10"/>
      <c r="DI2112" s="10"/>
      <c r="DJ2112" s="10"/>
      <c r="DK2112" s="10"/>
      <c r="DL2112" s="10"/>
      <c r="DM2112" s="10"/>
      <c r="DN2112" s="10"/>
      <c r="DO2112" s="10"/>
      <c r="DP2112" s="10"/>
      <c r="DQ2112" s="10"/>
      <c r="DR2112" s="10"/>
      <c r="DS2112" s="10"/>
    </row>
    <row r="2113" spans="1:123" s="25" customFormat="1" ht="10.95" customHeight="1" x14ac:dyDescent="0.25">
      <c r="A2113" s="87" t="s">
        <v>348</v>
      </c>
      <c r="B2113" s="88"/>
      <c r="C2113" s="88"/>
      <c r="D2113" s="88"/>
      <c r="E2113" s="89"/>
      <c r="F2113" s="90"/>
      <c r="G2113" s="13"/>
      <c r="H2113" s="13"/>
      <c r="I2113" s="13"/>
      <c r="J2113" s="13"/>
      <c r="K2113" s="14" t="s">
        <v>303</v>
      </c>
      <c r="L2113" s="91">
        <v>5008</v>
      </c>
      <c r="M2113" s="92"/>
      <c r="N2113" s="25" t="str">
        <f>TRIM("      TOTAL EMPLOYEE WAGES")</f>
        <v>TOTAL EMPLOYEE WAGES</v>
      </c>
      <c r="P2113" s="70"/>
      <c r="Q2113" s="10"/>
      <c r="R2113" s="85"/>
      <c r="S2113" s="93"/>
      <c r="T2113" s="25">
        <f>AD2113/T$6</f>
        <v>364613.50666666665</v>
      </c>
      <c r="V2113" s="25">
        <f>AF2113/V$6</f>
        <v>376649.38333333336</v>
      </c>
      <c r="X2113" s="25">
        <f>AH2113/X$6</f>
        <v>352496.11583333329</v>
      </c>
      <c r="Z2113" s="25">
        <f>AJ2113/Z$6</f>
        <v>368933.86490125</v>
      </c>
      <c r="AA2113" s="93"/>
      <c r="AB2113" s="14">
        <f>AL2113/AB$6</f>
        <v>0</v>
      </c>
      <c r="AC2113" s="65"/>
      <c r="AD2113" s="14">
        <v>1093840.52</v>
      </c>
      <c r="AE2113" s="14"/>
      <c r="AF2113" s="14">
        <v>3389844.45</v>
      </c>
      <c r="AG2113" s="14"/>
      <c r="AH2113" s="14">
        <v>4229953.3899999997</v>
      </c>
      <c r="AI2113" s="14"/>
      <c r="AJ2113" s="14">
        <v>4427206.3788149999</v>
      </c>
      <c r="AK2113" s="65"/>
      <c r="AL2113" s="14">
        <v>0</v>
      </c>
      <c r="AM2113" s="65"/>
      <c r="AN2113" s="25">
        <v>379442.17</v>
      </c>
      <c r="AO2113" s="25">
        <v>377423.37</v>
      </c>
      <c r="AP2113" s="25">
        <v>376793.29</v>
      </c>
      <c r="AQ2113" s="25">
        <v>401941.7</v>
      </c>
      <c r="AR2113" s="25">
        <v>352053.08</v>
      </c>
      <c r="AS2113" s="25">
        <v>386381.71</v>
      </c>
      <c r="AT2113" s="25">
        <v>385189.29</v>
      </c>
      <c r="AU2113" s="25">
        <v>404142.02</v>
      </c>
      <c r="AV2113" s="25">
        <v>366296.13</v>
      </c>
      <c r="AW2113" s="25">
        <v>372888.5</v>
      </c>
      <c r="AX2113" s="25">
        <v>355655.37</v>
      </c>
      <c r="AY2113" s="25">
        <v>365296.65</v>
      </c>
      <c r="AZ2113" s="93"/>
      <c r="BA2113" s="10"/>
      <c r="BB2113" s="10"/>
      <c r="BC2113" s="10"/>
      <c r="BD2113" s="10"/>
      <c r="BE2113" s="10"/>
      <c r="BF2113" s="10"/>
      <c r="BG2113" s="10"/>
      <c r="BH2113" s="10"/>
      <c r="BI2113" s="10"/>
      <c r="BJ2113" s="10"/>
      <c r="BK2113" s="10"/>
      <c r="BL2113" s="10"/>
      <c r="BM2113" s="10"/>
      <c r="BN2113" s="10"/>
      <c r="BO2113" s="10"/>
      <c r="BP2113" s="10"/>
      <c r="BQ2113" s="10"/>
      <c r="BR2113" s="10"/>
      <c r="BS2113" s="10"/>
      <c r="BT2113" s="10"/>
      <c r="BU2113" s="10"/>
      <c r="BV2113" s="10"/>
      <c r="BW2113" s="10"/>
      <c r="BX2113" s="10"/>
      <c r="BY2113" s="10"/>
      <c r="BZ2113" s="10"/>
      <c r="CA2113" s="10"/>
      <c r="CB2113" s="10"/>
      <c r="CC2113" s="10"/>
      <c r="CD2113" s="10"/>
      <c r="CE2113" s="10"/>
      <c r="CF2113" s="10"/>
      <c r="CG2113" s="10"/>
      <c r="CH2113" s="10"/>
      <c r="CI2113" s="10"/>
      <c r="CJ2113" s="10"/>
      <c r="CK2113" s="10"/>
      <c r="CL2113" s="10"/>
      <c r="CM2113" s="10"/>
      <c r="CN2113" s="10"/>
      <c r="CO2113" s="10"/>
      <c r="CP2113" s="10"/>
      <c r="CQ2113" s="10"/>
      <c r="CR2113" s="10"/>
      <c r="CS2113" s="10"/>
      <c r="CT2113" s="10"/>
      <c r="CU2113" s="10"/>
      <c r="CV2113" s="10"/>
      <c r="CW2113" s="10"/>
      <c r="CX2113" s="10"/>
      <c r="CY2113" s="10"/>
      <c r="CZ2113" s="10"/>
      <c r="DA2113" s="10"/>
      <c r="DB2113" s="10"/>
      <c r="DC2113" s="10"/>
      <c r="DD2113" s="10"/>
      <c r="DE2113" s="10"/>
      <c r="DF2113" s="10"/>
      <c r="DG2113" s="10"/>
      <c r="DH2113" s="10"/>
      <c r="DI2113" s="10"/>
      <c r="DJ2113" s="10"/>
      <c r="DK2113" s="10"/>
      <c r="DL2113" s="10"/>
      <c r="DM2113" s="10"/>
      <c r="DN2113" s="10"/>
      <c r="DO2113" s="10"/>
      <c r="DP2113" s="10"/>
      <c r="DQ2113" s="10"/>
      <c r="DR2113" s="10"/>
      <c r="DS2113" s="10"/>
    </row>
    <row r="2114" spans="1:123" s="25" customFormat="1" ht="10.95" customHeight="1" x14ac:dyDescent="0.25">
      <c r="A2114" s="87" t="s">
        <v>348</v>
      </c>
      <c r="B2114" s="88"/>
      <c r="C2114" s="88"/>
      <c r="D2114" s="88"/>
      <c r="E2114" s="89"/>
      <c r="F2114" s="90"/>
      <c r="G2114" s="13"/>
      <c r="H2114" s="13"/>
      <c r="I2114" s="13"/>
      <c r="J2114" s="13"/>
      <c r="K2114" s="14" t="s">
        <v>305</v>
      </c>
      <c r="L2114" s="91">
        <v>5008</v>
      </c>
      <c r="M2114" s="92"/>
      <c r="N2114" s="25" t="str">
        <f>TRIM("TOTAL COMPENSATION")</f>
        <v>TOTAL COMPENSATION</v>
      </c>
      <c r="P2114" s="70"/>
      <c r="Q2114" s="10"/>
      <c r="R2114" s="85"/>
      <c r="S2114" s="93"/>
      <c r="T2114" s="25">
        <f>AD2114/T$6</f>
        <v>364613.50666666665</v>
      </c>
      <c r="V2114" s="25">
        <f>AF2114/V$6</f>
        <v>376649.38333333336</v>
      </c>
      <c r="X2114" s="25">
        <f>AH2114/X$6</f>
        <v>352496.11583333329</v>
      </c>
      <c r="Z2114" s="25">
        <f>AJ2114/Z$6</f>
        <v>368933.86490125</v>
      </c>
      <c r="AA2114" s="93"/>
      <c r="AB2114" s="14">
        <f>AL2114/AB$6</f>
        <v>0</v>
      </c>
      <c r="AC2114" s="65"/>
      <c r="AD2114" s="14">
        <v>1093840.52</v>
      </c>
      <c r="AE2114" s="14"/>
      <c r="AF2114" s="14">
        <v>3389844.45</v>
      </c>
      <c r="AG2114" s="14"/>
      <c r="AH2114" s="14">
        <v>4229953.3899999997</v>
      </c>
      <c r="AI2114" s="14"/>
      <c r="AJ2114" s="14">
        <v>4427206.3788149999</v>
      </c>
      <c r="AK2114" s="65"/>
      <c r="AL2114" s="14">
        <v>0</v>
      </c>
      <c r="AM2114" s="65"/>
      <c r="AN2114" s="25">
        <v>379442.17</v>
      </c>
      <c r="AO2114" s="25">
        <v>377423.37</v>
      </c>
      <c r="AP2114" s="25">
        <v>376793.29</v>
      </c>
      <c r="AQ2114" s="25">
        <v>401941.7</v>
      </c>
      <c r="AR2114" s="25">
        <v>352053.08</v>
      </c>
      <c r="AS2114" s="25">
        <v>386381.71</v>
      </c>
      <c r="AT2114" s="25">
        <v>385189.29</v>
      </c>
      <c r="AU2114" s="25">
        <v>404142.02</v>
      </c>
      <c r="AV2114" s="25">
        <v>366296.13</v>
      </c>
      <c r="AW2114" s="25">
        <v>372888.5</v>
      </c>
      <c r="AX2114" s="25">
        <v>355655.37</v>
      </c>
      <c r="AY2114" s="25">
        <v>365296.65</v>
      </c>
      <c r="AZ2114" s="93"/>
      <c r="BA2114" s="10"/>
      <c r="BB2114" s="10"/>
      <c r="BC2114" s="10"/>
      <c r="BD2114" s="10"/>
      <c r="BE2114" s="10"/>
      <c r="BF2114" s="10"/>
      <c r="BG2114" s="10"/>
      <c r="BH2114" s="10"/>
      <c r="BI2114" s="10"/>
      <c r="BJ2114" s="10"/>
      <c r="BK2114" s="10"/>
      <c r="BL2114" s="10"/>
      <c r="BM2114" s="10"/>
      <c r="BN2114" s="10"/>
      <c r="BO2114" s="10"/>
      <c r="BP2114" s="10"/>
      <c r="BQ2114" s="10"/>
      <c r="BR2114" s="10"/>
      <c r="BS2114" s="10"/>
      <c r="BT2114" s="10"/>
      <c r="BU2114" s="10"/>
      <c r="BV2114" s="10"/>
      <c r="BW2114" s="10"/>
      <c r="BX2114" s="10"/>
      <c r="BY2114" s="10"/>
      <c r="BZ2114" s="10"/>
      <c r="CA2114" s="10"/>
      <c r="CB2114" s="10"/>
      <c r="CC2114" s="10"/>
      <c r="CD2114" s="10"/>
      <c r="CE2114" s="10"/>
      <c r="CF2114" s="10"/>
      <c r="CG2114" s="10"/>
      <c r="CH2114" s="10"/>
      <c r="CI2114" s="10"/>
      <c r="CJ2114" s="10"/>
      <c r="CK2114" s="10"/>
      <c r="CL2114" s="10"/>
      <c r="CM2114" s="10"/>
      <c r="CN2114" s="10"/>
      <c r="CO2114" s="10"/>
      <c r="CP2114" s="10"/>
      <c r="CQ2114" s="10"/>
      <c r="CR2114" s="10"/>
      <c r="CS2114" s="10"/>
      <c r="CT2114" s="10"/>
      <c r="CU2114" s="10"/>
      <c r="CV2114" s="10"/>
      <c r="CW2114" s="10"/>
      <c r="CX2114" s="10"/>
      <c r="CY2114" s="10"/>
      <c r="CZ2114" s="10"/>
      <c r="DA2114" s="10"/>
      <c r="DB2114" s="10"/>
      <c r="DC2114" s="10"/>
      <c r="DD2114" s="10"/>
      <c r="DE2114" s="10"/>
      <c r="DF2114" s="10"/>
      <c r="DG2114" s="10"/>
      <c r="DH2114" s="10"/>
      <c r="DI2114" s="10"/>
      <c r="DJ2114" s="10"/>
      <c r="DK2114" s="10"/>
      <c r="DL2114" s="10"/>
      <c r="DM2114" s="10"/>
      <c r="DN2114" s="10"/>
      <c r="DO2114" s="10"/>
      <c r="DP2114" s="10"/>
      <c r="DQ2114" s="10"/>
      <c r="DR2114" s="10"/>
      <c r="DS2114" s="10"/>
    </row>
    <row r="2115" spans="1:123" x14ac:dyDescent="0.25">
      <c r="A2115" s="75" t="s">
        <v>348</v>
      </c>
      <c r="L2115" s="94"/>
    </row>
    <row r="2116" spans="1:123" s="86" customFormat="1" ht="15" customHeight="1" x14ac:dyDescent="0.25">
      <c r="A2116" s="75" t="s">
        <v>348</v>
      </c>
      <c r="B2116" s="80"/>
      <c r="C2116" s="80"/>
      <c r="D2116" s="80"/>
      <c r="E2116" s="81"/>
      <c r="F2116" s="82"/>
      <c r="G2116" s="81"/>
      <c r="H2116" s="81"/>
      <c r="I2116" s="81"/>
      <c r="J2116" s="81"/>
      <c r="K2116" s="81"/>
      <c r="L2116" s="83">
        <f>L2117</f>
        <v>5008</v>
      </c>
      <c r="M2116" s="84" t="s">
        <v>351</v>
      </c>
      <c r="N2116" s="84"/>
      <c r="O2116" s="84"/>
      <c r="P2116" s="84"/>
      <c r="Q2116" s="84"/>
      <c r="R2116" s="84"/>
      <c r="S2116" s="84"/>
      <c r="T2116" s="84"/>
      <c r="U2116" s="84"/>
      <c r="V2116" s="84"/>
      <c r="W2116" s="84"/>
      <c r="X2116" s="84"/>
      <c r="Y2116" s="84"/>
      <c r="Z2116" s="84"/>
      <c r="AA2116" s="84"/>
      <c r="AB2116" s="81"/>
      <c r="AC2116" s="81"/>
      <c r="AD2116" s="14"/>
      <c r="AE2116" s="14"/>
      <c r="AF2116" s="14"/>
      <c r="AG2116" s="14"/>
      <c r="AH2116" s="14"/>
      <c r="AI2116" s="14"/>
      <c r="AJ2116" s="14"/>
      <c r="AK2116" s="14"/>
      <c r="AL2116" s="14"/>
      <c r="AM2116" s="14"/>
      <c r="AN2116" s="85"/>
      <c r="AO2116" s="85"/>
      <c r="AP2116" s="85"/>
      <c r="AQ2116" s="85"/>
      <c r="AR2116" s="85"/>
      <c r="AS2116" s="85"/>
      <c r="AT2116" s="85"/>
      <c r="AU2116" s="85"/>
      <c r="AV2116" s="85"/>
      <c r="AW2116" s="85"/>
      <c r="AX2116" s="85"/>
      <c r="AY2116" s="85"/>
      <c r="AZ2116" s="84"/>
      <c r="BA2116" s="10"/>
      <c r="BB2116" s="10"/>
      <c r="BC2116" s="10"/>
      <c r="BD2116" s="10"/>
      <c r="BE2116" s="10"/>
      <c r="BF2116" s="10"/>
      <c r="BG2116" s="10"/>
      <c r="BH2116" s="10"/>
      <c r="BI2116" s="10"/>
      <c r="BJ2116" s="10"/>
      <c r="BK2116" s="10"/>
      <c r="BL2116" s="10"/>
      <c r="BM2116" s="10"/>
      <c r="BN2116" s="10"/>
      <c r="BO2116" s="10"/>
      <c r="BP2116" s="10"/>
      <c r="BQ2116" s="10"/>
      <c r="BR2116" s="10"/>
      <c r="BS2116" s="10"/>
      <c r="BT2116" s="10"/>
      <c r="BU2116" s="10"/>
      <c r="BV2116" s="10"/>
      <c r="BW2116" s="10"/>
      <c r="BX2116" s="10"/>
      <c r="BY2116" s="10"/>
      <c r="BZ2116" s="10"/>
      <c r="CA2116" s="10"/>
      <c r="CB2116" s="10"/>
      <c r="CC2116" s="10"/>
      <c r="CD2116" s="10"/>
      <c r="CE2116" s="10"/>
      <c r="CF2116" s="10"/>
      <c r="CG2116" s="10"/>
      <c r="CH2116" s="10"/>
      <c r="CI2116" s="10"/>
      <c r="CJ2116" s="10"/>
      <c r="CK2116" s="10"/>
      <c r="CL2116" s="10"/>
      <c r="CM2116" s="10"/>
      <c r="CN2116" s="10"/>
      <c r="CO2116" s="10"/>
      <c r="CP2116" s="10"/>
      <c r="CQ2116" s="10"/>
      <c r="CR2116" s="10"/>
      <c r="CS2116" s="10"/>
      <c r="CT2116" s="10"/>
      <c r="CU2116" s="10"/>
      <c r="CV2116" s="10"/>
      <c r="CW2116" s="10"/>
      <c r="CX2116" s="10"/>
      <c r="CY2116" s="10"/>
      <c r="CZ2116" s="10"/>
      <c r="DA2116" s="10"/>
      <c r="DB2116" s="10"/>
      <c r="DC2116" s="10"/>
      <c r="DD2116" s="10"/>
      <c r="DE2116" s="10"/>
      <c r="DF2116" s="10"/>
      <c r="DG2116" s="10"/>
      <c r="DH2116" s="10"/>
      <c r="DI2116" s="10"/>
      <c r="DJ2116" s="10"/>
      <c r="DK2116" s="10"/>
      <c r="DL2116" s="10"/>
      <c r="DM2116" s="10"/>
      <c r="DN2116" s="10"/>
      <c r="DO2116" s="10"/>
      <c r="DP2116" s="10"/>
      <c r="DQ2116" s="10"/>
      <c r="DR2116" s="10"/>
      <c r="DS2116" s="10"/>
    </row>
    <row r="2117" spans="1:123" s="101" customFormat="1" ht="10.95" customHeight="1" x14ac:dyDescent="0.25">
      <c r="A2117" s="75" t="s">
        <v>348</v>
      </c>
      <c r="B2117" s="95" t="str">
        <f t="shared" ref="B2117" si="590">IF(E2117&gt;0,"Bud02 " &amp; C2117 &amp;","&amp;D2117&amp;",'"&amp;E2117&amp;"',"&amp;1*R2117)</f>
        <v>Bud02 2020,5008,'xpr003',0.106848</v>
      </c>
      <c r="C2117" s="96">
        <f t="shared" ref="C2117" si="591">$E$5</f>
        <v>2020</v>
      </c>
      <c r="D2117" s="96">
        <v>5008</v>
      </c>
      <c r="E2117" s="97" t="str">
        <f>K2117</f>
        <v>xpr003</v>
      </c>
      <c r="F2117" s="90"/>
      <c r="G2117" s="98">
        <f>IF(""="",1,SUBSTITUTE(SUBSTITUTE("","xxp","xpp"),"xppm13","xppm08"))</f>
        <v>1</v>
      </c>
      <c r="H2117" s="98">
        <f>IF(""="",1,"")</f>
        <v>1</v>
      </c>
      <c r="I2117" s="98">
        <f>IF(""="",1,IF(LEFT("",1)&lt;&gt;"E","",1))</f>
        <v>1</v>
      </c>
      <c r="J2117" s="98">
        <f>IF(""="",1,IF(LEFT("",1)="E","",1))</f>
        <v>1</v>
      </c>
      <c r="K2117" s="99" t="s">
        <v>352</v>
      </c>
      <c r="L2117" s="91">
        <v>5008</v>
      </c>
      <c r="M2117" s="100" t="str">
        <f>IF(LEFT($G2117,4)="xppm","*","")</f>
        <v/>
      </c>
      <c r="N2117" s="101" t="str">
        <f>UPPER(TRIM("        NON_PRODUCTIVE RATE (NON-EXEMPT)"))</f>
        <v>NON_PRODUCTIVE RATE (NON-EXEMPT)</v>
      </c>
      <c r="P2117" s="102"/>
      <c r="R2117" s="103">
        <f>IFERROR(IF(1*AB2117&gt;0,AB2117,Z2117),Z2117)</f>
        <v>0.106848</v>
      </c>
      <c r="S2117" s="104"/>
      <c r="T2117" s="105">
        <f>IFERROR(IF(LEFT($G2117,4)="xppm",AD2117/VLOOKUP($G2117,$K$11:$Z$28,T$1,0),IF(LEFT($J2117,1)="E",AD2117/VLOOKUP($J2117,$K$11:$Z$28,T$1,0),AD2117/T$6)),"")</f>
        <v>0</v>
      </c>
      <c r="U2117" s="105"/>
      <c r="V2117" s="105">
        <f>IFERROR(IF(LEFT($G2117,4)="xppm",AF2117/VLOOKUP($G2117,$K$11:$Z$28,V$1,0),IF(LEFT($J2117,1)="E",AF2117/VLOOKUP($J2117,$K$11:$Z$28,V$1,0),AF2117/V$6)),"")</f>
        <v>0</v>
      </c>
      <c r="W2117" s="105"/>
      <c r="X2117" s="105">
        <f>IFERROR(IF(LEFT($G2117,4)="xppm",AH2117/VLOOKUP($G2117,$K$11:$Z$28,X$1,0),IF(LEFT($J2117,1)="E",AH2117/VLOOKUP($J2117,$K$11:$Z$28,X$1,0),AH2117/X$6)),"")</f>
        <v>0</v>
      </c>
      <c r="Y2117" s="105"/>
      <c r="Z2117" s="105">
        <f>IFERROR(IF(LEFT($G2117,4)="xppm",AJ2117/VLOOKUP($G2117,$K$11:$Z$28,Z$1,0),IF(LEFT($J2117,1)="E",AJ2117/VLOOKUP($J2117,$K$11:$Z$28,Z$1,0),AJ2117/Z$6)),"")</f>
        <v>0.106848</v>
      </c>
      <c r="AA2117" s="104"/>
      <c r="AB2117" s="106">
        <f>IFERROR(IF(LEFT($G2117,4)="xppm",AL2117/VLOOKUP($G2117,$K$11:$Z$28,AB$1,0),IF(LEFT($J2117,1)="E",AL2117/VLOOKUP($J2117,$K$11:$AB$28,AB$1,0),AL2117/AB$6)),"")</f>
        <v>0</v>
      </c>
      <c r="AC2117" s="107"/>
      <c r="AD2117" s="106"/>
      <c r="AE2117" s="106"/>
      <c r="AF2117" s="106"/>
      <c r="AG2117" s="106"/>
      <c r="AH2117" s="106"/>
      <c r="AI2117" s="106"/>
      <c r="AJ2117" s="106">
        <v>1.282176</v>
      </c>
      <c r="AK2117" s="107"/>
      <c r="AL2117" s="106">
        <v>0</v>
      </c>
      <c r="AM2117" s="107"/>
      <c r="AN2117" s="105"/>
      <c r="AO2117" s="105"/>
      <c r="AP2117" s="105"/>
      <c r="AQ2117" s="105"/>
      <c r="AR2117" s="105"/>
      <c r="AS2117" s="105"/>
      <c r="AT2117" s="105"/>
      <c r="AU2117" s="105"/>
      <c r="AV2117" s="105"/>
      <c r="AW2117" s="105"/>
      <c r="AX2117" s="105"/>
      <c r="AY2117" s="105"/>
      <c r="AZ2117" s="108"/>
      <c r="BA2117" s="10"/>
      <c r="BB2117" s="10"/>
      <c r="BC2117" s="10"/>
      <c r="BD2117" s="10"/>
      <c r="BE2117" s="10"/>
      <c r="BF2117" s="10"/>
      <c r="BG2117" s="10"/>
      <c r="BH2117" s="10"/>
      <c r="BI2117" s="10"/>
      <c r="BJ2117" s="10"/>
      <c r="BK2117" s="10"/>
      <c r="BL2117" s="10"/>
      <c r="BM2117" s="10"/>
      <c r="BN2117" s="10"/>
      <c r="BO2117" s="10"/>
      <c r="BP2117" s="10"/>
      <c r="BQ2117" s="10"/>
      <c r="BR2117" s="10"/>
      <c r="BS2117" s="10"/>
      <c r="BT2117" s="10"/>
      <c r="BU2117" s="10"/>
      <c r="BV2117" s="10"/>
      <c r="BW2117" s="10"/>
      <c r="BX2117" s="10"/>
      <c r="BY2117" s="10"/>
      <c r="BZ2117" s="10"/>
      <c r="CA2117" s="10"/>
      <c r="CB2117" s="10"/>
      <c r="CC2117" s="10"/>
      <c r="CD2117" s="10"/>
      <c r="CE2117" s="10"/>
      <c r="CF2117" s="10"/>
      <c r="CG2117" s="10"/>
      <c r="CH2117" s="10"/>
      <c r="CI2117" s="10"/>
      <c r="CJ2117" s="10"/>
      <c r="CK2117" s="10"/>
      <c r="CL2117" s="10"/>
      <c r="CM2117" s="10"/>
      <c r="CN2117" s="10"/>
      <c r="CO2117" s="10"/>
      <c r="CP2117" s="10"/>
      <c r="CQ2117" s="10"/>
      <c r="CR2117" s="10"/>
      <c r="CS2117" s="10"/>
      <c r="CT2117" s="10"/>
      <c r="CU2117" s="10"/>
      <c r="CV2117" s="10"/>
      <c r="CW2117" s="10"/>
      <c r="CX2117" s="10"/>
      <c r="CY2117" s="10"/>
      <c r="CZ2117" s="10"/>
      <c r="DA2117" s="10"/>
      <c r="DB2117" s="10"/>
      <c r="DC2117" s="10"/>
      <c r="DD2117" s="10"/>
      <c r="DE2117" s="10"/>
      <c r="DF2117" s="10"/>
      <c r="DG2117" s="10"/>
      <c r="DH2117" s="10"/>
      <c r="DI2117" s="10"/>
      <c r="DJ2117" s="10"/>
      <c r="DK2117" s="10"/>
      <c r="DL2117" s="10"/>
      <c r="DM2117" s="10"/>
      <c r="DN2117" s="10"/>
      <c r="DO2117" s="10"/>
      <c r="DP2117" s="10"/>
      <c r="DQ2117" s="10"/>
      <c r="DR2117" s="10"/>
      <c r="DS2117" s="10"/>
    </row>
    <row r="2118" spans="1:123" s="101" customFormat="1" ht="10.95" customHeight="1" x14ac:dyDescent="0.25">
      <c r="A2118" s="75" t="s">
        <v>348</v>
      </c>
      <c r="B2118" s="95" t="str">
        <f>IF(E2118&gt;0,"Bud02 " &amp; C2118 &amp;","&amp;D2118&amp;",'"&amp;E2118&amp;"',"&amp;1*R2118)</f>
        <v>Bud02 2020,5008,'xpr007',0</v>
      </c>
      <c r="C2118" s="96">
        <f>$E$5</f>
        <v>2020</v>
      </c>
      <c r="D2118" s="96">
        <v>5008</v>
      </c>
      <c r="E2118" s="97" t="str">
        <f>K2118</f>
        <v>xpr007</v>
      </c>
      <c r="F2118" s="90"/>
      <c r="G2118" s="98">
        <f>IF(""="",1,SUBSTITUTE(SUBSTITUTE("","xxp","xpp"),"xppm13","xppm08"))</f>
        <v>1</v>
      </c>
      <c r="H2118" s="98">
        <f>IF(""="",1,"")</f>
        <v>1</v>
      </c>
      <c r="I2118" s="98">
        <f>IF(""="",1,IF(LEFT("",1)&lt;&gt;"E","",1))</f>
        <v>1</v>
      </c>
      <c r="J2118" s="98">
        <f>IF(""="",1,IF(LEFT("",1)="E","",1))</f>
        <v>1</v>
      </c>
      <c r="K2118" s="99" t="s">
        <v>353</v>
      </c>
      <c r="L2118" s="91">
        <v>5008</v>
      </c>
      <c r="M2118" s="100" t="str">
        <f>IF(LEFT($G2118,4)="xppm","*","")</f>
        <v/>
      </c>
      <c r="N2118" s="101" t="str">
        <f>UPPER(TRIM("        NON_PRODUCTIVE RATE (EXEMPT)"))</f>
        <v>NON_PRODUCTIVE RATE (EXEMPT)</v>
      </c>
      <c r="P2118" s="102"/>
      <c r="R2118" s="103">
        <f>IFERROR(IF(1*AB2118&gt;0,AB2118,Z2118),Z2118)</f>
        <v>0</v>
      </c>
      <c r="S2118" s="104"/>
      <c r="T2118" s="105">
        <f>IFERROR(IF(LEFT($G2118,4)="xppm",AD2118/VLOOKUP($G2118,$K$11:$Z$28,T$1,0),IF(LEFT($J2118,1)="E",AD2118/VLOOKUP($J2118,$K$11:$Z$28,T$1,0),AD2118/T$6)),"")</f>
        <v>0</v>
      </c>
      <c r="U2118" s="105"/>
      <c r="V2118" s="105">
        <f>IFERROR(IF(LEFT($G2118,4)="xppm",AF2118/VLOOKUP($G2118,$K$11:$Z$28,V$1,0),IF(LEFT($J2118,1)="E",AF2118/VLOOKUP($J2118,$K$11:$Z$28,V$1,0),AF2118/V$6)),"")</f>
        <v>0</v>
      </c>
      <c r="W2118" s="105"/>
      <c r="X2118" s="105">
        <f>IFERROR(IF(LEFT($G2118,4)="xppm",AH2118/VLOOKUP($G2118,$K$11:$Z$28,X$1,0),IF(LEFT($J2118,1)="E",AH2118/VLOOKUP($J2118,$K$11:$Z$28,X$1,0),AH2118/X$6)),"")</f>
        <v>0</v>
      </c>
      <c r="Y2118" s="105"/>
      <c r="Z2118" s="105">
        <f>IFERROR(IF(LEFT($G2118,4)="xppm",AJ2118/VLOOKUP($G2118,$K$11:$Z$28,Z$1,0),IF(LEFT($J2118,1)="E",AJ2118/VLOOKUP($J2118,$K$11:$Z$28,Z$1,0),AJ2118/Z$6)),"")</f>
        <v>0</v>
      </c>
      <c r="AA2118" s="104"/>
      <c r="AB2118" s="106">
        <f>IFERROR(IF(LEFT($G2118,4)="xppm",AL2118/VLOOKUP($G2118,$K$11:$Z$28,AB$1,0),IF(LEFT($J2118,1)="E",AL2118/VLOOKUP($J2118,$K$11:$AB$28,AB$1,0),AL2118/AB$6)),"")</f>
        <v>0</v>
      </c>
      <c r="AC2118" s="107"/>
      <c r="AD2118" s="106"/>
      <c r="AE2118" s="106"/>
      <c r="AF2118" s="106"/>
      <c r="AG2118" s="106"/>
      <c r="AH2118" s="106"/>
      <c r="AI2118" s="106"/>
      <c r="AJ2118" s="106">
        <v>0</v>
      </c>
      <c r="AK2118" s="107"/>
      <c r="AL2118" s="106">
        <v>0</v>
      </c>
      <c r="AM2118" s="107"/>
      <c r="AN2118" s="105"/>
      <c r="AO2118" s="105"/>
      <c r="AP2118" s="105"/>
      <c r="AQ2118" s="105"/>
      <c r="AR2118" s="105"/>
      <c r="AS2118" s="105"/>
      <c r="AT2118" s="105"/>
      <c r="AU2118" s="105"/>
      <c r="AV2118" s="105"/>
      <c r="AW2118" s="105"/>
      <c r="AX2118" s="105"/>
      <c r="AY2118" s="105"/>
      <c r="AZ2118" s="108"/>
      <c r="BA2118" s="10"/>
      <c r="BB2118" s="10"/>
      <c r="BC2118" s="10"/>
      <c r="BD2118" s="10"/>
      <c r="BE2118" s="10"/>
      <c r="BF2118" s="10"/>
      <c r="BG2118" s="10"/>
      <c r="BH2118" s="10"/>
      <c r="BI2118" s="10"/>
      <c r="BJ2118" s="10"/>
      <c r="BK2118" s="10"/>
      <c r="BL2118" s="10"/>
      <c r="BM2118" s="10"/>
      <c r="BN2118" s="10"/>
      <c r="BO2118" s="10"/>
      <c r="BP2118" s="10"/>
      <c r="BQ2118" s="10"/>
      <c r="BR2118" s="10"/>
      <c r="BS2118" s="10"/>
      <c r="BT2118" s="10"/>
      <c r="BU2118" s="10"/>
      <c r="BV2118" s="10"/>
      <c r="BW2118" s="10"/>
      <c r="BX2118" s="10"/>
      <c r="BY2118" s="10"/>
      <c r="BZ2118" s="10"/>
      <c r="CA2118" s="10"/>
      <c r="CB2118" s="10"/>
      <c r="CC2118" s="10"/>
      <c r="CD2118" s="10"/>
      <c r="CE2118" s="10"/>
      <c r="CF2118" s="10"/>
      <c r="CG2118" s="10"/>
      <c r="CH2118" s="10"/>
      <c r="CI2118" s="10"/>
      <c r="CJ2118" s="10"/>
      <c r="CK2118" s="10"/>
      <c r="CL2118" s="10"/>
      <c r="CM2118" s="10"/>
      <c r="CN2118" s="10"/>
      <c r="CO2118" s="10"/>
      <c r="CP2118" s="10"/>
      <c r="CQ2118" s="10"/>
      <c r="CR2118" s="10"/>
      <c r="CS2118" s="10"/>
      <c r="CT2118" s="10"/>
      <c r="CU2118" s="10"/>
      <c r="CV2118" s="10"/>
      <c r="CW2118" s="10"/>
      <c r="CX2118" s="10"/>
      <c r="CY2118" s="10"/>
      <c r="CZ2118" s="10"/>
      <c r="DA2118" s="10"/>
      <c r="DB2118" s="10"/>
      <c r="DC2118" s="10"/>
      <c r="DD2118" s="10"/>
      <c r="DE2118" s="10"/>
      <c r="DF2118" s="10"/>
      <c r="DG2118" s="10"/>
      <c r="DH2118" s="10"/>
      <c r="DI2118" s="10"/>
      <c r="DJ2118" s="10"/>
      <c r="DK2118" s="10"/>
      <c r="DL2118" s="10"/>
      <c r="DM2118" s="10"/>
      <c r="DN2118" s="10"/>
      <c r="DO2118" s="10"/>
      <c r="DP2118" s="10"/>
      <c r="DQ2118" s="10"/>
      <c r="DR2118" s="10"/>
      <c r="DS2118" s="10"/>
    </row>
    <row r="2119" spans="1:123" x14ac:dyDescent="0.25">
      <c r="A2119" s="75" t="s">
        <v>348</v>
      </c>
      <c r="L2119" s="94"/>
    </row>
    <row r="2120" spans="1:123" s="86" customFormat="1" ht="15" customHeight="1" x14ac:dyDescent="0.25">
      <c r="A2120" s="75" t="s">
        <v>348</v>
      </c>
      <c r="B2120" s="80"/>
      <c r="C2120" s="80"/>
      <c r="D2120" s="80"/>
      <c r="E2120" s="81"/>
      <c r="F2120" s="82"/>
      <c r="G2120" s="81"/>
      <c r="H2120" s="81"/>
      <c r="I2120" s="81"/>
      <c r="J2120" s="81"/>
      <c r="K2120" s="81"/>
      <c r="L2120" s="83">
        <f>L2121</f>
        <v>5008</v>
      </c>
      <c r="M2120" s="84" t="s">
        <v>354</v>
      </c>
      <c r="N2120" s="84"/>
      <c r="O2120" s="84"/>
      <c r="P2120" s="84"/>
      <c r="Q2120" s="84"/>
      <c r="R2120" s="84"/>
      <c r="S2120" s="84"/>
      <c r="T2120" s="84"/>
      <c r="U2120" s="84"/>
      <c r="V2120" s="84"/>
      <c r="W2120" s="84"/>
      <c r="X2120" s="84"/>
      <c r="Y2120" s="84"/>
      <c r="Z2120" s="84"/>
      <c r="AA2120" s="84"/>
      <c r="AB2120" s="81"/>
      <c r="AC2120" s="81"/>
      <c r="AD2120" s="14"/>
      <c r="AE2120" s="14"/>
      <c r="AF2120" s="14"/>
      <c r="AG2120" s="14"/>
      <c r="AH2120" s="14"/>
      <c r="AI2120" s="14"/>
      <c r="AJ2120" s="14"/>
      <c r="AK2120" s="14"/>
      <c r="AL2120" s="14"/>
      <c r="AM2120" s="14"/>
      <c r="AN2120" s="85"/>
      <c r="AO2120" s="85"/>
      <c r="AP2120" s="85"/>
      <c r="AQ2120" s="85"/>
      <c r="AR2120" s="85"/>
      <c r="AS2120" s="85"/>
      <c r="AT2120" s="85"/>
      <c r="AU2120" s="85"/>
      <c r="AV2120" s="85"/>
      <c r="AW2120" s="85"/>
      <c r="AX2120" s="85"/>
      <c r="AY2120" s="85"/>
      <c r="AZ2120" s="84"/>
      <c r="BA2120" s="10"/>
      <c r="BB2120" s="10"/>
      <c r="BC2120" s="10"/>
      <c r="BD2120" s="10"/>
      <c r="BE2120" s="10"/>
      <c r="BF2120" s="10"/>
      <c r="BG2120" s="10"/>
      <c r="BH2120" s="10"/>
      <c r="BI2120" s="10"/>
      <c r="BJ2120" s="10"/>
      <c r="BK2120" s="10"/>
      <c r="BL2120" s="10"/>
      <c r="BM2120" s="10"/>
      <c r="BN2120" s="10"/>
      <c r="BO2120" s="10"/>
      <c r="BP2120" s="10"/>
      <c r="BQ2120" s="10"/>
      <c r="BR2120" s="10"/>
      <c r="BS2120" s="10"/>
      <c r="BT2120" s="10"/>
      <c r="BU2120" s="10"/>
      <c r="BV2120" s="10"/>
      <c r="BW2120" s="10"/>
      <c r="BX2120" s="10"/>
      <c r="BY2120" s="10"/>
      <c r="BZ2120" s="10"/>
      <c r="CA2120" s="10"/>
      <c r="CB2120" s="10"/>
      <c r="CC2120" s="10"/>
      <c r="CD2120" s="10"/>
      <c r="CE2120" s="10"/>
      <c r="CF2120" s="10"/>
      <c r="CG2120" s="10"/>
      <c r="CH2120" s="10"/>
      <c r="CI2120" s="10"/>
      <c r="CJ2120" s="10"/>
      <c r="CK2120" s="10"/>
      <c r="CL2120" s="10"/>
      <c r="CM2120" s="10"/>
      <c r="CN2120" s="10"/>
      <c r="CO2120" s="10"/>
      <c r="CP2120" s="10"/>
      <c r="CQ2120" s="10"/>
      <c r="CR2120" s="10"/>
      <c r="CS2120" s="10"/>
      <c r="CT2120" s="10"/>
      <c r="CU2120" s="10"/>
      <c r="CV2120" s="10"/>
      <c r="CW2120" s="10"/>
      <c r="CX2120" s="10"/>
      <c r="CY2120" s="10"/>
      <c r="CZ2120" s="10"/>
      <c r="DA2120" s="10"/>
      <c r="DB2120" s="10"/>
      <c r="DC2120" s="10"/>
      <c r="DD2120" s="10"/>
      <c r="DE2120" s="10"/>
      <c r="DF2120" s="10"/>
      <c r="DG2120" s="10"/>
      <c r="DH2120" s="10"/>
      <c r="DI2120" s="10"/>
      <c r="DJ2120" s="10"/>
      <c r="DK2120" s="10"/>
      <c r="DL2120" s="10"/>
      <c r="DM2120" s="10"/>
      <c r="DN2120" s="10"/>
      <c r="DO2120" s="10"/>
      <c r="DP2120" s="10"/>
      <c r="DQ2120" s="10"/>
      <c r="DR2120" s="10"/>
      <c r="DS2120" s="10"/>
    </row>
    <row r="2121" spans="1:123" s="101" customFormat="1" ht="10.95" customHeight="1" x14ac:dyDescent="0.25">
      <c r="A2121" s="75" t="s">
        <v>348</v>
      </c>
      <c r="B2121" s="95" t="str">
        <f t="shared" ref="B2121:B2124" si="592">IF(E2121&gt;0,"Bud02 " &amp; C2121 &amp;","&amp;D2121&amp;",'"&amp;E2121&amp;"',"&amp;1*R2121)</f>
        <v>Bud02 2020,5008,'xpr005',0.00183067820166175</v>
      </c>
      <c r="C2121" s="96">
        <f t="shared" ref="C2121:C2124" si="593">$E$5</f>
        <v>2020</v>
      </c>
      <c r="D2121" s="96">
        <v>5008</v>
      </c>
      <c r="E2121" s="97" t="str">
        <f>IF(LEFT(H2121,1) = "x",H2121,F2121)</f>
        <v>xpr005</v>
      </c>
      <c r="F2121" s="90">
        <v>500000</v>
      </c>
      <c r="G2121" s="98">
        <f>IF(""="",1,SUBSTITUTE(SUBSTITUTE("","xxp","xpp"),"xppm13","xppm08"))</f>
        <v>1</v>
      </c>
      <c r="H2121" s="98" t="str">
        <f>IF("xpr005"="",1,"xpr005")</f>
        <v>xpr005</v>
      </c>
      <c r="I2121" s="98">
        <f>IF("Ew57z"="",1,IF(LEFT("Ew57z",1)&lt;&gt;"E","Ew57z",1))</f>
        <v>1</v>
      </c>
      <c r="J2121" s="98" t="str">
        <f>IF("Ew57z"="",1,IF(LEFT("Ew57z",1)="E","Ew57z",1))</f>
        <v>Ew57z</v>
      </c>
      <c r="K2121" s="99" t="s">
        <v>355</v>
      </c>
      <c r="L2121" s="91">
        <v>5008</v>
      </c>
      <c r="M2121" s="100" t="str">
        <f>IF(LEFT($G2121,4)="xppm","*","")</f>
        <v/>
      </c>
      <c r="N2121" s="101" t="str">
        <f>UPPER(TRIM("          PAYROLL TAXES"))</f>
        <v>PAYROLL TAXES</v>
      </c>
      <c r="P2121" s="102" t="s">
        <v>356</v>
      </c>
      <c r="R2121" s="109">
        <f>IFERROR(IF(1*AB2121&gt;0,AB2121,V2121),V2121)</f>
        <v>1.8306782016617481E-3</v>
      </c>
      <c r="S2121" s="108"/>
      <c r="T2121" s="101">
        <f>IFERROR(IF(LEFT($G2121,4)="xppm",AD2121/VLOOKUP($G2121,$K$11:$Z$28,T$1,0),IF(LEFT($J2121,1)="E",AD2121/VLOOKUP($J2121,$K$11:$Z$28,T$1,0),AD2121/T$6)),"")</f>
        <v>1.5960337026046845E-3</v>
      </c>
      <c r="V2121" s="101">
        <f>IFERROR(IF(LEFT($G2121,4)="xppm",AF2121/VLOOKUP($G2121,$K$11:$Z$28,V$1,0),IF(LEFT($J2121,1)="E",AF2121/VLOOKUP($J2121,$K$11:$Z$28,V$1,0),AF2121/V$6)),"")</f>
        <v>1.8306782016617481E-3</v>
      </c>
      <c r="X2121" s="101">
        <f>IFERROR(IF(LEFT($G2121,4)="xppm",AH2121/VLOOKUP($G2121,$K$11:$Z$28,X$1,0),IF(LEFT($J2121,1)="E",AH2121/VLOOKUP($J2121,$K$11:$Z$28,X$1,0),AH2121/X$6)),"")</f>
        <v>2.1710593461791178E-3</v>
      </c>
      <c r="Z2121" s="101">
        <f>IFERROR(IF(LEFT($G2121,4)="xppm",AJ2121/VLOOKUP($G2121,$K$11:$Z$28,Z$1,0),IF(LEFT($J2121,1)="E",AJ2121/VLOOKUP($J2121,$K$11:$Z$28,Z$1,0),AJ2121/Z$6)),"")</f>
        <v>2.0067916533364483E-3</v>
      </c>
      <c r="AA2121" s="108"/>
      <c r="AB2121" s="99" t="str">
        <f>IFERROR(IF(LEFT($G2121,4)="xppm",AL2121/VLOOKUP($G2121,$K$11:$Z$28,AB$1,0),IF(LEFT($J2121,1)="E",AL2121/VLOOKUP($J2121,$K$11:$AB$28,AB$1,0),AL2121/AB$6)),"")</f>
        <v/>
      </c>
      <c r="AC2121" s="110"/>
      <c r="AD2121" s="14">
        <v>77260.639999999999</v>
      </c>
      <c r="AE2121" s="14"/>
      <c r="AF2121" s="14">
        <v>261553.76</v>
      </c>
      <c r="AG2121" s="14"/>
      <c r="AH2121" s="14">
        <v>334134.96999999997</v>
      </c>
      <c r="AI2121" s="14"/>
      <c r="AJ2121" s="14">
        <v>363314.95882200002</v>
      </c>
      <c r="AK2121" s="65"/>
      <c r="AL2121" s="14">
        <v>0</v>
      </c>
      <c r="AM2121" s="65"/>
      <c r="AN2121" s="25">
        <v>27572.19</v>
      </c>
      <c r="AO2121" s="25">
        <v>27442.17</v>
      </c>
      <c r="AP2121" s="25">
        <v>38566.93</v>
      </c>
      <c r="AQ2121" s="25">
        <v>45414.98</v>
      </c>
      <c r="AR2121" s="25">
        <v>33628.74</v>
      </c>
      <c r="AS2121" s="25">
        <v>33941.51</v>
      </c>
      <c r="AT2121" s="25">
        <v>14023.55</v>
      </c>
      <c r="AU2121" s="25">
        <v>30028.73</v>
      </c>
      <c r="AV2121" s="25">
        <v>27255.61</v>
      </c>
      <c r="AW2121" s="25">
        <v>25054.36</v>
      </c>
      <c r="AX2121" s="25">
        <v>26268.69</v>
      </c>
      <c r="AY2121" s="25">
        <v>25937.59</v>
      </c>
      <c r="AZ2121" s="108"/>
      <c r="BA2121" s="10"/>
      <c r="BB2121" s="10"/>
      <c r="BC2121" s="10"/>
      <c r="BD2121" s="10"/>
      <c r="BE2121" s="10"/>
      <c r="BF2121" s="10"/>
      <c r="BG2121" s="10"/>
      <c r="BH2121" s="10"/>
      <c r="BI2121" s="10"/>
      <c r="BJ2121" s="10"/>
      <c r="BK2121" s="10"/>
      <c r="BL2121" s="10"/>
      <c r="BM2121" s="10"/>
      <c r="BN2121" s="10"/>
      <c r="BO2121" s="10"/>
      <c r="BP2121" s="10"/>
      <c r="BQ2121" s="10"/>
      <c r="BR2121" s="10"/>
      <c r="BS2121" s="10"/>
      <c r="BT2121" s="10"/>
      <c r="BU2121" s="10"/>
      <c r="BV2121" s="10"/>
      <c r="BW2121" s="10"/>
      <c r="BX2121" s="10"/>
      <c r="BY2121" s="10"/>
      <c r="BZ2121" s="10"/>
      <c r="CA2121" s="10"/>
      <c r="CB2121" s="10"/>
      <c r="CC2121" s="10"/>
      <c r="CD2121" s="10"/>
      <c r="CE2121" s="10"/>
      <c r="CF2121" s="10"/>
      <c r="CG2121" s="10"/>
      <c r="CH2121" s="10"/>
      <c r="CI2121" s="10"/>
      <c r="CJ2121" s="10"/>
      <c r="CK2121" s="10"/>
      <c r="CL2121" s="10"/>
      <c r="CM2121" s="10"/>
      <c r="CN2121" s="10"/>
      <c r="CO2121" s="10"/>
      <c r="CP2121" s="10"/>
      <c r="CQ2121" s="10"/>
      <c r="CR2121" s="10"/>
      <c r="CS2121" s="10"/>
      <c r="CT2121" s="10"/>
      <c r="CU2121" s="10"/>
      <c r="CV2121" s="10"/>
      <c r="CW2121" s="10"/>
      <c r="CX2121" s="10"/>
      <c r="CY2121" s="10"/>
      <c r="CZ2121" s="10"/>
      <c r="DA2121" s="10"/>
      <c r="DB2121" s="10"/>
      <c r="DC2121" s="10"/>
      <c r="DD2121" s="10"/>
      <c r="DE2121" s="10"/>
      <c r="DF2121" s="10"/>
      <c r="DG2121" s="10"/>
      <c r="DH2121" s="10"/>
      <c r="DI2121" s="10"/>
      <c r="DJ2121" s="10"/>
      <c r="DK2121" s="10"/>
      <c r="DL2121" s="10"/>
      <c r="DM2121" s="10"/>
      <c r="DN2121" s="10"/>
      <c r="DO2121" s="10"/>
      <c r="DP2121" s="10"/>
      <c r="DQ2121" s="10"/>
      <c r="DR2121" s="10"/>
      <c r="DS2121" s="10"/>
    </row>
    <row r="2122" spans="1:123" s="101" customFormat="1" ht="10.95" customHeight="1" x14ac:dyDescent="0.25">
      <c r="A2122" s="75" t="s">
        <v>348</v>
      </c>
      <c r="B2122" s="95" t="str">
        <f t="shared" si="592"/>
        <v>Bud02 2020,5008,'xpr002',0.00273147339368352</v>
      </c>
      <c r="C2122" s="96">
        <f t="shared" si="593"/>
        <v>2020</v>
      </c>
      <c r="D2122" s="96">
        <v>5008</v>
      </c>
      <c r="E2122" s="97" t="str">
        <f>IF(LEFT(H2122,1) = "x",H2122,F2122)</f>
        <v>xpr002</v>
      </c>
      <c r="F2122" s="90">
        <v>501100</v>
      </c>
      <c r="G2122" s="98">
        <f>IF(""="",1,SUBSTITUTE(SUBSTITUTE("","xxp","xpp"),"xppm13","xppm08"))</f>
        <v>1</v>
      </c>
      <c r="H2122" s="98" t="str">
        <f>IF("xpr002"="",1,"xpr002")</f>
        <v>xpr002</v>
      </c>
      <c r="I2122" s="98">
        <f>IF("Ewz"="",1,IF(LEFT("Ewz",1)&lt;&gt;"E","Ewz",1))</f>
        <v>1</v>
      </c>
      <c r="J2122" s="98" t="str">
        <f>IF("Ewz"="",1,IF(LEFT("Ewz",1)="E","Ewz",1))</f>
        <v>Ewz</v>
      </c>
      <c r="K2122" s="99" t="s">
        <v>357</v>
      </c>
      <c r="L2122" s="91">
        <v>5008</v>
      </c>
      <c r="M2122" s="100" t="str">
        <f>IF(LEFT($G2122,4)="xppm","*","")</f>
        <v/>
      </c>
      <c r="N2122" s="101" t="str">
        <f>UPPER(TRIM("          HEALTH INSURANCE"))</f>
        <v>HEALTH INSURANCE</v>
      </c>
      <c r="P2122" s="102" t="s">
        <v>356</v>
      </c>
      <c r="R2122" s="109">
        <f>IFERROR(IF(1*AB2122&gt;0,AB2122,V2122),V2122)</f>
        <v>2.7314733936835236E-3</v>
      </c>
      <c r="S2122" s="108"/>
      <c r="T2122" s="101">
        <f>IFERROR(IF(LEFT($G2122,4)="xppm",AD2122/VLOOKUP($G2122,$K$11:$Z$28,T$1,0),IF(LEFT($J2122,1)="E",AD2122/VLOOKUP($J2122,$K$11:$Z$28,T$1,0),AD2122/T$6)),"")</f>
        <v>2.6021663417982272E-3</v>
      </c>
      <c r="V2122" s="101">
        <f>IFERROR(IF(LEFT($G2122,4)="xppm",AF2122/VLOOKUP($G2122,$K$11:$Z$28,V$1,0),IF(LEFT($J2122,1)="E",AF2122/VLOOKUP($J2122,$K$11:$Z$28,V$1,0),AF2122/V$6)),"")</f>
        <v>2.7314733936835236E-3</v>
      </c>
      <c r="X2122" s="101">
        <f>IFERROR(IF(LEFT($G2122,4)="xppm",AH2122/VLOOKUP($G2122,$K$11:$Z$28,X$1,0),IF(LEFT($J2122,1)="E",AH2122/VLOOKUP($J2122,$K$11:$Z$28,X$1,0),AH2122/X$6)),"")</f>
        <v>3.0813101066347864E-3</v>
      </c>
      <c r="Z2122" s="101">
        <f>IFERROR(IF(LEFT($G2122,4)="xppm",AJ2122/VLOOKUP($G2122,$K$11:$Z$28,Z$1,0),IF(LEFT($J2122,1)="E",AJ2122/VLOOKUP($J2122,$K$11:$Z$28,Z$1,0),AJ2122/Z$6)),"")</f>
        <v>2.8418974001915109E-3</v>
      </c>
      <c r="AA2122" s="108"/>
      <c r="AB2122" s="99" t="str">
        <f>IFERROR(IF(LEFT($G2122,4)="xppm",AL2122/VLOOKUP($G2122,$K$11:$Z$28,AB$1,0),IF(LEFT($J2122,1)="E",AL2122/VLOOKUP($J2122,$K$11:$AB$28,AB$1,0),AL2122/AB$6)),"")</f>
        <v/>
      </c>
      <c r="AC2122" s="110"/>
      <c r="AD2122" s="14">
        <v>129250.36</v>
      </c>
      <c r="AE2122" s="14"/>
      <c r="AF2122" s="14">
        <v>399438.68</v>
      </c>
      <c r="AG2122" s="14"/>
      <c r="AH2122" s="14">
        <v>481648.79</v>
      </c>
      <c r="AI2122" s="14"/>
      <c r="AJ2122" s="14">
        <v>530196</v>
      </c>
      <c r="AK2122" s="65"/>
      <c r="AL2122" s="14">
        <v>0</v>
      </c>
      <c r="AM2122" s="65"/>
      <c r="AN2122" s="25">
        <v>47165.760000000002</v>
      </c>
      <c r="AO2122" s="25">
        <v>7400.16</v>
      </c>
      <c r="AP2122" s="25">
        <v>10416.08</v>
      </c>
      <c r="AQ2122" s="25">
        <v>33986.9</v>
      </c>
      <c r="AR2122" s="25">
        <v>55227.8</v>
      </c>
      <c r="AS2122" s="25">
        <v>43108.32</v>
      </c>
      <c r="AT2122" s="25">
        <v>46163.29</v>
      </c>
      <c r="AU2122" s="25">
        <v>43591.85</v>
      </c>
      <c r="AV2122" s="25">
        <v>48110.16</v>
      </c>
      <c r="AW2122" s="25">
        <v>43881.38</v>
      </c>
      <c r="AX2122" s="25">
        <v>42180.82</v>
      </c>
      <c r="AY2122" s="25">
        <v>43188.160000000003</v>
      </c>
      <c r="AZ2122" s="108"/>
      <c r="BA2122" s="10"/>
      <c r="BB2122" s="10"/>
      <c r="BC2122" s="10"/>
      <c r="BD2122" s="10"/>
      <c r="BE2122" s="10"/>
      <c r="BF2122" s="10"/>
      <c r="BG2122" s="10"/>
      <c r="BH2122" s="10"/>
      <c r="BI2122" s="10"/>
      <c r="BJ2122" s="10"/>
      <c r="BK2122" s="10"/>
      <c r="BL2122" s="10"/>
      <c r="BM2122" s="10"/>
      <c r="BN2122" s="10"/>
      <c r="BO2122" s="10"/>
      <c r="BP2122" s="10"/>
      <c r="BQ2122" s="10"/>
      <c r="BR2122" s="10"/>
      <c r="BS2122" s="10"/>
      <c r="BT2122" s="10"/>
      <c r="BU2122" s="10"/>
      <c r="BV2122" s="10"/>
      <c r="BW2122" s="10"/>
      <c r="BX2122" s="10"/>
      <c r="BY2122" s="10"/>
      <c r="BZ2122" s="10"/>
      <c r="CA2122" s="10"/>
      <c r="CB2122" s="10"/>
      <c r="CC2122" s="10"/>
      <c r="CD2122" s="10"/>
      <c r="CE2122" s="10"/>
      <c r="CF2122" s="10"/>
      <c r="CG2122" s="10"/>
      <c r="CH2122" s="10"/>
      <c r="CI2122" s="10"/>
      <c r="CJ2122" s="10"/>
      <c r="CK2122" s="10"/>
      <c r="CL2122" s="10"/>
      <c r="CM2122" s="10"/>
      <c r="CN2122" s="10"/>
      <c r="CO2122" s="10"/>
      <c r="CP2122" s="10"/>
      <c r="CQ2122" s="10"/>
      <c r="CR2122" s="10"/>
      <c r="CS2122" s="10"/>
      <c r="CT2122" s="10"/>
      <c r="CU2122" s="10"/>
      <c r="CV2122" s="10"/>
      <c r="CW2122" s="10"/>
      <c r="CX2122" s="10"/>
      <c r="CY2122" s="10"/>
      <c r="CZ2122" s="10"/>
      <c r="DA2122" s="10"/>
      <c r="DB2122" s="10"/>
      <c r="DC2122" s="10"/>
      <c r="DD2122" s="10"/>
      <c r="DE2122" s="10"/>
      <c r="DF2122" s="10"/>
      <c r="DG2122" s="10"/>
      <c r="DH2122" s="10"/>
      <c r="DI2122" s="10"/>
      <c r="DJ2122" s="10"/>
      <c r="DK2122" s="10"/>
      <c r="DL2122" s="10"/>
      <c r="DM2122" s="10"/>
      <c r="DN2122" s="10"/>
      <c r="DO2122" s="10"/>
      <c r="DP2122" s="10"/>
      <c r="DQ2122" s="10"/>
      <c r="DR2122" s="10"/>
      <c r="DS2122" s="10"/>
    </row>
    <row r="2123" spans="1:123" s="101" customFormat="1" ht="10.95" customHeight="1" x14ac:dyDescent="0.25">
      <c r="A2123" s="75" t="s">
        <v>348</v>
      </c>
      <c r="B2123" s="95" t="str">
        <f t="shared" si="592"/>
        <v>Bud02 2020,5008,'xpr006',0.000376970354303596</v>
      </c>
      <c r="C2123" s="96">
        <f t="shared" si="593"/>
        <v>2020</v>
      </c>
      <c r="D2123" s="96">
        <v>5008</v>
      </c>
      <c r="E2123" s="97" t="str">
        <f>IF(LEFT(H2123,1) = "x",H2123,F2123)</f>
        <v>xpr006</v>
      </c>
      <c r="F2123" s="90">
        <v>503000</v>
      </c>
      <c r="G2123" s="98">
        <f>IF(""="",1,SUBSTITUTE(SUBSTITUTE("","xxp","xpp"),"xppm13","xppm08"))</f>
        <v>1</v>
      </c>
      <c r="H2123" s="98" t="str">
        <f>IF("xpr006"="",1,"xpr006")</f>
        <v>xpr006</v>
      </c>
      <c r="I2123" s="98">
        <f>IF("Ewz"="",1,IF(LEFT("Ewz",1)&lt;&gt;"E","Ewz",1))</f>
        <v>1</v>
      </c>
      <c r="J2123" s="98" t="str">
        <f>IF("Ewz"="",1,IF(LEFT("Ewz",1)="E","Ewz",1))</f>
        <v>Ewz</v>
      </c>
      <c r="K2123" s="99" t="s">
        <v>358</v>
      </c>
      <c r="L2123" s="91">
        <v>5008</v>
      </c>
      <c r="M2123" s="100" t="str">
        <f>IF(LEFT($G2123,4)="xppm","*","")</f>
        <v/>
      </c>
      <c r="N2123" s="101" t="str">
        <f>UPPER(TRIM("          WORKMANS COMP INSURANCE"))</f>
        <v>WORKMANS COMP INSURANCE</v>
      </c>
      <c r="P2123" s="102" t="s">
        <v>359</v>
      </c>
      <c r="R2123" s="109">
        <f>IFERROR(IF(1*AB2123&gt;0,AB2123,V2123),V2123)</f>
        <v>3.769703543035963E-4</v>
      </c>
      <c r="S2123" s="108"/>
      <c r="T2123" s="101">
        <f>IFERROR(IF(LEFT($G2123,4)="xppm",AD2123/VLOOKUP($G2123,$K$11:$Z$28,T$1,0),IF(LEFT($J2123,1)="E",AD2123/VLOOKUP($J2123,$K$11:$Z$28,T$1,0),AD2123/T$6)),"")</f>
        <v>3.6994971337315222E-4</v>
      </c>
      <c r="V2123" s="101">
        <f>IFERROR(IF(LEFT($G2123,4)="xppm",AF2123/VLOOKUP($G2123,$K$11:$Z$28,V$1,0),IF(LEFT($J2123,1)="E",AF2123/VLOOKUP($J2123,$K$11:$Z$28,V$1,0),AF2123/V$6)),"")</f>
        <v>3.769703543035963E-4</v>
      </c>
      <c r="X2123" s="101">
        <f>IFERROR(IF(LEFT($G2123,4)="xppm",AH2123/VLOOKUP($G2123,$K$11:$Z$28,X$1,0),IF(LEFT($J2123,1)="E",AH2123/VLOOKUP($J2123,$K$11:$Z$28,X$1,0),AH2123/X$6)),"")</f>
        <v>7.1297031271536234E-4</v>
      </c>
      <c r="Z2123" s="101">
        <f>IFERROR(IF(LEFT($G2123,4)="xppm",AJ2123/VLOOKUP($G2123,$K$11:$Z$28,Z$1,0),IF(LEFT($J2123,1)="E",AJ2123/VLOOKUP($J2123,$K$11:$Z$28,Z$1,0),AJ2123/Z$6)),"")</f>
        <v>3.9396649336108917E-4</v>
      </c>
      <c r="AA2123" s="108"/>
      <c r="AB2123" s="99" t="str">
        <f>IFERROR(IF(LEFT($G2123,4)="xppm",AL2123/VLOOKUP($G2123,$K$11:$Z$28,AB$1,0),IF(LEFT($J2123,1)="E",AL2123/VLOOKUP($J2123,$K$11:$AB$28,AB$1,0),AL2123/AB$6)),"")</f>
        <v/>
      </c>
      <c r="AC2123" s="110"/>
      <c r="AD2123" s="14">
        <v>18375.509999999998</v>
      </c>
      <c r="AE2123" s="14"/>
      <c r="AF2123" s="14">
        <v>55126.49</v>
      </c>
      <c r="AG2123" s="14"/>
      <c r="AH2123" s="14">
        <v>111446.52</v>
      </c>
      <c r="AI2123" s="14"/>
      <c r="AJ2123" s="14">
        <v>73500</v>
      </c>
      <c r="AK2123" s="65"/>
      <c r="AL2123" s="14">
        <v>0</v>
      </c>
      <c r="AM2123" s="65"/>
      <c r="AN2123" s="25">
        <v>9023.83</v>
      </c>
      <c r="AO2123" s="25">
        <v>9023.83</v>
      </c>
      <c r="AP2123" s="25">
        <v>9023.83</v>
      </c>
      <c r="AQ2123" s="25">
        <v>6125.13</v>
      </c>
      <c r="AR2123" s="25">
        <v>6125.17</v>
      </c>
      <c r="AS2123" s="25">
        <v>6125.17</v>
      </c>
      <c r="AT2123" s="25">
        <v>6125.17</v>
      </c>
      <c r="AU2123" s="25">
        <v>6125.17</v>
      </c>
      <c r="AV2123" s="25">
        <v>6125.17</v>
      </c>
      <c r="AW2123" s="25">
        <v>6125.17</v>
      </c>
      <c r="AX2123" s="25">
        <v>6125.17</v>
      </c>
      <c r="AY2123" s="25">
        <v>6125.17</v>
      </c>
      <c r="AZ2123" s="108"/>
      <c r="BA2123" s="10"/>
      <c r="BB2123" s="10"/>
      <c r="BC2123" s="10"/>
      <c r="BD2123" s="10"/>
      <c r="BE2123" s="10"/>
      <c r="BF2123" s="10"/>
      <c r="BG2123" s="10"/>
      <c r="BH2123" s="10"/>
      <c r="BI2123" s="10"/>
      <c r="BJ2123" s="10"/>
      <c r="BK2123" s="10"/>
      <c r="BL2123" s="10"/>
      <c r="BM2123" s="10"/>
      <c r="BN2123" s="10"/>
      <c r="BO2123" s="10"/>
      <c r="BP2123" s="10"/>
      <c r="BQ2123" s="10"/>
      <c r="BR2123" s="10"/>
      <c r="BS2123" s="10"/>
      <c r="BT2123" s="10"/>
      <c r="BU2123" s="10"/>
      <c r="BV2123" s="10"/>
      <c r="BW2123" s="10"/>
      <c r="BX2123" s="10"/>
      <c r="BY2123" s="10"/>
      <c r="BZ2123" s="10"/>
      <c r="CA2123" s="10"/>
      <c r="CB2123" s="10"/>
      <c r="CC2123" s="10"/>
      <c r="CD2123" s="10"/>
      <c r="CE2123" s="10"/>
      <c r="CF2123" s="10"/>
      <c r="CG2123" s="10"/>
      <c r="CH2123" s="10"/>
      <c r="CI2123" s="10"/>
      <c r="CJ2123" s="10"/>
      <c r="CK2123" s="10"/>
      <c r="CL2123" s="10"/>
      <c r="CM2123" s="10"/>
      <c r="CN2123" s="10"/>
      <c r="CO2123" s="10"/>
      <c r="CP2123" s="10"/>
      <c r="CQ2123" s="10"/>
      <c r="CR2123" s="10"/>
      <c r="CS2123" s="10"/>
      <c r="CT2123" s="10"/>
      <c r="CU2123" s="10"/>
      <c r="CV2123" s="10"/>
      <c r="CW2123" s="10"/>
      <c r="CX2123" s="10"/>
      <c r="CY2123" s="10"/>
      <c r="CZ2123" s="10"/>
      <c r="DA2123" s="10"/>
      <c r="DB2123" s="10"/>
      <c r="DC2123" s="10"/>
      <c r="DD2123" s="10"/>
      <c r="DE2123" s="10"/>
      <c r="DF2123" s="10"/>
      <c r="DG2123" s="10"/>
      <c r="DH2123" s="10"/>
      <c r="DI2123" s="10"/>
      <c r="DJ2123" s="10"/>
      <c r="DK2123" s="10"/>
      <c r="DL2123" s="10"/>
      <c r="DM2123" s="10"/>
      <c r="DN2123" s="10"/>
      <c r="DO2123" s="10"/>
      <c r="DP2123" s="10"/>
      <c r="DQ2123" s="10"/>
      <c r="DR2123" s="10"/>
      <c r="DS2123" s="10"/>
    </row>
    <row r="2124" spans="1:123" s="101" customFormat="1" ht="10.95" customHeight="1" x14ac:dyDescent="0.25">
      <c r="A2124" s="75" t="s">
        <v>348</v>
      </c>
      <c r="B2124" s="95" t="str">
        <f t="shared" si="592"/>
        <v>Bud02 2020,5008,'xpr004',0.000136329173833855</v>
      </c>
      <c r="C2124" s="96">
        <f t="shared" si="593"/>
        <v>2020</v>
      </c>
      <c r="D2124" s="96">
        <v>5008</v>
      </c>
      <c r="E2124" s="97" t="str">
        <f>IF(LEFT(H2124,1) = "x",H2124,F2124)</f>
        <v>xpr004</v>
      </c>
      <c r="F2124" s="90">
        <v>501500</v>
      </c>
      <c r="G2124" s="98">
        <f>IF(""="",1,SUBSTITUTE(SUBSTITUTE("","xxp","xpp"),"xppm13","xppm08"))</f>
        <v>1</v>
      </c>
      <c r="H2124" s="98" t="str">
        <f>IF("xpr004"="",1,"xpr004")</f>
        <v>xpr004</v>
      </c>
      <c r="I2124" s="98">
        <f>IF("Ewz"="",1,IF(LEFT("Ewz",1)&lt;&gt;"E","Ewz",1))</f>
        <v>1</v>
      </c>
      <c r="J2124" s="98" t="str">
        <f>IF("Ewz"="",1,IF(LEFT("Ewz",1)="E","Ewz",1))</f>
        <v>Ewz</v>
      </c>
      <c r="K2124" s="99" t="s">
        <v>360</v>
      </c>
      <c r="L2124" s="91">
        <v>5008</v>
      </c>
      <c r="M2124" s="100" t="str">
        <f>IF(LEFT($G2124,4)="xppm","*","")</f>
        <v/>
      </c>
      <c r="N2124" s="101" t="str">
        <f>UPPER(TRIM("          OTHER"))</f>
        <v>OTHER</v>
      </c>
      <c r="P2124" s="102" t="s">
        <v>356</v>
      </c>
      <c r="R2124" s="109">
        <f>IFERROR(IF(1*AB2124&gt;0,AB2124,V2124),V2124)</f>
        <v>1.3632917383385503E-4</v>
      </c>
      <c r="S2124" s="108"/>
      <c r="T2124" s="101">
        <f>IFERROR(IF(LEFT($G2124,4)="xppm",AD2124/VLOOKUP($G2124,$K$11:$Z$28,T$1,0),IF(LEFT($J2124,1)="E",AD2124/VLOOKUP($J2124,$K$11:$Z$28,T$1,0),AD2124/T$6)),"")</f>
        <v>9.8494489962444798E-5</v>
      </c>
      <c r="V2124" s="101">
        <f>IFERROR(IF(LEFT($G2124,4)="xppm",AF2124/VLOOKUP($G2124,$K$11:$Z$28,V$1,0),IF(LEFT($J2124,1)="E",AF2124/VLOOKUP($J2124,$K$11:$Z$28,V$1,0),AF2124/V$6)),"")</f>
        <v>1.3632917383385503E-4</v>
      </c>
      <c r="X2124" s="101">
        <f>IFERROR(IF(LEFT($G2124,4)="xppm",AH2124/VLOOKUP($G2124,$K$11:$Z$28,X$1,0),IF(LEFT($J2124,1)="E",AH2124/VLOOKUP($J2124,$K$11:$Z$28,X$1,0),AH2124/X$6)),"")</f>
        <v>1.8614742354772676E-4</v>
      </c>
      <c r="Z2124" s="101">
        <f>IFERROR(IF(LEFT($G2124,4)="xppm",AJ2124/VLOOKUP($G2124,$K$11:$Z$28,Z$1,0),IF(LEFT($J2124,1)="E",AJ2124/VLOOKUP($J2124,$K$11:$Z$28,Z$1,0),AJ2124/Z$6)),"")</f>
        <v>9.7575048233268941E-5</v>
      </c>
      <c r="AA2124" s="108"/>
      <c r="AB2124" s="99" t="str">
        <f>IFERROR(IF(LEFT($G2124,4)="xppm",AL2124/VLOOKUP($G2124,$K$11:$Z$28,AB$1,0),IF(LEFT($J2124,1)="E",AL2124/VLOOKUP($J2124,$K$11:$AB$28,AB$1,0),AL2124/AB$6)),"")</f>
        <v/>
      </c>
      <c r="AC2124" s="110"/>
      <c r="AD2124" s="14">
        <v>4892.25</v>
      </c>
      <c r="AE2124" s="14"/>
      <c r="AF2124" s="14">
        <v>19936.18</v>
      </c>
      <c r="AG2124" s="14"/>
      <c r="AH2124" s="14">
        <v>29097.26</v>
      </c>
      <c r="AI2124" s="14"/>
      <c r="AJ2124" s="14">
        <v>18204</v>
      </c>
      <c r="AK2124" s="65"/>
      <c r="AL2124" s="14">
        <v>0</v>
      </c>
      <c r="AM2124" s="65"/>
      <c r="AN2124" s="25">
        <v>2490.4699999999998</v>
      </c>
      <c r="AO2124" s="25">
        <v>2065.92</v>
      </c>
      <c r="AP2124" s="25">
        <v>2109.35</v>
      </c>
      <c r="AQ2124" s="25">
        <v>2642.23</v>
      </c>
      <c r="AR2124" s="25">
        <v>2972.4</v>
      </c>
      <c r="AS2124" s="25">
        <v>3187.37</v>
      </c>
      <c r="AT2124" s="25">
        <v>2382.77</v>
      </c>
      <c r="AU2124" s="25">
        <v>2551.66</v>
      </c>
      <c r="AV2124" s="25">
        <v>1307.5</v>
      </c>
      <c r="AW2124" s="25">
        <v>1869.22</v>
      </c>
      <c r="AX2124" s="25">
        <v>1507.31</v>
      </c>
      <c r="AY2124" s="25">
        <v>1515.72</v>
      </c>
      <c r="AZ2124" s="108"/>
      <c r="BA2124" s="10"/>
      <c r="BB2124" s="10"/>
      <c r="BC2124" s="10"/>
      <c r="BD2124" s="10"/>
      <c r="BE2124" s="10"/>
      <c r="BF2124" s="10"/>
      <c r="BG2124" s="10"/>
      <c r="BH2124" s="10"/>
      <c r="BI2124" s="10"/>
      <c r="BJ2124" s="10"/>
      <c r="BK2124" s="10"/>
      <c r="BL2124" s="10"/>
      <c r="BM2124" s="10"/>
      <c r="BN2124" s="10"/>
      <c r="BO2124" s="10"/>
      <c r="BP2124" s="10"/>
      <c r="BQ2124" s="10"/>
      <c r="BR2124" s="10"/>
      <c r="BS2124" s="10"/>
      <c r="BT2124" s="10"/>
      <c r="BU2124" s="10"/>
      <c r="BV2124" s="10"/>
      <c r="BW2124" s="10"/>
      <c r="BX2124" s="10"/>
      <c r="BY2124" s="10"/>
      <c r="BZ2124" s="10"/>
      <c r="CA2124" s="10"/>
      <c r="CB2124" s="10"/>
      <c r="CC2124" s="10"/>
      <c r="CD2124" s="10"/>
      <c r="CE2124" s="10"/>
      <c r="CF2124" s="10"/>
      <c r="CG2124" s="10"/>
      <c r="CH2124" s="10"/>
      <c r="CI2124" s="10"/>
      <c r="CJ2124" s="10"/>
      <c r="CK2124" s="10"/>
      <c r="CL2124" s="10"/>
      <c r="CM2124" s="10"/>
      <c r="CN2124" s="10"/>
      <c r="CO2124" s="10"/>
      <c r="CP2124" s="10"/>
      <c r="CQ2124" s="10"/>
      <c r="CR2124" s="10"/>
      <c r="CS2124" s="10"/>
      <c r="CT2124" s="10"/>
      <c r="CU2124" s="10"/>
      <c r="CV2124" s="10"/>
      <c r="CW2124" s="10"/>
      <c r="CX2124" s="10"/>
      <c r="CY2124" s="10"/>
      <c r="CZ2124" s="10"/>
      <c r="DA2124" s="10"/>
      <c r="DB2124" s="10"/>
      <c r="DC2124" s="10"/>
      <c r="DD2124" s="10"/>
      <c r="DE2124" s="10"/>
      <c r="DF2124" s="10"/>
      <c r="DG2124" s="10"/>
      <c r="DH2124" s="10"/>
      <c r="DI2124" s="10"/>
      <c r="DJ2124" s="10"/>
      <c r="DK2124" s="10"/>
      <c r="DL2124" s="10"/>
      <c r="DM2124" s="10"/>
      <c r="DN2124" s="10"/>
      <c r="DO2124" s="10"/>
      <c r="DP2124" s="10"/>
      <c r="DQ2124" s="10"/>
      <c r="DR2124" s="10"/>
      <c r="DS2124" s="10"/>
    </row>
    <row r="2125" spans="1:123" ht="4.05" customHeight="1" x14ac:dyDescent="0.25">
      <c r="A2125" s="75" t="s">
        <v>348</v>
      </c>
      <c r="E2125" s="111"/>
      <c r="F2125" s="112"/>
      <c r="T2125" s="25"/>
      <c r="U2125" s="25"/>
      <c r="V2125" s="25"/>
      <c r="W2125" s="25"/>
      <c r="X2125" s="25"/>
      <c r="Y2125" s="25"/>
      <c r="Z2125" s="25"/>
      <c r="AA2125" s="25"/>
      <c r="AB2125" s="14"/>
      <c r="AC2125" s="14"/>
    </row>
    <row r="2126" spans="1:123" s="86" customFormat="1" ht="15" customHeight="1" x14ac:dyDescent="0.25">
      <c r="A2126" s="75" t="s">
        <v>348</v>
      </c>
      <c r="B2126" s="80"/>
      <c r="C2126" s="80"/>
      <c r="D2126" s="80"/>
      <c r="E2126" s="81"/>
      <c r="F2126" s="82"/>
      <c r="G2126" s="81"/>
      <c r="H2126" s="81"/>
      <c r="I2126" s="81"/>
      <c r="J2126" s="81"/>
      <c r="K2126" s="81"/>
      <c r="L2126" s="83">
        <f>L2127</f>
        <v>5008</v>
      </c>
      <c r="M2126" s="84" t="s">
        <v>361</v>
      </c>
      <c r="N2126" s="84"/>
      <c r="O2126" s="84"/>
      <c r="P2126" s="84"/>
      <c r="Q2126" s="84"/>
      <c r="R2126" s="84"/>
      <c r="S2126" s="84"/>
      <c r="T2126" s="84"/>
      <c r="U2126" s="84"/>
      <c r="V2126" s="84"/>
      <c r="W2126" s="84"/>
      <c r="X2126" s="84"/>
      <c r="Y2126" s="84"/>
      <c r="Z2126" s="84"/>
      <c r="AA2126" s="84"/>
      <c r="AB2126" s="81"/>
      <c r="AC2126" s="81"/>
      <c r="AD2126" s="14"/>
      <c r="AE2126" s="14"/>
      <c r="AF2126" s="14"/>
      <c r="AG2126" s="14"/>
      <c r="AH2126" s="14"/>
      <c r="AI2126" s="14"/>
      <c r="AJ2126" s="14"/>
      <c r="AK2126" s="14"/>
      <c r="AL2126" s="14"/>
      <c r="AM2126" s="14"/>
      <c r="AN2126" s="85"/>
      <c r="AO2126" s="85"/>
      <c r="AP2126" s="85"/>
      <c r="AQ2126" s="85"/>
      <c r="AR2126" s="85"/>
      <c r="AS2126" s="85"/>
      <c r="AT2126" s="85"/>
      <c r="AU2126" s="85"/>
      <c r="AV2126" s="85"/>
      <c r="AW2126" s="85"/>
      <c r="AX2126" s="85"/>
      <c r="AY2126" s="85"/>
      <c r="AZ2126" s="84"/>
      <c r="BA2126" s="10"/>
      <c r="BB2126" s="10"/>
      <c r="BC2126" s="10"/>
      <c r="BD2126" s="10"/>
      <c r="BE2126" s="10"/>
      <c r="BF2126" s="10"/>
      <c r="BG2126" s="10"/>
      <c r="BH2126" s="10"/>
      <c r="BI2126" s="10"/>
      <c r="BJ2126" s="10"/>
      <c r="BK2126" s="10"/>
      <c r="BL2126" s="10"/>
      <c r="BM2126" s="10"/>
      <c r="BN2126" s="10"/>
      <c r="BO2126" s="10"/>
      <c r="BP2126" s="10"/>
      <c r="BQ2126" s="10"/>
      <c r="BR2126" s="10"/>
      <c r="BS2126" s="10"/>
      <c r="BT2126" s="10"/>
      <c r="BU2126" s="10"/>
      <c r="BV2126" s="10"/>
      <c r="BW2126" s="10"/>
      <c r="BX2126" s="10"/>
      <c r="BY2126" s="10"/>
      <c r="BZ2126" s="10"/>
      <c r="CA2126" s="10"/>
      <c r="CB2126" s="10"/>
      <c r="CC2126" s="10"/>
      <c r="CD2126" s="10"/>
      <c r="CE2126" s="10"/>
      <c r="CF2126" s="10"/>
      <c r="CG2126" s="10"/>
      <c r="CH2126" s="10"/>
      <c r="CI2126" s="10"/>
      <c r="CJ2126" s="10"/>
      <c r="CK2126" s="10"/>
      <c r="CL2126" s="10"/>
      <c r="CM2126" s="10"/>
      <c r="CN2126" s="10"/>
      <c r="CO2126" s="10"/>
      <c r="CP2126" s="10"/>
      <c r="CQ2126" s="10"/>
      <c r="CR2126" s="10"/>
      <c r="CS2126" s="10"/>
      <c r="CT2126" s="10"/>
      <c r="CU2126" s="10"/>
      <c r="CV2126" s="10"/>
      <c r="CW2126" s="10"/>
      <c r="CX2126" s="10"/>
      <c r="CY2126" s="10"/>
      <c r="CZ2126" s="10"/>
      <c r="DA2126" s="10"/>
      <c r="DB2126" s="10"/>
      <c r="DC2126" s="10"/>
      <c r="DD2126" s="10"/>
      <c r="DE2126" s="10"/>
      <c r="DF2126" s="10"/>
      <c r="DG2126" s="10"/>
      <c r="DH2126" s="10"/>
      <c r="DI2126" s="10"/>
      <c r="DJ2126" s="10"/>
      <c r="DK2126" s="10"/>
      <c r="DL2126" s="10"/>
      <c r="DM2126" s="10"/>
      <c r="DN2126" s="10"/>
      <c r="DO2126" s="10"/>
      <c r="DP2126" s="10"/>
      <c r="DQ2126" s="10"/>
      <c r="DR2126" s="10"/>
      <c r="DS2126" s="10"/>
    </row>
    <row r="2127" spans="1:123" s="101" customFormat="1" ht="10.95" customHeight="1" x14ac:dyDescent="0.25">
      <c r="A2127" s="75" t="s">
        <v>348</v>
      </c>
      <c r="B2127" s="95" t="str">
        <f t="shared" ref="B2127" si="594">IF(E2127&gt;0,"Bud02 " &amp; C2127 &amp;","&amp;D2127&amp;",'"&amp;E2127&amp;"',"&amp;1*R2127)</f>
        <v>Bud02 2020,5008,'xhnm06',0.0152553655178371</v>
      </c>
      <c r="C2127" s="96">
        <f t="shared" ref="C2127" si="595">$E$5</f>
        <v>2020</v>
      </c>
      <c r="D2127" s="96">
        <v>5008</v>
      </c>
      <c r="E2127" s="97" t="str">
        <f>IF(LEFT(H2127,1) = "x",H2127,F2127)</f>
        <v>xhnm06</v>
      </c>
      <c r="F2127" s="90">
        <v>506500</v>
      </c>
      <c r="G2127" s="98">
        <f>IF(""="",1,SUBSTITUTE(SUBSTITUTE("","xxp","xpp"),"xppm13","xppm08"))</f>
        <v>1</v>
      </c>
      <c r="H2127" s="98" t="str">
        <f>IF("xhnm06"="",1,"xhnm06")</f>
        <v>xhnm06</v>
      </c>
      <c r="I2127" s="98">
        <f>IF("E120z"="",1,IF(LEFT("E120z",1)&lt;&gt;"E","E120z",1))</f>
        <v>1</v>
      </c>
      <c r="J2127" s="98" t="str">
        <f>IF("E120z"="",1,IF(LEFT("E120z",1)="E","E120z",1))</f>
        <v>E120z</v>
      </c>
      <c r="K2127" s="99" t="s">
        <v>362</v>
      </c>
      <c r="L2127" s="91">
        <v>5008</v>
      </c>
      <c r="M2127" s="100" t="str">
        <f>IF(LEFT($G2127,4)="xppm","*","")</f>
        <v/>
      </c>
      <c r="N2127" s="101" t="str">
        <f>UPPER(TRIM("          HOUSE THERAPY - MEDICARE B"))</f>
        <v>HOUSE THERAPY - MEDICARE B</v>
      </c>
      <c r="P2127" s="102" t="s">
        <v>356</v>
      </c>
      <c r="R2127" s="109">
        <f>IFERROR(IF(1*AB2127&gt;0,AB2127,V2127),V2127)</f>
        <v>1.5255365517837132E-2</v>
      </c>
      <c r="S2127" s="108"/>
      <c r="T2127" s="101">
        <f>IFERROR(IF(LEFT($G2127,4)="xppm",AD2127/VLOOKUP($G2127,$K$11:$Z$28,T$1,0),IF(LEFT($J2127,1)="E",AD2127/VLOOKUP($J2127,$K$11:$Z$28,T$1,0),AD2127/T$6)),"")</f>
        <v>1.4598310541219553E-2</v>
      </c>
      <c r="V2127" s="101">
        <f>IFERROR(IF(LEFT($G2127,4)="xppm",AF2127/VLOOKUP($G2127,$K$11:$Z$28,V$1,0),IF(LEFT($J2127,1)="E",AF2127/VLOOKUP($J2127,$K$11:$Z$28,V$1,0),AF2127/V$6)),"")</f>
        <v>1.5255365517837132E-2</v>
      </c>
      <c r="X2127" s="101">
        <f>IFERROR(IF(LEFT($G2127,4)="xppm",AH2127/VLOOKUP($G2127,$K$11:$Z$28,X$1,0),IF(LEFT($J2127,1)="E",AH2127/VLOOKUP($J2127,$K$11:$Z$28,X$1,0),AH2127/X$6)),"")</f>
        <v>7.7288718983627861E-3</v>
      </c>
      <c r="Z2127" s="101">
        <f>IFERROR(IF(LEFT($G2127,4)="xppm",AJ2127/VLOOKUP($G2127,$K$11:$Z$28,Z$1,0),IF(LEFT($J2127,1)="E",AJ2127/VLOOKUP($J2127,$K$11:$Z$28,Z$1,0),AJ2127/Z$6)),"")</f>
        <v>8.2316505985473368E-3</v>
      </c>
      <c r="AA2127" s="108"/>
      <c r="AB2127" s="99" t="str">
        <f>IFERROR(IF(LEFT($G2127,4)="xppm",AL2127/VLOOKUP($G2127,$K$11:$Z$28,AB$1,0),IF(LEFT($J2127,1)="E",AL2127/VLOOKUP($J2127,$K$11:$AB$28,AB$1,0),AL2127/AB$6)),"")</f>
        <v/>
      </c>
      <c r="AC2127" s="110"/>
      <c r="AD2127" s="14">
        <v>52808.67</v>
      </c>
      <c r="AE2127" s="14"/>
      <c r="AF2127" s="14">
        <v>157872.29999999999</v>
      </c>
      <c r="AG2127" s="14"/>
      <c r="AH2127" s="14">
        <v>79029.86</v>
      </c>
      <c r="AI2127" s="14"/>
      <c r="AJ2127" s="14">
        <v>82623.103428000002</v>
      </c>
      <c r="AK2127" s="65"/>
      <c r="AL2127" s="14">
        <v>0</v>
      </c>
      <c r="AM2127" s="65"/>
      <c r="AN2127" s="25">
        <v>2720.5</v>
      </c>
      <c r="AO2127" s="25">
        <v>6073.61</v>
      </c>
      <c r="AP2127" s="25">
        <v>11943.54</v>
      </c>
      <c r="AQ2127" s="25">
        <v>17070.34</v>
      </c>
      <c r="AR2127" s="25">
        <v>15684.04</v>
      </c>
      <c r="AS2127" s="25">
        <v>19280.580000000002</v>
      </c>
      <c r="AT2127" s="25">
        <v>17539.89</v>
      </c>
      <c r="AU2127" s="25">
        <v>21089.919999999998</v>
      </c>
      <c r="AV2127" s="25">
        <v>14398.86</v>
      </c>
      <c r="AW2127" s="25">
        <v>20104.11</v>
      </c>
      <c r="AX2127" s="25">
        <v>18541.5</v>
      </c>
      <c r="AY2127" s="25">
        <v>14163.06</v>
      </c>
      <c r="AZ2127" s="108"/>
      <c r="BA2127" s="10"/>
      <c r="BB2127" s="10"/>
      <c r="BC2127" s="10"/>
      <c r="BD2127" s="10"/>
      <c r="BE2127" s="10"/>
      <c r="BF2127" s="10"/>
      <c r="BG2127" s="10"/>
      <c r="BH2127" s="10"/>
      <c r="BI2127" s="10"/>
      <c r="BJ2127" s="10"/>
      <c r="BK2127" s="10"/>
      <c r="BL2127" s="10"/>
      <c r="BM2127" s="10"/>
      <c r="BN2127" s="10"/>
      <c r="BO2127" s="10"/>
      <c r="BP2127" s="10"/>
      <c r="BQ2127" s="10"/>
      <c r="BR2127" s="10"/>
      <c r="BS2127" s="10"/>
      <c r="BT2127" s="10"/>
      <c r="BU2127" s="10"/>
      <c r="BV2127" s="10"/>
      <c r="BW2127" s="10"/>
      <c r="BX2127" s="10"/>
      <c r="BY2127" s="10"/>
      <c r="BZ2127" s="10"/>
      <c r="CA2127" s="10"/>
      <c r="CB2127" s="10"/>
      <c r="CC2127" s="10"/>
      <c r="CD2127" s="10"/>
      <c r="CE2127" s="10"/>
      <c r="CF2127" s="10"/>
      <c r="CG2127" s="10"/>
      <c r="CH2127" s="10"/>
      <c r="CI2127" s="10"/>
      <c r="CJ2127" s="10"/>
      <c r="CK2127" s="10"/>
      <c r="CL2127" s="10"/>
      <c r="CM2127" s="10"/>
      <c r="CN2127" s="10"/>
      <c r="CO2127" s="10"/>
      <c r="CP2127" s="10"/>
      <c r="CQ2127" s="10"/>
      <c r="CR2127" s="10"/>
      <c r="CS2127" s="10"/>
      <c r="CT2127" s="10"/>
      <c r="CU2127" s="10"/>
      <c r="CV2127" s="10"/>
      <c r="CW2127" s="10"/>
      <c r="CX2127" s="10"/>
      <c r="CY2127" s="10"/>
      <c r="CZ2127" s="10"/>
      <c r="DA2127" s="10"/>
      <c r="DB2127" s="10"/>
      <c r="DC2127" s="10"/>
      <c r="DD2127" s="10"/>
      <c r="DE2127" s="10"/>
      <c r="DF2127" s="10"/>
      <c r="DG2127" s="10"/>
      <c r="DH2127" s="10"/>
      <c r="DI2127" s="10"/>
      <c r="DJ2127" s="10"/>
      <c r="DK2127" s="10"/>
      <c r="DL2127" s="10"/>
      <c r="DM2127" s="10"/>
      <c r="DN2127" s="10"/>
      <c r="DO2127" s="10"/>
      <c r="DP2127" s="10"/>
      <c r="DQ2127" s="10"/>
      <c r="DR2127" s="10"/>
      <c r="DS2127" s="10"/>
    </row>
    <row r="2128" spans="1:123" s="101" customFormat="1" ht="10.95" customHeight="1" x14ac:dyDescent="0.25">
      <c r="A2128" s="75" t="s">
        <v>348</v>
      </c>
      <c r="B2128" s="95" t="str">
        <f>IF(E2128&gt;0,"Bud02 " &amp; C2128 &amp;","&amp;D2128&amp;",'"&amp;E2128&amp;"',"&amp;1*R2128)</f>
        <v>Bud02 2020,5008,'508100',159.377777777778</v>
      </c>
      <c r="C2128" s="96">
        <f>$E$5</f>
        <v>2020</v>
      </c>
      <c r="D2128" s="96">
        <v>5008</v>
      </c>
      <c r="E2128" s="97">
        <f>IF(LEFT(H2128,1) = "x",H2128,F2128)</f>
        <v>508100</v>
      </c>
      <c r="F2128" s="90">
        <v>508100</v>
      </c>
      <c r="G2128" s="98">
        <f>IF(""="",1,SUBSTITUTE(SUBSTITUTE("","xxp","xpp"),"xppm13","xppm08"))</f>
        <v>1</v>
      </c>
      <c r="H2128" s="98">
        <f>IF(""="",1,"")</f>
        <v>1</v>
      </c>
      <c r="I2128" s="98">
        <f>IF(""="",1,IF(LEFT("",1)&lt;&gt;"E","",1))</f>
        <v>1</v>
      </c>
      <c r="J2128" s="98">
        <f>IF(""="",1,IF(LEFT("",1)="E","",1))</f>
        <v>1</v>
      </c>
      <c r="K2128" s="99" t="s">
        <v>363</v>
      </c>
      <c r="L2128" s="91">
        <v>5008</v>
      </c>
      <c r="M2128" s="100" t="str">
        <f>IF(LEFT($G2128,4)="xppm","*","")</f>
        <v/>
      </c>
      <c r="N2128" s="101" t="str">
        <f>UPPER(TRIM("          HOUSE THERAPY - REHAB SUPPLIES"))</f>
        <v>HOUSE THERAPY - REHAB SUPPLIES</v>
      </c>
      <c r="P2128" s="102" t="s">
        <v>356</v>
      </c>
      <c r="R2128" s="109">
        <f>IFERROR(IF(1*AB2128&gt;0,AB2128,V2128),V2128)</f>
        <v>159.37777777777779</v>
      </c>
      <c r="S2128" s="108"/>
      <c r="T2128" s="101">
        <f>IFERROR(IF(LEFT($G2128,4)="xppm",AD2128/VLOOKUP($G2128,$K$11:$Z$28,T$1,0),IF(LEFT($J2128,1)="E",AD2128/VLOOKUP($J2128,$K$11:$Z$28,T$1,0),AD2128/T$6)),"")</f>
        <v>18.013333333333332</v>
      </c>
      <c r="V2128" s="101">
        <f>IFERROR(IF(LEFT($G2128,4)="xppm",AF2128/VLOOKUP($G2128,$K$11:$Z$28,V$1,0),IF(LEFT($J2128,1)="E",AF2128/VLOOKUP($J2128,$K$11:$Z$28,V$1,0),AF2128/V$6)),"")</f>
        <v>159.37777777777779</v>
      </c>
      <c r="X2128" s="101">
        <f>IFERROR(IF(LEFT($G2128,4)="xppm",AH2128/VLOOKUP($G2128,$K$11:$Z$28,X$1,0),IF(LEFT($J2128,1)="E",AH2128/VLOOKUP($J2128,$K$11:$Z$28,X$1,0),AH2128/X$6)),"")</f>
        <v>7.8599999999999994</v>
      </c>
      <c r="Z2128" s="101">
        <f>IFERROR(IF(LEFT($G2128,4)="xppm",AJ2128/VLOOKUP($G2128,$K$11:$Z$28,Z$1,0),IF(LEFT($J2128,1)="E",AJ2128/VLOOKUP($J2128,$K$11:$Z$28,Z$1,0),AJ2128/Z$6)),"")</f>
        <v>0</v>
      </c>
      <c r="AA2128" s="108"/>
      <c r="AB2128" s="99">
        <f>IFERROR(IF(LEFT($G2128,4)="xppm",AL2128/VLOOKUP($G2128,$K$11:$Z$28,AB$1,0),IF(LEFT($J2128,1)="E",AL2128/VLOOKUP($J2128,$K$11:$AB$28,AB$1,0),AL2128/AB$6)),"")</f>
        <v>0</v>
      </c>
      <c r="AC2128" s="110"/>
      <c r="AD2128" s="14">
        <v>54.04</v>
      </c>
      <c r="AE2128" s="14"/>
      <c r="AF2128" s="14">
        <v>1434.4</v>
      </c>
      <c r="AG2128" s="14"/>
      <c r="AH2128" s="14">
        <v>94.32</v>
      </c>
      <c r="AI2128" s="14"/>
      <c r="AJ2128" s="14"/>
      <c r="AK2128" s="65"/>
      <c r="AL2128" s="14"/>
      <c r="AM2128" s="65"/>
      <c r="AN2128" s="25">
        <v>0</v>
      </c>
      <c r="AO2128" s="25">
        <v>0</v>
      </c>
      <c r="AP2128" s="25">
        <v>0</v>
      </c>
      <c r="AQ2128" s="25">
        <v>0</v>
      </c>
      <c r="AR2128" s="25">
        <v>728.12</v>
      </c>
      <c r="AS2128" s="25">
        <v>0</v>
      </c>
      <c r="AT2128" s="25">
        <v>0</v>
      </c>
      <c r="AU2128" s="25">
        <v>598.21</v>
      </c>
      <c r="AV2128" s="25">
        <v>54.03</v>
      </c>
      <c r="AW2128" s="25">
        <v>0</v>
      </c>
      <c r="AX2128" s="25">
        <v>54.04</v>
      </c>
      <c r="AY2128" s="25">
        <v>0</v>
      </c>
      <c r="AZ2128" s="108"/>
      <c r="BA2128" s="10"/>
      <c r="BB2128" s="10"/>
      <c r="BC2128" s="10"/>
      <c r="BD2128" s="10"/>
      <c r="BE2128" s="10"/>
      <c r="BF2128" s="10"/>
      <c r="BG2128" s="10"/>
      <c r="BH2128" s="10"/>
      <c r="BI2128" s="10"/>
      <c r="BJ2128" s="10"/>
      <c r="BK2128" s="10"/>
      <c r="BL2128" s="10"/>
      <c r="BM2128" s="10"/>
      <c r="BN2128" s="10"/>
      <c r="BO2128" s="10"/>
      <c r="BP2128" s="10"/>
      <c r="BQ2128" s="10"/>
      <c r="BR2128" s="10"/>
      <c r="BS2128" s="10"/>
      <c r="BT2128" s="10"/>
      <c r="BU2128" s="10"/>
      <c r="BV2128" s="10"/>
      <c r="BW2128" s="10"/>
      <c r="BX2128" s="10"/>
      <c r="BY2128" s="10"/>
      <c r="BZ2128" s="10"/>
      <c r="CA2128" s="10"/>
      <c r="CB2128" s="10"/>
      <c r="CC2128" s="10"/>
      <c r="CD2128" s="10"/>
      <c r="CE2128" s="10"/>
      <c r="CF2128" s="10"/>
      <c r="CG2128" s="10"/>
      <c r="CH2128" s="10"/>
      <c r="CI2128" s="10"/>
      <c r="CJ2128" s="10"/>
      <c r="CK2128" s="10"/>
      <c r="CL2128" s="10"/>
      <c r="CM2128" s="10"/>
      <c r="CN2128" s="10"/>
      <c r="CO2128" s="10"/>
      <c r="CP2128" s="10"/>
      <c r="CQ2128" s="10"/>
      <c r="CR2128" s="10"/>
      <c r="CS2128" s="10"/>
      <c r="CT2128" s="10"/>
      <c r="CU2128" s="10"/>
      <c r="CV2128" s="10"/>
      <c r="CW2128" s="10"/>
      <c r="CX2128" s="10"/>
      <c r="CY2128" s="10"/>
      <c r="CZ2128" s="10"/>
      <c r="DA2128" s="10"/>
      <c r="DB2128" s="10"/>
      <c r="DC2128" s="10"/>
      <c r="DD2128" s="10"/>
      <c r="DE2128" s="10"/>
      <c r="DF2128" s="10"/>
      <c r="DG2128" s="10"/>
      <c r="DH2128" s="10"/>
      <c r="DI2128" s="10"/>
      <c r="DJ2128" s="10"/>
      <c r="DK2128" s="10"/>
      <c r="DL2128" s="10"/>
      <c r="DM2128" s="10"/>
      <c r="DN2128" s="10"/>
      <c r="DO2128" s="10"/>
      <c r="DP2128" s="10"/>
      <c r="DQ2128" s="10"/>
      <c r="DR2128" s="10"/>
      <c r="DS2128" s="10"/>
    </row>
    <row r="2129" spans="1:123" ht="4.05" customHeight="1" x14ac:dyDescent="0.25">
      <c r="A2129" s="75" t="s">
        <v>348</v>
      </c>
      <c r="E2129" s="111"/>
      <c r="F2129" s="112"/>
      <c r="T2129" s="25"/>
      <c r="U2129" s="25"/>
      <c r="V2129" s="25"/>
      <c r="W2129" s="25"/>
      <c r="X2129" s="25"/>
      <c r="Y2129" s="25"/>
      <c r="Z2129" s="25"/>
      <c r="AA2129" s="25"/>
      <c r="AB2129" s="14"/>
      <c r="AC2129" s="14"/>
    </row>
    <row r="2130" spans="1:123" s="86" customFormat="1" ht="15" customHeight="1" x14ac:dyDescent="0.25">
      <c r="A2130" s="75" t="s">
        <v>348</v>
      </c>
      <c r="B2130" s="80"/>
      <c r="C2130" s="80"/>
      <c r="D2130" s="80"/>
      <c r="E2130" s="81"/>
      <c r="F2130" s="82"/>
      <c r="G2130" s="81"/>
      <c r="H2130" s="81"/>
      <c r="I2130" s="81"/>
      <c r="J2130" s="81"/>
      <c r="K2130" s="81"/>
      <c r="L2130" s="83">
        <f>L2131</f>
        <v>5008</v>
      </c>
      <c r="M2130" s="84" t="s">
        <v>364</v>
      </c>
      <c r="N2130" s="84"/>
      <c r="O2130" s="84"/>
      <c r="P2130" s="84"/>
      <c r="Q2130" s="84"/>
      <c r="R2130" s="84"/>
      <c r="S2130" s="84"/>
      <c r="T2130" s="84"/>
      <c r="U2130" s="84"/>
      <c r="V2130" s="84"/>
      <c r="W2130" s="84"/>
      <c r="X2130" s="84"/>
      <c r="Y2130" s="84"/>
      <c r="Z2130" s="84"/>
      <c r="AA2130" s="84"/>
      <c r="AB2130" s="81"/>
      <c r="AC2130" s="81"/>
      <c r="AD2130" s="14"/>
      <c r="AE2130" s="14"/>
      <c r="AF2130" s="14"/>
      <c r="AG2130" s="14"/>
      <c r="AH2130" s="14"/>
      <c r="AI2130" s="14"/>
      <c r="AJ2130" s="14"/>
      <c r="AK2130" s="14"/>
      <c r="AL2130" s="14"/>
      <c r="AM2130" s="14"/>
      <c r="AN2130" s="85"/>
      <c r="AO2130" s="85"/>
      <c r="AP2130" s="85"/>
      <c r="AQ2130" s="85"/>
      <c r="AR2130" s="85"/>
      <c r="AS2130" s="85"/>
      <c r="AT2130" s="85"/>
      <c r="AU2130" s="85"/>
      <c r="AV2130" s="85"/>
      <c r="AW2130" s="85"/>
      <c r="AX2130" s="85"/>
      <c r="AY2130" s="85"/>
      <c r="AZ2130" s="84"/>
      <c r="BA2130" s="10"/>
      <c r="BB2130" s="10"/>
      <c r="BC2130" s="10"/>
      <c r="BD2130" s="10"/>
      <c r="BE2130" s="10"/>
      <c r="BF2130" s="10"/>
      <c r="BG2130" s="10"/>
      <c r="BH2130" s="10"/>
      <c r="BI2130" s="10"/>
      <c r="BJ2130" s="10"/>
      <c r="BK2130" s="10"/>
      <c r="BL2130" s="10"/>
      <c r="BM2130" s="10"/>
      <c r="BN2130" s="10"/>
      <c r="BO2130" s="10"/>
      <c r="BP2130" s="10"/>
      <c r="BQ2130" s="10"/>
      <c r="BR2130" s="10"/>
      <c r="BS2130" s="10"/>
      <c r="BT2130" s="10"/>
      <c r="BU2130" s="10"/>
      <c r="BV2130" s="10"/>
      <c r="BW2130" s="10"/>
      <c r="BX2130" s="10"/>
      <c r="BY2130" s="10"/>
      <c r="BZ2130" s="10"/>
      <c r="CA2130" s="10"/>
      <c r="CB2130" s="10"/>
      <c r="CC2130" s="10"/>
      <c r="CD2130" s="10"/>
      <c r="CE2130" s="10"/>
      <c r="CF2130" s="10"/>
      <c r="CG2130" s="10"/>
      <c r="CH2130" s="10"/>
      <c r="CI2130" s="10"/>
      <c r="CJ2130" s="10"/>
      <c r="CK2130" s="10"/>
      <c r="CL2130" s="10"/>
      <c r="CM2130" s="10"/>
      <c r="CN2130" s="10"/>
      <c r="CO2130" s="10"/>
      <c r="CP2130" s="10"/>
      <c r="CQ2130" s="10"/>
      <c r="CR2130" s="10"/>
      <c r="CS2130" s="10"/>
      <c r="CT2130" s="10"/>
      <c r="CU2130" s="10"/>
      <c r="CV2130" s="10"/>
      <c r="CW2130" s="10"/>
      <c r="CX2130" s="10"/>
      <c r="CY2130" s="10"/>
      <c r="CZ2130" s="10"/>
      <c r="DA2130" s="10"/>
      <c r="DB2130" s="10"/>
      <c r="DC2130" s="10"/>
      <c r="DD2130" s="10"/>
      <c r="DE2130" s="10"/>
      <c r="DF2130" s="10"/>
      <c r="DG2130" s="10"/>
      <c r="DH2130" s="10"/>
      <c r="DI2130" s="10"/>
      <c r="DJ2130" s="10"/>
      <c r="DK2130" s="10"/>
      <c r="DL2130" s="10"/>
      <c r="DM2130" s="10"/>
      <c r="DN2130" s="10"/>
      <c r="DO2130" s="10"/>
      <c r="DP2130" s="10"/>
      <c r="DQ2130" s="10"/>
      <c r="DR2130" s="10"/>
      <c r="DS2130" s="10"/>
    </row>
    <row r="2131" spans="1:123" s="101" customFormat="1" ht="10.95" customHeight="1" x14ac:dyDescent="0.25">
      <c r="A2131" s="75" t="s">
        <v>348</v>
      </c>
      <c r="B2131" s="95" t="str">
        <f t="shared" ref="B2131" si="596">IF(E2131&gt;0,"Bud02 " &amp; C2131 &amp;","&amp;D2131&amp;",'"&amp;E2131&amp;"',"&amp;1*R2131)</f>
        <v>Bud02 2020,5008,'xdit02',0</v>
      </c>
      <c r="C2131" s="96">
        <f t="shared" ref="C2131" si="597">$E$5</f>
        <v>2020</v>
      </c>
      <c r="D2131" s="96">
        <v>5008</v>
      </c>
      <c r="E2131" s="97" t="str">
        <f>IF(LEFT(H2131,1) = "x",H2131,F2131)</f>
        <v>xdit02</v>
      </c>
      <c r="F2131" s="90">
        <v>530400</v>
      </c>
      <c r="G2131" s="98" t="str">
        <f>IF("xppm02"="",1,SUBSTITUTE(SUBSTITUTE("xppm02","xxp","xpp"),"xppm13","xppm08"))</f>
        <v>xppm02</v>
      </c>
      <c r="H2131" s="98" t="str">
        <f>IF("xdit02"="",1,"xdit02")</f>
        <v>xdit02</v>
      </c>
      <c r="I2131" s="98">
        <f>IF(""="",1,IF(LEFT("",1)&lt;&gt;"E","",1))</f>
        <v>1</v>
      </c>
      <c r="J2131" s="98">
        <f>IF(""="",1,IF(LEFT("",1)="E","",1))</f>
        <v>1</v>
      </c>
      <c r="K2131" s="99" t="s">
        <v>365</v>
      </c>
      <c r="L2131" s="91">
        <v>5008</v>
      </c>
      <c r="M2131" s="100" t="str">
        <f>IF(LEFT($G2131,4)="xppm","*","")</f>
        <v>*</v>
      </c>
      <c r="N2131" s="101" t="str">
        <f>UPPER(TRIM("          DIETARY CONTRACT SERVICES"))</f>
        <v>DIETARY CONTRACT SERVICES</v>
      </c>
      <c r="P2131" s="102" t="s">
        <v>366</v>
      </c>
      <c r="R2131" s="109">
        <f>IFERROR(IF(1*AB2131&gt;0,AB2131,V2131),V2131)</f>
        <v>0</v>
      </c>
      <c r="S2131" s="108"/>
      <c r="T2131" s="101">
        <f>IFERROR(IF(LEFT($G2131,4)="xppm",AD2131/VLOOKUP($G2131,$K$11:$Z$28,T$1,0),IF(LEFT($J2131,1)="E",AD2131/VLOOKUP($J2131,$K$11:$Z$28,T$1,0),AD2131/T$6)),"")</f>
        <v>0</v>
      </c>
      <c r="V2131" s="101">
        <f>IFERROR(IF(LEFT($G2131,4)="xppm",AF2131/VLOOKUP($G2131,$K$11:$Z$28,V$1,0),IF(LEFT($J2131,1)="E",AF2131/VLOOKUP($J2131,$K$11:$Z$28,V$1,0),AF2131/V$6)),"")</f>
        <v>0</v>
      </c>
      <c r="X2131" s="101">
        <f>IFERROR(IF(LEFT($G2131,4)="xppm",AH2131/VLOOKUP($G2131,$K$11:$Z$28,X$1,0),IF(LEFT($J2131,1)="E",AH2131/VLOOKUP($J2131,$K$11:$Z$28,X$1,0),AH2131/X$6)),"")</f>
        <v>0.21793079029639548</v>
      </c>
      <c r="Z2131" s="101">
        <f>IFERROR(IF(LEFT($G2131,4)="xppm",AJ2131/VLOOKUP($G2131,$K$11:$Z$28,Z$1,0),IF(LEFT($J2131,1)="E",AJ2131/VLOOKUP($J2131,$K$11:$Z$28,Z$1,0),AJ2131/Z$6)),"")</f>
        <v>0</v>
      </c>
      <c r="AA2131" s="108"/>
      <c r="AB2131" s="99" t="str">
        <f>IFERROR(IF(LEFT($G2131,4)="xppm",AL2131/VLOOKUP($G2131,$K$11:$Z$28,AB$1,0),IF(LEFT($J2131,1)="E",AL2131/VLOOKUP($J2131,$K$11:$AB$28,AB$1,0),AL2131/AB$6)),"")</f>
        <v/>
      </c>
      <c r="AC2131" s="110"/>
      <c r="AD2131" s="14">
        <v>0</v>
      </c>
      <c r="AE2131" s="14"/>
      <c r="AF2131" s="14">
        <v>0</v>
      </c>
      <c r="AG2131" s="14"/>
      <c r="AH2131" s="14">
        <v>261895.93</v>
      </c>
      <c r="AI2131" s="14"/>
      <c r="AJ2131" s="14">
        <v>0</v>
      </c>
      <c r="AK2131" s="65"/>
      <c r="AL2131" s="14">
        <v>0</v>
      </c>
      <c r="AM2131" s="65"/>
      <c r="AN2131" s="25">
        <v>0</v>
      </c>
      <c r="AO2131" s="25">
        <v>0</v>
      </c>
      <c r="AP2131" s="25">
        <v>0</v>
      </c>
      <c r="AQ2131" s="25">
        <v>0</v>
      </c>
      <c r="AR2131" s="25">
        <v>0</v>
      </c>
      <c r="AS2131" s="25">
        <v>0</v>
      </c>
      <c r="AT2131" s="25">
        <v>0</v>
      </c>
      <c r="AU2131" s="25">
        <v>0</v>
      </c>
      <c r="AV2131" s="25">
        <v>0</v>
      </c>
      <c r="AW2131" s="25">
        <v>0</v>
      </c>
      <c r="AX2131" s="25">
        <v>0</v>
      </c>
      <c r="AY2131" s="25">
        <v>0</v>
      </c>
      <c r="AZ2131" s="108"/>
      <c r="BA2131" s="10"/>
      <c r="BB2131" s="10"/>
      <c r="BC2131" s="10"/>
      <c r="BD2131" s="10"/>
      <c r="BE2131" s="10"/>
      <c r="BF2131" s="10"/>
      <c r="BG2131" s="10"/>
      <c r="BH2131" s="10"/>
      <c r="BI2131" s="10"/>
      <c r="BJ2131" s="10"/>
      <c r="BK2131" s="10"/>
      <c r="BL2131" s="10"/>
      <c r="BM2131" s="10"/>
      <c r="BN2131" s="10"/>
      <c r="BO2131" s="10"/>
      <c r="BP2131" s="10"/>
      <c r="BQ2131" s="10"/>
      <c r="BR2131" s="10"/>
      <c r="BS2131" s="10"/>
      <c r="BT2131" s="10"/>
      <c r="BU2131" s="10"/>
      <c r="BV2131" s="10"/>
      <c r="BW2131" s="10"/>
      <c r="BX2131" s="10"/>
      <c r="BY2131" s="10"/>
      <c r="BZ2131" s="10"/>
      <c r="CA2131" s="10"/>
      <c r="CB2131" s="10"/>
      <c r="CC2131" s="10"/>
      <c r="CD2131" s="10"/>
      <c r="CE2131" s="10"/>
      <c r="CF2131" s="10"/>
      <c r="CG2131" s="10"/>
      <c r="CH2131" s="10"/>
      <c r="CI2131" s="10"/>
      <c r="CJ2131" s="10"/>
      <c r="CK2131" s="10"/>
      <c r="CL2131" s="10"/>
      <c r="CM2131" s="10"/>
      <c r="CN2131" s="10"/>
      <c r="CO2131" s="10"/>
      <c r="CP2131" s="10"/>
      <c r="CQ2131" s="10"/>
      <c r="CR2131" s="10"/>
      <c r="CS2131" s="10"/>
      <c r="CT2131" s="10"/>
      <c r="CU2131" s="10"/>
      <c r="CV2131" s="10"/>
      <c r="CW2131" s="10"/>
      <c r="CX2131" s="10"/>
      <c r="CY2131" s="10"/>
      <c r="CZ2131" s="10"/>
      <c r="DA2131" s="10"/>
      <c r="DB2131" s="10"/>
      <c r="DC2131" s="10"/>
      <c r="DD2131" s="10"/>
      <c r="DE2131" s="10"/>
      <c r="DF2131" s="10"/>
      <c r="DG2131" s="10"/>
      <c r="DH2131" s="10"/>
      <c r="DI2131" s="10"/>
      <c r="DJ2131" s="10"/>
      <c r="DK2131" s="10"/>
      <c r="DL2131" s="10"/>
      <c r="DM2131" s="10"/>
      <c r="DN2131" s="10"/>
      <c r="DO2131" s="10"/>
      <c r="DP2131" s="10"/>
      <c r="DQ2131" s="10"/>
      <c r="DR2131" s="10"/>
      <c r="DS2131" s="10"/>
    </row>
    <row r="2132" spans="1:123" ht="4.05" customHeight="1" x14ac:dyDescent="0.25">
      <c r="A2132" s="75" t="s">
        <v>348</v>
      </c>
      <c r="E2132" s="111"/>
      <c r="F2132" s="112"/>
      <c r="T2132" s="25"/>
      <c r="U2132" s="25"/>
      <c r="V2132" s="25"/>
      <c r="W2132" s="25"/>
      <c r="X2132" s="25"/>
      <c r="Y2132" s="25"/>
      <c r="Z2132" s="25"/>
      <c r="AA2132" s="25"/>
      <c r="AB2132" s="14"/>
      <c r="AC2132" s="14"/>
    </row>
    <row r="2133" spans="1:123" s="86" customFormat="1" ht="15" customHeight="1" x14ac:dyDescent="0.25">
      <c r="A2133" s="75" t="s">
        <v>348</v>
      </c>
      <c r="B2133" s="80"/>
      <c r="C2133" s="80"/>
      <c r="D2133" s="80"/>
      <c r="E2133" s="81"/>
      <c r="F2133" s="82"/>
      <c r="G2133" s="81"/>
      <c r="H2133" s="81"/>
      <c r="I2133" s="81"/>
      <c r="J2133" s="81"/>
      <c r="K2133" s="81"/>
      <c r="L2133" s="83">
        <f>L2134</f>
        <v>5008</v>
      </c>
      <c r="M2133" s="84" t="s">
        <v>367</v>
      </c>
      <c r="N2133" s="84"/>
      <c r="O2133" s="84"/>
      <c r="P2133" s="84"/>
      <c r="Q2133" s="84"/>
      <c r="R2133" s="84"/>
      <c r="S2133" s="84"/>
      <c r="T2133" s="84"/>
      <c r="U2133" s="84"/>
      <c r="V2133" s="84"/>
      <c r="W2133" s="84"/>
      <c r="X2133" s="84"/>
      <c r="Y2133" s="84"/>
      <c r="Z2133" s="84"/>
      <c r="AA2133" s="84"/>
      <c r="AB2133" s="81"/>
      <c r="AC2133" s="81"/>
      <c r="AD2133" s="14"/>
      <c r="AE2133" s="14"/>
      <c r="AF2133" s="14"/>
      <c r="AG2133" s="14"/>
      <c r="AH2133" s="14"/>
      <c r="AI2133" s="14"/>
      <c r="AJ2133" s="14"/>
      <c r="AK2133" s="14"/>
      <c r="AL2133" s="14"/>
      <c r="AM2133" s="14"/>
      <c r="AN2133" s="85"/>
      <c r="AO2133" s="85"/>
      <c r="AP2133" s="85"/>
      <c r="AQ2133" s="85"/>
      <c r="AR2133" s="85"/>
      <c r="AS2133" s="85"/>
      <c r="AT2133" s="85"/>
      <c r="AU2133" s="85"/>
      <c r="AV2133" s="85"/>
      <c r="AW2133" s="85"/>
      <c r="AX2133" s="85"/>
      <c r="AY2133" s="85"/>
      <c r="AZ2133" s="84"/>
      <c r="BA2133" s="10"/>
      <c r="BB2133" s="10"/>
      <c r="BC2133" s="10"/>
      <c r="BD2133" s="10"/>
      <c r="BE2133" s="10"/>
      <c r="BF2133" s="10"/>
      <c r="BG2133" s="10"/>
      <c r="BH2133" s="10"/>
      <c r="BI2133" s="10"/>
      <c r="BJ2133" s="10"/>
      <c r="BK2133" s="10"/>
      <c r="BL2133" s="10"/>
      <c r="BM2133" s="10"/>
      <c r="BN2133" s="10"/>
      <c r="BO2133" s="10"/>
      <c r="BP2133" s="10"/>
      <c r="BQ2133" s="10"/>
      <c r="BR2133" s="10"/>
      <c r="BS2133" s="10"/>
      <c r="BT2133" s="10"/>
      <c r="BU2133" s="10"/>
      <c r="BV2133" s="10"/>
      <c r="BW2133" s="10"/>
      <c r="BX2133" s="10"/>
      <c r="BY2133" s="10"/>
      <c r="BZ2133" s="10"/>
      <c r="CA2133" s="10"/>
      <c r="CB2133" s="10"/>
      <c r="CC2133" s="10"/>
      <c r="CD2133" s="10"/>
      <c r="CE2133" s="10"/>
      <c r="CF2133" s="10"/>
      <c r="CG2133" s="10"/>
      <c r="CH2133" s="10"/>
      <c r="CI2133" s="10"/>
      <c r="CJ2133" s="10"/>
      <c r="CK2133" s="10"/>
      <c r="CL2133" s="10"/>
      <c r="CM2133" s="10"/>
      <c r="CN2133" s="10"/>
      <c r="CO2133" s="10"/>
      <c r="CP2133" s="10"/>
      <c r="CQ2133" s="10"/>
      <c r="CR2133" s="10"/>
      <c r="CS2133" s="10"/>
      <c r="CT2133" s="10"/>
      <c r="CU2133" s="10"/>
      <c r="CV2133" s="10"/>
      <c r="CW2133" s="10"/>
      <c r="CX2133" s="10"/>
      <c r="CY2133" s="10"/>
      <c r="CZ2133" s="10"/>
      <c r="DA2133" s="10"/>
      <c r="DB2133" s="10"/>
      <c r="DC2133" s="10"/>
      <c r="DD2133" s="10"/>
      <c r="DE2133" s="10"/>
      <c r="DF2133" s="10"/>
      <c r="DG2133" s="10"/>
      <c r="DH2133" s="10"/>
      <c r="DI2133" s="10"/>
      <c r="DJ2133" s="10"/>
      <c r="DK2133" s="10"/>
      <c r="DL2133" s="10"/>
      <c r="DM2133" s="10"/>
      <c r="DN2133" s="10"/>
      <c r="DO2133" s="10"/>
      <c r="DP2133" s="10"/>
      <c r="DQ2133" s="10"/>
      <c r="DR2133" s="10"/>
      <c r="DS2133" s="10"/>
    </row>
    <row r="2134" spans="1:123" s="101" customFormat="1" ht="10.95" customHeight="1" x14ac:dyDescent="0.25">
      <c r="A2134" s="75" t="s">
        <v>348</v>
      </c>
      <c r="B2134" s="95" t="str">
        <f t="shared" ref="B2134:B2136" si="598">IF(E2134&gt;0,"Bud02 " &amp; C2134 &amp;","&amp;D2134&amp;",'"&amp;E2134&amp;"',"&amp;1*R2134)</f>
        <v>Bud02 2020,5008,'533000',10188.3166666667</v>
      </c>
      <c r="C2134" s="96">
        <f t="shared" ref="C2134:C2136" si="599">$E$5</f>
        <v>2020</v>
      </c>
      <c r="D2134" s="96">
        <v>5008</v>
      </c>
      <c r="E2134" s="97">
        <f>IF(LEFT(H2134,1) = "x",H2134,F2134)</f>
        <v>533000</v>
      </c>
      <c r="F2134" s="90">
        <v>533000</v>
      </c>
      <c r="G2134" s="98">
        <f>IF(""="",1,SUBSTITUTE(SUBSTITUTE("","xxp","xpp"),"xppm13","xppm08"))</f>
        <v>1</v>
      </c>
      <c r="H2134" s="98">
        <f>IF(""="",1,"")</f>
        <v>1</v>
      </c>
      <c r="I2134" s="98">
        <f>IF(""="",1,IF(LEFT("",1)&lt;&gt;"E","",1))</f>
        <v>1</v>
      </c>
      <c r="J2134" s="98">
        <f>IF(""="",1,IF(LEFT("",1)="E","",1))</f>
        <v>1</v>
      </c>
      <c r="K2134" s="99" t="s">
        <v>368</v>
      </c>
      <c r="L2134" s="91">
        <v>5008</v>
      </c>
      <c r="M2134" s="100" t="str">
        <f>IF(LEFT($G2134,4)="xppm","*","")</f>
        <v/>
      </c>
      <c r="N2134" s="101" t="str">
        <f>UPPER(TRIM("          UTILITIES"))</f>
        <v>UTILITIES</v>
      </c>
      <c r="P2134" s="102" t="s">
        <v>356</v>
      </c>
      <c r="R2134" s="109">
        <f>IFERROR(IF(1*AB2134&gt;0,AB2134,V2134),V2134)</f>
        <v>10188.316666666668</v>
      </c>
      <c r="S2134" s="108"/>
      <c r="T2134" s="101">
        <f>IFERROR(IF(LEFT($G2134,4)="xppm",AD2134/VLOOKUP($G2134,$K$11:$Z$28,T$1,0),IF(LEFT($J2134,1)="E",AD2134/VLOOKUP($J2134,$K$11:$Z$28,T$1,0),AD2134/T$6)),"")</f>
        <v>7848.47</v>
      </c>
      <c r="V2134" s="101">
        <f>IFERROR(IF(LEFT($G2134,4)="xppm",AF2134/VLOOKUP($G2134,$K$11:$Z$28,V$1,0),IF(LEFT($J2134,1)="E",AF2134/VLOOKUP($J2134,$K$11:$Z$28,V$1,0),AF2134/V$6)),"")</f>
        <v>10188.316666666668</v>
      </c>
      <c r="X2134" s="101">
        <f>IFERROR(IF(LEFT($G2134,4)="xppm",AH2134/VLOOKUP($G2134,$K$11:$Z$28,X$1,0),IF(LEFT($J2134,1)="E",AH2134/VLOOKUP($J2134,$K$11:$Z$28,X$1,0),AH2134/X$6)),"")</f>
        <v>11866.478333333333</v>
      </c>
      <c r="Z2134" s="101">
        <f>IFERROR(IF(LEFT($G2134,4)="xppm",AJ2134/VLOOKUP($G2134,$K$11:$Z$28,Z$1,0),IF(LEFT($J2134,1)="E",AJ2134/VLOOKUP($J2134,$K$11:$Z$28,Z$1,0),AJ2134/Z$6)),"")</f>
        <v>11866</v>
      </c>
      <c r="AA2134" s="108"/>
      <c r="AB2134" s="99">
        <f>IFERROR(IF(LEFT($G2134,4)="xppm",AL2134/VLOOKUP($G2134,$K$11:$Z$28,AB$1,0),IF(LEFT($J2134,1)="E",AL2134/VLOOKUP($J2134,$K$11:$AB$28,AB$1,0),AL2134/AB$6)),"")</f>
        <v>0</v>
      </c>
      <c r="AC2134" s="110"/>
      <c r="AD2134" s="14">
        <v>23545.41</v>
      </c>
      <c r="AE2134" s="14"/>
      <c r="AF2134" s="14">
        <v>91694.85</v>
      </c>
      <c r="AG2134" s="14"/>
      <c r="AH2134" s="14">
        <v>142397.74</v>
      </c>
      <c r="AI2134" s="14"/>
      <c r="AJ2134" s="14">
        <v>142392</v>
      </c>
      <c r="AK2134" s="65"/>
      <c r="AL2134" s="14">
        <v>0</v>
      </c>
      <c r="AM2134" s="65"/>
      <c r="AN2134" s="25">
        <v>17458.23</v>
      </c>
      <c r="AO2134" s="25">
        <v>8859.91</v>
      </c>
      <c r="AP2134" s="25">
        <v>13256.01</v>
      </c>
      <c r="AQ2134" s="25">
        <v>13153.7</v>
      </c>
      <c r="AR2134" s="25">
        <v>11541.97</v>
      </c>
      <c r="AS2134" s="25">
        <v>11920.5</v>
      </c>
      <c r="AT2134" s="25">
        <v>10142.81</v>
      </c>
      <c r="AU2134" s="25">
        <v>11788.07</v>
      </c>
      <c r="AV2134" s="25">
        <v>9602.39</v>
      </c>
      <c r="AW2134" s="25">
        <v>7657.92</v>
      </c>
      <c r="AX2134" s="25">
        <v>8647.3799999999992</v>
      </c>
      <c r="AY2134" s="25">
        <v>7240.11</v>
      </c>
      <c r="AZ2134" s="108"/>
      <c r="BA2134" s="10"/>
      <c r="BB2134" s="10"/>
      <c r="BC2134" s="10"/>
      <c r="BD2134" s="10"/>
      <c r="BE2134" s="10"/>
      <c r="BF2134" s="10"/>
      <c r="BG2134" s="10"/>
      <c r="BH2134" s="10"/>
      <c r="BI2134" s="10"/>
      <c r="BJ2134" s="10"/>
      <c r="BK2134" s="10"/>
      <c r="BL2134" s="10"/>
      <c r="BM2134" s="10"/>
      <c r="BN2134" s="10"/>
      <c r="BO2134" s="10"/>
      <c r="BP2134" s="10"/>
      <c r="BQ2134" s="10"/>
      <c r="BR2134" s="10"/>
      <c r="BS2134" s="10"/>
      <c r="BT2134" s="10"/>
      <c r="BU2134" s="10"/>
      <c r="BV2134" s="10"/>
      <c r="BW2134" s="10"/>
      <c r="BX2134" s="10"/>
      <c r="BY2134" s="10"/>
      <c r="BZ2134" s="10"/>
      <c r="CA2134" s="10"/>
      <c r="CB2134" s="10"/>
      <c r="CC2134" s="10"/>
      <c r="CD2134" s="10"/>
      <c r="CE2134" s="10"/>
      <c r="CF2134" s="10"/>
      <c r="CG2134" s="10"/>
      <c r="CH2134" s="10"/>
      <c r="CI2134" s="10"/>
      <c r="CJ2134" s="10"/>
      <c r="CK2134" s="10"/>
      <c r="CL2134" s="10"/>
      <c r="CM2134" s="10"/>
      <c r="CN2134" s="10"/>
      <c r="CO2134" s="10"/>
      <c r="CP2134" s="10"/>
      <c r="CQ2134" s="10"/>
      <c r="CR2134" s="10"/>
      <c r="CS2134" s="10"/>
      <c r="CT2134" s="10"/>
      <c r="CU2134" s="10"/>
      <c r="CV2134" s="10"/>
      <c r="CW2134" s="10"/>
      <c r="CX2134" s="10"/>
      <c r="CY2134" s="10"/>
      <c r="CZ2134" s="10"/>
      <c r="DA2134" s="10"/>
      <c r="DB2134" s="10"/>
      <c r="DC2134" s="10"/>
      <c r="DD2134" s="10"/>
      <c r="DE2134" s="10"/>
      <c r="DF2134" s="10"/>
      <c r="DG2134" s="10"/>
      <c r="DH2134" s="10"/>
      <c r="DI2134" s="10"/>
      <c r="DJ2134" s="10"/>
      <c r="DK2134" s="10"/>
      <c r="DL2134" s="10"/>
      <c r="DM2134" s="10"/>
      <c r="DN2134" s="10"/>
      <c r="DO2134" s="10"/>
      <c r="DP2134" s="10"/>
      <c r="DQ2134" s="10"/>
      <c r="DR2134" s="10"/>
      <c r="DS2134" s="10"/>
    </row>
    <row r="2135" spans="1:123" s="101" customFormat="1" ht="10.95" customHeight="1" x14ac:dyDescent="0.25">
      <c r="A2135" s="75" t="s">
        <v>348</v>
      </c>
      <c r="B2135" s="95" t="str">
        <f t="shared" si="598"/>
        <v>Bud02 2020,5008,'536000',4346.71333333333</v>
      </c>
      <c r="C2135" s="96">
        <f t="shared" si="599"/>
        <v>2020</v>
      </c>
      <c r="D2135" s="96">
        <v>5008</v>
      </c>
      <c r="E2135" s="97">
        <f>IF(LEFT(H2135,1) = "x",H2135,F2135)</f>
        <v>536000</v>
      </c>
      <c r="F2135" s="90">
        <v>536000</v>
      </c>
      <c r="G2135" s="98">
        <f>IF(""="",1,SUBSTITUTE(SUBSTITUTE("","xxp","xpp"),"xppm13","xppm08"))</f>
        <v>1</v>
      </c>
      <c r="H2135" s="98">
        <f>IF(""="",1,"")</f>
        <v>1</v>
      </c>
      <c r="I2135" s="98">
        <f>IF(""="",1,IF(LEFT("",1)&lt;&gt;"E","",1))</f>
        <v>1</v>
      </c>
      <c r="J2135" s="98">
        <f>IF(""="",1,IF(LEFT("",1)="E","",1))</f>
        <v>1</v>
      </c>
      <c r="K2135" s="99" t="s">
        <v>369</v>
      </c>
      <c r="L2135" s="91">
        <v>5008</v>
      </c>
      <c r="M2135" s="100" t="str">
        <f>IF(LEFT($G2135,4)="xppm","*","")</f>
        <v/>
      </c>
      <c r="N2135" s="101" t="str">
        <f>UPPER(TRIM("          REPAIRS &amp; MAINTENANCE/SUPPLIES"))</f>
        <v>REPAIRS &amp; MAINTENANCE/SUPPLIES</v>
      </c>
      <c r="P2135" s="102" t="s">
        <v>370</v>
      </c>
      <c r="R2135" s="109">
        <f>IFERROR(IF(1*AB2135&gt;0,AB2135,V2135),V2135)</f>
        <v>4346.7133333333331</v>
      </c>
      <c r="S2135" s="108"/>
      <c r="T2135" s="101">
        <f>IFERROR(IF(LEFT($G2135,4)="xppm",AD2135/VLOOKUP($G2135,$K$11:$Z$28,T$1,0),IF(LEFT($J2135,1)="E",AD2135/VLOOKUP($J2135,$K$11:$Z$28,T$1,0),AD2135/T$6)),"")</f>
        <v>4991.88</v>
      </c>
      <c r="V2135" s="101">
        <f>IFERROR(IF(LEFT($G2135,4)="xppm",AF2135/VLOOKUP($G2135,$K$11:$Z$28,V$1,0),IF(LEFT($J2135,1)="E",AF2135/VLOOKUP($J2135,$K$11:$Z$28,V$1,0),AF2135/V$6)),"")</f>
        <v>4346.7133333333331</v>
      </c>
      <c r="X2135" s="101">
        <f>IFERROR(IF(LEFT($G2135,4)="xppm",AH2135/VLOOKUP($G2135,$K$11:$Z$28,X$1,0),IF(LEFT($J2135,1)="E",AH2135/VLOOKUP($J2135,$K$11:$Z$28,X$1,0),AH2135/X$6)),"")</f>
        <v>3353.0550000000003</v>
      </c>
      <c r="Z2135" s="101">
        <f>IFERROR(IF(LEFT($G2135,4)="xppm",AJ2135/VLOOKUP($G2135,$K$11:$Z$28,Z$1,0),IF(LEFT($J2135,1)="E",AJ2135/VLOOKUP($J2135,$K$11:$Z$28,Z$1,0),AJ2135/Z$6)),"")</f>
        <v>2565.1141666666667</v>
      </c>
      <c r="AA2135" s="108"/>
      <c r="AB2135" s="99">
        <f>IFERROR(IF(LEFT($G2135,4)="xppm",AL2135/VLOOKUP($G2135,$K$11:$Z$28,AB$1,0),IF(LEFT($J2135,1)="E",AL2135/VLOOKUP($J2135,$K$11:$AB$28,AB$1,0),AL2135/AB$6)),"")</f>
        <v>0</v>
      </c>
      <c r="AC2135" s="110"/>
      <c r="AD2135" s="14">
        <v>14975.64</v>
      </c>
      <c r="AE2135" s="14"/>
      <c r="AF2135" s="14">
        <v>39120.42</v>
      </c>
      <c r="AG2135" s="14"/>
      <c r="AH2135" s="14">
        <v>40236.660000000003</v>
      </c>
      <c r="AI2135" s="14"/>
      <c r="AJ2135" s="14">
        <v>30781.37</v>
      </c>
      <c r="AK2135" s="65"/>
      <c r="AL2135" s="14">
        <v>0</v>
      </c>
      <c r="AM2135" s="65"/>
      <c r="AN2135" s="25">
        <v>1185.81</v>
      </c>
      <c r="AO2135" s="25">
        <v>3827.41</v>
      </c>
      <c r="AP2135" s="25">
        <v>8425.34</v>
      </c>
      <c r="AQ2135" s="25">
        <v>3982.11</v>
      </c>
      <c r="AR2135" s="25">
        <v>3734.3</v>
      </c>
      <c r="AS2135" s="25">
        <v>3645.67</v>
      </c>
      <c r="AT2135" s="25">
        <v>2859.29</v>
      </c>
      <c r="AU2135" s="25">
        <v>4407.1099999999997</v>
      </c>
      <c r="AV2135" s="25">
        <v>5516.3</v>
      </c>
      <c r="AW2135" s="25">
        <v>6474.46</v>
      </c>
      <c r="AX2135" s="25">
        <v>6813.24</v>
      </c>
      <c r="AY2135" s="25">
        <v>1687.94</v>
      </c>
      <c r="AZ2135" s="108"/>
      <c r="BA2135" s="10"/>
      <c r="BB2135" s="10"/>
      <c r="BC2135" s="10"/>
      <c r="BD2135" s="10"/>
      <c r="BE2135" s="10"/>
      <c r="BF2135" s="10"/>
      <c r="BG2135" s="10"/>
      <c r="BH2135" s="10"/>
      <c r="BI2135" s="10"/>
      <c r="BJ2135" s="10"/>
      <c r="BK2135" s="10"/>
      <c r="BL2135" s="10"/>
      <c r="BM2135" s="10"/>
      <c r="BN2135" s="10"/>
      <c r="BO2135" s="10"/>
      <c r="BP2135" s="10"/>
      <c r="BQ2135" s="10"/>
      <c r="BR2135" s="10"/>
      <c r="BS2135" s="10"/>
      <c r="BT2135" s="10"/>
      <c r="BU2135" s="10"/>
      <c r="BV2135" s="10"/>
      <c r="BW2135" s="10"/>
      <c r="BX2135" s="10"/>
      <c r="BY2135" s="10"/>
      <c r="BZ2135" s="10"/>
      <c r="CA2135" s="10"/>
      <c r="CB2135" s="10"/>
      <c r="CC2135" s="10"/>
      <c r="CD2135" s="10"/>
      <c r="CE2135" s="10"/>
      <c r="CF2135" s="10"/>
      <c r="CG2135" s="10"/>
      <c r="CH2135" s="10"/>
      <c r="CI2135" s="10"/>
      <c r="CJ2135" s="10"/>
      <c r="CK2135" s="10"/>
      <c r="CL2135" s="10"/>
      <c r="CM2135" s="10"/>
      <c r="CN2135" s="10"/>
      <c r="CO2135" s="10"/>
      <c r="CP2135" s="10"/>
      <c r="CQ2135" s="10"/>
      <c r="CR2135" s="10"/>
      <c r="CS2135" s="10"/>
      <c r="CT2135" s="10"/>
      <c r="CU2135" s="10"/>
      <c r="CV2135" s="10"/>
      <c r="CW2135" s="10"/>
      <c r="CX2135" s="10"/>
      <c r="CY2135" s="10"/>
      <c r="CZ2135" s="10"/>
      <c r="DA2135" s="10"/>
      <c r="DB2135" s="10"/>
      <c r="DC2135" s="10"/>
      <c r="DD2135" s="10"/>
      <c r="DE2135" s="10"/>
      <c r="DF2135" s="10"/>
      <c r="DG2135" s="10"/>
      <c r="DH2135" s="10"/>
      <c r="DI2135" s="10"/>
      <c r="DJ2135" s="10"/>
      <c r="DK2135" s="10"/>
      <c r="DL2135" s="10"/>
      <c r="DM2135" s="10"/>
      <c r="DN2135" s="10"/>
      <c r="DO2135" s="10"/>
      <c r="DP2135" s="10"/>
      <c r="DQ2135" s="10"/>
      <c r="DR2135" s="10"/>
      <c r="DS2135" s="10"/>
    </row>
    <row r="2136" spans="1:123" s="101" customFormat="1" ht="10.95" customHeight="1" x14ac:dyDescent="0.25">
      <c r="A2136" s="75" t="s">
        <v>348</v>
      </c>
      <c r="B2136" s="95" t="str">
        <f t="shared" si="598"/>
        <v>Bud02 2020,5008,'534000',2545.82444444444</v>
      </c>
      <c r="C2136" s="96">
        <f t="shared" si="599"/>
        <v>2020</v>
      </c>
      <c r="D2136" s="96">
        <v>5008</v>
      </c>
      <c r="E2136" s="97">
        <f>IF(LEFT(H2136,1) = "x",H2136,F2136)</f>
        <v>534000</v>
      </c>
      <c r="F2136" s="90">
        <v>534000</v>
      </c>
      <c r="G2136" s="98">
        <f>IF(""="",1,SUBSTITUTE(SUBSTITUTE("","xxp","xpp"),"xppm13","xppm08"))</f>
        <v>1</v>
      </c>
      <c r="H2136" s="98">
        <f>IF(""="",1,"")</f>
        <v>1</v>
      </c>
      <c r="I2136" s="98">
        <f>IF(""="",1,IF(LEFT("",1)&lt;&gt;"E","",1))</f>
        <v>1</v>
      </c>
      <c r="J2136" s="98">
        <f>IF(""="",1,IF(LEFT("",1)="E","",1))</f>
        <v>1</v>
      </c>
      <c r="K2136" s="99" t="s">
        <v>371</v>
      </c>
      <c r="L2136" s="91">
        <v>5008</v>
      </c>
      <c r="M2136" s="100" t="str">
        <f>IF(LEFT($G2136,4)="xppm","*","")</f>
        <v/>
      </c>
      <c r="N2136" s="101" t="str">
        <f>UPPER(TRIM("          CONTRACT SERVICES"))</f>
        <v>CONTRACT SERVICES</v>
      </c>
      <c r="P2136" s="102" t="s">
        <v>370</v>
      </c>
      <c r="R2136" s="109">
        <f>IFERROR(IF(1*AB2136&gt;0,AB2136,V2136),V2136)</f>
        <v>2545.8244444444445</v>
      </c>
      <c r="S2136" s="108"/>
      <c r="T2136" s="101">
        <f>IFERROR(IF(LEFT($G2136,4)="xppm",AD2136/VLOOKUP($G2136,$K$11:$Z$28,T$1,0),IF(LEFT($J2136,1)="E",AD2136/VLOOKUP($J2136,$K$11:$Z$28,T$1,0),AD2136/T$6)),"")</f>
        <v>1619.62</v>
      </c>
      <c r="V2136" s="101">
        <f>IFERROR(IF(LEFT($G2136,4)="xppm",AF2136/VLOOKUP($G2136,$K$11:$Z$28,V$1,0),IF(LEFT($J2136,1)="E",AF2136/VLOOKUP($J2136,$K$11:$Z$28,V$1,0),AF2136/V$6)),"")</f>
        <v>2545.8244444444445</v>
      </c>
      <c r="X2136" s="101">
        <f>IFERROR(IF(LEFT($G2136,4)="xppm",AH2136/VLOOKUP($G2136,$K$11:$Z$28,X$1,0),IF(LEFT($J2136,1)="E",AH2136/VLOOKUP($J2136,$K$11:$Z$28,X$1,0),AH2136/X$6)),"")</f>
        <v>1977.8208333333332</v>
      </c>
      <c r="Z2136" s="101">
        <f>IFERROR(IF(LEFT($G2136,4)="xppm",AJ2136/VLOOKUP($G2136,$K$11:$Z$28,Z$1,0),IF(LEFT($J2136,1)="E",AJ2136/VLOOKUP($J2136,$K$11:$Z$28,Z$1,0),AJ2136/Z$6)),"")</f>
        <v>1968</v>
      </c>
      <c r="AA2136" s="108"/>
      <c r="AB2136" s="99">
        <f>IFERROR(IF(LEFT($G2136,4)="xppm",AL2136/VLOOKUP($G2136,$K$11:$Z$28,AB$1,0),IF(LEFT($J2136,1)="E",AL2136/VLOOKUP($J2136,$K$11:$AB$28,AB$1,0),AL2136/AB$6)),"")</f>
        <v>0</v>
      </c>
      <c r="AC2136" s="110"/>
      <c r="AD2136" s="14">
        <v>4858.8599999999997</v>
      </c>
      <c r="AE2136" s="14"/>
      <c r="AF2136" s="14">
        <v>22912.42</v>
      </c>
      <c r="AG2136" s="14"/>
      <c r="AH2136" s="14">
        <v>23733.85</v>
      </c>
      <c r="AI2136" s="14"/>
      <c r="AJ2136" s="14">
        <v>23616</v>
      </c>
      <c r="AK2136" s="65"/>
      <c r="AL2136" s="14">
        <v>0</v>
      </c>
      <c r="AM2136" s="65"/>
      <c r="AN2136" s="25">
        <v>543.35</v>
      </c>
      <c r="AO2136" s="25">
        <v>279.17</v>
      </c>
      <c r="AP2136" s="25">
        <v>1212.22</v>
      </c>
      <c r="AQ2136" s="25">
        <v>3007.17</v>
      </c>
      <c r="AR2136" s="25">
        <v>10202.16</v>
      </c>
      <c r="AS2136" s="25">
        <v>1337.12</v>
      </c>
      <c r="AT2136" s="25">
        <v>450.12</v>
      </c>
      <c r="AU2136" s="25">
        <v>1024.1199999999999</v>
      </c>
      <c r="AV2136" s="25">
        <v>2032.87</v>
      </c>
      <c r="AW2136" s="25">
        <v>3054.94</v>
      </c>
      <c r="AX2136" s="25">
        <v>812.63</v>
      </c>
      <c r="AY2136" s="25">
        <v>991.29</v>
      </c>
      <c r="AZ2136" s="108"/>
      <c r="BA2136" s="10"/>
      <c r="BB2136" s="10"/>
      <c r="BC2136" s="10"/>
      <c r="BD2136" s="10"/>
      <c r="BE2136" s="10"/>
      <c r="BF2136" s="10"/>
      <c r="BG2136" s="10"/>
      <c r="BH2136" s="10"/>
      <c r="BI2136" s="10"/>
      <c r="BJ2136" s="10"/>
      <c r="BK2136" s="10"/>
      <c r="BL2136" s="10"/>
      <c r="BM2136" s="10"/>
      <c r="BN2136" s="10"/>
      <c r="BO2136" s="10"/>
      <c r="BP2136" s="10"/>
      <c r="BQ2136" s="10"/>
      <c r="BR2136" s="10"/>
      <c r="BS2136" s="10"/>
      <c r="BT2136" s="10"/>
      <c r="BU2136" s="10"/>
      <c r="BV2136" s="10"/>
      <c r="BW2136" s="10"/>
      <c r="BX2136" s="10"/>
      <c r="BY2136" s="10"/>
      <c r="BZ2136" s="10"/>
      <c r="CA2136" s="10"/>
      <c r="CB2136" s="10"/>
      <c r="CC2136" s="10"/>
      <c r="CD2136" s="10"/>
      <c r="CE2136" s="10"/>
      <c r="CF2136" s="10"/>
      <c r="CG2136" s="10"/>
      <c r="CH2136" s="10"/>
      <c r="CI2136" s="10"/>
      <c r="CJ2136" s="10"/>
      <c r="CK2136" s="10"/>
      <c r="CL2136" s="10"/>
      <c r="CM2136" s="10"/>
      <c r="CN2136" s="10"/>
      <c r="CO2136" s="10"/>
      <c r="CP2136" s="10"/>
      <c r="CQ2136" s="10"/>
      <c r="CR2136" s="10"/>
      <c r="CS2136" s="10"/>
      <c r="CT2136" s="10"/>
      <c r="CU2136" s="10"/>
      <c r="CV2136" s="10"/>
      <c r="CW2136" s="10"/>
      <c r="CX2136" s="10"/>
      <c r="CY2136" s="10"/>
      <c r="CZ2136" s="10"/>
      <c r="DA2136" s="10"/>
      <c r="DB2136" s="10"/>
      <c r="DC2136" s="10"/>
      <c r="DD2136" s="10"/>
      <c r="DE2136" s="10"/>
      <c r="DF2136" s="10"/>
      <c r="DG2136" s="10"/>
      <c r="DH2136" s="10"/>
      <c r="DI2136" s="10"/>
      <c r="DJ2136" s="10"/>
      <c r="DK2136" s="10"/>
      <c r="DL2136" s="10"/>
      <c r="DM2136" s="10"/>
      <c r="DN2136" s="10"/>
      <c r="DO2136" s="10"/>
      <c r="DP2136" s="10"/>
      <c r="DQ2136" s="10"/>
      <c r="DR2136" s="10"/>
      <c r="DS2136" s="10"/>
    </row>
    <row r="2137" spans="1:123" ht="4.05" customHeight="1" x14ac:dyDescent="0.25">
      <c r="A2137" s="75" t="s">
        <v>348</v>
      </c>
      <c r="E2137" s="111"/>
      <c r="F2137" s="112"/>
      <c r="T2137" s="25"/>
      <c r="U2137" s="25"/>
      <c r="V2137" s="25"/>
      <c r="W2137" s="25"/>
      <c r="X2137" s="25"/>
      <c r="Y2137" s="25"/>
      <c r="Z2137" s="25"/>
      <c r="AA2137" s="25"/>
      <c r="AB2137" s="14"/>
      <c r="AC2137" s="14"/>
    </row>
    <row r="2138" spans="1:123" s="86" customFormat="1" ht="15" customHeight="1" x14ac:dyDescent="0.25">
      <c r="A2138" s="75" t="s">
        <v>348</v>
      </c>
      <c r="B2138" s="80"/>
      <c r="C2138" s="80"/>
      <c r="D2138" s="80"/>
      <c r="E2138" s="81"/>
      <c r="F2138" s="82"/>
      <c r="G2138" s="81"/>
      <c r="H2138" s="81"/>
      <c r="I2138" s="81"/>
      <c r="J2138" s="81"/>
      <c r="K2138" s="81"/>
      <c r="L2138" s="83">
        <f>L2139</f>
        <v>5008</v>
      </c>
      <c r="M2138" s="84" t="s">
        <v>372</v>
      </c>
      <c r="N2138" s="84"/>
      <c r="O2138" s="84"/>
      <c r="P2138" s="84"/>
      <c r="Q2138" s="84"/>
      <c r="R2138" s="84"/>
      <c r="S2138" s="84"/>
      <c r="T2138" s="84"/>
      <c r="U2138" s="84"/>
      <c r="V2138" s="84"/>
      <c r="W2138" s="84"/>
      <c r="X2138" s="84"/>
      <c r="Y2138" s="84"/>
      <c r="Z2138" s="84"/>
      <c r="AA2138" s="84"/>
      <c r="AB2138" s="81"/>
      <c r="AC2138" s="81"/>
      <c r="AD2138" s="14"/>
      <c r="AE2138" s="14"/>
      <c r="AF2138" s="14"/>
      <c r="AG2138" s="14"/>
      <c r="AH2138" s="14"/>
      <c r="AI2138" s="14"/>
      <c r="AJ2138" s="14"/>
      <c r="AK2138" s="14"/>
      <c r="AL2138" s="14"/>
      <c r="AM2138" s="14"/>
      <c r="AN2138" s="85"/>
      <c r="AO2138" s="85"/>
      <c r="AP2138" s="85"/>
      <c r="AQ2138" s="85"/>
      <c r="AR2138" s="85"/>
      <c r="AS2138" s="85"/>
      <c r="AT2138" s="85"/>
      <c r="AU2138" s="85"/>
      <c r="AV2138" s="85"/>
      <c r="AW2138" s="85"/>
      <c r="AX2138" s="85"/>
      <c r="AY2138" s="85"/>
      <c r="AZ2138" s="84"/>
      <c r="BA2138" s="10"/>
      <c r="BB2138" s="10"/>
      <c r="BC2138" s="10"/>
      <c r="BD2138" s="10"/>
      <c r="BE2138" s="10"/>
      <c r="BF2138" s="10"/>
      <c r="BG2138" s="10"/>
      <c r="BH2138" s="10"/>
      <c r="BI2138" s="10"/>
      <c r="BJ2138" s="10"/>
      <c r="BK2138" s="10"/>
      <c r="BL2138" s="10"/>
      <c r="BM2138" s="10"/>
      <c r="BN2138" s="10"/>
      <c r="BO2138" s="10"/>
      <c r="BP2138" s="10"/>
      <c r="BQ2138" s="10"/>
      <c r="BR2138" s="10"/>
      <c r="BS2138" s="10"/>
      <c r="BT2138" s="10"/>
      <c r="BU2138" s="10"/>
      <c r="BV2138" s="10"/>
      <c r="BW2138" s="10"/>
      <c r="BX2138" s="10"/>
      <c r="BY2138" s="10"/>
      <c r="BZ2138" s="10"/>
      <c r="CA2138" s="10"/>
      <c r="CB2138" s="10"/>
      <c r="CC2138" s="10"/>
      <c r="CD2138" s="10"/>
      <c r="CE2138" s="10"/>
      <c r="CF2138" s="10"/>
      <c r="CG2138" s="10"/>
      <c r="CH2138" s="10"/>
      <c r="CI2138" s="10"/>
      <c r="CJ2138" s="10"/>
      <c r="CK2138" s="10"/>
      <c r="CL2138" s="10"/>
      <c r="CM2138" s="10"/>
      <c r="CN2138" s="10"/>
      <c r="CO2138" s="10"/>
      <c r="CP2138" s="10"/>
      <c r="CQ2138" s="10"/>
      <c r="CR2138" s="10"/>
      <c r="CS2138" s="10"/>
      <c r="CT2138" s="10"/>
      <c r="CU2138" s="10"/>
      <c r="CV2138" s="10"/>
      <c r="CW2138" s="10"/>
      <c r="CX2138" s="10"/>
      <c r="CY2138" s="10"/>
      <c r="CZ2138" s="10"/>
      <c r="DA2138" s="10"/>
      <c r="DB2138" s="10"/>
      <c r="DC2138" s="10"/>
      <c r="DD2138" s="10"/>
      <c r="DE2138" s="10"/>
      <c r="DF2138" s="10"/>
      <c r="DG2138" s="10"/>
      <c r="DH2138" s="10"/>
      <c r="DI2138" s="10"/>
      <c r="DJ2138" s="10"/>
      <c r="DK2138" s="10"/>
      <c r="DL2138" s="10"/>
      <c r="DM2138" s="10"/>
      <c r="DN2138" s="10"/>
      <c r="DO2138" s="10"/>
      <c r="DP2138" s="10"/>
      <c r="DQ2138" s="10"/>
      <c r="DR2138" s="10"/>
      <c r="DS2138" s="10"/>
    </row>
    <row r="2139" spans="1:123" s="101" customFormat="1" ht="10.95" customHeight="1" x14ac:dyDescent="0.25">
      <c r="A2139" s="75" t="s">
        <v>348</v>
      </c>
      <c r="B2139" s="95" t="str">
        <f t="shared" ref="B2139:B2150" si="600">IF(E2139&gt;0,"Bud02 " &amp; C2139 &amp;","&amp;D2139&amp;",'"&amp;E2139&amp;"',"&amp;1*R2139)</f>
        <v>Bud02 2020,5008,'542500',1146.12111111111</v>
      </c>
      <c r="C2139" s="96">
        <f t="shared" ref="C2139:C2150" si="601">$E$5</f>
        <v>2020</v>
      </c>
      <c r="D2139" s="96">
        <v>5008</v>
      </c>
      <c r="E2139" s="97">
        <f>IF(LEFT(H2139,1) = "x",H2139,F2139)</f>
        <v>542500</v>
      </c>
      <c r="F2139" s="90">
        <v>542500</v>
      </c>
      <c r="G2139" s="98">
        <f>IF(""="",1,SUBSTITUTE(SUBSTITUTE("","xxp","xpp"),"xppm13","xppm08"))</f>
        <v>1</v>
      </c>
      <c r="H2139" s="98">
        <f>IF(""="",1,"")</f>
        <v>1</v>
      </c>
      <c r="I2139" s="98">
        <f>IF(""="",1,IF(LEFT("",1)&lt;&gt;"E","",1))</f>
        <v>1</v>
      </c>
      <c r="J2139" s="98">
        <f>IF(""="",1,IF(LEFT("",1)="E","",1))</f>
        <v>1</v>
      </c>
      <c r="K2139" s="99" t="s">
        <v>373</v>
      </c>
      <c r="L2139" s="91">
        <v>5008</v>
      </c>
      <c r="M2139" s="100" t="str">
        <f>IF(LEFT($G2139,4)="xppm","*","")</f>
        <v/>
      </c>
      <c r="N2139" s="101" t="str">
        <f>UPPER(TRIM("          MARKETING - ADVERTISING &amp; PROMOTION"))</f>
        <v>MARKETING - ADVERTISING &amp; PROMOTION</v>
      </c>
      <c r="P2139" s="102" t="s">
        <v>374</v>
      </c>
      <c r="R2139" s="109">
        <f>IFERROR(IF(1*AB2139&gt;0,AB2139,V2139),V2139)</f>
        <v>1146.1211111111111</v>
      </c>
      <c r="S2139" s="108"/>
      <c r="T2139" s="101">
        <f>IFERROR(IF(LEFT($G2139,4)="xppm",AD2139/VLOOKUP($G2139,$K$11:$Z$28,T$1,0),IF(LEFT($J2139,1)="E",AD2139/VLOOKUP($J2139,$K$11:$Z$28,T$1,0),AD2139/T$6)),"")</f>
        <v>1642.9466666666667</v>
      </c>
      <c r="V2139" s="101">
        <f>IFERROR(IF(LEFT($G2139,4)="xppm",AF2139/VLOOKUP($G2139,$K$11:$Z$28,V$1,0),IF(LEFT($J2139,1)="E",AF2139/VLOOKUP($J2139,$K$11:$Z$28,V$1,0),AF2139/V$6)),"")</f>
        <v>1146.1211111111111</v>
      </c>
      <c r="X2139" s="101">
        <f>IFERROR(IF(LEFT($G2139,4)="xppm",AH2139/VLOOKUP($G2139,$K$11:$Z$28,X$1,0),IF(LEFT($J2139,1)="E",AH2139/VLOOKUP($J2139,$K$11:$Z$28,X$1,0),AH2139/X$6)),"")</f>
        <v>1336.21</v>
      </c>
      <c r="Z2139" s="101">
        <f>IFERROR(IF(LEFT($G2139,4)="xppm",AJ2139/VLOOKUP($G2139,$K$11:$Z$28,Z$1,0),IF(LEFT($J2139,1)="E",AJ2139/VLOOKUP($J2139,$K$11:$Z$28,Z$1,0),AJ2139/Z$6)),"")</f>
        <v>1605.7416666666668</v>
      </c>
      <c r="AA2139" s="108"/>
      <c r="AB2139" s="99">
        <f>IFERROR(IF(LEFT($G2139,4)="xppm",AL2139/VLOOKUP($G2139,$K$11:$Z$28,AB$1,0),IF(LEFT($J2139,1)="E",AL2139/VLOOKUP($J2139,$K$11:$AB$28,AB$1,0),AL2139/AB$6)),"")</f>
        <v>0</v>
      </c>
      <c r="AC2139" s="110"/>
      <c r="AD2139" s="14">
        <v>4928.84</v>
      </c>
      <c r="AE2139" s="14"/>
      <c r="AF2139" s="14">
        <v>10315.09</v>
      </c>
      <c r="AG2139" s="14"/>
      <c r="AH2139" s="14">
        <v>16034.52</v>
      </c>
      <c r="AI2139" s="14"/>
      <c r="AJ2139" s="14">
        <v>19268.900000000001</v>
      </c>
      <c r="AK2139" s="65"/>
      <c r="AL2139" s="14">
        <v>0</v>
      </c>
      <c r="AM2139" s="65"/>
      <c r="AN2139" s="25">
        <v>1202.8</v>
      </c>
      <c r="AO2139" s="25">
        <v>419.82</v>
      </c>
      <c r="AP2139" s="25">
        <v>863.23</v>
      </c>
      <c r="AQ2139" s="25">
        <v>504.48</v>
      </c>
      <c r="AR2139" s="25">
        <v>1050.44</v>
      </c>
      <c r="AS2139" s="25">
        <v>886.64</v>
      </c>
      <c r="AT2139" s="25">
        <v>617.51</v>
      </c>
      <c r="AU2139" s="25">
        <v>1353.45</v>
      </c>
      <c r="AV2139" s="25">
        <v>973.73</v>
      </c>
      <c r="AW2139" s="25">
        <v>616.34</v>
      </c>
      <c r="AX2139" s="25">
        <v>520.28</v>
      </c>
      <c r="AY2139" s="25">
        <v>3792.22</v>
      </c>
      <c r="AZ2139" s="108"/>
      <c r="BA2139" s="10"/>
      <c r="BB2139" s="10"/>
      <c r="BC2139" s="10"/>
      <c r="BD2139" s="10"/>
      <c r="BE2139" s="10"/>
      <c r="BF2139" s="10"/>
      <c r="BG2139" s="10"/>
      <c r="BH2139" s="10"/>
      <c r="BI2139" s="10"/>
      <c r="BJ2139" s="10"/>
      <c r="BK2139" s="10"/>
      <c r="BL2139" s="10"/>
      <c r="BM2139" s="10"/>
      <c r="BN2139" s="10"/>
      <c r="BO2139" s="10"/>
      <c r="BP2139" s="10"/>
      <c r="BQ2139" s="10"/>
      <c r="BR2139" s="10"/>
      <c r="BS2139" s="10"/>
      <c r="BT2139" s="10"/>
      <c r="BU2139" s="10"/>
      <c r="BV2139" s="10"/>
      <c r="BW2139" s="10"/>
      <c r="BX2139" s="10"/>
      <c r="BY2139" s="10"/>
      <c r="BZ2139" s="10"/>
      <c r="CA2139" s="10"/>
      <c r="CB2139" s="10"/>
      <c r="CC2139" s="10"/>
      <c r="CD2139" s="10"/>
      <c r="CE2139" s="10"/>
      <c r="CF2139" s="10"/>
      <c r="CG2139" s="10"/>
      <c r="CH2139" s="10"/>
      <c r="CI2139" s="10"/>
      <c r="CJ2139" s="10"/>
      <c r="CK2139" s="10"/>
      <c r="CL2139" s="10"/>
      <c r="CM2139" s="10"/>
      <c r="CN2139" s="10"/>
      <c r="CO2139" s="10"/>
      <c r="CP2139" s="10"/>
      <c r="CQ2139" s="10"/>
      <c r="CR2139" s="10"/>
      <c r="CS2139" s="10"/>
      <c r="CT2139" s="10"/>
      <c r="CU2139" s="10"/>
      <c r="CV2139" s="10"/>
      <c r="CW2139" s="10"/>
      <c r="CX2139" s="10"/>
      <c r="CY2139" s="10"/>
      <c r="CZ2139" s="10"/>
      <c r="DA2139" s="10"/>
      <c r="DB2139" s="10"/>
      <c r="DC2139" s="10"/>
      <c r="DD2139" s="10"/>
      <c r="DE2139" s="10"/>
      <c r="DF2139" s="10"/>
      <c r="DG2139" s="10"/>
      <c r="DH2139" s="10"/>
      <c r="DI2139" s="10"/>
      <c r="DJ2139" s="10"/>
      <c r="DK2139" s="10"/>
      <c r="DL2139" s="10"/>
      <c r="DM2139" s="10"/>
      <c r="DN2139" s="10"/>
      <c r="DO2139" s="10"/>
      <c r="DP2139" s="10"/>
      <c r="DQ2139" s="10"/>
      <c r="DR2139" s="10"/>
      <c r="DS2139" s="10"/>
    </row>
    <row r="2140" spans="1:123" s="101" customFormat="1" ht="10.95" customHeight="1" x14ac:dyDescent="0.25">
      <c r="A2140" s="75" t="s">
        <v>348</v>
      </c>
      <c r="B2140" s="95" t="str">
        <f t="shared" si="600"/>
        <v>Bud02 2020,5008,'543200',301.355555555556</v>
      </c>
      <c r="C2140" s="96">
        <f t="shared" si="601"/>
        <v>2020</v>
      </c>
      <c r="D2140" s="96">
        <v>5008</v>
      </c>
      <c r="E2140" s="97">
        <f>IF(LEFT(H2140,1) = "x",H2140,F2140)</f>
        <v>543200</v>
      </c>
      <c r="F2140" s="90">
        <v>543200</v>
      </c>
      <c r="G2140" s="98">
        <f>IF(""="",1,SUBSTITUTE(SUBSTITUTE("","xxp","xpp"),"xppm13","xppm08"))</f>
        <v>1</v>
      </c>
      <c r="H2140" s="98">
        <f>IF(""="",1,"")</f>
        <v>1</v>
      </c>
      <c r="I2140" s="98">
        <f>IF(""="",1,IF(LEFT("",1)&lt;&gt;"E","",1))</f>
        <v>1</v>
      </c>
      <c r="J2140" s="98">
        <f>IF(""="",1,IF(LEFT("",1)="E","",1))</f>
        <v>1</v>
      </c>
      <c r="K2140" s="99" t="s">
        <v>375</v>
      </c>
      <c r="L2140" s="91">
        <v>5008</v>
      </c>
      <c r="M2140" s="100" t="str">
        <f>IF(LEFT($G2140,4)="xppm","*","")</f>
        <v/>
      </c>
      <c r="N2140" s="101" t="str">
        <f>UPPER(TRIM("          CONCIERGE - RESIDENT EXPENSES"))</f>
        <v>CONCIERGE - RESIDENT EXPENSES</v>
      </c>
      <c r="P2140" s="102" t="s">
        <v>376</v>
      </c>
      <c r="R2140" s="109">
        <f>IFERROR(IF(1*AB2140&gt;0,AB2140,V2140),V2140)</f>
        <v>301.35555555555555</v>
      </c>
      <c r="S2140" s="108"/>
      <c r="T2140" s="101">
        <f>IFERROR(IF(LEFT($G2140,4)="xppm",AD2140/VLOOKUP($G2140,$K$11:$Z$28,T$1,0),IF(LEFT($J2140,1)="E",AD2140/VLOOKUP($J2140,$K$11:$Z$28,T$1,0),AD2140/T$6)),"")</f>
        <v>275.51666666666665</v>
      </c>
      <c r="V2140" s="101">
        <f>IFERROR(IF(LEFT($G2140,4)="xppm",AF2140/VLOOKUP($G2140,$K$11:$Z$28,V$1,0),IF(LEFT($J2140,1)="E",AF2140/VLOOKUP($J2140,$K$11:$Z$28,V$1,0),AF2140/V$6)),"")</f>
        <v>301.35555555555555</v>
      </c>
      <c r="X2140" s="101">
        <f>IFERROR(IF(LEFT($G2140,4)="xppm",AH2140/VLOOKUP($G2140,$K$11:$Z$28,X$1,0),IF(LEFT($J2140,1)="E",AH2140/VLOOKUP($J2140,$K$11:$Z$28,X$1,0),AH2140/X$6)),"")</f>
        <v>779.43333333333339</v>
      </c>
      <c r="Z2140" s="101">
        <f>IFERROR(IF(LEFT($G2140,4)="xppm",AJ2140/VLOOKUP($G2140,$K$11:$Z$28,Z$1,0),IF(LEFT($J2140,1)="E",AJ2140/VLOOKUP($J2140,$K$11:$Z$28,Z$1,0),AJ2140/Z$6)),"")</f>
        <v>740</v>
      </c>
      <c r="AA2140" s="108"/>
      <c r="AB2140" s="99">
        <f>IFERROR(IF(LEFT($G2140,4)="xppm",AL2140/VLOOKUP($G2140,$K$11:$Z$28,AB$1,0),IF(LEFT($J2140,1)="E",AL2140/VLOOKUP($J2140,$K$11:$AB$28,AB$1,0),AL2140/AB$6)),"")</f>
        <v>0</v>
      </c>
      <c r="AC2140" s="110"/>
      <c r="AD2140" s="14">
        <v>826.55</v>
      </c>
      <c r="AE2140" s="14"/>
      <c r="AF2140" s="14">
        <v>2712.2</v>
      </c>
      <c r="AG2140" s="14"/>
      <c r="AH2140" s="14">
        <v>9353.2000000000007</v>
      </c>
      <c r="AI2140" s="14"/>
      <c r="AJ2140" s="14">
        <v>8880</v>
      </c>
      <c r="AK2140" s="65"/>
      <c r="AL2140" s="14">
        <v>0</v>
      </c>
      <c r="AM2140" s="65"/>
      <c r="AN2140" s="25">
        <v>654.61</v>
      </c>
      <c r="AO2140" s="25">
        <v>100.36</v>
      </c>
      <c r="AP2140" s="25">
        <v>459.29</v>
      </c>
      <c r="AQ2140" s="25">
        <v>525.26</v>
      </c>
      <c r="AR2140" s="25">
        <v>106.89</v>
      </c>
      <c r="AS2140" s="25">
        <v>250.45</v>
      </c>
      <c r="AT2140" s="25">
        <v>554.54999999999995</v>
      </c>
      <c r="AU2140" s="25">
        <v>210.12</v>
      </c>
      <c r="AV2140" s="25">
        <v>238.38</v>
      </c>
      <c r="AW2140" s="25">
        <v>310.27</v>
      </c>
      <c r="AX2140" s="25">
        <v>399.14</v>
      </c>
      <c r="AY2140" s="25">
        <v>117.14</v>
      </c>
      <c r="AZ2140" s="108"/>
      <c r="BA2140" s="10"/>
      <c r="BB2140" s="10"/>
      <c r="BC2140" s="10"/>
      <c r="BD2140" s="10"/>
      <c r="BE2140" s="10"/>
      <c r="BF2140" s="10"/>
      <c r="BG2140" s="10"/>
      <c r="BH2140" s="10"/>
      <c r="BI2140" s="10"/>
      <c r="BJ2140" s="10"/>
      <c r="BK2140" s="10"/>
      <c r="BL2140" s="10"/>
      <c r="BM2140" s="10"/>
      <c r="BN2140" s="10"/>
      <c r="BO2140" s="10"/>
      <c r="BP2140" s="10"/>
      <c r="BQ2140" s="10"/>
      <c r="BR2140" s="10"/>
      <c r="BS2140" s="10"/>
      <c r="BT2140" s="10"/>
      <c r="BU2140" s="10"/>
      <c r="BV2140" s="10"/>
      <c r="BW2140" s="10"/>
      <c r="BX2140" s="10"/>
      <c r="BY2140" s="10"/>
      <c r="BZ2140" s="10"/>
      <c r="CA2140" s="10"/>
      <c r="CB2140" s="10"/>
      <c r="CC2140" s="10"/>
      <c r="CD2140" s="10"/>
      <c r="CE2140" s="10"/>
      <c r="CF2140" s="10"/>
      <c r="CG2140" s="10"/>
      <c r="CH2140" s="10"/>
      <c r="CI2140" s="10"/>
      <c r="CJ2140" s="10"/>
      <c r="CK2140" s="10"/>
      <c r="CL2140" s="10"/>
      <c r="CM2140" s="10"/>
      <c r="CN2140" s="10"/>
      <c r="CO2140" s="10"/>
      <c r="CP2140" s="10"/>
      <c r="CQ2140" s="10"/>
      <c r="CR2140" s="10"/>
      <c r="CS2140" s="10"/>
      <c r="CT2140" s="10"/>
      <c r="CU2140" s="10"/>
      <c r="CV2140" s="10"/>
      <c r="CW2140" s="10"/>
      <c r="CX2140" s="10"/>
      <c r="CY2140" s="10"/>
      <c r="CZ2140" s="10"/>
      <c r="DA2140" s="10"/>
      <c r="DB2140" s="10"/>
      <c r="DC2140" s="10"/>
      <c r="DD2140" s="10"/>
      <c r="DE2140" s="10"/>
      <c r="DF2140" s="10"/>
      <c r="DG2140" s="10"/>
      <c r="DH2140" s="10"/>
      <c r="DI2140" s="10"/>
      <c r="DJ2140" s="10"/>
      <c r="DK2140" s="10"/>
      <c r="DL2140" s="10"/>
      <c r="DM2140" s="10"/>
      <c r="DN2140" s="10"/>
      <c r="DO2140" s="10"/>
      <c r="DP2140" s="10"/>
      <c r="DQ2140" s="10"/>
      <c r="DR2140" s="10"/>
      <c r="DS2140" s="10"/>
    </row>
    <row r="2141" spans="1:123" s="101" customFormat="1" ht="10.95" customHeight="1" x14ac:dyDescent="0.25">
      <c r="A2141" s="75" t="s">
        <v>348</v>
      </c>
      <c r="B2141" s="95" t="str">
        <f t="shared" si="600"/>
        <v>Bud02 2020,5008,'xga002',0.00113700559968497</v>
      </c>
      <c r="C2141" s="96">
        <f t="shared" si="601"/>
        <v>2020</v>
      </c>
      <c r="D2141" s="96">
        <v>5008</v>
      </c>
      <c r="E2141" s="97" t="str">
        <f>IF(LEFT(H2141,1) = "x",H2141,F2141)</f>
        <v>xga002</v>
      </c>
      <c r="F2141" s="90">
        <v>546000</v>
      </c>
      <c r="G2141" s="98">
        <f>IF(""="",1,SUBSTITUTE(SUBSTITUTE("","xxp","xpp"),"xppm13","xppm08"))</f>
        <v>1</v>
      </c>
      <c r="H2141" s="98" t="str">
        <f>IF("xga002"="",1,"xga002")</f>
        <v>xga002</v>
      </c>
      <c r="I2141" s="98">
        <f>IF("E1z"="",1,IF(LEFT("E1z",1)&lt;&gt;"E","E1z",1))</f>
        <v>1</v>
      </c>
      <c r="J2141" s="98" t="str">
        <f>IF("E1z"="",1,IF(LEFT("E1z",1)="E","E1z",1))</f>
        <v>E1z</v>
      </c>
      <c r="K2141" s="99" t="s">
        <v>377</v>
      </c>
      <c r="L2141" s="91">
        <v>5008</v>
      </c>
      <c r="M2141" s="100" t="str">
        <f>IF(LEFT($G2141,4)="xppm","*","")</f>
        <v/>
      </c>
      <c r="N2141" s="101" t="str">
        <f>UPPER(TRIM("          FINANCIAL CONSULTING FEES"))</f>
        <v>FINANCIAL CONSULTING FEES</v>
      </c>
      <c r="P2141" s="102" t="s">
        <v>356</v>
      </c>
      <c r="R2141" s="109">
        <f>IFERROR(IF(1*AB2141&gt;0,AB2141,V2141),V2141)</f>
        <v>1.1370055996849707E-3</v>
      </c>
      <c r="S2141" s="108"/>
      <c r="T2141" s="101">
        <f>IFERROR(IF(LEFT($G2141,4)="xppm",AD2141/VLOOKUP($G2141,$K$11:$Z$28,T$1,0),IF(LEFT($J2141,1)="E",AD2141/VLOOKUP($J2141,$K$11:$Z$28,T$1,0),AD2141/T$6)),"")</f>
        <v>1.1664948170361598E-3</v>
      </c>
      <c r="V2141" s="101">
        <f>IFERROR(IF(LEFT($G2141,4)="xppm",AF2141/VLOOKUP($G2141,$K$11:$Z$28,V$1,0),IF(LEFT($J2141,1)="E",AF2141/VLOOKUP($J2141,$K$11:$Z$28,V$1,0),AF2141/V$6)),"")</f>
        <v>1.1370055996849707E-3</v>
      </c>
      <c r="X2141" s="101">
        <f>IFERROR(IF(LEFT($G2141,4)="xppm",AH2141/VLOOKUP($G2141,$K$11:$Z$28,X$1,0),IF(LEFT($J2141,1)="E",AH2141/VLOOKUP($J2141,$K$11:$Z$28,X$1,0),AH2141/X$6)),"")</f>
        <v>1.3134926309729491E-3</v>
      </c>
      <c r="Z2141" s="101">
        <f>IFERROR(IF(LEFT($G2141,4)="xppm",AJ2141/VLOOKUP($G2141,$K$11:$Z$28,Z$1,0),IF(LEFT($J2141,1)="E",AJ2141/VLOOKUP($J2141,$K$11:$Z$28,Z$1,0),AJ2141/Z$6)),"")</f>
        <v>1.1959131912977557E-3</v>
      </c>
      <c r="AA2141" s="108"/>
      <c r="AB2141" s="99" t="str">
        <f>IFERROR(IF(LEFT($G2141,4)="xppm",AL2141/VLOOKUP($G2141,$K$11:$Z$28,AB$1,0),IF(LEFT($J2141,1)="E",AL2141/VLOOKUP($J2141,$K$11:$AB$28,AB$1,0),AL2141/AB$6)),"")</f>
        <v/>
      </c>
      <c r="AC2141" s="110"/>
      <c r="AD2141" s="14">
        <v>129293.62</v>
      </c>
      <c r="AE2141" s="14"/>
      <c r="AF2141" s="14">
        <v>379024.97</v>
      </c>
      <c r="AG2141" s="14"/>
      <c r="AH2141" s="14">
        <v>476297.6</v>
      </c>
      <c r="AI2141" s="14"/>
      <c r="AJ2141" s="14">
        <v>504546.06772200001</v>
      </c>
      <c r="AK2141" s="65"/>
      <c r="AL2141" s="14">
        <v>0</v>
      </c>
      <c r="AM2141" s="65"/>
      <c r="AN2141" s="25">
        <v>44220.84</v>
      </c>
      <c r="AO2141" s="25">
        <v>42007.97</v>
      </c>
      <c r="AP2141" s="25">
        <v>43330.12</v>
      </c>
      <c r="AQ2141" s="25">
        <v>40894.75</v>
      </c>
      <c r="AR2141" s="25">
        <v>39926.870000000003</v>
      </c>
      <c r="AS2141" s="25">
        <v>41208.660000000003</v>
      </c>
      <c r="AT2141" s="25">
        <v>40192.83</v>
      </c>
      <c r="AU2141" s="25">
        <v>44139.96</v>
      </c>
      <c r="AV2141" s="25">
        <v>43368.28</v>
      </c>
      <c r="AW2141" s="25">
        <v>45515.26</v>
      </c>
      <c r="AX2141" s="25">
        <v>42766.42</v>
      </c>
      <c r="AY2141" s="25">
        <v>41011.94</v>
      </c>
      <c r="AZ2141" s="108"/>
      <c r="BA2141" s="10"/>
      <c r="BB2141" s="10"/>
      <c r="BC2141" s="10"/>
      <c r="BD2141" s="10"/>
      <c r="BE2141" s="10"/>
      <c r="BF2141" s="10"/>
      <c r="BG2141" s="10"/>
      <c r="BH2141" s="10"/>
      <c r="BI2141" s="10"/>
      <c r="BJ2141" s="10"/>
      <c r="BK2141" s="10"/>
      <c r="BL2141" s="10"/>
      <c r="BM2141" s="10"/>
      <c r="BN2141" s="10"/>
      <c r="BO2141" s="10"/>
      <c r="BP2141" s="10"/>
      <c r="BQ2141" s="10"/>
      <c r="BR2141" s="10"/>
      <c r="BS2141" s="10"/>
      <c r="BT2141" s="10"/>
      <c r="BU2141" s="10"/>
      <c r="BV2141" s="10"/>
      <c r="BW2141" s="10"/>
      <c r="BX2141" s="10"/>
      <c r="BY2141" s="10"/>
      <c r="BZ2141" s="10"/>
      <c r="CA2141" s="10"/>
      <c r="CB2141" s="10"/>
      <c r="CC2141" s="10"/>
      <c r="CD2141" s="10"/>
      <c r="CE2141" s="10"/>
      <c r="CF2141" s="10"/>
      <c r="CG2141" s="10"/>
      <c r="CH2141" s="10"/>
      <c r="CI2141" s="10"/>
      <c r="CJ2141" s="10"/>
      <c r="CK2141" s="10"/>
      <c r="CL2141" s="10"/>
      <c r="CM2141" s="10"/>
      <c r="CN2141" s="10"/>
      <c r="CO2141" s="10"/>
      <c r="CP2141" s="10"/>
      <c r="CQ2141" s="10"/>
      <c r="CR2141" s="10"/>
      <c r="CS2141" s="10"/>
      <c r="CT2141" s="10"/>
      <c r="CU2141" s="10"/>
      <c r="CV2141" s="10"/>
      <c r="CW2141" s="10"/>
      <c r="CX2141" s="10"/>
      <c r="CY2141" s="10"/>
      <c r="CZ2141" s="10"/>
      <c r="DA2141" s="10"/>
      <c r="DB2141" s="10"/>
      <c r="DC2141" s="10"/>
      <c r="DD2141" s="10"/>
      <c r="DE2141" s="10"/>
      <c r="DF2141" s="10"/>
      <c r="DG2141" s="10"/>
      <c r="DH2141" s="10"/>
      <c r="DI2141" s="10"/>
      <c r="DJ2141" s="10"/>
      <c r="DK2141" s="10"/>
      <c r="DL2141" s="10"/>
      <c r="DM2141" s="10"/>
      <c r="DN2141" s="10"/>
      <c r="DO2141" s="10"/>
      <c r="DP2141" s="10"/>
      <c r="DQ2141" s="10"/>
      <c r="DR2141" s="10"/>
      <c r="DS2141" s="10"/>
    </row>
    <row r="2142" spans="1:123" s="101" customFormat="1" ht="10.95" customHeight="1" x14ac:dyDescent="0.25">
      <c r="A2142" s="75" t="s">
        <v>348</v>
      </c>
      <c r="B2142" s="95" t="str">
        <f t="shared" si="600"/>
        <v>Bud02 2020,5008,'505300',7793.95</v>
      </c>
      <c r="C2142" s="96">
        <f t="shared" si="601"/>
        <v>2020</v>
      </c>
      <c r="D2142" s="96">
        <v>5008</v>
      </c>
      <c r="E2142" s="97">
        <f>IF(LEFT(H2142,1) = "x",H2142,F2142)</f>
        <v>505300</v>
      </c>
      <c r="F2142" s="90">
        <v>505300</v>
      </c>
      <c r="G2142" s="98">
        <f>IF(""="",1,SUBSTITUTE(SUBSTITUTE("","xxp","xpp"),"xppm13","xppm08"))</f>
        <v>1</v>
      </c>
      <c r="H2142" s="98">
        <f>IF(""="",1,"")</f>
        <v>1</v>
      </c>
      <c r="I2142" s="98">
        <f>IF(""="",1,IF(LEFT("",1)&lt;&gt;"E","",1))</f>
        <v>1</v>
      </c>
      <c r="J2142" s="98">
        <f>IF(""="",1,IF(LEFT("",1)="E","",1))</f>
        <v>1</v>
      </c>
      <c r="K2142" s="99" t="s">
        <v>378</v>
      </c>
      <c r="L2142" s="91">
        <v>5008</v>
      </c>
      <c r="M2142" s="100" t="str">
        <f>IF(LEFT($G2142,4)="xppm","*","")</f>
        <v/>
      </c>
      <c r="N2142" s="101" t="str">
        <f>UPPER(TRIM("          PROFESSIONAL FEES"))</f>
        <v>PROFESSIONAL FEES</v>
      </c>
      <c r="P2142" s="102" t="s">
        <v>356</v>
      </c>
      <c r="R2142" s="109">
        <f>IFERROR(IF(1*AB2142&gt;0,AB2142,V2142),V2142)</f>
        <v>7793.9500000000007</v>
      </c>
      <c r="S2142" s="108"/>
      <c r="T2142" s="101">
        <f>IFERROR(IF(LEFT($G2142,4)="xppm",AD2142/VLOOKUP($G2142,$K$11:$Z$28,T$1,0),IF(LEFT($J2142,1)="E",AD2142/VLOOKUP($J2142,$K$11:$Z$28,T$1,0),AD2142/T$6)),"")</f>
        <v>6424.1466666666665</v>
      </c>
      <c r="V2142" s="101">
        <f>IFERROR(IF(LEFT($G2142,4)="xppm",AF2142/VLOOKUP($G2142,$K$11:$Z$28,V$1,0),IF(LEFT($J2142,1)="E",AF2142/VLOOKUP($J2142,$K$11:$Z$28,V$1,0),AF2142/V$6)),"")</f>
        <v>7793.9500000000007</v>
      </c>
      <c r="X2142" s="101">
        <f>IFERROR(IF(LEFT($G2142,4)="xppm",AH2142/VLOOKUP($G2142,$K$11:$Z$28,X$1,0),IF(LEFT($J2142,1)="E",AH2142/VLOOKUP($J2142,$K$11:$Z$28,X$1,0),AH2142/X$6)),"")</f>
        <v>8176.435833333333</v>
      </c>
      <c r="Z2142" s="101">
        <f>IFERROR(IF(LEFT($G2142,4)="xppm",AJ2142/VLOOKUP($G2142,$K$11:$Z$28,Z$1,0),IF(LEFT($J2142,1)="E",AJ2142/VLOOKUP($J2142,$K$11:$Z$28,Z$1,0),AJ2142/Z$6)),"")</f>
        <v>9125.4575000000004</v>
      </c>
      <c r="AA2142" s="108"/>
      <c r="AB2142" s="99">
        <f>IFERROR(IF(LEFT($G2142,4)="xppm",AL2142/VLOOKUP($G2142,$K$11:$Z$28,AB$1,0),IF(LEFT($J2142,1)="E",AL2142/VLOOKUP($J2142,$K$11:$AB$28,AB$1,0),AL2142/AB$6)),"")</f>
        <v>0</v>
      </c>
      <c r="AC2142" s="110"/>
      <c r="AD2142" s="14">
        <v>19272.439999999999</v>
      </c>
      <c r="AE2142" s="14"/>
      <c r="AF2142" s="14">
        <v>70145.55</v>
      </c>
      <c r="AG2142" s="14"/>
      <c r="AH2142" s="14">
        <v>98117.23</v>
      </c>
      <c r="AI2142" s="14"/>
      <c r="AJ2142" s="14">
        <v>109505.49</v>
      </c>
      <c r="AK2142" s="65"/>
      <c r="AL2142" s="14">
        <v>0</v>
      </c>
      <c r="AM2142" s="65"/>
      <c r="AN2142" s="25">
        <v>10726.86</v>
      </c>
      <c r="AO2142" s="25">
        <v>8482.01</v>
      </c>
      <c r="AP2142" s="25">
        <v>1454.75</v>
      </c>
      <c r="AQ2142" s="25">
        <v>7300.24</v>
      </c>
      <c r="AR2142" s="25">
        <v>7833.8</v>
      </c>
      <c r="AS2142" s="25">
        <v>7919.23</v>
      </c>
      <c r="AT2142" s="25">
        <v>8388</v>
      </c>
      <c r="AU2142" s="25">
        <v>11832.96</v>
      </c>
      <c r="AV2142" s="25">
        <v>7598.88</v>
      </c>
      <c r="AW2142" s="25">
        <v>8456.51</v>
      </c>
      <c r="AX2142" s="25">
        <v>14075.57</v>
      </c>
      <c r="AY2142" s="25">
        <v>-3259.64</v>
      </c>
      <c r="AZ2142" s="108"/>
      <c r="BA2142" s="10"/>
      <c r="BB2142" s="10"/>
      <c r="BC2142" s="10"/>
      <c r="BD2142" s="10"/>
      <c r="BE2142" s="10"/>
      <c r="BF2142" s="10"/>
      <c r="BG2142" s="10"/>
      <c r="BH2142" s="10"/>
      <c r="BI2142" s="10"/>
      <c r="BJ2142" s="10"/>
      <c r="BK2142" s="10"/>
      <c r="BL2142" s="10"/>
      <c r="BM2142" s="10"/>
      <c r="BN2142" s="10"/>
      <c r="BO2142" s="10"/>
      <c r="BP2142" s="10"/>
      <c r="BQ2142" s="10"/>
      <c r="BR2142" s="10"/>
      <c r="BS2142" s="10"/>
      <c r="BT2142" s="10"/>
      <c r="BU2142" s="10"/>
      <c r="BV2142" s="10"/>
      <c r="BW2142" s="10"/>
      <c r="BX2142" s="10"/>
      <c r="BY2142" s="10"/>
      <c r="BZ2142" s="10"/>
      <c r="CA2142" s="10"/>
      <c r="CB2142" s="10"/>
      <c r="CC2142" s="10"/>
      <c r="CD2142" s="10"/>
      <c r="CE2142" s="10"/>
      <c r="CF2142" s="10"/>
      <c r="CG2142" s="10"/>
      <c r="CH2142" s="10"/>
      <c r="CI2142" s="10"/>
      <c r="CJ2142" s="10"/>
      <c r="CK2142" s="10"/>
      <c r="CL2142" s="10"/>
      <c r="CM2142" s="10"/>
      <c r="CN2142" s="10"/>
      <c r="CO2142" s="10"/>
      <c r="CP2142" s="10"/>
      <c r="CQ2142" s="10"/>
      <c r="CR2142" s="10"/>
      <c r="CS2142" s="10"/>
      <c r="CT2142" s="10"/>
      <c r="CU2142" s="10"/>
      <c r="CV2142" s="10"/>
      <c r="CW2142" s="10"/>
      <c r="CX2142" s="10"/>
      <c r="CY2142" s="10"/>
      <c r="CZ2142" s="10"/>
      <c r="DA2142" s="10"/>
      <c r="DB2142" s="10"/>
      <c r="DC2142" s="10"/>
      <c r="DD2142" s="10"/>
      <c r="DE2142" s="10"/>
      <c r="DF2142" s="10"/>
      <c r="DG2142" s="10"/>
      <c r="DH2142" s="10"/>
      <c r="DI2142" s="10"/>
      <c r="DJ2142" s="10"/>
      <c r="DK2142" s="10"/>
      <c r="DL2142" s="10"/>
      <c r="DM2142" s="10"/>
      <c r="DN2142" s="10"/>
      <c r="DO2142" s="10"/>
      <c r="DP2142" s="10"/>
      <c r="DQ2142" s="10"/>
      <c r="DR2142" s="10"/>
      <c r="DS2142" s="10"/>
    </row>
    <row r="2143" spans="1:123" s="101" customFormat="1" ht="10.95" customHeight="1" x14ac:dyDescent="0.25">
      <c r="A2143" s="75" t="s">
        <v>348</v>
      </c>
      <c r="B2143" s="95" t="str">
        <f t="shared" si="600"/>
        <v>Bud02 2020,5008,'548000',1635.00555555556</v>
      </c>
      <c r="C2143" s="96">
        <f t="shared" si="601"/>
        <v>2020</v>
      </c>
      <c r="D2143" s="96">
        <v>5008</v>
      </c>
      <c r="E2143" s="97">
        <f>IF(LEFT(H2143,1) = "x",H2143,F2143)</f>
        <v>548000</v>
      </c>
      <c r="F2143" s="90">
        <v>548000</v>
      </c>
      <c r="G2143" s="98">
        <f>IF(""="",1,SUBSTITUTE(SUBSTITUTE("","xxp","xpp"),"xppm13","xppm08"))</f>
        <v>1</v>
      </c>
      <c r="H2143" s="98">
        <f>IF(""="",1,"")</f>
        <v>1</v>
      </c>
      <c r="I2143" s="98">
        <f>IF(""="",1,IF(LEFT("",1)&lt;&gt;"E","",1))</f>
        <v>1</v>
      </c>
      <c r="J2143" s="98">
        <f>IF(""="",1,IF(LEFT("",1)="E","",1))</f>
        <v>1</v>
      </c>
      <c r="K2143" s="99" t="s">
        <v>379</v>
      </c>
      <c r="L2143" s="91">
        <v>5008</v>
      </c>
      <c r="M2143" s="100" t="str">
        <f>IF(LEFT($G2143,4)="xppm","*","")</f>
        <v/>
      </c>
      <c r="N2143" s="101" t="str">
        <f>UPPER(TRIM("          CABLE TV/INTERNET"))</f>
        <v>CABLE TV/INTERNET</v>
      </c>
      <c r="P2143" s="102" t="s">
        <v>370</v>
      </c>
      <c r="R2143" s="109">
        <f>IFERROR(IF(1*AB2143&gt;0,AB2143,V2143),V2143)</f>
        <v>1635.0055555555555</v>
      </c>
      <c r="S2143" s="108"/>
      <c r="T2143" s="101">
        <f>IFERROR(IF(LEFT($G2143,4)="xppm",AD2143/VLOOKUP($G2143,$K$11:$Z$28,T$1,0),IF(LEFT($J2143,1)="E",AD2143/VLOOKUP($J2143,$K$11:$Z$28,T$1,0),AD2143/T$6)),"")</f>
        <v>1575.1233333333332</v>
      </c>
      <c r="V2143" s="101">
        <f>IFERROR(IF(LEFT($G2143,4)="xppm",AF2143/VLOOKUP($G2143,$K$11:$Z$28,V$1,0),IF(LEFT($J2143,1)="E",AF2143/VLOOKUP($J2143,$K$11:$Z$28,V$1,0),AF2143/V$6)),"")</f>
        <v>1635.0055555555555</v>
      </c>
      <c r="X2143" s="101">
        <f>IFERROR(IF(LEFT($G2143,4)="xppm",AH2143/VLOOKUP($G2143,$K$11:$Z$28,X$1,0),IF(LEFT($J2143,1)="E",AH2143/VLOOKUP($J2143,$K$11:$Z$28,X$1,0),AH2143/X$6)),"")</f>
        <v>1601.3616666666667</v>
      </c>
      <c r="Z2143" s="101">
        <f>IFERROR(IF(LEFT($G2143,4)="xppm",AJ2143/VLOOKUP($G2143,$K$11:$Z$28,Z$1,0),IF(LEFT($J2143,1)="E",AJ2143/VLOOKUP($J2143,$K$11:$Z$28,Z$1,0),AJ2143/Z$6)),"")</f>
        <v>1750.8975</v>
      </c>
      <c r="AA2143" s="108"/>
      <c r="AB2143" s="99">
        <f>IFERROR(IF(LEFT($G2143,4)="xppm",AL2143/VLOOKUP($G2143,$K$11:$Z$28,AB$1,0),IF(LEFT($J2143,1)="E",AL2143/VLOOKUP($J2143,$K$11:$AB$28,AB$1,0),AL2143/AB$6)),"")</f>
        <v>0</v>
      </c>
      <c r="AC2143" s="110"/>
      <c r="AD2143" s="14">
        <v>4725.37</v>
      </c>
      <c r="AE2143" s="14"/>
      <c r="AF2143" s="14">
        <v>14715.05</v>
      </c>
      <c r="AG2143" s="14"/>
      <c r="AH2143" s="14">
        <v>19216.34</v>
      </c>
      <c r="AI2143" s="14"/>
      <c r="AJ2143" s="14">
        <v>21010.77</v>
      </c>
      <c r="AK2143" s="65"/>
      <c r="AL2143" s="14">
        <v>0</v>
      </c>
      <c r="AM2143" s="65"/>
      <c r="AN2143" s="25">
        <v>1132.73</v>
      </c>
      <c r="AO2143" s="25">
        <v>2455.83</v>
      </c>
      <c r="AP2143" s="25">
        <v>1669.39</v>
      </c>
      <c r="AQ2143" s="25">
        <v>1669.39</v>
      </c>
      <c r="AR2143" s="25">
        <v>1649.99</v>
      </c>
      <c r="AS2143" s="25">
        <v>1665.75</v>
      </c>
      <c r="AT2143" s="25">
        <v>1667.06</v>
      </c>
      <c r="AU2143" s="25">
        <v>1666.62</v>
      </c>
      <c r="AV2143" s="25">
        <v>1670.87</v>
      </c>
      <c r="AW2143" s="25">
        <v>1667.93</v>
      </c>
      <c r="AX2143" s="25">
        <v>1485.57</v>
      </c>
      <c r="AY2143" s="25">
        <v>1571.87</v>
      </c>
      <c r="AZ2143" s="108"/>
      <c r="BA2143" s="10"/>
      <c r="BB2143" s="10"/>
      <c r="BC2143" s="10"/>
      <c r="BD2143" s="10"/>
      <c r="BE2143" s="10"/>
      <c r="BF2143" s="10"/>
      <c r="BG2143" s="10"/>
      <c r="BH2143" s="10"/>
      <c r="BI2143" s="10"/>
      <c r="BJ2143" s="10"/>
      <c r="BK2143" s="10"/>
      <c r="BL2143" s="10"/>
      <c r="BM2143" s="10"/>
      <c r="BN2143" s="10"/>
      <c r="BO2143" s="10"/>
      <c r="BP2143" s="10"/>
      <c r="BQ2143" s="10"/>
      <c r="BR2143" s="10"/>
      <c r="BS2143" s="10"/>
      <c r="BT2143" s="10"/>
      <c r="BU2143" s="10"/>
      <c r="BV2143" s="10"/>
      <c r="BW2143" s="10"/>
      <c r="BX2143" s="10"/>
      <c r="BY2143" s="10"/>
      <c r="BZ2143" s="10"/>
      <c r="CA2143" s="10"/>
      <c r="CB2143" s="10"/>
      <c r="CC2143" s="10"/>
      <c r="CD2143" s="10"/>
      <c r="CE2143" s="10"/>
      <c r="CF2143" s="10"/>
      <c r="CG2143" s="10"/>
      <c r="CH2143" s="10"/>
      <c r="CI2143" s="10"/>
      <c r="CJ2143" s="10"/>
      <c r="CK2143" s="10"/>
      <c r="CL2143" s="10"/>
      <c r="CM2143" s="10"/>
      <c r="CN2143" s="10"/>
      <c r="CO2143" s="10"/>
      <c r="CP2143" s="10"/>
      <c r="CQ2143" s="10"/>
      <c r="CR2143" s="10"/>
      <c r="CS2143" s="10"/>
      <c r="CT2143" s="10"/>
      <c r="CU2143" s="10"/>
      <c r="CV2143" s="10"/>
      <c r="CW2143" s="10"/>
      <c r="CX2143" s="10"/>
      <c r="CY2143" s="10"/>
      <c r="CZ2143" s="10"/>
      <c r="DA2143" s="10"/>
      <c r="DB2143" s="10"/>
      <c r="DC2143" s="10"/>
      <c r="DD2143" s="10"/>
      <c r="DE2143" s="10"/>
      <c r="DF2143" s="10"/>
      <c r="DG2143" s="10"/>
      <c r="DH2143" s="10"/>
      <c r="DI2143" s="10"/>
      <c r="DJ2143" s="10"/>
      <c r="DK2143" s="10"/>
      <c r="DL2143" s="10"/>
      <c r="DM2143" s="10"/>
      <c r="DN2143" s="10"/>
      <c r="DO2143" s="10"/>
      <c r="DP2143" s="10"/>
      <c r="DQ2143" s="10"/>
      <c r="DR2143" s="10"/>
      <c r="DS2143" s="10"/>
    </row>
    <row r="2144" spans="1:123" s="101" customFormat="1" ht="10.95" customHeight="1" x14ac:dyDescent="0.25">
      <c r="A2144" s="75" t="s">
        <v>348</v>
      </c>
      <c r="B2144" s="95" t="str">
        <f t="shared" si="600"/>
        <v>Bud02 2020,5008,'549000',8925.22444444444</v>
      </c>
      <c r="C2144" s="96">
        <f t="shared" si="601"/>
        <v>2020</v>
      </c>
      <c r="D2144" s="96">
        <v>5008</v>
      </c>
      <c r="E2144" s="97">
        <f>IF(LEFT(H2144,1) = "x",H2144,F2144)</f>
        <v>549000</v>
      </c>
      <c r="F2144" s="90">
        <v>549000</v>
      </c>
      <c r="G2144" s="98">
        <f>IF(""="",1,SUBSTITUTE(SUBSTITUTE("","xxp","xpp"),"xppm13","xppm08"))</f>
        <v>1</v>
      </c>
      <c r="H2144" s="98">
        <f>IF(""="",1,"")</f>
        <v>1</v>
      </c>
      <c r="I2144" s="98">
        <f>IF(""="",1,IF(LEFT("",1)&lt;&gt;"E","",1))</f>
        <v>1</v>
      </c>
      <c r="J2144" s="98">
        <f>IF(""="",1,IF(LEFT("",1)="E","",1))</f>
        <v>1</v>
      </c>
      <c r="K2144" s="99" t="s">
        <v>380</v>
      </c>
      <c r="L2144" s="91">
        <v>5008</v>
      </c>
      <c r="M2144" s="100" t="str">
        <f>IF(LEFT($G2144,4)="xppm","*","")</f>
        <v/>
      </c>
      <c r="N2144" s="101" t="str">
        <f>UPPER(TRIM("          COMPUTER HARDWARE/SOFTWARE"))</f>
        <v>COMPUTER HARDWARE/SOFTWARE</v>
      </c>
      <c r="P2144" s="102" t="s">
        <v>370</v>
      </c>
      <c r="R2144" s="109">
        <f>IFERROR(IF(1*AB2144&gt;0,AB2144,V2144),V2144)</f>
        <v>8925.2244444444441</v>
      </c>
      <c r="S2144" s="108"/>
      <c r="T2144" s="101">
        <f>IFERROR(IF(LEFT($G2144,4)="xppm",AD2144/VLOOKUP($G2144,$K$11:$Z$28,T$1,0),IF(LEFT($J2144,1)="E",AD2144/VLOOKUP($J2144,$K$11:$Z$28,T$1,0),AD2144/T$6)),"")</f>
        <v>8704.5766666666659</v>
      </c>
      <c r="V2144" s="101">
        <f>IFERROR(IF(LEFT($G2144,4)="xppm",AF2144/VLOOKUP($G2144,$K$11:$Z$28,V$1,0),IF(LEFT($J2144,1)="E",AF2144/VLOOKUP($J2144,$K$11:$Z$28,V$1,0),AF2144/V$6)),"")</f>
        <v>8925.2244444444441</v>
      </c>
      <c r="X2144" s="101">
        <f>IFERROR(IF(LEFT($G2144,4)="xppm",AH2144/VLOOKUP($G2144,$K$11:$Z$28,X$1,0),IF(LEFT($J2144,1)="E",AH2144/VLOOKUP($J2144,$K$11:$Z$28,X$1,0),AH2144/X$6)),"")</f>
        <v>9299.9650000000001</v>
      </c>
      <c r="Z2144" s="101">
        <f>IFERROR(IF(LEFT($G2144,4)="xppm",AJ2144/VLOOKUP($G2144,$K$11:$Z$28,Z$1,0),IF(LEFT($J2144,1)="E",AJ2144/VLOOKUP($J2144,$K$11:$Z$28,Z$1,0),AJ2144/Z$6)),"")</f>
        <v>7812.520833333333</v>
      </c>
      <c r="AA2144" s="108"/>
      <c r="AB2144" s="99">
        <f>IFERROR(IF(LEFT($G2144,4)="xppm",AL2144/VLOOKUP($G2144,$K$11:$Z$28,AB$1,0),IF(LEFT($J2144,1)="E",AL2144/VLOOKUP($J2144,$K$11:$AB$28,AB$1,0),AL2144/AB$6)),"")</f>
        <v>0</v>
      </c>
      <c r="AC2144" s="110"/>
      <c r="AD2144" s="14">
        <v>26113.73</v>
      </c>
      <c r="AE2144" s="14"/>
      <c r="AF2144" s="14">
        <v>80327.02</v>
      </c>
      <c r="AG2144" s="14"/>
      <c r="AH2144" s="14">
        <v>111599.58</v>
      </c>
      <c r="AI2144" s="14"/>
      <c r="AJ2144" s="14">
        <v>93750.25</v>
      </c>
      <c r="AK2144" s="65"/>
      <c r="AL2144" s="14">
        <v>0</v>
      </c>
      <c r="AM2144" s="65"/>
      <c r="AN2144" s="25">
        <v>10546.98</v>
      </c>
      <c r="AO2144" s="25">
        <v>10066.4</v>
      </c>
      <c r="AP2144" s="25">
        <v>9141.09</v>
      </c>
      <c r="AQ2144" s="25">
        <v>9412.36</v>
      </c>
      <c r="AR2144" s="25">
        <v>10113.64</v>
      </c>
      <c r="AS2144" s="25">
        <v>9998.66</v>
      </c>
      <c r="AT2144" s="25">
        <v>9373.67</v>
      </c>
      <c r="AU2144" s="25">
        <v>8686.3799999999992</v>
      </c>
      <c r="AV2144" s="25">
        <v>6628.58</v>
      </c>
      <c r="AW2144" s="25">
        <v>8497.42</v>
      </c>
      <c r="AX2144" s="25">
        <v>9061.2800000000007</v>
      </c>
      <c r="AY2144" s="25">
        <v>8555.0300000000007</v>
      </c>
      <c r="AZ2144" s="108"/>
      <c r="BA2144" s="10"/>
      <c r="BB2144" s="10"/>
      <c r="BC2144" s="10"/>
      <c r="BD2144" s="10"/>
      <c r="BE2144" s="10"/>
      <c r="BF2144" s="10"/>
      <c r="BG2144" s="10"/>
      <c r="BH2144" s="10"/>
      <c r="BI2144" s="10"/>
      <c r="BJ2144" s="10"/>
      <c r="BK2144" s="10"/>
      <c r="BL2144" s="10"/>
      <c r="BM2144" s="10"/>
      <c r="BN2144" s="10"/>
      <c r="BO2144" s="10"/>
      <c r="BP2144" s="10"/>
      <c r="BQ2144" s="10"/>
      <c r="BR2144" s="10"/>
      <c r="BS2144" s="10"/>
      <c r="BT2144" s="10"/>
      <c r="BU2144" s="10"/>
      <c r="BV2144" s="10"/>
      <c r="BW2144" s="10"/>
      <c r="BX2144" s="10"/>
      <c r="BY2144" s="10"/>
      <c r="BZ2144" s="10"/>
      <c r="CA2144" s="10"/>
      <c r="CB2144" s="10"/>
      <c r="CC2144" s="10"/>
      <c r="CD2144" s="10"/>
      <c r="CE2144" s="10"/>
      <c r="CF2144" s="10"/>
      <c r="CG2144" s="10"/>
      <c r="CH2144" s="10"/>
      <c r="CI2144" s="10"/>
      <c r="CJ2144" s="10"/>
      <c r="CK2144" s="10"/>
      <c r="CL2144" s="10"/>
      <c r="CM2144" s="10"/>
      <c r="CN2144" s="10"/>
      <c r="CO2144" s="10"/>
      <c r="CP2144" s="10"/>
      <c r="CQ2144" s="10"/>
      <c r="CR2144" s="10"/>
      <c r="CS2144" s="10"/>
      <c r="CT2144" s="10"/>
      <c r="CU2144" s="10"/>
      <c r="CV2144" s="10"/>
      <c r="CW2144" s="10"/>
      <c r="CX2144" s="10"/>
      <c r="CY2144" s="10"/>
      <c r="CZ2144" s="10"/>
      <c r="DA2144" s="10"/>
      <c r="DB2144" s="10"/>
      <c r="DC2144" s="10"/>
      <c r="DD2144" s="10"/>
      <c r="DE2144" s="10"/>
      <c r="DF2144" s="10"/>
      <c r="DG2144" s="10"/>
      <c r="DH2144" s="10"/>
      <c r="DI2144" s="10"/>
      <c r="DJ2144" s="10"/>
      <c r="DK2144" s="10"/>
      <c r="DL2144" s="10"/>
      <c r="DM2144" s="10"/>
      <c r="DN2144" s="10"/>
      <c r="DO2144" s="10"/>
      <c r="DP2144" s="10"/>
      <c r="DQ2144" s="10"/>
      <c r="DR2144" s="10"/>
      <c r="DS2144" s="10"/>
    </row>
    <row r="2145" spans="1:123" s="101" customFormat="1" ht="10.95" customHeight="1" x14ac:dyDescent="0.25">
      <c r="A2145" s="75" t="s">
        <v>348</v>
      </c>
      <c r="B2145" s="95" t="str">
        <f t="shared" si="600"/>
        <v>Bud02 2020,5008,'550000',6249.89555555555</v>
      </c>
      <c r="C2145" s="96">
        <f t="shared" si="601"/>
        <v>2020</v>
      </c>
      <c r="D2145" s="96">
        <v>5008</v>
      </c>
      <c r="E2145" s="97">
        <f>IF(LEFT(H2145,1) = "x",H2145,F2145)</f>
        <v>550000</v>
      </c>
      <c r="F2145" s="90">
        <v>550000</v>
      </c>
      <c r="G2145" s="98">
        <f>IF(""="",1,SUBSTITUTE(SUBSTITUTE("","xxp","xpp"),"xppm13","xppm08"))</f>
        <v>1</v>
      </c>
      <c r="H2145" s="98">
        <f>IF(""="",1,"")</f>
        <v>1</v>
      </c>
      <c r="I2145" s="98">
        <f>IF(""="",1,IF(LEFT("",1)&lt;&gt;"E","",1))</f>
        <v>1</v>
      </c>
      <c r="J2145" s="98">
        <f>IF(""="",1,IF(LEFT("",1)="E","",1))</f>
        <v>1</v>
      </c>
      <c r="K2145" s="99" t="s">
        <v>381</v>
      </c>
      <c r="L2145" s="91">
        <v>5008</v>
      </c>
      <c r="M2145" s="100" t="str">
        <f>IF(LEFT($G2145,4)="xppm","*","")</f>
        <v/>
      </c>
      <c r="N2145" s="101" t="str">
        <f>UPPER(TRIM("          EMPLOYEE EXPENSES"))</f>
        <v>EMPLOYEE EXPENSES</v>
      </c>
      <c r="P2145" s="102" t="s">
        <v>382</v>
      </c>
      <c r="R2145" s="109">
        <f>IFERROR(IF(1*AB2145&gt;0,AB2145,V2145),V2145)</f>
        <v>6249.8955555555549</v>
      </c>
      <c r="S2145" s="108"/>
      <c r="T2145" s="101">
        <f>IFERROR(IF(LEFT($G2145,4)="xppm",AD2145/VLOOKUP($G2145,$K$11:$Z$28,T$1,0),IF(LEFT($J2145,1)="E",AD2145/VLOOKUP($J2145,$K$11:$Z$28,T$1,0),AD2145/T$6)),"")</f>
        <v>6988.0633333333326</v>
      </c>
      <c r="V2145" s="101">
        <f>IFERROR(IF(LEFT($G2145,4)="xppm",AF2145/VLOOKUP($G2145,$K$11:$Z$28,V$1,0),IF(LEFT($J2145,1)="E",AF2145/VLOOKUP($J2145,$K$11:$Z$28,V$1,0),AF2145/V$6)),"")</f>
        <v>6249.8955555555549</v>
      </c>
      <c r="X2145" s="101">
        <f>IFERROR(IF(LEFT($G2145,4)="xppm",AH2145/VLOOKUP($G2145,$K$11:$Z$28,X$1,0),IF(LEFT($J2145,1)="E",AH2145/VLOOKUP($J2145,$K$11:$Z$28,X$1,0),AH2145/X$6)),"")</f>
        <v>4349.7841666666673</v>
      </c>
      <c r="Z2145" s="101">
        <f>IFERROR(IF(LEFT($G2145,4)="xppm",AJ2145/VLOOKUP($G2145,$K$11:$Z$28,Z$1,0),IF(LEFT($J2145,1)="E",AJ2145/VLOOKUP($J2145,$K$11:$Z$28,Z$1,0),AJ2145/Z$6)),"")</f>
        <v>4938.0366666666669</v>
      </c>
      <c r="AA2145" s="108"/>
      <c r="AB2145" s="99">
        <f>IFERROR(IF(LEFT($G2145,4)="xppm",AL2145/VLOOKUP($G2145,$K$11:$Z$28,AB$1,0),IF(LEFT($J2145,1)="E",AL2145/VLOOKUP($J2145,$K$11:$AB$28,AB$1,0),AL2145/AB$6)),"")</f>
        <v>0</v>
      </c>
      <c r="AC2145" s="110"/>
      <c r="AD2145" s="14">
        <v>20964.189999999999</v>
      </c>
      <c r="AE2145" s="14"/>
      <c r="AF2145" s="14">
        <v>56249.06</v>
      </c>
      <c r="AG2145" s="14"/>
      <c r="AH2145" s="14">
        <v>52197.41</v>
      </c>
      <c r="AI2145" s="14"/>
      <c r="AJ2145" s="14">
        <v>59256.44</v>
      </c>
      <c r="AK2145" s="65"/>
      <c r="AL2145" s="14">
        <v>0</v>
      </c>
      <c r="AM2145" s="65"/>
      <c r="AN2145" s="25">
        <v>2572.08</v>
      </c>
      <c r="AO2145" s="25">
        <v>3045.54</v>
      </c>
      <c r="AP2145" s="25">
        <v>5737.35</v>
      </c>
      <c r="AQ2145" s="25">
        <v>2378.27</v>
      </c>
      <c r="AR2145" s="25">
        <v>4825.6400000000003</v>
      </c>
      <c r="AS2145" s="25">
        <v>6909.43</v>
      </c>
      <c r="AT2145" s="25">
        <v>7653.79</v>
      </c>
      <c r="AU2145" s="25">
        <v>7589.32</v>
      </c>
      <c r="AV2145" s="25">
        <v>5928.42</v>
      </c>
      <c r="AW2145" s="25">
        <v>8330.68</v>
      </c>
      <c r="AX2145" s="25">
        <v>6642.04</v>
      </c>
      <c r="AY2145" s="25">
        <v>5991.47</v>
      </c>
      <c r="AZ2145" s="108"/>
      <c r="BA2145" s="10"/>
      <c r="BB2145" s="10"/>
      <c r="BC2145" s="10"/>
      <c r="BD2145" s="10"/>
      <c r="BE2145" s="10"/>
      <c r="BF2145" s="10"/>
      <c r="BG2145" s="10"/>
      <c r="BH2145" s="10"/>
      <c r="BI2145" s="10"/>
      <c r="BJ2145" s="10"/>
      <c r="BK2145" s="10"/>
      <c r="BL2145" s="10"/>
      <c r="BM2145" s="10"/>
      <c r="BN2145" s="10"/>
      <c r="BO2145" s="10"/>
      <c r="BP2145" s="10"/>
      <c r="BQ2145" s="10"/>
      <c r="BR2145" s="10"/>
      <c r="BS2145" s="10"/>
      <c r="BT2145" s="10"/>
      <c r="BU2145" s="10"/>
      <c r="BV2145" s="10"/>
      <c r="BW2145" s="10"/>
      <c r="BX2145" s="10"/>
      <c r="BY2145" s="10"/>
      <c r="BZ2145" s="10"/>
      <c r="CA2145" s="10"/>
      <c r="CB2145" s="10"/>
      <c r="CC2145" s="10"/>
      <c r="CD2145" s="10"/>
      <c r="CE2145" s="10"/>
      <c r="CF2145" s="10"/>
      <c r="CG2145" s="10"/>
      <c r="CH2145" s="10"/>
      <c r="CI2145" s="10"/>
      <c r="CJ2145" s="10"/>
      <c r="CK2145" s="10"/>
      <c r="CL2145" s="10"/>
      <c r="CM2145" s="10"/>
      <c r="CN2145" s="10"/>
      <c r="CO2145" s="10"/>
      <c r="CP2145" s="10"/>
      <c r="CQ2145" s="10"/>
      <c r="CR2145" s="10"/>
      <c r="CS2145" s="10"/>
      <c r="CT2145" s="10"/>
      <c r="CU2145" s="10"/>
      <c r="CV2145" s="10"/>
      <c r="CW2145" s="10"/>
      <c r="CX2145" s="10"/>
      <c r="CY2145" s="10"/>
      <c r="CZ2145" s="10"/>
      <c r="DA2145" s="10"/>
      <c r="DB2145" s="10"/>
      <c r="DC2145" s="10"/>
      <c r="DD2145" s="10"/>
      <c r="DE2145" s="10"/>
      <c r="DF2145" s="10"/>
      <c r="DG2145" s="10"/>
      <c r="DH2145" s="10"/>
      <c r="DI2145" s="10"/>
      <c r="DJ2145" s="10"/>
      <c r="DK2145" s="10"/>
      <c r="DL2145" s="10"/>
      <c r="DM2145" s="10"/>
      <c r="DN2145" s="10"/>
      <c r="DO2145" s="10"/>
      <c r="DP2145" s="10"/>
      <c r="DQ2145" s="10"/>
      <c r="DR2145" s="10"/>
      <c r="DS2145" s="10"/>
    </row>
    <row r="2146" spans="1:123" s="101" customFormat="1" ht="10.95" customHeight="1" x14ac:dyDescent="0.25">
      <c r="A2146" s="75" t="s">
        <v>348</v>
      </c>
      <c r="B2146" s="95" t="str">
        <f t="shared" si="600"/>
        <v>Bud02 2020,5008,'552000',2284.69444444444</v>
      </c>
      <c r="C2146" s="96">
        <f t="shared" si="601"/>
        <v>2020</v>
      </c>
      <c r="D2146" s="96">
        <v>5008</v>
      </c>
      <c r="E2146" s="97">
        <f>IF(LEFT(H2146,1) = "x",H2146,F2146)</f>
        <v>552000</v>
      </c>
      <c r="F2146" s="90">
        <v>552000</v>
      </c>
      <c r="G2146" s="98">
        <f>IF(""="",1,SUBSTITUTE(SUBSTITUTE("","xxp","xpp"),"xppm13","xppm08"))</f>
        <v>1</v>
      </c>
      <c r="H2146" s="98">
        <f>IF(""="",1,"")</f>
        <v>1</v>
      </c>
      <c r="I2146" s="98">
        <f>IF(""="",1,IF(LEFT("",1)&lt;&gt;"E","",1))</f>
        <v>1</v>
      </c>
      <c r="J2146" s="98">
        <f>IF(""="",1,IF(LEFT("",1)="E","",1))</f>
        <v>1</v>
      </c>
      <c r="K2146" s="99" t="s">
        <v>383</v>
      </c>
      <c r="L2146" s="91">
        <v>5008</v>
      </c>
      <c r="M2146" s="100" t="str">
        <f>IF(LEFT($G2146,4)="xppm","*","")</f>
        <v/>
      </c>
      <c r="N2146" s="101" t="str">
        <f>UPPER(TRIM("          OFFICE EXPENSES"))</f>
        <v>OFFICE EXPENSES</v>
      </c>
      <c r="P2146" s="102" t="s">
        <v>370</v>
      </c>
      <c r="R2146" s="109">
        <f>IFERROR(IF(1*AB2146&gt;0,AB2146,V2146),V2146)</f>
        <v>2284.6944444444443</v>
      </c>
      <c r="S2146" s="108"/>
      <c r="T2146" s="101">
        <f>IFERROR(IF(LEFT($G2146,4)="xppm",AD2146/VLOOKUP($G2146,$K$11:$Z$28,T$1,0),IF(LEFT($J2146,1)="E",AD2146/VLOOKUP($J2146,$K$11:$Z$28,T$1,0),AD2146/T$6)),"")</f>
        <v>2365.1</v>
      </c>
      <c r="V2146" s="101">
        <f>IFERROR(IF(LEFT($G2146,4)="xppm",AF2146/VLOOKUP($G2146,$K$11:$Z$28,V$1,0),IF(LEFT($J2146,1)="E",AF2146/VLOOKUP($J2146,$K$11:$Z$28,V$1,0),AF2146/V$6)),"")</f>
        <v>2284.6944444444443</v>
      </c>
      <c r="X2146" s="101">
        <f>IFERROR(IF(LEFT($G2146,4)="xppm",AH2146/VLOOKUP($G2146,$K$11:$Z$28,X$1,0),IF(LEFT($J2146,1)="E",AH2146/VLOOKUP($J2146,$K$11:$Z$28,X$1,0),AH2146/X$6)),"")</f>
        <v>2045.1108333333334</v>
      </c>
      <c r="Z2146" s="101">
        <f>IFERROR(IF(LEFT($G2146,4)="xppm",AJ2146/VLOOKUP($G2146,$K$11:$Z$28,Z$1,0),IF(LEFT($J2146,1)="E",AJ2146/VLOOKUP($J2146,$K$11:$Z$28,Z$1,0),AJ2146/Z$6)),"")</f>
        <v>1850.3491666666666</v>
      </c>
      <c r="AA2146" s="108"/>
      <c r="AB2146" s="99">
        <f>IFERROR(IF(LEFT($G2146,4)="xppm",AL2146/VLOOKUP($G2146,$K$11:$Z$28,AB$1,0),IF(LEFT($J2146,1)="E",AL2146/VLOOKUP($J2146,$K$11:$AB$28,AB$1,0),AL2146/AB$6)),"")</f>
        <v>0</v>
      </c>
      <c r="AC2146" s="110"/>
      <c r="AD2146" s="14">
        <v>7095.3</v>
      </c>
      <c r="AE2146" s="14"/>
      <c r="AF2146" s="14">
        <v>20562.25</v>
      </c>
      <c r="AG2146" s="14"/>
      <c r="AH2146" s="14">
        <v>24541.33</v>
      </c>
      <c r="AI2146" s="14"/>
      <c r="AJ2146" s="14">
        <v>22204.19</v>
      </c>
      <c r="AK2146" s="65"/>
      <c r="AL2146" s="14">
        <v>0</v>
      </c>
      <c r="AM2146" s="65"/>
      <c r="AN2146" s="25">
        <v>1476.34</v>
      </c>
      <c r="AO2146" s="25">
        <v>686.84</v>
      </c>
      <c r="AP2146" s="25">
        <v>1573.31</v>
      </c>
      <c r="AQ2146" s="25">
        <v>1239.67</v>
      </c>
      <c r="AR2146" s="25">
        <v>3625.87</v>
      </c>
      <c r="AS2146" s="25">
        <v>1539.08</v>
      </c>
      <c r="AT2146" s="25">
        <v>2224.16</v>
      </c>
      <c r="AU2146" s="25">
        <v>2462.3000000000002</v>
      </c>
      <c r="AV2146" s="25">
        <v>2375.87</v>
      </c>
      <c r="AW2146" s="25">
        <v>1257.1400000000001</v>
      </c>
      <c r="AX2146" s="25">
        <v>3232.12</v>
      </c>
      <c r="AY2146" s="25">
        <v>2606.04</v>
      </c>
      <c r="AZ2146" s="108"/>
      <c r="BA2146" s="10"/>
      <c r="BB2146" s="10"/>
      <c r="BC2146" s="10"/>
      <c r="BD2146" s="10"/>
      <c r="BE2146" s="10"/>
      <c r="BF2146" s="10"/>
      <c r="BG2146" s="10"/>
      <c r="BH2146" s="10"/>
      <c r="BI2146" s="10"/>
      <c r="BJ2146" s="10"/>
      <c r="BK2146" s="10"/>
      <c r="BL2146" s="10"/>
      <c r="BM2146" s="10"/>
      <c r="BN2146" s="10"/>
      <c r="BO2146" s="10"/>
      <c r="BP2146" s="10"/>
      <c r="BQ2146" s="10"/>
      <c r="BR2146" s="10"/>
      <c r="BS2146" s="10"/>
      <c r="BT2146" s="10"/>
      <c r="BU2146" s="10"/>
      <c r="BV2146" s="10"/>
      <c r="BW2146" s="10"/>
      <c r="BX2146" s="10"/>
      <c r="BY2146" s="10"/>
      <c r="BZ2146" s="10"/>
      <c r="CA2146" s="10"/>
      <c r="CB2146" s="10"/>
      <c r="CC2146" s="10"/>
      <c r="CD2146" s="10"/>
      <c r="CE2146" s="10"/>
      <c r="CF2146" s="10"/>
      <c r="CG2146" s="10"/>
      <c r="CH2146" s="10"/>
      <c r="CI2146" s="10"/>
      <c r="CJ2146" s="10"/>
      <c r="CK2146" s="10"/>
      <c r="CL2146" s="10"/>
      <c r="CM2146" s="10"/>
      <c r="CN2146" s="10"/>
      <c r="CO2146" s="10"/>
      <c r="CP2146" s="10"/>
      <c r="CQ2146" s="10"/>
      <c r="CR2146" s="10"/>
      <c r="CS2146" s="10"/>
      <c r="CT2146" s="10"/>
      <c r="CU2146" s="10"/>
      <c r="CV2146" s="10"/>
      <c r="CW2146" s="10"/>
      <c r="CX2146" s="10"/>
      <c r="CY2146" s="10"/>
      <c r="CZ2146" s="10"/>
      <c r="DA2146" s="10"/>
      <c r="DB2146" s="10"/>
      <c r="DC2146" s="10"/>
      <c r="DD2146" s="10"/>
      <c r="DE2146" s="10"/>
      <c r="DF2146" s="10"/>
      <c r="DG2146" s="10"/>
      <c r="DH2146" s="10"/>
      <c r="DI2146" s="10"/>
      <c r="DJ2146" s="10"/>
      <c r="DK2146" s="10"/>
      <c r="DL2146" s="10"/>
      <c r="DM2146" s="10"/>
      <c r="DN2146" s="10"/>
      <c r="DO2146" s="10"/>
      <c r="DP2146" s="10"/>
      <c r="DQ2146" s="10"/>
      <c r="DR2146" s="10"/>
      <c r="DS2146" s="10"/>
    </row>
    <row r="2147" spans="1:123" s="101" customFormat="1" ht="10.95" customHeight="1" x14ac:dyDescent="0.25">
      <c r="A2147" s="75" t="s">
        <v>348</v>
      </c>
      <c r="B2147" s="95" t="str">
        <f t="shared" si="600"/>
        <v>Bud02 2020,5008,'553500',1600.03</v>
      </c>
      <c r="C2147" s="96">
        <f t="shared" si="601"/>
        <v>2020</v>
      </c>
      <c r="D2147" s="96">
        <v>5008</v>
      </c>
      <c r="E2147" s="97">
        <f>IF(LEFT(H2147,1) = "x",H2147,F2147)</f>
        <v>553500</v>
      </c>
      <c r="F2147" s="90">
        <v>553500</v>
      </c>
      <c r="G2147" s="98">
        <f>IF(""="",1,SUBSTITUTE(SUBSTITUTE("","xxp","xpp"),"xppm13","xppm08"))</f>
        <v>1</v>
      </c>
      <c r="H2147" s="98">
        <f>IF(""="",1,"")</f>
        <v>1</v>
      </c>
      <c r="I2147" s="98">
        <f>IF(""="",1,IF(LEFT("",1)&lt;&gt;"E","",1))</f>
        <v>1</v>
      </c>
      <c r="J2147" s="98">
        <f>IF(""="",1,IF(LEFT("",1)="E","",1))</f>
        <v>1</v>
      </c>
      <c r="K2147" s="99" t="s">
        <v>384</v>
      </c>
      <c r="L2147" s="91">
        <v>5008</v>
      </c>
      <c r="M2147" s="100" t="str">
        <f>IF(LEFT($G2147,4)="xppm","*","")</f>
        <v/>
      </c>
      <c r="N2147" s="101" t="str">
        <f>UPPER(TRIM("          TELEPHONE/CELL PHONE"))</f>
        <v>TELEPHONE/CELL PHONE</v>
      </c>
      <c r="P2147" s="102" t="s">
        <v>370</v>
      </c>
      <c r="R2147" s="109">
        <f>IFERROR(IF(1*AB2147&gt;0,AB2147,V2147),V2147)</f>
        <v>1600.03</v>
      </c>
      <c r="S2147" s="108"/>
      <c r="T2147" s="101">
        <f>IFERROR(IF(LEFT($G2147,4)="xppm",AD2147/VLOOKUP($G2147,$K$11:$Z$28,T$1,0),IF(LEFT($J2147,1)="E",AD2147/VLOOKUP($J2147,$K$11:$Z$28,T$1,0),AD2147/T$6)),"")</f>
        <v>1579.5533333333333</v>
      </c>
      <c r="V2147" s="101">
        <f>IFERROR(IF(LEFT($G2147,4)="xppm",AF2147/VLOOKUP($G2147,$K$11:$Z$28,V$1,0),IF(LEFT($J2147,1)="E",AF2147/VLOOKUP($J2147,$K$11:$Z$28,V$1,0),AF2147/V$6)),"")</f>
        <v>1600.03</v>
      </c>
      <c r="X2147" s="101">
        <f>IFERROR(IF(LEFT($G2147,4)="xppm",AH2147/VLOOKUP($G2147,$K$11:$Z$28,X$1,0),IF(LEFT($J2147,1)="E",AH2147/VLOOKUP($J2147,$K$11:$Z$28,X$1,0),AH2147/X$6)),"")</f>
        <v>1805.2950000000001</v>
      </c>
      <c r="Z2147" s="101">
        <f>IFERROR(IF(LEFT($G2147,4)="xppm",AJ2147/VLOOKUP($G2147,$K$11:$Z$28,Z$1,0),IF(LEFT($J2147,1)="E",AJ2147/VLOOKUP($J2147,$K$11:$Z$28,Z$1,0),AJ2147/Z$6)),"")</f>
        <v>1723.1091666666669</v>
      </c>
      <c r="AA2147" s="108"/>
      <c r="AB2147" s="99">
        <f>IFERROR(IF(LEFT($G2147,4)="xppm",AL2147/VLOOKUP($G2147,$K$11:$Z$28,AB$1,0),IF(LEFT($J2147,1)="E",AL2147/VLOOKUP($J2147,$K$11:$AB$28,AB$1,0),AL2147/AB$6)),"")</f>
        <v>0</v>
      </c>
      <c r="AC2147" s="110"/>
      <c r="AD2147" s="14">
        <v>4738.66</v>
      </c>
      <c r="AE2147" s="14"/>
      <c r="AF2147" s="14">
        <v>14400.27</v>
      </c>
      <c r="AG2147" s="14"/>
      <c r="AH2147" s="14">
        <v>21663.54</v>
      </c>
      <c r="AI2147" s="14"/>
      <c r="AJ2147" s="14">
        <v>20677.310000000001</v>
      </c>
      <c r="AK2147" s="65"/>
      <c r="AL2147" s="14">
        <v>0</v>
      </c>
      <c r="AM2147" s="65"/>
      <c r="AN2147" s="25">
        <v>1966.61</v>
      </c>
      <c r="AO2147" s="25">
        <v>1774.62</v>
      </c>
      <c r="AP2147" s="25">
        <v>1799.44</v>
      </c>
      <c r="AQ2147" s="25">
        <v>1842.61</v>
      </c>
      <c r="AR2147" s="25">
        <v>1716.4</v>
      </c>
      <c r="AS2147" s="25">
        <v>1507.67</v>
      </c>
      <c r="AT2147" s="25">
        <v>1662.92</v>
      </c>
      <c r="AU2147" s="25">
        <v>1436.22</v>
      </c>
      <c r="AV2147" s="25">
        <v>1495.79</v>
      </c>
      <c r="AW2147" s="25">
        <v>1701.11</v>
      </c>
      <c r="AX2147" s="25">
        <v>1531.05</v>
      </c>
      <c r="AY2147" s="25">
        <v>1506.5</v>
      </c>
      <c r="AZ2147" s="108"/>
      <c r="BA2147" s="10"/>
      <c r="BB2147" s="10"/>
      <c r="BC2147" s="10"/>
      <c r="BD2147" s="10"/>
      <c r="BE2147" s="10"/>
      <c r="BF2147" s="10"/>
      <c r="BG2147" s="10"/>
      <c r="BH2147" s="10"/>
      <c r="BI2147" s="10"/>
      <c r="BJ2147" s="10"/>
      <c r="BK2147" s="10"/>
      <c r="BL2147" s="10"/>
      <c r="BM2147" s="10"/>
      <c r="BN2147" s="10"/>
      <c r="BO2147" s="10"/>
      <c r="BP2147" s="10"/>
      <c r="BQ2147" s="10"/>
      <c r="BR2147" s="10"/>
      <c r="BS2147" s="10"/>
      <c r="BT2147" s="10"/>
      <c r="BU2147" s="10"/>
      <c r="BV2147" s="10"/>
      <c r="BW2147" s="10"/>
      <c r="BX2147" s="10"/>
      <c r="BY2147" s="10"/>
      <c r="BZ2147" s="10"/>
      <c r="CA2147" s="10"/>
      <c r="CB2147" s="10"/>
      <c r="CC2147" s="10"/>
      <c r="CD2147" s="10"/>
      <c r="CE2147" s="10"/>
      <c r="CF2147" s="10"/>
      <c r="CG2147" s="10"/>
      <c r="CH2147" s="10"/>
      <c r="CI2147" s="10"/>
      <c r="CJ2147" s="10"/>
      <c r="CK2147" s="10"/>
      <c r="CL2147" s="10"/>
      <c r="CM2147" s="10"/>
      <c r="CN2147" s="10"/>
      <c r="CO2147" s="10"/>
      <c r="CP2147" s="10"/>
      <c r="CQ2147" s="10"/>
      <c r="CR2147" s="10"/>
      <c r="CS2147" s="10"/>
      <c r="CT2147" s="10"/>
      <c r="CU2147" s="10"/>
      <c r="CV2147" s="10"/>
      <c r="CW2147" s="10"/>
      <c r="CX2147" s="10"/>
      <c r="CY2147" s="10"/>
      <c r="CZ2147" s="10"/>
      <c r="DA2147" s="10"/>
      <c r="DB2147" s="10"/>
      <c r="DC2147" s="10"/>
      <c r="DD2147" s="10"/>
      <c r="DE2147" s="10"/>
      <c r="DF2147" s="10"/>
      <c r="DG2147" s="10"/>
      <c r="DH2147" s="10"/>
      <c r="DI2147" s="10"/>
      <c r="DJ2147" s="10"/>
      <c r="DK2147" s="10"/>
      <c r="DL2147" s="10"/>
      <c r="DM2147" s="10"/>
      <c r="DN2147" s="10"/>
      <c r="DO2147" s="10"/>
      <c r="DP2147" s="10"/>
      <c r="DQ2147" s="10"/>
      <c r="DR2147" s="10"/>
      <c r="DS2147" s="10"/>
    </row>
    <row r="2148" spans="1:123" s="101" customFormat="1" ht="10.95" customHeight="1" x14ac:dyDescent="0.25">
      <c r="A2148" s="75" t="s">
        <v>348</v>
      </c>
      <c r="B2148" s="95" t="str">
        <f t="shared" si="600"/>
        <v>Bud02 2020,5008,'555000',258.39</v>
      </c>
      <c r="C2148" s="96">
        <f t="shared" si="601"/>
        <v>2020</v>
      </c>
      <c r="D2148" s="96">
        <v>5008</v>
      </c>
      <c r="E2148" s="97">
        <f>IF(LEFT(H2148,1) = "x",H2148,F2148)</f>
        <v>555000</v>
      </c>
      <c r="F2148" s="90">
        <v>555000</v>
      </c>
      <c r="G2148" s="98">
        <f>IF(""="",1,SUBSTITUTE(SUBSTITUTE("","xxp","xpp"),"xppm13","xppm08"))</f>
        <v>1</v>
      </c>
      <c r="H2148" s="98">
        <f>IF(""="",1,"")</f>
        <v>1</v>
      </c>
      <c r="I2148" s="98">
        <f>IF(""="",1,IF(LEFT("",1)&lt;&gt;"E","",1))</f>
        <v>1</v>
      </c>
      <c r="J2148" s="98">
        <f>IF(""="",1,IF(LEFT("",1)="E","",1))</f>
        <v>1</v>
      </c>
      <c r="K2148" s="99" t="s">
        <v>385</v>
      </c>
      <c r="L2148" s="91">
        <v>5008</v>
      </c>
      <c r="M2148" s="100" t="str">
        <f>IF(LEFT($G2148,4)="xppm","*","")</f>
        <v/>
      </c>
      <c r="N2148" s="101" t="str">
        <f>UPPER(TRIM("          DONATIONS"))</f>
        <v>DONATIONS</v>
      </c>
      <c r="P2148" s="102" t="s">
        <v>386</v>
      </c>
      <c r="R2148" s="109">
        <f>IFERROR(IF(1*AB2148&gt;0,AB2148,V2148),V2148)</f>
        <v>258.39000000000004</v>
      </c>
      <c r="S2148" s="108"/>
      <c r="T2148" s="101">
        <f>IFERROR(IF(LEFT($G2148,4)="xppm",AD2148/VLOOKUP($G2148,$K$11:$Z$28,T$1,0),IF(LEFT($J2148,1)="E",AD2148/VLOOKUP($J2148,$K$11:$Z$28,T$1,0),AD2148/T$6)),"")</f>
        <v>201.54</v>
      </c>
      <c r="V2148" s="101">
        <f>IFERROR(IF(LEFT($G2148,4)="xppm",AF2148/VLOOKUP($G2148,$K$11:$Z$28,V$1,0),IF(LEFT($J2148,1)="E",AF2148/VLOOKUP($J2148,$K$11:$Z$28,V$1,0),AF2148/V$6)),"")</f>
        <v>258.39000000000004</v>
      </c>
      <c r="X2148" s="101">
        <f>IFERROR(IF(LEFT($G2148,4)="xppm",AH2148/VLOOKUP($G2148,$K$11:$Z$28,X$1,0),IF(LEFT($J2148,1)="E",AH2148/VLOOKUP($J2148,$K$11:$Z$28,X$1,0),AH2148/X$6)),"")</f>
        <v>629.75750000000005</v>
      </c>
      <c r="Z2148" s="101">
        <f>IFERROR(IF(LEFT($G2148,4)="xppm",AJ2148/VLOOKUP($G2148,$K$11:$Z$28,Z$1,0),IF(LEFT($J2148,1)="E",AJ2148/VLOOKUP($J2148,$K$11:$Z$28,Z$1,0),AJ2148/Z$6)),"")</f>
        <v>571.20222200000001</v>
      </c>
      <c r="AA2148" s="108"/>
      <c r="AB2148" s="99">
        <f>IFERROR(IF(LEFT($G2148,4)="xppm",AL2148/VLOOKUP($G2148,$K$11:$Z$28,AB$1,0),IF(LEFT($J2148,1)="E",AL2148/VLOOKUP($J2148,$K$11:$AB$28,AB$1,0),AL2148/AB$6)),"")</f>
        <v>0</v>
      </c>
      <c r="AC2148" s="110"/>
      <c r="AD2148" s="14">
        <v>604.62</v>
      </c>
      <c r="AE2148" s="14"/>
      <c r="AF2148" s="14">
        <v>2325.5100000000002</v>
      </c>
      <c r="AG2148" s="14"/>
      <c r="AH2148" s="14">
        <v>7557.09</v>
      </c>
      <c r="AI2148" s="14"/>
      <c r="AJ2148" s="14">
        <v>6854.4266639999996</v>
      </c>
      <c r="AK2148" s="65"/>
      <c r="AL2148" s="14">
        <v>0</v>
      </c>
      <c r="AM2148" s="65"/>
      <c r="AN2148" s="25">
        <v>1724.58</v>
      </c>
      <c r="AO2148" s="25">
        <v>492.14</v>
      </c>
      <c r="AP2148" s="25">
        <v>292.39999999999998</v>
      </c>
      <c r="AQ2148" s="25">
        <v>60</v>
      </c>
      <c r="AR2148" s="25">
        <v>856.66</v>
      </c>
      <c r="AS2148" s="25">
        <v>628.91999999999996</v>
      </c>
      <c r="AT2148" s="25">
        <v>60.17</v>
      </c>
      <c r="AU2148" s="25">
        <v>57.57</v>
      </c>
      <c r="AV2148" s="25">
        <v>57.57</v>
      </c>
      <c r="AW2148" s="25">
        <v>482.85</v>
      </c>
      <c r="AX2148" s="25">
        <v>64.2</v>
      </c>
      <c r="AY2148" s="25">
        <v>57.57</v>
      </c>
      <c r="AZ2148" s="108"/>
      <c r="BA2148" s="10"/>
      <c r="BB2148" s="10"/>
      <c r="BC2148" s="10"/>
      <c r="BD2148" s="10"/>
      <c r="BE2148" s="10"/>
      <c r="BF2148" s="10"/>
      <c r="BG2148" s="10"/>
      <c r="BH2148" s="10"/>
      <c r="BI2148" s="10"/>
      <c r="BJ2148" s="10"/>
      <c r="BK2148" s="10"/>
      <c r="BL2148" s="10"/>
      <c r="BM2148" s="10"/>
      <c r="BN2148" s="10"/>
      <c r="BO2148" s="10"/>
      <c r="BP2148" s="10"/>
      <c r="BQ2148" s="10"/>
      <c r="BR2148" s="10"/>
      <c r="BS2148" s="10"/>
      <c r="BT2148" s="10"/>
      <c r="BU2148" s="10"/>
      <c r="BV2148" s="10"/>
      <c r="BW2148" s="10"/>
      <c r="BX2148" s="10"/>
      <c r="BY2148" s="10"/>
      <c r="BZ2148" s="10"/>
      <c r="CA2148" s="10"/>
      <c r="CB2148" s="10"/>
      <c r="CC2148" s="10"/>
      <c r="CD2148" s="10"/>
      <c r="CE2148" s="10"/>
      <c r="CF2148" s="10"/>
      <c r="CG2148" s="10"/>
      <c r="CH2148" s="10"/>
      <c r="CI2148" s="10"/>
      <c r="CJ2148" s="10"/>
      <c r="CK2148" s="10"/>
      <c r="CL2148" s="10"/>
      <c r="CM2148" s="10"/>
      <c r="CN2148" s="10"/>
      <c r="CO2148" s="10"/>
      <c r="CP2148" s="10"/>
      <c r="CQ2148" s="10"/>
      <c r="CR2148" s="10"/>
      <c r="CS2148" s="10"/>
      <c r="CT2148" s="10"/>
      <c r="CU2148" s="10"/>
      <c r="CV2148" s="10"/>
      <c r="CW2148" s="10"/>
      <c r="CX2148" s="10"/>
      <c r="CY2148" s="10"/>
      <c r="CZ2148" s="10"/>
      <c r="DA2148" s="10"/>
      <c r="DB2148" s="10"/>
      <c r="DC2148" s="10"/>
      <c r="DD2148" s="10"/>
      <c r="DE2148" s="10"/>
      <c r="DF2148" s="10"/>
      <c r="DG2148" s="10"/>
      <c r="DH2148" s="10"/>
      <c r="DI2148" s="10"/>
      <c r="DJ2148" s="10"/>
      <c r="DK2148" s="10"/>
      <c r="DL2148" s="10"/>
      <c r="DM2148" s="10"/>
      <c r="DN2148" s="10"/>
      <c r="DO2148" s="10"/>
      <c r="DP2148" s="10"/>
      <c r="DQ2148" s="10"/>
      <c r="DR2148" s="10"/>
      <c r="DS2148" s="10"/>
    </row>
    <row r="2149" spans="1:123" s="101" customFormat="1" ht="10.95" customHeight="1" x14ac:dyDescent="0.25">
      <c r="A2149" s="75" t="s">
        <v>348</v>
      </c>
      <c r="B2149" s="95" t="str">
        <f t="shared" si="600"/>
        <v>Bud02 2020,5008,'xga001',0.000454802245873623</v>
      </c>
      <c r="C2149" s="96">
        <f t="shared" si="601"/>
        <v>2020</v>
      </c>
      <c r="D2149" s="96">
        <v>5008</v>
      </c>
      <c r="E2149" s="97" t="str">
        <f>IF(LEFT(H2149,1) = "x",H2149,F2149)</f>
        <v>xga001</v>
      </c>
      <c r="F2149" s="90">
        <v>555500</v>
      </c>
      <c r="G2149" s="98">
        <f>IF(""="",1,SUBSTITUTE(SUBSTITUTE("","xxp","xpp"),"xppm13","xppm08"))</f>
        <v>1</v>
      </c>
      <c r="H2149" s="98" t="str">
        <f>IF("xga001"="",1,"xga001")</f>
        <v>xga001</v>
      </c>
      <c r="I2149" s="98">
        <f>IF("E1z"="",1,IF(LEFT("E1z",1)&lt;&gt;"E","E1z",1))</f>
        <v>1</v>
      </c>
      <c r="J2149" s="98" t="str">
        <f>IF("E1z"="",1,IF(LEFT("E1z",1)="E","E1z",1))</f>
        <v>E1z</v>
      </c>
      <c r="K2149" s="99" t="s">
        <v>387</v>
      </c>
      <c r="L2149" s="91">
        <v>5008</v>
      </c>
      <c r="M2149" s="100" t="str">
        <f>IF(LEFT($G2149,4)="xppm","*","")</f>
        <v/>
      </c>
      <c r="N2149" s="101" t="str">
        <f>UPPER(TRIM("          BAD DEBT"))</f>
        <v>BAD DEBT</v>
      </c>
      <c r="P2149" s="102" t="s">
        <v>388</v>
      </c>
      <c r="R2149" s="109">
        <f>IFERROR(IF(1*AB2149&gt;0,AB2149,V2149),V2149)</f>
        <v>4.548022458736226E-4</v>
      </c>
      <c r="S2149" s="108"/>
      <c r="T2149" s="101">
        <f>IFERROR(IF(LEFT($G2149,4)="xppm",AD2149/VLOOKUP($G2149,$K$11:$Z$28,T$1,0),IF(LEFT($J2149,1)="E",AD2149/VLOOKUP($J2149,$K$11:$Z$28,T$1,0),AD2149/T$6)),"")</f>
        <v>4.6659794485858424E-4</v>
      </c>
      <c r="V2149" s="101">
        <f>IFERROR(IF(LEFT($G2149,4)="xppm",AF2149/VLOOKUP($G2149,$K$11:$Z$28,V$1,0),IF(LEFT($J2149,1)="E",AF2149/VLOOKUP($J2149,$K$11:$Z$28,V$1,0),AF2149/V$6)),"")</f>
        <v>4.548022458736226E-4</v>
      </c>
      <c r="X2149" s="101">
        <f>IFERROR(IF(LEFT($G2149,4)="xppm",AH2149/VLOOKUP($G2149,$K$11:$Z$28,X$1,0),IF(LEFT($J2149,1)="E",AH2149/VLOOKUP($J2149,$K$11:$Z$28,X$1,0),AH2149/X$6)),"")</f>
        <v>7.3557262370059658E-4</v>
      </c>
      <c r="Z2149" s="101">
        <f>IFERROR(IF(LEFT($G2149,4)="xppm",AJ2149/VLOOKUP($G2149,$K$11:$Z$28,Z$1,0),IF(LEFT($J2149,1)="E",AJ2149/VLOOKUP($J2149,$K$11:$Z$28,Z$1,0),AJ2149/Z$6)),"")</f>
        <v>4.7836527651720602E-4</v>
      </c>
      <c r="AA2149" s="108"/>
      <c r="AB2149" s="99" t="str">
        <f>IFERROR(IF(LEFT($G2149,4)="xppm",AL2149/VLOOKUP($G2149,$K$11:$Z$28,AB$1,0),IF(LEFT($J2149,1)="E",AL2149/VLOOKUP($J2149,$K$11:$AB$28,AB$1,0),AL2149/AB$6)),"")</f>
        <v/>
      </c>
      <c r="AC2149" s="110"/>
      <c r="AD2149" s="14">
        <v>51717.45</v>
      </c>
      <c r="AE2149" s="14"/>
      <c r="AF2149" s="14">
        <v>151609.99</v>
      </c>
      <c r="AG2149" s="14"/>
      <c r="AH2149" s="14">
        <v>266732.73</v>
      </c>
      <c r="AI2149" s="14"/>
      <c r="AJ2149" s="14">
        <v>201818.427088</v>
      </c>
      <c r="AK2149" s="65"/>
      <c r="AL2149" s="14">
        <v>0</v>
      </c>
      <c r="AM2149" s="65"/>
      <c r="AN2149" s="25">
        <v>28272.14</v>
      </c>
      <c r="AO2149" s="25">
        <v>27032.93</v>
      </c>
      <c r="AP2149" s="25">
        <v>27773.33</v>
      </c>
      <c r="AQ2149" s="25">
        <v>16357.9</v>
      </c>
      <c r="AR2149" s="25">
        <v>15970.75</v>
      </c>
      <c r="AS2149" s="25">
        <v>16483.47</v>
      </c>
      <c r="AT2149" s="25">
        <v>16077.13</v>
      </c>
      <c r="AU2149" s="25">
        <v>17655.98</v>
      </c>
      <c r="AV2149" s="25">
        <v>17347.310000000001</v>
      </c>
      <c r="AW2149" s="25">
        <v>18206.099999999999</v>
      </c>
      <c r="AX2149" s="25">
        <v>17106.57</v>
      </c>
      <c r="AY2149" s="25">
        <v>16404.78</v>
      </c>
      <c r="AZ2149" s="108"/>
      <c r="BA2149" s="10"/>
      <c r="BB2149" s="10"/>
      <c r="BC2149" s="10"/>
      <c r="BD2149" s="10"/>
      <c r="BE2149" s="10"/>
      <c r="BF2149" s="10"/>
      <c r="BG2149" s="10"/>
      <c r="BH2149" s="10"/>
      <c r="BI2149" s="10"/>
      <c r="BJ2149" s="10"/>
      <c r="BK2149" s="10"/>
      <c r="BL2149" s="10"/>
      <c r="BM2149" s="10"/>
      <c r="BN2149" s="10"/>
      <c r="BO2149" s="10"/>
      <c r="BP2149" s="10"/>
      <c r="BQ2149" s="10"/>
      <c r="BR2149" s="10"/>
      <c r="BS2149" s="10"/>
      <c r="BT2149" s="10"/>
      <c r="BU2149" s="10"/>
      <c r="BV2149" s="10"/>
      <c r="BW2149" s="10"/>
      <c r="BX2149" s="10"/>
      <c r="BY2149" s="10"/>
      <c r="BZ2149" s="10"/>
      <c r="CA2149" s="10"/>
      <c r="CB2149" s="10"/>
      <c r="CC2149" s="10"/>
      <c r="CD2149" s="10"/>
      <c r="CE2149" s="10"/>
      <c r="CF2149" s="10"/>
      <c r="CG2149" s="10"/>
      <c r="CH2149" s="10"/>
      <c r="CI2149" s="10"/>
      <c r="CJ2149" s="10"/>
      <c r="CK2149" s="10"/>
      <c r="CL2149" s="10"/>
      <c r="CM2149" s="10"/>
      <c r="CN2149" s="10"/>
      <c r="CO2149" s="10"/>
      <c r="CP2149" s="10"/>
      <c r="CQ2149" s="10"/>
      <c r="CR2149" s="10"/>
      <c r="CS2149" s="10"/>
      <c r="CT2149" s="10"/>
      <c r="CU2149" s="10"/>
      <c r="CV2149" s="10"/>
      <c r="CW2149" s="10"/>
      <c r="CX2149" s="10"/>
      <c r="CY2149" s="10"/>
      <c r="CZ2149" s="10"/>
      <c r="DA2149" s="10"/>
      <c r="DB2149" s="10"/>
      <c r="DC2149" s="10"/>
      <c r="DD2149" s="10"/>
      <c r="DE2149" s="10"/>
      <c r="DF2149" s="10"/>
      <c r="DG2149" s="10"/>
      <c r="DH2149" s="10"/>
      <c r="DI2149" s="10"/>
      <c r="DJ2149" s="10"/>
      <c r="DK2149" s="10"/>
      <c r="DL2149" s="10"/>
      <c r="DM2149" s="10"/>
      <c r="DN2149" s="10"/>
      <c r="DO2149" s="10"/>
      <c r="DP2149" s="10"/>
      <c r="DQ2149" s="10"/>
      <c r="DR2149" s="10"/>
      <c r="DS2149" s="10"/>
    </row>
    <row r="2150" spans="1:123" s="101" customFormat="1" ht="10.95" customHeight="1" x14ac:dyDescent="0.25">
      <c r="A2150" s="75" t="s">
        <v>348</v>
      </c>
      <c r="B2150" s="95" t="str">
        <f t="shared" si="600"/>
        <v>Bud02 2020,5008,'556000',95597.18</v>
      </c>
      <c r="C2150" s="96">
        <f t="shared" si="601"/>
        <v>2020</v>
      </c>
      <c r="D2150" s="96">
        <v>5008</v>
      </c>
      <c r="E2150" s="97">
        <f>IF(LEFT(H2150,1) = "x",H2150,F2150)</f>
        <v>556000</v>
      </c>
      <c r="F2150" s="90">
        <v>556000</v>
      </c>
      <c r="G2150" s="98">
        <f>IF(""="",1,SUBSTITUTE(SUBSTITUTE("","xxp","xpp"),"xppm13","xppm08"))</f>
        <v>1</v>
      </c>
      <c r="H2150" s="98">
        <f>IF(""="",1,"")</f>
        <v>1</v>
      </c>
      <c r="I2150" s="98">
        <f>IF(""="",1,IF(LEFT("",1)&lt;&gt;"E","",1))</f>
        <v>1</v>
      </c>
      <c r="J2150" s="98">
        <f>IF(""="",1,IF(LEFT("",1)="E","",1))</f>
        <v>1</v>
      </c>
      <c r="K2150" s="99" t="s">
        <v>389</v>
      </c>
      <c r="L2150" s="91">
        <v>5008</v>
      </c>
      <c r="M2150" s="100" t="str">
        <f>IF(LEFT($G2150,4)="xppm","*","")</f>
        <v/>
      </c>
      <c r="N2150" s="101" t="str">
        <f>UPPER(TRIM("          MEDICAID BED TAX"))</f>
        <v>MEDICAID BED TAX</v>
      </c>
      <c r="P2150" s="102" t="s">
        <v>356</v>
      </c>
      <c r="R2150" s="109">
        <f>IFERROR(IF(1*AB2150&gt;0,AB2150,V2150),V2150)</f>
        <v>95597.18</v>
      </c>
      <c r="S2150" s="108"/>
      <c r="T2150" s="101">
        <f>IFERROR(IF(LEFT($G2150,4)="xppm",AD2150/VLOOKUP($G2150,$K$11:$Z$28,T$1,0),IF(LEFT($J2150,1)="E",AD2150/VLOOKUP($J2150,$K$11:$Z$28,T$1,0),AD2150/T$6)),"")</f>
        <v>104373.31</v>
      </c>
      <c r="V2150" s="101">
        <f>IFERROR(IF(LEFT($G2150,4)="xppm",AF2150/VLOOKUP($G2150,$K$11:$Z$28,V$1,0),IF(LEFT($J2150,1)="E",AF2150/VLOOKUP($J2150,$K$11:$Z$28,V$1,0),AF2150/V$6)),"")</f>
        <v>95597.18</v>
      </c>
      <c r="X2150" s="101">
        <f>IFERROR(IF(LEFT($G2150,4)="xppm",AH2150/VLOOKUP($G2150,$K$11:$Z$28,X$1,0),IF(LEFT($J2150,1)="E",AH2150/VLOOKUP($J2150,$K$11:$Z$28,X$1,0),AH2150/X$6)),"")</f>
        <v>90679.938333333339</v>
      </c>
      <c r="Z2150" s="101">
        <f>IFERROR(IF(LEFT($G2150,4)="xppm",AJ2150/VLOOKUP($G2150,$K$11:$Z$28,Z$1,0),IF(LEFT($J2150,1)="E",AJ2150/VLOOKUP($J2150,$K$11:$Z$28,Z$1,0),AJ2150/Z$6)),"")</f>
        <v>91209.099999999991</v>
      </c>
      <c r="AA2150" s="108"/>
      <c r="AB2150" s="99">
        <f>IFERROR(IF(LEFT($G2150,4)="xppm",AL2150/VLOOKUP($G2150,$K$11:$Z$28,AB$1,0),IF(LEFT($J2150,1)="E",AL2150/VLOOKUP($J2150,$K$11:$AB$28,AB$1,0),AL2150/AB$6)),"")</f>
        <v>0</v>
      </c>
      <c r="AC2150" s="110"/>
      <c r="AD2150" s="14">
        <v>313119.93</v>
      </c>
      <c r="AE2150" s="14"/>
      <c r="AF2150" s="14">
        <v>860374.62</v>
      </c>
      <c r="AG2150" s="14"/>
      <c r="AH2150" s="14">
        <v>1088159.26</v>
      </c>
      <c r="AI2150" s="14"/>
      <c r="AJ2150" s="14">
        <v>1094509.2</v>
      </c>
      <c r="AK2150" s="65"/>
      <c r="AL2150" s="14">
        <v>0</v>
      </c>
      <c r="AM2150" s="65"/>
      <c r="AN2150" s="25">
        <v>90503.55</v>
      </c>
      <c r="AO2150" s="25">
        <v>90503.55</v>
      </c>
      <c r="AP2150" s="25">
        <v>92620.2</v>
      </c>
      <c r="AQ2150" s="25">
        <v>91209.14</v>
      </c>
      <c r="AR2150" s="25">
        <v>91209.11</v>
      </c>
      <c r="AS2150" s="25">
        <v>91209.11</v>
      </c>
      <c r="AT2150" s="25">
        <v>91209.11</v>
      </c>
      <c r="AU2150" s="25">
        <v>91209.11</v>
      </c>
      <c r="AV2150" s="25">
        <v>91209.11</v>
      </c>
      <c r="AW2150" s="25">
        <v>91209.11</v>
      </c>
      <c r="AX2150" s="25">
        <v>110955.41</v>
      </c>
      <c r="AY2150" s="25">
        <v>110955.41</v>
      </c>
      <c r="AZ2150" s="108"/>
      <c r="BA2150" s="10"/>
      <c r="BB2150" s="10"/>
      <c r="BC2150" s="10"/>
      <c r="BD2150" s="10"/>
      <c r="BE2150" s="10"/>
      <c r="BF2150" s="10"/>
      <c r="BG2150" s="10"/>
      <c r="BH2150" s="10"/>
      <c r="BI2150" s="10"/>
      <c r="BJ2150" s="10"/>
      <c r="BK2150" s="10"/>
      <c r="BL2150" s="10"/>
      <c r="BM2150" s="10"/>
      <c r="BN2150" s="10"/>
      <c r="BO2150" s="10"/>
      <c r="BP2150" s="10"/>
      <c r="BQ2150" s="10"/>
      <c r="BR2150" s="10"/>
      <c r="BS2150" s="10"/>
      <c r="BT2150" s="10"/>
      <c r="BU2150" s="10"/>
      <c r="BV2150" s="10"/>
      <c r="BW2150" s="10"/>
      <c r="BX2150" s="10"/>
      <c r="BY2150" s="10"/>
      <c r="BZ2150" s="10"/>
      <c r="CA2150" s="10"/>
      <c r="CB2150" s="10"/>
      <c r="CC2150" s="10"/>
      <c r="CD2150" s="10"/>
      <c r="CE2150" s="10"/>
      <c r="CF2150" s="10"/>
      <c r="CG2150" s="10"/>
      <c r="CH2150" s="10"/>
      <c r="CI2150" s="10"/>
      <c r="CJ2150" s="10"/>
      <c r="CK2150" s="10"/>
      <c r="CL2150" s="10"/>
      <c r="CM2150" s="10"/>
      <c r="CN2150" s="10"/>
      <c r="CO2150" s="10"/>
      <c r="CP2150" s="10"/>
      <c r="CQ2150" s="10"/>
      <c r="CR2150" s="10"/>
      <c r="CS2150" s="10"/>
      <c r="CT2150" s="10"/>
      <c r="CU2150" s="10"/>
      <c r="CV2150" s="10"/>
      <c r="CW2150" s="10"/>
      <c r="CX2150" s="10"/>
      <c r="CY2150" s="10"/>
      <c r="CZ2150" s="10"/>
      <c r="DA2150" s="10"/>
      <c r="DB2150" s="10"/>
      <c r="DC2150" s="10"/>
      <c r="DD2150" s="10"/>
      <c r="DE2150" s="10"/>
      <c r="DF2150" s="10"/>
      <c r="DG2150" s="10"/>
      <c r="DH2150" s="10"/>
      <c r="DI2150" s="10"/>
      <c r="DJ2150" s="10"/>
      <c r="DK2150" s="10"/>
      <c r="DL2150" s="10"/>
      <c r="DM2150" s="10"/>
      <c r="DN2150" s="10"/>
      <c r="DO2150" s="10"/>
      <c r="DP2150" s="10"/>
      <c r="DQ2150" s="10"/>
      <c r="DR2150" s="10"/>
      <c r="DS2150" s="10"/>
    </row>
    <row r="2151" spans="1:123" ht="4.05" customHeight="1" x14ac:dyDescent="0.25">
      <c r="A2151" s="75" t="s">
        <v>348</v>
      </c>
      <c r="E2151" s="111"/>
      <c r="F2151" s="112"/>
      <c r="T2151" s="25"/>
      <c r="U2151" s="25"/>
      <c r="V2151" s="25"/>
      <c r="W2151" s="25"/>
      <c r="X2151" s="25"/>
      <c r="Y2151" s="25"/>
      <c r="Z2151" s="25"/>
      <c r="AA2151" s="25"/>
      <c r="AB2151" s="14"/>
      <c r="AC2151" s="14"/>
    </row>
    <row r="2152" spans="1:123" s="86" customFormat="1" ht="15" customHeight="1" x14ac:dyDescent="0.25">
      <c r="A2152" s="75" t="s">
        <v>348</v>
      </c>
      <c r="B2152" s="80"/>
      <c r="C2152" s="80"/>
      <c r="D2152" s="80"/>
      <c r="E2152" s="81"/>
      <c r="F2152" s="82"/>
      <c r="G2152" s="81"/>
      <c r="H2152" s="81"/>
      <c r="I2152" s="81"/>
      <c r="J2152" s="81"/>
      <c r="K2152" s="81"/>
      <c r="L2152" s="83">
        <f>L2153</f>
        <v>5008</v>
      </c>
      <c r="M2152" s="84" t="s">
        <v>390</v>
      </c>
      <c r="N2152" s="84"/>
      <c r="O2152" s="84"/>
      <c r="P2152" s="84"/>
      <c r="Q2152" s="84"/>
      <c r="R2152" s="84"/>
      <c r="S2152" s="84"/>
      <c r="T2152" s="84"/>
      <c r="U2152" s="84"/>
      <c r="V2152" s="84"/>
      <c r="W2152" s="84"/>
      <c r="X2152" s="84"/>
      <c r="Y2152" s="84"/>
      <c r="Z2152" s="84"/>
      <c r="AA2152" s="84"/>
      <c r="AB2152" s="81"/>
      <c r="AC2152" s="81"/>
      <c r="AD2152" s="14"/>
      <c r="AE2152" s="14"/>
      <c r="AF2152" s="14"/>
      <c r="AG2152" s="14"/>
      <c r="AH2152" s="14"/>
      <c r="AI2152" s="14"/>
      <c r="AJ2152" s="14"/>
      <c r="AK2152" s="14"/>
      <c r="AL2152" s="14"/>
      <c r="AM2152" s="14"/>
      <c r="AN2152" s="85"/>
      <c r="AO2152" s="85"/>
      <c r="AP2152" s="85"/>
      <c r="AQ2152" s="85"/>
      <c r="AR2152" s="85"/>
      <c r="AS2152" s="85"/>
      <c r="AT2152" s="85"/>
      <c r="AU2152" s="85"/>
      <c r="AV2152" s="85"/>
      <c r="AW2152" s="85"/>
      <c r="AX2152" s="85"/>
      <c r="AY2152" s="85"/>
      <c r="AZ2152" s="84"/>
      <c r="BA2152" s="10"/>
      <c r="BB2152" s="10"/>
      <c r="BC2152" s="10"/>
      <c r="BD2152" s="10"/>
      <c r="BE2152" s="10"/>
      <c r="BF2152" s="10"/>
      <c r="BG2152" s="10"/>
      <c r="BH2152" s="10"/>
      <c r="BI2152" s="10"/>
      <c r="BJ2152" s="10"/>
      <c r="BK2152" s="10"/>
      <c r="BL2152" s="10"/>
      <c r="BM2152" s="10"/>
      <c r="BN2152" s="10"/>
      <c r="BO2152" s="10"/>
      <c r="BP2152" s="10"/>
      <c r="BQ2152" s="10"/>
      <c r="BR2152" s="10"/>
      <c r="BS2152" s="10"/>
      <c r="BT2152" s="10"/>
      <c r="BU2152" s="10"/>
      <c r="BV2152" s="10"/>
      <c r="BW2152" s="10"/>
      <c r="BX2152" s="10"/>
      <c r="BY2152" s="10"/>
      <c r="BZ2152" s="10"/>
      <c r="CA2152" s="10"/>
      <c r="CB2152" s="10"/>
      <c r="CC2152" s="10"/>
      <c r="CD2152" s="10"/>
      <c r="CE2152" s="10"/>
      <c r="CF2152" s="10"/>
      <c r="CG2152" s="10"/>
      <c r="CH2152" s="10"/>
      <c r="CI2152" s="10"/>
      <c r="CJ2152" s="10"/>
      <c r="CK2152" s="10"/>
      <c r="CL2152" s="10"/>
      <c r="CM2152" s="10"/>
      <c r="CN2152" s="10"/>
      <c r="CO2152" s="10"/>
      <c r="CP2152" s="10"/>
      <c r="CQ2152" s="10"/>
      <c r="CR2152" s="10"/>
      <c r="CS2152" s="10"/>
      <c r="CT2152" s="10"/>
      <c r="CU2152" s="10"/>
      <c r="CV2152" s="10"/>
      <c r="CW2152" s="10"/>
      <c r="CX2152" s="10"/>
      <c r="CY2152" s="10"/>
      <c r="CZ2152" s="10"/>
      <c r="DA2152" s="10"/>
      <c r="DB2152" s="10"/>
      <c r="DC2152" s="10"/>
      <c r="DD2152" s="10"/>
      <c r="DE2152" s="10"/>
      <c r="DF2152" s="10"/>
      <c r="DG2152" s="10"/>
      <c r="DH2152" s="10"/>
      <c r="DI2152" s="10"/>
      <c r="DJ2152" s="10"/>
      <c r="DK2152" s="10"/>
      <c r="DL2152" s="10"/>
      <c r="DM2152" s="10"/>
      <c r="DN2152" s="10"/>
      <c r="DO2152" s="10"/>
      <c r="DP2152" s="10"/>
      <c r="DQ2152" s="10"/>
      <c r="DR2152" s="10"/>
      <c r="DS2152" s="10"/>
    </row>
    <row r="2153" spans="1:123" s="101" customFormat="1" ht="10.95" customHeight="1" x14ac:dyDescent="0.25">
      <c r="A2153" s="75" t="s">
        <v>348</v>
      </c>
      <c r="B2153" s="95" t="str">
        <f t="shared" ref="B2153:B2155" si="602">IF(E2153&gt;0,"Bud02 " &amp; C2153 &amp;","&amp;D2153&amp;",'"&amp;E2153&amp;"',"&amp;1*R2153)</f>
        <v>Bud02 2020,5008,'557500',4183.2</v>
      </c>
      <c r="C2153" s="96">
        <f t="shared" ref="C2153:C2155" si="603">$E$5</f>
        <v>2020</v>
      </c>
      <c r="D2153" s="96">
        <v>5008</v>
      </c>
      <c r="E2153" s="97">
        <f>IF(LEFT(H2153,1) = "x",H2153,F2153)</f>
        <v>557500</v>
      </c>
      <c r="F2153" s="90">
        <v>557500</v>
      </c>
      <c r="G2153" s="98">
        <f>IF(""="",1,SUBSTITUTE(SUBSTITUTE("","xxp","xpp"),"xppm13","xppm08"))</f>
        <v>1</v>
      </c>
      <c r="H2153" s="98">
        <f>IF(""="",1,"")</f>
        <v>1</v>
      </c>
      <c r="I2153" s="98">
        <f>IF(""="",1,IF(LEFT("",1)&lt;&gt;"E","",1))</f>
        <v>1</v>
      </c>
      <c r="J2153" s="98">
        <f>IF(""="",1,IF(LEFT("",1)="E","",1))</f>
        <v>1</v>
      </c>
      <c r="K2153" s="99" t="s">
        <v>391</v>
      </c>
      <c r="L2153" s="91">
        <v>5008</v>
      </c>
      <c r="M2153" s="100" t="str">
        <f>IF(LEFT($G2153,4)="xppm","*","")</f>
        <v/>
      </c>
      <c r="N2153" s="101" t="str">
        <f>UPPER(TRIM("          REAL ESTATE TAXES"))</f>
        <v>REAL ESTATE TAXES</v>
      </c>
      <c r="P2153" s="102" t="s">
        <v>356</v>
      </c>
      <c r="R2153" s="109">
        <f>IFERROR(IF(1*AB2153&gt;0,AB2153,V2153),V2153)</f>
        <v>4183.2000000000007</v>
      </c>
      <c r="S2153" s="108"/>
      <c r="T2153" s="101">
        <f>IFERROR(IF(LEFT($G2153,4)="xppm",AD2153/VLOOKUP($G2153,$K$11:$Z$28,T$1,0),IF(LEFT($J2153,1)="E",AD2153/VLOOKUP($J2153,$K$11:$Z$28,T$1,0),AD2153/T$6)),"")</f>
        <v>4183.2</v>
      </c>
      <c r="V2153" s="101">
        <f>IFERROR(IF(LEFT($G2153,4)="xppm",AF2153/VLOOKUP($G2153,$K$11:$Z$28,V$1,0),IF(LEFT($J2153,1)="E",AF2153/VLOOKUP($J2153,$K$11:$Z$28,V$1,0),AF2153/V$6)),"")</f>
        <v>4183.2000000000007</v>
      </c>
      <c r="X2153" s="101">
        <f>IFERROR(IF(LEFT($G2153,4)="xppm",AH2153/VLOOKUP($G2153,$K$11:$Z$28,X$1,0),IF(LEFT($J2153,1)="E",AH2153/VLOOKUP($J2153,$K$11:$Z$28,X$1,0),AH2153/X$6)),"")</f>
        <v>4194.2433333333329</v>
      </c>
      <c r="Z2153" s="101">
        <f>IFERROR(IF(LEFT($G2153,4)="xppm",AJ2153/VLOOKUP($G2153,$K$11:$Z$28,Z$1,0),IF(LEFT($J2153,1)="E",AJ2153/VLOOKUP($J2153,$K$11:$Z$28,Z$1,0),AJ2153/Z$6)),"")</f>
        <v>4180</v>
      </c>
      <c r="AA2153" s="108"/>
      <c r="AB2153" s="99">
        <f>IFERROR(IF(LEFT($G2153,4)="xppm",AL2153/VLOOKUP($G2153,$K$11:$Z$28,AB$1,0),IF(LEFT($J2153,1)="E",AL2153/VLOOKUP($J2153,$K$11:$AB$28,AB$1,0),AL2153/AB$6)),"")</f>
        <v>0</v>
      </c>
      <c r="AC2153" s="110"/>
      <c r="AD2153" s="14">
        <v>12549.6</v>
      </c>
      <c r="AE2153" s="14"/>
      <c r="AF2153" s="14">
        <v>37648.800000000003</v>
      </c>
      <c r="AG2153" s="14"/>
      <c r="AH2153" s="14">
        <v>50330.92</v>
      </c>
      <c r="AI2153" s="14"/>
      <c r="AJ2153" s="14">
        <v>50160</v>
      </c>
      <c r="AK2153" s="65"/>
      <c r="AL2153" s="14">
        <v>0</v>
      </c>
      <c r="AM2153" s="65"/>
      <c r="AN2153" s="25">
        <v>3262.54</v>
      </c>
      <c r="AO2153" s="25">
        <v>3262.54</v>
      </c>
      <c r="AP2153" s="25">
        <v>8156.1</v>
      </c>
      <c r="AQ2153" s="25">
        <v>4183.2</v>
      </c>
      <c r="AR2153" s="25">
        <v>4183.2</v>
      </c>
      <c r="AS2153" s="25">
        <v>4183.2</v>
      </c>
      <c r="AT2153" s="25">
        <v>4183.2</v>
      </c>
      <c r="AU2153" s="25">
        <v>4183.2</v>
      </c>
      <c r="AV2153" s="25">
        <v>4183.2</v>
      </c>
      <c r="AW2153" s="25">
        <v>4183.2</v>
      </c>
      <c r="AX2153" s="25">
        <v>4183.2</v>
      </c>
      <c r="AY2153" s="25">
        <v>4183.2</v>
      </c>
      <c r="AZ2153" s="108"/>
      <c r="BA2153" s="10"/>
      <c r="BB2153" s="10"/>
      <c r="BC2153" s="10"/>
      <c r="BD2153" s="10"/>
      <c r="BE2153" s="10"/>
      <c r="BF2153" s="10"/>
      <c r="BG2153" s="10"/>
      <c r="BH2153" s="10"/>
      <c r="BI2153" s="10"/>
      <c r="BJ2153" s="10"/>
      <c r="BK2153" s="10"/>
      <c r="BL2153" s="10"/>
      <c r="BM2153" s="10"/>
      <c r="BN2153" s="10"/>
      <c r="BO2153" s="10"/>
      <c r="BP2153" s="10"/>
      <c r="BQ2153" s="10"/>
      <c r="BR2153" s="10"/>
      <c r="BS2153" s="10"/>
      <c r="BT2153" s="10"/>
      <c r="BU2153" s="10"/>
      <c r="BV2153" s="10"/>
      <c r="BW2153" s="10"/>
      <c r="BX2153" s="10"/>
      <c r="BY2153" s="10"/>
      <c r="BZ2153" s="10"/>
      <c r="CA2153" s="10"/>
      <c r="CB2153" s="10"/>
      <c r="CC2153" s="10"/>
      <c r="CD2153" s="10"/>
      <c r="CE2153" s="10"/>
      <c r="CF2153" s="10"/>
      <c r="CG2153" s="10"/>
      <c r="CH2153" s="10"/>
      <c r="CI2153" s="10"/>
      <c r="CJ2153" s="10"/>
      <c r="CK2153" s="10"/>
      <c r="CL2153" s="10"/>
      <c r="CM2153" s="10"/>
      <c r="CN2153" s="10"/>
      <c r="CO2153" s="10"/>
      <c r="CP2153" s="10"/>
      <c r="CQ2153" s="10"/>
      <c r="CR2153" s="10"/>
      <c r="CS2153" s="10"/>
      <c r="CT2153" s="10"/>
      <c r="CU2153" s="10"/>
      <c r="CV2153" s="10"/>
      <c r="CW2153" s="10"/>
      <c r="CX2153" s="10"/>
      <c r="CY2153" s="10"/>
      <c r="CZ2153" s="10"/>
      <c r="DA2153" s="10"/>
      <c r="DB2153" s="10"/>
      <c r="DC2153" s="10"/>
      <c r="DD2153" s="10"/>
      <c r="DE2153" s="10"/>
      <c r="DF2153" s="10"/>
      <c r="DG2153" s="10"/>
      <c r="DH2153" s="10"/>
      <c r="DI2153" s="10"/>
      <c r="DJ2153" s="10"/>
      <c r="DK2153" s="10"/>
      <c r="DL2153" s="10"/>
      <c r="DM2153" s="10"/>
      <c r="DN2153" s="10"/>
      <c r="DO2153" s="10"/>
      <c r="DP2153" s="10"/>
      <c r="DQ2153" s="10"/>
      <c r="DR2153" s="10"/>
      <c r="DS2153" s="10"/>
    </row>
    <row r="2154" spans="1:123" s="101" customFormat="1" ht="10.95" customHeight="1" x14ac:dyDescent="0.25">
      <c r="A2154" s="75" t="s">
        <v>348</v>
      </c>
      <c r="B2154" s="95" t="str">
        <f t="shared" si="602"/>
        <v>Bud02 2020,5008,'558000',11213.1077777778</v>
      </c>
      <c r="C2154" s="96">
        <f t="shared" si="603"/>
        <v>2020</v>
      </c>
      <c r="D2154" s="96">
        <v>5008</v>
      </c>
      <c r="E2154" s="97">
        <f>IF(LEFT(H2154,1) = "x",H2154,F2154)</f>
        <v>558000</v>
      </c>
      <c r="F2154" s="90">
        <v>558000</v>
      </c>
      <c r="G2154" s="98">
        <f>IF(""="",1,SUBSTITUTE(SUBSTITUTE("","xxp","xpp"),"xppm13","xppm08"))</f>
        <v>1</v>
      </c>
      <c r="H2154" s="98">
        <f>IF(""="",1,"")</f>
        <v>1</v>
      </c>
      <c r="I2154" s="98">
        <f>IF(""="",1,IF(LEFT("",1)&lt;&gt;"E","",1))</f>
        <v>1</v>
      </c>
      <c r="J2154" s="98">
        <f>IF(""="",1,IF(LEFT("",1)="E","",1))</f>
        <v>1</v>
      </c>
      <c r="K2154" s="99" t="s">
        <v>392</v>
      </c>
      <c r="L2154" s="91">
        <v>5008</v>
      </c>
      <c r="M2154" s="100" t="str">
        <f>IF(LEFT($G2154,4)="xppm","*","")</f>
        <v/>
      </c>
      <c r="N2154" s="101" t="str">
        <f>UPPER(TRIM("          INSURANCE - GENERAL LIABILITY"))</f>
        <v>INSURANCE - GENERAL LIABILITY</v>
      </c>
      <c r="P2154" s="102" t="s">
        <v>359</v>
      </c>
      <c r="R2154" s="109">
        <f>IFERROR(IF(1*AB2154&gt;0,AB2154,V2154),V2154)</f>
        <v>11213.107777777777</v>
      </c>
      <c r="S2154" s="108"/>
      <c r="T2154" s="101">
        <f>IFERROR(IF(LEFT($G2154,4)="xppm",AD2154/VLOOKUP($G2154,$K$11:$Z$28,T$1,0),IF(LEFT($J2154,1)="E",AD2154/VLOOKUP($J2154,$K$11:$Z$28,T$1,0),AD2154/T$6)),"")</f>
        <v>11236.519999999999</v>
      </c>
      <c r="V2154" s="101">
        <f>IFERROR(IF(LEFT($G2154,4)="xppm",AF2154/VLOOKUP($G2154,$K$11:$Z$28,V$1,0),IF(LEFT($J2154,1)="E",AF2154/VLOOKUP($J2154,$K$11:$Z$28,V$1,0),AF2154/V$6)),"")</f>
        <v>11213.107777777777</v>
      </c>
      <c r="X2154" s="101">
        <f>IFERROR(IF(LEFT($G2154,4)="xppm",AH2154/VLOOKUP($G2154,$K$11:$Z$28,X$1,0),IF(LEFT($J2154,1)="E",AH2154/VLOOKUP($J2154,$K$11:$Z$28,X$1,0),AH2154/X$6)),"")</f>
        <v>11183.913333333332</v>
      </c>
      <c r="Z2154" s="101">
        <f>IFERROR(IF(LEFT($G2154,4)="xppm",AJ2154/VLOOKUP($G2154,$K$11:$Z$28,Z$1,0),IF(LEFT($J2154,1)="E",AJ2154/VLOOKUP($J2154,$K$11:$Z$28,Z$1,0),AJ2154/Z$6)),"")</f>
        <v>11218.987500000001</v>
      </c>
      <c r="AA2154" s="108"/>
      <c r="AB2154" s="99">
        <f>IFERROR(IF(LEFT($G2154,4)="xppm",AL2154/VLOOKUP($G2154,$K$11:$Z$28,AB$1,0),IF(LEFT($J2154,1)="E",AL2154/VLOOKUP($J2154,$K$11:$AB$28,AB$1,0),AL2154/AB$6)),"")</f>
        <v>0</v>
      </c>
      <c r="AC2154" s="110"/>
      <c r="AD2154" s="14">
        <v>33709.56</v>
      </c>
      <c r="AE2154" s="14"/>
      <c r="AF2154" s="14">
        <v>100917.97</v>
      </c>
      <c r="AG2154" s="14"/>
      <c r="AH2154" s="14">
        <v>134206.96</v>
      </c>
      <c r="AI2154" s="14"/>
      <c r="AJ2154" s="14">
        <v>134627.85</v>
      </c>
      <c r="AK2154" s="65"/>
      <c r="AL2154" s="14">
        <v>0</v>
      </c>
      <c r="AM2154" s="65"/>
      <c r="AN2154" s="25">
        <v>11162.89</v>
      </c>
      <c r="AO2154" s="25">
        <v>11166.32</v>
      </c>
      <c r="AP2154" s="25">
        <v>11166.27</v>
      </c>
      <c r="AQ2154" s="25">
        <v>11166.27</v>
      </c>
      <c r="AR2154" s="25">
        <v>11166.27</v>
      </c>
      <c r="AS2154" s="25">
        <v>11166.27</v>
      </c>
      <c r="AT2154" s="25">
        <v>11236.56</v>
      </c>
      <c r="AU2154" s="25">
        <v>11236.52</v>
      </c>
      <c r="AV2154" s="25">
        <v>11236.52</v>
      </c>
      <c r="AW2154" s="25">
        <v>11236.52</v>
      </c>
      <c r="AX2154" s="25">
        <v>11236.52</v>
      </c>
      <c r="AY2154" s="25">
        <v>11236.52</v>
      </c>
      <c r="AZ2154" s="108"/>
      <c r="BA2154" s="10"/>
      <c r="BB2154" s="10"/>
      <c r="BC2154" s="10"/>
      <c r="BD2154" s="10"/>
      <c r="BE2154" s="10"/>
      <c r="BF2154" s="10"/>
      <c r="BG2154" s="10"/>
      <c r="BH2154" s="10"/>
      <c r="BI2154" s="10"/>
      <c r="BJ2154" s="10"/>
      <c r="BK2154" s="10"/>
      <c r="BL2154" s="10"/>
      <c r="BM2154" s="10"/>
      <c r="BN2154" s="10"/>
      <c r="BO2154" s="10"/>
      <c r="BP2154" s="10"/>
      <c r="BQ2154" s="10"/>
      <c r="BR2154" s="10"/>
      <c r="BS2154" s="10"/>
      <c r="BT2154" s="10"/>
      <c r="BU2154" s="10"/>
      <c r="BV2154" s="10"/>
      <c r="BW2154" s="10"/>
      <c r="BX2154" s="10"/>
      <c r="BY2154" s="10"/>
      <c r="BZ2154" s="10"/>
      <c r="CA2154" s="10"/>
      <c r="CB2154" s="10"/>
      <c r="CC2154" s="10"/>
      <c r="CD2154" s="10"/>
      <c r="CE2154" s="10"/>
      <c r="CF2154" s="10"/>
      <c r="CG2154" s="10"/>
      <c r="CH2154" s="10"/>
      <c r="CI2154" s="10"/>
      <c r="CJ2154" s="10"/>
      <c r="CK2154" s="10"/>
      <c r="CL2154" s="10"/>
      <c r="CM2154" s="10"/>
      <c r="CN2154" s="10"/>
      <c r="CO2154" s="10"/>
      <c r="CP2154" s="10"/>
      <c r="CQ2154" s="10"/>
      <c r="CR2154" s="10"/>
      <c r="CS2154" s="10"/>
      <c r="CT2154" s="10"/>
      <c r="CU2154" s="10"/>
      <c r="CV2154" s="10"/>
      <c r="CW2154" s="10"/>
      <c r="CX2154" s="10"/>
      <c r="CY2154" s="10"/>
      <c r="CZ2154" s="10"/>
      <c r="DA2154" s="10"/>
      <c r="DB2154" s="10"/>
      <c r="DC2154" s="10"/>
      <c r="DD2154" s="10"/>
      <c r="DE2154" s="10"/>
      <c r="DF2154" s="10"/>
      <c r="DG2154" s="10"/>
      <c r="DH2154" s="10"/>
      <c r="DI2154" s="10"/>
      <c r="DJ2154" s="10"/>
      <c r="DK2154" s="10"/>
      <c r="DL2154" s="10"/>
      <c r="DM2154" s="10"/>
      <c r="DN2154" s="10"/>
      <c r="DO2154" s="10"/>
      <c r="DP2154" s="10"/>
      <c r="DQ2154" s="10"/>
      <c r="DR2154" s="10"/>
      <c r="DS2154" s="10"/>
    </row>
    <row r="2155" spans="1:123" s="101" customFormat="1" ht="10.95" customHeight="1" x14ac:dyDescent="0.25">
      <c r="A2155" s="75" t="s">
        <v>348</v>
      </c>
      <c r="B2155" s="95" t="str">
        <f t="shared" si="602"/>
        <v>Bud02 2020,5008,'558200',930.14</v>
      </c>
      <c r="C2155" s="96">
        <f t="shared" si="603"/>
        <v>2020</v>
      </c>
      <c r="D2155" s="96">
        <v>5008</v>
      </c>
      <c r="E2155" s="97">
        <f>IF(LEFT(H2155,1) = "x",H2155,F2155)</f>
        <v>558200</v>
      </c>
      <c r="F2155" s="90">
        <v>558200</v>
      </c>
      <c r="G2155" s="98">
        <f>IF(""="",1,SUBSTITUTE(SUBSTITUTE("","xxp","xpp"),"xppm13","xppm08"))</f>
        <v>1</v>
      </c>
      <c r="H2155" s="98">
        <f>IF(""="",1,"")</f>
        <v>1</v>
      </c>
      <c r="I2155" s="98">
        <f>IF(""="",1,IF(LEFT("",1)&lt;&gt;"E","",1))</f>
        <v>1</v>
      </c>
      <c r="J2155" s="98">
        <f>IF(""="",1,IF(LEFT("",1)="E","",1))</f>
        <v>1</v>
      </c>
      <c r="K2155" s="99" t="s">
        <v>393</v>
      </c>
      <c r="L2155" s="91">
        <v>5008</v>
      </c>
      <c r="M2155" s="100" t="str">
        <f>IF(LEFT($G2155,4)="xppm","*","")</f>
        <v/>
      </c>
      <c r="N2155" s="101" t="str">
        <f>UPPER(TRIM("          INSURANCE - PROPERTY/FLOOD"))</f>
        <v>INSURANCE - PROPERTY/FLOOD</v>
      </c>
      <c r="P2155" s="102" t="s">
        <v>359</v>
      </c>
      <c r="R2155" s="109">
        <f>IFERROR(IF(1*AB2155&gt;0,AB2155,V2155),V2155)</f>
        <v>930.14</v>
      </c>
      <c r="S2155" s="108"/>
      <c r="T2155" s="101">
        <f>IFERROR(IF(LEFT($G2155,4)="xppm",AD2155/VLOOKUP($G2155,$K$11:$Z$28,T$1,0),IF(LEFT($J2155,1)="E",AD2155/VLOOKUP($J2155,$K$11:$Z$28,T$1,0),AD2155/T$6)),"")</f>
        <v>930.14</v>
      </c>
      <c r="V2155" s="101">
        <f>IFERROR(IF(LEFT($G2155,4)="xppm",AF2155/VLOOKUP($G2155,$K$11:$Z$28,V$1,0),IF(LEFT($J2155,1)="E",AF2155/VLOOKUP($J2155,$K$11:$Z$28,V$1,0),AF2155/V$6)),"")</f>
        <v>930.14</v>
      </c>
      <c r="X2155" s="101">
        <f>IFERROR(IF(LEFT($G2155,4)="xppm",AH2155/VLOOKUP($G2155,$K$11:$Z$28,X$1,0),IF(LEFT($J2155,1)="E",AH2155/VLOOKUP($J2155,$K$11:$Z$28,X$1,0),AH2155/X$6)),"")</f>
        <v>675.18166666666673</v>
      </c>
      <c r="Z2155" s="101">
        <f>IFERROR(IF(LEFT($G2155,4)="xppm",AJ2155/VLOOKUP($G2155,$K$11:$Z$28,Z$1,0),IF(LEFT($J2155,1)="E",AJ2155/VLOOKUP($J2155,$K$11:$Z$28,Z$1,0),AJ2155/Z$6)),"")</f>
        <v>930.14</v>
      </c>
      <c r="AA2155" s="108"/>
      <c r="AB2155" s="99">
        <f>IFERROR(IF(LEFT($G2155,4)="xppm",AL2155/VLOOKUP($G2155,$K$11:$Z$28,AB$1,0),IF(LEFT($J2155,1)="E",AL2155/VLOOKUP($J2155,$K$11:$AB$28,AB$1,0),AL2155/AB$6)),"")</f>
        <v>0</v>
      </c>
      <c r="AC2155" s="110"/>
      <c r="AD2155" s="14">
        <v>2790.42</v>
      </c>
      <c r="AE2155" s="14"/>
      <c r="AF2155" s="14">
        <v>8371.26</v>
      </c>
      <c r="AG2155" s="14"/>
      <c r="AH2155" s="14">
        <v>8102.18</v>
      </c>
      <c r="AI2155" s="14"/>
      <c r="AJ2155" s="14">
        <v>11161.68</v>
      </c>
      <c r="AK2155" s="65"/>
      <c r="AL2155" s="14">
        <v>0</v>
      </c>
      <c r="AM2155" s="65"/>
      <c r="AN2155" s="25">
        <v>624.19000000000005</v>
      </c>
      <c r="AO2155" s="25">
        <v>930.14</v>
      </c>
      <c r="AP2155" s="25">
        <v>930.14</v>
      </c>
      <c r="AQ2155" s="25">
        <v>930.14</v>
      </c>
      <c r="AR2155" s="25">
        <v>930.14</v>
      </c>
      <c r="AS2155" s="25">
        <v>930.14</v>
      </c>
      <c r="AT2155" s="25">
        <v>930.14</v>
      </c>
      <c r="AU2155" s="25">
        <v>930.14</v>
      </c>
      <c r="AV2155" s="25">
        <v>930.14</v>
      </c>
      <c r="AW2155" s="25">
        <v>930.14</v>
      </c>
      <c r="AX2155" s="25">
        <v>930.14</v>
      </c>
      <c r="AY2155" s="25">
        <v>930.14</v>
      </c>
      <c r="AZ2155" s="108"/>
      <c r="BA2155" s="10"/>
      <c r="BB2155" s="10"/>
      <c r="BC2155" s="10"/>
      <c r="BD2155" s="10"/>
      <c r="BE2155" s="10"/>
      <c r="BF2155" s="10"/>
      <c r="BG2155" s="10"/>
      <c r="BH2155" s="10"/>
      <c r="BI2155" s="10"/>
      <c r="BJ2155" s="10"/>
      <c r="BK2155" s="10"/>
      <c r="BL2155" s="10"/>
      <c r="BM2155" s="10"/>
      <c r="BN2155" s="10"/>
      <c r="BO2155" s="10"/>
      <c r="BP2155" s="10"/>
      <c r="BQ2155" s="10"/>
      <c r="BR2155" s="10"/>
      <c r="BS2155" s="10"/>
      <c r="BT2155" s="10"/>
      <c r="BU2155" s="10"/>
      <c r="BV2155" s="10"/>
      <c r="BW2155" s="10"/>
      <c r="BX2155" s="10"/>
      <c r="BY2155" s="10"/>
      <c r="BZ2155" s="10"/>
      <c r="CA2155" s="10"/>
      <c r="CB2155" s="10"/>
      <c r="CC2155" s="10"/>
      <c r="CD2155" s="10"/>
      <c r="CE2155" s="10"/>
      <c r="CF2155" s="10"/>
      <c r="CG2155" s="10"/>
      <c r="CH2155" s="10"/>
      <c r="CI2155" s="10"/>
      <c r="CJ2155" s="10"/>
      <c r="CK2155" s="10"/>
      <c r="CL2155" s="10"/>
      <c r="CM2155" s="10"/>
      <c r="CN2155" s="10"/>
      <c r="CO2155" s="10"/>
      <c r="CP2155" s="10"/>
      <c r="CQ2155" s="10"/>
      <c r="CR2155" s="10"/>
      <c r="CS2155" s="10"/>
      <c r="CT2155" s="10"/>
      <c r="CU2155" s="10"/>
      <c r="CV2155" s="10"/>
      <c r="CW2155" s="10"/>
      <c r="CX2155" s="10"/>
      <c r="CY2155" s="10"/>
      <c r="CZ2155" s="10"/>
      <c r="DA2155" s="10"/>
      <c r="DB2155" s="10"/>
      <c r="DC2155" s="10"/>
      <c r="DD2155" s="10"/>
      <c r="DE2155" s="10"/>
      <c r="DF2155" s="10"/>
      <c r="DG2155" s="10"/>
      <c r="DH2155" s="10"/>
      <c r="DI2155" s="10"/>
      <c r="DJ2155" s="10"/>
      <c r="DK2155" s="10"/>
      <c r="DL2155" s="10"/>
      <c r="DM2155" s="10"/>
      <c r="DN2155" s="10"/>
      <c r="DO2155" s="10"/>
      <c r="DP2155" s="10"/>
      <c r="DQ2155" s="10"/>
      <c r="DR2155" s="10"/>
      <c r="DS2155" s="10"/>
    </row>
    <row r="2156" spans="1:123" ht="4.05" customHeight="1" x14ac:dyDescent="0.25">
      <c r="A2156" s="75" t="s">
        <v>348</v>
      </c>
      <c r="E2156" s="111"/>
      <c r="F2156" s="112"/>
      <c r="T2156" s="25"/>
      <c r="U2156" s="25"/>
      <c r="V2156" s="25"/>
      <c r="W2156" s="25"/>
      <c r="X2156" s="25"/>
      <c r="Y2156" s="25"/>
      <c r="Z2156" s="25"/>
      <c r="AA2156" s="25"/>
      <c r="AB2156" s="14"/>
      <c r="AC2156" s="14"/>
    </row>
    <row r="2157" spans="1:123" s="86" customFormat="1" ht="15" customHeight="1" x14ac:dyDescent="0.25">
      <c r="A2157" s="75" t="s">
        <v>348</v>
      </c>
      <c r="B2157" s="80"/>
      <c r="C2157" s="80"/>
      <c r="D2157" s="80"/>
      <c r="E2157" s="81"/>
      <c r="F2157" s="82"/>
      <c r="G2157" s="81"/>
      <c r="H2157" s="81"/>
      <c r="I2157" s="81"/>
      <c r="J2157" s="81"/>
      <c r="K2157" s="81"/>
      <c r="L2157" s="83">
        <f>L2158</f>
        <v>5008</v>
      </c>
      <c r="M2157" s="84" t="s">
        <v>394</v>
      </c>
      <c r="N2157" s="84"/>
      <c r="O2157" s="84"/>
      <c r="P2157" s="84"/>
      <c r="Q2157" s="84"/>
      <c r="R2157" s="84"/>
      <c r="S2157" s="84"/>
      <c r="T2157" s="84"/>
      <c r="U2157" s="84"/>
      <c r="V2157" s="84"/>
      <c r="W2157" s="84"/>
      <c r="X2157" s="84"/>
      <c r="Y2157" s="84"/>
      <c r="Z2157" s="84"/>
      <c r="AA2157" s="84"/>
      <c r="AB2157" s="81"/>
      <c r="AC2157" s="81"/>
      <c r="AD2157" s="14"/>
      <c r="AE2157" s="14"/>
      <c r="AF2157" s="14"/>
      <c r="AG2157" s="14"/>
      <c r="AH2157" s="14"/>
      <c r="AI2157" s="14"/>
      <c r="AJ2157" s="14"/>
      <c r="AK2157" s="14"/>
      <c r="AL2157" s="14"/>
      <c r="AM2157" s="14"/>
      <c r="AN2157" s="85"/>
      <c r="AO2157" s="85"/>
      <c r="AP2157" s="85"/>
      <c r="AQ2157" s="85"/>
      <c r="AR2157" s="85"/>
      <c r="AS2157" s="85"/>
      <c r="AT2157" s="85"/>
      <c r="AU2157" s="85"/>
      <c r="AV2157" s="85"/>
      <c r="AW2157" s="85"/>
      <c r="AX2157" s="85"/>
      <c r="AY2157" s="85"/>
      <c r="AZ2157" s="84"/>
      <c r="BA2157" s="10"/>
      <c r="BB2157" s="10"/>
      <c r="BC2157" s="10"/>
      <c r="BD2157" s="10"/>
      <c r="BE2157" s="10"/>
      <c r="BF2157" s="10"/>
      <c r="BG2157" s="10"/>
      <c r="BH2157" s="10"/>
      <c r="BI2157" s="10"/>
      <c r="BJ2157" s="10"/>
      <c r="BK2157" s="10"/>
      <c r="BL2157" s="10"/>
      <c r="BM2157" s="10"/>
      <c r="BN2157" s="10"/>
      <c r="BO2157" s="10"/>
      <c r="BP2157" s="10"/>
      <c r="BQ2157" s="10"/>
      <c r="BR2157" s="10"/>
      <c r="BS2157" s="10"/>
      <c r="BT2157" s="10"/>
      <c r="BU2157" s="10"/>
      <c r="BV2157" s="10"/>
      <c r="BW2157" s="10"/>
      <c r="BX2157" s="10"/>
      <c r="BY2157" s="10"/>
      <c r="BZ2157" s="10"/>
      <c r="CA2157" s="10"/>
      <c r="CB2157" s="10"/>
      <c r="CC2157" s="10"/>
      <c r="CD2157" s="10"/>
      <c r="CE2157" s="10"/>
      <c r="CF2157" s="10"/>
      <c r="CG2157" s="10"/>
      <c r="CH2157" s="10"/>
      <c r="CI2157" s="10"/>
      <c r="CJ2157" s="10"/>
      <c r="CK2157" s="10"/>
      <c r="CL2157" s="10"/>
      <c r="CM2157" s="10"/>
      <c r="CN2157" s="10"/>
      <c r="CO2157" s="10"/>
      <c r="CP2157" s="10"/>
      <c r="CQ2157" s="10"/>
      <c r="CR2157" s="10"/>
      <c r="CS2157" s="10"/>
      <c r="CT2157" s="10"/>
      <c r="CU2157" s="10"/>
      <c r="CV2157" s="10"/>
      <c r="CW2157" s="10"/>
      <c r="CX2157" s="10"/>
      <c r="CY2157" s="10"/>
      <c r="CZ2157" s="10"/>
      <c r="DA2157" s="10"/>
      <c r="DB2157" s="10"/>
      <c r="DC2157" s="10"/>
      <c r="DD2157" s="10"/>
      <c r="DE2157" s="10"/>
      <c r="DF2157" s="10"/>
      <c r="DG2157" s="10"/>
      <c r="DH2157" s="10"/>
      <c r="DI2157" s="10"/>
      <c r="DJ2157" s="10"/>
      <c r="DK2157" s="10"/>
      <c r="DL2157" s="10"/>
      <c r="DM2157" s="10"/>
      <c r="DN2157" s="10"/>
      <c r="DO2157" s="10"/>
      <c r="DP2157" s="10"/>
      <c r="DQ2157" s="10"/>
      <c r="DR2157" s="10"/>
      <c r="DS2157" s="10"/>
    </row>
    <row r="2158" spans="1:123" s="101" customFormat="1" ht="10.95" customHeight="1" x14ac:dyDescent="0.25">
      <c r="A2158" s="75" t="s">
        <v>348</v>
      </c>
      <c r="B2158" s="95" t="str">
        <f t="shared" ref="B2158:B2160" si="604">IF(E2158&gt;0,"Bud02 " &amp; C2158 &amp;","&amp;D2158&amp;",'"&amp;E2158&amp;"',"&amp;1*R2158)</f>
        <v>Bud02 2020,5008,'560000',1640.61777777778</v>
      </c>
      <c r="C2158" s="96">
        <f t="shared" ref="C2158:C2161" si="605">$E$5</f>
        <v>2020</v>
      </c>
      <c r="D2158" s="96">
        <v>5008</v>
      </c>
      <c r="E2158" s="97">
        <f>IF(LEFT(H2158,1) = "x",H2158,F2158)</f>
        <v>560000</v>
      </c>
      <c r="F2158" s="90">
        <v>560000</v>
      </c>
      <c r="G2158" s="98">
        <f>IF(""="",1,SUBSTITUTE(SUBSTITUTE("","xxp","xpp"),"xppm13","xppm08"))</f>
        <v>1</v>
      </c>
      <c r="H2158" s="98">
        <f>IF(""="",1,"")</f>
        <v>1</v>
      </c>
      <c r="I2158" s="98">
        <f>IF(""="",1,IF(LEFT("",1)&lt;&gt;"E","",1))</f>
        <v>1</v>
      </c>
      <c r="J2158" s="98">
        <f>IF(""="",1,IF(LEFT("",1)="E","",1))</f>
        <v>1</v>
      </c>
      <c r="K2158" s="99" t="s">
        <v>395</v>
      </c>
      <c r="L2158" s="91">
        <v>5008</v>
      </c>
      <c r="M2158" s="100" t="str">
        <f>IF(LEFT($G2158,4)="xppm","*","")</f>
        <v/>
      </c>
      <c r="N2158" s="101" t="str">
        <f>UPPER(TRIM("          INTEREST EXPENSE"))</f>
        <v>INTEREST EXPENSE</v>
      </c>
      <c r="P2158" s="102" t="s">
        <v>356</v>
      </c>
      <c r="R2158" s="109">
        <f>IFERROR(IF(1*AB2158&gt;0,AB2158,V2158),V2158)</f>
        <v>1640.6177777777777</v>
      </c>
      <c r="S2158" s="108"/>
      <c r="T2158" s="101">
        <f>IFERROR(IF(LEFT($G2158,4)="xppm",AD2158/VLOOKUP($G2158,$K$11:$Z$28,T$1,0),IF(LEFT($J2158,1)="E",AD2158/VLOOKUP($J2158,$K$11:$Z$28,T$1,0),AD2158/T$6)),"")</f>
        <v>2077.4900000000002</v>
      </c>
      <c r="V2158" s="101">
        <f>IFERROR(IF(LEFT($G2158,4)="xppm",AF2158/VLOOKUP($G2158,$K$11:$Z$28,V$1,0),IF(LEFT($J2158,1)="E",AF2158/VLOOKUP($J2158,$K$11:$Z$28,V$1,0),AF2158/V$6)),"")</f>
        <v>1640.6177777777777</v>
      </c>
      <c r="X2158" s="101">
        <f>IFERROR(IF(LEFT($G2158,4)="xppm",AH2158/VLOOKUP($G2158,$K$11:$Z$28,X$1,0),IF(LEFT($J2158,1)="E",AH2158/VLOOKUP($J2158,$K$11:$Z$28,X$1,0),AH2158/X$6)),"")</f>
        <v>3873.6391666666664</v>
      </c>
      <c r="Z2158" s="101">
        <f>IFERROR(IF(LEFT($G2158,4)="xppm",AJ2158/VLOOKUP($G2158,$K$11:$Z$28,Z$1,0),IF(LEFT($J2158,1)="E",AJ2158/VLOOKUP($J2158,$K$11:$Z$28,Z$1,0),AJ2158/Z$6)),"")</f>
        <v>3994.1733330000002</v>
      </c>
      <c r="AA2158" s="108"/>
      <c r="AB2158" s="99">
        <f>IFERROR(IF(LEFT($G2158,4)="xppm",AL2158/VLOOKUP($G2158,$K$11:$Z$28,AB$1,0),IF(LEFT($J2158,1)="E",AL2158/VLOOKUP($J2158,$K$11:$AB$28,AB$1,0),AL2158/AB$6)),"")</f>
        <v>0</v>
      </c>
      <c r="AC2158" s="110"/>
      <c r="AD2158" s="14">
        <v>6232.47</v>
      </c>
      <c r="AE2158" s="14"/>
      <c r="AF2158" s="14">
        <v>14765.56</v>
      </c>
      <c r="AG2158" s="14"/>
      <c r="AH2158" s="14">
        <v>46483.67</v>
      </c>
      <c r="AI2158" s="14"/>
      <c r="AJ2158" s="14">
        <v>47930.079996</v>
      </c>
      <c r="AK2158" s="65"/>
      <c r="AL2158" s="14">
        <v>0</v>
      </c>
      <c r="AM2158" s="65"/>
      <c r="AN2158" s="25">
        <v>5498.71</v>
      </c>
      <c r="AO2158" s="25">
        <v>3703.98</v>
      </c>
      <c r="AP2158" s="25">
        <v>3856.53</v>
      </c>
      <c r="AQ2158" s="25">
        <v>2801.41</v>
      </c>
      <c r="AR2158" s="25">
        <v>1646.18</v>
      </c>
      <c r="AS2158" s="25">
        <v>962.37</v>
      </c>
      <c r="AT2158" s="25">
        <v>1219.52</v>
      </c>
      <c r="AU2158" s="25">
        <v>801.01</v>
      </c>
      <c r="AV2158" s="25">
        <v>1102.5999999999999</v>
      </c>
      <c r="AW2158" s="25">
        <v>2461.71</v>
      </c>
      <c r="AX2158" s="25">
        <v>2341.66</v>
      </c>
      <c r="AY2158" s="25">
        <v>1429.1</v>
      </c>
      <c r="AZ2158" s="108"/>
      <c r="BA2158" s="10"/>
      <c r="BB2158" s="10"/>
      <c r="BC2158" s="10"/>
      <c r="BD2158" s="10"/>
      <c r="BE2158" s="10"/>
      <c r="BF2158" s="10"/>
      <c r="BG2158" s="10"/>
      <c r="BH2158" s="10"/>
      <c r="BI2158" s="10"/>
      <c r="BJ2158" s="10"/>
      <c r="BK2158" s="10"/>
      <c r="BL2158" s="10"/>
      <c r="BM2158" s="10"/>
      <c r="BN2158" s="10"/>
      <c r="BO2158" s="10"/>
      <c r="BP2158" s="10"/>
      <c r="BQ2158" s="10"/>
      <c r="BR2158" s="10"/>
      <c r="BS2158" s="10"/>
      <c r="BT2158" s="10"/>
      <c r="BU2158" s="10"/>
      <c r="BV2158" s="10"/>
      <c r="BW2158" s="10"/>
      <c r="BX2158" s="10"/>
      <c r="BY2158" s="10"/>
      <c r="BZ2158" s="10"/>
      <c r="CA2158" s="10"/>
      <c r="CB2158" s="10"/>
      <c r="CC2158" s="10"/>
      <c r="CD2158" s="10"/>
      <c r="CE2158" s="10"/>
      <c r="CF2158" s="10"/>
      <c r="CG2158" s="10"/>
      <c r="CH2158" s="10"/>
      <c r="CI2158" s="10"/>
      <c r="CJ2158" s="10"/>
      <c r="CK2158" s="10"/>
      <c r="CL2158" s="10"/>
      <c r="CM2158" s="10"/>
      <c r="CN2158" s="10"/>
      <c r="CO2158" s="10"/>
      <c r="CP2158" s="10"/>
      <c r="CQ2158" s="10"/>
      <c r="CR2158" s="10"/>
      <c r="CS2158" s="10"/>
      <c r="CT2158" s="10"/>
      <c r="CU2158" s="10"/>
      <c r="CV2158" s="10"/>
      <c r="CW2158" s="10"/>
      <c r="CX2158" s="10"/>
      <c r="CY2158" s="10"/>
      <c r="CZ2158" s="10"/>
      <c r="DA2158" s="10"/>
      <c r="DB2158" s="10"/>
      <c r="DC2158" s="10"/>
      <c r="DD2158" s="10"/>
      <c r="DE2158" s="10"/>
      <c r="DF2158" s="10"/>
      <c r="DG2158" s="10"/>
      <c r="DH2158" s="10"/>
      <c r="DI2158" s="10"/>
      <c r="DJ2158" s="10"/>
      <c r="DK2158" s="10"/>
      <c r="DL2158" s="10"/>
      <c r="DM2158" s="10"/>
      <c r="DN2158" s="10"/>
      <c r="DO2158" s="10"/>
      <c r="DP2158" s="10"/>
      <c r="DQ2158" s="10"/>
      <c r="DR2158" s="10"/>
      <c r="DS2158" s="10"/>
    </row>
    <row r="2159" spans="1:123" s="101" customFormat="1" ht="10.95" customHeight="1" x14ac:dyDescent="0.25">
      <c r="A2159" s="75" t="s">
        <v>348</v>
      </c>
      <c r="B2159" s="95" t="str">
        <f t="shared" si="604"/>
        <v>Bud02 2020,5008,'560500',32534.4022222222</v>
      </c>
      <c r="C2159" s="96">
        <f t="shared" si="605"/>
        <v>2020</v>
      </c>
      <c r="D2159" s="96">
        <v>5008</v>
      </c>
      <c r="E2159" s="97">
        <f>IF(LEFT(H2159,1) = "x",H2159,F2159)</f>
        <v>560500</v>
      </c>
      <c r="F2159" s="90">
        <v>560500</v>
      </c>
      <c r="G2159" s="98">
        <f>IF(""="",1,SUBSTITUTE(SUBSTITUTE("","xxp","xpp"),"xppm13","xppm08"))</f>
        <v>1</v>
      </c>
      <c r="H2159" s="98">
        <f>IF(""="",1,"")</f>
        <v>1</v>
      </c>
      <c r="I2159" s="98">
        <f>IF(""="",1,IF(LEFT("",1)&lt;&gt;"E","",1))</f>
        <v>1</v>
      </c>
      <c r="J2159" s="98">
        <f>IF(""="",1,IF(LEFT("",1)="E","",1))</f>
        <v>1</v>
      </c>
      <c r="K2159" s="99" t="s">
        <v>396</v>
      </c>
      <c r="L2159" s="91">
        <v>5008</v>
      </c>
      <c r="M2159" s="100" t="str">
        <f>IF(LEFT($G2159,4)="xppm","*","")</f>
        <v/>
      </c>
      <c r="N2159" s="101" t="str">
        <f>UPPER(TRIM("          RENT EXPENSE"))</f>
        <v>RENT EXPENSE</v>
      </c>
      <c r="P2159" s="102" t="s">
        <v>356</v>
      </c>
      <c r="R2159" s="109">
        <f>IFERROR(IF(1*AB2159&gt;0,AB2159,V2159),V2159)</f>
        <v>32534.402222222223</v>
      </c>
      <c r="S2159" s="108"/>
      <c r="T2159" s="101">
        <f>IFERROR(IF(LEFT($G2159,4)="xppm",AD2159/VLOOKUP($G2159,$K$11:$Z$28,T$1,0),IF(LEFT($J2159,1)="E",AD2159/VLOOKUP($J2159,$K$11:$Z$28,T$1,0),AD2159/T$6)),"")</f>
        <v>32560.100000000002</v>
      </c>
      <c r="V2159" s="101">
        <f>IFERROR(IF(LEFT($G2159,4)="xppm",AF2159/VLOOKUP($G2159,$K$11:$Z$28,V$1,0),IF(LEFT($J2159,1)="E",AF2159/VLOOKUP($J2159,$K$11:$Z$28,V$1,0),AF2159/V$6)),"")</f>
        <v>32534.402222222223</v>
      </c>
      <c r="X2159" s="101">
        <f>IFERROR(IF(LEFT($G2159,4)="xppm",AH2159/VLOOKUP($G2159,$K$11:$Z$28,X$1,0),IF(LEFT($J2159,1)="E",AH2159/VLOOKUP($J2159,$K$11:$Z$28,X$1,0),AH2159/X$6)),"")</f>
        <v>32470.154999999999</v>
      </c>
      <c r="Z2159" s="101">
        <f>IFERROR(IF(LEFT($G2159,4)="xppm",AJ2159/VLOOKUP($G2159,$K$11:$Z$28,Z$1,0),IF(LEFT($J2159,1)="E",AJ2159/VLOOKUP($J2159,$K$11:$Z$28,Z$1,0),AJ2159/Z$6)),"")</f>
        <v>32560.100000000002</v>
      </c>
      <c r="AA2159" s="108"/>
      <c r="AB2159" s="99">
        <f>IFERROR(IF(LEFT($G2159,4)="xppm",AL2159/VLOOKUP($G2159,$K$11:$Z$28,AB$1,0),IF(LEFT($J2159,1)="E",AL2159/VLOOKUP($J2159,$K$11:$AB$28,AB$1,0),AL2159/AB$6)),"")</f>
        <v>0</v>
      </c>
      <c r="AC2159" s="110"/>
      <c r="AD2159" s="14">
        <v>97680.3</v>
      </c>
      <c r="AE2159" s="14"/>
      <c r="AF2159" s="14">
        <v>292809.62</v>
      </c>
      <c r="AG2159" s="14"/>
      <c r="AH2159" s="14">
        <v>389641.86</v>
      </c>
      <c r="AI2159" s="14"/>
      <c r="AJ2159" s="14">
        <v>390721.2</v>
      </c>
      <c r="AK2159" s="65"/>
      <c r="AL2159" s="14">
        <v>0</v>
      </c>
      <c r="AM2159" s="65"/>
      <c r="AN2159" s="25">
        <v>31345.78</v>
      </c>
      <c r="AO2159" s="25">
        <v>31345.78</v>
      </c>
      <c r="AP2159" s="25">
        <v>44838.28</v>
      </c>
      <c r="AQ2159" s="25">
        <v>31345.78</v>
      </c>
      <c r="AR2159" s="25">
        <v>31345.78</v>
      </c>
      <c r="AS2159" s="25">
        <v>34815.279999999999</v>
      </c>
      <c r="AT2159" s="25">
        <v>32502.28</v>
      </c>
      <c r="AU2159" s="25">
        <v>32560.1</v>
      </c>
      <c r="AV2159" s="25">
        <v>32560.1</v>
      </c>
      <c r="AW2159" s="25">
        <v>32560.1</v>
      </c>
      <c r="AX2159" s="25">
        <v>32560.1</v>
      </c>
      <c r="AY2159" s="25">
        <v>32560.1</v>
      </c>
      <c r="AZ2159" s="108"/>
      <c r="BA2159" s="10"/>
      <c r="BB2159" s="10"/>
      <c r="BC2159" s="10"/>
      <c r="BD2159" s="10"/>
      <c r="BE2159" s="10"/>
      <c r="BF2159" s="10"/>
      <c r="BG2159" s="10"/>
      <c r="BH2159" s="10"/>
      <c r="BI2159" s="10"/>
      <c r="BJ2159" s="10"/>
      <c r="BK2159" s="10"/>
      <c r="BL2159" s="10"/>
      <c r="BM2159" s="10"/>
      <c r="BN2159" s="10"/>
      <c r="BO2159" s="10"/>
      <c r="BP2159" s="10"/>
      <c r="BQ2159" s="10"/>
      <c r="BR2159" s="10"/>
      <c r="BS2159" s="10"/>
      <c r="BT2159" s="10"/>
      <c r="BU2159" s="10"/>
      <c r="BV2159" s="10"/>
      <c r="BW2159" s="10"/>
      <c r="BX2159" s="10"/>
      <c r="BY2159" s="10"/>
      <c r="BZ2159" s="10"/>
      <c r="CA2159" s="10"/>
      <c r="CB2159" s="10"/>
      <c r="CC2159" s="10"/>
      <c r="CD2159" s="10"/>
      <c r="CE2159" s="10"/>
      <c r="CF2159" s="10"/>
      <c r="CG2159" s="10"/>
      <c r="CH2159" s="10"/>
      <c r="CI2159" s="10"/>
      <c r="CJ2159" s="10"/>
      <c r="CK2159" s="10"/>
      <c r="CL2159" s="10"/>
      <c r="CM2159" s="10"/>
      <c r="CN2159" s="10"/>
      <c r="CO2159" s="10"/>
      <c r="CP2159" s="10"/>
      <c r="CQ2159" s="10"/>
      <c r="CR2159" s="10"/>
      <c r="CS2159" s="10"/>
      <c r="CT2159" s="10"/>
      <c r="CU2159" s="10"/>
      <c r="CV2159" s="10"/>
      <c r="CW2159" s="10"/>
      <c r="CX2159" s="10"/>
      <c r="CY2159" s="10"/>
      <c r="CZ2159" s="10"/>
      <c r="DA2159" s="10"/>
      <c r="DB2159" s="10"/>
      <c r="DC2159" s="10"/>
      <c r="DD2159" s="10"/>
      <c r="DE2159" s="10"/>
      <c r="DF2159" s="10"/>
      <c r="DG2159" s="10"/>
      <c r="DH2159" s="10"/>
      <c r="DI2159" s="10"/>
      <c r="DJ2159" s="10"/>
      <c r="DK2159" s="10"/>
      <c r="DL2159" s="10"/>
      <c r="DM2159" s="10"/>
      <c r="DN2159" s="10"/>
      <c r="DO2159" s="10"/>
      <c r="DP2159" s="10"/>
      <c r="DQ2159" s="10"/>
      <c r="DR2159" s="10"/>
      <c r="DS2159" s="10"/>
    </row>
    <row r="2160" spans="1:123" s="101" customFormat="1" ht="10.95" customHeight="1" x14ac:dyDescent="0.25">
      <c r="A2160" s="75" t="s">
        <v>348</v>
      </c>
      <c r="B2160" s="95" t="b">
        <f t="shared" si="604"/>
        <v>0</v>
      </c>
      <c r="C2160" s="96">
        <f t="shared" si="605"/>
        <v>2020</v>
      </c>
      <c r="D2160" s="96">
        <v>5008</v>
      </c>
      <c r="E2160" s="97">
        <f>IF(LEFT(H2160,1) = "x",H2160,F2160)</f>
        <v>0</v>
      </c>
      <c r="F2160" s="90"/>
      <c r="G2160" s="98">
        <f>IF(""="",1,SUBSTITUTE(SUBSTITUTE("","xxp","xpp"),"xppm13","xppm08"))</f>
        <v>1</v>
      </c>
      <c r="H2160" s="98">
        <f>IF(""="",1,"")</f>
        <v>1</v>
      </c>
      <c r="I2160" s="98">
        <f>IF(""="",1,IF(LEFT("",1)&lt;&gt;"E","",1))</f>
        <v>1</v>
      </c>
      <c r="J2160" s="98">
        <f>IF(""="",1,IF(LEFT("",1)="E","",1))</f>
        <v>1</v>
      </c>
      <c r="K2160" s="99" t="s">
        <v>397</v>
      </c>
      <c r="L2160" s="91">
        <v>5008</v>
      </c>
      <c r="M2160" s="100" t="str">
        <f>IF(LEFT($G2160,4)="xppm","*","")</f>
        <v/>
      </c>
      <c r="N2160" s="101" t="str">
        <f>UPPER(TRIM("          NON-RECURRING MISC. EXPENSE"))</f>
        <v>NON-RECURRING MISC. EXPENSE</v>
      </c>
      <c r="P2160" s="102" t="s">
        <v>356</v>
      </c>
      <c r="R2160" s="109">
        <f>IFERROR(IF(1*AB2160&gt;0,AB2160,V2160),V2160)</f>
        <v>0</v>
      </c>
      <c r="S2160" s="108"/>
      <c r="T2160" s="101">
        <f>IFERROR(IF(LEFT($G2160,4)="xppm",AD2160/VLOOKUP($G2160,$K$11:$Z$28,T$1,0),IF(LEFT($J2160,1)="E",AD2160/VLOOKUP($J2160,$K$11:$Z$28,T$1,0),AD2160/T$6)),"")</f>
        <v>0</v>
      </c>
      <c r="V2160" s="101">
        <f>IFERROR(IF(LEFT($G2160,4)="xppm",AF2160/VLOOKUP($G2160,$K$11:$Z$28,V$1,0),IF(LEFT($J2160,1)="E",AF2160/VLOOKUP($J2160,$K$11:$Z$28,V$1,0),AF2160/V$6)),"")</f>
        <v>0</v>
      </c>
      <c r="X2160" s="101">
        <f>IFERROR(IF(LEFT($G2160,4)="xppm",AH2160/VLOOKUP($G2160,$K$11:$Z$28,X$1,0),IF(LEFT($J2160,1)="E",AH2160/VLOOKUP($J2160,$K$11:$Z$28,X$1,0),AH2160/X$6)),"")</f>
        <v>0</v>
      </c>
      <c r="Z2160" s="101">
        <f>IFERROR(IF(LEFT($G2160,4)="xppm",AJ2160/VLOOKUP($G2160,$K$11:$Z$28,Z$1,0),IF(LEFT($J2160,1)="E",AJ2160/VLOOKUP($J2160,$K$11:$Z$28,Z$1,0),AJ2160/Z$6)),"")</f>
        <v>0</v>
      </c>
      <c r="AA2160" s="108"/>
      <c r="AB2160" s="99">
        <f>IFERROR(IF(LEFT($G2160,4)="xppm",AL2160/VLOOKUP($G2160,$K$11:$Z$28,AB$1,0),IF(LEFT($J2160,1)="E",AL2160/VLOOKUP($J2160,$K$11:$AB$28,AB$1,0),AL2160/AB$6)),"")</f>
        <v>0</v>
      </c>
      <c r="AC2160" s="110"/>
      <c r="AD2160" s="14"/>
      <c r="AE2160" s="14"/>
      <c r="AF2160" s="14"/>
      <c r="AG2160" s="14"/>
      <c r="AH2160" s="14"/>
      <c r="AI2160" s="14"/>
      <c r="AJ2160" s="14"/>
      <c r="AK2160" s="65"/>
      <c r="AL2160" s="14"/>
      <c r="AM2160" s="65"/>
      <c r="AN2160" s="25"/>
      <c r="AO2160" s="25"/>
      <c r="AP2160" s="25"/>
      <c r="AQ2160" s="25"/>
      <c r="AR2160" s="25"/>
      <c r="AS2160" s="25"/>
      <c r="AT2160" s="25"/>
      <c r="AU2160" s="25"/>
      <c r="AV2160" s="25"/>
      <c r="AW2160" s="25"/>
      <c r="AX2160" s="25"/>
      <c r="AY2160" s="25"/>
      <c r="AZ2160" s="108"/>
      <c r="BA2160" s="10"/>
      <c r="BB2160" s="10"/>
      <c r="BC2160" s="10"/>
      <c r="BD2160" s="10"/>
      <c r="BE2160" s="10"/>
      <c r="BF2160" s="10"/>
      <c r="BG2160" s="10"/>
      <c r="BH2160" s="10"/>
      <c r="BI2160" s="10"/>
      <c r="BJ2160" s="10"/>
      <c r="BK2160" s="10"/>
      <c r="BL2160" s="10"/>
      <c r="BM2160" s="10"/>
      <c r="BN2160" s="10"/>
      <c r="BO2160" s="10"/>
      <c r="BP2160" s="10"/>
      <c r="BQ2160" s="10"/>
      <c r="BR2160" s="10"/>
      <c r="BS2160" s="10"/>
      <c r="BT2160" s="10"/>
      <c r="BU2160" s="10"/>
      <c r="BV2160" s="10"/>
      <c r="BW2160" s="10"/>
      <c r="BX2160" s="10"/>
      <c r="BY2160" s="10"/>
      <c r="BZ2160" s="10"/>
      <c r="CA2160" s="10"/>
      <c r="CB2160" s="10"/>
      <c r="CC2160" s="10"/>
      <c r="CD2160" s="10"/>
      <c r="CE2160" s="10"/>
      <c r="CF2160" s="10"/>
      <c r="CG2160" s="10"/>
      <c r="CH2160" s="10"/>
      <c r="CI2160" s="10"/>
      <c r="CJ2160" s="10"/>
      <c r="CK2160" s="10"/>
      <c r="CL2160" s="10"/>
      <c r="CM2160" s="10"/>
      <c r="CN2160" s="10"/>
      <c r="CO2160" s="10"/>
      <c r="CP2160" s="10"/>
      <c r="CQ2160" s="10"/>
      <c r="CR2160" s="10"/>
      <c r="CS2160" s="10"/>
      <c r="CT2160" s="10"/>
      <c r="CU2160" s="10"/>
      <c r="CV2160" s="10"/>
      <c r="CW2160" s="10"/>
      <c r="CX2160" s="10"/>
      <c r="CY2160" s="10"/>
      <c r="CZ2160" s="10"/>
      <c r="DA2160" s="10"/>
      <c r="DB2160" s="10"/>
      <c r="DC2160" s="10"/>
      <c r="DD2160" s="10"/>
      <c r="DE2160" s="10"/>
      <c r="DF2160" s="10"/>
      <c r="DG2160" s="10"/>
      <c r="DH2160" s="10"/>
      <c r="DI2160" s="10"/>
      <c r="DJ2160" s="10"/>
      <c r="DK2160" s="10"/>
      <c r="DL2160" s="10"/>
      <c r="DM2160" s="10"/>
      <c r="DN2160" s="10"/>
      <c r="DO2160" s="10"/>
      <c r="DP2160" s="10"/>
      <c r="DQ2160" s="10"/>
      <c r="DR2160" s="10"/>
      <c r="DS2160" s="10"/>
    </row>
    <row r="2161" spans="1:123" ht="4.05" customHeight="1" x14ac:dyDescent="0.25">
      <c r="A2161" s="75" t="s">
        <v>348</v>
      </c>
      <c r="E2161" s="111"/>
      <c r="F2161" s="112"/>
      <c r="T2161" s="25"/>
      <c r="U2161" s="25"/>
      <c r="V2161" s="25"/>
      <c r="W2161" s="25"/>
      <c r="X2161" s="25"/>
      <c r="Y2161" s="25"/>
      <c r="Z2161" s="25"/>
      <c r="AA2161" s="25"/>
      <c r="AB2161" s="14"/>
      <c r="AC2161" s="14"/>
    </row>
    <row r="2162" spans="1:123" s="5" customFormat="1" x14ac:dyDescent="0.25">
      <c r="A2162" s="75" t="s">
        <v>348</v>
      </c>
      <c r="E2162" s="6"/>
      <c r="G2162" s="8"/>
      <c r="H2162" s="8"/>
      <c r="I2162" s="8"/>
      <c r="J2162" s="8"/>
      <c r="K2162" s="6"/>
      <c r="L2162" s="76"/>
      <c r="M2162" s="76"/>
      <c r="N2162" s="10"/>
      <c r="O2162" s="10"/>
      <c r="P2162" s="70"/>
      <c r="Q2162" s="10"/>
      <c r="R2162" s="10"/>
      <c r="S2162" s="10"/>
      <c r="T2162" s="10"/>
      <c r="U2162" s="10"/>
      <c r="V2162" s="10"/>
      <c r="W2162" s="10"/>
      <c r="X2162" s="10"/>
      <c r="Y2162" s="10"/>
      <c r="Z2162" s="10"/>
      <c r="AA2162" s="10"/>
      <c r="AB2162" s="6"/>
      <c r="AC2162" s="6"/>
      <c r="AD2162" s="14"/>
      <c r="AE2162" s="14"/>
      <c r="AF2162" s="14"/>
      <c r="AG2162" s="14"/>
      <c r="AH2162" s="14"/>
      <c r="AI2162" s="14"/>
      <c r="AJ2162" s="14"/>
      <c r="AK2162" s="14"/>
      <c r="AL2162" s="14"/>
      <c r="AM2162" s="14"/>
      <c r="AN2162" s="25"/>
      <c r="AO2162" s="25"/>
      <c r="AP2162" s="25"/>
      <c r="AQ2162" s="25"/>
      <c r="AR2162" s="25"/>
      <c r="AS2162" s="25"/>
      <c r="AT2162" s="25"/>
      <c r="AU2162" s="25"/>
      <c r="AV2162" s="25"/>
      <c r="AW2162" s="25"/>
      <c r="AX2162" s="25"/>
      <c r="AY2162" s="25"/>
      <c r="AZ2162" s="10"/>
      <c r="BA2162" s="10"/>
      <c r="BB2162" s="10"/>
      <c r="BC2162" s="10"/>
      <c r="BD2162" s="10"/>
      <c r="BE2162" s="10"/>
      <c r="BF2162" s="10"/>
      <c r="BG2162" s="10"/>
      <c r="BH2162" s="10"/>
      <c r="BI2162" s="10"/>
      <c r="BJ2162" s="10"/>
      <c r="BK2162" s="10"/>
      <c r="BL2162" s="10"/>
      <c r="BM2162" s="10"/>
      <c r="BN2162" s="10"/>
      <c r="BO2162" s="10"/>
      <c r="BP2162" s="10"/>
      <c r="BQ2162" s="10"/>
      <c r="BR2162" s="10"/>
      <c r="BS2162" s="10"/>
      <c r="BT2162" s="10"/>
      <c r="BU2162" s="10"/>
      <c r="BV2162" s="10"/>
      <c r="BW2162" s="10"/>
      <c r="BX2162" s="10"/>
      <c r="BY2162" s="10"/>
      <c r="BZ2162" s="10"/>
      <c r="CA2162" s="10"/>
      <c r="CB2162" s="10"/>
      <c r="CC2162" s="10"/>
      <c r="CD2162" s="10"/>
      <c r="CE2162" s="10"/>
      <c r="CF2162" s="10"/>
      <c r="CG2162" s="10"/>
      <c r="CH2162" s="10"/>
      <c r="CI2162" s="10"/>
      <c r="CJ2162" s="10"/>
      <c r="CK2162" s="10"/>
      <c r="CL2162" s="10"/>
      <c r="CM2162" s="10"/>
      <c r="CN2162" s="10"/>
      <c r="CO2162" s="10"/>
      <c r="CP2162" s="10"/>
      <c r="CQ2162" s="10"/>
      <c r="CR2162" s="10"/>
      <c r="CS2162" s="10"/>
      <c r="CT2162" s="10"/>
      <c r="CU2162" s="10"/>
      <c r="CV2162" s="10"/>
      <c r="CW2162" s="10"/>
      <c r="CX2162" s="10"/>
      <c r="CY2162" s="10"/>
      <c r="CZ2162" s="10"/>
      <c r="DA2162" s="10"/>
      <c r="DB2162" s="10"/>
      <c r="DC2162" s="10"/>
      <c r="DD2162" s="10"/>
      <c r="DE2162" s="10"/>
      <c r="DF2162" s="10"/>
      <c r="DG2162" s="10"/>
      <c r="DH2162" s="10"/>
      <c r="DI2162" s="10"/>
      <c r="DJ2162" s="10"/>
      <c r="DK2162" s="10"/>
      <c r="DL2162" s="10"/>
      <c r="DM2162" s="10"/>
      <c r="DN2162" s="10"/>
      <c r="DO2162" s="10"/>
      <c r="DP2162" s="10"/>
      <c r="DQ2162" s="10"/>
      <c r="DR2162" s="10"/>
      <c r="DS2162" s="10"/>
    </row>
    <row r="2163" spans="1:123" ht="22.8" customHeight="1" x14ac:dyDescent="0.35">
      <c r="A2163" s="75" t="s">
        <v>348</v>
      </c>
      <c r="K2163" s="6">
        <v>5009</v>
      </c>
      <c r="L2163" s="77">
        <v>5009</v>
      </c>
      <c r="M2163" s="77"/>
      <c r="N2163" s="78" t="s">
        <v>435</v>
      </c>
      <c r="O2163" s="79"/>
      <c r="S2163" s="58"/>
      <c r="AA2163" s="58"/>
      <c r="AC2163" s="72"/>
      <c r="AK2163" s="65"/>
      <c r="AM2163" s="65"/>
      <c r="AZ2163" s="58"/>
    </row>
    <row r="2164" spans="1:123" x14ac:dyDescent="0.25">
      <c r="A2164" s="75" t="s">
        <v>348</v>
      </c>
    </row>
    <row r="2165" spans="1:123" s="86" customFormat="1" ht="15" customHeight="1" x14ac:dyDescent="0.25">
      <c r="A2165" s="75" t="s">
        <v>348</v>
      </c>
      <c r="B2165" s="80"/>
      <c r="C2165" s="80"/>
      <c r="D2165" s="80"/>
      <c r="E2165" s="81"/>
      <c r="F2165" s="82"/>
      <c r="G2165" s="81"/>
      <c r="H2165" s="81"/>
      <c r="I2165" s="81"/>
      <c r="J2165" s="81"/>
      <c r="K2165" s="81"/>
      <c r="L2165" s="83">
        <f>L2166</f>
        <v>5009</v>
      </c>
      <c r="M2165" s="84" t="s">
        <v>350</v>
      </c>
      <c r="N2165" s="84"/>
      <c r="O2165" s="84"/>
      <c r="P2165" s="84"/>
      <c r="Q2165" s="84"/>
      <c r="R2165" s="84"/>
      <c r="S2165" s="84"/>
      <c r="T2165" s="84"/>
      <c r="U2165" s="84"/>
      <c r="V2165" s="84"/>
      <c r="W2165" s="84"/>
      <c r="X2165" s="84"/>
      <c r="Y2165" s="84"/>
      <c r="Z2165" s="84"/>
      <c r="AA2165" s="84"/>
      <c r="AB2165" s="81"/>
      <c r="AC2165" s="81"/>
      <c r="AD2165" s="14"/>
      <c r="AE2165" s="14"/>
      <c r="AF2165" s="14"/>
      <c r="AG2165" s="14"/>
      <c r="AH2165" s="14"/>
      <c r="AI2165" s="14"/>
      <c r="AJ2165" s="14"/>
      <c r="AK2165" s="14"/>
      <c r="AL2165" s="14"/>
      <c r="AM2165" s="14"/>
      <c r="AN2165" s="85"/>
      <c r="AO2165" s="85"/>
      <c r="AP2165" s="85"/>
      <c r="AQ2165" s="85"/>
      <c r="AR2165" s="85"/>
      <c r="AS2165" s="85"/>
      <c r="AT2165" s="85"/>
      <c r="AU2165" s="85"/>
      <c r="AV2165" s="85"/>
      <c r="AW2165" s="85"/>
      <c r="AX2165" s="85"/>
      <c r="AY2165" s="85"/>
      <c r="AZ2165" s="84"/>
      <c r="BA2165" s="10"/>
      <c r="BB2165" s="10"/>
      <c r="BC2165" s="10"/>
      <c r="BD2165" s="10"/>
      <c r="BE2165" s="10"/>
      <c r="BF2165" s="10"/>
      <c r="BG2165" s="10"/>
      <c r="BH2165" s="10"/>
      <c r="BI2165" s="10"/>
      <c r="BJ2165" s="10"/>
      <c r="BK2165" s="10"/>
      <c r="BL2165" s="10"/>
      <c r="BM2165" s="10"/>
      <c r="BN2165" s="10"/>
      <c r="BO2165" s="10"/>
      <c r="BP2165" s="10"/>
      <c r="BQ2165" s="10"/>
      <c r="BR2165" s="10"/>
      <c r="BS2165" s="10"/>
      <c r="BT2165" s="10"/>
      <c r="BU2165" s="10"/>
      <c r="BV2165" s="10"/>
      <c r="BW2165" s="10"/>
      <c r="BX2165" s="10"/>
      <c r="BY2165" s="10"/>
      <c r="BZ2165" s="10"/>
      <c r="CA2165" s="10"/>
      <c r="CB2165" s="10"/>
      <c r="CC2165" s="10"/>
      <c r="CD2165" s="10"/>
      <c r="CE2165" s="10"/>
      <c r="CF2165" s="10"/>
      <c r="CG2165" s="10"/>
      <c r="CH2165" s="10"/>
      <c r="CI2165" s="10"/>
      <c r="CJ2165" s="10"/>
      <c r="CK2165" s="10"/>
      <c r="CL2165" s="10"/>
      <c r="CM2165" s="10"/>
      <c r="CN2165" s="10"/>
      <c r="CO2165" s="10"/>
      <c r="CP2165" s="10"/>
      <c r="CQ2165" s="10"/>
      <c r="CR2165" s="10"/>
      <c r="CS2165" s="10"/>
      <c r="CT2165" s="10"/>
      <c r="CU2165" s="10"/>
      <c r="CV2165" s="10"/>
      <c r="CW2165" s="10"/>
      <c r="CX2165" s="10"/>
      <c r="CY2165" s="10"/>
      <c r="CZ2165" s="10"/>
      <c r="DA2165" s="10"/>
      <c r="DB2165" s="10"/>
      <c r="DC2165" s="10"/>
      <c r="DD2165" s="10"/>
      <c r="DE2165" s="10"/>
      <c r="DF2165" s="10"/>
      <c r="DG2165" s="10"/>
      <c r="DH2165" s="10"/>
      <c r="DI2165" s="10"/>
      <c r="DJ2165" s="10"/>
      <c r="DK2165" s="10"/>
      <c r="DL2165" s="10"/>
      <c r="DM2165" s="10"/>
      <c r="DN2165" s="10"/>
      <c r="DO2165" s="10"/>
      <c r="DP2165" s="10"/>
      <c r="DQ2165" s="10"/>
      <c r="DR2165" s="10"/>
      <c r="DS2165" s="10"/>
    </row>
    <row r="2166" spans="1:123" s="25" customFormat="1" ht="10.95" customHeight="1" x14ac:dyDescent="0.25">
      <c r="A2166" s="87" t="s">
        <v>348</v>
      </c>
      <c r="B2166" s="88"/>
      <c r="C2166" s="88"/>
      <c r="D2166" s="88"/>
      <c r="E2166" s="89"/>
      <c r="F2166" s="90"/>
      <c r="G2166" s="13"/>
      <c r="H2166" s="13"/>
      <c r="I2166" s="13"/>
      <c r="J2166" s="13"/>
      <c r="K2166" s="14" t="s">
        <v>295</v>
      </c>
      <c r="L2166" s="91">
        <v>5009</v>
      </c>
      <c r="M2166" s="92"/>
      <c r="N2166" s="25" t="str">
        <f>TRIM("    TOTAL DAYS")</f>
        <v>TOTAL DAYS</v>
      </c>
      <c r="P2166" s="70"/>
      <c r="Q2166" s="10"/>
      <c r="R2166" s="85"/>
      <c r="S2166" s="93"/>
      <c r="T2166" s="25">
        <f>AD2166/T$6</f>
        <v>2388.3333333333335</v>
      </c>
      <c r="V2166" s="25">
        <f>AF2166/V$6</f>
        <v>2360.6666666666665</v>
      </c>
      <c r="X2166" s="25">
        <f>AH2166/X$6</f>
        <v>2253.3333333333335</v>
      </c>
      <c r="Z2166" s="25">
        <f>AJ2166/Z$6</f>
        <v>2334.6666666666665</v>
      </c>
      <c r="AA2166" s="93"/>
      <c r="AB2166" s="14">
        <f>AL2166/AB$6</f>
        <v>0</v>
      </c>
      <c r="AC2166" s="65"/>
      <c r="AD2166" s="14">
        <v>7165</v>
      </c>
      <c r="AE2166" s="14"/>
      <c r="AF2166" s="14">
        <v>21246</v>
      </c>
      <c r="AG2166" s="14"/>
      <c r="AH2166" s="14">
        <v>27040</v>
      </c>
      <c r="AI2166" s="14"/>
      <c r="AJ2166" s="14">
        <v>28016</v>
      </c>
      <c r="AK2166" s="65"/>
      <c r="AL2166" s="14">
        <v>0</v>
      </c>
      <c r="AM2166" s="65"/>
      <c r="AN2166" s="25">
        <v>2289</v>
      </c>
      <c r="AO2166" s="25">
        <v>2465</v>
      </c>
      <c r="AP2166" s="25">
        <v>2514</v>
      </c>
      <c r="AQ2166" s="25">
        <v>2479</v>
      </c>
      <c r="AR2166" s="25">
        <v>2432</v>
      </c>
      <c r="AS2166" s="25">
        <v>2398</v>
      </c>
      <c r="AT2166" s="25">
        <v>2272</v>
      </c>
      <c r="AU2166" s="25">
        <v>2313</v>
      </c>
      <c r="AV2166" s="25">
        <v>2187</v>
      </c>
      <c r="AW2166" s="25">
        <v>2463</v>
      </c>
      <c r="AX2166" s="25">
        <v>2433</v>
      </c>
      <c r="AY2166" s="25">
        <v>2269</v>
      </c>
      <c r="AZ2166" s="93"/>
      <c r="BA2166" s="10"/>
      <c r="BB2166" s="10"/>
      <c r="BC2166" s="10"/>
      <c r="BD2166" s="10"/>
      <c r="BE2166" s="10"/>
      <c r="BF2166" s="10"/>
      <c r="BG2166" s="10"/>
      <c r="BH2166" s="10"/>
      <c r="BI2166" s="10"/>
      <c r="BJ2166" s="10"/>
      <c r="BK2166" s="10"/>
      <c r="BL2166" s="10"/>
      <c r="BM2166" s="10"/>
      <c r="BN2166" s="10"/>
      <c r="BO2166" s="10"/>
      <c r="BP2166" s="10"/>
      <c r="BQ2166" s="10"/>
      <c r="BR2166" s="10"/>
      <c r="BS2166" s="10"/>
      <c r="BT2166" s="10"/>
      <c r="BU2166" s="10"/>
      <c r="BV2166" s="10"/>
      <c r="BW2166" s="10"/>
      <c r="BX2166" s="10"/>
      <c r="BY2166" s="10"/>
      <c r="BZ2166" s="10"/>
      <c r="CA2166" s="10"/>
      <c r="CB2166" s="10"/>
      <c r="CC2166" s="10"/>
      <c r="CD2166" s="10"/>
      <c r="CE2166" s="10"/>
      <c r="CF2166" s="10"/>
      <c r="CG2166" s="10"/>
      <c r="CH2166" s="10"/>
      <c r="CI2166" s="10"/>
      <c r="CJ2166" s="10"/>
      <c r="CK2166" s="10"/>
      <c r="CL2166" s="10"/>
      <c r="CM2166" s="10"/>
      <c r="CN2166" s="10"/>
      <c r="CO2166" s="10"/>
      <c r="CP2166" s="10"/>
      <c r="CQ2166" s="10"/>
      <c r="CR2166" s="10"/>
      <c r="CS2166" s="10"/>
      <c r="CT2166" s="10"/>
      <c r="CU2166" s="10"/>
      <c r="CV2166" s="10"/>
      <c r="CW2166" s="10"/>
      <c r="CX2166" s="10"/>
      <c r="CY2166" s="10"/>
      <c r="CZ2166" s="10"/>
      <c r="DA2166" s="10"/>
      <c r="DB2166" s="10"/>
      <c r="DC2166" s="10"/>
      <c r="DD2166" s="10"/>
      <c r="DE2166" s="10"/>
      <c r="DF2166" s="10"/>
      <c r="DG2166" s="10"/>
      <c r="DH2166" s="10"/>
      <c r="DI2166" s="10"/>
      <c r="DJ2166" s="10"/>
      <c r="DK2166" s="10"/>
      <c r="DL2166" s="10"/>
      <c r="DM2166" s="10"/>
      <c r="DN2166" s="10"/>
      <c r="DO2166" s="10"/>
      <c r="DP2166" s="10"/>
      <c r="DQ2166" s="10"/>
      <c r="DR2166" s="10"/>
      <c r="DS2166" s="10"/>
    </row>
    <row r="2167" spans="1:123" s="25" customFormat="1" ht="10.95" customHeight="1" x14ac:dyDescent="0.25">
      <c r="A2167" s="87" t="s">
        <v>348</v>
      </c>
      <c r="B2167" s="88"/>
      <c r="C2167" s="88"/>
      <c r="D2167" s="88"/>
      <c r="E2167" s="89"/>
      <c r="F2167" s="90"/>
      <c r="G2167" s="13"/>
      <c r="H2167" s="13"/>
      <c r="I2167" s="13"/>
      <c r="J2167" s="13"/>
      <c r="K2167" s="14" t="s">
        <v>299</v>
      </c>
      <c r="L2167" s="91">
        <v>5009</v>
      </c>
      <c r="M2167" s="92"/>
      <c r="N2167" s="25" t="str">
        <f>TRIM("      TOTAL ANCILLARIES")</f>
        <v>TOTAL ANCILLARIES</v>
      </c>
      <c r="P2167" s="70"/>
      <c r="Q2167" s="10"/>
      <c r="R2167" s="85"/>
      <c r="S2167" s="93"/>
      <c r="T2167" s="25">
        <f>AD2167/T$6</f>
        <v>42622.700000000004</v>
      </c>
      <c r="V2167" s="25">
        <f>AF2167/V$6</f>
        <v>44305.223333333335</v>
      </c>
      <c r="X2167" s="25">
        <f>AH2167/X$6</f>
        <v>28623.901666666668</v>
      </c>
      <c r="Z2167" s="25">
        <f>AJ2167/Z$6</f>
        <v>28051.626942999999</v>
      </c>
      <c r="AA2167" s="93"/>
      <c r="AB2167" s="14">
        <f>AL2167/AB$6</f>
        <v>0</v>
      </c>
      <c r="AC2167" s="65"/>
      <c r="AD2167" s="14">
        <v>127868.1</v>
      </c>
      <c r="AE2167" s="14"/>
      <c r="AF2167" s="14">
        <v>398747.01</v>
      </c>
      <c r="AG2167" s="14"/>
      <c r="AH2167" s="14">
        <v>343486.82</v>
      </c>
      <c r="AI2167" s="14"/>
      <c r="AJ2167" s="14">
        <v>336619.52331600001</v>
      </c>
      <c r="AK2167" s="65"/>
      <c r="AL2167" s="14">
        <v>0</v>
      </c>
      <c r="AM2167" s="65"/>
      <c r="AN2167" s="25">
        <v>34707.67</v>
      </c>
      <c r="AO2167" s="25">
        <v>16979.59</v>
      </c>
      <c r="AP2167" s="25">
        <v>24442.99</v>
      </c>
      <c r="AQ2167" s="25">
        <v>41855.06</v>
      </c>
      <c r="AR2167" s="25">
        <v>31689.1</v>
      </c>
      <c r="AS2167" s="25">
        <v>52738.400000000001</v>
      </c>
      <c r="AT2167" s="25">
        <v>40535.699999999997</v>
      </c>
      <c r="AU2167" s="25">
        <v>42201.18</v>
      </c>
      <c r="AV2167" s="25">
        <v>61859.47</v>
      </c>
      <c r="AW2167" s="25">
        <v>47020.51</v>
      </c>
      <c r="AX2167" s="25">
        <v>44438.400000000001</v>
      </c>
      <c r="AY2167" s="25">
        <v>36409.19</v>
      </c>
      <c r="AZ2167" s="93"/>
      <c r="BA2167" s="10"/>
      <c r="BB2167" s="10"/>
      <c r="BC2167" s="10"/>
      <c r="BD2167" s="10"/>
      <c r="BE2167" s="10"/>
      <c r="BF2167" s="10"/>
      <c r="BG2167" s="10"/>
      <c r="BH2167" s="10"/>
      <c r="BI2167" s="10"/>
      <c r="BJ2167" s="10"/>
      <c r="BK2167" s="10"/>
      <c r="BL2167" s="10"/>
      <c r="BM2167" s="10"/>
      <c r="BN2167" s="10"/>
      <c r="BO2167" s="10"/>
      <c r="BP2167" s="10"/>
      <c r="BQ2167" s="10"/>
      <c r="BR2167" s="10"/>
      <c r="BS2167" s="10"/>
      <c r="BT2167" s="10"/>
      <c r="BU2167" s="10"/>
      <c r="BV2167" s="10"/>
      <c r="BW2167" s="10"/>
      <c r="BX2167" s="10"/>
      <c r="BY2167" s="10"/>
      <c r="BZ2167" s="10"/>
      <c r="CA2167" s="10"/>
      <c r="CB2167" s="10"/>
      <c r="CC2167" s="10"/>
      <c r="CD2167" s="10"/>
      <c r="CE2167" s="10"/>
      <c r="CF2167" s="10"/>
      <c r="CG2167" s="10"/>
      <c r="CH2167" s="10"/>
      <c r="CI2167" s="10"/>
      <c r="CJ2167" s="10"/>
      <c r="CK2167" s="10"/>
      <c r="CL2167" s="10"/>
      <c r="CM2167" s="10"/>
      <c r="CN2167" s="10"/>
      <c r="CO2167" s="10"/>
      <c r="CP2167" s="10"/>
      <c r="CQ2167" s="10"/>
      <c r="CR2167" s="10"/>
      <c r="CS2167" s="10"/>
      <c r="CT2167" s="10"/>
      <c r="CU2167" s="10"/>
      <c r="CV2167" s="10"/>
      <c r="CW2167" s="10"/>
      <c r="CX2167" s="10"/>
      <c r="CY2167" s="10"/>
      <c r="CZ2167" s="10"/>
      <c r="DA2167" s="10"/>
      <c r="DB2167" s="10"/>
      <c r="DC2167" s="10"/>
      <c r="DD2167" s="10"/>
      <c r="DE2167" s="10"/>
      <c r="DF2167" s="10"/>
      <c r="DG2167" s="10"/>
      <c r="DH2167" s="10"/>
      <c r="DI2167" s="10"/>
      <c r="DJ2167" s="10"/>
      <c r="DK2167" s="10"/>
      <c r="DL2167" s="10"/>
      <c r="DM2167" s="10"/>
      <c r="DN2167" s="10"/>
      <c r="DO2167" s="10"/>
      <c r="DP2167" s="10"/>
      <c r="DQ2167" s="10"/>
      <c r="DR2167" s="10"/>
      <c r="DS2167" s="10"/>
    </row>
    <row r="2168" spans="1:123" s="25" customFormat="1" ht="10.95" customHeight="1" x14ac:dyDescent="0.25">
      <c r="A2168" s="87" t="s">
        <v>348</v>
      </c>
      <c r="B2168" s="88"/>
      <c r="C2168" s="88"/>
      <c r="D2168" s="88"/>
      <c r="E2168" s="89"/>
      <c r="F2168" s="90"/>
      <c r="G2168" s="13"/>
      <c r="H2168" s="13"/>
      <c r="I2168" s="13"/>
      <c r="J2168" s="13"/>
      <c r="K2168" s="14" t="s">
        <v>301</v>
      </c>
      <c r="L2168" s="91">
        <v>5009</v>
      </c>
      <c r="M2168" s="92"/>
      <c r="N2168" s="25" t="str">
        <f>TRIM("TOTAL REVENUE")</f>
        <v>TOTAL REVENUE</v>
      </c>
      <c r="P2168" s="70"/>
      <c r="Q2168" s="10"/>
      <c r="R2168" s="85"/>
      <c r="S2168" s="93"/>
      <c r="T2168" s="25">
        <f>AD2168/T$6</f>
        <v>753106.98666666669</v>
      </c>
      <c r="V2168" s="25">
        <f>AF2168/V$6</f>
        <v>758955.21333333338</v>
      </c>
      <c r="X2168" s="25">
        <f>AH2168/X$6</f>
        <v>750242.1958333333</v>
      </c>
      <c r="Z2168" s="25">
        <f>AJ2168/Z$6</f>
        <v>757361.63902541669</v>
      </c>
      <c r="AA2168" s="93"/>
      <c r="AB2168" s="14">
        <f>AL2168/AB$6</f>
        <v>0</v>
      </c>
      <c r="AC2168" s="65"/>
      <c r="AD2168" s="14">
        <v>2259320.96</v>
      </c>
      <c r="AE2168" s="14"/>
      <c r="AF2168" s="14">
        <v>6830596.9199999999</v>
      </c>
      <c r="AG2168" s="14"/>
      <c r="AH2168" s="14">
        <v>9002906.3499999996</v>
      </c>
      <c r="AI2168" s="14"/>
      <c r="AJ2168" s="14">
        <v>9088339.6683050003</v>
      </c>
      <c r="AK2168" s="65"/>
      <c r="AL2168" s="14">
        <v>0</v>
      </c>
      <c r="AM2168" s="65"/>
      <c r="AN2168" s="25">
        <v>753927.19</v>
      </c>
      <c r="AO2168" s="25">
        <v>793004.12</v>
      </c>
      <c r="AP2168" s="25">
        <v>831558.52</v>
      </c>
      <c r="AQ2168" s="25">
        <v>808994.86</v>
      </c>
      <c r="AR2168" s="25">
        <v>791483.13</v>
      </c>
      <c r="AS2168" s="25">
        <v>761868.83</v>
      </c>
      <c r="AT2168" s="25">
        <v>756648.59</v>
      </c>
      <c r="AU2168" s="25">
        <v>751040.54</v>
      </c>
      <c r="AV2168" s="25">
        <v>701240.01</v>
      </c>
      <c r="AW2168" s="25">
        <v>805218.96</v>
      </c>
      <c r="AX2168" s="25">
        <v>731145.02</v>
      </c>
      <c r="AY2168" s="25">
        <v>722956.98</v>
      </c>
      <c r="AZ2168" s="93"/>
      <c r="BA2168" s="10"/>
      <c r="BB2168" s="10"/>
      <c r="BC2168" s="10"/>
      <c r="BD2168" s="10"/>
      <c r="BE2168" s="10"/>
      <c r="BF2168" s="10"/>
      <c r="BG2168" s="10"/>
      <c r="BH2168" s="10"/>
      <c r="BI2168" s="10"/>
      <c r="BJ2168" s="10"/>
      <c r="BK2168" s="10"/>
      <c r="BL2168" s="10"/>
      <c r="BM2168" s="10"/>
      <c r="BN2168" s="10"/>
      <c r="BO2168" s="10"/>
      <c r="BP2168" s="10"/>
      <c r="BQ2168" s="10"/>
      <c r="BR2168" s="10"/>
      <c r="BS2168" s="10"/>
      <c r="BT2168" s="10"/>
      <c r="BU2168" s="10"/>
      <c r="BV2168" s="10"/>
      <c r="BW2168" s="10"/>
      <c r="BX2168" s="10"/>
      <c r="BY2168" s="10"/>
      <c r="BZ2168" s="10"/>
      <c r="CA2168" s="10"/>
      <c r="CB2168" s="10"/>
      <c r="CC2168" s="10"/>
      <c r="CD2168" s="10"/>
      <c r="CE2168" s="10"/>
      <c r="CF2168" s="10"/>
      <c r="CG2168" s="10"/>
      <c r="CH2168" s="10"/>
      <c r="CI2168" s="10"/>
      <c r="CJ2168" s="10"/>
      <c r="CK2168" s="10"/>
      <c r="CL2168" s="10"/>
      <c r="CM2168" s="10"/>
      <c r="CN2168" s="10"/>
      <c r="CO2168" s="10"/>
      <c r="CP2168" s="10"/>
      <c r="CQ2168" s="10"/>
      <c r="CR2168" s="10"/>
      <c r="CS2168" s="10"/>
      <c r="CT2168" s="10"/>
      <c r="CU2168" s="10"/>
      <c r="CV2168" s="10"/>
      <c r="CW2168" s="10"/>
      <c r="CX2168" s="10"/>
      <c r="CY2168" s="10"/>
      <c r="CZ2168" s="10"/>
      <c r="DA2168" s="10"/>
      <c r="DB2168" s="10"/>
      <c r="DC2168" s="10"/>
      <c r="DD2168" s="10"/>
      <c r="DE2168" s="10"/>
      <c r="DF2168" s="10"/>
      <c r="DG2168" s="10"/>
      <c r="DH2168" s="10"/>
      <c r="DI2168" s="10"/>
      <c r="DJ2168" s="10"/>
      <c r="DK2168" s="10"/>
      <c r="DL2168" s="10"/>
      <c r="DM2168" s="10"/>
      <c r="DN2168" s="10"/>
      <c r="DO2168" s="10"/>
      <c r="DP2168" s="10"/>
      <c r="DQ2168" s="10"/>
      <c r="DR2168" s="10"/>
      <c r="DS2168" s="10"/>
    </row>
    <row r="2169" spans="1:123" s="25" customFormat="1" ht="10.95" customHeight="1" x14ac:dyDescent="0.25">
      <c r="A2169" s="87" t="s">
        <v>348</v>
      </c>
      <c r="B2169" s="88"/>
      <c r="C2169" s="88"/>
      <c r="D2169" s="88"/>
      <c r="E2169" s="89"/>
      <c r="F2169" s="90"/>
      <c r="G2169" s="13"/>
      <c r="H2169" s="13"/>
      <c r="I2169" s="13"/>
      <c r="J2169" s="13"/>
      <c r="K2169" s="14" t="s">
        <v>303</v>
      </c>
      <c r="L2169" s="91">
        <v>5009</v>
      </c>
      <c r="M2169" s="92"/>
      <c r="N2169" s="25" t="str">
        <f>TRIM("      TOTAL EMPLOYEE WAGES")</f>
        <v>TOTAL EMPLOYEE WAGES</v>
      </c>
      <c r="P2169" s="70"/>
      <c r="Q2169" s="10"/>
      <c r="R2169" s="85"/>
      <c r="S2169" s="93"/>
      <c r="T2169" s="25">
        <f>AD2169/T$6</f>
        <v>292594.86666666664</v>
      </c>
      <c r="V2169" s="25">
        <f>AF2169/V$6</f>
        <v>287310.52777777775</v>
      </c>
      <c r="X2169" s="25">
        <f>AH2169/X$6</f>
        <v>289328.92749999999</v>
      </c>
      <c r="Z2169" s="25">
        <f>AJ2169/Z$6</f>
        <v>295358.79039074999</v>
      </c>
      <c r="AA2169" s="93"/>
      <c r="AB2169" s="14">
        <f>AL2169/AB$6</f>
        <v>0</v>
      </c>
      <c r="AC2169" s="65"/>
      <c r="AD2169" s="14">
        <v>877784.6</v>
      </c>
      <c r="AE2169" s="14"/>
      <c r="AF2169" s="14">
        <v>2585794.75</v>
      </c>
      <c r="AG2169" s="14"/>
      <c r="AH2169" s="14">
        <v>3471947.13</v>
      </c>
      <c r="AI2169" s="14"/>
      <c r="AJ2169" s="14">
        <v>3544305.4846890001</v>
      </c>
      <c r="AK2169" s="65"/>
      <c r="AL2169" s="14">
        <v>0</v>
      </c>
      <c r="AM2169" s="65"/>
      <c r="AN2169" s="25">
        <v>303848.06</v>
      </c>
      <c r="AO2169" s="25">
        <v>316261.18</v>
      </c>
      <c r="AP2169" s="25">
        <v>302970.27</v>
      </c>
      <c r="AQ2169" s="25">
        <v>299904.08</v>
      </c>
      <c r="AR2169" s="25">
        <v>276012.75</v>
      </c>
      <c r="AS2169" s="25">
        <v>289940.75</v>
      </c>
      <c r="AT2169" s="25">
        <v>287323.46000000002</v>
      </c>
      <c r="AU2169" s="25">
        <v>279900.56</v>
      </c>
      <c r="AV2169" s="25">
        <v>274928.55</v>
      </c>
      <c r="AW2169" s="25">
        <v>308148.21999999997</v>
      </c>
      <c r="AX2169" s="25">
        <v>286764.34000000003</v>
      </c>
      <c r="AY2169" s="25">
        <v>282872.03999999998</v>
      </c>
      <c r="AZ2169" s="93"/>
      <c r="BA2169" s="10"/>
      <c r="BB2169" s="10"/>
      <c r="BC2169" s="10"/>
      <c r="BD2169" s="10"/>
      <c r="BE2169" s="10"/>
      <c r="BF2169" s="10"/>
      <c r="BG2169" s="10"/>
      <c r="BH2169" s="10"/>
      <c r="BI2169" s="10"/>
      <c r="BJ2169" s="10"/>
      <c r="BK2169" s="10"/>
      <c r="BL2169" s="10"/>
      <c r="BM2169" s="10"/>
      <c r="BN2169" s="10"/>
      <c r="BO2169" s="10"/>
      <c r="BP2169" s="10"/>
      <c r="BQ2169" s="10"/>
      <c r="BR2169" s="10"/>
      <c r="BS2169" s="10"/>
      <c r="BT2169" s="10"/>
      <c r="BU2169" s="10"/>
      <c r="BV2169" s="10"/>
      <c r="BW2169" s="10"/>
      <c r="BX2169" s="10"/>
      <c r="BY2169" s="10"/>
      <c r="BZ2169" s="10"/>
      <c r="CA2169" s="10"/>
      <c r="CB2169" s="10"/>
      <c r="CC2169" s="10"/>
      <c r="CD2169" s="10"/>
      <c r="CE2169" s="10"/>
      <c r="CF2169" s="10"/>
      <c r="CG2169" s="10"/>
      <c r="CH2169" s="10"/>
      <c r="CI2169" s="10"/>
      <c r="CJ2169" s="10"/>
      <c r="CK2169" s="10"/>
      <c r="CL2169" s="10"/>
      <c r="CM2169" s="10"/>
      <c r="CN2169" s="10"/>
      <c r="CO2169" s="10"/>
      <c r="CP2169" s="10"/>
      <c r="CQ2169" s="10"/>
      <c r="CR2169" s="10"/>
      <c r="CS2169" s="10"/>
      <c r="CT2169" s="10"/>
      <c r="CU2169" s="10"/>
      <c r="CV2169" s="10"/>
      <c r="CW2169" s="10"/>
      <c r="CX2169" s="10"/>
      <c r="CY2169" s="10"/>
      <c r="CZ2169" s="10"/>
      <c r="DA2169" s="10"/>
      <c r="DB2169" s="10"/>
      <c r="DC2169" s="10"/>
      <c r="DD2169" s="10"/>
      <c r="DE2169" s="10"/>
      <c r="DF2169" s="10"/>
      <c r="DG2169" s="10"/>
      <c r="DH2169" s="10"/>
      <c r="DI2169" s="10"/>
      <c r="DJ2169" s="10"/>
      <c r="DK2169" s="10"/>
      <c r="DL2169" s="10"/>
      <c r="DM2169" s="10"/>
      <c r="DN2169" s="10"/>
      <c r="DO2169" s="10"/>
      <c r="DP2169" s="10"/>
      <c r="DQ2169" s="10"/>
      <c r="DR2169" s="10"/>
      <c r="DS2169" s="10"/>
    </row>
    <row r="2170" spans="1:123" s="25" customFormat="1" ht="10.95" customHeight="1" x14ac:dyDescent="0.25">
      <c r="A2170" s="87" t="s">
        <v>348</v>
      </c>
      <c r="B2170" s="88"/>
      <c r="C2170" s="88"/>
      <c r="D2170" s="88"/>
      <c r="E2170" s="89"/>
      <c r="F2170" s="90"/>
      <c r="G2170" s="13"/>
      <c r="H2170" s="13"/>
      <c r="I2170" s="13"/>
      <c r="J2170" s="13"/>
      <c r="K2170" s="14" t="s">
        <v>305</v>
      </c>
      <c r="L2170" s="91">
        <v>5009</v>
      </c>
      <c r="M2170" s="92"/>
      <c r="N2170" s="25" t="str">
        <f>TRIM("TOTAL COMPENSATION")</f>
        <v>TOTAL COMPENSATION</v>
      </c>
      <c r="P2170" s="70"/>
      <c r="Q2170" s="10"/>
      <c r="R2170" s="85"/>
      <c r="S2170" s="93"/>
      <c r="T2170" s="25">
        <f>AD2170/T$6</f>
        <v>311737.52666666667</v>
      </c>
      <c r="V2170" s="25">
        <f>AF2170/V$6</f>
        <v>306195.18</v>
      </c>
      <c r="X2170" s="25">
        <f>AH2170/X$6</f>
        <v>307813.08749999997</v>
      </c>
      <c r="Z2170" s="25">
        <f>AJ2170/Z$6</f>
        <v>313797.34039075003</v>
      </c>
      <c r="AA2170" s="93"/>
      <c r="AB2170" s="14">
        <f>AL2170/AB$6</f>
        <v>0</v>
      </c>
      <c r="AC2170" s="65"/>
      <c r="AD2170" s="14">
        <v>935212.58</v>
      </c>
      <c r="AE2170" s="14"/>
      <c r="AF2170" s="14">
        <v>2755756.62</v>
      </c>
      <c r="AG2170" s="14"/>
      <c r="AH2170" s="14">
        <v>3693757.05</v>
      </c>
      <c r="AI2170" s="14"/>
      <c r="AJ2170" s="14">
        <v>3765568.0846890002</v>
      </c>
      <c r="AK2170" s="65"/>
      <c r="AL2170" s="14">
        <v>0</v>
      </c>
      <c r="AM2170" s="65"/>
      <c r="AN2170" s="25">
        <v>322469.05</v>
      </c>
      <c r="AO2170" s="25">
        <v>334882.17</v>
      </c>
      <c r="AP2170" s="25">
        <v>321591.26</v>
      </c>
      <c r="AQ2170" s="25">
        <v>318525.07</v>
      </c>
      <c r="AR2170" s="25">
        <v>294633.74</v>
      </c>
      <c r="AS2170" s="25">
        <v>308612.53000000003</v>
      </c>
      <c r="AT2170" s="25">
        <v>306331.59000000003</v>
      </c>
      <c r="AU2170" s="25">
        <v>298706.56</v>
      </c>
      <c r="AV2170" s="25">
        <v>293734.55</v>
      </c>
      <c r="AW2170" s="25">
        <v>327560.58</v>
      </c>
      <c r="AX2170" s="25">
        <v>305772.49</v>
      </c>
      <c r="AY2170" s="25">
        <v>301879.51</v>
      </c>
      <c r="AZ2170" s="93"/>
      <c r="BA2170" s="10"/>
      <c r="BB2170" s="10"/>
      <c r="BC2170" s="10"/>
      <c r="BD2170" s="10"/>
      <c r="BE2170" s="10"/>
      <c r="BF2170" s="10"/>
      <c r="BG2170" s="10"/>
      <c r="BH2170" s="10"/>
      <c r="BI2170" s="10"/>
      <c r="BJ2170" s="10"/>
      <c r="BK2170" s="10"/>
      <c r="BL2170" s="10"/>
      <c r="BM2170" s="10"/>
      <c r="BN2170" s="10"/>
      <c r="BO2170" s="10"/>
      <c r="BP2170" s="10"/>
      <c r="BQ2170" s="10"/>
      <c r="BR2170" s="10"/>
      <c r="BS2170" s="10"/>
      <c r="BT2170" s="10"/>
      <c r="BU2170" s="10"/>
      <c r="BV2170" s="10"/>
      <c r="BW2170" s="10"/>
      <c r="BX2170" s="10"/>
      <c r="BY2170" s="10"/>
      <c r="BZ2170" s="10"/>
      <c r="CA2170" s="10"/>
      <c r="CB2170" s="10"/>
      <c r="CC2170" s="10"/>
      <c r="CD2170" s="10"/>
      <c r="CE2170" s="10"/>
      <c r="CF2170" s="10"/>
      <c r="CG2170" s="10"/>
      <c r="CH2170" s="10"/>
      <c r="CI2170" s="10"/>
      <c r="CJ2170" s="10"/>
      <c r="CK2170" s="10"/>
      <c r="CL2170" s="10"/>
      <c r="CM2170" s="10"/>
      <c r="CN2170" s="10"/>
      <c r="CO2170" s="10"/>
      <c r="CP2170" s="10"/>
      <c r="CQ2170" s="10"/>
      <c r="CR2170" s="10"/>
      <c r="CS2170" s="10"/>
      <c r="CT2170" s="10"/>
      <c r="CU2170" s="10"/>
      <c r="CV2170" s="10"/>
      <c r="CW2170" s="10"/>
      <c r="CX2170" s="10"/>
      <c r="CY2170" s="10"/>
      <c r="CZ2170" s="10"/>
      <c r="DA2170" s="10"/>
      <c r="DB2170" s="10"/>
      <c r="DC2170" s="10"/>
      <c r="DD2170" s="10"/>
      <c r="DE2170" s="10"/>
      <c r="DF2170" s="10"/>
      <c r="DG2170" s="10"/>
      <c r="DH2170" s="10"/>
      <c r="DI2170" s="10"/>
      <c r="DJ2170" s="10"/>
      <c r="DK2170" s="10"/>
      <c r="DL2170" s="10"/>
      <c r="DM2170" s="10"/>
      <c r="DN2170" s="10"/>
      <c r="DO2170" s="10"/>
      <c r="DP2170" s="10"/>
      <c r="DQ2170" s="10"/>
      <c r="DR2170" s="10"/>
      <c r="DS2170" s="10"/>
    </row>
    <row r="2171" spans="1:123" x14ac:dyDescent="0.25">
      <c r="A2171" s="75" t="s">
        <v>348</v>
      </c>
      <c r="L2171" s="94"/>
    </row>
    <row r="2172" spans="1:123" s="86" customFormat="1" ht="15" customHeight="1" x14ac:dyDescent="0.25">
      <c r="A2172" s="75" t="s">
        <v>348</v>
      </c>
      <c r="B2172" s="80"/>
      <c r="C2172" s="80"/>
      <c r="D2172" s="80"/>
      <c r="E2172" s="81"/>
      <c r="F2172" s="82"/>
      <c r="G2172" s="81"/>
      <c r="H2172" s="81"/>
      <c r="I2172" s="81"/>
      <c r="J2172" s="81"/>
      <c r="K2172" s="81"/>
      <c r="L2172" s="83">
        <f>L2173</f>
        <v>5009</v>
      </c>
      <c r="M2172" s="84" t="s">
        <v>351</v>
      </c>
      <c r="N2172" s="84"/>
      <c r="O2172" s="84"/>
      <c r="P2172" s="84"/>
      <c r="Q2172" s="84"/>
      <c r="R2172" s="84"/>
      <c r="S2172" s="84"/>
      <c r="T2172" s="84"/>
      <c r="U2172" s="84"/>
      <c r="V2172" s="84"/>
      <c r="W2172" s="84"/>
      <c r="X2172" s="84"/>
      <c r="Y2172" s="84"/>
      <c r="Z2172" s="84"/>
      <c r="AA2172" s="84"/>
      <c r="AB2172" s="81"/>
      <c r="AC2172" s="81"/>
      <c r="AD2172" s="14"/>
      <c r="AE2172" s="14"/>
      <c r="AF2172" s="14"/>
      <c r="AG2172" s="14"/>
      <c r="AH2172" s="14"/>
      <c r="AI2172" s="14"/>
      <c r="AJ2172" s="14"/>
      <c r="AK2172" s="14"/>
      <c r="AL2172" s="14"/>
      <c r="AM2172" s="14"/>
      <c r="AN2172" s="85"/>
      <c r="AO2172" s="85"/>
      <c r="AP2172" s="85"/>
      <c r="AQ2172" s="85"/>
      <c r="AR2172" s="85"/>
      <c r="AS2172" s="85"/>
      <c r="AT2172" s="85"/>
      <c r="AU2172" s="85"/>
      <c r="AV2172" s="85"/>
      <c r="AW2172" s="85"/>
      <c r="AX2172" s="85"/>
      <c r="AY2172" s="85"/>
      <c r="AZ2172" s="84"/>
      <c r="BA2172" s="10"/>
      <c r="BB2172" s="10"/>
      <c r="BC2172" s="10"/>
      <c r="BD2172" s="10"/>
      <c r="BE2172" s="10"/>
      <c r="BF2172" s="10"/>
      <c r="BG2172" s="10"/>
      <c r="BH2172" s="10"/>
      <c r="BI2172" s="10"/>
      <c r="BJ2172" s="10"/>
      <c r="BK2172" s="10"/>
      <c r="BL2172" s="10"/>
      <c r="BM2172" s="10"/>
      <c r="BN2172" s="10"/>
      <c r="BO2172" s="10"/>
      <c r="BP2172" s="10"/>
      <c r="BQ2172" s="10"/>
      <c r="BR2172" s="10"/>
      <c r="BS2172" s="10"/>
      <c r="BT2172" s="10"/>
      <c r="BU2172" s="10"/>
      <c r="BV2172" s="10"/>
      <c r="BW2172" s="10"/>
      <c r="BX2172" s="10"/>
      <c r="BY2172" s="10"/>
      <c r="BZ2172" s="10"/>
      <c r="CA2172" s="10"/>
      <c r="CB2172" s="10"/>
      <c r="CC2172" s="10"/>
      <c r="CD2172" s="10"/>
      <c r="CE2172" s="10"/>
      <c r="CF2172" s="10"/>
      <c r="CG2172" s="10"/>
      <c r="CH2172" s="10"/>
      <c r="CI2172" s="10"/>
      <c r="CJ2172" s="10"/>
      <c r="CK2172" s="10"/>
      <c r="CL2172" s="10"/>
      <c r="CM2172" s="10"/>
      <c r="CN2172" s="10"/>
      <c r="CO2172" s="10"/>
      <c r="CP2172" s="10"/>
      <c r="CQ2172" s="10"/>
      <c r="CR2172" s="10"/>
      <c r="CS2172" s="10"/>
      <c r="CT2172" s="10"/>
      <c r="CU2172" s="10"/>
      <c r="CV2172" s="10"/>
      <c r="CW2172" s="10"/>
      <c r="CX2172" s="10"/>
      <c r="CY2172" s="10"/>
      <c r="CZ2172" s="10"/>
      <c r="DA2172" s="10"/>
      <c r="DB2172" s="10"/>
      <c r="DC2172" s="10"/>
      <c r="DD2172" s="10"/>
      <c r="DE2172" s="10"/>
      <c r="DF2172" s="10"/>
      <c r="DG2172" s="10"/>
      <c r="DH2172" s="10"/>
      <c r="DI2172" s="10"/>
      <c r="DJ2172" s="10"/>
      <c r="DK2172" s="10"/>
      <c r="DL2172" s="10"/>
      <c r="DM2172" s="10"/>
      <c r="DN2172" s="10"/>
      <c r="DO2172" s="10"/>
      <c r="DP2172" s="10"/>
      <c r="DQ2172" s="10"/>
      <c r="DR2172" s="10"/>
      <c r="DS2172" s="10"/>
    </row>
    <row r="2173" spans="1:123" s="101" customFormat="1" ht="10.95" customHeight="1" x14ac:dyDescent="0.25">
      <c r="A2173" s="75" t="s">
        <v>348</v>
      </c>
      <c r="B2173" s="95" t="str">
        <f t="shared" ref="B2173" si="606">IF(E2173&gt;0,"Bud02 " &amp; C2173 &amp;","&amp;D2173&amp;",'"&amp;E2173&amp;"',"&amp;1*R2173)</f>
        <v>Bud02 2020,5009,'xpr003',0.161821</v>
      </c>
      <c r="C2173" s="96">
        <f t="shared" ref="C2173" si="607">$E$5</f>
        <v>2020</v>
      </c>
      <c r="D2173" s="96">
        <v>5009</v>
      </c>
      <c r="E2173" s="97" t="str">
        <f>K2173</f>
        <v>xpr003</v>
      </c>
      <c r="F2173" s="90"/>
      <c r="G2173" s="98">
        <f>IF(""="",1,SUBSTITUTE(SUBSTITUTE("","xxp","xpp"),"xppm13","xppm08"))</f>
        <v>1</v>
      </c>
      <c r="H2173" s="98">
        <f>IF(""="",1,"")</f>
        <v>1</v>
      </c>
      <c r="I2173" s="98">
        <f>IF(""="",1,IF(LEFT("",1)&lt;&gt;"E","",1))</f>
        <v>1</v>
      </c>
      <c r="J2173" s="98">
        <f>IF(""="",1,IF(LEFT("",1)="E","",1))</f>
        <v>1</v>
      </c>
      <c r="K2173" s="99" t="s">
        <v>352</v>
      </c>
      <c r="L2173" s="91">
        <v>5009</v>
      </c>
      <c r="M2173" s="100" t="str">
        <f>IF(LEFT($G2173,4)="xppm","*","")</f>
        <v/>
      </c>
      <c r="N2173" s="101" t="str">
        <f>UPPER(TRIM("        NON_PRODUCTIVE RATE (NON-EXEMPT)"))</f>
        <v>NON_PRODUCTIVE RATE (NON-EXEMPT)</v>
      </c>
      <c r="P2173" s="102"/>
      <c r="R2173" s="103">
        <f>IFERROR(IF(1*AB2173&gt;0,AB2173,Z2173),Z2173)</f>
        <v>0.16182099999999999</v>
      </c>
      <c r="S2173" s="104"/>
      <c r="T2173" s="105">
        <f>IFERROR(IF(LEFT($G2173,4)="xppm",AD2173/VLOOKUP($G2173,$K$11:$Z$28,T$1,0),IF(LEFT($J2173,1)="E",AD2173/VLOOKUP($J2173,$K$11:$Z$28,T$1,0),AD2173/T$6)),"")</f>
        <v>0</v>
      </c>
      <c r="U2173" s="105"/>
      <c r="V2173" s="105">
        <f>IFERROR(IF(LEFT($G2173,4)="xppm",AF2173/VLOOKUP($G2173,$K$11:$Z$28,V$1,0),IF(LEFT($J2173,1)="E",AF2173/VLOOKUP($J2173,$K$11:$Z$28,V$1,0),AF2173/V$6)),"")</f>
        <v>0</v>
      </c>
      <c r="W2173" s="105"/>
      <c r="X2173" s="105">
        <f>IFERROR(IF(LEFT($G2173,4)="xppm",AH2173/VLOOKUP($G2173,$K$11:$Z$28,X$1,0),IF(LEFT($J2173,1)="E",AH2173/VLOOKUP($J2173,$K$11:$Z$28,X$1,0),AH2173/X$6)),"")</f>
        <v>0</v>
      </c>
      <c r="Y2173" s="105"/>
      <c r="Z2173" s="105">
        <f>IFERROR(IF(LEFT($G2173,4)="xppm",AJ2173/VLOOKUP($G2173,$K$11:$Z$28,Z$1,0),IF(LEFT($J2173,1)="E",AJ2173/VLOOKUP($J2173,$K$11:$Z$28,Z$1,0),AJ2173/Z$6)),"")</f>
        <v>0.16182099999999999</v>
      </c>
      <c r="AA2173" s="104"/>
      <c r="AB2173" s="106">
        <f>IFERROR(IF(LEFT($G2173,4)="xppm",AL2173/VLOOKUP($G2173,$K$11:$Z$28,AB$1,0),IF(LEFT($J2173,1)="E",AL2173/VLOOKUP($J2173,$K$11:$AB$28,AB$1,0),AL2173/AB$6)),"")</f>
        <v>0</v>
      </c>
      <c r="AC2173" s="107"/>
      <c r="AD2173" s="106"/>
      <c r="AE2173" s="106"/>
      <c r="AF2173" s="106"/>
      <c r="AG2173" s="106"/>
      <c r="AH2173" s="106"/>
      <c r="AI2173" s="106"/>
      <c r="AJ2173" s="106">
        <v>1.9418519999999999</v>
      </c>
      <c r="AK2173" s="107"/>
      <c r="AL2173" s="106">
        <v>0</v>
      </c>
      <c r="AM2173" s="107"/>
      <c r="AN2173" s="105"/>
      <c r="AO2173" s="105"/>
      <c r="AP2173" s="105"/>
      <c r="AQ2173" s="105"/>
      <c r="AR2173" s="105"/>
      <c r="AS2173" s="105"/>
      <c r="AT2173" s="105"/>
      <c r="AU2173" s="105"/>
      <c r="AV2173" s="105"/>
      <c r="AW2173" s="105"/>
      <c r="AX2173" s="105"/>
      <c r="AY2173" s="105"/>
      <c r="AZ2173" s="108"/>
      <c r="BA2173" s="10"/>
      <c r="BB2173" s="10"/>
      <c r="BC2173" s="10"/>
      <c r="BD2173" s="10"/>
      <c r="BE2173" s="10"/>
      <c r="BF2173" s="10"/>
      <c r="BG2173" s="10"/>
      <c r="BH2173" s="10"/>
      <c r="BI2173" s="10"/>
      <c r="BJ2173" s="10"/>
      <c r="BK2173" s="10"/>
      <c r="BL2173" s="10"/>
      <c r="BM2173" s="10"/>
      <c r="BN2173" s="10"/>
      <c r="BO2173" s="10"/>
      <c r="BP2173" s="10"/>
      <c r="BQ2173" s="10"/>
      <c r="BR2173" s="10"/>
      <c r="BS2173" s="10"/>
      <c r="BT2173" s="10"/>
      <c r="BU2173" s="10"/>
      <c r="BV2173" s="10"/>
      <c r="BW2173" s="10"/>
      <c r="BX2173" s="10"/>
      <c r="BY2173" s="10"/>
      <c r="BZ2173" s="10"/>
      <c r="CA2173" s="10"/>
      <c r="CB2173" s="10"/>
      <c r="CC2173" s="10"/>
      <c r="CD2173" s="10"/>
      <c r="CE2173" s="10"/>
      <c r="CF2173" s="10"/>
      <c r="CG2173" s="10"/>
      <c r="CH2173" s="10"/>
      <c r="CI2173" s="10"/>
      <c r="CJ2173" s="10"/>
      <c r="CK2173" s="10"/>
      <c r="CL2173" s="10"/>
      <c r="CM2173" s="10"/>
      <c r="CN2173" s="10"/>
      <c r="CO2173" s="10"/>
      <c r="CP2173" s="10"/>
      <c r="CQ2173" s="10"/>
      <c r="CR2173" s="10"/>
      <c r="CS2173" s="10"/>
      <c r="CT2173" s="10"/>
      <c r="CU2173" s="10"/>
      <c r="CV2173" s="10"/>
      <c r="CW2173" s="10"/>
      <c r="CX2173" s="10"/>
      <c r="CY2173" s="10"/>
      <c r="CZ2173" s="10"/>
      <c r="DA2173" s="10"/>
      <c r="DB2173" s="10"/>
      <c r="DC2173" s="10"/>
      <c r="DD2173" s="10"/>
      <c r="DE2173" s="10"/>
      <c r="DF2173" s="10"/>
      <c r="DG2173" s="10"/>
      <c r="DH2173" s="10"/>
      <c r="DI2173" s="10"/>
      <c r="DJ2173" s="10"/>
      <c r="DK2173" s="10"/>
      <c r="DL2173" s="10"/>
      <c r="DM2173" s="10"/>
      <c r="DN2173" s="10"/>
      <c r="DO2173" s="10"/>
      <c r="DP2173" s="10"/>
      <c r="DQ2173" s="10"/>
      <c r="DR2173" s="10"/>
      <c r="DS2173" s="10"/>
    </row>
    <row r="2174" spans="1:123" s="101" customFormat="1" ht="10.95" customHeight="1" x14ac:dyDescent="0.25">
      <c r="A2174" s="75" t="s">
        <v>348</v>
      </c>
      <c r="B2174" s="95" t="str">
        <f>IF(E2174&gt;0,"Bud02 " &amp; C2174 &amp;","&amp;D2174&amp;",'"&amp;E2174&amp;"',"&amp;1*R2174)</f>
        <v>Bud02 2020,5009,'xpr007',0</v>
      </c>
      <c r="C2174" s="96">
        <f>$E$5</f>
        <v>2020</v>
      </c>
      <c r="D2174" s="96">
        <v>5009</v>
      </c>
      <c r="E2174" s="97" t="str">
        <f>K2174</f>
        <v>xpr007</v>
      </c>
      <c r="F2174" s="90"/>
      <c r="G2174" s="98">
        <f>IF(""="",1,SUBSTITUTE(SUBSTITUTE("","xxp","xpp"),"xppm13","xppm08"))</f>
        <v>1</v>
      </c>
      <c r="H2174" s="98">
        <f>IF(""="",1,"")</f>
        <v>1</v>
      </c>
      <c r="I2174" s="98">
        <f>IF(""="",1,IF(LEFT("",1)&lt;&gt;"E","",1))</f>
        <v>1</v>
      </c>
      <c r="J2174" s="98">
        <f>IF(""="",1,IF(LEFT("",1)="E","",1))</f>
        <v>1</v>
      </c>
      <c r="K2174" s="99" t="s">
        <v>353</v>
      </c>
      <c r="L2174" s="91">
        <v>5009</v>
      </c>
      <c r="M2174" s="100" t="str">
        <f>IF(LEFT($G2174,4)="xppm","*","")</f>
        <v/>
      </c>
      <c r="N2174" s="101" t="str">
        <f>UPPER(TRIM("        NON_PRODUCTIVE RATE (EXEMPT)"))</f>
        <v>NON_PRODUCTIVE RATE (EXEMPT)</v>
      </c>
      <c r="P2174" s="102"/>
      <c r="R2174" s="103">
        <f>IFERROR(IF(1*AB2174&gt;0,AB2174,Z2174),Z2174)</f>
        <v>0</v>
      </c>
      <c r="S2174" s="104"/>
      <c r="T2174" s="105">
        <f>IFERROR(IF(LEFT($G2174,4)="xppm",AD2174/VLOOKUP($G2174,$K$11:$Z$28,T$1,0),IF(LEFT($J2174,1)="E",AD2174/VLOOKUP($J2174,$K$11:$Z$28,T$1,0),AD2174/T$6)),"")</f>
        <v>0</v>
      </c>
      <c r="U2174" s="105"/>
      <c r="V2174" s="105">
        <f>IFERROR(IF(LEFT($G2174,4)="xppm",AF2174/VLOOKUP($G2174,$K$11:$Z$28,V$1,0),IF(LEFT($J2174,1)="E",AF2174/VLOOKUP($J2174,$K$11:$Z$28,V$1,0),AF2174/V$6)),"")</f>
        <v>0</v>
      </c>
      <c r="W2174" s="105"/>
      <c r="X2174" s="105">
        <f>IFERROR(IF(LEFT($G2174,4)="xppm",AH2174/VLOOKUP($G2174,$K$11:$Z$28,X$1,0),IF(LEFT($J2174,1)="E",AH2174/VLOOKUP($J2174,$K$11:$Z$28,X$1,0),AH2174/X$6)),"")</f>
        <v>0</v>
      </c>
      <c r="Y2174" s="105"/>
      <c r="Z2174" s="105">
        <f>IFERROR(IF(LEFT($G2174,4)="xppm",AJ2174/VLOOKUP($G2174,$K$11:$Z$28,Z$1,0),IF(LEFT($J2174,1)="E",AJ2174/VLOOKUP($J2174,$K$11:$Z$28,Z$1,0),AJ2174/Z$6)),"")</f>
        <v>0</v>
      </c>
      <c r="AA2174" s="104"/>
      <c r="AB2174" s="106">
        <f>IFERROR(IF(LEFT($G2174,4)="xppm",AL2174/VLOOKUP($G2174,$K$11:$Z$28,AB$1,0),IF(LEFT($J2174,1)="E",AL2174/VLOOKUP($J2174,$K$11:$AB$28,AB$1,0),AL2174/AB$6)),"")</f>
        <v>0</v>
      </c>
      <c r="AC2174" s="107"/>
      <c r="AD2174" s="106"/>
      <c r="AE2174" s="106"/>
      <c r="AF2174" s="106"/>
      <c r="AG2174" s="106"/>
      <c r="AH2174" s="106"/>
      <c r="AI2174" s="106"/>
      <c r="AJ2174" s="106">
        <v>0</v>
      </c>
      <c r="AK2174" s="107"/>
      <c r="AL2174" s="106">
        <v>0</v>
      </c>
      <c r="AM2174" s="107"/>
      <c r="AN2174" s="105"/>
      <c r="AO2174" s="105"/>
      <c r="AP2174" s="105"/>
      <c r="AQ2174" s="105"/>
      <c r="AR2174" s="105"/>
      <c r="AS2174" s="105"/>
      <c r="AT2174" s="105"/>
      <c r="AU2174" s="105"/>
      <c r="AV2174" s="105"/>
      <c r="AW2174" s="105"/>
      <c r="AX2174" s="105"/>
      <c r="AY2174" s="105"/>
      <c r="AZ2174" s="108"/>
      <c r="BA2174" s="10"/>
      <c r="BB2174" s="10"/>
      <c r="BC2174" s="10"/>
      <c r="BD2174" s="10"/>
      <c r="BE2174" s="10"/>
      <c r="BF2174" s="10"/>
      <c r="BG2174" s="10"/>
      <c r="BH2174" s="10"/>
      <c r="BI2174" s="10"/>
      <c r="BJ2174" s="10"/>
      <c r="BK2174" s="10"/>
      <c r="BL2174" s="10"/>
      <c r="BM2174" s="10"/>
      <c r="BN2174" s="10"/>
      <c r="BO2174" s="10"/>
      <c r="BP2174" s="10"/>
      <c r="BQ2174" s="10"/>
      <c r="BR2174" s="10"/>
      <c r="BS2174" s="10"/>
      <c r="BT2174" s="10"/>
      <c r="BU2174" s="10"/>
      <c r="BV2174" s="10"/>
      <c r="BW2174" s="10"/>
      <c r="BX2174" s="10"/>
      <c r="BY2174" s="10"/>
      <c r="BZ2174" s="10"/>
      <c r="CA2174" s="10"/>
      <c r="CB2174" s="10"/>
      <c r="CC2174" s="10"/>
      <c r="CD2174" s="10"/>
      <c r="CE2174" s="10"/>
      <c r="CF2174" s="10"/>
      <c r="CG2174" s="10"/>
      <c r="CH2174" s="10"/>
      <c r="CI2174" s="10"/>
      <c r="CJ2174" s="10"/>
      <c r="CK2174" s="10"/>
      <c r="CL2174" s="10"/>
      <c r="CM2174" s="10"/>
      <c r="CN2174" s="10"/>
      <c r="CO2174" s="10"/>
      <c r="CP2174" s="10"/>
      <c r="CQ2174" s="10"/>
      <c r="CR2174" s="10"/>
      <c r="CS2174" s="10"/>
      <c r="CT2174" s="10"/>
      <c r="CU2174" s="10"/>
      <c r="CV2174" s="10"/>
      <c r="CW2174" s="10"/>
      <c r="CX2174" s="10"/>
      <c r="CY2174" s="10"/>
      <c r="CZ2174" s="10"/>
      <c r="DA2174" s="10"/>
      <c r="DB2174" s="10"/>
      <c r="DC2174" s="10"/>
      <c r="DD2174" s="10"/>
      <c r="DE2174" s="10"/>
      <c r="DF2174" s="10"/>
      <c r="DG2174" s="10"/>
      <c r="DH2174" s="10"/>
      <c r="DI2174" s="10"/>
      <c r="DJ2174" s="10"/>
      <c r="DK2174" s="10"/>
      <c r="DL2174" s="10"/>
      <c r="DM2174" s="10"/>
      <c r="DN2174" s="10"/>
      <c r="DO2174" s="10"/>
      <c r="DP2174" s="10"/>
      <c r="DQ2174" s="10"/>
      <c r="DR2174" s="10"/>
      <c r="DS2174" s="10"/>
    </row>
    <row r="2175" spans="1:123" x14ac:dyDescent="0.25">
      <c r="A2175" s="75" t="s">
        <v>348</v>
      </c>
      <c r="L2175" s="94"/>
    </row>
    <row r="2176" spans="1:123" s="86" customFormat="1" ht="15" customHeight="1" x14ac:dyDescent="0.25">
      <c r="A2176" s="75" t="s">
        <v>348</v>
      </c>
      <c r="B2176" s="80"/>
      <c r="C2176" s="80"/>
      <c r="D2176" s="80"/>
      <c r="E2176" s="81"/>
      <c r="F2176" s="82"/>
      <c r="G2176" s="81"/>
      <c r="H2176" s="81"/>
      <c r="I2176" s="81"/>
      <c r="J2176" s="81"/>
      <c r="K2176" s="81"/>
      <c r="L2176" s="83">
        <f>L2177</f>
        <v>5009</v>
      </c>
      <c r="M2176" s="84" t="s">
        <v>354</v>
      </c>
      <c r="N2176" s="84"/>
      <c r="O2176" s="84"/>
      <c r="P2176" s="84"/>
      <c r="Q2176" s="84"/>
      <c r="R2176" s="84"/>
      <c r="S2176" s="84"/>
      <c r="T2176" s="84"/>
      <c r="U2176" s="84"/>
      <c r="V2176" s="84"/>
      <c r="W2176" s="84"/>
      <c r="X2176" s="84"/>
      <c r="Y2176" s="84"/>
      <c r="Z2176" s="84"/>
      <c r="AA2176" s="84"/>
      <c r="AB2176" s="81"/>
      <c r="AC2176" s="81"/>
      <c r="AD2176" s="14"/>
      <c r="AE2176" s="14"/>
      <c r="AF2176" s="14"/>
      <c r="AG2176" s="14"/>
      <c r="AH2176" s="14"/>
      <c r="AI2176" s="14"/>
      <c r="AJ2176" s="14"/>
      <c r="AK2176" s="14"/>
      <c r="AL2176" s="14"/>
      <c r="AM2176" s="14"/>
      <c r="AN2176" s="85"/>
      <c r="AO2176" s="85"/>
      <c r="AP2176" s="85"/>
      <c r="AQ2176" s="85"/>
      <c r="AR2176" s="85"/>
      <c r="AS2176" s="85"/>
      <c r="AT2176" s="85"/>
      <c r="AU2176" s="85"/>
      <c r="AV2176" s="85"/>
      <c r="AW2176" s="85"/>
      <c r="AX2176" s="85"/>
      <c r="AY2176" s="85"/>
      <c r="AZ2176" s="84"/>
      <c r="BA2176" s="10"/>
      <c r="BB2176" s="10"/>
      <c r="BC2176" s="10"/>
      <c r="BD2176" s="10"/>
      <c r="BE2176" s="10"/>
      <c r="BF2176" s="10"/>
      <c r="BG2176" s="10"/>
      <c r="BH2176" s="10"/>
      <c r="BI2176" s="10"/>
      <c r="BJ2176" s="10"/>
      <c r="BK2176" s="10"/>
      <c r="BL2176" s="10"/>
      <c r="BM2176" s="10"/>
      <c r="BN2176" s="10"/>
      <c r="BO2176" s="10"/>
      <c r="BP2176" s="10"/>
      <c r="BQ2176" s="10"/>
      <c r="BR2176" s="10"/>
      <c r="BS2176" s="10"/>
      <c r="BT2176" s="10"/>
      <c r="BU2176" s="10"/>
      <c r="BV2176" s="10"/>
      <c r="BW2176" s="10"/>
      <c r="BX2176" s="10"/>
      <c r="BY2176" s="10"/>
      <c r="BZ2176" s="10"/>
      <c r="CA2176" s="10"/>
      <c r="CB2176" s="10"/>
      <c r="CC2176" s="10"/>
      <c r="CD2176" s="10"/>
      <c r="CE2176" s="10"/>
      <c r="CF2176" s="10"/>
      <c r="CG2176" s="10"/>
      <c r="CH2176" s="10"/>
      <c r="CI2176" s="10"/>
      <c r="CJ2176" s="10"/>
      <c r="CK2176" s="10"/>
      <c r="CL2176" s="10"/>
      <c r="CM2176" s="10"/>
      <c r="CN2176" s="10"/>
      <c r="CO2176" s="10"/>
      <c r="CP2176" s="10"/>
      <c r="CQ2176" s="10"/>
      <c r="CR2176" s="10"/>
      <c r="CS2176" s="10"/>
      <c r="CT2176" s="10"/>
      <c r="CU2176" s="10"/>
      <c r="CV2176" s="10"/>
      <c r="CW2176" s="10"/>
      <c r="CX2176" s="10"/>
      <c r="CY2176" s="10"/>
      <c r="CZ2176" s="10"/>
      <c r="DA2176" s="10"/>
      <c r="DB2176" s="10"/>
      <c r="DC2176" s="10"/>
      <c r="DD2176" s="10"/>
      <c r="DE2176" s="10"/>
      <c r="DF2176" s="10"/>
      <c r="DG2176" s="10"/>
      <c r="DH2176" s="10"/>
      <c r="DI2176" s="10"/>
      <c r="DJ2176" s="10"/>
      <c r="DK2176" s="10"/>
      <c r="DL2176" s="10"/>
      <c r="DM2176" s="10"/>
      <c r="DN2176" s="10"/>
      <c r="DO2176" s="10"/>
      <c r="DP2176" s="10"/>
      <c r="DQ2176" s="10"/>
      <c r="DR2176" s="10"/>
      <c r="DS2176" s="10"/>
    </row>
    <row r="2177" spans="1:123" s="101" customFormat="1" ht="10.95" customHeight="1" x14ac:dyDescent="0.25">
      <c r="A2177" s="75" t="s">
        <v>348</v>
      </c>
      <c r="B2177" s="95" t="str">
        <f t="shared" ref="B2177:B2180" si="608">IF(E2177&gt;0,"Bud02 " &amp; C2177 &amp;","&amp;D2177&amp;",'"&amp;E2177&amp;"',"&amp;1*R2177)</f>
        <v>Bud02 2020,5009,'xpr005',0.00153541571534595</v>
      </c>
      <c r="C2177" s="96">
        <f t="shared" ref="C2177:C2180" si="609">$E$5</f>
        <v>2020</v>
      </c>
      <c r="D2177" s="96">
        <v>5009</v>
      </c>
      <c r="E2177" s="97" t="str">
        <f>IF(LEFT(H2177,1) = "x",H2177,F2177)</f>
        <v>xpr005</v>
      </c>
      <c r="F2177" s="90">
        <v>500000</v>
      </c>
      <c r="G2177" s="98">
        <f>IF(""="",1,SUBSTITUTE(SUBSTITUTE("","xxp","xpp"),"xppm13","xppm08"))</f>
        <v>1</v>
      </c>
      <c r="H2177" s="98" t="str">
        <f>IF("xpr005"="",1,"xpr005")</f>
        <v>xpr005</v>
      </c>
      <c r="I2177" s="98">
        <f>IF("Ew57z"="",1,IF(LEFT("Ew57z",1)&lt;&gt;"E","Ew57z",1))</f>
        <v>1</v>
      </c>
      <c r="J2177" s="98" t="str">
        <f>IF("Ew57z"="",1,IF(LEFT("Ew57z",1)="E","Ew57z",1))</f>
        <v>Ew57z</v>
      </c>
      <c r="K2177" s="99" t="s">
        <v>355</v>
      </c>
      <c r="L2177" s="91">
        <v>5009</v>
      </c>
      <c r="M2177" s="100" t="str">
        <f>IF(LEFT($G2177,4)="xppm","*","")</f>
        <v/>
      </c>
      <c r="N2177" s="101" t="str">
        <f>UPPER(TRIM("          PAYROLL TAXES"))</f>
        <v>PAYROLL TAXES</v>
      </c>
      <c r="P2177" s="102" t="s">
        <v>356</v>
      </c>
      <c r="R2177" s="109">
        <f>IFERROR(IF(1*AB2177&gt;0,AB2177,V2177),V2177)</f>
        <v>1.5354157153459533E-3</v>
      </c>
      <c r="S2177" s="108"/>
      <c r="T2177" s="101">
        <f>IFERROR(IF(LEFT($G2177,4)="xppm",AD2177/VLOOKUP($G2177,$K$11:$Z$28,T$1,0),IF(LEFT($J2177,1)="E",AD2177/VLOOKUP($J2177,$K$11:$Z$28,T$1,0),AD2177/T$6)),"")</f>
        <v>1.3993598129241555E-3</v>
      </c>
      <c r="V2177" s="101">
        <f>IFERROR(IF(LEFT($G2177,4)="xppm",AF2177/VLOOKUP($G2177,$K$11:$Z$28,V$1,0),IF(LEFT($J2177,1)="E",AF2177/VLOOKUP($J2177,$K$11:$Z$28,V$1,0),AF2177/V$6)),"")</f>
        <v>1.5354157153459533E-3</v>
      </c>
      <c r="X2177" s="101">
        <f>IFERROR(IF(LEFT($G2177,4)="xppm",AH2177/VLOOKUP($G2177,$K$11:$Z$28,X$1,0),IF(LEFT($J2177,1)="E",AH2177/VLOOKUP($J2177,$K$11:$Z$28,X$1,0),AH2177/X$6)),"")</f>
        <v>1.9530015656744981E-3</v>
      </c>
      <c r="Z2177" s="101">
        <f>IFERROR(IF(LEFT($G2177,4)="xppm",AJ2177/VLOOKUP($G2177,$K$11:$Z$28,Z$1,0),IF(LEFT($J2177,1)="E",AJ2177/VLOOKUP($J2177,$K$11:$Z$28,Z$1,0),AJ2177/Z$6)),"")</f>
        <v>1.7465673193483454E-3</v>
      </c>
      <c r="AA2177" s="108"/>
      <c r="AB2177" s="99" t="str">
        <f>IFERROR(IF(LEFT($G2177,4)="xppm",AL2177/VLOOKUP($G2177,$K$11:$Z$28,AB$1,0),IF(LEFT($J2177,1)="E",AL2177/VLOOKUP($J2177,$K$11:$AB$28,AB$1,0),AL2177/AB$6)),"")</f>
        <v/>
      </c>
      <c r="AC2177" s="110"/>
      <c r="AD2177" s="14">
        <v>67740.070000000007</v>
      </c>
      <c r="AE2177" s="14"/>
      <c r="AF2177" s="14">
        <v>219368.84</v>
      </c>
      <c r="AG2177" s="14"/>
      <c r="AH2177" s="14">
        <v>300574.98</v>
      </c>
      <c r="AI2177" s="14"/>
      <c r="AJ2177" s="14">
        <v>316203.24544099998</v>
      </c>
      <c r="AK2177" s="65"/>
      <c r="AL2177" s="14">
        <v>0</v>
      </c>
      <c r="AM2177" s="65"/>
      <c r="AN2177" s="25">
        <v>23414.87</v>
      </c>
      <c r="AO2177" s="25">
        <v>24777.5</v>
      </c>
      <c r="AP2177" s="25">
        <v>33534.06</v>
      </c>
      <c r="AQ2177" s="25">
        <v>33726.800000000003</v>
      </c>
      <c r="AR2177" s="25">
        <v>26170.6</v>
      </c>
      <c r="AS2177" s="25">
        <v>25030.47</v>
      </c>
      <c r="AT2177" s="25">
        <v>21573.25</v>
      </c>
      <c r="AU2177" s="25">
        <v>23101.22</v>
      </c>
      <c r="AV2177" s="25">
        <v>22026.43</v>
      </c>
      <c r="AW2177" s="25">
        <v>24377.57</v>
      </c>
      <c r="AX2177" s="25">
        <v>21952.57</v>
      </c>
      <c r="AY2177" s="25">
        <v>21409.93</v>
      </c>
      <c r="AZ2177" s="108"/>
      <c r="BA2177" s="10"/>
      <c r="BB2177" s="10"/>
      <c r="BC2177" s="10"/>
      <c r="BD2177" s="10"/>
      <c r="BE2177" s="10"/>
      <c r="BF2177" s="10"/>
      <c r="BG2177" s="10"/>
      <c r="BH2177" s="10"/>
      <c r="BI2177" s="10"/>
      <c r="BJ2177" s="10"/>
      <c r="BK2177" s="10"/>
      <c r="BL2177" s="10"/>
      <c r="BM2177" s="10"/>
      <c r="BN2177" s="10"/>
      <c r="BO2177" s="10"/>
      <c r="BP2177" s="10"/>
      <c r="BQ2177" s="10"/>
      <c r="BR2177" s="10"/>
      <c r="BS2177" s="10"/>
      <c r="BT2177" s="10"/>
      <c r="BU2177" s="10"/>
      <c r="BV2177" s="10"/>
      <c r="BW2177" s="10"/>
      <c r="BX2177" s="10"/>
      <c r="BY2177" s="10"/>
      <c r="BZ2177" s="10"/>
      <c r="CA2177" s="10"/>
      <c r="CB2177" s="10"/>
      <c r="CC2177" s="10"/>
      <c r="CD2177" s="10"/>
      <c r="CE2177" s="10"/>
      <c r="CF2177" s="10"/>
      <c r="CG2177" s="10"/>
      <c r="CH2177" s="10"/>
      <c r="CI2177" s="10"/>
      <c r="CJ2177" s="10"/>
      <c r="CK2177" s="10"/>
      <c r="CL2177" s="10"/>
      <c r="CM2177" s="10"/>
      <c r="CN2177" s="10"/>
      <c r="CO2177" s="10"/>
      <c r="CP2177" s="10"/>
      <c r="CQ2177" s="10"/>
      <c r="CR2177" s="10"/>
      <c r="CS2177" s="10"/>
      <c r="CT2177" s="10"/>
      <c r="CU2177" s="10"/>
      <c r="CV2177" s="10"/>
      <c r="CW2177" s="10"/>
      <c r="CX2177" s="10"/>
      <c r="CY2177" s="10"/>
      <c r="CZ2177" s="10"/>
      <c r="DA2177" s="10"/>
      <c r="DB2177" s="10"/>
      <c r="DC2177" s="10"/>
      <c r="DD2177" s="10"/>
      <c r="DE2177" s="10"/>
      <c r="DF2177" s="10"/>
      <c r="DG2177" s="10"/>
      <c r="DH2177" s="10"/>
      <c r="DI2177" s="10"/>
      <c r="DJ2177" s="10"/>
      <c r="DK2177" s="10"/>
      <c r="DL2177" s="10"/>
      <c r="DM2177" s="10"/>
      <c r="DN2177" s="10"/>
      <c r="DO2177" s="10"/>
      <c r="DP2177" s="10"/>
      <c r="DQ2177" s="10"/>
      <c r="DR2177" s="10"/>
      <c r="DS2177" s="10"/>
    </row>
    <row r="2178" spans="1:123" s="101" customFormat="1" ht="10.95" customHeight="1" x14ac:dyDescent="0.25">
      <c r="A2178" s="75" t="s">
        <v>348</v>
      </c>
      <c r="B2178" s="95" t="str">
        <f t="shared" si="608"/>
        <v>Bud02 2020,5009,'xpr002',0.0021012364115899</v>
      </c>
      <c r="C2178" s="96">
        <f t="shared" si="609"/>
        <v>2020</v>
      </c>
      <c r="D2178" s="96">
        <v>5009</v>
      </c>
      <c r="E2178" s="97" t="str">
        <f>IF(LEFT(H2178,1) = "x",H2178,F2178)</f>
        <v>xpr002</v>
      </c>
      <c r="F2178" s="90">
        <v>501100</v>
      </c>
      <c r="G2178" s="98">
        <f>IF(""="",1,SUBSTITUTE(SUBSTITUTE("","xxp","xpp"),"xppm13","xppm08"))</f>
        <v>1</v>
      </c>
      <c r="H2178" s="98" t="str">
        <f>IF("xpr002"="",1,"xpr002")</f>
        <v>xpr002</v>
      </c>
      <c r="I2178" s="98">
        <f>IF("Ewz"="",1,IF(LEFT("Ewz",1)&lt;&gt;"E","Ewz",1))</f>
        <v>1</v>
      </c>
      <c r="J2178" s="98" t="str">
        <f>IF("Ewz"="",1,IF(LEFT("Ewz",1)="E","Ewz",1))</f>
        <v>Ewz</v>
      </c>
      <c r="K2178" s="99" t="s">
        <v>357</v>
      </c>
      <c r="L2178" s="91">
        <v>5009</v>
      </c>
      <c r="M2178" s="100" t="str">
        <f>IF(LEFT($G2178,4)="xppm","*","")</f>
        <v/>
      </c>
      <c r="N2178" s="101" t="str">
        <f>UPPER(TRIM("          HEALTH INSURANCE"))</f>
        <v>HEALTH INSURANCE</v>
      </c>
      <c r="P2178" s="102" t="s">
        <v>356</v>
      </c>
      <c r="R2178" s="109">
        <f>IFERROR(IF(1*AB2178&gt;0,AB2178,V2178),V2178)</f>
        <v>2.1012364115899017E-3</v>
      </c>
      <c r="S2178" s="108"/>
      <c r="T2178" s="101">
        <f>IFERROR(IF(LEFT($G2178,4)="xppm",AD2178/VLOOKUP($G2178,$K$11:$Z$28,T$1,0),IF(LEFT($J2178,1)="E",AD2178/VLOOKUP($J2178,$K$11:$Z$28,T$1,0),AD2178/T$6)),"")</f>
        <v>1.9516785108150611E-3</v>
      </c>
      <c r="V2178" s="101">
        <f>IFERROR(IF(LEFT($G2178,4)="xppm",AF2178/VLOOKUP($G2178,$K$11:$Z$28,V$1,0),IF(LEFT($J2178,1)="E",AF2178/VLOOKUP($J2178,$K$11:$Z$28,V$1,0),AF2178/V$6)),"")</f>
        <v>2.1012364115899017E-3</v>
      </c>
      <c r="X2178" s="101">
        <f>IFERROR(IF(LEFT($G2178,4)="xppm",AH2178/VLOOKUP($G2178,$K$11:$Z$28,X$1,0),IF(LEFT($J2178,1)="E",AH2178/VLOOKUP($J2178,$K$11:$Z$28,X$1,0),AH2178/X$6)),"")</f>
        <v>2.7227682433845538E-3</v>
      </c>
      <c r="Z2178" s="101">
        <f>IFERROR(IF(LEFT($G2178,4)="xppm",AJ2178/VLOOKUP($G2178,$K$11:$Z$28,Z$1,0),IF(LEFT($J2178,1)="E",AJ2178/VLOOKUP($J2178,$K$11:$Z$28,Z$1,0),AJ2178/Z$6)),"")</f>
        <v>2.2560611844310535E-3</v>
      </c>
      <c r="AA2178" s="108"/>
      <c r="AB2178" s="99" t="str">
        <f>IFERROR(IF(LEFT($G2178,4)="xppm",AL2178/VLOOKUP($G2178,$K$11:$Z$28,AB$1,0),IF(LEFT($J2178,1)="E",AL2178/VLOOKUP($J2178,$K$11:$AB$28,AB$1,0),AL2178/AB$6)),"")</f>
        <v/>
      </c>
      <c r="AC2178" s="110"/>
      <c r="AD2178" s="14">
        <v>96940.44</v>
      </c>
      <c r="AE2178" s="14"/>
      <c r="AF2178" s="14">
        <v>307275.59000000003</v>
      </c>
      <c r="AG2178" s="14"/>
      <c r="AH2178" s="14">
        <v>425604.04</v>
      </c>
      <c r="AI2178" s="14"/>
      <c r="AJ2178" s="14">
        <v>420900</v>
      </c>
      <c r="AK2178" s="65"/>
      <c r="AL2178" s="14">
        <v>0</v>
      </c>
      <c r="AM2178" s="65"/>
      <c r="AN2178" s="25">
        <v>37957.56</v>
      </c>
      <c r="AO2178" s="25">
        <v>30369.52</v>
      </c>
      <c r="AP2178" s="25">
        <v>27612.16</v>
      </c>
      <c r="AQ2178" s="25">
        <v>36438.04</v>
      </c>
      <c r="AR2178" s="25">
        <v>35661.019999999997</v>
      </c>
      <c r="AS2178" s="25">
        <v>33100.019999999997</v>
      </c>
      <c r="AT2178" s="25">
        <v>34293.949999999997</v>
      </c>
      <c r="AU2178" s="25">
        <v>37879.47</v>
      </c>
      <c r="AV2178" s="25">
        <v>32962.65</v>
      </c>
      <c r="AW2178" s="25">
        <v>33078.080000000002</v>
      </c>
      <c r="AX2178" s="25">
        <v>32212.95</v>
      </c>
      <c r="AY2178" s="25">
        <v>31649.41</v>
      </c>
      <c r="AZ2178" s="108"/>
      <c r="BA2178" s="10"/>
      <c r="BB2178" s="10"/>
      <c r="BC2178" s="10"/>
      <c r="BD2178" s="10"/>
      <c r="BE2178" s="10"/>
      <c r="BF2178" s="10"/>
      <c r="BG2178" s="10"/>
      <c r="BH2178" s="10"/>
      <c r="BI2178" s="10"/>
      <c r="BJ2178" s="10"/>
      <c r="BK2178" s="10"/>
      <c r="BL2178" s="10"/>
      <c r="BM2178" s="10"/>
      <c r="BN2178" s="10"/>
      <c r="BO2178" s="10"/>
      <c r="BP2178" s="10"/>
      <c r="BQ2178" s="10"/>
      <c r="BR2178" s="10"/>
      <c r="BS2178" s="10"/>
      <c r="BT2178" s="10"/>
      <c r="BU2178" s="10"/>
      <c r="BV2178" s="10"/>
      <c r="BW2178" s="10"/>
      <c r="BX2178" s="10"/>
      <c r="BY2178" s="10"/>
      <c r="BZ2178" s="10"/>
      <c r="CA2178" s="10"/>
      <c r="CB2178" s="10"/>
      <c r="CC2178" s="10"/>
      <c r="CD2178" s="10"/>
      <c r="CE2178" s="10"/>
      <c r="CF2178" s="10"/>
      <c r="CG2178" s="10"/>
      <c r="CH2178" s="10"/>
      <c r="CI2178" s="10"/>
      <c r="CJ2178" s="10"/>
      <c r="CK2178" s="10"/>
      <c r="CL2178" s="10"/>
      <c r="CM2178" s="10"/>
      <c r="CN2178" s="10"/>
      <c r="CO2178" s="10"/>
      <c r="CP2178" s="10"/>
      <c r="CQ2178" s="10"/>
      <c r="CR2178" s="10"/>
      <c r="CS2178" s="10"/>
      <c r="CT2178" s="10"/>
      <c r="CU2178" s="10"/>
      <c r="CV2178" s="10"/>
      <c r="CW2178" s="10"/>
      <c r="CX2178" s="10"/>
      <c r="CY2178" s="10"/>
      <c r="CZ2178" s="10"/>
      <c r="DA2178" s="10"/>
      <c r="DB2178" s="10"/>
      <c r="DC2178" s="10"/>
      <c r="DD2178" s="10"/>
      <c r="DE2178" s="10"/>
      <c r="DF2178" s="10"/>
      <c r="DG2178" s="10"/>
      <c r="DH2178" s="10"/>
      <c r="DI2178" s="10"/>
      <c r="DJ2178" s="10"/>
      <c r="DK2178" s="10"/>
      <c r="DL2178" s="10"/>
      <c r="DM2178" s="10"/>
      <c r="DN2178" s="10"/>
      <c r="DO2178" s="10"/>
      <c r="DP2178" s="10"/>
      <c r="DQ2178" s="10"/>
      <c r="DR2178" s="10"/>
      <c r="DS2178" s="10"/>
    </row>
    <row r="2179" spans="1:123" s="101" customFormat="1" ht="10.95" customHeight="1" x14ac:dyDescent="0.25">
      <c r="A2179" s="75" t="s">
        <v>348</v>
      </c>
      <c r="B2179" s="95" t="str">
        <f t="shared" si="608"/>
        <v>Bud02 2020,5009,'xpr006',0.000253158172674903</v>
      </c>
      <c r="C2179" s="96">
        <f t="shared" si="609"/>
        <v>2020</v>
      </c>
      <c r="D2179" s="96">
        <v>5009</v>
      </c>
      <c r="E2179" s="97" t="str">
        <f>IF(LEFT(H2179,1) = "x",H2179,F2179)</f>
        <v>xpr006</v>
      </c>
      <c r="F2179" s="90">
        <v>503000</v>
      </c>
      <c r="G2179" s="98">
        <f>IF(""="",1,SUBSTITUTE(SUBSTITUTE("","xxp","xpp"),"xppm13","xppm08"))</f>
        <v>1</v>
      </c>
      <c r="H2179" s="98" t="str">
        <f>IF("xpr006"="",1,"xpr006")</f>
        <v>xpr006</v>
      </c>
      <c r="I2179" s="98">
        <f>IF("Ewz"="",1,IF(LEFT("Ewz",1)&lt;&gt;"E","Ewz",1))</f>
        <v>1</v>
      </c>
      <c r="J2179" s="98" t="str">
        <f>IF("Ewz"="",1,IF(LEFT("Ewz",1)="E","Ewz",1))</f>
        <v>Ewz</v>
      </c>
      <c r="K2179" s="99" t="s">
        <v>358</v>
      </c>
      <c r="L2179" s="91">
        <v>5009</v>
      </c>
      <c r="M2179" s="100" t="str">
        <f>IF(LEFT($G2179,4)="xppm","*","")</f>
        <v/>
      </c>
      <c r="N2179" s="101" t="str">
        <f>UPPER(TRIM("          WORKMANS COMP INSURANCE"))</f>
        <v>WORKMANS COMP INSURANCE</v>
      </c>
      <c r="P2179" s="102" t="s">
        <v>359</v>
      </c>
      <c r="R2179" s="109">
        <f>IFERROR(IF(1*AB2179&gt;0,AB2179,V2179),V2179)</f>
        <v>2.5315817267490309E-4</v>
      </c>
      <c r="S2179" s="108"/>
      <c r="T2179" s="101">
        <f>IFERROR(IF(LEFT($G2179,4)="xppm",AD2179/VLOOKUP($G2179,$K$11:$Z$28,T$1,0),IF(LEFT($J2179,1)="E",AD2179/VLOOKUP($J2179,$K$11:$Z$28,T$1,0),AD2179/T$6)),"")</f>
        <v>2.4844347993335564E-4</v>
      </c>
      <c r="V2179" s="101">
        <f>IFERROR(IF(LEFT($G2179,4)="xppm",AF2179/VLOOKUP($G2179,$K$11:$Z$28,V$1,0),IF(LEFT($J2179,1)="E",AF2179/VLOOKUP($J2179,$K$11:$Z$28,V$1,0),AF2179/V$6)),"")</f>
        <v>2.5315817267490309E-4</v>
      </c>
      <c r="X2179" s="101">
        <f>IFERROR(IF(LEFT($G2179,4)="xppm",AH2179/VLOOKUP($G2179,$K$11:$Z$28,X$1,0),IF(LEFT($J2179,1)="E",AH2179/VLOOKUP($J2179,$K$11:$Z$28,X$1,0),AH2179/X$6)),"")</f>
        <v>2.934145176317191E-4</v>
      </c>
      <c r="Z2179" s="101">
        <f>IFERROR(IF(LEFT($G2179,4)="xppm",AJ2179/VLOOKUP($G2179,$K$11:$Z$28,Z$1,0),IF(LEFT($J2179,1)="E",AJ2179/VLOOKUP($J2179,$K$11:$Z$28,Z$1,0),AJ2179/Z$6)),"")</f>
        <v>2.6455252035823018E-4</v>
      </c>
      <c r="AA2179" s="108"/>
      <c r="AB2179" s="99" t="str">
        <f>IFERROR(IF(LEFT($G2179,4)="xppm",AL2179/VLOOKUP($G2179,$K$11:$Z$28,AB$1,0),IF(LEFT($J2179,1)="E",AL2179/VLOOKUP($J2179,$K$11:$AB$28,AB$1,0),AL2179/AB$6)),"")</f>
        <v/>
      </c>
      <c r="AC2179" s="110"/>
      <c r="AD2179" s="14">
        <v>12340.26</v>
      </c>
      <c r="AE2179" s="14"/>
      <c r="AF2179" s="14">
        <v>37020.74</v>
      </c>
      <c r="AG2179" s="14"/>
      <c r="AH2179" s="14">
        <v>45864.5</v>
      </c>
      <c r="AI2179" s="14"/>
      <c r="AJ2179" s="14">
        <v>49356</v>
      </c>
      <c r="AK2179" s="65"/>
      <c r="AL2179" s="14">
        <v>0</v>
      </c>
      <c r="AM2179" s="65"/>
      <c r="AN2179" s="25">
        <v>3218.17</v>
      </c>
      <c r="AO2179" s="25">
        <v>3218.17</v>
      </c>
      <c r="AP2179" s="25">
        <v>3218.17</v>
      </c>
      <c r="AQ2179" s="25">
        <v>4113.38</v>
      </c>
      <c r="AR2179" s="25">
        <v>4113.42</v>
      </c>
      <c r="AS2179" s="25">
        <v>4113.42</v>
      </c>
      <c r="AT2179" s="25">
        <v>4113.42</v>
      </c>
      <c r="AU2179" s="25">
        <v>4113.42</v>
      </c>
      <c r="AV2179" s="25">
        <v>4113.42</v>
      </c>
      <c r="AW2179" s="25">
        <v>4113.42</v>
      </c>
      <c r="AX2179" s="25">
        <v>4113.42</v>
      </c>
      <c r="AY2179" s="25">
        <v>4113.42</v>
      </c>
      <c r="AZ2179" s="108"/>
      <c r="BA2179" s="10"/>
      <c r="BB2179" s="10"/>
      <c r="BC2179" s="10"/>
      <c r="BD2179" s="10"/>
      <c r="BE2179" s="10"/>
      <c r="BF2179" s="10"/>
      <c r="BG2179" s="10"/>
      <c r="BH2179" s="10"/>
      <c r="BI2179" s="10"/>
      <c r="BJ2179" s="10"/>
      <c r="BK2179" s="10"/>
      <c r="BL2179" s="10"/>
      <c r="BM2179" s="10"/>
      <c r="BN2179" s="10"/>
      <c r="BO2179" s="10"/>
      <c r="BP2179" s="10"/>
      <c r="BQ2179" s="10"/>
      <c r="BR2179" s="10"/>
      <c r="BS2179" s="10"/>
      <c r="BT2179" s="10"/>
      <c r="BU2179" s="10"/>
      <c r="BV2179" s="10"/>
      <c r="BW2179" s="10"/>
      <c r="BX2179" s="10"/>
      <c r="BY2179" s="10"/>
      <c r="BZ2179" s="10"/>
      <c r="CA2179" s="10"/>
      <c r="CB2179" s="10"/>
      <c r="CC2179" s="10"/>
      <c r="CD2179" s="10"/>
      <c r="CE2179" s="10"/>
      <c r="CF2179" s="10"/>
      <c r="CG2179" s="10"/>
      <c r="CH2179" s="10"/>
      <c r="CI2179" s="10"/>
      <c r="CJ2179" s="10"/>
      <c r="CK2179" s="10"/>
      <c r="CL2179" s="10"/>
      <c r="CM2179" s="10"/>
      <c r="CN2179" s="10"/>
      <c r="CO2179" s="10"/>
      <c r="CP2179" s="10"/>
      <c r="CQ2179" s="10"/>
      <c r="CR2179" s="10"/>
      <c r="CS2179" s="10"/>
      <c r="CT2179" s="10"/>
      <c r="CU2179" s="10"/>
      <c r="CV2179" s="10"/>
      <c r="CW2179" s="10"/>
      <c r="CX2179" s="10"/>
      <c r="CY2179" s="10"/>
      <c r="CZ2179" s="10"/>
      <c r="DA2179" s="10"/>
      <c r="DB2179" s="10"/>
      <c r="DC2179" s="10"/>
      <c r="DD2179" s="10"/>
      <c r="DE2179" s="10"/>
      <c r="DF2179" s="10"/>
      <c r="DG2179" s="10"/>
      <c r="DH2179" s="10"/>
      <c r="DI2179" s="10"/>
      <c r="DJ2179" s="10"/>
      <c r="DK2179" s="10"/>
      <c r="DL2179" s="10"/>
      <c r="DM2179" s="10"/>
      <c r="DN2179" s="10"/>
      <c r="DO2179" s="10"/>
      <c r="DP2179" s="10"/>
      <c r="DQ2179" s="10"/>
      <c r="DR2179" s="10"/>
      <c r="DS2179" s="10"/>
    </row>
    <row r="2180" spans="1:123" s="101" customFormat="1" ht="10.95" customHeight="1" x14ac:dyDescent="0.25">
      <c r="A2180" s="75" t="s">
        <v>348</v>
      </c>
      <c r="B2180" s="95" t="str">
        <f t="shared" si="608"/>
        <v>Bud02 2020,5009,'xpr004',9.67548186550891E-05</v>
      </c>
      <c r="C2180" s="96">
        <f t="shared" si="609"/>
        <v>2020</v>
      </c>
      <c r="D2180" s="96">
        <v>5009</v>
      </c>
      <c r="E2180" s="97" t="str">
        <f>IF(LEFT(H2180,1) = "x",H2180,F2180)</f>
        <v>xpr004</v>
      </c>
      <c r="F2180" s="90">
        <v>501500</v>
      </c>
      <c r="G2180" s="98">
        <f>IF(""="",1,SUBSTITUTE(SUBSTITUTE("","xxp","xpp"),"xppm13","xppm08"))</f>
        <v>1</v>
      </c>
      <c r="H2180" s="98" t="str">
        <f>IF("xpr004"="",1,"xpr004")</f>
        <v>xpr004</v>
      </c>
      <c r="I2180" s="98">
        <f>IF("Ewz"="",1,IF(LEFT("Ewz",1)&lt;&gt;"E","Ewz",1))</f>
        <v>1</v>
      </c>
      <c r="J2180" s="98" t="str">
        <f>IF("Ewz"="",1,IF(LEFT("Ewz",1)="E","Ewz",1))</f>
        <v>Ewz</v>
      </c>
      <c r="K2180" s="99" t="s">
        <v>360</v>
      </c>
      <c r="L2180" s="91">
        <v>5009</v>
      </c>
      <c r="M2180" s="100" t="str">
        <f>IF(LEFT($G2180,4)="xppm","*","")</f>
        <v/>
      </c>
      <c r="N2180" s="101" t="str">
        <f>UPPER(TRIM("          OTHER"))</f>
        <v>OTHER</v>
      </c>
      <c r="P2180" s="102" t="s">
        <v>356</v>
      </c>
      <c r="R2180" s="109">
        <f>IFERROR(IF(1*AB2180&gt;0,AB2180,V2180),V2180)</f>
        <v>9.6754818655089128E-5</v>
      </c>
      <c r="S2180" s="108"/>
      <c r="T2180" s="101">
        <f>IFERROR(IF(LEFT($G2180,4)="xppm",AD2180/VLOOKUP($G2180,$K$11:$Z$28,T$1,0),IF(LEFT($J2180,1)="E",AD2180/VLOOKUP($J2180,$K$11:$Z$28,T$1,0),AD2180/T$6)),"")</f>
        <v>7.7849956282177E-5</v>
      </c>
      <c r="V2180" s="101">
        <f>IFERROR(IF(LEFT($G2180,4)="xppm",AF2180/VLOOKUP($G2180,$K$11:$Z$28,V$1,0),IF(LEFT($J2180,1)="E",AF2180/VLOOKUP($J2180,$K$11:$Z$28,V$1,0),AF2180/V$6)),"")</f>
        <v>9.6754818655089128E-5</v>
      </c>
      <c r="X2180" s="101">
        <f>IFERROR(IF(LEFT($G2180,4)="xppm",AH2180/VLOOKUP($G2180,$K$11:$Z$28,X$1,0),IF(LEFT($J2180,1)="E",AH2180/VLOOKUP($J2180,$K$11:$Z$28,X$1,0),AH2180/X$6)),"")</f>
        <v>1.2172206694075232E-4</v>
      </c>
      <c r="Z2180" s="101">
        <f>IFERROR(IF(LEFT($G2180,4)="xppm",AJ2180/VLOOKUP($G2180,$K$11:$Z$28,Z$1,0),IF(LEFT($J2180,1)="E",AJ2180/VLOOKUP($J2180,$K$11:$Z$28,Z$1,0),AJ2180/Z$6)),"")</f>
        <v>7.7120951108562602E-5</v>
      </c>
      <c r="AA2180" s="108"/>
      <c r="AB2180" s="99" t="str">
        <f>IFERROR(IF(LEFT($G2180,4)="xppm",AL2180/VLOOKUP($G2180,$K$11:$Z$28,AB$1,0),IF(LEFT($J2180,1)="E",AL2180/VLOOKUP($J2180,$K$11:$AB$28,AB$1,0),AL2180/AB$6)),"")</f>
        <v/>
      </c>
      <c r="AC2180" s="110"/>
      <c r="AD2180" s="14">
        <v>3866.83</v>
      </c>
      <c r="AE2180" s="14"/>
      <c r="AF2180" s="14">
        <v>14149</v>
      </c>
      <c r="AG2180" s="14"/>
      <c r="AH2180" s="14">
        <v>19026.740000000002</v>
      </c>
      <c r="AI2180" s="14"/>
      <c r="AJ2180" s="14">
        <v>14388</v>
      </c>
      <c r="AK2180" s="65"/>
      <c r="AL2180" s="14">
        <v>0</v>
      </c>
      <c r="AM2180" s="65"/>
      <c r="AN2180" s="25">
        <v>1611.19</v>
      </c>
      <c r="AO2180" s="25">
        <v>1253.67</v>
      </c>
      <c r="AP2180" s="25">
        <v>1547.23</v>
      </c>
      <c r="AQ2180" s="25">
        <v>1752.59</v>
      </c>
      <c r="AR2180" s="25">
        <v>2030.62</v>
      </c>
      <c r="AS2180" s="25">
        <v>1840.28</v>
      </c>
      <c r="AT2180" s="25">
        <v>1623.42</v>
      </c>
      <c r="AU2180" s="25">
        <v>1791.32</v>
      </c>
      <c r="AV2180" s="25">
        <v>1243.94</v>
      </c>
      <c r="AW2180" s="25">
        <v>1455.91</v>
      </c>
      <c r="AX2180" s="25">
        <v>1225.3699999999999</v>
      </c>
      <c r="AY2180" s="25">
        <v>1185.55</v>
      </c>
      <c r="AZ2180" s="108"/>
      <c r="BA2180" s="10"/>
      <c r="BB2180" s="10"/>
      <c r="BC2180" s="10"/>
      <c r="BD2180" s="10"/>
      <c r="BE2180" s="10"/>
      <c r="BF2180" s="10"/>
      <c r="BG2180" s="10"/>
      <c r="BH2180" s="10"/>
      <c r="BI2180" s="10"/>
      <c r="BJ2180" s="10"/>
      <c r="BK2180" s="10"/>
      <c r="BL2180" s="10"/>
      <c r="BM2180" s="10"/>
      <c r="BN2180" s="10"/>
      <c r="BO2180" s="10"/>
      <c r="BP2180" s="10"/>
      <c r="BQ2180" s="10"/>
      <c r="BR2180" s="10"/>
      <c r="BS2180" s="10"/>
      <c r="BT2180" s="10"/>
      <c r="BU2180" s="10"/>
      <c r="BV2180" s="10"/>
      <c r="BW2180" s="10"/>
      <c r="BX2180" s="10"/>
      <c r="BY2180" s="10"/>
      <c r="BZ2180" s="10"/>
      <c r="CA2180" s="10"/>
      <c r="CB2180" s="10"/>
      <c r="CC2180" s="10"/>
      <c r="CD2180" s="10"/>
      <c r="CE2180" s="10"/>
      <c r="CF2180" s="10"/>
      <c r="CG2180" s="10"/>
      <c r="CH2180" s="10"/>
      <c r="CI2180" s="10"/>
      <c r="CJ2180" s="10"/>
      <c r="CK2180" s="10"/>
      <c r="CL2180" s="10"/>
      <c r="CM2180" s="10"/>
      <c r="CN2180" s="10"/>
      <c r="CO2180" s="10"/>
      <c r="CP2180" s="10"/>
      <c r="CQ2180" s="10"/>
      <c r="CR2180" s="10"/>
      <c r="CS2180" s="10"/>
      <c r="CT2180" s="10"/>
      <c r="CU2180" s="10"/>
      <c r="CV2180" s="10"/>
      <c r="CW2180" s="10"/>
      <c r="CX2180" s="10"/>
      <c r="CY2180" s="10"/>
      <c r="CZ2180" s="10"/>
      <c r="DA2180" s="10"/>
      <c r="DB2180" s="10"/>
      <c r="DC2180" s="10"/>
      <c r="DD2180" s="10"/>
      <c r="DE2180" s="10"/>
      <c r="DF2180" s="10"/>
      <c r="DG2180" s="10"/>
      <c r="DH2180" s="10"/>
      <c r="DI2180" s="10"/>
      <c r="DJ2180" s="10"/>
      <c r="DK2180" s="10"/>
      <c r="DL2180" s="10"/>
      <c r="DM2180" s="10"/>
      <c r="DN2180" s="10"/>
      <c r="DO2180" s="10"/>
      <c r="DP2180" s="10"/>
      <c r="DQ2180" s="10"/>
      <c r="DR2180" s="10"/>
      <c r="DS2180" s="10"/>
    </row>
    <row r="2181" spans="1:123" ht="4.05" customHeight="1" x14ac:dyDescent="0.25">
      <c r="A2181" s="75" t="s">
        <v>348</v>
      </c>
      <c r="E2181" s="111"/>
      <c r="F2181" s="112"/>
      <c r="T2181" s="25"/>
      <c r="U2181" s="25"/>
      <c r="V2181" s="25"/>
      <c r="W2181" s="25"/>
      <c r="X2181" s="25"/>
      <c r="Y2181" s="25"/>
      <c r="Z2181" s="25"/>
      <c r="AA2181" s="25"/>
      <c r="AB2181" s="14"/>
      <c r="AC2181" s="14"/>
    </row>
    <row r="2182" spans="1:123" s="86" customFormat="1" ht="15" customHeight="1" x14ac:dyDescent="0.25">
      <c r="A2182" s="75" t="s">
        <v>348</v>
      </c>
      <c r="B2182" s="80"/>
      <c r="C2182" s="80"/>
      <c r="D2182" s="80"/>
      <c r="E2182" s="81"/>
      <c r="F2182" s="82"/>
      <c r="G2182" s="81"/>
      <c r="H2182" s="81"/>
      <c r="I2182" s="81"/>
      <c r="J2182" s="81"/>
      <c r="K2182" s="81"/>
      <c r="L2182" s="83">
        <f>L2183</f>
        <v>5009</v>
      </c>
      <c r="M2182" s="84" t="s">
        <v>361</v>
      </c>
      <c r="N2182" s="84"/>
      <c r="O2182" s="84"/>
      <c r="P2182" s="84"/>
      <c r="Q2182" s="84"/>
      <c r="R2182" s="84"/>
      <c r="S2182" s="84"/>
      <c r="T2182" s="84"/>
      <c r="U2182" s="84"/>
      <c r="V2182" s="84"/>
      <c r="W2182" s="84"/>
      <c r="X2182" s="84"/>
      <c r="Y2182" s="84"/>
      <c r="Z2182" s="84"/>
      <c r="AA2182" s="84"/>
      <c r="AB2182" s="81"/>
      <c r="AC2182" s="81"/>
      <c r="AD2182" s="14"/>
      <c r="AE2182" s="14"/>
      <c r="AF2182" s="14"/>
      <c r="AG2182" s="14"/>
      <c r="AH2182" s="14"/>
      <c r="AI2182" s="14"/>
      <c r="AJ2182" s="14"/>
      <c r="AK2182" s="14"/>
      <c r="AL2182" s="14"/>
      <c r="AM2182" s="14"/>
      <c r="AN2182" s="85"/>
      <c r="AO2182" s="85"/>
      <c r="AP2182" s="85"/>
      <c r="AQ2182" s="85"/>
      <c r="AR2182" s="85"/>
      <c r="AS2182" s="85"/>
      <c r="AT2182" s="85"/>
      <c r="AU2182" s="85"/>
      <c r="AV2182" s="85"/>
      <c r="AW2182" s="85"/>
      <c r="AX2182" s="85"/>
      <c r="AY2182" s="85"/>
      <c r="AZ2182" s="84"/>
      <c r="BA2182" s="10"/>
      <c r="BB2182" s="10"/>
      <c r="BC2182" s="10"/>
      <c r="BD2182" s="10"/>
      <c r="BE2182" s="10"/>
      <c r="BF2182" s="10"/>
      <c r="BG2182" s="10"/>
      <c r="BH2182" s="10"/>
      <c r="BI2182" s="10"/>
      <c r="BJ2182" s="10"/>
      <c r="BK2182" s="10"/>
      <c r="BL2182" s="10"/>
      <c r="BM2182" s="10"/>
      <c r="BN2182" s="10"/>
      <c r="BO2182" s="10"/>
      <c r="BP2182" s="10"/>
      <c r="BQ2182" s="10"/>
      <c r="BR2182" s="10"/>
      <c r="BS2182" s="10"/>
      <c r="BT2182" s="10"/>
      <c r="BU2182" s="10"/>
      <c r="BV2182" s="10"/>
      <c r="BW2182" s="10"/>
      <c r="BX2182" s="10"/>
      <c r="BY2182" s="10"/>
      <c r="BZ2182" s="10"/>
      <c r="CA2182" s="10"/>
      <c r="CB2182" s="10"/>
      <c r="CC2182" s="10"/>
      <c r="CD2182" s="10"/>
      <c r="CE2182" s="10"/>
      <c r="CF2182" s="10"/>
      <c r="CG2182" s="10"/>
      <c r="CH2182" s="10"/>
      <c r="CI2182" s="10"/>
      <c r="CJ2182" s="10"/>
      <c r="CK2182" s="10"/>
      <c r="CL2182" s="10"/>
      <c r="CM2182" s="10"/>
      <c r="CN2182" s="10"/>
      <c r="CO2182" s="10"/>
      <c r="CP2182" s="10"/>
      <c r="CQ2182" s="10"/>
      <c r="CR2182" s="10"/>
      <c r="CS2182" s="10"/>
      <c r="CT2182" s="10"/>
      <c r="CU2182" s="10"/>
      <c r="CV2182" s="10"/>
      <c r="CW2182" s="10"/>
      <c r="CX2182" s="10"/>
      <c r="CY2182" s="10"/>
      <c r="CZ2182" s="10"/>
      <c r="DA2182" s="10"/>
      <c r="DB2182" s="10"/>
      <c r="DC2182" s="10"/>
      <c r="DD2182" s="10"/>
      <c r="DE2182" s="10"/>
      <c r="DF2182" s="10"/>
      <c r="DG2182" s="10"/>
      <c r="DH2182" s="10"/>
      <c r="DI2182" s="10"/>
      <c r="DJ2182" s="10"/>
      <c r="DK2182" s="10"/>
      <c r="DL2182" s="10"/>
      <c r="DM2182" s="10"/>
      <c r="DN2182" s="10"/>
      <c r="DO2182" s="10"/>
      <c r="DP2182" s="10"/>
      <c r="DQ2182" s="10"/>
      <c r="DR2182" s="10"/>
      <c r="DS2182" s="10"/>
    </row>
    <row r="2183" spans="1:123" s="101" customFormat="1" ht="10.95" customHeight="1" x14ac:dyDescent="0.25">
      <c r="A2183" s="75" t="s">
        <v>348</v>
      </c>
      <c r="B2183" s="95" t="str">
        <f t="shared" ref="B2183" si="610">IF(E2183&gt;0,"Bud02 " &amp; C2183 &amp;","&amp;D2183&amp;",'"&amp;E2183&amp;"',"&amp;1*R2183)</f>
        <v>Bud02 2020,5009,'xhnm06',0.0242269039669927</v>
      </c>
      <c r="C2183" s="96">
        <f t="shared" ref="C2183" si="611">$E$5</f>
        <v>2020</v>
      </c>
      <c r="D2183" s="96">
        <v>5009</v>
      </c>
      <c r="E2183" s="97" t="str">
        <f>IF(LEFT(H2183,1) = "x",H2183,F2183)</f>
        <v>xhnm06</v>
      </c>
      <c r="F2183" s="90">
        <v>506500</v>
      </c>
      <c r="G2183" s="98">
        <f>IF(""="",1,SUBSTITUTE(SUBSTITUTE("","xxp","xpp"),"xppm13","xppm08"))</f>
        <v>1</v>
      </c>
      <c r="H2183" s="98" t="str">
        <f>IF("xhnm06"="",1,"xhnm06")</f>
        <v>xhnm06</v>
      </c>
      <c r="I2183" s="98">
        <f>IF("E120z"="",1,IF(LEFT("E120z",1)&lt;&gt;"E","E120z",1))</f>
        <v>1</v>
      </c>
      <c r="J2183" s="98" t="str">
        <f>IF("E120z"="",1,IF(LEFT("E120z",1)="E","E120z",1))</f>
        <v>E120z</v>
      </c>
      <c r="K2183" s="99" t="s">
        <v>362</v>
      </c>
      <c r="L2183" s="91">
        <v>5009</v>
      </c>
      <c r="M2183" s="100" t="str">
        <f>IF(LEFT($G2183,4)="xppm","*","")</f>
        <v/>
      </c>
      <c r="N2183" s="101" t="str">
        <f>UPPER(TRIM("          HOUSE THERAPY - MEDICARE B"))</f>
        <v>HOUSE THERAPY - MEDICARE B</v>
      </c>
      <c r="P2183" s="102" t="s">
        <v>356</v>
      </c>
      <c r="R2183" s="109">
        <f>IFERROR(IF(1*AB2183&gt;0,AB2183,V2183),V2183)</f>
        <v>2.4226903966992699E-2</v>
      </c>
      <c r="S2183" s="108"/>
      <c r="T2183" s="101">
        <f>IFERROR(IF(LEFT($G2183,4)="xppm",AD2183/VLOOKUP($G2183,$K$11:$Z$28,T$1,0),IF(LEFT($J2183,1)="E",AD2183/VLOOKUP($J2183,$K$11:$Z$28,T$1,0),AD2183/T$6)),"")</f>
        <v>2.1886152596425505E-2</v>
      </c>
      <c r="V2183" s="101">
        <f>IFERROR(IF(LEFT($G2183,4)="xppm",AF2183/VLOOKUP($G2183,$K$11:$Z$28,V$1,0),IF(LEFT($J2183,1)="E",AF2183/VLOOKUP($J2183,$K$11:$Z$28,V$1,0),AF2183/V$6)),"")</f>
        <v>2.4226903966992699E-2</v>
      </c>
      <c r="X2183" s="101">
        <f>IFERROR(IF(LEFT($G2183,4)="xppm",AH2183/VLOOKUP($G2183,$K$11:$Z$28,X$1,0),IF(LEFT($J2183,1)="E",AH2183/VLOOKUP($J2183,$K$11:$Z$28,X$1,0),AH2183/X$6)),"")</f>
        <v>2.020658019285386E-2</v>
      </c>
      <c r="Z2183" s="101">
        <f>IFERROR(IF(LEFT($G2183,4)="xppm",AJ2183/VLOOKUP($G2183,$K$11:$Z$28,Z$1,0),IF(LEFT($J2183,1)="E",AJ2183/VLOOKUP($J2183,$K$11:$Z$28,Z$1,0),AJ2183/Z$6)),"")</f>
        <v>2.6635452307202861E-2</v>
      </c>
      <c r="AA2183" s="108"/>
      <c r="AB2183" s="99" t="str">
        <f>IFERROR(IF(LEFT($G2183,4)="xppm",AL2183/VLOOKUP($G2183,$K$11:$Z$28,AB$1,0),IF(LEFT($J2183,1)="E",AL2183/VLOOKUP($J2183,$K$11:$AB$28,AB$1,0),AL2183/AB$6)),"")</f>
        <v/>
      </c>
      <c r="AC2183" s="110"/>
      <c r="AD2183" s="14">
        <v>79172.08</v>
      </c>
      <c r="AE2183" s="14"/>
      <c r="AF2183" s="14">
        <v>250715.53</v>
      </c>
      <c r="AG2183" s="14"/>
      <c r="AH2183" s="14">
        <v>206617.89</v>
      </c>
      <c r="AI2183" s="14"/>
      <c r="AJ2183" s="14">
        <v>267346.59160799999</v>
      </c>
      <c r="AK2183" s="65"/>
      <c r="AL2183" s="14">
        <v>0</v>
      </c>
      <c r="AM2183" s="65"/>
      <c r="AN2183" s="25">
        <v>13346.12</v>
      </c>
      <c r="AO2183" s="25">
        <v>8626.09</v>
      </c>
      <c r="AP2183" s="25">
        <v>15104.98</v>
      </c>
      <c r="AQ2183" s="25">
        <v>20934.330000000002</v>
      </c>
      <c r="AR2183" s="25">
        <v>20409.43</v>
      </c>
      <c r="AS2183" s="25">
        <v>34391.870000000003</v>
      </c>
      <c r="AT2183" s="25">
        <v>24811.78</v>
      </c>
      <c r="AU2183" s="25">
        <v>29296.560000000001</v>
      </c>
      <c r="AV2183" s="25">
        <v>41699.480000000003</v>
      </c>
      <c r="AW2183" s="25">
        <v>28591.61</v>
      </c>
      <c r="AX2183" s="25">
        <v>29658.54</v>
      </c>
      <c r="AY2183" s="25">
        <v>20921.93</v>
      </c>
      <c r="AZ2183" s="108"/>
      <c r="BA2183" s="10"/>
      <c r="BB2183" s="10"/>
      <c r="BC2183" s="10"/>
      <c r="BD2183" s="10"/>
      <c r="BE2183" s="10"/>
      <c r="BF2183" s="10"/>
      <c r="BG2183" s="10"/>
      <c r="BH2183" s="10"/>
      <c r="BI2183" s="10"/>
      <c r="BJ2183" s="10"/>
      <c r="BK2183" s="10"/>
      <c r="BL2183" s="10"/>
      <c r="BM2183" s="10"/>
      <c r="BN2183" s="10"/>
      <c r="BO2183" s="10"/>
      <c r="BP2183" s="10"/>
      <c r="BQ2183" s="10"/>
      <c r="BR2183" s="10"/>
      <c r="BS2183" s="10"/>
      <c r="BT2183" s="10"/>
      <c r="BU2183" s="10"/>
      <c r="BV2183" s="10"/>
      <c r="BW2183" s="10"/>
      <c r="BX2183" s="10"/>
      <c r="BY2183" s="10"/>
      <c r="BZ2183" s="10"/>
      <c r="CA2183" s="10"/>
      <c r="CB2183" s="10"/>
      <c r="CC2183" s="10"/>
      <c r="CD2183" s="10"/>
      <c r="CE2183" s="10"/>
      <c r="CF2183" s="10"/>
      <c r="CG2183" s="10"/>
      <c r="CH2183" s="10"/>
      <c r="CI2183" s="10"/>
      <c r="CJ2183" s="10"/>
      <c r="CK2183" s="10"/>
      <c r="CL2183" s="10"/>
      <c r="CM2183" s="10"/>
      <c r="CN2183" s="10"/>
      <c r="CO2183" s="10"/>
      <c r="CP2183" s="10"/>
      <c r="CQ2183" s="10"/>
      <c r="CR2183" s="10"/>
      <c r="CS2183" s="10"/>
      <c r="CT2183" s="10"/>
      <c r="CU2183" s="10"/>
      <c r="CV2183" s="10"/>
      <c r="CW2183" s="10"/>
      <c r="CX2183" s="10"/>
      <c r="CY2183" s="10"/>
      <c r="CZ2183" s="10"/>
      <c r="DA2183" s="10"/>
      <c r="DB2183" s="10"/>
      <c r="DC2183" s="10"/>
      <c r="DD2183" s="10"/>
      <c r="DE2183" s="10"/>
      <c r="DF2183" s="10"/>
      <c r="DG2183" s="10"/>
      <c r="DH2183" s="10"/>
      <c r="DI2183" s="10"/>
      <c r="DJ2183" s="10"/>
      <c r="DK2183" s="10"/>
      <c r="DL2183" s="10"/>
      <c r="DM2183" s="10"/>
      <c r="DN2183" s="10"/>
      <c r="DO2183" s="10"/>
      <c r="DP2183" s="10"/>
      <c r="DQ2183" s="10"/>
      <c r="DR2183" s="10"/>
      <c r="DS2183" s="10"/>
    </row>
    <row r="2184" spans="1:123" s="101" customFormat="1" ht="10.95" customHeight="1" x14ac:dyDescent="0.25">
      <c r="A2184" s="75" t="s">
        <v>348</v>
      </c>
      <c r="B2184" s="95" t="str">
        <f>IF(E2184&gt;0,"Bud02 " &amp; C2184 &amp;","&amp;D2184&amp;",'"&amp;E2184&amp;"',"&amp;1*R2184)</f>
        <v>Bud02 2020,5009,'508100',352.653333333333</v>
      </c>
      <c r="C2184" s="96">
        <f>$E$5</f>
        <v>2020</v>
      </c>
      <c r="D2184" s="96">
        <v>5009</v>
      </c>
      <c r="E2184" s="97">
        <f>IF(LEFT(H2184,1) = "x",H2184,F2184)</f>
        <v>508100</v>
      </c>
      <c r="F2184" s="90">
        <v>508100</v>
      </c>
      <c r="G2184" s="98">
        <f>IF(""="",1,SUBSTITUTE(SUBSTITUTE("","xxp","xpp"),"xppm13","xppm08"))</f>
        <v>1</v>
      </c>
      <c r="H2184" s="98">
        <f>IF(""="",1,"")</f>
        <v>1</v>
      </c>
      <c r="I2184" s="98">
        <f>IF(""="",1,IF(LEFT("",1)&lt;&gt;"E","",1))</f>
        <v>1</v>
      </c>
      <c r="J2184" s="98">
        <f>IF(""="",1,IF(LEFT("",1)="E","",1))</f>
        <v>1</v>
      </c>
      <c r="K2184" s="99" t="s">
        <v>363</v>
      </c>
      <c r="L2184" s="91">
        <v>5009</v>
      </c>
      <c r="M2184" s="100" t="str">
        <f>IF(LEFT($G2184,4)="xppm","*","")</f>
        <v/>
      </c>
      <c r="N2184" s="101" t="str">
        <f>UPPER(TRIM("          HOUSE THERAPY - REHAB SUPPLIES"))</f>
        <v>HOUSE THERAPY - REHAB SUPPLIES</v>
      </c>
      <c r="P2184" s="102" t="s">
        <v>356</v>
      </c>
      <c r="R2184" s="109">
        <f>IFERROR(IF(1*AB2184&gt;0,AB2184,V2184),V2184)</f>
        <v>352.65333333333336</v>
      </c>
      <c r="S2184" s="108"/>
      <c r="T2184" s="101">
        <f>IFERROR(IF(LEFT($G2184,4)="xppm",AD2184/VLOOKUP($G2184,$K$11:$Z$28,T$1,0),IF(LEFT($J2184,1)="E",AD2184/VLOOKUP($J2184,$K$11:$Z$28,T$1,0),AD2184/T$6)),"")</f>
        <v>205.43333333333331</v>
      </c>
      <c r="V2184" s="101">
        <f>IFERROR(IF(LEFT($G2184,4)="xppm",AF2184/VLOOKUP($G2184,$K$11:$Z$28,V$1,0),IF(LEFT($J2184,1)="E",AF2184/VLOOKUP($J2184,$K$11:$Z$28,V$1,0),AF2184/V$6)),"")</f>
        <v>352.65333333333336</v>
      </c>
      <c r="X2184" s="101">
        <f>IFERROR(IF(LEFT($G2184,4)="xppm",AH2184/VLOOKUP($G2184,$K$11:$Z$28,X$1,0),IF(LEFT($J2184,1)="E",AH2184/VLOOKUP($J2184,$K$11:$Z$28,X$1,0),AH2184/X$6)),"")</f>
        <v>287.81666666666666</v>
      </c>
      <c r="Z2184" s="101">
        <f>IFERROR(IF(LEFT($G2184,4)="xppm",AJ2184/VLOOKUP($G2184,$K$11:$Z$28,Z$1,0),IF(LEFT($J2184,1)="E",AJ2184/VLOOKUP($J2184,$K$11:$Z$28,Z$1,0),AJ2184/Z$6)),"")</f>
        <v>0</v>
      </c>
      <c r="AA2184" s="108"/>
      <c r="AB2184" s="99">
        <f>IFERROR(IF(LEFT($G2184,4)="xppm",AL2184/VLOOKUP($G2184,$K$11:$Z$28,AB$1,0),IF(LEFT($J2184,1)="E",AL2184/VLOOKUP($J2184,$K$11:$AB$28,AB$1,0),AL2184/AB$6)),"")</f>
        <v>0</v>
      </c>
      <c r="AC2184" s="110"/>
      <c r="AD2184" s="14">
        <v>616.29999999999995</v>
      </c>
      <c r="AE2184" s="14"/>
      <c r="AF2184" s="14">
        <v>3173.88</v>
      </c>
      <c r="AG2184" s="14"/>
      <c r="AH2184" s="14">
        <v>3453.8</v>
      </c>
      <c r="AI2184" s="14"/>
      <c r="AJ2184" s="14"/>
      <c r="AK2184" s="65"/>
      <c r="AL2184" s="14"/>
      <c r="AM2184" s="65"/>
      <c r="AN2184" s="25">
        <v>0</v>
      </c>
      <c r="AO2184" s="25">
        <v>110.22</v>
      </c>
      <c r="AP2184" s="25">
        <v>659.82</v>
      </c>
      <c r="AQ2184" s="25">
        <v>392.22</v>
      </c>
      <c r="AR2184" s="25">
        <v>426.16</v>
      </c>
      <c r="AS2184" s="25">
        <v>394.03</v>
      </c>
      <c r="AT2184" s="25">
        <v>551.86</v>
      </c>
      <c r="AU2184" s="25">
        <v>199.4</v>
      </c>
      <c r="AV2184" s="25">
        <v>593.91</v>
      </c>
      <c r="AW2184" s="25">
        <v>215.33</v>
      </c>
      <c r="AX2184" s="25">
        <v>260</v>
      </c>
      <c r="AY2184" s="25">
        <v>140.97</v>
      </c>
      <c r="AZ2184" s="108"/>
      <c r="BA2184" s="10"/>
      <c r="BB2184" s="10"/>
      <c r="BC2184" s="10"/>
      <c r="BD2184" s="10"/>
      <c r="BE2184" s="10"/>
      <c r="BF2184" s="10"/>
      <c r="BG2184" s="10"/>
      <c r="BH2184" s="10"/>
      <c r="BI2184" s="10"/>
      <c r="BJ2184" s="10"/>
      <c r="BK2184" s="10"/>
      <c r="BL2184" s="10"/>
      <c r="BM2184" s="10"/>
      <c r="BN2184" s="10"/>
      <c r="BO2184" s="10"/>
      <c r="BP2184" s="10"/>
      <c r="BQ2184" s="10"/>
      <c r="BR2184" s="10"/>
      <c r="BS2184" s="10"/>
      <c r="BT2184" s="10"/>
      <c r="BU2184" s="10"/>
      <c r="BV2184" s="10"/>
      <c r="BW2184" s="10"/>
      <c r="BX2184" s="10"/>
      <c r="BY2184" s="10"/>
      <c r="BZ2184" s="10"/>
      <c r="CA2184" s="10"/>
      <c r="CB2184" s="10"/>
      <c r="CC2184" s="10"/>
      <c r="CD2184" s="10"/>
      <c r="CE2184" s="10"/>
      <c r="CF2184" s="10"/>
      <c r="CG2184" s="10"/>
      <c r="CH2184" s="10"/>
      <c r="CI2184" s="10"/>
      <c r="CJ2184" s="10"/>
      <c r="CK2184" s="10"/>
      <c r="CL2184" s="10"/>
      <c r="CM2184" s="10"/>
      <c r="CN2184" s="10"/>
      <c r="CO2184" s="10"/>
      <c r="CP2184" s="10"/>
      <c r="CQ2184" s="10"/>
      <c r="CR2184" s="10"/>
      <c r="CS2184" s="10"/>
      <c r="CT2184" s="10"/>
      <c r="CU2184" s="10"/>
      <c r="CV2184" s="10"/>
      <c r="CW2184" s="10"/>
      <c r="CX2184" s="10"/>
      <c r="CY2184" s="10"/>
      <c r="CZ2184" s="10"/>
      <c r="DA2184" s="10"/>
      <c r="DB2184" s="10"/>
      <c r="DC2184" s="10"/>
      <c r="DD2184" s="10"/>
      <c r="DE2184" s="10"/>
      <c r="DF2184" s="10"/>
      <c r="DG2184" s="10"/>
      <c r="DH2184" s="10"/>
      <c r="DI2184" s="10"/>
      <c r="DJ2184" s="10"/>
      <c r="DK2184" s="10"/>
      <c r="DL2184" s="10"/>
      <c r="DM2184" s="10"/>
      <c r="DN2184" s="10"/>
      <c r="DO2184" s="10"/>
      <c r="DP2184" s="10"/>
      <c r="DQ2184" s="10"/>
      <c r="DR2184" s="10"/>
      <c r="DS2184" s="10"/>
    </row>
    <row r="2185" spans="1:123" ht="4.05" customHeight="1" x14ac:dyDescent="0.25">
      <c r="A2185" s="75" t="s">
        <v>348</v>
      </c>
      <c r="E2185" s="111"/>
      <c r="F2185" s="112"/>
      <c r="T2185" s="25"/>
      <c r="U2185" s="25"/>
      <c r="V2185" s="25"/>
      <c r="W2185" s="25"/>
      <c r="X2185" s="25"/>
      <c r="Y2185" s="25"/>
      <c r="Z2185" s="25"/>
      <c r="AA2185" s="25"/>
      <c r="AB2185" s="14"/>
      <c r="AC2185" s="14"/>
    </row>
    <row r="2186" spans="1:123" s="86" customFormat="1" ht="15" customHeight="1" x14ac:dyDescent="0.25">
      <c r="A2186" s="75" t="s">
        <v>348</v>
      </c>
      <c r="B2186" s="80"/>
      <c r="C2186" s="80"/>
      <c r="D2186" s="80"/>
      <c r="E2186" s="81"/>
      <c r="F2186" s="82"/>
      <c r="G2186" s="81"/>
      <c r="H2186" s="81"/>
      <c r="I2186" s="81"/>
      <c r="J2186" s="81"/>
      <c r="K2186" s="81"/>
      <c r="L2186" s="83">
        <f>L2187</f>
        <v>5009</v>
      </c>
      <c r="M2186" s="84" t="s">
        <v>364</v>
      </c>
      <c r="N2186" s="84"/>
      <c r="O2186" s="84"/>
      <c r="P2186" s="84"/>
      <c r="Q2186" s="84"/>
      <c r="R2186" s="84"/>
      <c r="S2186" s="84"/>
      <c r="T2186" s="84"/>
      <c r="U2186" s="84"/>
      <c r="V2186" s="84"/>
      <c r="W2186" s="84"/>
      <c r="X2186" s="84"/>
      <c r="Y2186" s="84"/>
      <c r="Z2186" s="84"/>
      <c r="AA2186" s="84"/>
      <c r="AB2186" s="81"/>
      <c r="AC2186" s="81"/>
      <c r="AD2186" s="14"/>
      <c r="AE2186" s="14"/>
      <c r="AF2186" s="14"/>
      <c r="AG2186" s="14"/>
      <c r="AH2186" s="14"/>
      <c r="AI2186" s="14"/>
      <c r="AJ2186" s="14"/>
      <c r="AK2186" s="14"/>
      <c r="AL2186" s="14"/>
      <c r="AM2186" s="14"/>
      <c r="AN2186" s="85"/>
      <c r="AO2186" s="85"/>
      <c r="AP2186" s="85"/>
      <c r="AQ2186" s="85"/>
      <c r="AR2186" s="85"/>
      <c r="AS2186" s="85"/>
      <c r="AT2186" s="85"/>
      <c r="AU2186" s="85"/>
      <c r="AV2186" s="85"/>
      <c r="AW2186" s="85"/>
      <c r="AX2186" s="85"/>
      <c r="AY2186" s="85"/>
      <c r="AZ2186" s="84"/>
      <c r="BA2186" s="10"/>
      <c r="BB2186" s="10"/>
      <c r="BC2186" s="10"/>
      <c r="BD2186" s="10"/>
      <c r="BE2186" s="10"/>
      <c r="BF2186" s="10"/>
      <c r="BG2186" s="10"/>
      <c r="BH2186" s="10"/>
      <c r="BI2186" s="10"/>
      <c r="BJ2186" s="10"/>
      <c r="BK2186" s="10"/>
      <c r="BL2186" s="10"/>
      <c r="BM2186" s="10"/>
      <c r="BN2186" s="10"/>
      <c r="BO2186" s="10"/>
      <c r="BP2186" s="10"/>
      <c r="BQ2186" s="10"/>
      <c r="BR2186" s="10"/>
      <c r="BS2186" s="10"/>
      <c r="BT2186" s="10"/>
      <c r="BU2186" s="10"/>
      <c r="BV2186" s="10"/>
      <c r="BW2186" s="10"/>
      <c r="BX2186" s="10"/>
      <c r="BY2186" s="10"/>
      <c r="BZ2186" s="10"/>
      <c r="CA2186" s="10"/>
      <c r="CB2186" s="10"/>
      <c r="CC2186" s="10"/>
      <c r="CD2186" s="10"/>
      <c r="CE2186" s="10"/>
      <c r="CF2186" s="10"/>
      <c r="CG2186" s="10"/>
      <c r="CH2186" s="10"/>
      <c r="CI2186" s="10"/>
      <c r="CJ2186" s="10"/>
      <c r="CK2186" s="10"/>
      <c r="CL2186" s="10"/>
      <c r="CM2186" s="10"/>
      <c r="CN2186" s="10"/>
      <c r="CO2186" s="10"/>
      <c r="CP2186" s="10"/>
      <c r="CQ2186" s="10"/>
      <c r="CR2186" s="10"/>
      <c r="CS2186" s="10"/>
      <c r="CT2186" s="10"/>
      <c r="CU2186" s="10"/>
      <c r="CV2186" s="10"/>
      <c r="CW2186" s="10"/>
      <c r="CX2186" s="10"/>
      <c r="CY2186" s="10"/>
      <c r="CZ2186" s="10"/>
      <c r="DA2186" s="10"/>
      <c r="DB2186" s="10"/>
      <c r="DC2186" s="10"/>
      <c r="DD2186" s="10"/>
      <c r="DE2186" s="10"/>
      <c r="DF2186" s="10"/>
      <c r="DG2186" s="10"/>
      <c r="DH2186" s="10"/>
      <c r="DI2186" s="10"/>
      <c r="DJ2186" s="10"/>
      <c r="DK2186" s="10"/>
      <c r="DL2186" s="10"/>
      <c r="DM2186" s="10"/>
      <c r="DN2186" s="10"/>
      <c r="DO2186" s="10"/>
      <c r="DP2186" s="10"/>
      <c r="DQ2186" s="10"/>
      <c r="DR2186" s="10"/>
      <c r="DS2186" s="10"/>
    </row>
    <row r="2187" spans="1:123" s="101" customFormat="1" ht="10.95" customHeight="1" x14ac:dyDescent="0.25">
      <c r="A2187" s="75" t="s">
        <v>348</v>
      </c>
      <c r="B2187" s="95" t="str">
        <f t="shared" ref="B2187" si="612">IF(E2187&gt;0,"Bud02 " &amp; C2187 &amp;","&amp;D2187&amp;",'"&amp;E2187&amp;"',"&amp;1*R2187)</f>
        <v>Bud02 2020,5009,'xdit02',0</v>
      </c>
      <c r="C2187" s="96">
        <f t="shared" ref="C2187" si="613">$E$5</f>
        <v>2020</v>
      </c>
      <c r="D2187" s="96">
        <v>5009</v>
      </c>
      <c r="E2187" s="97" t="str">
        <f>IF(LEFT(H2187,1) = "x",H2187,F2187)</f>
        <v>xdit02</v>
      </c>
      <c r="F2187" s="90">
        <v>530400</v>
      </c>
      <c r="G2187" s="98" t="str">
        <f>IF("xppm02"="",1,SUBSTITUTE(SUBSTITUTE("xppm02","xxp","xpp"),"xppm13","xppm08"))</f>
        <v>xppm02</v>
      </c>
      <c r="H2187" s="98" t="str">
        <f>IF("xdit02"="",1,"xdit02")</f>
        <v>xdit02</v>
      </c>
      <c r="I2187" s="98">
        <f>IF(""="",1,IF(LEFT("",1)&lt;&gt;"E","",1))</f>
        <v>1</v>
      </c>
      <c r="J2187" s="98">
        <f>IF(""="",1,IF(LEFT("",1)="E","",1))</f>
        <v>1</v>
      </c>
      <c r="K2187" s="99" t="s">
        <v>365</v>
      </c>
      <c r="L2187" s="91">
        <v>5009</v>
      </c>
      <c r="M2187" s="100" t="str">
        <f>IF(LEFT($G2187,4)="xppm","*","")</f>
        <v>*</v>
      </c>
      <c r="N2187" s="101" t="str">
        <f>UPPER(TRIM("          DIETARY CONTRACT SERVICES"))</f>
        <v>DIETARY CONTRACT SERVICES</v>
      </c>
      <c r="P2187" s="102" t="s">
        <v>366</v>
      </c>
      <c r="R2187" s="109">
        <f>IFERROR(IF(1*AB2187&gt;0,AB2187,V2187),V2187)</f>
        <v>0</v>
      </c>
      <c r="S2187" s="108"/>
      <c r="T2187" s="101">
        <f>IFERROR(IF(LEFT($G2187,4)="xppm",AD2187/VLOOKUP($G2187,$K$11:$Z$28,T$1,0),IF(LEFT($J2187,1)="E",AD2187/VLOOKUP($J2187,$K$11:$Z$28,T$1,0),AD2187/T$6)),"")</f>
        <v>0</v>
      </c>
      <c r="V2187" s="101">
        <f>IFERROR(IF(LEFT($G2187,4)="xppm",AF2187/VLOOKUP($G2187,$K$11:$Z$28,V$1,0),IF(LEFT($J2187,1)="E",AF2187/VLOOKUP($J2187,$K$11:$Z$28,V$1,0),AF2187/V$6)),"")</f>
        <v>0</v>
      </c>
      <c r="X2187" s="101">
        <f>IFERROR(IF(LEFT($G2187,4)="xppm",AH2187/VLOOKUP($G2187,$K$11:$Z$28,X$1,0),IF(LEFT($J2187,1)="E",AH2187/VLOOKUP($J2187,$K$11:$Z$28,X$1,0),AH2187/X$6)),"")</f>
        <v>0.189282398257858</v>
      </c>
      <c r="Z2187" s="101">
        <f>IFERROR(IF(LEFT($G2187,4)="xppm",AJ2187/VLOOKUP($G2187,$K$11:$Z$28,Z$1,0),IF(LEFT($J2187,1)="E",AJ2187/VLOOKUP($J2187,$K$11:$Z$28,Z$1,0),AJ2187/Z$6)),"")</f>
        <v>0</v>
      </c>
      <c r="AA2187" s="108"/>
      <c r="AB2187" s="99" t="str">
        <f>IFERROR(IF(LEFT($G2187,4)="xppm",AL2187/VLOOKUP($G2187,$K$11:$Z$28,AB$1,0),IF(LEFT($J2187,1)="E",AL2187/VLOOKUP($J2187,$K$11:$AB$28,AB$1,0),AL2187/AB$6)),"")</f>
        <v/>
      </c>
      <c r="AC2187" s="110"/>
      <c r="AD2187" s="14">
        <v>0</v>
      </c>
      <c r="AE2187" s="14"/>
      <c r="AF2187" s="14">
        <v>0</v>
      </c>
      <c r="AG2187" s="14"/>
      <c r="AH2187" s="14">
        <v>227468.04</v>
      </c>
      <c r="AI2187" s="14"/>
      <c r="AJ2187" s="14">
        <v>0</v>
      </c>
      <c r="AK2187" s="65"/>
      <c r="AL2187" s="14">
        <v>0</v>
      </c>
      <c r="AM2187" s="65"/>
      <c r="AN2187" s="25">
        <v>0</v>
      </c>
      <c r="AO2187" s="25">
        <v>0</v>
      </c>
      <c r="AP2187" s="25">
        <v>0</v>
      </c>
      <c r="AQ2187" s="25">
        <v>0</v>
      </c>
      <c r="AR2187" s="25">
        <v>0</v>
      </c>
      <c r="AS2187" s="25">
        <v>0</v>
      </c>
      <c r="AT2187" s="25">
        <v>0</v>
      </c>
      <c r="AU2187" s="25">
        <v>0</v>
      </c>
      <c r="AV2187" s="25">
        <v>0</v>
      </c>
      <c r="AW2187" s="25">
        <v>0</v>
      </c>
      <c r="AX2187" s="25">
        <v>0</v>
      </c>
      <c r="AY2187" s="25">
        <v>0</v>
      </c>
      <c r="AZ2187" s="108"/>
      <c r="BA2187" s="10"/>
      <c r="BB2187" s="10"/>
      <c r="BC2187" s="10"/>
      <c r="BD2187" s="10"/>
      <c r="BE2187" s="10"/>
      <c r="BF2187" s="10"/>
      <c r="BG2187" s="10"/>
      <c r="BH2187" s="10"/>
      <c r="BI2187" s="10"/>
      <c r="BJ2187" s="10"/>
      <c r="BK2187" s="10"/>
      <c r="BL2187" s="10"/>
      <c r="BM2187" s="10"/>
      <c r="BN2187" s="10"/>
      <c r="BO2187" s="10"/>
      <c r="BP2187" s="10"/>
      <c r="BQ2187" s="10"/>
      <c r="BR2187" s="10"/>
      <c r="BS2187" s="10"/>
      <c r="BT2187" s="10"/>
      <c r="BU2187" s="10"/>
      <c r="BV2187" s="10"/>
      <c r="BW2187" s="10"/>
      <c r="BX2187" s="10"/>
      <c r="BY2187" s="10"/>
      <c r="BZ2187" s="10"/>
      <c r="CA2187" s="10"/>
      <c r="CB2187" s="10"/>
      <c r="CC2187" s="10"/>
      <c r="CD2187" s="10"/>
      <c r="CE2187" s="10"/>
      <c r="CF2187" s="10"/>
      <c r="CG2187" s="10"/>
      <c r="CH2187" s="10"/>
      <c r="CI2187" s="10"/>
      <c r="CJ2187" s="10"/>
      <c r="CK2187" s="10"/>
      <c r="CL2187" s="10"/>
      <c r="CM2187" s="10"/>
      <c r="CN2187" s="10"/>
      <c r="CO2187" s="10"/>
      <c r="CP2187" s="10"/>
      <c r="CQ2187" s="10"/>
      <c r="CR2187" s="10"/>
      <c r="CS2187" s="10"/>
      <c r="CT2187" s="10"/>
      <c r="CU2187" s="10"/>
      <c r="CV2187" s="10"/>
      <c r="CW2187" s="10"/>
      <c r="CX2187" s="10"/>
      <c r="CY2187" s="10"/>
      <c r="CZ2187" s="10"/>
      <c r="DA2187" s="10"/>
      <c r="DB2187" s="10"/>
      <c r="DC2187" s="10"/>
      <c r="DD2187" s="10"/>
      <c r="DE2187" s="10"/>
      <c r="DF2187" s="10"/>
      <c r="DG2187" s="10"/>
      <c r="DH2187" s="10"/>
      <c r="DI2187" s="10"/>
      <c r="DJ2187" s="10"/>
      <c r="DK2187" s="10"/>
      <c r="DL2187" s="10"/>
      <c r="DM2187" s="10"/>
      <c r="DN2187" s="10"/>
      <c r="DO2187" s="10"/>
      <c r="DP2187" s="10"/>
      <c r="DQ2187" s="10"/>
      <c r="DR2187" s="10"/>
      <c r="DS2187" s="10"/>
    </row>
    <row r="2188" spans="1:123" ht="4.05" customHeight="1" x14ac:dyDescent="0.25">
      <c r="A2188" s="75" t="s">
        <v>348</v>
      </c>
      <c r="E2188" s="111"/>
      <c r="F2188" s="112"/>
      <c r="T2188" s="25"/>
      <c r="U2188" s="25"/>
      <c r="V2188" s="25"/>
      <c r="W2188" s="25"/>
      <c r="X2188" s="25"/>
      <c r="Y2188" s="25"/>
      <c r="Z2188" s="25"/>
      <c r="AA2188" s="25"/>
      <c r="AB2188" s="14"/>
      <c r="AC2188" s="14"/>
    </row>
    <row r="2189" spans="1:123" s="86" customFormat="1" ht="15" customHeight="1" x14ac:dyDescent="0.25">
      <c r="A2189" s="75" t="s">
        <v>348</v>
      </c>
      <c r="B2189" s="80"/>
      <c r="C2189" s="80"/>
      <c r="D2189" s="80"/>
      <c r="E2189" s="81"/>
      <c r="F2189" s="82"/>
      <c r="G2189" s="81"/>
      <c r="H2189" s="81"/>
      <c r="I2189" s="81"/>
      <c r="J2189" s="81"/>
      <c r="K2189" s="81"/>
      <c r="L2189" s="83">
        <f>L2190</f>
        <v>5009</v>
      </c>
      <c r="M2189" s="84" t="s">
        <v>367</v>
      </c>
      <c r="N2189" s="84"/>
      <c r="O2189" s="84"/>
      <c r="P2189" s="84"/>
      <c r="Q2189" s="84"/>
      <c r="R2189" s="84"/>
      <c r="S2189" s="84"/>
      <c r="T2189" s="84"/>
      <c r="U2189" s="84"/>
      <c r="V2189" s="84"/>
      <c r="W2189" s="84"/>
      <c r="X2189" s="84"/>
      <c r="Y2189" s="84"/>
      <c r="Z2189" s="84"/>
      <c r="AA2189" s="84"/>
      <c r="AB2189" s="81"/>
      <c r="AC2189" s="81"/>
      <c r="AD2189" s="14"/>
      <c r="AE2189" s="14"/>
      <c r="AF2189" s="14"/>
      <c r="AG2189" s="14"/>
      <c r="AH2189" s="14"/>
      <c r="AI2189" s="14"/>
      <c r="AJ2189" s="14"/>
      <c r="AK2189" s="14"/>
      <c r="AL2189" s="14"/>
      <c r="AM2189" s="14"/>
      <c r="AN2189" s="85"/>
      <c r="AO2189" s="85"/>
      <c r="AP2189" s="85"/>
      <c r="AQ2189" s="85"/>
      <c r="AR2189" s="85"/>
      <c r="AS2189" s="85"/>
      <c r="AT2189" s="85"/>
      <c r="AU2189" s="85"/>
      <c r="AV2189" s="85"/>
      <c r="AW2189" s="85"/>
      <c r="AX2189" s="85"/>
      <c r="AY2189" s="85"/>
      <c r="AZ2189" s="84"/>
      <c r="BA2189" s="10"/>
      <c r="BB2189" s="10"/>
      <c r="BC2189" s="10"/>
      <c r="BD2189" s="10"/>
      <c r="BE2189" s="10"/>
      <c r="BF2189" s="10"/>
      <c r="BG2189" s="10"/>
      <c r="BH2189" s="10"/>
      <c r="BI2189" s="10"/>
      <c r="BJ2189" s="10"/>
      <c r="BK2189" s="10"/>
      <c r="BL2189" s="10"/>
      <c r="BM2189" s="10"/>
      <c r="BN2189" s="10"/>
      <c r="BO2189" s="10"/>
      <c r="BP2189" s="10"/>
      <c r="BQ2189" s="10"/>
      <c r="BR2189" s="10"/>
      <c r="BS2189" s="10"/>
      <c r="BT2189" s="10"/>
      <c r="BU2189" s="10"/>
      <c r="BV2189" s="10"/>
      <c r="BW2189" s="10"/>
      <c r="BX2189" s="10"/>
      <c r="BY2189" s="10"/>
      <c r="BZ2189" s="10"/>
      <c r="CA2189" s="10"/>
      <c r="CB2189" s="10"/>
      <c r="CC2189" s="10"/>
      <c r="CD2189" s="10"/>
      <c r="CE2189" s="10"/>
      <c r="CF2189" s="10"/>
      <c r="CG2189" s="10"/>
      <c r="CH2189" s="10"/>
      <c r="CI2189" s="10"/>
      <c r="CJ2189" s="10"/>
      <c r="CK2189" s="10"/>
      <c r="CL2189" s="10"/>
      <c r="CM2189" s="10"/>
      <c r="CN2189" s="10"/>
      <c r="CO2189" s="10"/>
      <c r="CP2189" s="10"/>
      <c r="CQ2189" s="10"/>
      <c r="CR2189" s="10"/>
      <c r="CS2189" s="10"/>
      <c r="CT2189" s="10"/>
      <c r="CU2189" s="10"/>
      <c r="CV2189" s="10"/>
      <c r="CW2189" s="10"/>
      <c r="CX2189" s="10"/>
      <c r="CY2189" s="10"/>
      <c r="CZ2189" s="10"/>
      <c r="DA2189" s="10"/>
      <c r="DB2189" s="10"/>
      <c r="DC2189" s="10"/>
      <c r="DD2189" s="10"/>
      <c r="DE2189" s="10"/>
      <c r="DF2189" s="10"/>
      <c r="DG2189" s="10"/>
      <c r="DH2189" s="10"/>
      <c r="DI2189" s="10"/>
      <c r="DJ2189" s="10"/>
      <c r="DK2189" s="10"/>
      <c r="DL2189" s="10"/>
      <c r="DM2189" s="10"/>
      <c r="DN2189" s="10"/>
      <c r="DO2189" s="10"/>
      <c r="DP2189" s="10"/>
      <c r="DQ2189" s="10"/>
      <c r="DR2189" s="10"/>
      <c r="DS2189" s="10"/>
    </row>
    <row r="2190" spans="1:123" s="101" customFormat="1" ht="10.95" customHeight="1" x14ac:dyDescent="0.25">
      <c r="A2190" s="75" t="s">
        <v>348</v>
      </c>
      <c r="B2190" s="95" t="str">
        <f t="shared" ref="B2190:B2192" si="614">IF(E2190&gt;0,"Bud02 " &amp; C2190 &amp;","&amp;D2190&amp;",'"&amp;E2190&amp;"',"&amp;1*R2190)</f>
        <v>Bud02 2020,5009,'533000',11788.3733333333</v>
      </c>
      <c r="C2190" s="96">
        <f t="shared" ref="C2190:C2192" si="615">$E$5</f>
        <v>2020</v>
      </c>
      <c r="D2190" s="96">
        <v>5009</v>
      </c>
      <c r="E2190" s="97">
        <f>IF(LEFT(H2190,1) = "x",H2190,F2190)</f>
        <v>533000</v>
      </c>
      <c r="F2190" s="90">
        <v>533000</v>
      </c>
      <c r="G2190" s="98">
        <f>IF(""="",1,SUBSTITUTE(SUBSTITUTE("","xxp","xpp"),"xppm13","xppm08"))</f>
        <v>1</v>
      </c>
      <c r="H2190" s="98">
        <f>IF(""="",1,"")</f>
        <v>1</v>
      </c>
      <c r="I2190" s="98">
        <f>IF(""="",1,IF(LEFT("",1)&lt;&gt;"E","",1))</f>
        <v>1</v>
      </c>
      <c r="J2190" s="98">
        <f>IF(""="",1,IF(LEFT("",1)="E","",1))</f>
        <v>1</v>
      </c>
      <c r="K2190" s="99" t="s">
        <v>368</v>
      </c>
      <c r="L2190" s="91">
        <v>5009</v>
      </c>
      <c r="M2190" s="100" t="str">
        <f>IF(LEFT($G2190,4)="xppm","*","")</f>
        <v/>
      </c>
      <c r="N2190" s="101" t="str">
        <f>UPPER(TRIM("          UTILITIES"))</f>
        <v>UTILITIES</v>
      </c>
      <c r="P2190" s="102" t="s">
        <v>356</v>
      </c>
      <c r="R2190" s="109">
        <f>IFERROR(IF(1*AB2190&gt;0,AB2190,V2190),V2190)</f>
        <v>11788.373333333333</v>
      </c>
      <c r="S2190" s="108"/>
      <c r="T2190" s="101">
        <f>IFERROR(IF(LEFT($G2190,4)="xppm",AD2190/VLOOKUP($G2190,$K$11:$Z$28,T$1,0),IF(LEFT($J2190,1)="E",AD2190/VLOOKUP($J2190,$K$11:$Z$28,T$1,0),AD2190/T$6)),"")</f>
        <v>9318.16</v>
      </c>
      <c r="V2190" s="101">
        <f>IFERROR(IF(LEFT($G2190,4)="xppm",AF2190/VLOOKUP($G2190,$K$11:$Z$28,V$1,0),IF(LEFT($J2190,1)="E",AF2190/VLOOKUP($J2190,$K$11:$Z$28,V$1,0),AF2190/V$6)),"")</f>
        <v>11788.373333333333</v>
      </c>
      <c r="X2190" s="101">
        <f>IFERROR(IF(LEFT($G2190,4)="xppm",AH2190/VLOOKUP($G2190,$K$11:$Z$28,X$1,0),IF(LEFT($J2190,1)="E",AH2190/VLOOKUP($J2190,$K$11:$Z$28,X$1,0),AH2190/X$6)),"")</f>
        <v>11882.019166666667</v>
      </c>
      <c r="Z2190" s="101">
        <f>IFERROR(IF(LEFT($G2190,4)="xppm",AJ2190/VLOOKUP($G2190,$K$11:$Z$28,Z$1,0),IF(LEFT($J2190,1)="E",AJ2190/VLOOKUP($J2190,$K$11:$Z$28,Z$1,0),AJ2190/Z$6)),"")</f>
        <v>13472</v>
      </c>
      <c r="AA2190" s="108"/>
      <c r="AB2190" s="99">
        <f>IFERROR(IF(LEFT($G2190,4)="xppm",AL2190/VLOOKUP($G2190,$K$11:$Z$28,AB$1,0),IF(LEFT($J2190,1)="E",AL2190/VLOOKUP($J2190,$K$11:$AB$28,AB$1,0),AL2190/AB$6)),"")</f>
        <v>0</v>
      </c>
      <c r="AC2190" s="110"/>
      <c r="AD2190" s="14">
        <v>27954.48</v>
      </c>
      <c r="AE2190" s="14"/>
      <c r="AF2190" s="14">
        <v>106095.36</v>
      </c>
      <c r="AG2190" s="14"/>
      <c r="AH2190" s="14">
        <v>142584.23000000001</v>
      </c>
      <c r="AI2190" s="14"/>
      <c r="AJ2190" s="14">
        <v>161664</v>
      </c>
      <c r="AK2190" s="65"/>
      <c r="AL2190" s="14">
        <v>0</v>
      </c>
      <c r="AM2190" s="65"/>
      <c r="AN2190" s="25">
        <v>9233.51</v>
      </c>
      <c r="AO2190" s="25">
        <v>11467.87</v>
      </c>
      <c r="AP2190" s="25">
        <v>12986.76</v>
      </c>
      <c r="AQ2190" s="25">
        <v>14113.54</v>
      </c>
      <c r="AR2190" s="25">
        <v>17862.689999999999</v>
      </c>
      <c r="AS2190" s="25">
        <v>14404.39</v>
      </c>
      <c r="AT2190" s="25">
        <v>12049.28</v>
      </c>
      <c r="AU2190" s="25">
        <v>10250.59</v>
      </c>
      <c r="AV2190" s="25">
        <v>9460.39</v>
      </c>
      <c r="AW2190" s="25">
        <v>9745.64</v>
      </c>
      <c r="AX2190" s="25">
        <v>8041.69</v>
      </c>
      <c r="AY2190" s="25">
        <v>10167.15</v>
      </c>
      <c r="AZ2190" s="108"/>
      <c r="BA2190" s="10"/>
      <c r="BB2190" s="10"/>
      <c r="BC2190" s="10"/>
      <c r="BD2190" s="10"/>
      <c r="BE2190" s="10"/>
      <c r="BF2190" s="10"/>
      <c r="BG2190" s="10"/>
      <c r="BH2190" s="10"/>
      <c r="BI2190" s="10"/>
      <c r="BJ2190" s="10"/>
      <c r="BK2190" s="10"/>
      <c r="BL2190" s="10"/>
      <c r="BM2190" s="10"/>
      <c r="BN2190" s="10"/>
      <c r="BO2190" s="10"/>
      <c r="BP2190" s="10"/>
      <c r="BQ2190" s="10"/>
      <c r="BR2190" s="10"/>
      <c r="BS2190" s="10"/>
      <c r="BT2190" s="10"/>
      <c r="BU2190" s="10"/>
      <c r="BV2190" s="10"/>
      <c r="BW2190" s="10"/>
      <c r="BX2190" s="10"/>
      <c r="BY2190" s="10"/>
      <c r="BZ2190" s="10"/>
      <c r="CA2190" s="10"/>
      <c r="CB2190" s="10"/>
      <c r="CC2190" s="10"/>
      <c r="CD2190" s="10"/>
      <c r="CE2190" s="10"/>
      <c r="CF2190" s="10"/>
      <c r="CG2190" s="10"/>
      <c r="CH2190" s="10"/>
      <c r="CI2190" s="10"/>
      <c r="CJ2190" s="10"/>
      <c r="CK2190" s="10"/>
      <c r="CL2190" s="10"/>
      <c r="CM2190" s="10"/>
      <c r="CN2190" s="10"/>
      <c r="CO2190" s="10"/>
      <c r="CP2190" s="10"/>
      <c r="CQ2190" s="10"/>
      <c r="CR2190" s="10"/>
      <c r="CS2190" s="10"/>
      <c r="CT2190" s="10"/>
      <c r="CU2190" s="10"/>
      <c r="CV2190" s="10"/>
      <c r="CW2190" s="10"/>
      <c r="CX2190" s="10"/>
      <c r="CY2190" s="10"/>
      <c r="CZ2190" s="10"/>
      <c r="DA2190" s="10"/>
      <c r="DB2190" s="10"/>
      <c r="DC2190" s="10"/>
      <c r="DD2190" s="10"/>
      <c r="DE2190" s="10"/>
      <c r="DF2190" s="10"/>
      <c r="DG2190" s="10"/>
      <c r="DH2190" s="10"/>
      <c r="DI2190" s="10"/>
      <c r="DJ2190" s="10"/>
      <c r="DK2190" s="10"/>
      <c r="DL2190" s="10"/>
      <c r="DM2190" s="10"/>
      <c r="DN2190" s="10"/>
      <c r="DO2190" s="10"/>
      <c r="DP2190" s="10"/>
      <c r="DQ2190" s="10"/>
      <c r="DR2190" s="10"/>
      <c r="DS2190" s="10"/>
    </row>
    <row r="2191" spans="1:123" s="101" customFormat="1" ht="10.95" customHeight="1" x14ac:dyDescent="0.25">
      <c r="A2191" s="75" t="s">
        <v>348</v>
      </c>
      <c r="B2191" s="95" t="str">
        <f t="shared" si="614"/>
        <v>Bud02 2020,5009,'536000',3655.98777777778</v>
      </c>
      <c r="C2191" s="96">
        <f t="shared" si="615"/>
        <v>2020</v>
      </c>
      <c r="D2191" s="96">
        <v>5009</v>
      </c>
      <c r="E2191" s="97">
        <f>IF(LEFT(H2191,1) = "x",H2191,F2191)</f>
        <v>536000</v>
      </c>
      <c r="F2191" s="90">
        <v>536000</v>
      </c>
      <c r="G2191" s="98">
        <f>IF(""="",1,SUBSTITUTE(SUBSTITUTE("","xxp","xpp"),"xppm13","xppm08"))</f>
        <v>1</v>
      </c>
      <c r="H2191" s="98">
        <f>IF(""="",1,"")</f>
        <v>1</v>
      </c>
      <c r="I2191" s="98">
        <f>IF(""="",1,IF(LEFT("",1)&lt;&gt;"E","",1))</f>
        <v>1</v>
      </c>
      <c r="J2191" s="98">
        <f>IF(""="",1,IF(LEFT("",1)="E","",1))</f>
        <v>1</v>
      </c>
      <c r="K2191" s="99" t="s">
        <v>369</v>
      </c>
      <c r="L2191" s="91">
        <v>5009</v>
      </c>
      <c r="M2191" s="100" t="str">
        <f>IF(LEFT($G2191,4)="xppm","*","")</f>
        <v/>
      </c>
      <c r="N2191" s="101" t="str">
        <f>UPPER(TRIM("          REPAIRS &amp; MAINTENANCE/SUPPLIES"))</f>
        <v>REPAIRS &amp; MAINTENANCE/SUPPLIES</v>
      </c>
      <c r="P2191" s="102" t="s">
        <v>370</v>
      </c>
      <c r="R2191" s="109">
        <f>IFERROR(IF(1*AB2191&gt;0,AB2191,V2191),V2191)</f>
        <v>3655.9877777777779</v>
      </c>
      <c r="S2191" s="108"/>
      <c r="T2191" s="101">
        <f>IFERROR(IF(LEFT($G2191,4)="xppm",AD2191/VLOOKUP($G2191,$K$11:$Z$28,T$1,0),IF(LEFT($J2191,1)="E",AD2191/VLOOKUP($J2191,$K$11:$Z$28,T$1,0),AD2191/T$6)),"")</f>
        <v>4203.4033333333327</v>
      </c>
      <c r="V2191" s="101">
        <f>IFERROR(IF(LEFT($G2191,4)="xppm",AF2191/VLOOKUP($G2191,$K$11:$Z$28,V$1,0),IF(LEFT($J2191,1)="E",AF2191/VLOOKUP($J2191,$K$11:$Z$28,V$1,0),AF2191/V$6)),"")</f>
        <v>3655.9877777777779</v>
      </c>
      <c r="X2191" s="101">
        <f>IFERROR(IF(LEFT($G2191,4)="xppm",AH2191/VLOOKUP($G2191,$K$11:$Z$28,X$1,0),IF(LEFT($J2191,1)="E",AH2191/VLOOKUP($J2191,$K$11:$Z$28,X$1,0),AH2191/X$6)),"")</f>
        <v>3861.9874999999997</v>
      </c>
      <c r="Z2191" s="101">
        <f>IFERROR(IF(LEFT($G2191,4)="xppm",AJ2191/VLOOKUP($G2191,$K$11:$Z$28,Z$1,0),IF(LEFT($J2191,1)="E",AJ2191/VLOOKUP($J2191,$K$11:$Z$28,Z$1,0),AJ2191/Z$6)),"")</f>
        <v>3040.0966666666668</v>
      </c>
      <c r="AA2191" s="108"/>
      <c r="AB2191" s="99">
        <f>IFERROR(IF(LEFT($G2191,4)="xppm",AL2191/VLOOKUP($G2191,$K$11:$Z$28,AB$1,0),IF(LEFT($J2191,1)="E",AL2191/VLOOKUP($J2191,$K$11:$AB$28,AB$1,0),AL2191/AB$6)),"")</f>
        <v>0</v>
      </c>
      <c r="AC2191" s="110"/>
      <c r="AD2191" s="14">
        <v>12610.21</v>
      </c>
      <c r="AE2191" s="14"/>
      <c r="AF2191" s="14">
        <v>32903.89</v>
      </c>
      <c r="AG2191" s="14"/>
      <c r="AH2191" s="14">
        <v>46343.85</v>
      </c>
      <c r="AI2191" s="14"/>
      <c r="AJ2191" s="14">
        <v>36481.160000000003</v>
      </c>
      <c r="AK2191" s="65"/>
      <c r="AL2191" s="14">
        <v>0</v>
      </c>
      <c r="AM2191" s="65"/>
      <c r="AN2191" s="25">
        <v>3396.2</v>
      </c>
      <c r="AO2191" s="25">
        <v>1026.26</v>
      </c>
      <c r="AP2191" s="25">
        <v>14057.46</v>
      </c>
      <c r="AQ2191" s="25">
        <v>6564.03</v>
      </c>
      <c r="AR2191" s="25">
        <v>2069.23</v>
      </c>
      <c r="AS2191" s="25">
        <v>2499.5700000000002</v>
      </c>
      <c r="AT2191" s="25">
        <v>1026.44</v>
      </c>
      <c r="AU2191" s="25">
        <v>2511.8000000000002</v>
      </c>
      <c r="AV2191" s="25">
        <v>5622.61</v>
      </c>
      <c r="AW2191" s="25">
        <v>4942.76</v>
      </c>
      <c r="AX2191" s="25">
        <v>3763.05</v>
      </c>
      <c r="AY2191" s="25">
        <v>3904.4</v>
      </c>
      <c r="AZ2191" s="108"/>
      <c r="BA2191" s="10"/>
      <c r="BB2191" s="10"/>
      <c r="BC2191" s="10"/>
      <c r="BD2191" s="10"/>
      <c r="BE2191" s="10"/>
      <c r="BF2191" s="10"/>
      <c r="BG2191" s="10"/>
      <c r="BH2191" s="10"/>
      <c r="BI2191" s="10"/>
      <c r="BJ2191" s="10"/>
      <c r="BK2191" s="10"/>
      <c r="BL2191" s="10"/>
      <c r="BM2191" s="10"/>
      <c r="BN2191" s="10"/>
      <c r="BO2191" s="10"/>
      <c r="BP2191" s="10"/>
      <c r="BQ2191" s="10"/>
      <c r="BR2191" s="10"/>
      <c r="BS2191" s="10"/>
      <c r="BT2191" s="10"/>
      <c r="BU2191" s="10"/>
      <c r="BV2191" s="10"/>
      <c r="BW2191" s="10"/>
      <c r="BX2191" s="10"/>
      <c r="BY2191" s="10"/>
      <c r="BZ2191" s="10"/>
      <c r="CA2191" s="10"/>
      <c r="CB2191" s="10"/>
      <c r="CC2191" s="10"/>
      <c r="CD2191" s="10"/>
      <c r="CE2191" s="10"/>
      <c r="CF2191" s="10"/>
      <c r="CG2191" s="10"/>
      <c r="CH2191" s="10"/>
      <c r="CI2191" s="10"/>
      <c r="CJ2191" s="10"/>
      <c r="CK2191" s="10"/>
      <c r="CL2191" s="10"/>
      <c r="CM2191" s="10"/>
      <c r="CN2191" s="10"/>
      <c r="CO2191" s="10"/>
      <c r="CP2191" s="10"/>
      <c r="CQ2191" s="10"/>
      <c r="CR2191" s="10"/>
      <c r="CS2191" s="10"/>
      <c r="CT2191" s="10"/>
      <c r="CU2191" s="10"/>
      <c r="CV2191" s="10"/>
      <c r="CW2191" s="10"/>
      <c r="CX2191" s="10"/>
      <c r="CY2191" s="10"/>
      <c r="CZ2191" s="10"/>
      <c r="DA2191" s="10"/>
      <c r="DB2191" s="10"/>
      <c r="DC2191" s="10"/>
      <c r="DD2191" s="10"/>
      <c r="DE2191" s="10"/>
      <c r="DF2191" s="10"/>
      <c r="DG2191" s="10"/>
      <c r="DH2191" s="10"/>
      <c r="DI2191" s="10"/>
      <c r="DJ2191" s="10"/>
      <c r="DK2191" s="10"/>
      <c r="DL2191" s="10"/>
      <c r="DM2191" s="10"/>
      <c r="DN2191" s="10"/>
      <c r="DO2191" s="10"/>
      <c r="DP2191" s="10"/>
      <c r="DQ2191" s="10"/>
      <c r="DR2191" s="10"/>
      <c r="DS2191" s="10"/>
    </row>
    <row r="2192" spans="1:123" s="101" customFormat="1" ht="10.95" customHeight="1" x14ac:dyDescent="0.25">
      <c r="A2192" s="75" t="s">
        <v>348</v>
      </c>
      <c r="B2192" s="95" t="str">
        <f t="shared" si="614"/>
        <v>Bud02 2020,5009,'534000',2362.00666666667</v>
      </c>
      <c r="C2192" s="96">
        <f t="shared" si="615"/>
        <v>2020</v>
      </c>
      <c r="D2192" s="96">
        <v>5009</v>
      </c>
      <c r="E2192" s="97">
        <f>IF(LEFT(H2192,1) = "x",H2192,F2192)</f>
        <v>534000</v>
      </c>
      <c r="F2192" s="90">
        <v>534000</v>
      </c>
      <c r="G2192" s="98">
        <f>IF(""="",1,SUBSTITUTE(SUBSTITUTE("","xxp","xpp"),"xppm13","xppm08"))</f>
        <v>1</v>
      </c>
      <c r="H2192" s="98">
        <f>IF(""="",1,"")</f>
        <v>1</v>
      </c>
      <c r="I2192" s="98">
        <f>IF(""="",1,IF(LEFT("",1)&lt;&gt;"E","",1))</f>
        <v>1</v>
      </c>
      <c r="J2192" s="98">
        <f>IF(""="",1,IF(LEFT("",1)="E","",1))</f>
        <v>1</v>
      </c>
      <c r="K2192" s="99" t="s">
        <v>371</v>
      </c>
      <c r="L2192" s="91">
        <v>5009</v>
      </c>
      <c r="M2192" s="100" t="str">
        <f>IF(LEFT($G2192,4)="xppm","*","")</f>
        <v/>
      </c>
      <c r="N2192" s="101" t="str">
        <f>UPPER(TRIM("          CONTRACT SERVICES"))</f>
        <v>CONTRACT SERVICES</v>
      </c>
      <c r="P2192" s="102" t="s">
        <v>370</v>
      </c>
      <c r="R2192" s="109">
        <f>IFERROR(IF(1*AB2192&gt;0,AB2192,V2192),V2192)</f>
        <v>2362.0066666666667</v>
      </c>
      <c r="S2192" s="108"/>
      <c r="T2192" s="101">
        <f>IFERROR(IF(LEFT($G2192,4)="xppm",AD2192/VLOOKUP($G2192,$K$11:$Z$28,T$1,0),IF(LEFT($J2192,1)="E",AD2192/VLOOKUP($J2192,$K$11:$Z$28,T$1,0),AD2192/T$6)),"")</f>
        <v>766.53666666666675</v>
      </c>
      <c r="V2192" s="101">
        <f>IFERROR(IF(LEFT($G2192,4)="xppm",AF2192/VLOOKUP($G2192,$K$11:$Z$28,V$1,0),IF(LEFT($J2192,1)="E",AF2192/VLOOKUP($J2192,$K$11:$Z$28,V$1,0),AF2192/V$6)),"")</f>
        <v>2362.0066666666667</v>
      </c>
      <c r="X2192" s="101">
        <f>IFERROR(IF(LEFT($G2192,4)="xppm",AH2192/VLOOKUP($G2192,$K$11:$Z$28,X$1,0),IF(LEFT($J2192,1)="E",AH2192/VLOOKUP($J2192,$K$11:$Z$28,X$1,0),AH2192/X$6)),"")</f>
        <v>2080.69</v>
      </c>
      <c r="Z2192" s="101">
        <f>IFERROR(IF(LEFT($G2192,4)="xppm",AJ2192/VLOOKUP($G2192,$K$11:$Z$28,Z$1,0),IF(LEFT($J2192,1)="E",AJ2192/VLOOKUP($J2192,$K$11:$Z$28,Z$1,0),AJ2192/Z$6)),"")</f>
        <v>2200</v>
      </c>
      <c r="AA2192" s="108"/>
      <c r="AB2192" s="99">
        <f>IFERROR(IF(LEFT($G2192,4)="xppm",AL2192/VLOOKUP($G2192,$K$11:$Z$28,AB$1,0),IF(LEFT($J2192,1)="E",AL2192/VLOOKUP($J2192,$K$11:$AB$28,AB$1,0),AL2192/AB$6)),"")</f>
        <v>0</v>
      </c>
      <c r="AC2192" s="110"/>
      <c r="AD2192" s="14">
        <v>2299.61</v>
      </c>
      <c r="AE2192" s="14"/>
      <c r="AF2192" s="14">
        <v>21258.06</v>
      </c>
      <c r="AG2192" s="14"/>
      <c r="AH2192" s="14">
        <v>24968.28</v>
      </c>
      <c r="AI2192" s="14"/>
      <c r="AJ2192" s="14">
        <v>26400</v>
      </c>
      <c r="AK2192" s="65"/>
      <c r="AL2192" s="14">
        <v>0</v>
      </c>
      <c r="AM2192" s="65"/>
      <c r="AN2192" s="25">
        <v>200</v>
      </c>
      <c r="AO2192" s="25">
        <v>2721.51</v>
      </c>
      <c r="AP2192" s="25">
        <v>7279.08</v>
      </c>
      <c r="AQ2192" s="25">
        <v>3480.93</v>
      </c>
      <c r="AR2192" s="25">
        <v>5344.48</v>
      </c>
      <c r="AS2192" s="25">
        <v>3104.54</v>
      </c>
      <c r="AT2192" s="25">
        <v>5417.2</v>
      </c>
      <c r="AU2192" s="25">
        <v>532.66</v>
      </c>
      <c r="AV2192" s="25">
        <v>1078.6400000000001</v>
      </c>
      <c r="AW2192" s="25">
        <v>627.1</v>
      </c>
      <c r="AX2192" s="25">
        <v>1010.41</v>
      </c>
      <c r="AY2192" s="25">
        <v>662.1</v>
      </c>
      <c r="AZ2192" s="108"/>
      <c r="BA2192" s="10"/>
      <c r="BB2192" s="10"/>
      <c r="BC2192" s="10"/>
      <c r="BD2192" s="10"/>
      <c r="BE2192" s="10"/>
      <c r="BF2192" s="10"/>
      <c r="BG2192" s="10"/>
      <c r="BH2192" s="10"/>
      <c r="BI2192" s="10"/>
      <c r="BJ2192" s="10"/>
      <c r="BK2192" s="10"/>
      <c r="BL2192" s="10"/>
      <c r="BM2192" s="10"/>
      <c r="BN2192" s="10"/>
      <c r="BO2192" s="10"/>
      <c r="BP2192" s="10"/>
      <c r="BQ2192" s="10"/>
      <c r="BR2192" s="10"/>
      <c r="BS2192" s="10"/>
      <c r="BT2192" s="10"/>
      <c r="BU2192" s="10"/>
      <c r="BV2192" s="10"/>
      <c r="BW2192" s="10"/>
      <c r="BX2192" s="10"/>
      <c r="BY2192" s="10"/>
      <c r="BZ2192" s="10"/>
      <c r="CA2192" s="10"/>
      <c r="CB2192" s="10"/>
      <c r="CC2192" s="10"/>
      <c r="CD2192" s="10"/>
      <c r="CE2192" s="10"/>
      <c r="CF2192" s="10"/>
      <c r="CG2192" s="10"/>
      <c r="CH2192" s="10"/>
      <c r="CI2192" s="10"/>
      <c r="CJ2192" s="10"/>
      <c r="CK2192" s="10"/>
      <c r="CL2192" s="10"/>
      <c r="CM2192" s="10"/>
      <c r="CN2192" s="10"/>
      <c r="CO2192" s="10"/>
      <c r="CP2192" s="10"/>
      <c r="CQ2192" s="10"/>
      <c r="CR2192" s="10"/>
      <c r="CS2192" s="10"/>
      <c r="CT2192" s="10"/>
      <c r="CU2192" s="10"/>
      <c r="CV2192" s="10"/>
      <c r="CW2192" s="10"/>
      <c r="CX2192" s="10"/>
      <c r="CY2192" s="10"/>
      <c r="CZ2192" s="10"/>
      <c r="DA2192" s="10"/>
      <c r="DB2192" s="10"/>
      <c r="DC2192" s="10"/>
      <c r="DD2192" s="10"/>
      <c r="DE2192" s="10"/>
      <c r="DF2192" s="10"/>
      <c r="DG2192" s="10"/>
      <c r="DH2192" s="10"/>
      <c r="DI2192" s="10"/>
      <c r="DJ2192" s="10"/>
      <c r="DK2192" s="10"/>
      <c r="DL2192" s="10"/>
      <c r="DM2192" s="10"/>
      <c r="DN2192" s="10"/>
      <c r="DO2192" s="10"/>
      <c r="DP2192" s="10"/>
      <c r="DQ2192" s="10"/>
      <c r="DR2192" s="10"/>
      <c r="DS2192" s="10"/>
    </row>
    <row r="2193" spans="1:123" ht="4.05" customHeight="1" x14ac:dyDescent="0.25">
      <c r="A2193" s="75" t="s">
        <v>348</v>
      </c>
      <c r="E2193" s="111"/>
      <c r="F2193" s="112"/>
      <c r="T2193" s="25"/>
      <c r="U2193" s="25"/>
      <c r="V2193" s="25"/>
      <c r="W2193" s="25"/>
      <c r="X2193" s="25"/>
      <c r="Y2193" s="25"/>
      <c r="Z2193" s="25"/>
      <c r="AA2193" s="25"/>
      <c r="AB2193" s="14"/>
      <c r="AC2193" s="14"/>
    </row>
    <row r="2194" spans="1:123" s="86" customFormat="1" ht="15" customHeight="1" x14ac:dyDescent="0.25">
      <c r="A2194" s="75" t="s">
        <v>348</v>
      </c>
      <c r="B2194" s="80"/>
      <c r="C2194" s="80"/>
      <c r="D2194" s="80"/>
      <c r="E2194" s="81"/>
      <c r="F2194" s="82"/>
      <c r="G2194" s="81"/>
      <c r="H2194" s="81"/>
      <c r="I2194" s="81"/>
      <c r="J2194" s="81"/>
      <c r="K2194" s="81"/>
      <c r="L2194" s="83">
        <f>L2195</f>
        <v>5009</v>
      </c>
      <c r="M2194" s="84" t="s">
        <v>372</v>
      </c>
      <c r="N2194" s="84"/>
      <c r="O2194" s="84"/>
      <c r="P2194" s="84"/>
      <c r="Q2194" s="84"/>
      <c r="R2194" s="84"/>
      <c r="S2194" s="84"/>
      <c r="T2194" s="84"/>
      <c r="U2194" s="84"/>
      <c r="V2194" s="84"/>
      <c r="W2194" s="84"/>
      <c r="X2194" s="84"/>
      <c r="Y2194" s="84"/>
      <c r="Z2194" s="84"/>
      <c r="AA2194" s="84"/>
      <c r="AB2194" s="81"/>
      <c r="AC2194" s="81"/>
      <c r="AD2194" s="14"/>
      <c r="AE2194" s="14"/>
      <c r="AF2194" s="14"/>
      <c r="AG2194" s="14"/>
      <c r="AH2194" s="14"/>
      <c r="AI2194" s="14"/>
      <c r="AJ2194" s="14"/>
      <c r="AK2194" s="14"/>
      <c r="AL2194" s="14"/>
      <c r="AM2194" s="14"/>
      <c r="AN2194" s="85"/>
      <c r="AO2194" s="85"/>
      <c r="AP2194" s="85"/>
      <c r="AQ2194" s="85"/>
      <c r="AR2194" s="85"/>
      <c r="AS2194" s="85"/>
      <c r="AT2194" s="85"/>
      <c r="AU2194" s="85"/>
      <c r="AV2194" s="85"/>
      <c r="AW2194" s="85"/>
      <c r="AX2194" s="85"/>
      <c r="AY2194" s="85"/>
      <c r="AZ2194" s="84"/>
      <c r="BA2194" s="10"/>
      <c r="BB2194" s="10"/>
      <c r="BC2194" s="10"/>
      <c r="BD2194" s="10"/>
      <c r="BE2194" s="10"/>
      <c r="BF2194" s="10"/>
      <c r="BG2194" s="10"/>
      <c r="BH2194" s="10"/>
      <c r="BI2194" s="10"/>
      <c r="BJ2194" s="10"/>
      <c r="BK2194" s="10"/>
      <c r="BL2194" s="10"/>
      <c r="BM2194" s="10"/>
      <c r="BN2194" s="10"/>
      <c r="BO2194" s="10"/>
      <c r="BP2194" s="10"/>
      <c r="BQ2194" s="10"/>
      <c r="BR2194" s="10"/>
      <c r="BS2194" s="10"/>
      <c r="BT2194" s="10"/>
      <c r="BU2194" s="10"/>
      <c r="BV2194" s="10"/>
      <c r="BW2194" s="10"/>
      <c r="BX2194" s="10"/>
      <c r="BY2194" s="10"/>
      <c r="BZ2194" s="10"/>
      <c r="CA2194" s="10"/>
      <c r="CB2194" s="10"/>
      <c r="CC2194" s="10"/>
      <c r="CD2194" s="10"/>
      <c r="CE2194" s="10"/>
      <c r="CF2194" s="10"/>
      <c r="CG2194" s="10"/>
      <c r="CH2194" s="10"/>
      <c r="CI2194" s="10"/>
      <c r="CJ2194" s="10"/>
      <c r="CK2194" s="10"/>
      <c r="CL2194" s="10"/>
      <c r="CM2194" s="10"/>
      <c r="CN2194" s="10"/>
      <c r="CO2194" s="10"/>
      <c r="CP2194" s="10"/>
      <c r="CQ2194" s="10"/>
      <c r="CR2194" s="10"/>
      <c r="CS2194" s="10"/>
      <c r="CT2194" s="10"/>
      <c r="CU2194" s="10"/>
      <c r="CV2194" s="10"/>
      <c r="CW2194" s="10"/>
      <c r="CX2194" s="10"/>
      <c r="CY2194" s="10"/>
      <c r="CZ2194" s="10"/>
      <c r="DA2194" s="10"/>
      <c r="DB2194" s="10"/>
      <c r="DC2194" s="10"/>
      <c r="DD2194" s="10"/>
      <c r="DE2194" s="10"/>
      <c r="DF2194" s="10"/>
      <c r="DG2194" s="10"/>
      <c r="DH2194" s="10"/>
      <c r="DI2194" s="10"/>
      <c r="DJ2194" s="10"/>
      <c r="DK2194" s="10"/>
      <c r="DL2194" s="10"/>
      <c r="DM2194" s="10"/>
      <c r="DN2194" s="10"/>
      <c r="DO2194" s="10"/>
      <c r="DP2194" s="10"/>
      <c r="DQ2194" s="10"/>
      <c r="DR2194" s="10"/>
      <c r="DS2194" s="10"/>
    </row>
    <row r="2195" spans="1:123" s="101" customFormat="1" ht="10.95" customHeight="1" x14ac:dyDescent="0.25">
      <c r="A2195" s="75" t="s">
        <v>348</v>
      </c>
      <c r="B2195" s="95" t="str">
        <f t="shared" ref="B2195:B2206" si="616">IF(E2195&gt;0,"Bud02 " &amp; C2195 &amp;","&amp;D2195&amp;",'"&amp;E2195&amp;"',"&amp;1*R2195)</f>
        <v>Bud02 2020,5009,'542500',1632.14555555556</v>
      </c>
      <c r="C2195" s="96">
        <f t="shared" ref="C2195:C2206" si="617">$E$5</f>
        <v>2020</v>
      </c>
      <c r="D2195" s="96">
        <v>5009</v>
      </c>
      <c r="E2195" s="97">
        <f>IF(LEFT(H2195,1) = "x",H2195,F2195)</f>
        <v>542500</v>
      </c>
      <c r="F2195" s="90">
        <v>542500</v>
      </c>
      <c r="G2195" s="98">
        <f>IF(""="",1,SUBSTITUTE(SUBSTITUTE("","xxp","xpp"),"xppm13","xppm08"))</f>
        <v>1</v>
      </c>
      <c r="H2195" s="98">
        <f>IF(""="",1,"")</f>
        <v>1</v>
      </c>
      <c r="I2195" s="98">
        <f>IF(""="",1,IF(LEFT("",1)&lt;&gt;"E","",1))</f>
        <v>1</v>
      </c>
      <c r="J2195" s="98">
        <f>IF(""="",1,IF(LEFT("",1)="E","",1))</f>
        <v>1</v>
      </c>
      <c r="K2195" s="99" t="s">
        <v>373</v>
      </c>
      <c r="L2195" s="91">
        <v>5009</v>
      </c>
      <c r="M2195" s="100" t="str">
        <f>IF(LEFT($G2195,4)="xppm","*","")</f>
        <v/>
      </c>
      <c r="N2195" s="101" t="str">
        <f>UPPER(TRIM("          MARKETING - ADVERTISING &amp; PROMOTION"))</f>
        <v>MARKETING - ADVERTISING &amp; PROMOTION</v>
      </c>
      <c r="P2195" s="102" t="s">
        <v>374</v>
      </c>
      <c r="R2195" s="109">
        <f>IFERROR(IF(1*AB2195&gt;0,AB2195,V2195),V2195)</f>
        <v>1632.1455555555556</v>
      </c>
      <c r="S2195" s="108"/>
      <c r="T2195" s="101">
        <f>IFERROR(IF(LEFT($G2195,4)="xppm",AD2195/VLOOKUP($G2195,$K$11:$Z$28,T$1,0),IF(LEFT($J2195,1)="E",AD2195/VLOOKUP($J2195,$K$11:$Z$28,T$1,0),AD2195/T$6)),"")</f>
        <v>1484.26</v>
      </c>
      <c r="V2195" s="101">
        <f>IFERROR(IF(LEFT($G2195,4)="xppm",AF2195/VLOOKUP($G2195,$K$11:$Z$28,V$1,0),IF(LEFT($J2195,1)="E",AF2195/VLOOKUP($J2195,$K$11:$Z$28,V$1,0),AF2195/V$6)),"")</f>
        <v>1632.1455555555556</v>
      </c>
      <c r="X2195" s="101">
        <f>IFERROR(IF(LEFT($G2195,4)="xppm",AH2195/VLOOKUP($G2195,$K$11:$Z$28,X$1,0),IF(LEFT($J2195,1)="E",AH2195/VLOOKUP($J2195,$K$11:$Z$28,X$1,0),AH2195/X$6)),"")</f>
        <v>2397.188333333333</v>
      </c>
      <c r="Z2195" s="101">
        <f>IFERROR(IF(LEFT($G2195,4)="xppm",AJ2195/VLOOKUP($G2195,$K$11:$Z$28,Z$1,0),IF(LEFT($J2195,1)="E",AJ2195/VLOOKUP($J2195,$K$11:$Z$28,Z$1,0),AJ2195/Z$6)),"")</f>
        <v>2070.1958333333332</v>
      </c>
      <c r="AA2195" s="108"/>
      <c r="AB2195" s="99">
        <f>IFERROR(IF(LEFT($G2195,4)="xppm",AL2195/VLOOKUP($G2195,$K$11:$Z$28,AB$1,0),IF(LEFT($J2195,1)="E",AL2195/VLOOKUP($J2195,$K$11:$AB$28,AB$1,0),AL2195/AB$6)),"")</f>
        <v>0</v>
      </c>
      <c r="AC2195" s="110"/>
      <c r="AD2195" s="14">
        <v>4452.78</v>
      </c>
      <c r="AE2195" s="14"/>
      <c r="AF2195" s="14">
        <v>14689.31</v>
      </c>
      <c r="AG2195" s="14"/>
      <c r="AH2195" s="14">
        <v>28766.26</v>
      </c>
      <c r="AI2195" s="14"/>
      <c r="AJ2195" s="14">
        <v>24842.35</v>
      </c>
      <c r="AK2195" s="65"/>
      <c r="AL2195" s="14">
        <v>0</v>
      </c>
      <c r="AM2195" s="65"/>
      <c r="AN2195" s="25">
        <v>2142.08</v>
      </c>
      <c r="AO2195" s="25">
        <v>1867.54</v>
      </c>
      <c r="AP2195" s="25">
        <v>2999.78</v>
      </c>
      <c r="AQ2195" s="25">
        <v>1302.1300000000001</v>
      </c>
      <c r="AR2195" s="25">
        <v>1946.73</v>
      </c>
      <c r="AS2195" s="25">
        <v>1645.56</v>
      </c>
      <c r="AT2195" s="25">
        <v>610.34</v>
      </c>
      <c r="AU2195" s="25">
        <v>2840.45</v>
      </c>
      <c r="AV2195" s="25">
        <v>1891.32</v>
      </c>
      <c r="AW2195" s="25">
        <v>1235.05</v>
      </c>
      <c r="AX2195" s="25">
        <v>2121.13</v>
      </c>
      <c r="AY2195" s="25">
        <v>1096.5999999999999</v>
      </c>
      <c r="AZ2195" s="108"/>
      <c r="BA2195" s="10"/>
      <c r="BB2195" s="10"/>
      <c r="BC2195" s="10"/>
      <c r="BD2195" s="10"/>
      <c r="BE2195" s="10"/>
      <c r="BF2195" s="10"/>
      <c r="BG2195" s="10"/>
      <c r="BH2195" s="10"/>
      <c r="BI2195" s="10"/>
      <c r="BJ2195" s="10"/>
      <c r="BK2195" s="10"/>
      <c r="BL2195" s="10"/>
      <c r="BM2195" s="10"/>
      <c r="BN2195" s="10"/>
      <c r="BO2195" s="10"/>
      <c r="BP2195" s="10"/>
      <c r="BQ2195" s="10"/>
      <c r="BR2195" s="10"/>
      <c r="BS2195" s="10"/>
      <c r="BT2195" s="10"/>
      <c r="BU2195" s="10"/>
      <c r="BV2195" s="10"/>
      <c r="BW2195" s="10"/>
      <c r="BX2195" s="10"/>
      <c r="BY2195" s="10"/>
      <c r="BZ2195" s="10"/>
      <c r="CA2195" s="10"/>
      <c r="CB2195" s="10"/>
      <c r="CC2195" s="10"/>
      <c r="CD2195" s="10"/>
      <c r="CE2195" s="10"/>
      <c r="CF2195" s="10"/>
      <c r="CG2195" s="10"/>
      <c r="CH2195" s="10"/>
      <c r="CI2195" s="10"/>
      <c r="CJ2195" s="10"/>
      <c r="CK2195" s="10"/>
      <c r="CL2195" s="10"/>
      <c r="CM2195" s="10"/>
      <c r="CN2195" s="10"/>
      <c r="CO2195" s="10"/>
      <c r="CP2195" s="10"/>
      <c r="CQ2195" s="10"/>
      <c r="CR2195" s="10"/>
      <c r="CS2195" s="10"/>
      <c r="CT2195" s="10"/>
      <c r="CU2195" s="10"/>
      <c r="CV2195" s="10"/>
      <c r="CW2195" s="10"/>
      <c r="CX2195" s="10"/>
      <c r="CY2195" s="10"/>
      <c r="CZ2195" s="10"/>
      <c r="DA2195" s="10"/>
      <c r="DB2195" s="10"/>
      <c r="DC2195" s="10"/>
      <c r="DD2195" s="10"/>
      <c r="DE2195" s="10"/>
      <c r="DF2195" s="10"/>
      <c r="DG2195" s="10"/>
      <c r="DH2195" s="10"/>
      <c r="DI2195" s="10"/>
      <c r="DJ2195" s="10"/>
      <c r="DK2195" s="10"/>
      <c r="DL2195" s="10"/>
      <c r="DM2195" s="10"/>
      <c r="DN2195" s="10"/>
      <c r="DO2195" s="10"/>
      <c r="DP2195" s="10"/>
      <c r="DQ2195" s="10"/>
      <c r="DR2195" s="10"/>
      <c r="DS2195" s="10"/>
    </row>
    <row r="2196" spans="1:123" s="101" customFormat="1" ht="10.95" customHeight="1" x14ac:dyDescent="0.25">
      <c r="A2196" s="75" t="s">
        <v>348</v>
      </c>
      <c r="B2196" s="95" t="str">
        <f t="shared" si="616"/>
        <v>Bud02 2020,5009,'543200',576.482222222222</v>
      </c>
      <c r="C2196" s="96">
        <f t="shared" si="617"/>
        <v>2020</v>
      </c>
      <c r="D2196" s="96">
        <v>5009</v>
      </c>
      <c r="E2196" s="97">
        <f>IF(LEFT(H2196,1) = "x",H2196,F2196)</f>
        <v>543200</v>
      </c>
      <c r="F2196" s="90">
        <v>543200</v>
      </c>
      <c r="G2196" s="98">
        <f>IF(""="",1,SUBSTITUTE(SUBSTITUTE("","xxp","xpp"),"xppm13","xppm08"))</f>
        <v>1</v>
      </c>
      <c r="H2196" s="98">
        <f>IF(""="",1,"")</f>
        <v>1</v>
      </c>
      <c r="I2196" s="98">
        <f>IF(""="",1,IF(LEFT("",1)&lt;&gt;"E","",1))</f>
        <v>1</v>
      </c>
      <c r="J2196" s="98">
        <f>IF(""="",1,IF(LEFT("",1)="E","",1))</f>
        <v>1</v>
      </c>
      <c r="K2196" s="99" t="s">
        <v>375</v>
      </c>
      <c r="L2196" s="91">
        <v>5009</v>
      </c>
      <c r="M2196" s="100" t="str">
        <f>IF(LEFT($G2196,4)="xppm","*","")</f>
        <v/>
      </c>
      <c r="N2196" s="101" t="str">
        <f>UPPER(TRIM("          CONCIERGE - RESIDENT EXPENSES"))</f>
        <v>CONCIERGE - RESIDENT EXPENSES</v>
      </c>
      <c r="P2196" s="102" t="s">
        <v>376</v>
      </c>
      <c r="R2196" s="109">
        <f>IFERROR(IF(1*AB2196&gt;0,AB2196,V2196),V2196)</f>
        <v>576.48222222222228</v>
      </c>
      <c r="S2196" s="108"/>
      <c r="T2196" s="101">
        <f>IFERROR(IF(LEFT($G2196,4)="xppm",AD2196/VLOOKUP($G2196,$K$11:$Z$28,T$1,0),IF(LEFT($J2196,1)="E",AD2196/VLOOKUP($J2196,$K$11:$Z$28,T$1,0),AD2196/T$6)),"")</f>
        <v>826.07999999999993</v>
      </c>
      <c r="V2196" s="101">
        <f>IFERROR(IF(LEFT($G2196,4)="xppm",AF2196/VLOOKUP($G2196,$K$11:$Z$28,V$1,0),IF(LEFT($J2196,1)="E",AF2196/VLOOKUP($J2196,$K$11:$Z$28,V$1,0),AF2196/V$6)),"")</f>
        <v>576.48222222222228</v>
      </c>
      <c r="X2196" s="101">
        <f>IFERROR(IF(LEFT($G2196,4)="xppm",AH2196/VLOOKUP($G2196,$K$11:$Z$28,X$1,0),IF(LEFT($J2196,1)="E",AH2196/VLOOKUP($J2196,$K$11:$Z$28,X$1,0),AH2196/X$6)),"")</f>
        <v>1202.7049999999999</v>
      </c>
      <c r="Z2196" s="101">
        <f>IFERROR(IF(LEFT($G2196,4)="xppm",AJ2196/VLOOKUP($G2196,$K$11:$Z$28,Z$1,0),IF(LEFT($J2196,1)="E",AJ2196/VLOOKUP($J2196,$K$11:$Z$28,Z$1,0),AJ2196/Z$6)),"")</f>
        <v>865</v>
      </c>
      <c r="AA2196" s="108"/>
      <c r="AB2196" s="99">
        <f>IFERROR(IF(LEFT($G2196,4)="xppm",AL2196/VLOOKUP($G2196,$K$11:$Z$28,AB$1,0),IF(LEFT($J2196,1)="E",AL2196/VLOOKUP($J2196,$K$11:$AB$28,AB$1,0),AL2196/AB$6)),"")</f>
        <v>0</v>
      </c>
      <c r="AC2196" s="110"/>
      <c r="AD2196" s="14">
        <v>2478.2399999999998</v>
      </c>
      <c r="AE2196" s="14"/>
      <c r="AF2196" s="14">
        <v>5188.34</v>
      </c>
      <c r="AG2196" s="14"/>
      <c r="AH2196" s="14">
        <v>14432.46</v>
      </c>
      <c r="AI2196" s="14"/>
      <c r="AJ2196" s="14">
        <v>10380</v>
      </c>
      <c r="AK2196" s="65"/>
      <c r="AL2196" s="14">
        <v>0</v>
      </c>
      <c r="AM2196" s="65"/>
      <c r="AN2196" s="25">
        <v>1674.9</v>
      </c>
      <c r="AO2196" s="25">
        <v>114.2</v>
      </c>
      <c r="AP2196" s="25">
        <v>1016.7</v>
      </c>
      <c r="AQ2196" s="25">
        <v>341.8</v>
      </c>
      <c r="AR2196" s="25">
        <v>464.59</v>
      </c>
      <c r="AS2196" s="25">
        <v>368.77</v>
      </c>
      <c r="AT2196" s="25">
        <v>628.20000000000005</v>
      </c>
      <c r="AU2196" s="25">
        <v>171.81</v>
      </c>
      <c r="AV2196" s="25">
        <v>734.93</v>
      </c>
      <c r="AW2196" s="25">
        <v>483.51</v>
      </c>
      <c r="AX2196" s="25">
        <v>1902.33</v>
      </c>
      <c r="AY2196" s="25">
        <v>92.4</v>
      </c>
      <c r="AZ2196" s="108"/>
      <c r="BA2196" s="10"/>
      <c r="BB2196" s="10"/>
      <c r="BC2196" s="10"/>
      <c r="BD2196" s="10"/>
      <c r="BE2196" s="10"/>
      <c r="BF2196" s="10"/>
      <c r="BG2196" s="10"/>
      <c r="BH2196" s="10"/>
      <c r="BI2196" s="10"/>
      <c r="BJ2196" s="10"/>
      <c r="BK2196" s="10"/>
      <c r="BL2196" s="10"/>
      <c r="BM2196" s="10"/>
      <c r="BN2196" s="10"/>
      <c r="BO2196" s="10"/>
      <c r="BP2196" s="10"/>
      <c r="BQ2196" s="10"/>
      <c r="BR2196" s="10"/>
      <c r="BS2196" s="10"/>
      <c r="BT2196" s="10"/>
      <c r="BU2196" s="10"/>
      <c r="BV2196" s="10"/>
      <c r="BW2196" s="10"/>
      <c r="BX2196" s="10"/>
      <c r="BY2196" s="10"/>
      <c r="BZ2196" s="10"/>
      <c r="CA2196" s="10"/>
      <c r="CB2196" s="10"/>
      <c r="CC2196" s="10"/>
      <c r="CD2196" s="10"/>
      <c r="CE2196" s="10"/>
      <c r="CF2196" s="10"/>
      <c r="CG2196" s="10"/>
      <c r="CH2196" s="10"/>
      <c r="CI2196" s="10"/>
      <c r="CJ2196" s="10"/>
      <c r="CK2196" s="10"/>
      <c r="CL2196" s="10"/>
      <c r="CM2196" s="10"/>
      <c r="CN2196" s="10"/>
      <c r="CO2196" s="10"/>
      <c r="CP2196" s="10"/>
      <c r="CQ2196" s="10"/>
      <c r="CR2196" s="10"/>
      <c r="CS2196" s="10"/>
      <c r="CT2196" s="10"/>
      <c r="CU2196" s="10"/>
      <c r="CV2196" s="10"/>
      <c r="CW2196" s="10"/>
      <c r="CX2196" s="10"/>
      <c r="CY2196" s="10"/>
      <c r="CZ2196" s="10"/>
      <c r="DA2196" s="10"/>
      <c r="DB2196" s="10"/>
      <c r="DC2196" s="10"/>
      <c r="DD2196" s="10"/>
      <c r="DE2196" s="10"/>
      <c r="DF2196" s="10"/>
      <c r="DG2196" s="10"/>
      <c r="DH2196" s="10"/>
      <c r="DI2196" s="10"/>
      <c r="DJ2196" s="10"/>
      <c r="DK2196" s="10"/>
      <c r="DL2196" s="10"/>
      <c r="DM2196" s="10"/>
      <c r="DN2196" s="10"/>
      <c r="DO2196" s="10"/>
      <c r="DP2196" s="10"/>
      <c r="DQ2196" s="10"/>
      <c r="DR2196" s="10"/>
      <c r="DS2196" s="10"/>
    </row>
    <row r="2197" spans="1:123" s="101" customFormat="1" ht="10.95" customHeight="1" x14ac:dyDescent="0.25">
      <c r="A2197" s="75" t="s">
        <v>348</v>
      </c>
      <c r="B2197" s="95" t="str">
        <f t="shared" si="616"/>
        <v>Bud02 2020,5009,'xga002',0.00102452709622157</v>
      </c>
      <c r="C2197" s="96">
        <f t="shared" si="617"/>
        <v>2020</v>
      </c>
      <c r="D2197" s="96">
        <v>5009</v>
      </c>
      <c r="E2197" s="97" t="str">
        <f>IF(LEFT(H2197,1) = "x",H2197,F2197)</f>
        <v>xga002</v>
      </c>
      <c r="F2197" s="90">
        <v>546000</v>
      </c>
      <c r="G2197" s="98">
        <f>IF(""="",1,SUBSTITUTE(SUBSTITUTE("","xxp","xpp"),"xppm13","xppm08"))</f>
        <v>1</v>
      </c>
      <c r="H2197" s="98" t="str">
        <f>IF("xga002"="",1,"xga002")</f>
        <v>xga002</v>
      </c>
      <c r="I2197" s="98">
        <f>IF("E1z"="",1,IF(LEFT("E1z",1)&lt;&gt;"E","E1z",1))</f>
        <v>1</v>
      </c>
      <c r="J2197" s="98" t="str">
        <f>IF("E1z"="",1,IF(LEFT("E1z",1)="E","E1z",1))</f>
        <v>E1z</v>
      </c>
      <c r="K2197" s="99" t="s">
        <v>377</v>
      </c>
      <c r="L2197" s="91">
        <v>5009</v>
      </c>
      <c r="M2197" s="100" t="str">
        <f>IF(LEFT($G2197,4)="xppm","*","")</f>
        <v/>
      </c>
      <c r="N2197" s="101" t="str">
        <f>UPPER(TRIM("          FINANCIAL CONSULTING FEES"))</f>
        <v>FINANCIAL CONSULTING FEES</v>
      </c>
      <c r="P2197" s="102" t="s">
        <v>356</v>
      </c>
      <c r="R2197" s="109">
        <f>IFERROR(IF(1*AB2197&gt;0,AB2197,V2197),V2197)</f>
        <v>1.0245270962215712E-3</v>
      </c>
      <c r="S2197" s="108"/>
      <c r="T2197" s="101">
        <f>IFERROR(IF(LEFT($G2197,4)="xppm",AD2197/VLOOKUP($G2197,$K$11:$Z$28,T$1,0),IF(LEFT($J2197,1)="E",AD2197/VLOOKUP($J2197,$K$11:$Z$28,T$1,0),AD2197/T$6)),"")</f>
        <v>1.019186498344216E-3</v>
      </c>
      <c r="V2197" s="101">
        <f>IFERROR(IF(LEFT($G2197,4)="xppm",AF2197/VLOOKUP($G2197,$K$11:$Z$28,V$1,0),IF(LEFT($J2197,1)="E",AF2197/VLOOKUP($J2197,$K$11:$Z$28,V$1,0),AF2197/V$6)),"")</f>
        <v>1.0245270962215712E-3</v>
      </c>
      <c r="X2197" s="101">
        <f>IFERROR(IF(LEFT($G2197,4)="xppm",AH2197/VLOOKUP($G2197,$K$11:$Z$28,X$1,0),IF(LEFT($J2197,1)="E",AH2197/VLOOKUP($J2197,$K$11:$Z$28,X$1,0),AH2197/X$6)),"")</f>
        <v>1.2413717598680281E-3</v>
      </c>
      <c r="Z2197" s="101">
        <f>IFERROR(IF(LEFT($G2197,4)="xppm",AJ2197/VLOOKUP($G2197,$K$11:$Z$28,Z$1,0),IF(LEFT($J2197,1)="E",AJ2197/VLOOKUP($J2197,$K$11:$Z$28,Z$1,0),AJ2197/Z$6)),"")</f>
        <v>1.0770934500997039E-3</v>
      </c>
      <c r="AA2197" s="108"/>
      <c r="AB2197" s="99" t="str">
        <f>IFERROR(IF(LEFT($G2197,4)="xppm",AL2197/VLOOKUP($G2197,$K$11:$Z$28,AB$1,0),IF(LEFT($J2197,1)="E",AL2197/VLOOKUP($J2197,$K$11:$AB$28,AB$1,0),AL2197/AB$6)),"")</f>
        <v/>
      </c>
      <c r="AC2197" s="110"/>
      <c r="AD2197" s="14">
        <v>112966.05</v>
      </c>
      <c r="AE2197" s="14"/>
      <c r="AF2197" s="14">
        <v>341529.85</v>
      </c>
      <c r="AG2197" s="14"/>
      <c r="AH2197" s="14">
        <v>450145.19</v>
      </c>
      <c r="AI2197" s="14"/>
      <c r="AJ2197" s="14">
        <v>454416.98341599997</v>
      </c>
      <c r="AK2197" s="65"/>
      <c r="AL2197" s="14">
        <v>0</v>
      </c>
      <c r="AM2197" s="65"/>
      <c r="AN2197" s="25">
        <v>37696.36</v>
      </c>
      <c r="AO2197" s="25">
        <v>39650.21</v>
      </c>
      <c r="AP2197" s="25">
        <v>41577.93</v>
      </c>
      <c r="AQ2197" s="25">
        <v>40449.74</v>
      </c>
      <c r="AR2197" s="25">
        <v>39574.160000000003</v>
      </c>
      <c r="AS2197" s="25">
        <v>38093.440000000002</v>
      </c>
      <c r="AT2197" s="25">
        <v>37832.43</v>
      </c>
      <c r="AU2197" s="25">
        <v>37552.03</v>
      </c>
      <c r="AV2197" s="25">
        <v>35062</v>
      </c>
      <c r="AW2197" s="25">
        <v>40260.949999999997</v>
      </c>
      <c r="AX2197" s="25">
        <v>36557.25</v>
      </c>
      <c r="AY2197" s="25">
        <v>36147.85</v>
      </c>
      <c r="AZ2197" s="108"/>
      <c r="BA2197" s="10"/>
      <c r="BB2197" s="10"/>
      <c r="BC2197" s="10"/>
      <c r="BD2197" s="10"/>
      <c r="BE2197" s="10"/>
      <c r="BF2197" s="10"/>
      <c r="BG2197" s="10"/>
      <c r="BH2197" s="10"/>
      <c r="BI2197" s="10"/>
      <c r="BJ2197" s="10"/>
      <c r="BK2197" s="10"/>
      <c r="BL2197" s="10"/>
      <c r="BM2197" s="10"/>
      <c r="BN2197" s="10"/>
      <c r="BO2197" s="10"/>
      <c r="BP2197" s="10"/>
      <c r="BQ2197" s="10"/>
      <c r="BR2197" s="10"/>
      <c r="BS2197" s="10"/>
      <c r="BT2197" s="10"/>
      <c r="BU2197" s="10"/>
      <c r="BV2197" s="10"/>
      <c r="BW2197" s="10"/>
      <c r="BX2197" s="10"/>
      <c r="BY2197" s="10"/>
      <c r="BZ2197" s="10"/>
      <c r="CA2197" s="10"/>
      <c r="CB2197" s="10"/>
      <c r="CC2197" s="10"/>
      <c r="CD2197" s="10"/>
      <c r="CE2197" s="10"/>
      <c r="CF2197" s="10"/>
      <c r="CG2197" s="10"/>
      <c r="CH2197" s="10"/>
      <c r="CI2197" s="10"/>
      <c r="CJ2197" s="10"/>
      <c r="CK2197" s="10"/>
      <c r="CL2197" s="10"/>
      <c r="CM2197" s="10"/>
      <c r="CN2197" s="10"/>
      <c r="CO2197" s="10"/>
      <c r="CP2197" s="10"/>
      <c r="CQ2197" s="10"/>
      <c r="CR2197" s="10"/>
      <c r="CS2197" s="10"/>
      <c r="CT2197" s="10"/>
      <c r="CU2197" s="10"/>
      <c r="CV2197" s="10"/>
      <c r="CW2197" s="10"/>
      <c r="CX2197" s="10"/>
      <c r="CY2197" s="10"/>
      <c r="CZ2197" s="10"/>
      <c r="DA2197" s="10"/>
      <c r="DB2197" s="10"/>
      <c r="DC2197" s="10"/>
      <c r="DD2197" s="10"/>
      <c r="DE2197" s="10"/>
      <c r="DF2197" s="10"/>
      <c r="DG2197" s="10"/>
      <c r="DH2197" s="10"/>
      <c r="DI2197" s="10"/>
      <c r="DJ2197" s="10"/>
      <c r="DK2197" s="10"/>
      <c r="DL2197" s="10"/>
      <c r="DM2197" s="10"/>
      <c r="DN2197" s="10"/>
      <c r="DO2197" s="10"/>
      <c r="DP2197" s="10"/>
      <c r="DQ2197" s="10"/>
      <c r="DR2197" s="10"/>
      <c r="DS2197" s="10"/>
    </row>
    <row r="2198" spans="1:123" s="101" customFormat="1" ht="10.95" customHeight="1" x14ac:dyDescent="0.25">
      <c r="A2198" s="75" t="s">
        <v>348</v>
      </c>
      <c r="B2198" s="95" t="str">
        <f t="shared" si="616"/>
        <v>Bud02 2020,5009,'505300',4871.58444444444</v>
      </c>
      <c r="C2198" s="96">
        <f t="shared" si="617"/>
        <v>2020</v>
      </c>
      <c r="D2198" s="96">
        <v>5009</v>
      </c>
      <c r="E2198" s="97">
        <f>IF(LEFT(H2198,1) = "x",H2198,F2198)</f>
        <v>505300</v>
      </c>
      <c r="F2198" s="90">
        <v>505300</v>
      </c>
      <c r="G2198" s="98">
        <f>IF(""="",1,SUBSTITUTE(SUBSTITUTE("","xxp","xpp"),"xppm13","xppm08"))</f>
        <v>1</v>
      </c>
      <c r="H2198" s="98">
        <f>IF(""="",1,"")</f>
        <v>1</v>
      </c>
      <c r="I2198" s="98">
        <f>IF(""="",1,IF(LEFT("",1)&lt;&gt;"E","",1))</f>
        <v>1</v>
      </c>
      <c r="J2198" s="98">
        <f>IF(""="",1,IF(LEFT("",1)="E","",1))</f>
        <v>1</v>
      </c>
      <c r="K2198" s="99" t="s">
        <v>378</v>
      </c>
      <c r="L2198" s="91">
        <v>5009</v>
      </c>
      <c r="M2198" s="100" t="str">
        <f>IF(LEFT($G2198,4)="xppm","*","")</f>
        <v/>
      </c>
      <c r="N2198" s="101" t="str">
        <f>UPPER(TRIM("          PROFESSIONAL FEES"))</f>
        <v>PROFESSIONAL FEES</v>
      </c>
      <c r="P2198" s="102" t="s">
        <v>356</v>
      </c>
      <c r="R2198" s="109">
        <f>IFERROR(IF(1*AB2198&gt;0,AB2198,V2198),V2198)</f>
        <v>4871.5844444444447</v>
      </c>
      <c r="S2198" s="108"/>
      <c r="T2198" s="101">
        <f>IFERROR(IF(LEFT($G2198,4)="xppm",AD2198/VLOOKUP($G2198,$K$11:$Z$28,T$1,0),IF(LEFT($J2198,1)="E",AD2198/VLOOKUP($J2198,$K$11:$Z$28,T$1,0),AD2198/T$6)),"")</f>
        <v>3038.3033333333333</v>
      </c>
      <c r="V2198" s="101">
        <f>IFERROR(IF(LEFT($G2198,4)="xppm",AF2198/VLOOKUP($G2198,$K$11:$Z$28,V$1,0),IF(LEFT($J2198,1)="E",AF2198/VLOOKUP($J2198,$K$11:$Z$28,V$1,0),AF2198/V$6)),"")</f>
        <v>4871.5844444444447</v>
      </c>
      <c r="X2198" s="101">
        <f>IFERROR(IF(LEFT($G2198,4)="xppm",AH2198/VLOOKUP($G2198,$K$11:$Z$28,X$1,0),IF(LEFT($J2198,1)="E",AH2198/VLOOKUP($J2198,$K$11:$Z$28,X$1,0),AH2198/X$6)),"")</f>
        <v>4572.5349999999999</v>
      </c>
      <c r="Z2198" s="101">
        <f>IFERROR(IF(LEFT($G2198,4)="xppm",AJ2198/VLOOKUP($G2198,$K$11:$Z$28,Z$1,0),IF(LEFT($J2198,1)="E",AJ2198/VLOOKUP($J2198,$K$11:$Z$28,Z$1,0),AJ2198/Z$6)),"")</f>
        <v>5978.3458333333328</v>
      </c>
      <c r="AA2198" s="108"/>
      <c r="AB2198" s="99">
        <f>IFERROR(IF(LEFT($G2198,4)="xppm",AL2198/VLOOKUP($G2198,$K$11:$Z$28,AB$1,0),IF(LEFT($J2198,1)="E",AL2198/VLOOKUP($J2198,$K$11:$AB$28,AB$1,0),AL2198/AB$6)),"")</f>
        <v>0</v>
      </c>
      <c r="AC2198" s="110"/>
      <c r="AD2198" s="14">
        <v>9114.91</v>
      </c>
      <c r="AE2198" s="14"/>
      <c r="AF2198" s="14">
        <v>43844.26</v>
      </c>
      <c r="AG2198" s="14"/>
      <c r="AH2198" s="14">
        <v>54870.42</v>
      </c>
      <c r="AI2198" s="14"/>
      <c r="AJ2198" s="14">
        <v>71740.149999999994</v>
      </c>
      <c r="AK2198" s="65"/>
      <c r="AL2198" s="14">
        <v>0</v>
      </c>
      <c r="AM2198" s="65"/>
      <c r="AN2198" s="25">
        <v>6418.62</v>
      </c>
      <c r="AO2198" s="25">
        <v>4920.32</v>
      </c>
      <c r="AP2198" s="25">
        <v>649.79999999999995</v>
      </c>
      <c r="AQ2198" s="25">
        <v>4569.87</v>
      </c>
      <c r="AR2198" s="25">
        <v>5337.74</v>
      </c>
      <c r="AS2198" s="25">
        <v>5255.53</v>
      </c>
      <c r="AT2198" s="25">
        <v>5913.38</v>
      </c>
      <c r="AU2198" s="25">
        <v>8479.68</v>
      </c>
      <c r="AV2198" s="25">
        <v>5173.1499999999996</v>
      </c>
      <c r="AW2198" s="25">
        <v>5166.6000000000004</v>
      </c>
      <c r="AX2198" s="25">
        <v>5490.56</v>
      </c>
      <c r="AY2198" s="25">
        <v>-1542.25</v>
      </c>
      <c r="AZ2198" s="108"/>
      <c r="BA2198" s="10"/>
      <c r="BB2198" s="10"/>
      <c r="BC2198" s="10"/>
      <c r="BD2198" s="10"/>
      <c r="BE2198" s="10"/>
      <c r="BF2198" s="10"/>
      <c r="BG2198" s="10"/>
      <c r="BH2198" s="10"/>
      <c r="BI2198" s="10"/>
      <c r="BJ2198" s="10"/>
      <c r="BK2198" s="10"/>
      <c r="BL2198" s="10"/>
      <c r="BM2198" s="10"/>
      <c r="BN2198" s="10"/>
      <c r="BO2198" s="10"/>
      <c r="BP2198" s="10"/>
      <c r="BQ2198" s="10"/>
      <c r="BR2198" s="10"/>
      <c r="BS2198" s="10"/>
      <c r="BT2198" s="10"/>
      <c r="BU2198" s="10"/>
      <c r="BV2198" s="10"/>
      <c r="BW2198" s="10"/>
      <c r="BX2198" s="10"/>
      <c r="BY2198" s="10"/>
      <c r="BZ2198" s="10"/>
      <c r="CA2198" s="10"/>
      <c r="CB2198" s="10"/>
      <c r="CC2198" s="10"/>
      <c r="CD2198" s="10"/>
      <c r="CE2198" s="10"/>
      <c r="CF2198" s="10"/>
      <c r="CG2198" s="10"/>
      <c r="CH2198" s="10"/>
      <c r="CI2198" s="10"/>
      <c r="CJ2198" s="10"/>
      <c r="CK2198" s="10"/>
      <c r="CL2198" s="10"/>
      <c r="CM2198" s="10"/>
      <c r="CN2198" s="10"/>
      <c r="CO2198" s="10"/>
      <c r="CP2198" s="10"/>
      <c r="CQ2198" s="10"/>
      <c r="CR2198" s="10"/>
      <c r="CS2198" s="10"/>
      <c r="CT2198" s="10"/>
      <c r="CU2198" s="10"/>
      <c r="CV2198" s="10"/>
      <c r="CW2198" s="10"/>
      <c r="CX2198" s="10"/>
      <c r="CY2198" s="10"/>
      <c r="CZ2198" s="10"/>
      <c r="DA2198" s="10"/>
      <c r="DB2198" s="10"/>
      <c r="DC2198" s="10"/>
      <c r="DD2198" s="10"/>
      <c r="DE2198" s="10"/>
      <c r="DF2198" s="10"/>
      <c r="DG2198" s="10"/>
      <c r="DH2198" s="10"/>
      <c r="DI2198" s="10"/>
      <c r="DJ2198" s="10"/>
      <c r="DK2198" s="10"/>
      <c r="DL2198" s="10"/>
      <c r="DM2198" s="10"/>
      <c r="DN2198" s="10"/>
      <c r="DO2198" s="10"/>
      <c r="DP2198" s="10"/>
      <c r="DQ2198" s="10"/>
      <c r="DR2198" s="10"/>
      <c r="DS2198" s="10"/>
    </row>
    <row r="2199" spans="1:123" s="101" customFormat="1" ht="10.95" customHeight="1" x14ac:dyDescent="0.25">
      <c r="A2199" s="75" t="s">
        <v>348</v>
      </c>
      <c r="B2199" s="95" t="str">
        <f t="shared" si="616"/>
        <v>Bud02 2020,5009,'548000',1511.47111111111</v>
      </c>
      <c r="C2199" s="96">
        <f t="shared" si="617"/>
        <v>2020</v>
      </c>
      <c r="D2199" s="96">
        <v>5009</v>
      </c>
      <c r="E2199" s="97">
        <f>IF(LEFT(H2199,1) = "x",H2199,F2199)</f>
        <v>548000</v>
      </c>
      <c r="F2199" s="90">
        <v>548000</v>
      </c>
      <c r="G2199" s="98">
        <f>IF(""="",1,SUBSTITUTE(SUBSTITUTE("","xxp","xpp"),"xppm13","xppm08"))</f>
        <v>1</v>
      </c>
      <c r="H2199" s="98">
        <f>IF(""="",1,"")</f>
        <v>1</v>
      </c>
      <c r="I2199" s="98">
        <f>IF(""="",1,IF(LEFT("",1)&lt;&gt;"E","",1))</f>
        <v>1</v>
      </c>
      <c r="J2199" s="98">
        <f>IF(""="",1,IF(LEFT("",1)="E","",1))</f>
        <v>1</v>
      </c>
      <c r="K2199" s="99" t="s">
        <v>379</v>
      </c>
      <c r="L2199" s="91">
        <v>5009</v>
      </c>
      <c r="M2199" s="100" t="str">
        <f>IF(LEFT($G2199,4)="xppm","*","")</f>
        <v/>
      </c>
      <c r="N2199" s="101" t="str">
        <f>UPPER(TRIM("          CABLE TV/INTERNET"))</f>
        <v>CABLE TV/INTERNET</v>
      </c>
      <c r="P2199" s="102" t="s">
        <v>370</v>
      </c>
      <c r="R2199" s="109">
        <f>IFERROR(IF(1*AB2199&gt;0,AB2199,V2199),V2199)</f>
        <v>1511.471111111111</v>
      </c>
      <c r="S2199" s="108"/>
      <c r="T2199" s="101">
        <f>IFERROR(IF(LEFT($G2199,4)="xppm",AD2199/VLOOKUP($G2199,$K$11:$Z$28,T$1,0),IF(LEFT($J2199,1)="E",AD2199/VLOOKUP($J2199,$K$11:$Z$28,T$1,0),AD2199/T$6)),"")</f>
        <v>1515.0766666666666</v>
      </c>
      <c r="V2199" s="101">
        <f>IFERROR(IF(LEFT($G2199,4)="xppm",AF2199/VLOOKUP($G2199,$K$11:$Z$28,V$1,0),IF(LEFT($J2199,1)="E",AF2199/VLOOKUP($J2199,$K$11:$Z$28,V$1,0),AF2199/V$6)),"")</f>
        <v>1511.471111111111</v>
      </c>
      <c r="X2199" s="101">
        <f>IFERROR(IF(LEFT($G2199,4)="xppm",AH2199/VLOOKUP($G2199,$K$11:$Z$28,X$1,0),IF(LEFT($J2199,1)="E",AH2199/VLOOKUP($J2199,$K$11:$Z$28,X$1,0),AH2199/X$6)),"")</f>
        <v>1504.5775000000001</v>
      </c>
      <c r="Z2199" s="101">
        <f>IFERROR(IF(LEFT($G2199,4)="xppm",AJ2199/VLOOKUP($G2199,$K$11:$Z$28,Z$1,0),IF(LEFT($J2199,1)="E",AJ2199/VLOOKUP($J2199,$K$11:$Z$28,Z$1,0),AJ2199/Z$6)),"")</f>
        <v>1800.7749999999999</v>
      </c>
      <c r="AA2199" s="108"/>
      <c r="AB2199" s="99">
        <f>IFERROR(IF(LEFT($G2199,4)="xppm",AL2199/VLOOKUP($G2199,$K$11:$Z$28,AB$1,0),IF(LEFT($J2199,1)="E",AL2199/VLOOKUP($J2199,$K$11:$AB$28,AB$1,0),AL2199/AB$6)),"")</f>
        <v>0</v>
      </c>
      <c r="AC2199" s="110"/>
      <c r="AD2199" s="14">
        <v>4545.2299999999996</v>
      </c>
      <c r="AE2199" s="14"/>
      <c r="AF2199" s="14">
        <v>13603.24</v>
      </c>
      <c r="AG2199" s="14"/>
      <c r="AH2199" s="14">
        <v>18054.93</v>
      </c>
      <c r="AI2199" s="14"/>
      <c r="AJ2199" s="14">
        <v>21609.3</v>
      </c>
      <c r="AK2199" s="65"/>
      <c r="AL2199" s="14">
        <v>0</v>
      </c>
      <c r="AM2199" s="65"/>
      <c r="AN2199" s="25">
        <v>1479.7</v>
      </c>
      <c r="AO2199" s="25">
        <v>1477.79</v>
      </c>
      <c r="AP2199" s="25">
        <v>1482.09</v>
      </c>
      <c r="AQ2199" s="25">
        <v>1482.09</v>
      </c>
      <c r="AR2199" s="25">
        <v>1517.25</v>
      </c>
      <c r="AS2199" s="25">
        <v>1517.25</v>
      </c>
      <c r="AT2199" s="25">
        <v>1514.1</v>
      </c>
      <c r="AU2199" s="25">
        <v>1513.66</v>
      </c>
      <c r="AV2199" s="25">
        <v>1513.66</v>
      </c>
      <c r="AW2199" s="25">
        <v>1513.66</v>
      </c>
      <c r="AX2199" s="25">
        <v>1513.66</v>
      </c>
      <c r="AY2199" s="25">
        <v>1517.91</v>
      </c>
      <c r="AZ2199" s="108"/>
      <c r="BA2199" s="10"/>
      <c r="BB2199" s="10"/>
      <c r="BC2199" s="10"/>
      <c r="BD2199" s="10"/>
      <c r="BE2199" s="10"/>
      <c r="BF2199" s="10"/>
      <c r="BG2199" s="10"/>
      <c r="BH2199" s="10"/>
      <c r="BI2199" s="10"/>
      <c r="BJ2199" s="10"/>
      <c r="BK2199" s="10"/>
      <c r="BL2199" s="10"/>
      <c r="BM2199" s="10"/>
      <c r="BN2199" s="10"/>
      <c r="BO2199" s="10"/>
      <c r="BP2199" s="10"/>
      <c r="BQ2199" s="10"/>
      <c r="BR2199" s="10"/>
      <c r="BS2199" s="10"/>
      <c r="BT2199" s="10"/>
      <c r="BU2199" s="10"/>
      <c r="BV2199" s="10"/>
      <c r="BW2199" s="10"/>
      <c r="BX2199" s="10"/>
      <c r="BY2199" s="10"/>
      <c r="BZ2199" s="10"/>
      <c r="CA2199" s="10"/>
      <c r="CB2199" s="10"/>
      <c r="CC2199" s="10"/>
      <c r="CD2199" s="10"/>
      <c r="CE2199" s="10"/>
      <c r="CF2199" s="10"/>
      <c r="CG2199" s="10"/>
      <c r="CH2199" s="10"/>
      <c r="CI2199" s="10"/>
      <c r="CJ2199" s="10"/>
      <c r="CK2199" s="10"/>
      <c r="CL2199" s="10"/>
      <c r="CM2199" s="10"/>
      <c r="CN2199" s="10"/>
      <c r="CO2199" s="10"/>
      <c r="CP2199" s="10"/>
      <c r="CQ2199" s="10"/>
      <c r="CR2199" s="10"/>
      <c r="CS2199" s="10"/>
      <c r="CT2199" s="10"/>
      <c r="CU2199" s="10"/>
      <c r="CV2199" s="10"/>
      <c r="CW2199" s="10"/>
      <c r="CX2199" s="10"/>
      <c r="CY2199" s="10"/>
      <c r="CZ2199" s="10"/>
      <c r="DA2199" s="10"/>
      <c r="DB2199" s="10"/>
      <c r="DC2199" s="10"/>
      <c r="DD2199" s="10"/>
      <c r="DE2199" s="10"/>
      <c r="DF2199" s="10"/>
      <c r="DG2199" s="10"/>
      <c r="DH2199" s="10"/>
      <c r="DI2199" s="10"/>
      <c r="DJ2199" s="10"/>
      <c r="DK2199" s="10"/>
      <c r="DL2199" s="10"/>
      <c r="DM2199" s="10"/>
      <c r="DN2199" s="10"/>
      <c r="DO2199" s="10"/>
      <c r="DP2199" s="10"/>
      <c r="DQ2199" s="10"/>
      <c r="DR2199" s="10"/>
      <c r="DS2199" s="10"/>
    </row>
    <row r="2200" spans="1:123" s="101" customFormat="1" ht="10.95" customHeight="1" x14ac:dyDescent="0.25">
      <c r="A2200" s="75" t="s">
        <v>348</v>
      </c>
      <c r="B2200" s="95" t="str">
        <f t="shared" si="616"/>
        <v>Bud02 2020,5009,'549000',7974.17</v>
      </c>
      <c r="C2200" s="96">
        <f t="shared" si="617"/>
        <v>2020</v>
      </c>
      <c r="D2200" s="96">
        <v>5009</v>
      </c>
      <c r="E2200" s="97">
        <f>IF(LEFT(H2200,1) = "x",H2200,F2200)</f>
        <v>549000</v>
      </c>
      <c r="F2200" s="90">
        <v>549000</v>
      </c>
      <c r="G2200" s="98">
        <f>IF(""="",1,SUBSTITUTE(SUBSTITUTE("","xxp","xpp"),"xppm13","xppm08"))</f>
        <v>1</v>
      </c>
      <c r="H2200" s="98">
        <f>IF(""="",1,"")</f>
        <v>1</v>
      </c>
      <c r="I2200" s="98">
        <f>IF(""="",1,IF(LEFT("",1)&lt;&gt;"E","",1))</f>
        <v>1</v>
      </c>
      <c r="J2200" s="98">
        <f>IF(""="",1,IF(LEFT("",1)="E","",1))</f>
        <v>1</v>
      </c>
      <c r="K2200" s="99" t="s">
        <v>380</v>
      </c>
      <c r="L2200" s="91">
        <v>5009</v>
      </c>
      <c r="M2200" s="100" t="str">
        <f>IF(LEFT($G2200,4)="xppm","*","")</f>
        <v/>
      </c>
      <c r="N2200" s="101" t="str">
        <f>UPPER(TRIM("          COMPUTER HARDWARE/SOFTWARE"))</f>
        <v>COMPUTER HARDWARE/SOFTWARE</v>
      </c>
      <c r="P2200" s="102" t="s">
        <v>370</v>
      </c>
      <c r="R2200" s="109">
        <f>IFERROR(IF(1*AB2200&gt;0,AB2200,V2200),V2200)</f>
        <v>7974.17</v>
      </c>
      <c r="S2200" s="108"/>
      <c r="T2200" s="101">
        <f>IFERROR(IF(LEFT($G2200,4)="xppm",AD2200/VLOOKUP($G2200,$K$11:$Z$28,T$1,0),IF(LEFT($J2200,1)="E",AD2200/VLOOKUP($J2200,$K$11:$Z$28,T$1,0),AD2200/T$6)),"")</f>
        <v>7838.8633333333337</v>
      </c>
      <c r="V2200" s="101">
        <f>IFERROR(IF(LEFT($G2200,4)="xppm",AF2200/VLOOKUP($G2200,$K$11:$Z$28,V$1,0),IF(LEFT($J2200,1)="E",AF2200/VLOOKUP($J2200,$K$11:$Z$28,V$1,0),AF2200/V$6)),"")</f>
        <v>7974.17</v>
      </c>
      <c r="X2200" s="101">
        <f>IFERROR(IF(LEFT($G2200,4)="xppm",AH2200/VLOOKUP($G2200,$K$11:$Z$28,X$1,0),IF(LEFT($J2200,1)="E",AH2200/VLOOKUP($J2200,$K$11:$Z$28,X$1,0),AH2200/X$6)),"")</f>
        <v>7724.1216666666669</v>
      </c>
      <c r="Z2200" s="101">
        <f>IFERROR(IF(LEFT($G2200,4)="xppm",AJ2200/VLOOKUP($G2200,$K$11:$Z$28,Z$1,0),IF(LEFT($J2200,1)="E",AJ2200/VLOOKUP($J2200,$K$11:$Z$28,Z$1,0),AJ2200/Z$6)),"")</f>
        <v>7140.1741666666667</v>
      </c>
      <c r="AA2200" s="108"/>
      <c r="AB2200" s="99">
        <f>IFERROR(IF(LEFT($G2200,4)="xppm",AL2200/VLOOKUP($G2200,$K$11:$Z$28,AB$1,0),IF(LEFT($J2200,1)="E",AL2200/VLOOKUP($J2200,$K$11:$AB$28,AB$1,0),AL2200/AB$6)),"")</f>
        <v>0</v>
      </c>
      <c r="AC2200" s="110"/>
      <c r="AD2200" s="14">
        <v>23516.59</v>
      </c>
      <c r="AE2200" s="14"/>
      <c r="AF2200" s="14">
        <v>71767.53</v>
      </c>
      <c r="AG2200" s="14"/>
      <c r="AH2200" s="14">
        <v>92689.46</v>
      </c>
      <c r="AI2200" s="14"/>
      <c r="AJ2200" s="14">
        <v>85682.09</v>
      </c>
      <c r="AK2200" s="65"/>
      <c r="AL2200" s="14">
        <v>0</v>
      </c>
      <c r="AM2200" s="65"/>
      <c r="AN2200" s="25">
        <v>8154.73</v>
      </c>
      <c r="AO2200" s="25">
        <v>8729.2099999999991</v>
      </c>
      <c r="AP2200" s="25">
        <v>8763.75</v>
      </c>
      <c r="AQ2200" s="25">
        <v>7855.03</v>
      </c>
      <c r="AR2200" s="25">
        <v>8619.27</v>
      </c>
      <c r="AS2200" s="25">
        <v>8127.09</v>
      </c>
      <c r="AT2200" s="25">
        <v>8084.99</v>
      </c>
      <c r="AU2200" s="25">
        <v>7715.14</v>
      </c>
      <c r="AV2200" s="25">
        <v>7849.42</v>
      </c>
      <c r="AW2200" s="25">
        <v>7612.32</v>
      </c>
      <c r="AX2200" s="25">
        <v>8080.05</v>
      </c>
      <c r="AY2200" s="25">
        <v>7824.22</v>
      </c>
      <c r="AZ2200" s="108"/>
      <c r="BA2200" s="10"/>
      <c r="BB2200" s="10"/>
      <c r="BC2200" s="10"/>
      <c r="BD2200" s="10"/>
      <c r="BE2200" s="10"/>
      <c r="BF2200" s="10"/>
      <c r="BG2200" s="10"/>
      <c r="BH2200" s="10"/>
      <c r="BI2200" s="10"/>
      <c r="BJ2200" s="10"/>
      <c r="BK2200" s="10"/>
      <c r="BL2200" s="10"/>
      <c r="BM2200" s="10"/>
      <c r="BN2200" s="10"/>
      <c r="BO2200" s="10"/>
      <c r="BP2200" s="10"/>
      <c r="BQ2200" s="10"/>
      <c r="BR2200" s="10"/>
      <c r="BS2200" s="10"/>
      <c r="BT2200" s="10"/>
      <c r="BU2200" s="10"/>
      <c r="BV2200" s="10"/>
      <c r="BW2200" s="10"/>
      <c r="BX2200" s="10"/>
      <c r="BY2200" s="10"/>
      <c r="BZ2200" s="10"/>
      <c r="CA2200" s="10"/>
      <c r="CB2200" s="10"/>
      <c r="CC2200" s="10"/>
      <c r="CD2200" s="10"/>
      <c r="CE2200" s="10"/>
      <c r="CF2200" s="10"/>
      <c r="CG2200" s="10"/>
      <c r="CH2200" s="10"/>
      <c r="CI2200" s="10"/>
      <c r="CJ2200" s="10"/>
      <c r="CK2200" s="10"/>
      <c r="CL2200" s="10"/>
      <c r="CM2200" s="10"/>
      <c r="CN2200" s="10"/>
      <c r="CO2200" s="10"/>
      <c r="CP2200" s="10"/>
      <c r="CQ2200" s="10"/>
      <c r="CR2200" s="10"/>
      <c r="CS2200" s="10"/>
      <c r="CT2200" s="10"/>
      <c r="CU2200" s="10"/>
      <c r="CV2200" s="10"/>
      <c r="CW2200" s="10"/>
      <c r="CX2200" s="10"/>
      <c r="CY2200" s="10"/>
      <c r="CZ2200" s="10"/>
      <c r="DA2200" s="10"/>
      <c r="DB2200" s="10"/>
      <c r="DC2200" s="10"/>
      <c r="DD2200" s="10"/>
      <c r="DE2200" s="10"/>
      <c r="DF2200" s="10"/>
      <c r="DG2200" s="10"/>
      <c r="DH2200" s="10"/>
      <c r="DI2200" s="10"/>
      <c r="DJ2200" s="10"/>
      <c r="DK2200" s="10"/>
      <c r="DL2200" s="10"/>
      <c r="DM2200" s="10"/>
      <c r="DN2200" s="10"/>
      <c r="DO2200" s="10"/>
      <c r="DP2200" s="10"/>
      <c r="DQ2200" s="10"/>
      <c r="DR2200" s="10"/>
      <c r="DS2200" s="10"/>
    </row>
    <row r="2201" spans="1:123" s="101" customFormat="1" ht="10.95" customHeight="1" x14ac:dyDescent="0.25">
      <c r="A2201" s="75" t="s">
        <v>348</v>
      </c>
      <c r="B2201" s="95" t="str">
        <f t="shared" si="616"/>
        <v>Bud02 2020,5009,'550000',8100.84222222222</v>
      </c>
      <c r="C2201" s="96">
        <f t="shared" si="617"/>
        <v>2020</v>
      </c>
      <c r="D2201" s="96">
        <v>5009</v>
      </c>
      <c r="E2201" s="97">
        <f>IF(LEFT(H2201,1) = "x",H2201,F2201)</f>
        <v>550000</v>
      </c>
      <c r="F2201" s="90">
        <v>550000</v>
      </c>
      <c r="G2201" s="98">
        <f>IF(""="",1,SUBSTITUTE(SUBSTITUTE("","xxp","xpp"),"xppm13","xppm08"))</f>
        <v>1</v>
      </c>
      <c r="H2201" s="98">
        <f>IF(""="",1,"")</f>
        <v>1</v>
      </c>
      <c r="I2201" s="98">
        <f>IF(""="",1,IF(LEFT("",1)&lt;&gt;"E","",1))</f>
        <v>1</v>
      </c>
      <c r="J2201" s="98">
        <f>IF(""="",1,IF(LEFT("",1)="E","",1))</f>
        <v>1</v>
      </c>
      <c r="K2201" s="99" t="s">
        <v>381</v>
      </c>
      <c r="L2201" s="91">
        <v>5009</v>
      </c>
      <c r="M2201" s="100" t="str">
        <f>IF(LEFT($G2201,4)="xppm","*","")</f>
        <v/>
      </c>
      <c r="N2201" s="101" t="str">
        <f>UPPER(TRIM("          EMPLOYEE EXPENSES"))</f>
        <v>EMPLOYEE EXPENSES</v>
      </c>
      <c r="P2201" s="102" t="s">
        <v>382</v>
      </c>
      <c r="R2201" s="109">
        <f>IFERROR(IF(1*AB2201&gt;0,AB2201,V2201),V2201)</f>
        <v>8100.8422222222225</v>
      </c>
      <c r="S2201" s="108"/>
      <c r="T2201" s="101">
        <f>IFERROR(IF(LEFT($G2201,4)="xppm",AD2201/VLOOKUP($G2201,$K$11:$Z$28,T$1,0),IF(LEFT($J2201,1)="E",AD2201/VLOOKUP($J2201,$K$11:$Z$28,T$1,0),AD2201/T$6)),"")</f>
        <v>7690.7033333333338</v>
      </c>
      <c r="V2201" s="101">
        <f>IFERROR(IF(LEFT($G2201,4)="xppm",AF2201/VLOOKUP($G2201,$K$11:$Z$28,V$1,0),IF(LEFT($J2201,1)="E",AF2201/VLOOKUP($J2201,$K$11:$Z$28,V$1,0),AF2201/V$6)),"")</f>
        <v>8100.8422222222225</v>
      </c>
      <c r="X2201" s="101">
        <f>IFERROR(IF(LEFT($G2201,4)="xppm",AH2201/VLOOKUP($G2201,$K$11:$Z$28,X$1,0),IF(LEFT($J2201,1)="E",AH2201/VLOOKUP($J2201,$K$11:$Z$28,X$1,0),AH2201/X$6)),"")</f>
        <v>8628.6383333333342</v>
      </c>
      <c r="Z2201" s="101">
        <f>IFERROR(IF(LEFT($G2201,4)="xppm",AJ2201/VLOOKUP($G2201,$K$11:$Z$28,Z$1,0),IF(LEFT($J2201,1)="E",AJ2201/VLOOKUP($J2201,$K$11:$Z$28,Z$1,0),AJ2201/Z$6)),"")</f>
        <v>4157.4183333333331</v>
      </c>
      <c r="AA2201" s="108"/>
      <c r="AB2201" s="99">
        <f>IFERROR(IF(LEFT($G2201,4)="xppm",AL2201/VLOOKUP($G2201,$K$11:$Z$28,AB$1,0),IF(LEFT($J2201,1)="E",AL2201/VLOOKUP($J2201,$K$11:$AB$28,AB$1,0),AL2201/AB$6)),"")</f>
        <v>0</v>
      </c>
      <c r="AC2201" s="110"/>
      <c r="AD2201" s="14">
        <v>23072.11</v>
      </c>
      <c r="AE2201" s="14"/>
      <c r="AF2201" s="14">
        <v>72907.58</v>
      </c>
      <c r="AG2201" s="14"/>
      <c r="AH2201" s="14">
        <v>103543.66</v>
      </c>
      <c r="AI2201" s="14"/>
      <c r="AJ2201" s="14">
        <v>49889.02</v>
      </c>
      <c r="AK2201" s="65"/>
      <c r="AL2201" s="14">
        <v>0</v>
      </c>
      <c r="AM2201" s="65"/>
      <c r="AN2201" s="25">
        <v>11545.4</v>
      </c>
      <c r="AO2201" s="25">
        <v>5953.14</v>
      </c>
      <c r="AP2201" s="25">
        <v>12654.36</v>
      </c>
      <c r="AQ2201" s="25">
        <v>8542.75</v>
      </c>
      <c r="AR2201" s="25">
        <v>7284.46</v>
      </c>
      <c r="AS2201" s="25">
        <v>7518.76</v>
      </c>
      <c r="AT2201" s="25">
        <v>9911.99</v>
      </c>
      <c r="AU2201" s="25">
        <v>9145.4</v>
      </c>
      <c r="AV2201" s="25">
        <v>7432.11</v>
      </c>
      <c r="AW2201" s="25">
        <v>7817.5</v>
      </c>
      <c r="AX2201" s="25">
        <v>7841.06</v>
      </c>
      <c r="AY2201" s="25">
        <v>7413.55</v>
      </c>
      <c r="AZ2201" s="108"/>
      <c r="BA2201" s="10"/>
      <c r="BB2201" s="10"/>
      <c r="BC2201" s="10"/>
      <c r="BD2201" s="10"/>
      <c r="BE2201" s="10"/>
      <c r="BF2201" s="10"/>
      <c r="BG2201" s="10"/>
      <c r="BH2201" s="10"/>
      <c r="BI2201" s="10"/>
      <c r="BJ2201" s="10"/>
      <c r="BK2201" s="10"/>
      <c r="BL2201" s="10"/>
      <c r="BM2201" s="10"/>
      <c r="BN2201" s="10"/>
      <c r="BO2201" s="10"/>
      <c r="BP2201" s="10"/>
      <c r="BQ2201" s="10"/>
      <c r="BR2201" s="10"/>
      <c r="BS2201" s="10"/>
      <c r="BT2201" s="10"/>
      <c r="BU2201" s="10"/>
      <c r="BV2201" s="10"/>
      <c r="BW2201" s="10"/>
      <c r="BX2201" s="10"/>
      <c r="BY2201" s="10"/>
      <c r="BZ2201" s="10"/>
      <c r="CA2201" s="10"/>
      <c r="CB2201" s="10"/>
      <c r="CC2201" s="10"/>
      <c r="CD2201" s="10"/>
      <c r="CE2201" s="10"/>
      <c r="CF2201" s="10"/>
      <c r="CG2201" s="10"/>
      <c r="CH2201" s="10"/>
      <c r="CI2201" s="10"/>
      <c r="CJ2201" s="10"/>
      <c r="CK2201" s="10"/>
      <c r="CL2201" s="10"/>
      <c r="CM2201" s="10"/>
      <c r="CN2201" s="10"/>
      <c r="CO2201" s="10"/>
      <c r="CP2201" s="10"/>
      <c r="CQ2201" s="10"/>
      <c r="CR2201" s="10"/>
      <c r="CS2201" s="10"/>
      <c r="CT2201" s="10"/>
      <c r="CU2201" s="10"/>
      <c r="CV2201" s="10"/>
      <c r="CW2201" s="10"/>
      <c r="CX2201" s="10"/>
      <c r="CY2201" s="10"/>
      <c r="CZ2201" s="10"/>
      <c r="DA2201" s="10"/>
      <c r="DB2201" s="10"/>
      <c r="DC2201" s="10"/>
      <c r="DD2201" s="10"/>
      <c r="DE2201" s="10"/>
      <c r="DF2201" s="10"/>
      <c r="DG2201" s="10"/>
      <c r="DH2201" s="10"/>
      <c r="DI2201" s="10"/>
      <c r="DJ2201" s="10"/>
      <c r="DK2201" s="10"/>
      <c r="DL2201" s="10"/>
      <c r="DM2201" s="10"/>
      <c r="DN2201" s="10"/>
      <c r="DO2201" s="10"/>
      <c r="DP2201" s="10"/>
      <c r="DQ2201" s="10"/>
      <c r="DR2201" s="10"/>
      <c r="DS2201" s="10"/>
    </row>
    <row r="2202" spans="1:123" s="101" customFormat="1" ht="10.95" customHeight="1" x14ac:dyDescent="0.25">
      <c r="A2202" s="75" t="s">
        <v>348</v>
      </c>
      <c r="B2202" s="95" t="str">
        <f t="shared" si="616"/>
        <v>Bud02 2020,5009,'552000',2456.22555555556</v>
      </c>
      <c r="C2202" s="96">
        <f t="shared" si="617"/>
        <v>2020</v>
      </c>
      <c r="D2202" s="96">
        <v>5009</v>
      </c>
      <c r="E2202" s="97">
        <f>IF(LEFT(H2202,1) = "x",H2202,F2202)</f>
        <v>552000</v>
      </c>
      <c r="F2202" s="90">
        <v>552000</v>
      </c>
      <c r="G2202" s="98">
        <f>IF(""="",1,SUBSTITUTE(SUBSTITUTE("","xxp","xpp"),"xppm13","xppm08"))</f>
        <v>1</v>
      </c>
      <c r="H2202" s="98">
        <f>IF(""="",1,"")</f>
        <v>1</v>
      </c>
      <c r="I2202" s="98">
        <f>IF(""="",1,IF(LEFT("",1)&lt;&gt;"E","",1))</f>
        <v>1</v>
      </c>
      <c r="J2202" s="98">
        <f>IF(""="",1,IF(LEFT("",1)="E","",1))</f>
        <v>1</v>
      </c>
      <c r="K2202" s="99" t="s">
        <v>383</v>
      </c>
      <c r="L2202" s="91">
        <v>5009</v>
      </c>
      <c r="M2202" s="100" t="str">
        <f>IF(LEFT($G2202,4)="xppm","*","")</f>
        <v/>
      </c>
      <c r="N2202" s="101" t="str">
        <f>UPPER(TRIM("          OFFICE EXPENSES"))</f>
        <v>OFFICE EXPENSES</v>
      </c>
      <c r="P2202" s="102" t="s">
        <v>370</v>
      </c>
      <c r="R2202" s="109">
        <f>IFERROR(IF(1*AB2202&gt;0,AB2202,V2202),V2202)</f>
        <v>2456.2255555555553</v>
      </c>
      <c r="S2202" s="108"/>
      <c r="T2202" s="101">
        <f>IFERROR(IF(LEFT($G2202,4)="xppm",AD2202/VLOOKUP($G2202,$K$11:$Z$28,T$1,0),IF(LEFT($J2202,1)="E",AD2202/VLOOKUP($J2202,$K$11:$Z$28,T$1,0),AD2202/T$6)),"")</f>
        <v>2620.2766666666666</v>
      </c>
      <c r="V2202" s="101">
        <f>IFERROR(IF(LEFT($G2202,4)="xppm",AF2202/VLOOKUP($G2202,$K$11:$Z$28,V$1,0),IF(LEFT($J2202,1)="E",AF2202/VLOOKUP($J2202,$K$11:$Z$28,V$1,0),AF2202/V$6)),"")</f>
        <v>2456.2255555555553</v>
      </c>
      <c r="X2202" s="101">
        <f>IFERROR(IF(LEFT($G2202,4)="xppm",AH2202/VLOOKUP($G2202,$K$11:$Z$28,X$1,0),IF(LEFT($J2202,1)="E",AH2202/VLOOKUP($J2202,$K$11:$Z$28,X$1,0),AH2202/X$6)),"")</f>
        <v>2761.4316666666668</v>
      </c>
      <c r="Z2202" s="101">
        <f>IFERROR(IF(LEFT($G2202,4)="xppm",AJ2202/VLOOKUP($G2202,$K$11:$Z$28,Z$1,0),IF(LEFT($J2202,1)="E",AJ2202/VLOOKUP($J2202,$K$11:$Z$28,Z$1,0),AJ2202/Z$6)),"")</f>
        <v>1853.0508333333335</v>
      </c>
      <c r="AA2202" s="108"/>
      <c r="AB2202" s="99">
        <f>IFERROR(IF(LEFT($G2202,4)="xppm",AL2202/VLOOKUP($G2202,$K$11:$Z$28,AB$1,0),IF(LEFT($J2202,1)="E",AL2202/VLOOKUP($J2202,$K$11:$AB$28,AB$1,0),AL2202/AB$6)),"")</f>
        <v>0</v>
      </c>
      <c r="AC2202" s="110"/>
      <c r="AD2202" s="14">
        <v>7860.83</v>
      </c>
      <c r="AE2202" s="14"/>
      <c r="AF2202" s="14">
        <v>22106.03</v>
      </c>
      <c r="AG2202" s="14"/>
      <c r="AH2202" s="14">
        <v>33137.18</v>
      </c>
      <c r="AI2202" s="14"/>
      <c r="AJ2202" s="14">
        <v>22236.61</v>
      </c>
      <c r="AK2202" s="65"/>
      <c r="AL2202" s="14">
        <v>0</v>
      </c>
      <c r="AM2202" s="65"/>
      <c r="AN2202" s="25">
        <v>2692.17</v>
      </c>
      <c r="AO2202" s="25">
        <v>1789.21</v>
      </c>
      <c r="AP2202" s="25">
        <v>3451.29</v>
      </c>
      <c r="AQ2202" s="25">
        <v>963.46</v>
      </c>
      <c r="AR2202" s="25">
        <v>2666.78</v>
      </c>
      <c r="AS2202" s="25">
        <v>2529.1799999999998</v>
      </c>
      <c r="AT2202" s="25">
        <v>1611.78</v>
      </c>
      <c r="AU2202" s="25">
        <v>4461.87</v>
      </c>
      <c r="AV2202" s="25">
        <v>2012.13</v>
      </c>
      <c r="AW2202" s="25">
        <v>2972.69</v>
      </c>
      <c r="AX2202" s="25">
        <v>1846.21</v>
      </c>
      <c r="AY2202" s="25">
        <v>3041.93</v>
      </c>
      <c r="AZ2202" s="108"/>
      <c r="BA2202" s="10"/>
      <c r="BB2202" s="10"/>
      <c r="BC2202" s="10"/>
      <c r="BD2202" s="10"/>
      <c r="BE2202" s="10"/>
      <c r="BF2202" s="10"/>
      <c r="BG2202" s="10"/>
      <c r="BH2202" s="10"/>
      <c r="BI2202" s="10"/>
      <c r="BJ2202" s="10"/>
      <c r="BK2202" s="10"/>
      <c r="BL2202" s="10"/>
      <c r="BM2202" s="10"/>
      <c r="BN2202" s="10"/>
      <c r="BO2202" s="10"/>
      <c r="BP2202" s="10"/>
      <c r="BQ2202" s="10"/>
      <c r="BR2202" s="10"/>
      <c r="BS2202" s="10"/>
      <c r="BT2202" s="10"/>
      <c r="BU2202" s="10"/>
      <c r="BV2202" s="10"/>
      <c r="BW2202" s="10"/>
      <c r="BX2202" s="10"/>
      <c r="BY2202" s="10"/>
      <c r="BZ2202" s="10"/>
      <c r="CA2202" s="10"/>
      <c r="CB2202" s="10"/>
      <c r="CC2202" s="10"/>
      <c r="CD2202" s="10"/>
      <c r="CE2202" s="10"/>
      <c r="CF2202" s="10"/>
      <c r="CG2202" s="10"/>
      <c r="CH2202" s="10"/>
      <c r="CI2202" s="10"/>
      <c r="CJ2202" s="10"/>
      <c r="CK2202" s="10"/>
      <c r="CL2202" s="10"/>
      <c r="CM2202" s="10"/>
      <c r="CN2202" s="10"/>
      <c r="CO2202" s="10"/>
      <c r="CP2202" s="10"/>
      <c r="CQ2202" s="10"/>
      <c r="CR2202" s="10"/>
      <c r="CS2202" s="10"/>
      <c r="CT2202" s="10"/>
      <c r="CU2202" s="10"/>
      <c r="CV2202" s="10"/>
      <c r="CW2202" s="10"/>
      <c r="CX2202" s="10"/>
      <c r="CY2202" s="10"/>
      <c r="CZ2202" s="10"/>
      <c r="DA2202" s="10"/>
      <c r="DB2202" s="10"/>
      <c r="DC2202" s="10"/>
      <c r="DD2202" s="10"/>
      <c r="DE2202" s="10"/>
      <c r="DF2202" s="10"/>
      <c r="DG2202" s="10"/>
      <c r="DH2202" s="10"/>
      <c r="DI2202" s="10"/>
      <c r="DJ2202" s="10"/>
      <c r="DK2202" s="10"/>
      <c r="DL2202" s="10"/>
      <c r="DM2202" s="10"/>
      <c r="DN2202" s="10"/>
      <c r="DO2202" s="10"/>
      <c r="DP2202" s="10"/>
      <c r="DQ2202" s="10"/>
      <c r="DR2202" s="10"/>
      <c r="DS2202" s="10"/>
    </row>
    <row r="2203" spans="1:123" s="101" customFormat="1" ht="10.95" customHeight="1" x14ac:dyDescent="0.25">
      <c r="A2203" s="75" t="s">
        <v>348</v>
      </c>
      <c r="B2203" s="95" t="str">
        <f t="shared" si="616"/>
        <v>Bud02 2020,5009,'553500',1722.28</v>
      </c>
      <c r="C2203" s="96">
        <f t="shared" si="617"/>
        <v>2020</v>
      </c>
      <c r="D2203" s="96">
        <v>5009</v>
      </c>
      <c r="E2203" s="97">
        <f>IF(LEFT(H2203,1) = "x",H2203,F2203)</f>
        <v>553500</v>
      </c>
      <c r="F2203" s="90">
        <v>553500</v>
      </c>
      <c r="G2203" s="98">
        <f>IF(""="",1,SUBSTITUTE(SUBSTITUTE("","xxp","xpp"),"xppm13","xppm08"))</f>
        <v>1</v>
      </c>
      <c r="H2203" s="98">
        <f>IF(""="",1,"")</f>
        <v>1</v>
      </c>
      <c r="I2203" s="98">
        <f>IF(""="",1,IF(LEFT("",1)&lt;&gt;"E","",1))</f>
        <v>1</v>
      </c>
      <c r="J2203" s="98">
        <f>IF(""="",1,IF(LEFT("",1)="E","",1))</f>
        <v>1</v>
      </c>
      <c r="K2203" s="99" t="s">
        <v>384</v>
      </c>
      <c r="L2203" s="91">
        <v>5009</v>
      </c>
      <c r="M2203" s="100" t="str">
        <f>IF(LEFT($G2203,4)="xppm","*","")</f>
        <v/>
      </c>
      <c r="N2203" s="101" t="str">
        <f>UPPER(TRIM("          TELEPHONE/CELL PHONE"))</f>
        <v>TELEPHONE/CELL PHONE</v>
      </c>
      <c r="P2203" s="102" t="s">
        <v>370</v>
      </c>
      <c r="R2203" s="109">
        <f>IFERROR(IF(1*AB2203&gt;0,AB2203,V2203),V2203)</f>
        <v>1722.28</v>
      </c>
      <c r="S2203" s="108"/>
      <c r="T2203" s="101">
        <f>IFERROR(IF(LEFT($G2203,4)="xppm",AD2203/VLOOKUP($G2203,$K$11:$Z$28,T$1,0),IF(LEFT($J2203,1)="E",AD2203/VLOOKUP($J2203,$K$11:$Z$28,T$1,0),AD2203/T$6)),"")</f>
        <v>1860.13</v>
      </c>
      <c r="V2203" s="101">
        <f>IFERROR(IF(LEFT($G2203,4)="xppm",AF2203/VLOOKUP($G2203,$K$11:$Z$28,V$1,0),IF(LEFT($J2203,1)="E",AF2203/VLOOKUP($J2203,$K$11:$Z$28,V$1,0),AF2203/V$6)),"")</f>
        <v>1722.28</v>
      </c>
      <c r="X2203" s="101">
        <f>IFERROR(IF(LEFT($G2203,4)="xppm",AH2203/VLOOKUP($G2203,$K$11:$Z$28,X$1,0),IF(LEFT($J2203,1)="E",AH2203/VLOOKUP($J2203,$K$11:$Z$28,X$1,0),AH2203/X$6)),"")</f>
        <v>1797.79</v>
      </c>
      <c r="Z2203" s="101">
        <f>IFERROR(IF(LEFT($G2203,4)="xppm",AJ2203/VLOOKUP($G2203,$K$11:$Z$28,Z$1,0),IF(LEFT($J2203,1)="E",AJ2203/VLOOKUP($J2203,$K$11:$Z$28,Z$1,0),AJ2203/Z$6)),"")</f>
        <v>1822.625</v>
      </c>
      <c r="AA2203" s="108"/>
      <c r="AB2203" s="99">
        <f>IFERROR(IF(LEFT($G2203,4)="xppm",AL2203/VLOOKUP($G2203,$K$11:$Z$28,AB$1,0),IF(LEFT($J2203,1)="E",AL2203/VLOOKUP($J2203,$K$11:$AB$28,AB$1,0),AL2203/AB$6)),"")</f>
        <v>0</v>
      </c>
      <c r="AC2203" s="110"/>
      <c r="AD2203" s="14">
        <v>5580.39</v>
      </c>
      <c r="AE2203" s="14"/>
      <c r="AF2203" s="14">
        <v>15500.52</v>
      </c>
      <c r="AG2203" s="14"/>
      <c r="AH2203" s="14">
        <v>21573.48</v>
      </c>
      <c r="AI2203" s="14"/>
      <c r="AJ2203" s="14">
        <v>21871.5</v>
      </c>
      <c r="AK2203" s="65"/>
      <c r="AL2203" s="14">
        <v>0</v>
      </c>
      <c r="AM2203" s="65"/>
      <c r="AN2203" s="25">
        <v>2032.8</v>
      </c>
      <c r="AO2203" s="25">
        <v>1829.09</v>
      </c>
      <c r="AP2203" s="25">
        <v>1933.9</v>
      </c>
      <c r="AQ2203" s="25">
        <v>1898.3</v>
      </c>
      <c r="AR2203" s="25">
        <v>1768.19</v>
      </c>
      <c r="AS2203" s="25">
        <v>1532.49</v>
      </c>
      <c r="AT2203" s="25">
        <v>1703.04</v>
      </c>
      <c r="AU2203" s="25">
        <v>1584.18</v>
      </c>
      <c r="AV2203" s="25">
        <v>1433.93</v>
      </c>
      <c r="AW2203" s="25">
        <v>1999.87</v>
      </c>
      <c r="AX2203" s="25">
        <v>1748.01</v>
      </c>
      <c r="AY2203" s="25">
        <v>1832.51</v>
      </c>
      <c r="AZ2203" s="108"/>
      <c r="BA2203" s="10"/>
      <c r="BB2203" s="10"/>
      <c r="BC2203" s="10"/>
      <c r="BD2203" s="10"/>
      <c r="BE2203" s="10"/>
      <c r="BF2203" s="10"/>
      <c r="BG2203" s="10"/>
      <c r="BH2203" s="10"/>
      <c r="BI2203" s="10"/>
      <c r="BJ2203" s="10"/>
      <c r="BK2203" s="10"/>
      <c r="BL2203" s="10"/>
      <c r="BM2203" s="10"/>
      <c r="BN2203" s="10"/>
      <c r="BO2203" s="10"/>
      <c r="BP2203" s="10"/>
      <c r="BQ2203" s="10"/>
      <c r="BR2203" s="10"/>
      <c r="BS2203" s="10"/>
      <c r="BT2203" s="10"/>
      <c r="BU2203" s="10"/>
      <c r="BV2203" s="10"/>
      <c r="BW2203" s="10"/>
      <c r="BX2203" s="10"/>
      <c r="BY2203" s="10"/>
      <c r="BZ2203" s="10"/>
      <c r="CA2203" s="10"/>
      <c r="CB2203" s="10"/>
      <c r="CC2203" s="10"/>
      <c r="CD2203" s="10"/>
      <c r="CE2203" s="10"/>
      <c r="CF2203" s="10"/>
      <c r="CG2203" s="10"/>
      <c r="CH2203" s="10"/>
      <c r="CI2203" s="10"/>
      <c r="CJ2203" s="10"/>
      <c r="CK2203" s="10"/>
      <c r="CL2203" s="10"/>
      <c r="CM2203" s="10"/>
      <c r="CN2203" s="10"/>
      <c r="CO2203" s="10"/>
      <c r="CP2203" s="10"/>
      <c r="CQ2203" s="10"/>
      <c r="CR2203" s="10"/>
      <c r="CS2203" s="10"/>
      <c r="CT2203" s="10"/>
      <c r="CU2203" s="10"/>
      <c r="CV2203" s="10"/>
      <c r="CW2203" s="10"/>
      <c r="CX2203" s="10"/>
      <c r="CY2203" s="10"/>
      <c r="CZ2203" s="10"/>
      <c r="DA2203" s="10"/>
      <c r="DB2203" s="10"/>
      <c r="DC2203" s="10"/>
      <c r="DD2203" s="10"/>
      <c r="DE2203" s="10"/>
      <c r="DF2203" s="10"/>
      <c r="DG2203" s="10"/>
      <c r="DH2203" s="10"/>
      <c r="DI2203" s="10"/>
      <c r="DJ2203" s="10"/>
      <c r="DK2203" s="10"/>
      <c r="DL2203" s="10"/>
      <c r="DM2203" s="10"/>
      <c r="DN2203" s="10"/>
      <c r="DO2203" s="10"/>
      <c r="DP2203" s="10"/>
      <c r="DQ2203" s="10"/>
      <c r="DR2203" s="10"/>
      <c r="DS2203" s="10"/>
    </row>
    <row r="2204" spans="1:123" s="101" customFormat="1" ht="10.95" customHeight="1" x14ac:dyDescent="0.25">
      <c r="A2204" s="75" t="s">
        <v>348</v>
      </c>
      <c r="B2204" s="95" t="str">
        <f t="shared" si="616"/>
        <v>Bud02 2020,5009,'555000',219.974444444444</v>
      </c>
      <c r="C2204" s="96">
        <f t="shared" si="617"/>
        <v>2020</v>
      </c>
      <c r="D2204" s="96">
        <v>5009</v>
      </c>
      <c r="E2204" s="97">
        <f>IF(LEFT(H2204,1) = "x",H2204,F2204)</f>
        <v>555000</v>
      </c>
      <c r="F2204" s="90">
        <v>555000</v>
      </c>
      <c r="G2204" s="98">
        <f>IF(""="",1,SUBSTITUTE(SUBSTITUTE("","xxp","xpp"),"xppm13","xppm08"))</f>
        <v>1</v>
      </c>
      <c r="H2204" s="98">
        <f>IF(""="",1,"")</f>
        <v>1</v>
      </c>
      <c r="I2204" s="98">
        <f>IF(""="",1,IF(LEFT("",1)&lt;&gt;"E","",1))</f>
        <v>1</v>
      </c>
      <c r="J2204" s="98">
        <f>IF(""="",1,IF(LEFT("",1)="E","",1))</f>
        <v>1</v>
      </c>
      <c r="K2204" s="99" t="s">
        <v>385</v>
      </c>
      <c r="L2204" s="91">
        <v>5009</v>
      </c>
      <c r="M2204" s="100" t="str">
        <f>IF(LEFT($G2204,4)="xppm","*","")</f>
        <v/>
      </c>
      <c r="N2204" s="101" t="str">
        <f>UPPER(TRIM("          DONATIONS"))</f>
        <v>DONATIONS</v>
      </c>
      <c r="P2204" s="102" t="s">
        <v>386</v>
      </c>
      <c r="R2204" s="109">
        <f>IFERROR(IF(1*AB2204&gt;0,AB2204,V2204),V2204)</f>
        <v>219.97444444444443</v>
      </c>
      <c r="S2204" s="108"/>
      <c r="T2204" s="101">
        <f>IFERROR(IF(LEFT($G2204,4)="xppm",AD2204/VLOOKUP($G2204,$K$11:$Z$28,T$1,0),IF(LEFT($J2204,1)="E",AD2204/VLOOKUP($J2204,$K$11:$Z$28,T$1,0),AD2204/T$6)),"")</f>
        <v>174.43666666666664</v>
      </c>
      <c r="V2204" s="101">
        <f>IFERROR(IF(LEFT($G2204,4)="xppm",AF2204/VLOOKUP($G2204,$K$11:$Z$28,V$1,0),IF(LEFT($J2204,1)="E",AF2204/VLOOKUP($J2204,$K$11:$Z$28,V$1,0),AF2204/V$6)),"")</f>
        <v>219.97444444444443</v>
      </c>
      <c r="X2204" s="101">
        <f>IFERROR(IF(LEFT($G2204,4)="xppm",AH2204/VLOOKUP($G2204,$K$11:$Z$28,X$1,0),IF(LEFT($J2204,1)="E",AH2204/VLOOKUP($J2204,$K$11:$Z$28,X$1,0),AH2204/X$6)),"")</f>
        <v>524.9375</v>
      </c>
      <c r="Z2204" s="101">
        <f>IFERROR(IF(LEFT($G2204,4)="xppm",AJ2204/VLOOKUP($G2204,$K$11:$Z$28,Z$1,0),IF(LEFT($J2204,1)="E",AJ2204/VLOOKUP($J2204,$K$11:$Z$28,Z$1,0),AJ2204/Z$6)),"")</f>
        <v>525.11333300000001</v>
      </c>
      <c r="AA2204" s="108"/>
      <c r="AB2204" s="99">
        <f>IFERROR(IF(LEFT($G2204,4)="xppm",AL2204/VLOOKUP($G2204,$K$11:$Z$28,AB$1,0),IF(LEFT($J2204,1)="E",AL2204/VLOOKUP($J2204,$K$11:$AB$28,AB$1,0),AL2204/AB$6)),"")</f>
        <v>0</v>
      </c>
      <c r="AC2204" s="110"/>
      <c r="AD2204" s="14">
        <v>523.30999999999995</v>
      </c>
      <c r="AE2204" s="14"/>
      <c r="AF2204" s="14">
        <v>1979.77</v>
      </c>
      <c r="AG2204" s="14"/>
      <c r="AH2204" s="14">
        <v>6299.25</v>
      </c>
      <c r="AI2204" s="14"/>
      <c r="AJ2204" s="14">
        <v>6301.3599960000001</v>
      </c>
      <c r="AK2204" s="65"/>
      <c r="AL2204" s="14">
        <v>0</v>
      </c>
      <c r="AM2204" s="65"/>
      <c r="AN2204" s="25">
        <v>891.25</v>
      </c>
      <c r="AO2204" s="25">
        <v>492.14</v>
      </c>
      <c r="AP2204" s="25">
        <v>282.69</v>
      </c>
      <c r="AQ2204" s="25">
        <v>60</v>
      </c>
      <c r="AR2204" s="25">
        <v>380</v>
      </c>
      <c r="AS2204" s="25">
        <v>922.71</v>
      </c>
      <c r="AT2204" s="25">
        <v>31.25</v>
      </c>
      <c r="AU2204" s="25">
        <v>31.25</v>
      </c>
      <c r="AV2204" s="25">
        <v>31.25</v>
      </c>
      <c r="AW2204" s="25">
        <v>460.81</v>
      </c>
      <c r="AX2204" s="25">
        <v>31.25</v>
      </c>
      <c r="AY2204" s="25">
        <v>31.25</v>
      </c>
      <c r="AZ2204" s="108"/>
      <c r="BA2204" s="10"/>
      <c r="BB2204" s="10"/>
      <c r="BC2204" s="10"/>
      <c r="BD2204" s="10"/>
      <c r="BE2204" s="10"/>
      <c r="BF2204" s="10"/>
      <c r="BG2204" s="10"/>
      <c r="BH2204" s="10"/>
      <c r="BI2204" s="10"/>
      <c r="BJ2204" s="10"/>
      <c r="BK2204" s="10"/>
      <c r="BL2204" s="10"/>
      <c r="BM2204" s="10"/>
      <c r="BN2204" s="10"/>
      <c r="BO2204" s="10"/>
      <c r="BP2204" s="10"/>
      <c r="BQ2204" s="10"/>
      <c r="BR2204" s="10"/>
      <c r="BS2204" s="10"/>
      <c r="BT2204" s="10"/>
      <c r="BU2204" s="10"/>
      <c r="BV2204" s="10"/>
      <c r="BW2204" s="10"/>
      <c r="BX2204" s="10"/>
      <c r="BY2204" s="10"/>
      <c r="BZ2204" s="10"/>
      <c r="CA2204" s="10"/>
      <c r="CB2204" s="10"/>
      <c r="CC2204" s="10"/>
      <c r="CD2204" s="10"/>
      <c r="CE2204" s="10"/>
      <c r="CF2204" s="10"/>
      <c r="CG2204" s="10"/>
      <c r="CH2204" s="10"/>
      <c r="CI2204" s="10"/>
      <c r="CJ2204" s="10"/>
      <c r="CK2204" s="10"/>
      <c r="CL2204" s="10"/>
      <c r="CM2204" s="10"/>
      <c r="CN2204" s="10"/>
      <c r="CO2204" s="10"/>
      <c r="CP2204" s="10"/>
      <c r="CQ2204" s="10"/>
      <c r="CR2204" s="10"/>
      <c r="CS2204" s="10"/>
      <c r="CT2204" s="10"/>
      <c r="CU2204" s="10"/>
      <c r="CV2204" s="10"/>
      <c r="CW2204" s="10"/>
      <c r="CX2204" s="10"/>
      <c r="CY2204" s="10"/>
      <c r="CZ2204" s="10"/>
      <c r="DA2204" s="10"/>
      <c r="DB2204" s="10"/>
      <c r="DC2204" s="10"/>
      <c r="DD2204" s="10"/>
      <c r="DE2204" s="10"/>
      <c r="DF2204" s="10"/>
      <c r="DG2204" s="10"/>
      <c r="DH2204" s="10"/>
      <c r="DI2204" s="10"/>
      <c r="DJ2204" s="10"/>
      <c r="DK2204" s="10"/>
      <c r="DL2204" s="10"/>
      <c r="DM2204" s="10"/>
      <c r="DN2204" s="10"/>
      <c r="DO2204" s="10"/>
      <c r="DP2204" s="10"/>
      <c r="DQ2204" s="10"/>
      <c r="DR2204" s="10"/>
      <c r="DS2204" s="10"/>
    </row>
    <row r="2205" spans="1:123" s="101" customFormat="1" ht="10.95" customHeight="1" x14ac:dyDescent="0.25">
      <c r="A2205" s="75" t="s">
        <v>348</v>
      </c>
      <c r="B2205" s="95" t="str">
        <f t="shared" si="616"/>
        <v>Bud02 2020,5009,'xga001',0.000409810838488628</v>
      </c>
      <c r="C2205" s="96">
        <f t="shared" si="617"/>
        <v>2020</v>
      </c>
      <c r="D2205" s="96">
        <v>5009</v>
      </c>
      <c r="E2205" s="97" t="str">
        <f>IF(LEFT(H2205,1) = "x",H2205,F2205)</f>
        <v>xga001</v>
      </c>
      <c r="F2205" s="90">
        <v>555500</v>
      </c>
      <c r="G2205" s="98">
        <f>IF(""="",1,SUBSTITUTE(SUBSTITUTE("","xxp","xpp"),"xppm13","xppm08"))</f>
        <v>1</v>
      </c>
      <c r="H2205" s="98" t="str">
        <f>IF("xga001"="",1,"xga001")</f>
        <v>xga001</v>
      </c>
      <c r="I2205" s="98">
        <f>IF("E1z"="",1,IF(LEFT("E1z",1)&lt;&gt;"E","E1z",1))</f>
        <v>1</v>
      </c>
      <c r="J2205" s="98" t="str">
        <f>IF("E1z"="",1,IF(LEFT("E1z",1)="E","E1z",1))</f>
        <v>E1z</v>
      </c>
      <c r="K2205" s="99" t="s">
        <v>387</v>
      </c>
      <c r="L2205" s="91">
        <v>5009</v>
      </c>
      <c r="M2205" s="100" t="str">
        <f>IF(LEFT($G2205,4)="xppm","*","")</f>
        <v/>
      </c>
      <c r="N2205" s="101" t="str">
        <f>UPPER(TRIM("          BAD DEBT"))</f>
        <v>BAD DEBT</v>
      </c>
      <c r="P2205" s="102" t="s">
        <v>388</v>
      </c>
      <c r="R2205" s="109">
        <f>IFERROR(IF(1*AB2205&gt;0,AB2205,V2205),V2205)</f>
        <v>4.098108384886285E-4</v>
      </c>
      <c r="S2205" s="108"/>
      <c r="T2205" s="101">
        <f>IFERROR(IF(LEFT($G2205,4)="xppm",AD2205/VLOOKUP($G2205,$K$11:$Z$28,T$1,0),IF(LEFT($J2205,1)="E",AD2205/VLOOKUP($J2205,$K$11:$Z$28,T$1,0),AD2205/T$6)),"")</f>
        <v>4.0767459933768637E-4</v>
      </c>
      <c r="V2205" s="101">
        <f>IFERROR(IF(LEFT($G2205,4)="xppm",AF2205/VLOOKUP($G2205,$K$11:$Z$28,V$1,0),IF(LEFT($J2205,1)="E",AF2205/VLOOKUP($J2205,$K$11:$Z$28,V$1,0),AF2205/V$6)),"")</f>
        <v>4.098108384886285E-4</v>
      </c>
      <c r="X2205" s="101">
        <f>IFERROR(IF(LEFT($G2205,4)="xppm",AH2205/VLOOKUP($G2205,$K$11:$Z$28,X$1,0),IF(LEFT($J2205,1)="E",AH2205/VLOOKUP($J2205,$K$11:$Z$28,X$1,0),AH2205/X$6)),"")</f>
        <v>7.3265443816455922E-4</v>
      </c>
      <c r="Z2205" s="101">
        <f>IFERROR(IF(LEFT($G2205,4)="xppm",AJ2205/VLOOKUP($G2205,$K$11:$Z$28,Z$1,0),IF(LEFT($J2205,1)="E",AJ2205/VLOOKUP($J2205,$K$11:$Z$28,Z$1,0),AJ2205/Z$6)),"")</f>
        <v>4.3083738004367404E-4</v>
      </c>
      <c r="AA2205" s="108"/>
      <c r="AB2205" s="99" t="str">
        <f>IFERROR(IF(LEFT($G2205,4)="xppm",AL2205/VLOOKUP($G2205,$K$11:$Z$28,AB$1,0),IF(LEFT($J2205,1)="E",AL2205/VLOOKUP($J2205,$K$11:$AB$28,AB$1,0),AL2205/AB$6)),"")</f>
        <v/>
      </c>
      <c r="AC2205" s="110"/>
      <c r="AD2205" s="14">
        <v>45186.42</v>
      </c>
      <c r="AE2205" s="14"/>
      <c r="AF2205" s="14">
        <v>136611.94</v>
      </c>
      <c r="AG2205" s="14"/>
      <c r="AH2205" s="14">
        <v>265674.53999999998</v>
      </c>
      <c r="AI2205" s="14"/>
      <c r="AJ2205" s="14">
        <v>181766.79336800001</v>
      </c>
      <c r="AK2205" s="65"/>
      <c r="AL2205" s="14">
        <v>0</v>
      </c>
      <c r="AM2205" s="65"/>
      <c r="AN2205" s="25">
        <v>26271.21</v>
      </c>
      <c r="AO2205" s="25">
        <v>27423.98</v>
      </c>
      <c r="AP2205" s="25">
        <v>28561.34</v>
      </c>
      <c r="AQ2205" s="25">
        <v>16179.9</v>
      </c>
      <c r="AR2205" s="25">
        <v>15829.66</v>
      </c>
      <c r="AS2205" s="25">
        <v>15237.38</v>
      </c>
      <c r="AT2205" s="25">
        <v>15132.97</v>
      </c>
      <c r="AU2205" s="25">
        <v>15020.81</v>
      </c>
      <c r="AV2205" s="25">
        <v>14024.8</v>
      </c>
      <c r="AW2205" s="25">
        <v>16104.38</v>
      </c>
      <c r="AX2205" s="25">
        <v>14622.9</v>
      </c>
      <c r="AY2205" s="25">
        <v>14459.14</v>
      </c>
      <c r="AZ2205" s="108"/>
      <c r="BA2205" s="10"/>
      <c r="BB2205" s="10"/>
      <c r="BC2205" s="10"/>
      <c r="BD2205" s="10"/>
      <c r="BE2205" s="10"/>
      <c r="BF2205" s="10"/>
      <c r="BG2205" s="10"/>
      <c r="BH2205" s="10"/>
      <c r="BI2205" s="10"/>
      <c r="BJ2205" s="10"/>
      <c r="BK2205" s="10"/>
      <c r="BL2205" s="10"/>
      <c r="BM2205" s="10"/>
      <c r="BN2205" s="10"/>
      <c r="BO2205" s="10"/>
      <c r="BP2205" s="10"/>
      <c r="BQ2205" s="10"/>
      <c r="BR2205" s="10"/>
      <c r="BS2205" s="10"/>
      <c r="BT2205" s="10"/>
      <c r="BU2205" s="10"/>
      <c r="BV2205" s="10"/>
      <c r="BW2205" s="10"/>
      <c r="BX2205" s="10"/>
      <c r="BY2205" s="10"/>
      <c r="BZ2205" s="10"/>
      <c r="CA2205" s="10"/>
      <c r="CB2205" s="10"/>
      <c r="CC2205" s="10"/>
      <c r="CD2205" s="10"/>
      <c r="CE2205" s="10"/>
      <c r="CF2205" s="10"/>
      <c r="CG2205" s="10"/>
      <c r="CH2205" s="10"/>
      <c r="CI2205" s="10"/>
      <c r="CJ2205" s="10"/>
      <c r="CK2205" s="10"/>
      <c r="CL2205" s="10"/>
      <c r="CM2205" s="10"/>
      <c r="CN2205" s="10"/>
      <c r="CO2205" s="10"/>
      <c r="CP2205" s="10"/>
      <c r="CQ2205" s="10"/>
      <c r="CR2205" s="10"/>
      <c r="CS2205" s="10"/>
      <c r="CT2205" s="10"/>
      <c r="CU2205" s="10"/>
      <c r="CV2205" s="10"/>
      <c r="CW2205" s="10"/>
      <c r="CX2205" s="10"/>
      <c r="CY2205" s="10"/>
      <c r="CZ2205" s="10"/>
      <c r="DA2205" s="10"/>
      <c r="DB2205" s="10"/>
      <c r="DC2205" s="10"/>
      <c r="DD2205" s="10"/>
      <c r="DE2205" s="10"/>
      <c r="DF2205" s="10"/>
      <c r="DG2205" s="10"/>
      <c r="DH2205" s="10"/>
      <c r="DI2205" s="10"/>
      <c r="DJ2205" s="10"/>
      <c r="DK2205" s="10"/>
      <c r="DL2205" s="10"/>
      <c r="DM2205" s="10"/>
      <c r="DN2205" s="10"/>
      <c r="DO2205" s="10"/>
      <c r="DP2205" s="10"/>
      <c r="DQ2205" s="10"/>
      <c r="DR2205" s="10"/>
      <c r="DS2205" s="10"/>
    </row>
    <row r="2206" spans="1:123" s="101" customFormat="1" ht="10.95" customHeight="1" x14ac:dyDescent="0.25">
      <c r="A2206" s="75" t="s">
        <v>348</v>
      </c>
      <c r="B2206" s="95" t="str">
        <f t="shared" si="616"/>
        <v>Bud02 2020,5009,'556000',39095.9244444444</v>
      </c>
      <c r="C2206" s="96">
        <f t="shared" si="617"/>
        <v>2020</v>
      </c>
      <c r="D2206" s="96">
        <v>5009</v>
      </c>
      <c r="E2206" s="97">
        <f>IF(LEFT(H2206,1) = "x",H2206,F2206)</f>
        <v>556000</v>
      </c>
      <c r="F2206" s="90">
        <v>556000</v>
      </c>
      <c r="G2206" s="98">
        <f>IF(""="",1,SUBSTITUTE(SUBSTITUTE("","xxp","xpp"),"xppm13","xppm08"))</f>
        <v>1</v>
      </c>
      <c r="H2206" s="98">
        <f>IF(""="",1,"")</f>
        <v>1</v>
      </c>
      <c r="I2206" s="98">
        <f>IF(""="",1,IF(LEFT("",1)&lt;&gt;"E","",1))</f>
        <v>1</v>
      </c>
      <c r="J2206" s="98">
        <f>IF(""="",1,IF(LEFT("",1)="E","",1))</f>
        <v>1</v>
      </c>
      <c r="K2206" s="99" t="s">
        <v>389</v>
      </c>
      <c r="L2206" s="91">
        <v>5009</v>
      </c>
      <c r="M2206" s="100" t="str">
        <f>IF(LEFT($G2206,4)="xppm","*","")</f>
        <v/>
      </c>
      <c r="N2206" s="101" t="str">
        <f>UPPER(TRIM("          MEDICAID BED TAX"))</f>
        <v>MEDICAID BED TAX</v>
      </c>
      <c r="P2206" s="102" t="s">
        <v>356</v>
      </c>
      <c r="R2206" s="109">
        <f>IFERROR(IF(1*AB2206&gt;0,AB2206,V2206),V2206)</f>
        <v>39095.924444444448</v>
      </c>
      <c r="S2206" s="108"/>
      <c r="T2206" s="101">
        <f>IFERROR(IF(LEFT($G2206,4)="xppm",AD2206/VLOOKUP($G2206,$K$11:$Z$28,T$1,0),IF(LEFT($J2206,1)="E",AD2206/VLOOKUP($J2206,$K$11:$Z$28,T$1,0),AD2206/T$6)),"")</f>
        <v>42685.053333333337</v>
      </c>
      <c r="V2206" s="101">
        <f>IFERROR(IF(LEFT($G2206,4)="xppm",AF2206/VLOOKUP($G2206,$K$11:$Z$28,V$1,0),IF(LEFT($J2206,1)="E",AF2206/VLOOKUP($J2206,$K$11:$Z$28,V$1,0),AF2206/V$6)),"")</f>
        <v>39095.924444444448</v>
      </c>
      <c r="X2206" s="101">
        <f>IFERROR(IF(LEFT($G2206,4)="xppm",AH2206/VLOOKUP($G2206,$K$11:$Z$28,X$1,0),IF(LEFT($J2206,1)="E",AH2206/VLOOKUP($J2206,$K$11:$Z$28,X$1,0),AH2206/X$6)),"")</f>
        <v>36456.123333333329</v>
      </c>
      <c r="Z2206" s="101">
        <f>IFERROR(IF(LEFT($G2206,4)="xppm",AJ2206/VLOOKUP($G2206,$K$11:$Z$28,Z$1,0),IF(LEFT($J2206,1)="E",AJ2206/VLOOKUP($J2206,$K$11:$Z$28,Z$1,0),AJ2206/Z$6)),"")</f>
        <v>37301.409999999996</v>
      </c>
      <c r="AA2206" s="108"/>
      <c r="AB2206" s="99">
        <f>IFERROR(IF(LEFT($G2206,4)="xppm",AL2206/VLOOKUP($G2206,$K$11:$Z$28,AB$1,0),IF(LEFT($J2206,1)="E",AL2206/VLOOKUP($J2206,$K$11:$AB$28,AB$1,0),AL2206/AB$6)),"")</f>
        <v>0</v>
      </c>
      <c r="AC2206" s="110"/>
      <c r="AD2206" s="14">
        <v>128055.16</v>
      </c>
      <c r="AE2206" s="14"/>
      <c r="AF2206" s="14">
        <v>351863.32</v>
      </c>
      <c r="AG2206" s="14"/>
      <c r="AH2206" s="14">
        <v>437473.48</v>
      </c>
      <c r="AI2206" s="14"/>
      <c r="AJ2206" s="14">
        <v>447616.92</v>
      </c>
      <c r="AK2206" s="65"/>
      <c r="AL2206" s="14">
        <v>0</v>
      </c>
      <c r="AM2206" s="65"/>
      <c r="AN2206" s="25">
        <v>36174.379999999997</v>
      </c>
      <c r="AO2206" s="25">
        <v>36174.379999999997</v>
      </c>
      <c r="AP2206" s="25">
        <v>39555.32</v>
      </c>
      <c r="AQ2206" s="25">
        <v>37301.360000000001</v>
      </c>
      <c r="AR2206" s="25">
        <v>37301.360000000001</v>
      </c>
      <c r="AS2206" s="25">
        <v>37301.360000000001</v>
      </c>
      <c r="AT2206" s="25">
        <v>37301.360000000001</v>
      </c>
      <c r="AU2206" s="25">
        <v>37301.360000000001</v>
      </c>
      <c r="AV2206" s="25">
        <v>37301.360000000001</v>
      </c>
      <c r="AW2206" s="25">
        <v>37301.360000000001</v>
      </c>
      <c r="AX2206" s="25">
        <v>45376.9</v>
      </c>
      <c r="AY2206" s="25">
        <v>45376.9</v>
      </c>
      <c r="AZ2206" s="108"/>
      <c r="BA2206" s="10"/>
      <c r="BB2206" s="10"/>
      <c r="BC2206" s="10"/>
      <c r="BD2206" s="10"/>
      <c r="BE2206" s="10"/>
      <c r="BF2206" s="10"/>
      <c r="BG2206" s="10"/>
      <c r="BH2206" s="10"/>
      <c r="BI2206" s="10"/>
      <c r="BJ2206" s="10"/>
      <c r="BK2206" s="10"/>
      <c r="BL2206" s="10"/>
      <c r="BM2206" s="10"/>
      <c r="BN2206" s="10"/>
      <c r="BO2206" s="10"/>
      <c r="BP2206" s="10"/>
      <c r="BQ2206" s="10"/>
      <c r="BR2206" s="10"/>
      <c r="BS2206" s="10"/>
      <c r="BT2206" s="10"/>
      <c r="BU2206" s="10"/>
      <c r="BV2206" s="10"/>
      <c r="BW2206" s="10"/>
      <c r="BX2206" s="10"/>
      <c r="BY2206" s="10"/>
      <c r="BZ2206" s="10"/>
      <c r="CA2206" s="10"/>
      <c r="CB2206" s="10"/>
      <c r="CC2206" s="10"/>
      <c r="CD2206" s="10"/>
      <c r="CE2206" s="10"/>
      <c r="CF2206" s="10"/>
      <c r="CG2206" s="10"/>
      <c r="CH2206" s="10"/>
      <c r="CI2206" s="10"/>
      <c r="CJ2206" s="10"/>
      <c r="CK2206" s="10"/>
      <c r="CL2206" s="10"/>
      <c r="CM2206" s="10"/>
      <c r="CN2206" s="10"/>
      <c r="CO2206" s="10"/>
      <c r="CP2206" s="10"/>
      <c r="CQ2206" s="10"/>
      <c r="CR2206" s="10"/>
      <c r="CS2206" s="10"/>
      <c r="CT2206" s="10"/>
      <c r="CU2206" s="10"/>
      <c r="CV2206" s="10"/>
      <c r="CW2206" s="10"/>
      <c r="CX2206" s="10"/>
      <c r="CY2206" s="10"/>
      <c r="CZ2206" s="10"/>
      <c r="DA2206" s="10"/>
      <c r="DB2206" s="10"/>
      <c r="DC2206" s="10"/>
      <c r="DD2206" s="10"/>
      <c r="DE2206" s="10"/>
      <c r="DF2206" s="10"/>
      <c r="DG2206" s="10"/>
      <c r="DH2206" s="10"/>
      <c r="DI2206" s="10"/>
      <c r="DJ2206" s="10"/>
      <c r="DK2206" s="10"/>
      <c r="DL2206" s="10"/>
      <c r="DM2206" s="10"/>
      <c r="DN2206" s="10"/>
      <c r="DO2206" s="10"/>
      <c r="DP2206" s="10"/>
      <c r="DQ2206" s="10"/>
      <c r="DR2206" s="10"/>
      <c r="DS2206" s="10"/>
    </row>
    <row r="2207" spans="1:123" ht="4.05" customHeight="1" x14ac:dyDescent="0.25">
      <c r="A2207" s="75" t="s">
        <v>348</v>
      </c>
      <c r="E2207" s="111"/>
      <c r="F2207" s="112"/>
      <c r="T2207" s="25"/>
      <c r="U2207" s="25"/>
      <c r="V2207" s="25"/>
      <c r="W2207" s="25"/>
      <c r="X2207" s="25"/>
      <c r="Y2207" s="25"/>
      <c r="Z2207" s="25"/>
      <c r="AA2207" s="25"/>
      <c r="AB2207" s="14"/>
      <c r="AC2207" s="14"/>
    </row>
    <row r="2208" spans="1:123" s="86" customFormat="1" ht="15" customHeight="1" x14ac:dyDescent="0.25">
      <c r="A2208" s="75" t="s">
        <v>348</v>
      </c>
      <c r="B2208" s="80"/>
      <c r="C2208" s="80"/>
      <c r="D2208" s="80"/>
      <c r="E2208" s="81"/>
      <c r="F2208" s="82"/>
      <c r="G2208" s="81"/>
      <c r="H2208" s="81"/>
      <c r="I2208" s="81"/>
      <c r="J2208" s="81"/>
      <c r="K2208" s="81"/>
      <c r="L2208" s="83">
        <f>L2209</f>
        <v>5009</v>
      </c>
      <c r="M2208" s="84" t="s">
        <v>390</v>
      </c>
      <c r="N2208" s="84"/>
      <c r="O2208" s="84"/>
      <c r="P2208" s="84"/>
      <c r="Q2208" s="84"/>
      <c r="R2208" s="84"/>
      <c r="S2208" s="84"/>
      <c r="T2208" s="84"/>
      <c r="U2208" s="84"/>
      <c r="V2208" s="84"/>
      <c r="W2208" s="84"/>
      <c r="X2208" s="84"/>
      <c r="Y2208" s="84"/>
      <c r="Z2208" s="84"/>
      <c r="AA2208" s="84"/>
      <c r="AB2208" s="81"/>
      <c r="AC2208" s="81"/>
      <c r="AD2208" s="14"/>
      <c r="AE2208" s="14"/>
      <c r="AF2208" s="14"/>
      <c r="AG2208" s="14"/>
      <c r="AH2208" s="14"/>
      <c r="AI2208" s="14"/>
      <c r="AJ2208" s="14"/>
      <c r="AK2208" s="14"/>
      <c r="AL2208" s="14"/>
      <c r="AM2208" s="14"/>
      <c r="AN2208" s="85"/>
      <c r="AO2208" s="85"/>
      <c r="AP2208" s="85"/>
      <c r="AQ2208" s="85"/>
      <c r="AR2208" s="85"/>
      <c r="AS2208" s="85"/>
      <c r="AT2208" s="85"/>
      <c r="AU2208" s="85"/>
      <c r="AV2208" s="85"/>
      <c r="AW2208" s="85"/>
      <c r="AX2208" s="85"/>
      <c r="AY2208" s="85"/>
      <c r="AZ2208" s="84"/>
      <c r="BA2208" s="10"/>
      <c r="BB2208" s="10"/>
      <c r="BC2208" s="10"/>
      <c r="BD2208" s="10"/>
      <c r="BE2208" s="10"/>
      <c r="BF2208" s="10"/>
      <c r="BG2208" s="10"/>
      <c r="BH2208" s="10"/>
      <c r="BI2208" s="10"/>
      <c r="BJ2208" s="10"/>
      <c r="BK2208" s="10"/>
      <c r="BL2208" s="10"/>
      <c r="BM2208" s="10"/>
      <c r="BN2208" s="10"/>
      <c r="BO2208" s="10"/>
      <c r="BP2208" s="10"/>
      <c r="BQ2208" s="10"/>
      <c r="BR2208" s="10"/>
      <c r="BS2208" s="10"/>
      <c r="BT2208" s="10"/>
      <c r="BU2208" s="10"/>
      <c r="BV2208" s="10"/>
      <c r="BW2208" s="10"/>
      <c r="BX2208" s="10"/>
      <c r="BY2208" s="10"/>
      <c r="BZ2208" s="10"/>
      <c r="CA2208" s="10"/>
      <c r="CB2208" s="10"/>
      <c r="CC2208" s="10"/>
      <c r="CD2208" s="10"/>
      <c r="CE2208" s="10"/>
      <c r="CF2208" s="10"/>
      <c r="CG2208" s="10"/>
      <c r="CH2208" s="10"/>
      <c r="CI2208" s="10"/>
      <c r="CJ2208" s="10"/>
      <c r="CK2208" s="10"/>
      <c r="CL2208" s="10"/>
      <c r="CM2208" s="10"/>
      <c r="CN2208" s="10"/>
      <c r="CO2208" s="10"/>
      <c r="CP2208" s="10"/>
      <c r="CQ2208" s="10"/>
      <c r="CR2208" s="10"/>
      <c r="CS2208" s="10"/>
      <c r="CT2208" s="10"/>
      <c r="CU2208" s="10"/>
      <c r="CV2208" s="10"/>
      <c r="CW2208" s="10"/>
      <c r="CX2208" s="10"/>
      <c r="CY2208" s="10"/>
      <c r="CZ2208" s="10"/>
      <c r="DA2208" s="10"/>
      <c r="DB2208" s="10"/>
      <c r="DC2208" s="10"/>
      <c r="DD2208" s="10"/>
      <c r="DE2208" s="10"/>
      <c r="DF2208" s="10"/>
      <c r="DG2208" s="10"/>
      <c r="DH2208" s="10"/>
      <c r="DI2208" s="10"/>
      <c r="DJ2208" s="10"/>
      <c r="DK2208" s="10"/>
      <c r="DL2208" s="10"/>
      <c r="DM2208" s="10"/>
      <c r="DN2208" s="10"/>
      <c r="DO2208" s="10"/>
      <c r="DP2208" s="10"/>
      <c r="DQ2208" s="10"/>
      <c r="DR2208" s="10"/>
      <c r="DS2208" s="10"/>
    </row>
    <row r="2209" spans="1:123" s="101" customFormat="1" ht="10.95" customHeight="1" x14ac:dyDescent="0.25">
      <c r="A2209" s="75" t="s">
        <v>348</v>
      </c>
      <c r="B2209" s="95" t="str">
        <f t="shared" ref="B2209:B2211" si="618">IF(E2209&gt;0,"Bud02 " &amp; C2209 &amp;","&amp;D2209&amp;",'"&amp;E2209&amp;"',"&amp;1*R2209)</f>
        <v>Bud02 2020,5009,'557500',6421.37</v>
      </c>
      <c r="C2209" s="96">
        <f t="shared" ref="C2209:C2211" si="619">$E$5</f>
        <v>2020</v>
      </c>
      <c r="D2209" s="96">
        <v>5009</v>
      </c>
      <c r="E2209" s="97">
        <f>IF(LEFT(H2209,1) = "x",H2209,F2209)</f>
        <v>557500</v>
      </c>
      <c r="F2209" s="90">
        <v>557500</v>
      </c>
      <c r="G2209" s="98">
        <f>IF(""="",1,SUBSTITUTE(SUBSTITUTE("","xxp","xpp"),"xppm13","xppm08"))</f>
        <v>1</v>
      </c>
      <c r="H2209" s="98">
        <f>IF(""="",1,"")</f>
        <v>1</v>
      </c>
      <c r="I2209" s="98">
        <f>IF(""="",1,IF(LEFT("",1)&lt;&gt;"E","",1))</f>
        <v>1</v>
      </c>
      <c r="J2209" s="98">
        <f>IF(""="",1,IF(LEFT("",1)="E","",1))</f>
        <v>1</v>
      </c>
      <c r="K2209" s="99" t="s">
        <v>391</v>
      </c>
      <c r="L2209" s="91">
        <v>5009</v>
      </c>
      <c r="M2209" s="100" t="str">
        <f>IF(LEFT($G2209,4)="xppm","*","")</f>
        <v/>
      </c>
      <c r="N2209" s="101" t="str">
        <f>UPPER(TRIM("          REAL ESTATE TAXES"))</f>
        <v>REAL ESTATE TAXES</v>
      </c>
      <c r="P2209" s="102" t="s">
        <v>356</v>
      </c>
      <c r="R2209" s="109">
        <f>IFERROR(IF(1*AB2209&gt;0,AB2209,V2209),V2209)</f>
        <v>6421.37</v>
      </c>
      <c r="S2209" s="108"/>
      <c r="T2209" s="101">
        <f>IFERROR(IF(LEFT($G2209,4)="xppm",AD2209/VLOOKUP($G2209,$K$11:$Z$28,T$1,0),IF(LEFT($J2209,1)="E",AD2209/VLOOKUP($J2209,$K$11:$Z$28,T$1,0),AD2209/T$6)),"")</f>
        <v>6421.37</v>
      </c>
      <c r="V2209" s="101">
        <f>IFERROR(IF(LEFT($G2209,4)="xppm",AF2209/VLOOKUP($G2209,$K$11:$Z$28,V$1,0),IF(LEFT($J2209,1)="E",AF2209/VLOOKUP($J2209,$K$11:$Z$28,V$1,0),AF2209/V$6)),"")</f>
        <v>6421.37</v>
      </c>
      <c r="X2209" s="101">
        <f>IFERROR(IF(LEFT($G2209,4)="xppm",AH2209/VLOOKUP($G2209,$K$11:$Z$28,X$1,0),IF(LEFT($J2209,1)="E",AH2209/VLOOKUP($J2209,$K$11:$Z$28,X$1,0),AH2209/X$6)),"")</f>
        <v>6170.2249999999995</v>
      </c>
      <c r="Z2209" s="101">
        <f>IFERROR(IF(LEFT($G2209,4)="xppm",AJ2209/VLOOKUP($G2209,$K$11:$Z$28,Z$1,0),IF(LEFT($J2209,1)="E",AJ2209/VLOOKUP($J2209,$K$11:$Z$28,Z$1,0),AJ2209/Z$6)),"")</f>
        <v>6420</v>
      </c>
      <c r="AA2209" s="108"/>
      <c r="AB2209" s="99">
        <f>IFERROR(IF(LEFT($G2209,4)="xppm",AL2209/VLOOKUP($G2209,$K$11:$Z$28,AB$1,0),IF(LEFT($J2209,1)="E",AL2209/VLOOKUP($J2209,$K$11:$AB$28,AB$1,0),AL2209/AB$6)),"")</f>
        <v>0</v>
      </c>
      <c r="AC2209" s="110"/>
      <c r="AD2209" s="14">
        <v>19264.11</v>
      </c>
      <c r="AE2209" s="14"/>
      <c r="AF2209" s="14">
        <v>57792.33</v>
      </c>
      <c r="AG2209" s="14"/>
      <c r="AH2209" s="14">
        <v>74042.7</v>
      </c>
      <c r="AI2209" s="14"/>
      <c r="AJ2209" s="14">
        <v>77040</v>
      </c>
      <c r="AK2209" s="65"/>
      <c r="AL2209" s="14">
        <v>0</v>
      </c>
      <c r="AM2209" s="65"/>
      <c r="AN2209" s="25">
        <v>4769.13</v>
      </c>
      <c r="AO2209" s="25">
        <v>4769.13</v>
      </c>
      <c r="AP2209" s="25">
        <v>4955.55</v>
      </c>
      <c r="AQ2209" s="25">
        <v>6421.37</v>
      </c>
      <c r="AR2209" s="25">
        <v>6421.37</v>
      </c>
      <c r="AS2209" s="25">
        <v>6421.37</v>
      </c>
      <c r="AT2209" s="25">
        <v>6421.37</v>
      </c>
      <c r="AU2209" s="25">
        <v>6421.37</v>
      </c>
      <c r="AV2209" s="25">
        <v>6421.37</v>
      </c>
      <c r="AW2209" s="25">
        <v>6421.37</v>
      </c>
      <c r="AX2209" s="25">
        <v>6421.37</v>
      </c>
      <c r="AY2209" s="25">
        <v>6421.37</v>
      </c>
      <c r="AZ2209" s="108"/>
      <c r="BA2209" s="10"/>
      <c r="BB2209" s="10"/>
      <c r="BC2209" s="10"/>
      <c r="BD2209" s="10"/>
      <c r="BE2209" s="10"/>
      <c r="BF2209" s="10"/>
      <c r="BG2209" s="10"/>
      <c r="BH2209" s="10"/>
      <c r="BI2209" s="10"/>
      <c r="BJ2209" s="10"/>
      <c r="BK2209" s="10"/>
      <c r="BL2209" s="10"/>
      <c r="BM2209" s="10"/>
      <c r="BN2209" s="10"/>
      <c r="BO2209" s="10"/>
      <c r="BP2209" s="10"/>
      <c r="BQ2209" s="10"/>
      <c r="BR2209" s="10"/>
      <c r="BS2209" s="10"/>
      <c r="BT2209" s="10"/>
      <c r="BU2209" s="10"/>
      <c r="BV2209" s="10"/>
      <c r="BW2209" s="10"/>
      <c r="BX2209" s="10"/>
      <c r="BY2209" s="10"/>
      <c r="BZ2209" s="10"/>
      <c r="CA2209" s="10"/>
      <c r="CB2209" s="10"/>
      <c r="CC2209" s="10"/>
      <c r="CD2209" s="10"/>
      <c r="CE2209" s="10"/>
      <c r="CF2209" s="10"/>
      <c r="CG2209" s="10"/>
      <c r="CH2209" s="10"/>
      <c r="CI2209" s="10"/>
      <c r="CJ2209" s="10"/>
      <c r="CK2209" s="10"/>
      <c r="CL2209" s="10"/>
      <c r="CM2209" s="10"/>
      <c r="CN2209" s="10"/>
      <c r="CO2209" s="10"/>
      <c r="CP2209" s="10"/>
      <c r="CQ2209" s="10"/>
      <c r="CR2209" s="10"/>
      <c r="CS2209" s="10"/>
      <c r="CT2209" s="10"/>
      <c r="CU2209" s="10"/>
      <c r="CV2209" s="10"/>
      <c r="CW2209" s="10"/>
      <c r="CX2209" s="10"/>
      <c r="CY2209" s="10"/>
      <c r="CZ2209" s="10"/>
      <c r="DA2209" s="10"/>
      <c r="DB2209" s="10"/>
      <c r="DC2209" s="10"/>
      <c r="DD2209" s="10"/>
      <c r="DE2209" s="10"/>
      <c r="DF2209" s="10"/>
      <c r="DG2209" s="10"/>
      <c r="DH2209" s="10"/>
      <c r="DI2209" s="10"/>
      <c r="DJ2209" s="10"/>
      <c r="DK2209" s="10"/>
      <c r="DL2209" s="10"/>
      <c r="DM2209" s="10"/>
      <c r="DN2209" s="10"/>
      <c r="DO2209" s="10"/>
      <c r="DP2209" s="10"/>
      <c r="DQ2209" s="10"/>
      <c r="DR2209" s="10"/>
      <c r="DS2209" s="10"/>
    </row>
    <row r="2210" spans="1:123" s="101" customFormat="1" ht="10.95" customHeight="1" x14ac:dyDescent="0.25">
      <c r="A2210" s="75" t="s">
        <v>348</v>
      </c>
      <c r="B2210" s="95" t="str">
        <f t="shared" si="618"/>
        <v>Bud02 2020,5009,'558000',9583.63444444445</v>
      </c>
      <c r="C2210" s="96">
        <f t="shared" si="619"/>
        <v>2020</v>
      </c>
      <c r="D2210" s="96">
        <v>5009</v>
      </c>
      <c r="E2210" s="97">
        <f>IF(LEFT(H2210,1) = "x",H2210,F2210)</f>
        <v>558000</v>
      </c>
      <c r="F2210" s="90">
        <v>558000</v>
      </c>
      <c r="G2210" s="98">
        <f>IF(""="",1,SUBSTITUTE(SUBSTITUTE("","xxp","xpp"),"xppm13","xppm08"))</f>
        <v>1</v>
      </c>
      <c r="H2210" s="98">
        <f>IF(""="",1,"")</f>
        <v>1</v>
      </c>
      <c r="I2210" s="98">
        <f>IF(""="",1,IF(LEFT("",1)&lt;&gt;"E","",1))</f>
        <v>1</v>
      </c>
      <c r="J2210" s="98">
        <f>IF(""="",1,IF(LEFT("",1)="E","",1))</f>
        <v>1</v>
      </c>
      <c r="K2210" s="99" t="s">
        <v>392</v>
      </c>
      <c r="L2210" s="91">
        <v>5009</v>
      </c>
      <c r="M2210" s="100" t="str">
        <f>IF(LEFT($G2210,4)="xppm","*","")</f>
        <v/>
      </c>
      <c r="N2210" s="101" t="str">
        <f>UPPER(TRIM("          INSURANCE - GENERAL LIABILITY"))</f>
        <v>INSURANCE - GENERAL LIABILITY</v>
      </c>
      <c r="P2210" s="102" t="s">
        <v>359</v>
      </c>
      <c r="R2210" s="109">
        <f>IFERROR(IF(1*AB2210&gt;0,AB2210,V2210),V2210)</f>
        <v>9583.6344444444458</v>
      </c>
      <c r="S2210" s="108"/>
      <c r="T2210" s="101">
        <f>IFERROR(IF(LEFT($G2210,4)="xppm",AD2210/VLOOKUP($G2210,$K$11:$Z$28,T$1,0),IF(LEFT($J2210,1)="E",AD2210/VLOOKUP($J2210,$K$11:$Z$28,T$1,0),AD2210/T$6)),"")</f>
        <v>9617.56</v>
      </c>
      <c r="V2210" s="101">
        <f>IFERROR(IF(LEFT($G2210,4)="xppm",AF2210/VLOOKUP($G2210,$K$11:$Z$28,V$1,0),IF(LEFT($J2210,1)="E",AF2210/VLOOKUP($J2210,$K$11:$Z$28,V$1,0),AF2210/V$6)),"")</f>
        <v>9583.6344444444458</v>
      </c>
      <c r="X2210" s="101">
        <f>IFERROR(IF(LEFT($G2210,4)="xppm",AH2210/VLOOKUP($G2210,$K$11:$Z$28,X$1,0),IF(LEFT($J2210,1)="E",AH2210/VLOOKUP($J2210,$K$11:$Z$28,X$1,0),AH2210/X$6)),"")</f>
        <v>9389.2124999999996</v>
      </c>
      <c r="Z2210" s="101">
        <f>IFERROR(IF(LEFT($G2210,4)="xppm",AJ2210/VLOOKUP($G2210,$K$11:$Z$28,Z$1,0),IF(LEFT($J2210,1)="E",AJ2210/VLOOKUP($J2210,$K$11:$Z$28,Z$1,0),AJ2210/Z$6)),"")</f>
        <v>9592.0925000000007</v>
      </c>
      <c r="AA2210" s="108"/>
      <c r="AB2210" s="99">
        <f>IFERROR(IF(LEFT($G2210,4)="xppm",AL2210/VLOOKUP($G2210,$K$11:$Z$28,AB$1,0),IF(LEFT($J2210,1)="E",AL2210/VLOOKUP($J2210,$K$11:$AB$28,AB$1,0),AL2210/AB$6)),"")</f>
        <v>0</v>
      </c>
      <c r="AC2210" s="110"/>
      <c r="AD2210" s="14">
        <v>28852.68</v>
      </c>
      <c r="AE2210" s="14"/>
      <c r="AF2210" s="14">
        <v>86252.71</v>
      </c>
      <c r="AG2210" s="14"/>
      <c r="AH2210" s="14">
        <v>112670.55</v>
      </c>
      <c r="AI2210" s="14"/>
      <c r="AJ2210" s="14">
        <v>115105.11</v>
      </c>
      <c r="AK2210" s="65"/>
      <c r="AL2210" s="14">
        <v>0</v>
      </c>
      <c r="AM2210" s="65"/>
      <c r="AN2210" s="25">
        <v>9342.86</v>
      </c>
      <c r="AO2210" s="25">
        <v>9515.7999999999993</v>
      </c>
      <c r="AP2210" s="25">
        <v>9515.81</v>
      </c>
      <c r="AQ2210" s="25">
        <v>9515.81</v>
      </c>
      <c r="AR2210" s="25">
        <v>9515.81</v>
      </c>
      <c r="AS2210" s="25">
        <v>9515.81</v>
      </c>
      <c r="AT2210" s="25">
        <v>9617.52</v>
      </c>
      <c r="AU2210" s="25">
        <v>9617.56</v>
      </c>
      <c r="AV2210" s="25">
        <v>9617.52</v>
      </c>
      <c r="AW2210" s="25">
        <v>9617.56</v>
      </c>
      <c r="AX2210" s="25">
        <v>9617.56</v>
      </c>
      <c r="AY2210" s="25">
        <v>9617.56</v>
      </c>
      <c r="AZ2210" s="108"/>
      <c r="BA2210" s="10"/>
      <c r="BB2210" s="10"/>
      <c r="BC2210" s="10"/>
      <c r="BD2210" s="10"/>
      <c r="BE2210" s="10"/>
      <c r="BF2210" s="10"/>
      <c r="BG2210" s="10"/>
      <c r="BH2210" s="10"/>
      <c r="BI2210" s="10"/>
      <c r="BJ2210" s="10"/>
      <c r="BK2210" s="10"/>
      <c r="BL2210" s="10"/>
      <c r="BM2210" s="10"/>
      <c r="BN2210" s="10"/>
      <c r="BO2210" s="10"/>
      <c r="BP2210" s="10"/>
      <c r="BQ2210" s="10"/>
      <c r="BR2210" s="10"/>
      <c r="BS2210" s="10"/>
      <c r="BT2210" s="10"/>
      <c r="BU2210" s="10"/>
      <c r="BV2210" s="10"/>
      <c r="BW2210" s="10"/>
      <c r="BX2210" s="10"/>
      <c r="BY2210" s="10"/>
      <c r="BZ2210" s="10"/>
      <c r="CA2210" s="10"/>
      <c r="CB2210" s="10"/>
      <c r="CC2210" s="10"/>
      <c r="CD2210" s="10"/>
      <c r="CE2210" s="10"/>
      <c r="CF2210" s="10"/>
      <c r="CG2210" s="10"/>
      <c r="CH2210" s="10"/>
      <c r="CI2210" s="10"/>
      <c r="CJ2210" s="10"/>
      <c r="CK2210" s="10"/>
      <c r="CL2210" s="10"/>
      <c r="CM2210" s="10"/>
      <c r="CN2210" s="10"/>
      <c r="CO2210" s="10"/>
      <c r="CP2210" s="10"/>
      <c r="CQ2210" s="10"/>
      <c r="CR2210" s="10"/>
      <c r="CS2210" s="10"/>
      <c r="CT2210" s="10"/>
      <c r="CU2210" s="10"/>
      <c r="CV2210" s="10"/>
      <c r="CW2210" s="10"/>
      <c r="CX2210" s="10"/>
      <c r="CY2210" s="10"/>
      <c r="CZ2210" s="10"/>
      <c r="DA2210" s="10"/>
      <c r="DB2210" s="10"/>
      <c r="DC2210" s="10"/>
      <c r="DD2210" s="10"/>
      <c r="DE2210" s="10"/>
      <c r="DF2210" s="10"/>
      <c r="DG2210" s="10"/>
      <c r="DH2210" s="10"/>
      <c r="DI2210" s="10"/>
      <c r="DJ2210" s="10"/>
      <c r="DK2210" s="10"/>
      <c r="DL2210" s="10"/>
      <c r="DM2210" s="10"/>
      <c r="DN2210" s="10"/>
      <c r="DO2210" s="10"/>
      <c r="DP2210" s="10"/>
      <c r="DQ2210" s="10"/>
      <c r="DR2210" s="10"/>
      <c r="DS2210" s="10"/>
    </row>
    <row r="2211" spans="1:123" s="101" customFormat="1" ht="10.95" customHeight="1" x14ac:dyDescent="0.25">
      <c r="A2211" s="75" t="s">
        <v>348</v>
      </c>
      <c r="B2211" s="95" t="str">
        <f t="shared" si="618"/>
        <v>Bud02 2020,5009,'558200',1148.62</v>
      </c>
      <c r="C2211" s="96">
        <f t="shared" si="619"/>
        <v>2020</v>
      </c>
      <c r="D2211" s="96">
        <v>5009</v>
      </c>
      <c r="E2211" s="97">
        <f>IF(LEFT(H2211,1) = "x",H2211,F2211)</f>
        <v>558200</v>
      </c>
      <c r="F2211" s="90">
        <v>558200</v>
      </c>
      <c r="G2211" s="98">
        <f>IF(""="",1,SUBSTITUTE(SUBSTITUTE("","xxp","xpp"),"xppm13","xppm08"))</f>
        <v>1</v>
      </c>
      <c r="H2211" s="98">
        <f>IF(""="",1,"")</f>
        <v>1</v>
      </c>
      <c r="I2211" s="98">
        <f>IF(""="",1,IF(LEFT("",1)&lt;&gt;"E","",1))</f>
        <v>1</v>
      </c>
      <c r="J2211" s="98">
        <f>IF(""="",1,IF(LEFT("",1)="E","",1))</f>
        <v>1</v>
      </c>
      <c r="K2211" s="99" t="s">
        <v>393</v>
      </c>
      <c r="L2211" s="91">
        <v>5009</v>
      </c>
      <c r="M2211" s="100" t="str">
        <f>IF(LEFT($G2211,4)="xppm","*","")</f>
        <v/>
      </c>
      <c r="N2211" s="101" t="str">
        <f>UPPER(TRIM("          INSURANCE - PROPERTY/FLOOD"))</f>
        <v>INSURANCE - PROPERTY/FLOOD</v>
      </c>
      <c r="P2211" s="102" t="s">
        <v>359</v>
      </c>
      <c r="R2211" s="109">
        <f>IFERROR(IF(1*AB2211&gt;0,AB2211,V2211),V2211)</f>
        <v>1148.6199999999999</v>
      </c>
      <c r="S2211" s="108"/>
      <c r="T2211" s="101">
        <f>IFERROR(IF(LEFT($G2211,4)="xppm",AD2211/VLOOKUP($G2211,$K$11:$Z$28,T$1,0),IF(LEFT($J2211,1)="E",AD2211/VLOOKUP($J2211,$K$11:$Z$28,T$1,0),AD2211/T$6)),"")</f>
        <v>1148.6200000000001</v>
      </c>
      <c r="V2211" s="101">
        <f>IFERROR(IF(LEFT($G2211,4)="xppm",AF2211/VLOOKUP($G2211,$K$11:$Z$28,V$1,0),IF(LEFT($J2211,1)="E",AF2211/VLOOKUP($J2211,$K$11:$Z$28,V$1,0),AF2211/V$6)),"")</f>
        <v>1148.6199999999999</v>
      </c>
      <c r="X2211" s="101">
        <f>IFERROR(IF(LEFT($G2211,4)="xppm",AH2211/VLOOKUP($G2211,$K$11:$Z$28,X$1,0),IF(LEFT($J2211,1)="E",AH2211/VLOOKUP($J2211,$K$11:$Z$28,X$1,0),AH2211/X$6)),"")</f>
        <v>907.37</v>
      </c>
      <c r="Z2211" s="101">
        <f>IFERROR(IF(LEFT($G2211,4)="xppm",AJ2211/VLOOKUP($G2211,$K$11:$Z$28,Z$1,0),IF(LEFT($J2211,1)="E",AJ2211/VLOOKUP($J2211,$K$11:$Z$28,Z$1,0),AJ2211/Z$6)),"")</f>
        <v>1148.6200000000001</v>
      </c>
      <c r="AA2211" s="108"/>
      <c r="AB2211" s="99">
        <f>IFERROR(IF(LEFT($G2211,4)="xppm",AL2211/VLOOKUP($G2211,$K$11:$Z$28,AB$1,0),IF(LEFT($J2211,1)="E",AL2211/VLOOKUP($J2211,$K$11:$AB$28,AB$1,0),AL2211/AB$6)),"")</f>
        <v>0</v>
      </c>
      <c r="AC2211" s="110"/>
      <c r="AD2211" s="14">
        <v>3445.86</v>
      </c>
      <c r="AE2211" s="14"/>
      <c r="AF2211" s="14">
        <v>10337.58</v>
      </c>
      <c r="AG2211" s="14"/>
      <c r="AH2211" s="14">
        <v>10888.44</v>
      </c>
      <c r="AI2211" s="14"/>
      <c r="AJ2211" s="14">
        <v>13783.44</v>
      </c>
      <c r="AK2211" s="65"/>
      <c r="AL2211" s="14">
        <v>0</v>
      </c>
      <c r="AM2211" s="65"/>
      <c r="AN2211" s="25">
        <v>859.12</v>
      </c>
      <c r="AO2211" s="25">
        <v>1148.6199999999999</v>
      </c>
      <c r="AP2211" s="25">
        <v>1148.6199999999999</v>
      </c>
      <c r="AQ2211" s="25">
        <v>1148.6199999999999</v>
      </c>
      <c r="AR2211" s="25">
        <v>1148.6199999999999</v>
      </c>
      <c r="AS2211" s="25">
        <v>1148.6199999999999</v>
      </c>
      <c r="AT2211" s="25">
        <v>1148.6199999999999</v>
      </c>
      <c r="AU2211" s="25">
        <v>1148.6199999999999</v>
      </c>
      <c r="AV2211" s="25">
        <v>1148.6199999999999</v>
      </c>
      <c r="AW2211" s="25">
        <v>1148.6199999999999</v>
      </c>
      <c r="AX2211" s="25">
        <v>1148.6199999999999</v>
      </c>
      <c r="AY2211" s="25">
        <v>1148.6199999999999</v>
      </c>
      <c r="AZ2211" s="108"/>
      <c r="BA2211" s="10"/>
      <c r="BB2211" s="10"/>
      <c r="BC2211" s="10"/>
      <c r="BD2211" s="10"/>
      <c r="BE2211" s="10"/>
      <c r="BF2211" s="10"/>
      <c r="BG2211" s="10"/>
      <c r="BH2211" s="10"/>
      <c r="BI2211" s="10"/>
      <c r="BJ2211" s="10"/>
      <c r="BK2211" s="10"/>
      <c r="BL2211" s="10"/>
      <c r="BM2211" s="10"/>
      <c r="BN2211" s="10"/>
      <c r="BO2211" s="10"/>
      <c r="BP2211" s="10"/>
      <c r="BQ2211" s="10"/>
      <c r="BR2211" s="10"/>
      <c r="BS2211" s="10"/>
      <c r="BT2211" s="10"/>
      <c r="BU2211" s="10"/>
      <c r="BV2211" s="10"/>
      <c r="BW2211" s="10"/>
      <c r="BX2211" s="10"/>
      <c r="BY2211" s="10"/>
      <c r="BZ2211" s="10"/>
      <c r="CA2211" s="10"/>
      <c r="CB2211" s="10"/>
      <c r="CC2211" s="10"/>
      <c r="CD2211" s="10"/>
      <c r="CE2211" s="10"/>
      <c r="CF2211" s="10"/>
      <c r="CG2211" s="10"/>
      <c r="CH2211" s="10"/>
      <c r="CI2211" s="10"/>
      <c r="CJ2211" s="10"/>
      <c r="CK2211" s="10"/>
      <c r="CL2211" s="10"/>
      <c r="CM2211" s="10"/>
      <c r="CN2211" s="10"/>
      <c r="CO2211" s="10"/>
      <c r="CP2211" s="10"/>
      <c r="CQ2211" s="10"/>
      <c r="CR2211" s="10"/>
      <c r="CS2211" s="10"/>
      <c r="CT2211" s="10"/>
      <c r="CU2211" s="10"/>
      <c r="CV2211" s="10"/>
      <c r="CW2211" s="10"/>
      <c r="CX2211" s="10"/>
      <c r="CY2211" s="10"/>
      <c r="CZ2211" s="10"/>
      <c r="DA2211" s="10"/>
      <c r="DB2211" s="10"/>
      <c r="DC2211" s="10"/>
      <c r="DD2211" s="10"/>
      <c r="DE2211" s="10"/>
      <c r="DF2211" s="10"/>
      <c r="DG2211" s="10"/>
      <c r="DH2211" s="10"/>
      <c r="DI2211" s="10"/>
      <c r="DJ2211" s="10"/>
      <c r="DK2211" s="10"/>
      <c r="DL2211" s="10"/>
      <c r="DM2211" s="10"/>
      <c r="DN2211" s="10"/>
      <c r="DO2211" s="10"/>
      <c r="DP2211" s="10"/>
      <c r="DQ2211" s="10"/>
      <c r="DR2211" s="10"/>
      <c r="DS2211" s="10"/>
    </row>
    <row r="2212" spans="1:123" ht="4.05" customHeight="1" x14ac:dyDescent="0.25">
      <c r="A2212" s="75" t="s">
        <v>348</v>
      </c>
      <c r="E2212" s="111"/>
      <c r="F2212" s="112"/>
      <c r="T2212" s="25"/>
      <c r="U2212" s="25"/>
      <c r="V2212" s="25"/>
      <c r="W2212" s="25"/>
      <c r="X2212" s="25"/>
      <c r="Y2212" s="25"/>
      <c r="Z2212" s="25"/>
      <c r="AA2212" s="25"/>
      <c r="AB2212" s="14"/>
      <c r="AC2212" s="14"/>
    </row>
    <row r="2213" spans="1:123" s="86" customFormat="1" ht="15" customHeight="1" x14ac:dyDescent="0.25">
      <c r="A2213" s="75" t="s">
        <v>348</v>
      </c>
      <c r="B2213" s="80"/>
      <c r="C2213" s="80"/>
      <c r="D2213" s="80"/>
      <c r="E2213" s="81"/>
      <c r="F2213" s="82"/>
      <c r="G2213" s="81"/>
      <c r="H2213" s="81"/>
      <c r="I2213" s="81"/>
      <c r="J2213" s="81"/>
      <c r="K2213" s="81"/>
      <c r="L2213" s="83">
        <f>L2214</f>
        <v>5009</v>
      </c>
      <c r="M2213" s="84" t="s">
        <v>394</v>
      </c>
      <c r="N2213" s="84"/>
      <c r="O2213" s="84"/>
      <c r="P2213" s="84"/>
      <c r="Q2213" s="84"/>
      <c r="R2213" s="84"/>
      <c r="S2213" s="84"/>
      <c r="T2213" s="84"/>
      <c r="U2213" s="84"/>
      <c r="V2213" s="84"/>
      <c r="W2213" s="84"/>
      <c r="X2213" s="84"/>
      <c r="Y2213" s="84"/>
      <c r="Z2213" s="84"/>
      <c r="AA2213" s="84"/>
      <c r="AB2213" s="81"/>
      <c r="AC2213" s="81"/>
      <c r="AD2213" s="14"/>
      <c r="AE2213" s="14"/>
      <c r="AF2213" s="14"/>
      <c r="AG2213" s="14"/>
      <c r="AH2213" s="14"/>
      <c r="AI2213" s="14"/>
      <c r="AJ2213" s="14"/>
      <c r="AK2213" s="14"/>
      <c r="AL2213" s="14"/>
      <c r="AM2213" s="14"/>
      <c r="AN2213" s="85"/>
      <c r="AO2213" s="85"/>
      <c r="AP2213" s="85"/>
      <c r="AQ2213" s="85"/>
      <c r="AR2213" s="85"/>
      <c r="AS2213" s="85"/>
      <c r="AT2213" s="85"/>
      <c r="AU2213" s="85"/>
      <c r="AV2213" s="85"/>
      <c r="AW2213" s="85"/>
      <c r="AX2213" s="85"/>
      <c r="AY2213" s="85"/>
      <c r="AZ2213" s="84"/>
      <c r="BA2213" s="10"/>
      <c r="BB2213" s="10"/>
      <c r="BC2213" s="10"/>
      <c r="BD2213" s="10"/>
      <c r="BE2213" s="10"/>
      <c r="BF2213" s="10"/>
      <c r="BG2213" s="10"/>
      <c r="BH2213" s="10"/>
      <c r="BI2213" s="10"/>
      <c r="BJ2213" s="10"/>
      <c r="BK2213" s="10"/>
      <c r="BL2213" s="10"/>
      <c r="BM2213" s="10"/>
      <c r="BN2213" s="10"/>
      <c r="BO2213" s="10"/>
      <c r="BP2213" s="10"/>
      <c r="BQ2213" s="10"/>
      <c r="BR2213" s="10"/>
      <c r="BS2213" s="10"/>
      <c r="BT2213" s="10"/>
      <c r="BU2213" s="10"/>
      <c r="BV2213" s="10"/>
      <c r="BW2213" s="10"/>
      <c r="BX2213" s="10"/>
      <c r="BY2213" s="10"/>
      <c r="BZ2213" s="10"/>
      <c r="CA2213" s="10"/>
      <c r="CB2213" s="10"/>
      <c r="CC2213" s="10"/>
      <c r="CD2213" s="10"/>
      <c r="CE2213" s="10"/>
      <c r="CF2213" s="10"/>
      <c r="CG2213" s="10"/>
      <c r="CH2213" s="10"/>
      <c r="CI2213" s="10"/>
      <c r="CJ2213" s="10"/>
      <c r="CK2213" s="10"/>
      <c r="CL2213" s="10"/>
      <c r="CM2213" s="10"/>
      <c r="CN2213" s="10"/>
      <c r="CO2213" s="10"/>
      <c r="CP2213" s="10"/>
      <c r="CQ2213" s="10"/>
      <c r="CR2213" s="10"/>
      <c r="CS2213" s="10"/>
      <c r="CT2213" s="10"/>
      <c r="CU2213" s="10"/>
      <c r="CV2213" s="10"/>
      <c r="CW2213" s="10"/>
      <c r="CX2213" s="10"/>
      <c r="CY2213" s="10"/>
      <c r="CZ2213" s="10"/>
      <c r="DA2213" s="10"/>
      <c r="DB2213" s="10"/>
      <c r="DC2213" s="10"/>
      <c r="DD2213" s="10"/>
      <c r="DE2213" s="10"/>
      <c r="DF2213" s="10"/>
      <c r="DG2213" s="10"/>
      <c r="DH2213" s="10"/>
      <c r="DI2213" s="10"/>
      <c r="DJ2213" s="10"/>
      <c r="DK2213" s="10"/>
      <c r="DL2213" s="10"/>
      <c r="DM2213" s="10"/>
      <c r="DN2213" s="10"/>
      <c r="DO2213" s="10"/>
      <c r="DP2213" s="10"/>
      <c r="DQ2213" s="10"/>
      <c r="DR2213" s="10"/>
      <c r="DS2213" s="10"/>
    </row>
    <row r="2214" spans="1:123" s="101" customFormat="1" ht="10.95" customHeight="1" x14ac:dyDescent="0.25">
      <c r="A2214" s="75" t="s">
        <v>348</v>
      </c>
      <c r="B2214" s="95" t="str">
        <f t="shared" ref="B2214:B2216" si="620">IF(E2214&gt;0,"Bud02 " &amp; C2214 &amp;","&amp;D2214&amp;",'"&amp;E2214&amp;"',"&amp;1*R2214)</f>
        <v>Bud02 2020,5009,'560000',16948.51</v>
      </c>
      <c r="C2214" s="96">
        <f t="shared" ref="C2214:C2217" si="621">$E$5</f>
        <v>2020</v>
      </c>
      <c r="D2214" s="96">
        <v>5009</v>
      </c>
      <c r="E2214" s="97">
        <f>IF(LEFT(H2214,1) = "x",H2214,F2214)</f>
        <v>560000</v>
      </c>
      <c r="F2214" s="90">
        <v>560000</v>
      </c>
      <c r="G2214" s="98">
        <f>IF(""="",1,SUBSTITUTE(SUBSTITUTE("","xxp","xpp"),"xppm13","xppm08"))</f>
        <v>1</v>
      </c>
      <c r="H2214" s="98">
        <f>IF(""="",1,"")</f>
        <v>1</v>
      </c>
      <c r="I2214" s="98">
        <f>IF(""="",1,IF(LEFT("",1)&lt;&gt;"E","",1))</f>
        <v>1</v>
      </c>
      <c r="J2214" s="98">
        <f>IF(""="",1,IF(LEFT("",1)="E","",1))</f>
        <v>1</v>
      </c>
      <c r="K2214" s="99" t="s">
        <v>395</v>
      </c>
      <c r="L2214" s="91">
        <v>5009</v>
      </c>
      <c r="M2214" s="100" t="str">
        <f>IF(LEFT($G2214,4)="xppm","*","")</f>
        <v/>
      </c>
      <c r="N2214" s="101" t="str">
        <f>UPPER(TRIM("          INTEREST EXPENSE"))</f>
        <v>INTEREST EXPENSE</v>
      </c>
      <c r="P2214" s="102" t="s">
        <v>356</v>
      </c>
      <c r="R2214" s="109">
        <f>IFERROR(IF(1*AB2214&gt;0,AB2214,V2214),V2214)</f>
        <v>16948.509999999998</v>
      </c>
      <c r="S2214" s="108"/>
      <c r="T2214" s="101">
        <f>IFERROR(IF(LEFT($G2214,4)="xppm",AD2214/VLOOKUP($G2214,$K$11:$Z$28,T$1,0),IF(LEFT($J2214,1)="E",AD2214/VLOOKUP($J2214,$K$11:$Z$28,T$1,0),AD2214/T$6)),"")</f>
        <v>18051.503333333334</v>
      </c>
      <c r="V2214" s="101">
        <f>IFERROR(IF(LEFT($G2214,4)="xppm",AF2214/VLOOKUP($G2214,$K$11:$Z$28,V$1,0),IF(LEFT($J2214,1)="E",AF2214/VLOOKUP($J2214,$K$11:$Z$28,V$1,0),AF2214/V$6)),"")</f>
        <v>16948.509999999998</v>
      </c>
      <c r="X2214" s="101">
        <f>IFERROR(IF(LEFT($G2214,4)="xppm",AH2214/VLOOKUP($G2214,$K$11:$Z$28,X$1,0),IF(LEFT($J2214,1)="E",AH2214/VLOOKUP($J2214,$K$11:$Z$28,X$1,0),AH2214/X$6)),"")</f>
        <v>12026.557500000001</v>
      </c>
      <c r="Z2214" s="101">
        <f>IFERROR(IF(LEFT($G2214,4)="xppm",AJ2214/VLOOKUP($G2214,$K$11:$Z$28,Z$1,0),IF(LEFT($J2214,1)="E",AJ2214/VLOOKUP($J2214,$K$11:$Z$28,Z$1,0),AJ2214/Z$6)),"")</f>
        <v>12360.223333</v>
      </c>
      <c r="AA2214" s="108"/>
      <c r="AB2214" s="99">
        <f>IFERROR(IF(LEFT($G2214,4)="xppm",AL2214/VLOOKUP($G2214,$K$11:$Z$28,AB$1,0),IF(LEFT($J2214,1)="E",AL2214/VLOOKUP($J2214,$K$11:$AB$28,AB$1,0),AL2214/AB$6)),"")</f>
        <v>0</v>
      </c>
      <c r="AC2214" s="110"/>
      <c r="AD2214" s="14">
        <v>54154.51</v>
      </c>
      <c r="AE2214" s="14"/>
      <c r="AF2214" s="14">
        <v>152536.59</v>
      </c>
      <c r="AG2214" s="14"/>
      <c r="AH2214" s="14">
        <v>144318.69</v>
      </c>
      <c r="AI2214" s="14"/>
      <c r="AJ2214" s="14">
        <v>148322.67999599999</v>
      </c>
      <c r="AK2214" s="65"/>
      <c r="AL2214" s="14">
        <v>0</v>
      </c>
      <c r="AM2214" s="65"/>
      <c r="AN2214" s="25">
        <v>14881.22</v>
      </c>
      <c r="AO2214" s="25">
        <v>11239.22</v>
      </c>
      <c r="AP2214" s="25">
        <v>19839.060000000001</v>
      </c>
      <c r="AQ2214" s="25">
        <v>11553.76</v>
      </c>
      <c r="AR2214" s="25">
        <v>12598.58</v>
      </c>
      <c r="AS2214" s="25">
        <v>16625.38</v>
      </c>
      <c r="AT2214" s="25">
        <v>18726.13</v>
      </c>
      <c r="AU2214" s="25">
        <v>19462.27</v>
      </c>
      <c r="AV2214" s="25">
        <v>19415.96</v>
      </c>
      <c r="AW2214" s="25">
        <v>16486.419999999998</v>
      </c>
      <c r="AX2214" s="25">
        <v>18292.66</v>
      </c>
      <c r="AY2214" s="25">
        <v>19375.43</v>
      </c>
      <c r="AZ2214" s="108"/>
      <c r="BA2214" s="10"/>
      <c r="BB2214" s="10"/>
      <c r="BC2214" s="10"/>
      <c r="BD2214" s="10"/>
      <c r="BE2214" s="10"/>
      <c r="BF2214" s="10"/>
      <c r="BG2214" s="10"/>
      <c r="BH2214" s="10"/>
      <c r="BI2214" s="10"/>
      <c r="BJ2214" s="10"/>
      <c r="BK2214" s="10"/>
      <c r="BL2214" s="10"/>
      <c r="BM2214" s="10"/>
      <c r="BN2214" s="10"/>
      <c r="BO2214" s="10"/>
      <c r="BP2214" s="10"/>
      <c r="BQ2214" s="10"/>
      <c r="BR2214" s="10"/>
      <c r="BS2214" s="10"/>
      <c r="BT2214" s="10"/>
      <c r="BU2214" s="10"/>
      <c r="BV2214" s="10"/>
      <c r="BW2214" s="10"/>
      <c r="BX2214" s="10"/>
      <c r="BY2214" s="10"/>
      <c r="BZ2214" s="10"/>
      <c r="CA2214" s="10"/>
      <c r="CB2214" s="10"/>
      <c r="CC2214" s="10"/>
      <c r="CD2214" s="10"/>
      <c r="CE2214" s="10"/>
      <c r="CF2214" s="10"/>
      <c r="CG2214" s="10"/>
      <c r="CH2214" s="10"/>
      <c r="CI2214" s="10"/>
      <c r="CJ2214" s="10"/>
      <c r="CK2214" s="10"/>
      <c r="CL2214" s="10"/>
      <c r="CM2214" s="10"/>
      <c r="CN2214" s="10"/>
      <c r="CO2214" s="10"/>
      <c r="CP2214" s="10"/>
      <c r="CQ2214" s="10"/>
      <c r="CR2214" s="10"/>
      <c r="CS2214" s="10"/>
      <c r="CT2214" s="10"/>
      <c r="CU2214" s="10"/>
      <c r="CV2214" s="10"/>
      <c r="CW2214" s="10"/>
      <c r="CX2214" s="10"/>
      <c r="CY2214" s="10"/>
      <c r="CZ2214" s="10"/>
      <c r="DA2214" s="10"/>
      <c r="DB2214" s="10"/>
      <c r="DC2214" s="10"/>
      <c r="DD2214" s="10"/>
      <c r="DE2214" s="10"/>
      <c r="DF2214" s="10"/>
      <c r="DG2214" s="10"/>
      <c r="DH2214" s="10"/>
      <c r="DI2214" s="10"/>
      <c r="DJ2214" s="10"/>
      <c r="DK2214" s="10"/>
      <c r="DL2214" s="10"/>
      <c r="DM2214" s="10"/>
      <c r="DN2214" s="10"/>
      <c r="DO2214" s="10"/>
      <c r="DP2214" s="10"/>
      <c r="DQ2214" s="10"/>
      <c r="DR2214" s="10"/>
      <c r="DS2214" s="10"/>
    </row>
    <row r="2215" spans="1:123" s="101" customFormat="1" ht="10.95" customHeight="1" x14ac:dyDescent="0.25">
      <c r="A2215" s="75" t="s">
        <v>348</v>
      </c>
      <c r="B2215" s="95" t="str">
        <f t="shared" si="620"/>
        <v>Bud02 2020,5009,'560500',43547.99</v>
      </c>
      <c r="C2215" s="96">
        <f t="shared" si="621"/>
        <v>2020</v>
      </c>
      <c r="D2215" s="96">
        <v>5009</v>
      </c>
      <c r="E2215" s="97">
        <f>IF(LEFT(H2215,1) = "x",H2215,F2215)</f>
        <v>560500</v>
      </c>
      <c r="F2215" s="90">
        <v>560500</v>
      </c>
      <c r="G2215" s="98">
        <f>IF(""="",1,SUBSTITUTE(SUBSTITUTE("","xxp","xpp"),"xppm13","xppm08"))</f>
        <v>1</v>
      </c>
      <c r="H2215" s="98">
        <f>IF(""="",1,"")</f>
        <v>1</v>
      </c>
      <c r="I2215" s="98">
        <f>IF(""="",1,IF(LEFT("",1)&lt;&gt;"E","",1))</f>
        <v>1</v>
      </c>
      <c r="J2215" s="98">
        <f>IF(""="",1,IF(LEFT("",1)="E","",1))</f>
        <v>1</v>
      </c>
      <c r="K2215" s="99" t="s">
        <v>396</v>
      </c>
      <c r="L2215" s="91">
        <v>5009</v>
      </c>
      <c r="M2215" s="100" t="str">
        <f>IF(LEFT($G2215,4)="xppm","*","")</f>
        <v/>
      </c>
      <c r="N2215" s="101" t="str">
        <f>UPPER(TRIM("          RENT EXPENSE"))</f>
        <v>RENT EXPENSE</v>
      </c>
      <c r="P2215" s="102" t="s">
        <v>356</v>
      </c>
      <c r="R2215" s="109">
        <f>IFERROR(IF(1*AB2215&gt;0,AB2215,V2215),V2215)</f>
        <v>43547.99</v>
      </c>
      <c r="S2215" s="108"/>
      <c r="T2215" s="101">
        <f>IFERROR(IF(LEFT($G2215,4)="xppm",AD2215/VLOOKUP($G2215,$K$11:$Z$28,T$1,0),IF(LEFT($J2215,1)="E",AD2215/VLOOKUP($J2215,$K$11:$Z$28,T$1,0),AD2215/T$6)),"")</f>
        <v>43582.39</v>
      </c>
      <c r="V2215" s="101">
        <f>IFERROR(IF(LEFT($G2215,4)="xppm",AF2215/VLOOKUP($G2215,$K$11:$Z$28,V$1,0),IF(LEFT($J2215,1)="E",AF2215/VLOOKUP($J2215,$K$11:$Z$28,V$1,0),AF2215/V$6)),"")</f>
        <v>43547.99</v>
      </c>
      <c r="X2215" s="101">
        <f>IFERROR(IF(LEFT($G2215,4)="xppm",AH2215/VLOOKUP($G2215,$K$11:$Z$28,X$1,0),IF(LEFT($J2215,1)="E",AH2215/VLOOKUP($J2215,$K$11:$Z$28,X$1,0),AH2215/X$6)),"")</f>
        <v>43461.99</v>
      </c>
      <c r="Z2215" s="101">
        <f>IFERROR(IF(LEFT($G2215,4)="xppm",AJ2215/VLOOKUP($G2215,$K$11:$Z$28,Z$1,0),IF(LEFT($J2215,1)="E",AJ2215/VLOOKUP($J2215,$K$11:$Z$28,Z$1,0),AJ2215/Z$6)),"")</f>
        <v>43582.39</v>
      </c>
      <c r="AA2215" s="108"/>
      <c r="AB2215" s="99">
        <f>IFERROR(IF(LEFT($G2215,4)="xppm",AL2215/VLOOKUP($G2215,$K$11:$Z$28,AB$1,0),IF(LEFT($J2215,1)="E",AL2215/VLOOKUP($J2215,$K$11:$AB$28,AB$1,0),AL2215/AB$6)),"")</f>
        <v>0</v>
      </c>
      <c r="AC2215" s="110"/>
      <c r="AD2215" s="14">
        <v>130747.17</v>
      </c>
      <c r="AE2215" s="14"/>
      <c r="AF2215" s="14">
        <v>391931.91</v>
      </c>
      <c r="AG2215" s="14"/>
      <c r="AH2215" s="14">
        <v>521543.88</v>
      </c>
      <c r="AI2215" s="14"/>
      <c r="AJ2215" s="14">
        <v>522988.68</v>
      </c>
      <c r="AK2215" s="65"/>
      <c r="AL2215" s="14">
        <v>0</v>
      </c>
      <c r="AM2215" s="65"/>
      <c r="AN2215" s="25">
        <v>41956.99</v>
      </c>
      <c r="AO2215" s="25">
        <v>41956.99</v>
      </c>
      <c r="AP2215" s="25">
        <v>60016.99</v>
      </c>
      <c r="AQ2215" s="25">
        <v>41956.99</v>
      </c>
      <c r="AR2215" s="25">
        <v>41956.99</v>
      </c>
      <c r="AS2215" s="25">
        <v>46600.99</v>
      </c>
      <c r="AT2215" s="25">
        <v>43504.99</v>
      </c>
      <c r="AU2215" s="25">
        <v>43582.39</v>
      </c>
      <c r="AV2215" s="25">
        <v>43582.39</v>
      </c>
      <c r="AW2215" s="25">
        <v>43582.39</v>
      </c>
      <c r="AX2215" s="25">
        <v>43582.39</v>
      </c>
      <c r="AY2215" s="25">
        <v>43582.39</v>
      </c>
      <c r="AZ2215" s="108"/>
      <c r="BA2215" s="10"/>
      <c r="BB2215" s="10"/>
      <c r="BC2215" s="10"/>
      <c r="BD2215" s="10"/>
      <c r="BE2215" s="10"/>
      <c r="BF2215" s="10"/>
      <c r="BG2215" s="10"/>
      <c r="BH2215" s="10"/>
      <c r="BI2215" s="10"/>
      <c r="BJ2215" s="10"/>
      <c r="BK2215" s="10"/>
      <c r="BL2215" s="10"/>
      <c r="BM2215" s="10"/>
      <c r="BN2215" s="10"/>
      <c r="BO2215" s="10"/>
      <c r="BP2215" s="10"/>
      <c r="BQ2215" s="10"/>
      <c r="BR2215" s="10"/>
      <c r="BS2215" s="10"/>
      <c r="BT2215" s="10"/>
      <c r="BU2215" s="10"/>
      <c r="BV2215" s="10"/>
      <c r="BW2215" s="10"/>
      <c r="BX2215" s="10"/>
      <c r="BY2215" s="10"/>
      <c r="BZ2215" s="10"/>
      <c r="CA2215" s="10"/>
      <c r="CB2215" s="10"/>
      <c r="CC2215" s="10"/>
      <c r="CD2215" s="10"/>
      <c r="CE2215" s="10"/>
      <c r="CF2215" s="10"/>
      <c r="CG2215" s="10"/>
      <c r="CH2215" s="10"/>
      <c r="CI2215" s="10"/>
      <c r="CJ2215" s="10"/>
      <c r="CK2215" s="10"/>
      <c r="CL2215" s="10"/>
      <c r="CM2215" s="10"/>
      <c r="CN2215" s="10"/>
      <c r="CO2215" s="10"/>
      <c r="CP2215" s="10"/>
      <c r="CQ2215" s="10"/>
      <c r="CR2215" s="10"/>
      <c r="CS2215" s="10"/>
      <c r="CT2215" s="10"/>
      <c r="CU2215" s="10"/>
      <c r="CV2215" s="10"/>
      <c r="CW2215" s="10"/>
      <c r="CX2215" s="10"/>
      <c r="CY2215" s="10"/>
      <c r="CZ2215" s="10"/>
      <c r="DA2215" s="10"/>
      <c r="DB2215" s="10"/>
      <c r="DC2215" s="10"/>
      <c r="DD2215" s="10"/>
      <c r="DE2215" s="10"/>
      <c r="DF2215" s="10"/>
      <c r="DG2215" s="10"/>
      <c r="DH2215" s="10"/>
      <c r="DI2215" s="10"/>
      <c r="DJ2215" s="10"/>
      <c r="DK2215" s="10"/>
      <c r="DL2215" s="10"/>
      <c r="DM2215" s="10"/>
      <c r="DN2215" s="10"/>
      <c r="DO2215" s="10"/>
      <c r="DP2215" s="10"/>
      <c r="DQ2215" s="10"/>
      <c r="DR2215" s="10"/>
      <c r="DS2215" s="10"/>
    </row>
    <row r="2216" spans="1:123" s="101" customFormat="1" ht="10.95" customHeight="1" x14ac:dyDescent="0.25">
      <c r="A2216" s="75" t="s">
        <v>348</v>
      </c>
      <c r="B2216" s="95" t="b">
        <f t="shared" si="620"/>
        <v>0</v>
      </c>
      <c r="C2216" s="96">
        <f t="shared" si="621"/>
        <v>2020</v>
      </c>
      <c r="D2216" s="96">
        <v>5009</v>
      </c>
      <c r="E2216" s="97">
        <f>IF(LEFT(H2216,1) = "x",H2216,F2216)</f>
        <v>0</v>
      </c>
      <c r="F2216" s="90"/>
      <c r="G2216" s="98">
        <f>IF(""="",1,SUBSTITUTE(SUBSTITUTE("","xxp","xpp"),"xppm13","xppm08"))</f>
        <v>1</v>
      </c>
      <c r="H2216" s="98">
        <f>IF(""="",1,"")</f>
        <v>1</v>
      </c>
      <c r="I2216" s="98">
        <f>IF(""="",1,IF(LEFT("",1)&lt;&gt;"E","",1))</f>
        <v>1</v>
      </c>
      <c r="J2216" s="98">
        <f>IF(""="",1,IF(LEFT("",1)="E","",1))</f>
        <v>1</v>
      </c>
      <c r="K2216" s="99" t="s">
        <v>397</v>
      </c>
      <c r="L2216" s="91">
        <v>5009</v>
      </c>
      <c r="M2216" s="100" t="str">
        <f>IF(LEFT($G2216,4)="xppm","*","")</f>
        <v/>
      </c>
      <c r="N2216" s="101" t="str">
        <f>UPPER(TRIM("          NON-RECURRING MISC. EXPENSE"))</f>
        <v>NON-RECURRING MISC. EXPENSE</v>
      </c>
      <c r="P2216" s="102" t="s">
        <v>356</v>
      </c>
      <c r="R2216" s="109">
        <f>IFERROR(IF(1*AB2216&gt;0,AB2216,V2216),V2216)</f>
        <v>0</v>
      </c>
      <c r="S2216" s="108"/>
      <c r="T2216" s="101">
        <f>IFERROR(IF(LEFT($G2216,4)="xppm",AD2216/VLOOKUP($G2216,$K$11:$Z$28,T$1,0),IF(LEFT($J2216,1)="E",AD2216/VLOOKUP($J2216,$K$11:$Z$28,T$1,0),AD2216/T$6)),"")</f>
        <v>0</v>
      </c>
      <c r="V2216" s="101">
        <f>IFERROR(IF(LEFT($G2216,4)="xppm",AF2216/VLOOKUP($G2216,$K$11:$Z$28,V$1,0),IF(LEFT($J2216,1)="E",AF2216/VLOOKUP($J2216,$K$11:$Z$28,V$1,0),AF2216/V$6)),"")</f>
        <v>0</v>
      </c>
      <c r="X2216" s="101">
        <f>IFERROR(IF(LEFT($G2216,4)="xppm",AH2216/VLOOKUP($G2216,$K$11:$Z$28,X$1,0),IF(LEFT($J2216,1)="E",AH2216/VLOOKUP($J2216,$K$11:$Z$28,X$1,0),AH2216/X$6)),"")</f>
        <v>0</v>
      </c>
      <c r="Z2216" s="101">
        <f>IFERROR(IF(LEFT($G2216,4)="xppm",AJ2216/VLOOKUP($G2216,$K$11:$Z$28,Z$1,0),IF(LEFT($J2216,1)="E",AJ2216/VLOOKUP($J2216,$K$11:$Z$28,Z$1,0),AJ2216/Z$6)),"")</f>
        <v>0</v>
      </c>
      <c r="AA2216" s="108"/>
      <c r="AB2216" s="99">
        <f>IFERROR(IF(LEFT($G2216,4)="xppm",AL2216/VLOOKUP($G2216,$K$11:$Z$28,AB$1,0),IF(LEFT($J2216,1)="E",AL2216/VLOOKUP($J2216,$K$11:$AB$28,AB$1,0),AL2216/AB$6)),"")</f>
        <v>0</v>
      </c>
      <c r="AC2216" s="110"/>
      <c r="AD2216" s="14"/>
      <c r="AE2216" s="14"/>
      <c r="AF2216" s="14"/>
      <c r="AG2216" s="14"/>
      <c r="AH2216" s="14"/>
      <c r="AI2216" s="14"/>
      <c r="AJ2216" s="14"/>
      <c r="AK2216" s="65"/>
      <c r="AL2216" s="14"/>
      <c r="AM2216" s="65"/>
      <c r="AN2216" s="25"/>
      <c r="AO2216" s="25"/>
      <c r="AP2216" s="25"/>
      <c r="AQ2216" s="25"/>
      <c r="AR2216" s="25"/>
      <c r="AS2216" s="25"/>
      <c r="AT2216" s="25"/>
      <c r="AU2216" s="25"/>
      <c r="AV2216" s="25"/>
      <c r="AW2216" s="25"/>
      <c r="AX2216" s="25"/>
      <c r="AY2216" s="25"/>
      <c r="AZ2216" s="108"/>
      <c r="BA2216" s="10"/>
      <c r="BB2216" s="10"/>
      <c r="BC2216" s="10"/>
      <c r="BD2216" s="10"/>
      <c r="BE2216" s="10"/>
      <c r="BF2216" s="10"/>
      <c r="BG2216" s="10"/>
      <c r="BH2216" s="10"/>
      <c r="BI2216" s="10"/>
      <c r="BJ2216" s="10"/>
      <c r="BK2216" s="10"/>
      <c r="BL2216" s="10"/>
      <c r="BM2216" s="10"/>
      <c r="BN2216" s="10"/>
      <c r="BO2216" s="10"/>
      <c r="BP2216" s="10"/>
      <c r="BQ2216" s="10"/>
      <c r="BR2216" s="10"/>
      <c r="BS2216" s="10"/>
      <c r="BT2216" s="10"/>
      <c r="BU2216" s="10"/>
      <c r="BV2216" s="10"/>
      <c r="BW2216" s="10"/>
      <c r="BX2216" s="10"/>
      <c r="BY2216" s="10"/>
      <c r="BZ2216" s="10"/>
      <c r="CA2216" s="10"/>
      <c r="CB2216" s="10"/>
      <c r="CC2216" s="10"/>
      <c r="CD2216" s="10"/>
      <c r="CE2216" s="10"/>
      <c r="CF2216" s="10"/>
      <c r="CG2216" s="10"/>
      <c r="CH2216" s="10"/>
      <c r="CI2216" s="10"/>
      <c r="CJ2216" s="10"/>
      <c r="CK2216" s="10"/>
      <c r="CL2216" s="10"/>
      <c r="CM2216" s="10"/>
      <c r="CN2216" s="10"/>
      <c r="CO2216" s="10"/>
      <c r="CP2216" s="10"/>
      <c r="CQ2216" s="10"/>
      <c r="CR2216" s="10"/>
      <c r="CS2216" s="10"/>
      <c r="CT2216" s="10"/>
      <c r="CU2216" s="10"/>
      <c r="CV2216" s="10"/>
      <c r="CW2216" s="10"/>
      <c r="CX2216" s="10"/>
      <c r="CY2216" s="10"/>
      <c r="CZ2216" s="10"/>
      <c r="DA2216" s="10"/>
      <c r="DB2216" s="10"/>
      <c r="DC2216" s="10"/>
      <c r="DD2216" s="10"/>
      <c r="DE2216" s="10"/>
      <c r="DF2216" s="10"/>
      <c r="DG2216" s="10"/>
      <c r="DH2216" s="10"/>
      <c r="DI2216" s="10"/>
      <c r="DJ2216" s="10"/>
      <c r="DK2216" s="10"/>
      <c r="DL2216" s="10"/>
      <c r="DM2216" s="10"/>
      <c r="DN2216" s="10"/>
      <c r="DO2216" s="10"/>
      <c r="DP2216" s="10"/>
      <c r="DQ2216" s="10"/>
      <c r="DR2216" s="10"/>
      <c r="DS2216" s="10"/>
    </row>
    <row r="2217" spans="1:123" ht="4.05" customHeight="1" x14ac:dyDescent="0.25">
      <c r="A2217" s="75" t="s">
        <v>348</v>
      </c>
      <c r="E2217" s="111"/>
      <c r="F2217" s="112"/>
      <c r="T2217" s="25"/>
      <c r="U2217" s="25"/>
      <c r="V2217" s="25"/>
      <c r="W2217" s="25"/>
      <c r="X2217" s="25"/>
      <c r="Y2217" s="25"/>
      <c r="Z2217" s="25"/>
      <c r="AA2217" s="25"/>
      <c r="AB2217" s="14"/>
      <c r="AC2217" s="14"/>
    </row>
    <row r="2218" spans="1:123" s="5" customFormat="1" x14ac:dyDescent="0.25">
      <c r="A2218" s="75" t="s">
        <v>348</v>
      </c>
      <c r="E2218" s="6"/>
      <c r="G2218" s="8"/>
      <c r="H2218" s="8"/>
      <c r="I2218" s="8"/>
      <c r="J2218" s="8"/>
      <c r="K2218" s="6"/>
      <c r="L2218" s="76"/>
      <c r="M2218" s="76"/>
      <c r="N2218" s="10"/>
      <c r="O2218" s="10"/>
      <c r="P2218" s="70"/>
      <c r="Q2218" s="10"/>
      <c r="R2218" s="10"/>
      <c r="S2218" s="10"/>
      <c r="T2218" s="10"/>
      <c r="U2218" s="10"/>
      <c r="V2218" s="10"/>
      <c r="W2218" s="10"/>
      <c r="X2218" s="10"/>
      <c r="Y2218" s="10"/>
      <c r="Z2218" s="10"/>
      <c r="AA2218" s="10"/>
      <c r="AB2218" s="6"/>
      <c r="AC2218" s="6"/>
      <c r="AD2218" s="14"/>
      <c r="AE2218" s="14"/>
      <c r="AF2218" s="14"/>
      <c r="AG2218" s="14"/>
      <c r="AH2218" s="14"/>
      <c r="AI2218" s="14"/>
      <c r="AJ2218" s="14"/>
      <c r="AK2218" s="14"/>
      <c r="AL2218" s="14"/>
      <c r="AM2218" s="14"/>
      <c r="AN2218" s="25"/>
      <c r="AO2218" s="25"/>
      <c r="AP2218" s="25"/>
      <c r="AQ2218" s="25"/>
      <c r="AR2218" s="25"/>
      <c r="AS2218" s="25"/>
      <c r="AT2218" s="25"/>
      <c r="AU2218" s="25"/>
      <c r="AV2218" s="25"/>
      <c r="AW2218" s="25"/>
      <c r="AX2218" s="25"/>
      <c r="AY2218" s="25"/>
      <c r="AZ2218" s="10"/>
      <c r="BA2218" s="10"/>
      <c r="BB2218" s="10"/>
      <c r="BC2218" s="10"/>
      <c r="BD2218" s="10"/>
      <c r="BE2218" s="10"/>
      <c r="BF2218" s="10"/>
      <c r="BG2218" s="10"/>
      <c r="BH2218" s="10"/>
      <c r="BI2218" s="10"/>
      <c r="BJ2218" s="10"/>
      <c r="BK2218" s="10"/>
      <c r="BL2218" s="10"/>
      <c r="BM2218" s="10"/>
      <c r="BN2218" s="10"/>
      <c r="BO2218" s="10"/>
      <c r="BP2218" s="10"/>
      <c r="BQ2218" s="10"/>
      <c r="BR2218" s="10"/>
      <c r="BS2218" s="10"/>
      <c r="BT2218" s="10"/>
      <c r="BU2218" s="10"/>
      <c r="BV2218" s="10"/>
      <c r="BW2218" s="10"/>
      <c r="BX2218" s="10"/>
      <c r="BY2218" s="10"/>
      <c r="BZ2218" s="10"/>
      <c r="CA2218" s="10"/>
      <c r="CB2218" s="10"/>
      <c r="CC2218" s="10"/>
      <c r="CD2218" s="10"/>
      <c r="CE2218" s="10"/>
      <c r="CF2218" s="10"/>
      <c r="CG2218" s="10"/>
      <c r="CH2218" s="10"/>
      <c r="CI2218" s="10"/>
      <c r="CJ2218" s="10"/>
      <c r="CK2218" s="10"/>
      <c r="CL2218" s="10"/>
      <c r="CM2218" s="10"/>
      <c r="CN2218" s="10"/>
      <c r="CO2218" s="10"/>
      <c r="CP2218" s="10"/>
      <c r="CQ2218" s="10"/>
      <c r="CR2218" s="10"/>
      <c r="CS2218" s="10"/>
      <c r="CT2218" s="10"/>
      <c r="CU2218" s="10"/>
      <c r="CV2218" s="10"/>
      <c r="CW2218" s="10"/>
      <c r="CX2218" s="10"/>
      <c r="CY2218" s="10"/>
      <c r="CZ2218" s="10"/>
      <c r="DA2218" s="10"/>
      <c r="DB2218" s="10"/>
      <c r="DC2218" s="10"/>
      <c r="DD2218" s="10"/>
      <c r="DE2218" s="10"/>
      <c r="DF2218" s="10"/>
      <c r="DG2218" s="10"/>
      <c r="DH2218" s="10"/>
      <c r="DI2218" s="10"/>
      <c r="DJ2218" s="10"/>
      <c r="DK2218" s="10"/>
      <c r="DL2218" s="10"/>
      <c r="DM2218" s="10"/>
      <c r="DN2218" s="10"/>
      <c r="DO2218" s="10"/>
      <c r="DP2218" s="10"/>
      <c r="DQ2218" s="10"/>
      <c r="DR2218" s="10"/>
      <c r="DS2218" s="10"/>
    </row>
    <row r="2219" spans="1:123" ht="22.8" customHeight="1" x14ac:dyDescent="0.35">
      <c r="A2219" s="75" t="s">
        <v>348</v>
      </c>
      <c r="K2219" s="6">
        <v>5010</v>
      </c>
      <c r="L2219" s="77">
        <v>5010</v>
      </c>
      <c r="M2219" s="77"/>
      <c r="N2219" s="78" t="s">
        <v>436</v>
      </c>
      <c r="O2219" s="79"/>
      <c r="S2219" s="58"/>
      <c r="AA2219" s="58"/>
      <c r="AC2219" s="72"/>
      <c r="AK2219" s="65"/>
      <c r="AM2219" s="65"/>
      <c r="AZ2219" s="58"/>
    </row>
    <row r="2220" spans="1:123" x14ac:dyDescent="0.25">
      <c r="A2220" s="75" t="s">
        <v>348</v>
      </c>
    </row>
    <row r="2221" spans="1:123" s="86" customFormat="1" ht="15" customHeight="1" x14ac:dyDescent="0.25">
      <c r="A2221" s="75" t="s">
        <v>348</v>
      </c>
      <c r="B2221" s="80"/>
      <c r="C2221" s="80"/>
      <c r="D2221" s="80"/>
      <c r="E2221" s="81"/>
      <c r="F2221" s="82"/>
      <c r="G2221" s="81"/>
      <c r="H2221" s="81"/>
      <c r="I2221" s="81"/>
      <c r="J2221" s="81"/>
      <c r="K2221" s="81"/>
      <c r="L2221" s="83">
        <f>L2222</f>
        <v>5010</v>
      </c>
      <c r="M2221" s="84" t="s">
        <v>350</v>
      </c>
      <c r="N2221" s="84"/>
      <c r="O2221" s="84"/>
      <c r="P2221" s="84"/>
      <c r="Q2221" s="84"/>
      <c r="R2221" s="84"/>
      <c r="S2221" s="84"/>
      <c r="T2221" s="84"/>
      <c r="U2221" s="84"/>
      <c r="V2221" s="84"/>
      <c r="W2221" s="84"/>
      <c r="X2221" s="84"/>
      <c r="Y2221" s="84"/>
      <c r="Z2221" s="84"/>
      <c r="AA2221" s="84"/>
      <c r="AB2221" s="81"/>
      <c r="AC2221" s="81"/>
      <c r="AD2221" s="14"/>
      <c r="AE2221" s="14"/>
      <c r="AF2221" s="14"/>
      <c r="AG2221" s="14"/>
      <c r="AH2221" s="14"/>
      <c r="AI2221" s="14"/>
      <c r="AJ2221" s="14"/>
      <c r="AK2221" s="14"/>
      <c r="AL2221" s="14"/>
      <c r="AM2221" s="14"/>
      <c r="AN2221" s="85"/>
      <c r="AO2221" s="85"/>
      <c r="AP2221" s="85"/>
      <c r="AQ2221" s="85"/>
      <c r="AR2221" s="85"/>
      <c r="AS2221" s="85"/>
      <c r="AT2221" s="85"/>
      <c r="AU2221" s="85"/>
      <c r="AV2221" s="85"/>
      <c r="AW2221" s="85"/>
      <c r="AX2221" s="85"/>
      <c r="AY2221" s="85"/>
      <c r="AZ2221" s="84"/>
      <c r="BA2221" s="10"/>
      <c r="BB2221" s="10"/>
      <c r="BC2221" s="10"/>
      <c r="BD2221" s="10"/>
      <c r="BE2221" s="10"/>
      <c r="BF2221" s="10"/>
      <c r="BG2221" s="10"/>
      <c r="BH2221" s="10"/>
      <c r="BI2221" s="10"/>
      <c r="BJ2221" s="10"/>
      <c r="BK2221" s="10"/>
      <c r="BL2221" s="10"/>
      <c r="BM2221" s="10"/>
      <c r="BN2221" s="10"/>
      <c r="BO2221" s="10"/>
      <c r="BP2221" s="10"/>
      <c r="BQ2221" s="10"/>
      <c r="BR2221" s="10"/>
      <c r="BS2221" s="10"/>
      <c r="BT2221" s="10"/>
      <c r="BU2221" s="10"/>
      <c r="BV2221" s="10"/>
      <c r="BW2221" s="10"/>
      <c r="BX2221" s="10"/>
      <c r="BY2221" s="10"/>
      <c r="BZ2221" s="10"/>
      <c r="CA2221" s="10"/>
      <c r="CB2221" s="10"/>
      <c r="CC2221" s="10"/>
      <c r="CD2221" s="10"/>
      <c r="CE2221" s="10"/>
      <c r="CF2221" s="10"/>
      <c r="CG2221" s="10"/>
      <c r="CH2221" s="10"/>
      <c r="CI2221" s="10"/>
      <c r="CJ2221" s="10"/>
      <c r="CK2221" s="10"/>
      <c r="CL2221" s="10"/>
      <c r="CM2221" s="10"/>
      <c r="CN2221" s="10"/>
      <c r="CO2221" s="10"/>
      <c r="CP2221" s="10"/>
      <c r="CQ2221" s="10"/>
      <c r="CR2221" s="10"/>
      <c r="CS2221" s="10"/>
      <c r="CT2221" s="10"/>
      <c r="CU2221" s="10"/>
      <c r="CV2221" s="10"/>
      <c r="CW2221" s="10"/>
      <c r="CX2221" s="10"/>
      <c r="CY2221" s="10"/>
      <c r="CZ2221" s="10"/>
      <c r="DA2221" s="10"/>
      <c r="DB2221" s="10"/>
      <c r="DC2221" s="10"/>
      <c r="DD2221" s="10"/>
      <c r="DE2221" s="10"/>
      <c r="DF2221" s="10"/>
      <c r="DG2221" s="10"/>
      <c r="DH2221" s="10"/>
      <c r="DI2221" s="10"/>
      <c r="DJ2221" s="10"/>
      <c r="DK2221" s="10"/>
      <c r="DL2221" s="10"/>
      <c r="DM2221" s="10"/>
      <c r="DN2221" s="10"/>
      <c r="DO2221" s="10"/>
      <c r="DP2221" s="10"/>
      <c r="DQ2221" s="10"/>
      <c r="DR2221" s="10"/>
      <c r="DS2221" s="10"/>
    </row>
    <row r="2222" spans="1:123" s="25" customFormat="1" ht="10.95" customHeight="1" x14ac:dyDescent="0.25">
      <c r="A2222" s="87" t="s">
        <v>348</v>
      </c>
      <c r="B2222" s="88"/>
      <c r="C2222" s="88"/>
      <c r="D2222" s="88"/>
      <c r="E2222" s="89"/>
      <c r="F2222" s="90"/>
      <c r="G2222" s="13"/>
      <c r="H2222" s="13"/>
      <c r="I2222" s="13"/>
      <c r="J2222" s="13"/>
      <c r="K2222" s="14" t="s">
        <v>295</v>
      </c>
      <c r="L2222" s="91">
        <v>5010</v>
      </c>
      <c r="M2222" s="92"/>
      <c r="N2222" s="25" t="str">
        <f>TRIM("    TOTAL DAYS")</f>
        <v>TOTAL DAYS</v>
      </c>
      <c r="P2222" s="70"/>
      <c r="Q2222" s="10"/>
      <c r="R2222" s="85"/>
      <c r="S2222" s="93"/>
      <c r="T2222" s="25">
        <f>AD2222/T$6</f>
        <v>1858</v>
      </c>
      <c r="V2222" s="25">
        <f>AF2222/V$6</f>
        <v>1918.6666666666667</v>
      </c>
      <c r="X2222" s="25">
        <f>AH2222/X$6</f>
        <v>1963.3333333333333</v>
      </c>
      <c r="Z2222" s="25">
        <f>AJ2222/Z$6</f>
        <v>2007.5</v>
      </c>
      <c r="AA2222" s="93"/>
      <c r="AB2222" s="14">
        <f>AL2222/AB$6</f>
        <v>0</v>
      </c>
      <c r="AC2222" s="65"/>
      <c r="AD2222" s="14">
        <v>5574</v>
      </c>
      <c r="AE2222" s="14"/>
      <c r="AF2222" s="14">
        <v>17268</v>
      </c>
      <c r="AG2222" s="14"/>
      <c r="AH2222" s="14">
        <v>23560</v>
      </c>
      <c r="AI2222" s="14"/>
      <c r="AJ2222" s="14">
        <v>24090</v>
      </c>
      <c r="AK2222" s="65"/>
      <c r="AL2222" s="14">
        <v>0</v>
      </c>
      <c r="AM2222" s="65"/>
      <c r="AN2222" s="25">
        <v>2057</v>
      </c>
      <c r="AO2222" s="25">
        <v>1951</v>
      </c>
      <c r="AP2222" s="25">
        <v>1999</v>
      </c>
      <c r="AQ2222" s="25">
        <v>2039</v>
      </c>
      <c r="AR2222" s="25">
        <v>1871</v>
      </c>
      <c r="AS2222" s="25">
        <v>2024</v>
      </c>
      <c r="AT2222" s="25">
        <v>1886</v>
      </c>
      <c r="AU2222" s="25">
        <v>1925</v>
      </c>
      <c r="AV2222" s="25">
        <v>1949</v>
      </c>
      <c r="AW2222" s="25">
        <v>1981</v>
      </c>
      <c r="AX2222" s="25">
        <v>1825</v>
      </c>
      <c r="AY2222" s="25">
        <v>1768</v>
      </c>
      <c r="AZ2222" s="93"/>
      <c r="BA2222" s="10"/>
      <c r="BB2222" s="10"/>
      <c r="BC2222" s="10"/>
      <c r="BD2222" s="10"/>
      <c r="BE2222" s="10"/>
      <c r="BF2222" s="10"/>
      <c r="BG2222" s="10"/>
      <c r="BH2222" s="10"/>
      <c r="BI2222" s="10"/>
      <c r="BJ2222" s="10"/>
      <c r="BK2222" s="10"/>
      <c r="BL2222" s="10"/>
      <c r="BM2222" s="10"/>
      <c r="BN2222" s="10"/>
      <c r="BO2222" s="10"/>
      <c r="BP2222" s="10"/>
      <c r="BQ2222" s="10"/>
      <c r="BR2222" s="10"/>
      <c r="BS2222" s="10"/>
      <c r="BT2222" s="10"/>
      <c r="BU2222" s="10"/>
      <c r="BV2222" s="10"/>
      <c r="BW2222" s="10"/>
      <c r="BX2222" s="10"/>
      <c r="BY2222" s="10"/>
      <c r="BZ2222" s="10"/>
      <c r="CA2222" s="10"/>
      <c r="CB2222" s="10"/>
      <c r="CC2222" s="10"/>
      <c r="CD2222" s="10"/>
      <c r="CE2222" s="10"/>
      <c r="CF2222" s="10"/>
      <c r="CG2222" s="10"/>
      <c r="CH2222" s="10"/>
      <c r="CI2222" s="10"/>
      <c r="CJ2222" s="10"/>
      <c r="CK2222" s="10"/>
      <c r="CL2222" s="10"/>
      <c r="CM2222" s="10"/>
      <c r="CN2222" s="10"/>
      <c r="CO2222" s="10"/>
      <c r="CP2222" s="10"/>
      <c r="CQ2222" s="10"/>
      <c r="CR2222" s="10"/>
      <c r="CS2222" s="10"/>
      <c r="CT2222" s="10"/>
      <c r="CU2222" s="10"/>
      <c r="CV2222" s="10"/>
      <c r="CW2222" s="10"/>
      <c r="CX2222" s="10"/>
      <c r="CY2222" s="10"/>
      <c r="CZ2222" s="10"/>
      <c r="DA2222" s="10"/>
      <c r="DB2222" s="10"/>
      <c r="DC2222" s="10"/>
      <c r="DD2222" s="10"/>
      <c r="DE2222" s="10"/>
      <c r="DF2222" s="10"/>
      <c r="DG2222" s="10"/>
      <c r="DH2222" s="10"/>
      <c r="DI2222" s="10"/>
      <c r="DJ2222" s="10"/>
      <c r="DK2222" s="10"/>
      <c r="DL2222" s="10"/>
      <c r="DM2222" s="10"/>
      <c r="DN2222" s="10"/>
      <c r="DO2222" s="10"/>
      <c r="DP2222" s="10"/>
      <c r="DQ2222" s="10"/>
      <c r="DR2222" s="10"/>
      <c r="DS2222" s="10"/>
    </row>
    <row r="2223" spans="1:123" s="25" customFormat="1" ht="10.95" customHeight="1" x14ac:dyDescent="0.25">
      <c r="A2223" s="87" t="s">
        <v>348</v>
      </c>
      <c r="B2223" s="88"/>
      <c r="C2223" s="88"/>
      <c r="D2223" s="88"/>
      <c r="E2223" s="89"/>
      <c r="F2223" s="90"/>
      <c r="G2223" s="13"/>
      <c r="H2223" s="13"/>
      <c r="I2223" s="13"/>
      <c r="J2223" s="13"/>
      <c r="K2223" s="14" t="s">
        <v>299</v>
      </c>
      <c r="L2223" s="91">
        <v>5010</v>
      </c>
      <c r="M2223" s="92"/>
      <c r="N2223" s="25" t="str">
        <f>TRIM("      TOTAL ANCILLARIES")</f>
        <v>TOTAL ANCILLARIES</v>
      </c>
      <c r="P2223" s="70"/>
      <c r="Q2223" s="10"/>
      <c r="R2223" s="85"/>
      <c r="S2223" s="93"/>
      <c r="T2223" s="25">
        <f>AD2223/T$6</f>
        <v>12397.373333333335</v>
      </c>
      <c r="V2223" s="25">
        <f>AF2223/V$6</f>
        <v>9686.6388888888887</v>
      </c>
      <c r="X2223" s="25">
        <f>AH2223/X$6</f>
        <v>9650.8249999999989</v>
      </c>
      <c r="Z2223" s="25">
        <f>AJ2223/Z$6</f>
        <v>10369.036184999999</v>
      </c>
      <c r="AA2223" s="93"/>
      <c r="AB2223" s="14">
        <f>AL2223/AB$6</f>
        <v>0</v>
      </c>
      <c r="AC2223" s="65"/>
      <c r="AD2223" s="14">
        <v>37192.120000000003</v>
      </c>
      <c r="AE2223" s="14"/>
      <c r="AF2223" s="14">
        <v>87179.75</v>
      </c>
      <c r="AG2223" s="14"/>
      <c r="AH2223" s="14">
        <v>115809.9</v>
      </c>
      <c r="AI2223" s="14"/>
      <c r="AJ2223" s="14">
        <v>124428.43422</v>
      </c>
      <c r="AK2223" s="65"/>
      <c r="AL2223" s="14">
        <v>0</v>
      </c>
      <c r="AM2223" s="65"/>
      <c r="AN2223" s="25">
        <v>9100.7099999999991</v>
      </c>
      <c r="AO2223" s="25">
        <v>15036.11</v>
      </c>
      <c r="AP2223" s="25">
        <v>4320.0200000000004</v>
      </c>
      <c r="AQ2223" s="25">
        <v>6679.79</v>
      </c>
      <c r="AR2223" s="25">
        <v>15091.06</v>
      </c>
      <c r="AS2223" s="25">
        <v>11190.01</v>
      </c>
      <c r="AT2223" s="25">
        <v>6740.19</v>
      </c>
      <c r="AU2223" s="25">
        <v>5479.73</v>
      </c>
      <c r="AV2223" s="25">
        <v>4806.8500000000004</v>
      </c>
      <c r="AW2223" s="25">
        <v>4513.78</v>
      </c>
      <c r="AX2223" s="25">
        <v>16462.63</v>
      </c>
      <c r="AY2223" s="25">
        <v>16215.71</v>
      </c>
      <c r="AZ2223" s="93"/>
      <c r="BA2223" s="10"/>
      <c r="BB2223" s="10"/>
      <c r="BC2223" s="10"/>
      <c r="BD2223" s="10"/>
      <c r="BE2223" s="10"/>
      <c r="BF2223" s="10"/>
      <c r="BG2223" s="10"/>
      <c r="BH2223" s="10"/>
      <c r="BI2223" s="10"/>
      <c r="BJ2223" s="10"/>
      <c r="BK2223" s="10"/>
      <c r="BL2223" s="10"/>
      <c r="BM2223" s="10"/>
      <c r="BN2223" s="10"/>
      <c r="BO2223" s="10"/>
      <c r="BP2223" s="10"/>
      <c r="BQ2223" s="10"/>
      <c r="BR2223" s="10"/>
      <c r="BS2223" s="10"/>
      <c r="BT2223" s="10"/>
      <c r="BU2223" s="10"/>
      <c r="BV2223" s="10"/>
      <c r="BW2223" s="10"/>
      <c r="BX2223" s="10"/>
      <c r="BY2223" s="10"/>
      <c r="BZ2223" s="10"/>
      <c r="CA2223" s="10"/>
      <c r="CB2223" s="10"/>
      <c r="CC2223" s="10"/>
      <c r="CD2223" s="10"/>
      <c r="CE2223" s="10"/>
      <c r="CF2223" s="10"/>
      <c r="CG2223" s="10"/>
      <c r="CH2223" s="10"/>
      <c r="CI2223" s="10"/>
      <c r="CJ2223" s="10"/>
      <c r="CK2223" s="10"/>
      <c r="CL2223" s="10"/>
      <c r="CM2223" s="10"/>
      <c r="CN2223" s="10"/>
      <c r="CO2223" s="10"/>
      <c r="CP2223" s="10"/>
      <c r="CQ2223" s="10"/>
      <c r="CR2223" s="10"/>
      <c r="CS2223" s="10"/>
      <c r="CT2223" s="10"/>
      <c r="CU2223" s="10"/>
      <c r="CV2223" s="10"/>
      <c r="CW2223" s="10"/>
      <c r="CX2223" s="10"/>
      <c r="CY2223" s="10"/>
      <c r="CZ2223" s="10"/>
      <c r="DA2223" s="10"/>
      <c r="DB2223" s="10"/>
      <c r="DC2223" s="10"/>
      <c r="DD2223" s="10"/>
      <c r="DE2223" s="10"/>
      <c r="DF2223" s="10"/>
      <c r="DG2223" s="10"/>
      <c r="DH2223" s="10"/>
      <c r="DI2223" s="10"/>
      <c r="DJ2223" s="10"/>
      <c r="DK2223" s="10"/>
      <c r="DL2223" s="10"/>
      <c r="DM2223" s="10"/>
      <c r="DN2223" s="10"/>
      <c r="DO2223" s="10"/>
      <c r="DP2223" s="10"/>
      <c r="DQ2223" s="10"/>
      <c r="DR2223" s="10"/>
      <c r="DS2223" s="10"/>
    </row>
    <row r="2224" spans="1:123" s="25" customFormat="1" ht="10.95" customHeight="1" x14ac:dyDescent="0.25">
      <c r="A2224" s="87" t="s">
        <v>348</v>
      </c>
      <c r="B2224" s="88"/>
      <c r="C2224" s="88"/>
      <c r="D2224" s="88"/>
      <c r="E2224" s="89"/>
      <c r="F2224" s="90"/>
      <c r="G2224" s="13"/>
      <c r="H2224" s="13"/>
      <c r="I2224" s="13"/>
      <c r="J2224" s="13"/>
      <c r="K2224" s="14" t="s">
        <v>301</v>
      </c>
      <c r="L2224" s="91">
        <v>5010</v>
      </c>
      <c r="M2224" s="92"/>
      <c r="N2224" s="25" t="str">
        <f>TRIM("TOTAL REVENUE")</f>
        <v>TOTAL REVENUE</v>
      </c>
      <c r="P2224" s="70"/>
      <c r="Q2224" s="10"/>
      <c r="R2224" s="85"/>
      <c r="S2224" s="93"/>
      <c r="T2224" s="25">
        <f>AD2224/T$6</f>
        <v>612885.32666666666</v>
      </c>
      <c r="V2224" s="25">
        <f>AF2224/V$6</f>
        <v>649650.36444444442</v>
      </c>
      <c r="X2224" s="25">
        <f>AH2224/X$6</f>
        <v>636333.14583333337</v>
      </c>
      <c r="Z2224" s="25">
        <f>AJ2224/Z$6</f>
        <v>662031.18631116662</v>
      </c>
      <c r="AA2224" s="93"/>
      <c r="AB2224" s="14">
        <f>AL2224/AB$6</f>
        <v>0</v>
      </c>
      <c r="AC2224" s="65"/>
      <c r="AD2224" s="14">
        <v>1838655.98</v>
      </c>
      <c r="AE2224" s="14"/>
      <c r="AF2224" s="14">
        <v>5846853.2800000003</v>
      </c>
      <c r="AG2224" s="14"/>
      <c r="AH2224" s="14">
        <v>7635997.75</v>
      </c>
      <c r="AI2224" s="14"/>
      <c r="AJ2224" s="14">
        <v>7944374.2357339999</v>
      </c>
      <c r="AK2224" s="65"/>
      <c r="AL2224" s="14">
        <v>0</v>
      </c>
      <c r="AM2224" s="65"/>
      <c r="AN2224" s="25">
        <v>706824.14</v>
      </c>
      <c r="AO2224" s="25">
        <v>674273.62</v>
      </c>
      <c r="AP2224" s="25">
        <v>664107.22</v>
      </c>
      <c r="AQ2224" s="25">
        <v>682337.18</v>
      </c>
      <c r="AR2224" s="25">
        <v>629198.72</v>
      </c>
      <c r="AS2224" s="25">
        <v>669888.1</v>
      </c>
      <c r="AT2224" s="25">
        <v>649498.64</v>
      </c>
      <c r="AU2224" s="25">
        <v>680871.21</v>
      </c>
      <c r="AV2224" s="25">
        <v>696403.45</v>
      </c>
      <c r="AW2224" s="25">
        <v>679721.57</v>
      </c>
      <c r="AX2224" s="25">
        <v>580658.04</v>
      </c>
      <c r="AY2224" s="25">
        <v>578276.37</v>
      </c>
      <c r="AZ2224" s="93"/>
      <c r="BA2224" s="10"/>
      <c r="BB2224" s="10"/>
      <c r="BC2224" s="10"/>
      <c r="BD2224" s="10"/>
      <c r="BE2224" s="10"/>
      <c r="BF2224" s="10"/>
      <c r="BG2224" s="10"/>
      <c r="BH2224" s="10"/>
      <c r="BI2224" s="10"/>
      <c r="BJ2224" s="10"/>
      <c r="BK2224" s="10"/>
      <c r="BL2224" s="10"/>
      <c r="BM2224" s="10"/>
      <c r="BN2224" s="10"/>
      <c r="BO2224" s="10"/>
      <c r="BP2224" s="10"/>
      <c r="BQ2224" s="10"/>
      <c r="BR2224" s="10"/>
      <c r="BS2224" s="10"/>
      <c r="BT2224" s="10"/>
      <c r="BU2224" s="10"/>
      <c r="BV2224" s="10"/>
      <c r="BW2224" s="10"/>
      <c r="BX2224" s="10"/>
      <c r="BY2224" s="10"/>
      <c r="BZ2224" s="10"/>
      <c r="CA2224" s="10"/>
      <c r="CB2224" s="10"/>
      <c r="CC2224" s="10"/>
      <c r="CD2224" s="10"/>
      <c r="CE2224" s="10"/>
      <c r="CF2224" s="10"/>
      <c r="CG2224" s="10"/>
      <c r="CH2224" s="10"/>
      <c r="CI2224" s="10"/>
      <c r="CJ2224" s="10"/>
      <c r="CK2224" s="10"/>
      <c r="CL2224" s="10"/>
      <c r="CM2224" s="10"/>
      <c r="CN2224" s="10"/>
      <c r="CO2224" s="10"/>
      <c r="CP2224" s="10"/>
      <c r="CQ2224" s="10"/>
      <c r="CR2224" s="10"/>
      <c r="CS2224" s="10"/>
      <c r="CT2224" s="10"/>
      <c r="CU2224" s="10"/>
      <c r="CV2224" s="10"/>
      <c r="CW2224" s="10"/>
      <c r="CX2224" s="10"/>
      <c r="CY2224" s="10"/>
      <c r="CZ2224" s="10"/>
      <c r="DA2224" s="10"/>
      <c r="DB2224" s="10"/>
      <c r="DC2224" s="10"/>
      <c r="DD2224" s="10"/>
      <c r="DE2224" s="10"/>
      <c r="DF2224" s="10"/>
      <c r="DG2224" s="10"/>
      <c r="DH2224" s="10"/>
      <c r="DI2224" s="10"/>
      <c r="DJ2224" s="10"/>
      <c r="DK2224" s="10"/>
      <c r="DL2224" s="10"/>
      <c r="DM2224" s="10"/>
      <c r="DN2224" s="10"/>
      <c r="DO2224" s="10"/>
      <c r="DP2224" s="10"/>
      <c r="DQ2224" s="10"/>
      <c r="DR2224" s="10"/>
      <c r="DS2224" s="10"/>
    </row>
    <row r="2225" spans="1:123" s="25" customFormat="1" ht="10.95" customHeight="1" x14ac:dyDescent="0.25">
      <c r="A2225" s="87" t="s">
        <v>348</v>
      </c>
      <c r="B2225" s="88"/>
      <c r="C2225" s="88"/>
      <c r="D2225" s="88"/>
      <c r="E2225" s="89"/>
      <c r="F2225" s="90"/>
      <c r="G2225" s="13"/>
      <c r="H2225" s="13"/>
      <c r="I2225" s="13"/>
      <c r="J2225" s="13"/>
      <c r="K2225" s="14" t="s">
        <v>303</v>
      </c>
      <c r="L2225" s="91">
        <v>5010</v>
      </c>
      <c r="M2225" s="92"/>
      <c r="N2225" s="25" t="str">
        <f>TRIM("      TOTAL EMPLOYEE WAGES")</f>
        <v>TOTAL EMPLOYEE WAGES</v>
      </c>
      <c r="P2225" s="70"/>
      <c r="Q2225" s="10"/>
      <c r="R2225" s="85"/>
      <c r="S2225" s="93"/>
      <c r="T2225" s="25">
        <f>AD2225/T$6</f>
        <v>244628.35</v>
      </c>
      <c r="V2225" s="25">
        <f>AF2225/V$6</f>
        <v>248311.9733333333</v>
      </c>
      <c r="X2225" s="25">
        <f>AH2225/X$6</f>
        <v>238017.54749999999</v>
      </c>
      <c r="Z2225" s="25">
        <f>AJ2225/Z$6</f>
        <v>245496.20996600002</v>
      </c>
      <c r="AA2225" s="93"/>
      <c r="AB2225" s="14">
        <f>AL2225/AB$6</f>
        <v>0</v>
      </c>
      <c r="AC2225" s="65"/>
      <c r="AD2225" s="14">
        <v>733885.05</v>
      </c>
      <c r="AE2225" s="14"/>
      <c r="AF2225" s="14">
        <v>2234807.7599999998</v>
      </c>
      <c r="AG2225" s="14"/>
      <c r="AH2225" s="14">
        <v>2856210.57</v>
      </c>
      <c r="AI2225" s="14"/>
      <c r="AJ2225" s="14">
        <v>2945954.5195920002</v>
      </c>
      <c r="AK2225" s="65"/>
      <c r="AL2225" s="14">
        <v>0</v>
      </c>
      <c r="AM2225" s="65"/>
      <c r="AN2225" s="25">
        <v>238313.8</v>
      </c>
      <c r="AO2225" s="25">
        <v>252281.57</v>
      </c>
      <c r="AP2225" s="25">
        <v>238569.11</v>
      </c>
      <c r="AQ2225" s="25">
        <v>258486.58</v>
      </c>
      <c r="AR2225" s="25">
        <v>235120.33</v>
      </c>
      <c r="AS2225" s="25">
        <v>249495.16</v>
      </c>
      <c r="AT2225" s="25">
        <v>241513.72</v>
      </c>
      <c r="AU2225" s="25">
        <v>266207.03999999998</v>
      </c>
      <c r="AV2225" s="25">
        <v>250099.88</v>
      </c>
      <c r="AW2225" s="25">
        <v>250684.03</v>
      </c>
      <c r="AX2225" s="25">
        <v>242058.23</v>
      </c>
      <c r="AY2225" s="25">
        <v>241142.79</v>
      </c>
      <c r="AZ2225" s="93"/>
      <c r="BA2225" s="10"/>
      <c r="BB2225" s="10"/>
      <c r="BC2225" s="10"/>
      <c r="BD2225" s="10"/>
      <c r="BE2225" s="10"/>
      <c r="BF2225" s="10"/>
      <c r="BG2225" s="10"/>
      <c r="BH2225" s="10"/>
      <c r="BI2225" s="10"/>
      <c r="BJ2225" s="10"/>
      <c r="BK2225" s="10"/>
      <c r="BL2225" s="10"/>
      <c r="BM2225" s="10"/>
      <c r="BN2225" s="10"/>
      <c r="BO2225" s="10"/>
      <c r="BP2225" s="10"/>
      <c r="BQ2225" s="10"/>
      <c r="BR2225" s="10"/>
      <c r="BS2225" s="10"/>
      <c r="BT2225" s="10"/>
      <c r="BU2225" s="10"/>
      <c r="BV2225" s="10"/>
      <c r="BW2225" s="10"/>
      <c r="BX2225" s="10"/>
      <c r="BY2225" s="10"/>
      <c r="BZ2225" s="10"/>
      <c r="CA2225" s="10"/>
      <c r="CB2225" s="10"/>
      <c r="CC2225" s="10"/>
      <c r="CD2225" s="10"/>
      <c r="CE2225" s="10"/>
      <c r="CF2225" s="10"/>
      <c r="CG2225" s="10"/>
      <c r="CH2225" s="10"/>
      <c r="CI2225" s="10"/>
      <c r="CJ2225" s="10"/>
      <c r="CK2225" s="10"/>
      <c r="CL2225" s="10"/>
      <c r="CM2225" s="10"/>
      <c r="CN2225" s="10"/>
      <c r="CO2225" s="10"/>
      <c r="CP2225" s="10"/>
      <c r="CQ2225" s="10"/>
      <c r="CR2225" s="10"/>
      <c r="CS2225" s="10"/>
      <c r="CT2225" s="10"/>
      <c r="CU2225" s="10"/>
      <c r="CV2225" s="10"/>
      <c r="CW2225" s="10"/>
      <c r="CX2225" s="10"/>
      <c r="CY2225" s="10"/>
      <c r="CZ2225" s="10"/>
      <c r="DA2225" s="10"/>
      <c r="DB2225" s="10"/>
      <c r="DC2225" s="10"/>
      <c r="DD2225" s="10"/>
      <c r="DE2225" s="10"/>
      <c r="DF2225" s="10"/>
      <c r="DG2225" s="10"/>
      <c r="DH2225" s="10"/>
      <c r="DI2225" s="10"/>
      <c r="DJ2225" s="10"/>
      <c r="DK2225" s="10"/>
      <c r="DL2225" s="10"/>
      <c r="DM2225" s="10"/>
      <c r="DN2225" s="10"/>
      <c r="DO2225" s="10"/>
      <c r="DP2225" s="10"/>
      <c r="DQ2225" s="10"/>
      <c r="DR2225" s="10"/>
      <c r="DS2225" s="10"/>
    </row>
    <row r="2226" spans="1:123" s="25" customFormat="1" ht="10.95" customHeight="1" x14ac:dyDescent="0.25">
      <c r="A2226" s="87" t="s">
        <v>348</v>
      </c>
      <c r="B2226" s="88"/>
      <c r="C2226" s="88"/>
      <c r="D2226" s="88"/>
      <c r="E2226" s="89"/>
      <c r="F2226" s="90"/>
      <c r="G2226" s="13"/>
      <c r="H2226" s="13"/>
      <c r="I2226" s="13"/>
      <c r="J2226" s="13"/>
      <c r="K2226" s="14" t="s">
        <v>305</v>
      </c>
      <c r="L2226" s="91">
        <v>5010</v>
      </c>
      <c r="M2226" s="92"/>
      <c r="N2226" s="25" t="str">
        <f>TRIM("TOTAL COMPENSATION")</f>
        <v>TOTAL COMPENSATION</v>
      </c>
      <c r="P2226" s="70"/>
      <c r="Q2226" s="10"/>
      <c r="R2226" s="85"/>
      <c r="S2226" s="93"/>
      <c r="T2226" s="25">
        <f>AD2226/T$6</f>
        <v>244628.35</v>
      </c>
      <c r="V2226" s="25">
        <f>AF2226/V$6</f>
        <v>248311.9733333333</v>
      </c>
      <c r="X2226" s="25">
        <f>AH2226/X$6</f>
        <v>238017.54749999999</v>
      </c>
      <c r="Z2226" s="25">
        <f>AJ2226/Z$6</f>
        <v>245496.20996600002</v>
      </c>
      <c r="AA2226" s="93"/>
      <c r="AB2226" s="14">
        <f>AL2226/AB$6</f>
        <v>0</v>
      </c>
      <c r="AC2226" s="65"/>
      <c r="AD2226" s="14">
        <v>733885.05</v>
      </c>
      <c r="AE2226" s="14"/>
      <c r="AF2226" s="14">
        <v>2234807.7599999998</v>
      </c>
      <c r="AG2226" s="14"/>
      <c r="AH2226" s="14">
        <v>2856210.57</v>
      </c>
      <c r="AI2226" s="14"/>
      <c r="AJ2226" s="14">
        <v>2945954.5195920002</v>
      </c>
      <c r="AK2226" s="65"/>
      <c r="AL2226" s="14">
        <v>0</v>
      </c>
      <c r="AM2226" s="65"/>
      <c r="AN2226" s="25">
        <v>238313.8</v>
      </c>
      <c r="AO2226" s="25">
        <v>252281.57</v>
      </c>
      <c r="AP2226" s="25">
        <v>238569.11</v>
      </c>
      <c r="AQ2226" s="25">
        <v>258486.58</v>
      </c>
      <c r="AR2226" s="25">
        <v>235120.33</v>
      </c>
      <c r="AS2226" s="25">
        <v>249495.16</v>
      </c>
      <c r="AT2226" s="25">
        <v>241513.72</v>
      </c>
      <c r="AU2226" s="25">
        <v>266207.03999999998</v>
      </c>
      <c r="AV2226" s="25">
        <v>250099.88</v>
      </c>
      <c r="AW2226" s="25">
        <v>250684.03</v>
      </c>
      <c r="AX2226" s="25">
        <v>242058.23</v>
      </c>
      <c r="AY2226" s="25">
        <v>241142.79</v>
      </c>
      <c r="AZ2226" s="93"/>
      <c r="BA2226" s="10"/>
      <c r="BB2226" s="10"/>
      <c r="BC2226" s="10"/>
      <c r="BD2226" s="10"/>
      <c r="BE2226" s="10"/>
      <c r="BF2226" s="10"/>
      <c r="BG2226" s="10"/>
      <c r="BH2226" s="10"/>
      <c r="BI2226" s="10"/>
      <c r="BJ2226" s="10"/>
      <c r="BK2226" s="10"/>
      <c r="BL2226" s="10"/>
      <c r="BM2226" s="10"/>
      <c r="BN2226" s="10"/>
      <c r="BO2226" s="10"/>
      <c r="BP2226" s="10"/>
      <c r="BQ2226" s="10"/>
      <c r="BR2226" s="10"/>
      <c r="BS2226" s="10"/>
      <c r="BT2226" s="10"/>
      <c r="BU2226" s="10"/>
      <c r="BV2226" s="10"/>
      <c r="BW2226" s="10"/>
      <c r="BX2226" s="10"/>
      <c r="BY2226" s="10"/>
      <c r="BZ2226" s="10"/>
      <c r="CA2226" s="10"/>
      <c r="CB2226" s="10"/>
      <c r="CC2226" s="10"/>
      <c r="CD2226" s="10"/>
      <c r="CE2226" s="10"/>
      <c r="CF2226" s="10"/>
      <c r="CG2226" s="10"/>
      <c r="CH2226" s="10"/>
      <c r="CI2226" s="10"/>
      <c r="CJ2226" s="10"/>
      <c r="CK2226" s="10"/>
      <c r="CL2226" s="10"/>
      <c r="CM2226" s="10"/>
      <c r="CN2226" s="10"/>
      <c r="CO2226" s="10"/>
      <c r="CP2226" s="10"/>
      <c r="CQ2226" s="10"/>
      <c r="CR2226" s="10"/>
      <c r="CS2226" s="10"/>
      <c r="CT2226" s="10"/>
      <c r="CU2226" s="10"/>
      <c r="CV2226" s="10"/>
      <c r="CW2226" s="10"/>
      <c r="CX2226" s="10"/>
      <c r="CY2226" s="10"/>
      <c r="CZ2226" s="10"/>
      <c r="DA2226" s="10"/>
      <c r="DB2226" s="10"/>
      <c r="DC2226" s="10"/>
      <c r="DD2226" s="10"/>
      <c r="DE2226" s="10"/>
      <c r="DF2226" s="10"/>
      <c r="DG2226" s="10"/>
      <c r="DH2226" s="10"/>
      <c r="DI2226" s="10"/>
      <c r="DJ2226" s="10"/>
      <c r="DK2226" s="10"/>
      <c r="DL2226" s="10"/>
      <c r="DM2226" s="10"/>
      <c r="DN2226" s="10"/>
      <c r="DO2226" s="10"/>
      <c r="DP2226" s="10"/>
      <c r="DQ2226" s="10"/>
      <c r="DR2226" s="10"/>
      <c r="DS2226" s="10"/>
    </row>
    <row r="2227" spans="1:123" x14ac:dyDescent="0.25">
      <c r="A2227" s="75" t="s">
        <v>348</v>
      </c>
      <c r="L2227" s="94"/>
    </row>
    <row r="2228" spans="1:123" s="86" customFormat="1" ht="15" customHeight="1" x14ac:dyDescent="0.25">
      <c r="A2228" s="75" t="s">
        <v>348</v>
      </c>
      <c r="B2228" s="80"/>
      <c r="C2228" s="80"/>
      <c r="D2228" s="80"/>
      <c r="E2228" s="81"/>
      <c r="F2228" s="82"/>
      <c r="G2228" s="81"/>
      <c r="H2228" s="81"/>
      <c r="I2228" s="81"/>
      <c r="J2228" s="81"/>
      <c r="K2228" s="81"/>
      <c r="L2228" s="83">
        <f>L2229</f>
        <v>5010</v>
      </c>
      <c r="M2228" s="84" t="s">
        <v>351</v>
      </c>
      <c r="N2228" s="84"/>
      <c r="O2228" s="84"/>
      <c r="P2228" s="84"/>
      <c r="Q2228" s="84"/>
      <c r="R2228" s="84"/>
      <c r="S2228" s="84"/>
      <c r="T2228" s="84"/>
      <c r="U2228" s="84"/>
      <c r="V2228" s="84"/>
      <c r="W2228" s="84"/>
      <c r="X2228" s="84"/>
      <c r="Y2228" s="84"/>
      <c r="Z2228" s="84"/>
      <c r="AA2228" s="84"/>
      <c r="AB2228" s="81"/>
      <c r="AC2228" s="81"/>
      <c r="AD2228" s="14"/>
      <c r="AE2228" s="14"/>
      <c r="AF2228" s="14"/>
      <c r="AG2228" s="14"/>
      <c r="AH2228" s="14"/>
      <c r="AI2228" s="14"/>
      <c r="AJ2228" s="14"/>
      <c r="AK2228" s="14"/>
      <c r="AL2228" s="14"/>
      <c r="AM2228" s="14"/>
      <c r="AN2228" s="85"/>
      <c r="AO2228" s="85"/>
      <c r="AP2228" s="85"/>
      <c r="AQ2228" s="85"/>
      <c r="AR2228" s="85"/>
      <c r="AS2228" s="85"/>
      <c r="AT2228" s="85"/>
      <c r="AU2228" s="85"/>
      <c r="AV2228" s="85"/>
      <c r="AW2228" s="85"/>
      <c r="AX2228" s="85"/>
      <c r="AY2228" s="85"/>
      <c r="AZ2228" s="84"/>
      <c r="BA2228" s="10"/>
      <c r="BB2228" s="10"/>
      <c r="BC2228" s="10"/>
      <c r="BD2228" s="10"/>
      <c r="BE2228" s="10"/>
      <c r="BF2228" s="10"/>
      <c r="BG2228" s="10"/>
      <c r="BH2228" s="10"/>
      <c r="BI2228" s="10"/>
      <c r="BJ2228" s="10"/>
      <c r="BK2228" s="10"/>
      <c r="BL2228" s="10"/>
      <c r="BM2228" s="10"/>
      <c r="BN2228" s="10"/>
      <c r="BO2228" s="10"/>
      <c r="BP2228" s="10"/>
      <c r="BQ2228" s="10"/>
      <c r="BR2228" s="10"/>
      <c r="BS2228" s="10"/>
      <c r="BT2228" s="10"/>
      <c r="BU2228" s="10"/>
      <c r="BV2228" s="10"/>
      <c r="BW2228" s="10"/>
      <c r="BX2228" s="10"/>
      <c r="BY2228" s="10"/>
      <c r="BZ2228" s="10"/>
      <c r="CA2228" s="10"/>
      <c r="CB2228" s="10"/>
      <c r="CC2228" s="10"/>
      <c r="CD2228" s="10"/>
      <c r="CE2228" s="10"/>
      <c r="CF2228" s="10"/>
      <c r="CG2228" s="10"/>
      <c r="CH2228" s="10"/>
      <c r="CI2228" s="10"/>
      <c r="CJ2228" s="10"/>
      <c r="CK2228" s="10"/>
      <c r="CL2228" s="10"/>
      <c r="CM2228" s="10"/>
      <c r="CN2228" s="10"/>
      <c r="CO2228" s="10"/>
      <c r="CP2228" s="10"/>
      <c r="CQ2228" s="10"/>
      <c r="CR2228" s="10"/>
      <c r="CS2228" s="10"/>
      <c r="CT2228" s="10"/>
      <c r="CU2228" s="10"/>
      <c r="CV2228" s="10"/>
      <c r="CW2228" s="10"/>
      <c r="CX2228" s="10"/>
      <c r="CY2228" s="10"/>
      <c r="CZ2228" s="10"/>
      <c r="DA2228" s="10"/>
      <c r="DB2228" s="10"/>
      <c r="DC2228" s="10"/>
      <c r="DD2228" s="10"/>
      <c r="DE2228" s="10"/>
      <c r="DF2228" s="10"/>
      <c r="DG2228" s="10"/>
      <c r="DH2228" s="10"/>
      <c r="DI2228" s="10"/>
      <c r="DJ2228" s="10"/>
      <c r="DK2228" s="10"/>
      <c r="DL2228" s="10"/>
      <c r="DM2228" s="10"/>
      <c r="DN2228" s="10"/>
      <c r="DO2228" s="10"/>
      <c r="DP2228" s="10"/>
      <c r="DQ2228" s="10"/>
      <c r="DR2228" s="10"/>
      <c r="DS2228" s="10"/>
    </row>
    <row r="2229" spans="1:123" s="101" customFormat="1" ht="10.95" customHeight="1" x14ac:dyDescent="0.25">
      <c r="A2229" s="75" t="s">
        <v>348</v>
      </c>
      <c r="B2229" s="95" t="str">
        <f t="shared" ref="B2229" si="622">IF(E2229&gt;0,"Bud02 " &amp; C2229 &amp;","&amp;D2229&amp;",'"&amp;E2229&amp;"',"&amp;1*R2229)</f>
        <v>Bud02 2020,5010,'xpr003',0.119991</v>
      </c>
      <c r="C2229" s="96">
        <f t="shared" ref="C2229" si="623">$E$5</f>
        <v>2020</v>
      </c>
      <c r="D2229" s="96">
        <v>5010</v>
      </c>
      <c r="E2229" s="97" t="str">
        <f>K2229</f>
        <v>xpr003</v>
      </c>
      <c r="F2229" s="90"/>
      <c r="G2229" s="98">
        <f>IF(""="",1,SUBSTITUTE(SUBSTITUTE("","xxp","xpp"),"xppm13","xppm08"))</f>
        <v>1</v>
      </c>
      <c r="H2229" s="98">
        <f>IF(""="",1,"")</f>
        <v>1</v>
      </c>
      <c r="I2229" s="98">
        <f>IF(""="",1,IF(LEFT("",1)&lt;&gt;"E","",1))</f>
        <v>1</v>
      </c>
      <c r="J2229" s="98">
        <f>IF(""="",1,IF(LEFT("",1)="E","",1))</f>
        <v>1</v>
      </c>
      <c r="K2229" s="99" t="s">
        <v>352</v>
      </c>
      <c r="L2229" s="91">
        <v>5010</v>
      </c>
      <c r="M2229" s="100" t="str">
        <f>IF(LEFT($G2229,4)="xppm","*","")</f>
        <v/>
      </c>
      <c r="N2229" s="101" t="str">
        <f>UPPER(TRIM("        NON_PRODUCTIVE RATE (NON-EXEMPT)"))</f>
        <v>NON_PRODUCTIVE RATE (NON-EXEMPT)</v>
      </c>
      <c r="P2229" s="102"/>
      <c r="R2229" s="103">
        <f>IFERROR(IF(1*AB2229&gt;0,AB2229,Z2229),Z2229)</f>
        <v>0.119991</v>
      </c>
      <c r="S2229" s="104"/>
      <c r="T2229" s="105">
        <f>IFERROR(IF(LEFT($G2229,4)="xppm",AD2229/VLOOKUP($G2229,$K$11:$Z$28,T$1,0),IF(LEFT($J2229,1)="E",AD2229/VLOOKUP($J2229,$K$11:$Z$28,T$1,0),AD2229/T$6)),"")</f>
        <v>0</v>
      </c>
      <c r="U2229" s="105"/>
      <c r="V2229" s="105">
        <f>IFERROR(IF(LEFT($G2229,4)="xppm",AF2229/VLOOKUP($G2229,$K$11:$Z$28,V$1,0),IF(LEFT($J2229,1)="E",AF2229/VLOOKUP($J2229,$K$11:$Z$28,V$1,0),AF2229/V$6)),"")</f>
        <v>0</v>
      </c>
      <c r="W2229" s="105"/>
      <c r="X2229" s="105">
        <f>IFERROR(IF(LEFT($G2229,4)="xppm",AH2229/VLOOKUP($G2229,$K$11:$Z$28,X$1,0),IF(LEFT($J2229,1)="E",AH2229/VLOOKUP($J2229,$K$11:$Z$28,X$1,0),AH2229/X$6)),"")</f>
        <v>0</v>
      </c>
      <c r="Y2229" s="105"/>
      <c r="Z2229" s="105">
        <f>IFERROR(IF(LEFT($G2229,4)="xppm",AJ2229/VLOOKUP($G2229,$K$11:$Z$28,Z$1,0),IF(LEFT($J2229,1)="E",AJ2229/VLOOKUP($J2229,$K$11:$Z$28,Z$1,0),AJ2229/Z$6)),"")</f>
        <v>0.119991</v>
      </c>
      <c r="AA2229" s="104"/>
      <c r="AB2229" s="106">
        <f>IFERROR(IF(LEFT($G2229,4)="xppm",AL2229/VLOOKUP($G2229,$K$11:$Z$28,AB$1,0),IF(LEFT($J2229,1)="E",AL2229/VLOOKUP($J2229,$K$11:$AB$28,AB$1,0),AL2229/AB$6)),"")</f>
        <v>0</v>
      </c>
      <c r="AC2229" s="107"/>
      <c r="AD2229" s="106"/>
      <c r="AE2229" s="106"/>
      <c r="AF2229" s="106"/>
      <c r="AG2229" s="106"/>
      <c r="AH2229" s="106"/>
      <c r="AI2229" s="106"/>
      <c r="AJ2229" s="106">
        <v>1.4398919999999999</v>
      </c>
      <c r="AK2229" s="107"/>
      <c r="AL2229" s="106">
        <v>0</v>
      </c>
      <c r="AM2229" s="107"/>
      <c r="AN2229" s="105"/>
      <c r="AO2229" s="105"/>
      <c r="AP2229" s="105"/>
      <c r="AQ2229" s="105"/>
      <c r="AR2229" s="105"/>
      <c r="AS2229" s="105"/>
      <c r="AT2229" s="105"/>
      <c r="AU2229" s="105"/>
      <c r="AV2229" s="105"/>
      <c r="AW2229" s="105"/>
      <c r="AX2229" s="105"/>
      <c r="AY2229" s="105"/>
      <c r="AZ2229" s="108"/>
      <c r="BA2229" s="10"/>
      <c r="BB2229" s="10"/>
      <c r="BC2229" s="10"/>
      <c r="BD2229" s="10"/>
      <c r="BE2229" s="10"/>
      <c r="BF2229" s="10"/>
      <c r="BG2229" s="10"/>
      <c r="BH2229" s="10"/>
      <c r="BI2229" s="10"/>
      <c r="BJ2229" s="10"/>
      <c r="BK2229" s="10"/>
      <c r="BL2229" s="10"/>
      <c r="BM2229" s="10"/>
      <c r="BN2229" s="10"/>
      <c r="BO2229" s="10"/>
      <c r="BP2229" s="10"/>
      <c r="BQ2229" s="10"/>
      <c r="BR2229" s="10"/>
      <c r="BS2229" s="10"/>
      <c r="BT2229" s="10"/>
      <c r="BU2229" s="10"/>
      <c r="BV2229" s="10"/>
      <c r="BW2229" s="10"/>
      <c r="BX2229" s="10"/>
      <c r="BY2229" s="10"/>
      <c r="BZ2229" s="10"/>
      <c r="CA2229" s="10"/>
      <c r="CB2229" s="10"/>
      <c r="CC2229" s="10"/>
      <c r="CD2229" s="10"/>
      <c r="CE2229" s="10"/>
      <c r="CF2229" s="10"/>
      <c r="CG2229" s="10"/>
      <c r="CH2229" s="10"/>
      <c r="CI2229" s="10"/>
      <c r="CJ2229" s="10"/>
      <c r="CK2229" s="10"/>
      <c r="CL2229" s="10"/>
      <c r="CM2229" s="10"/>
      <c r="CN2229" s="10"/>
      <c r="CO2229" s="10"/>
      <c r="CP2229" s="10"/>
      <c r="CQ2229" s="10"/>
      <c r="CR2229" s="10"/>
      <c r="CS2229" s="10"/>
      <c r="CT2229" s="10"/>
      <c r="CU2229" s="10"/>
      <c r="CV2229" s="10"/>
      <c r="CW2229" s="10"/>
      <c r="CX2229" s="10"/>
      <c r="CY2229" s="10"/>
      <c r="CZ2229" s="10"/>
      <c r="DA2229" s="10"/>
      <c r="DB2229" s="10"/>
      <c r="DC2229" s="10"/>
      <c r="DD2229" s="10"/>
      <c r="DE2229" s="10"/>
      <c r="DF2229" s="10"/>
      <c r="DG2229" s="10"/>
      <c r="DH2229" s="10"/>
      <c r="DI2229" s="10"/>
      <c r="DJ2229" s="10"/>
      <c r="DK2229" s="10"/>
      <c r="DL2229" s="10"/>
      <c r="DM2229" s="10"/>
      <c r="DN2229" s="10"/>
      <c r="DO2229" s="10"/>
      <c r="DP2229" s="10"/>
      <c r="DQ2229" s="10"/>
      <c r="DR2229" s="10"/>
      <c r="DS2229" s="10"/>
    </row>
    <row r="2230" spans="1:123" s="101" customFormat="1" ht="10.95" customHeight="1" x14ac:dyDescent="0.25">
      <c r="A2230" s="75" t="s">
        <v>348</v>
      </c>
      <c r="B2230" s="95" t="str">
        <f>IF(E2230&gt;0,"Bud02 " &amp; C2230 &amp;","&amp;D2230&amp;",'"&amp;E2230&amp;"',"&amp;1*R2230)</f>
        <v>Bud02 2020,5010,'xpr007',0</v>
      </c>
      <c r="C2230" s="96">
        <f>$E$5</f>
        <v>2020</v>
      </c>
      <c r="D2230" s="96">
        <v>5010</v>
      </c>
      <c r="E2230" s="97" t="str">
        <f>K2230</f>
        <v>xpr007</v>
      </c>
      <c r="F2230" s="90"/>
      <c r="G2230" s="98">
        <f>IF(""="",1,SUBSTITUTE(SUBSTITUTE("","xxp","xpp"),"xppm13","xppm08"))</f>
        <v>1</v>
      </c>
      <c r="H2230" s="98">
        <f>IF(""="",1,"")</f>
        <v>1</v>
      </c>
      <c r="I2230" s="98">
        <f>IF(""="",1,IF(LEFT("",1)&lt;&gt;"E","",1))</f>
        <v>1</v>
      </c>
      <c r="J2230" s="98">
        <f>IF(""="",1,IF(LEFT("",1)="E","",1))</f>
        <v>1</v>
      </c>
      <c r="K2230" s="99" t="s">
        <v>353</v>
      </c>
      <c r="L2230" s="91">
        <v>5010</v>
      </c>
      <c r="M2230" s="100" t="str">
        <f>IF(LEFT($G2230,4)="xppm","*","")</f>
        <v/>
      </c>
      <c r="N2230" s="101" t="str">
        <f>UPPER(TRIM("        NON_PRODUCTIVE RATE (EXEMPT)"))</f>
        <v>NON_PRODUCTIVE RATE (EXEMPT)</v>
      </c>
      <c r="P2230" s="102"/>
      <c r="R2230" s="103">
        <f>IFERROR(IF(1*AB2230&gt;0,AB2230,Z2230),Z2230)</f>
        <v>0</v>
      </c>
      <c r="S2230" s="104"/>
      <c r="T2230" s="105">
        <f>IFERROR(IF(LEFT($G2230,4)="xppm",AD2230/VLOOKUP($G2230,$K$11:$Z$28,T$1,0),IF(LEFT($J2230,1)="E",AD2230/VLOOKUP($J2230,$K$11:$Z$28,T$1,0),AD2230/T$6)),"")</f>
        <v>0</v>
      </c>
      <c r="U2230" s="105"/>
      <c r="V2230" s="105">
        <f>IFERROR(IF(LEFT($G2230,4)="xppm",AF2230/VLOOKUP($G2230,$K$11:$Z$28,V$1,0),IF(LEFT($J2230,1)="E",AF2230/VLOOKUP($J2230,$K$11:$Z$28,V$1,0),AF2230/V$6)),"")</f>
        <v>0</v>
      </c>
      <c r="W2230" s="105"/>
      <c r="X2230" s="105">
        <f>IFERROR(IF(LEFT($G2230,4)="xppm",AH2230/VLOOKUP($G2230,$K$11:$Z$28,X$1,0),IF(LEFT($J2230,1)="E",AH2230/VLOOKUP($J2230,$K$11:$Z$28,X$1,0),AH2230/X$6)),"")</f>
        <v>0</v>
      </c>
      <c r="Y2230" s="105"/>
      <c r="Z2230" s="105">
        <f>IFERROR(IF(LEFT($G2230,4)="xppm",AJ2230/VLOOKUP($G2230,$K$11:$Z$28,Z$1,0),IF(LEFT($J2230,1)="E",AJ2230/VLOOKUP($J2230,$K$11:$Z$28,Z$1,0),AJ2230/Z$6)),"")</f>
        <v>0</v>
      </c>
      <c r="AA2230" s="104"/>
      <c r="AB2230" s="106">
        <f>IFERROR(IF(LEFT($G2230,4)="xppm",AL2230/VLOOKUP($G2230,$K$11:$Z$28,AB$1,0),IF(LEFT($J2230,1)="E",AL2230/VLOOKUP($J2230,$K$11:$AB$28,AB$1,0),AL2230/AB$6)),"")</f>
        <v>0</v>
      </c>
      <c r="AC2230" s="107"/>
      <c r="AD2230" s="106"/>
      <c r="AE2230" s="106"/>
      <c r="AF2230" s="106"/>
      <c r="AG2230" s="106"/>
      <c r="AH2230" s="106"/>
      <c r="AI2230" s="106"/>
      <c r="AJ2230" s="106">
        <v>0</v>
      </c>
      <c r="AK2230" s="107"/>
      <c r="AL2230" s="106">
        <v>0</v>
      </c>
      <c r="AM2230" s="107"/>
      <c r="AN2230" s="105"/>
      <c r="AO2230" s="105"/>
      <c r="AP2230" s="105"/>
      <c r="AQ2230" s="105"/>
      <c r="AR2230" s="105"/>
      <c r="AS2230" s="105"/>
      <c r="AT2230" s="105"/>
      <c r="AU2230" s="105"/>
      <c r="AV2230" s="105"/>
      <c r="AW2230" s="105"/>
      <c r="AX2230" s="105"/>
      <c r="AY2230" s="105"/>
      <c r="AZ2230" s="108"/>
      <c r="BA2230" s="10"/>
      <c r="BB2230" s="10"/>
      <c r="BC2230" s="10"/>
      <c r="BD2230" s="10"/>
      <c r="BE2230" s="10"/>
      <c r="BF2230" s="10"/>
      <c r="BG2230" s="10"/>
      <c r="BH2230" s="10"/>
      <c r="BI2230" s="10"/>
      <c r="BJ2230" s="10"/>
      <c r="BK2230" s="10"/>
      <c r="BL2230" s="10"/>
      <c r="BM2230" s="10"/>
      <c r="BN2230" s="10"/>
      <c r="BO2230" s="10"/>
      <c r="BP2230" s="10"/>
      <c r="BQ2230" s="10"/>
      <c r="BR2230" s="10"/>
      <c r="BS2230" s="10"/>
      <c r="BT2230" s="10"/>
      <c r="BU2230" s="10"/>
      <c r="BV2230" s="10"/>
      <c r="BW2230" s="10"/>
      <c r="BX2230" s="10"/>
      <c r="BY2230" s="10"/>
      <c r="BZ2230" s="10"/>
      <c r="CA2230" s="10"/>
      <c r="CB2230" s="10"/>
      <c r="CC2230" s="10"/>
      <c r="CD2230" s="10"/>
      <c r="CE2230" s="10"/>
      <c r="CF2230" s="10"/>
      <c r="CG2230" s="10"/>
      <c r="CH2230" s="10"/>
      <c r="CI2230" s="10"/>
      <c r="CJ2230" s="10"/>
      <c r="CK2230" s="10"/>
      <c r="CL2230" s="10"/>
      <c r="CM2230" s="10"/>
      <c r="CN2230" s="10"/>
      <c r="CO2230" s="10"/>
      <c r="CP2230" s="10"/>
      <c r="CQ2230" s="10"/>
      <c r="CR2230" s="10"/>
      <c r="CS2230" s="10"/>
      <c r="CT2230" s="10"/>
      <c r="CU2230" s="10"/>
      <c r="CV2230" s="10"/>
      <c r="CW2230" s="10"/>
      <c r="CX2230" s="10"/>
      <c r="CY2230" s="10"/>
      <c r="CZ2230" s="10"/>
      <c r="DA2230" s="10"/>
      <c r="DB2230" s="10"/>
      <c r="DC2230" s="10"/>
      <c r="DD2230" s="10"/>
      <c r="DE2230" s="10"/>
      <c r="DF2230" s="10"/>
      <c r="DG2230" s="10"/>
      <c r="DH2230" s="10"/>
      <c r="DI2230" s="10"/>
      <c r="DJ2230" s="10"/>
      <c r="DK2230" s="10"/>
      <c r="DL2230" s="10"/>
      <c r="DM2230" s="10"/>
      <c r="DN2230" s="10"/>
      <c r="DO2230" s="10"/>
      <c r="DP2230" s="10"/>
      <c r="DQ2230" s="10"/>
      <c r="DR2230" s="10"/>
      <c r="DS2230" s="10"/>
    </row>
    <row r="2231" spans="1:123" x14ac:dyDescent="0.25">
      <c r="A2231" s="75" t="s">
        <v>348</v>
      </c>
      <c r="L2231" s="94"/>
    </row>
    <row r="2232" spans="1:123" s="86" customFormat="1" ht="15" customHeight="1" x14ac:dyDescent="0.25">
      <c r="A2232" s="75" t="s">
        <v>348</v>
      </c>
      <c r="B2232" s="80"/>
      <c r="C2232" s="80"/>
      <c r="D2232" s="80"/>
      <c r="E2232" s="81"/>
      <c r="F2232" s="82"/>
      <c r="G2232" s="81"/>
      <c r="H2232" s="81"/>
      <c r="I2232" s="81"/>
      <c r="J2232" s="81"/>
      <c r="K2232" s="81"/>
      <c r="L2232" s="83">
        <f>L2233</f>
        <v>5010</v>
      </c>
      <c r="M2232" s="84" t="s">
        <v>354</v>
      </c>
      <c r="N2232" s="84"/>
      <c r="O2232" s="84"/>
      <c r="P2232" s="84"/>
      <c r="Q2232" s="84"/>
      <c r="R2232" s="84"/>
      <c r="S2232" s="84"/>
      <c r="T2232" s="84"/>
      <c r="U2232" s="84"/>
      <c r="V2232" s="84"/>
      <c r="W2232" s="84"/>
      <c r="X2232" s="84"/>
      <c r="Y2232" s="84"/>
      <c r="Z2232" s="84"/>
      <c r="AA2232" s="84"/>
      <c r="AB2232" s="81"/>
      <c r="AC2232" s="81"/>
      <c r="AD2232" s="14"/>
      <c r="AE2232" s="14"/>
      <c r="AF2232" s="14"/>
      <c r="AG2232" s="14"/>
      <c r="AH2232" s="14"/>
      <c r="AI2232" s="14"/>
      <c r="AJ2232" s="14"/>
      <c r="AK2232" s="14"/>
      <c r="AL2232" s="14"/>
      <c r="AM2232" s="14"/>
      <c r="AN2232" s="85"/>
      <c r="AO2232" s="85"/>
      <c r="AP2232" s="85"/>
      <c r="AQ2232" s="85"/>
      <c r="AR2232" s="85"/>
      <c r="AS2232" s="85"/>
      <c r="AT2232" s="85"/>
      <c r="AU2232" s="85"/>
      <c r="AV2232" s="85"/>
      <c r="AW2232" s="85"/>
      <c r="AX2232" s="85"/>
      <c r="AY2232" s="85"/>
      <c r="AZ2232" s="84"/>
      <c r="BA2232" s="10"/>
      <c r="BB2232" s="10"/>
      <c r="BC2232" s="10"/>
      <c r="BD2232" s="10"/>
      <c r="BE2232" s="10"/>
      <c r="BF2232" s="10"/>
      <c r="BG2232" s="10"/>
      <c r="BH2232" s="10"/>
      <c r="BI2232" s="10"/>
      <c r="BJ2232" s="10"/>
      <c r="BK2232" s="10"/>
      <c r="BL2232" s="10"/>
      <c r="BM2232" s="10"/>
      <c r="BN2232" s="10"/>
      <c r="BO2232" s="10"/>
      <c r="BP2232" s="10"/>
      <c r="BQ2232" s="10"/>
      <c r="BR2232" s="10"/>
      <c r="BS2232" s="10"/>
      <c r="BT2232" s="10"/>
      <c r="BU2232" s="10"/>
      <c r="BV2232" s="10"/>
      <c r="BW2232" s="10"/>
      <c r="BX2232" s="10"/>
      <c r="BY2232" s="10"/>
      <c r="BZ2232" s="10"/>
      <c r="CA2232" s="10"/>
      <c r="CB2232" s="10"/>
      <c r="CC2232" s="10"/>
      <c r="CD2232" s="10"/>
      <c r="CE2232" s="10"/>
      <c r="CF2232" s="10"/>
      <c r="CG2232" s="10"/>
      <c r="CH2232" s="10"/>
      <c r="CI2232" s="10"/>
      <c r="CJ2232" s="10"/>
      <c r="CK2232" s="10"/>
      <c r="CL2232" s="10"/>
      <c r="CM2232" s="10"/>
      <c r="CN2232" s="10"/>
      <c r="CO2232" s="10"/>
      <c r="CP2232" s="10"/>
      <c r="CQ2232" s="10"/>
      <c r="CR2232" s="10"/>
      <c r="CS2232" s="10"/>
      <c r="CT2232" s="10"/>
      <c r="CU2232" s="10"/>
      <c r="CV2232" s="10"/>
      <c r="CW2232" s="10"/>
      <c r="CX2232" s="10"/>
      <c r="CY2232" s="10"/>
      <c r="CZ2232" s="10"/>
      <c r="DA2232" s="10"/>
      <c r="DB2232" s="10"/>
      <c r="DC2232" s="10"/>
      <c r="DD2232" s="10"/>
      <c r="DE2232" s="10"/>
      <c r="DF2232" s="10"/>
      <c r="DG2232" s="10"/>
      <c r="DH2232" s="10"/>
      <c r="DI2232" s="10"/>
      <c r="DJ2232" s="10"/>
      <c r="DK2232" s="10"/>
      <c r="DL2232" s="10"/>
      <c r="DM2232" s="10"/>
      <c r="DN2232" s="10"/>
      <c r="DO2232" s="10"/>
      <c r="DP2232" s="10"/>
      <c r="DQ2232" s="10"/>
      <c r="DR2232" s="10"/>
      <c r="DS2232" s="10"/>
    </row>
    <row r="2233" spans="1:123" s="101" customFormat="1" ht="10.95" customHeight="1" x14ac:dyDescent="0.25">
      <c r="A2233" s="75" t="s">
        <v>348</v>
      </c>
      <c r="B2233" s="95" t="str">
        <f t="shared" ref="B2233:B2236" si="624">IF(E2233&gt;0,"Bud02 " &amp; C2233 &amp;","&amp;D2233&amp;",'"&amp;E2233&amp;"',"&amp;1*R2233)</f>
        <v>Bud02 2020,5010,'xpr005',0.00117505320423817</v>
      </c>
      <c r="C2233" s="96">
        <f t="shared" ref="C2233:C2236" si="625">$E$5</f>
        <v>2020</v>
      </c>
      <c r="D2233" s="96">
        <v>5010</v>
      </c>
      <c r="E2233" s="97" t="str">
        <f>IF(LEFT(H2233,1) = "x",H2233,F2233)</f>
        <v>xpr005</v>
      </c>
      <c r="F2233" s="90">
        <v>500000</v>
      </c>
      <c r="G2233" s="98">
        <f>IF(""="",1,SUBSTITUTE(SUBSTITUTE("","xxp","xpp"),"xppm13","xppm08"))</f>
        <v>1</v>
      </c>
      <c r="H2233" s="98" t="str">
        <f>IF("xpr005"="",1,"xpr005")</f>
        <v>xpr005</v>
      </c>
      <c r="I2233" s="98">
        <f>IF("Ew57z"="",1,IF(LEFT("Ew57z",1)&lt;&gt;"E","Ew57z",1))</f>
        <v>1</v>
      </c>
      <c r="J2233" s="98" t="str">
        <f>IF("Ew57z"="",1,IF(LEFT("Ew57z",1)="E","Ew57z",1))</f>
        <v>Ew57z</v>
      </c>
      <c r="K2233" s="99" t="s">
        <v>355</v>
      </c>
      <c r="L2233" s="91">
        <v>5010</v>
      </c>
      <c r="M2233" s="100" t="str">
        <f>IF(LEFT($G2233,4)="xppm","*","")</f>
        <v/>
      </c>
      <c r="N2233" s="101" t="str">
        <f>UPPER(TRIM("          PAYROLL TAXES"))</f>
        <v>PAYROLL TAXES</v>
      </c>
      <c r="P2233" s="102" t="s">
        <v>356</v>
      </c>
      <c r="R2233" s="109">
        <f>IFERROR(IF(1*AB2233&gt;0,AB2233,V2233),V2233)</f>
        <v>1.1750532042381693E-3</v>
      </c>
      <c r="S2233" s="108"/>
      <c r="T2233" s="101">
        <f>IFERROR(IF(LEFT($G2233,4)="xppm",AD2233/VLOOKUP($G2233,$K$11:$Z$28,T$1,0),IF(LEFT($J2233,1)="E",AD2233/VLOOKUP($J2233,$K$11:$Z$28,T$1,0),AD2233/T$6)),"")</f>
        <v>1.087060994445847E-3</v>
      </c>
      <c r="V2233" s="101">
        <f>IFERROR(IF(LEFT($G2233,4)="xppm",AF2233/VLOOKUP($G2233,$K$11:$Z$28,V$1,0),IF(LEFT($J2233,1)="E",AF2233/VLOOKUP($J2233,$K$11:$Z$28,V$1,0),AF2233/V$6)),"")</f>
        <v>1.1750532042381693E-3</v>
      </c>
      <c r="X2233" s="101">
        <f>IFERROR(IF(LEFT($G2233,4)="xppm",AH2233/VLOOKUP($G2233,$K$11:$Z$28,X$1,0),IF(LEFT($J2233,1)="E",AH2233/VLOOKUP($J2233,$K$11:$Z$28,X$1,0),AH2233/X$6)),"")</f>
        <v>1.4658046548511336E-3</v>
      </c>
      <c r="Z2233" s="101">
        <f>IFERROR(IF(LEFT($G2233,4)="xppm",AJ2233/VLOOKUP($G2233,$K$11:$Z$28,Z$1,0),IF(LEFT($J2233,1)="E",AJ2233/VLOOKUP($J2233,$K$11:$Z$28,Z$1,0),AJ2233/Z$6)),"")</f>
        <v>1.3336230647880659E-3</v>
      </c>
      <c r="AA2233" s="108"/>
      <c r="AB2233" s="99" t="str">
        <f>IFERROR(IF(LEFT($G2233,4)="xppm",AL2233/VLOOKUP($G2233,$K$11:$Z$28,AB$1,0),IF(LEFT($J2233,1)="E",AL2233/VLOOKUP($J2233,$K$11:$AB$28,AB$1,0),AL2233/AB$6)),"")</f>
        <v/>
      </c>
      <c r="AC2233" s="110"/>
      <c r="AD2233" s="14">
        <v>52622.34</v>
      </c>
      <c r="AE2233" s="14"/>
      <c r="AF2233" s="14">
        <v>167882.91</v>
      </c>
      <c r="AG2233" s="14"/>
      <c r="AH2233" s="14">
        <v>225593.37</v>
      </c>
      <c r="AI2233" s="14"/>
      <c r="AJ2233" s="14">
        <v>241442.706851</v>
      </c>
      <c r="AK2233" s="65"/>
      <c r="AL2233" s="14">
        <v>0</v>
      </c>
      <c r="AM2233" s="65"/>
      <c r="AN2233" s="25">
        <v>16315.41</v>
      </c>
      <c r="AO2233" s="25">
        <v>17894.46</v>
      </c>
      <c r="AP2233" s="25">
        <v>22147.84</v>
      </c>
      <c r="AQ2233" s="25">
        <v>23082.99</v>
      </c>
      <c r="AR2233" s="25">
        <v>18726.75</v>
      </c>
      <c r="AS2233" s="25">
        <v>19380.97</v>
      </c>
      <c r="AT2233" s="25">
        <v>16278.23</v>
      </c>
      <c r="AU2233" s="25">
        <v>19729.39</v>
      </c>
      <c r="AV2233" s="25">
        <v>18062.240000000002</v>
      </c>
      <c r="AW2233" s="25">
        <v>18976.54</v>
      </c>
      <c r="AX2233" s="25">
        <v>17162.52</v>
      </c>
      <c r="AY2233" s="25">
        <v>16483.28</v>
      </c>
      <c r="AZ2233" s="108"/>
      <c r="BA2233" s="10"/>
      <c r="BB2233" s="10"/>
      <c r="BC2233" s="10"/>
      <c r="BD2233" s="10"/>
      <c r="BE2233" s="10"/>
      <c r="BF2233" s="10"/>
      <c r="BG2233" s="10"/>
      <c r="BH2233" s="10"/>
      <c r="BI2233" s="10"/>
      <c r="BJ2233" s="10"/>
      <c r="BK2233" s="10"/>
      <c r="BL2233" s="10"/>
      <c r="BM2233" s="10"/>
      <c r="BN2233" s="10"/>
      <c r="BO2233" s="10"/>
      <c r="BP2233" s="10"/>
      <c r="BQ2233" s="10"/>
      <c r="BR2233" s="10"/>
      <c r="BS2233" s="10"/>
      <c r="BT2233" s="10"/>
      <c r="BU2233" s="10"/>
      <c r="BV2233" s="10"/>
      <c r="BW2233" s="10"/>
      <c r="BX2233" s="10"/>
      <c r="BY2233" s="10"/>
      <c r="BZ2233" s="10"/>
      <c r="CA2233" s="10"/>
      <c r="CB2233" s="10"/>
      <c r="CC2233" s="10"/>
      <c r="CD2233" s="10"/>
      <c r="CE2233" s="10"/>
      <c r="CF2233" s="10"/>
      <c r="CG2233" s="10"/>
      <c r="CH2233" s="10"/>
      <c r="CI2233" s="10"/>
      <c r="CJ2233" s="10"/>
      <c r="CK2233" s="10"/>
      <c r="CL2233" s="10"/>
      <c r="CM2233" s="10"/>
      <c r="CN2233" s="10"/>
      <c r="CO2233" s="10"/>
      <c r="CP2233" s="10"/>
      <c r="CQ2233" s="10"/>
      <c r="CR2233" s="10"/>
      <c r="CS2233" s="10"/>
      <c r="CT2233" s="10"/>
      <c r="CU2233" s="10"/>
      <c r="CV2233" s="10"/>
      <c r="CW2233" s="10"/>
      <c r="CX2233" s="10"/>
      <c r="CY2233" s="10"/>
      <c r="CZ2233" s="10"/>
      <c r="DA2233" s="10"/>
      <c r="DB2233" s="10"/>
      <c r="DC2233" s="10"/>
      <c r="DD2233" s="10"/>
      <c r="DE2233" s="10"/>
      <c r="DF2233" s="10"/>
      <c r="DG2233" s="10"/>
      <c r="DH2233" s="10"/>
      <c r="DI2233" s="10"/>
      <c r="DJ2233" s="10"/>
      <c r="DK2233" s="10"/>
      <c r="DL2233" s="10"/>
      <c r="DM2233" s="10"/>
      <c r="DN2233" s="10"/>
      <c r="DO2233" s="10"/>
      <c r="DP2233" s="10"/>
      <c r="DQ2233" s="10"/>
      <c r="DR2233" s="10"/>
      <c r="DS2233" s="10"/>
    </row>
    <row r="2234" spans="1:123" s="101" customFormat="1" ht="10.95" customHeight="1" x14ac:dyDescent="0.25">
      <c r="A2234" s="75" t="s">
        <v>348</v>
      </c>
      <c r="B2234" s="95" t="str">
        <f t="shared" si="624"/>
        <v>Bud02 2020,5010,'xpr002',0.00191370541378795</v>
      </c>
      <c r="C2234" s="96">
        <f t="shared" si="625"/>
        <v>2020</v>
      </c>
      <c r="D2234" s="96">
        <v>5010</v>
      </c>
      <c r="E2234" s="97" t="str">
        <f>IF(LEFT(H2234,1) = "x",H2234,F2234)</f>
        <v>xpr002</v>
      </c>
      <c r="F2234" s="90">
        <v>501100</v>
      </c>
      <c r="G2234" s="98">
        <f>IF(""="",1,SUBSTITUTE(SUBSTITUTE("","xxp","xpp"),"xppm13","xppm08"))</f>
        <v>1</v>
      </c>
      <c r="H2234" s="98" t="str">
        <f>IF("xpr002"="",1,"xpr002")</f>
        <v>xpr002</v>
      </c>
      <c r="I2234" s="98">
        <f>IF("Ewz"="",1,IF(LEFT("Ewz",1)&lt;&gt;"E","Ewz",1))</f>
        <v>1</v>
      </c>
      <c r="J2234" s="98" t="str">
        <f>IF("Ewz"="",1,IF(LEFT("Ewz",1)="E","Ewz",1))</f>
        <v>Ewz</v>
      </c>
      <c r="K2234" s="99" t="s">
        <v>357</v>
      </c>
      <c r="L2234" s="91">
        <v>5010</v>
      </c>
      <c r="M2234" s="100" t="str">
        <f>IF(LEFT($G2234,4)="xppm","*","")</f>
        <v/>
      </c>
      <c r="N2234" s="101" t="str">
        <f>UPPER(TRIM("          HEALTH INSURANCE"))</f>
        <v>HEALTH INSURANCE</v>
      </c>
      <c r="P2234" s="102" t="s">
        <v>356</v>
      </c>
      <c r="R2234" s="109">
        <f>IFERROR(IF(1*AB2234&gt;0,AB2234,V2234),V2234)</f>
        <v>1.9137054137879543E-3</v>
      </c>
      <c r="S2234" s="108"/>
      <c r="T2234" s="101">
        <f>IFERROR(IF(LEFT($G2234,4)="xppm",AD2234/VLOOKUP($G2234,$K$11:$Z$28,T$1,0),IF(LEFT($J2234,1)="E",AD2234/VLOOKUP($J2234,$K$11:$Z$28,T$1,0),AD2234/T$6)),"")</f>
        <v>1.810214270775117E-3</v>
      </c>
      <c r="V2234" s="101">
        <f>IFERROR(IF(LEFT($G2234,4)="xppm",AF2234/VLOOKUP($G2234,$K$11:$Z$28,V$1,0),IF(LEFT($J2234,1)="E",AF2234/VLOOKUP($J2234,$K$11:$Z$28,V$1,0),AF2234/V$6)),"")</f>
        <v>1.9137054137879543E-3</v>
      </c>
      <c r="X2234" s="101">
        <f>IFERROR(IF(LEFT($G2234,4)="xppm",AH2234/VLOOKUP($G2234,$K$11:$Z$28,X$1,0),IF(LEFT($J2234,1)="E",AH2234/VLOOKUP($J2234,$K$11:$Z$28,X$1,0),AH2234/X$6)),"")</f>
        <v>2.3452063995407176E-3</v>
      </c>
      <c r="Z2234" s="101">
        <f>IFERROR(IF(LEFT($G2234,4)="xppm",AJ2234/VLOOKUP($G2234,$K$11:$Z$28,Z$1,0),IF(LEFT($J2234,1)="E",AJ2234/VLOOKUP($J2234,$K$11:$Z$28,Z$1,0),AJ2234/Z$6)),"")</f>
        <v>2.0489473707783665E-3</v>
      </c>
      <c r="AA2234" s="108"/>
      <c r="AB2234" s="99" t="str">
        <f>IFERROR(IF(LEFT($G2234,4)="xppm",AL2234/VLOOKUP($G2234,$K$11:$Z$28,AB$1,0),IF(LEFT($J2234,1)="E",AL2234/VLOOKUP($J2234,$K$11:$AB$28,AB$1,0),AL2234/AB$6)),"")</f>
        <v/>
      </c>
      <c r="AC2234" s="110"/>
      <c r="AD2234" s="14">
        <v>89913.87</v>
      </c>
      <c r="AE2234" s="14"/>
      <c r="AF2234" s="14">
        <v>279851.88</v>
      </c>
      <c r="AG2234" s="14"/>
      <c r="AH2234" s="14">
        <v>366586.22</v>
      </c>
      <c r="AI2234" s="14"/>
      <c r="AJ2234" s="14">
        <v>382260</v>
      </c>
      <c r="AK2234" s="65"/>
      <c r="AL2234" s="14">
        <v>0</v>
      </c>
      <c r="AM2234" s="65"/>
      <c r="AN2234" s="25">
        <v>32354.82</v>
      </c>
      <c r="AO2234" s="25">
        <v>21931.59</v>
      </c>
      <c r="AP2234" s="25">
        <v>16256.6</v>
      </c>
      <c r="AQ2234" s="25">
        <v>29754.14</v>
      </c>
      <c r="AR2234" s="25">
        <v>34941.440000000002</v>
      </c>
      <c r="AS2234" s="25">
        <v>31056.37</v>
      </c>
      <c r="AT2234" s="25">
        <v>32913.839999999997</v>
      </c>
      <c r="AU2234" s="25">
        <v>31921.23</v>
      </c>
      <c r="AV2234" s="25">
        <v>29350.99</v>
      </c>
      <c r="AW2234" s="25">
        <v>29561.439999999999</v>
      </c>
      <c r="AX2234" s="25">
        <v>30907.07</v>
      </c>
      <c r="AY2234" s="25">
        <v>29445.360000000001</v>
      </c>
      <c r="AZ2234" s="108"/>
      <c r="BA2234" s="10"/>
      <c r="BB2234" s="10"/>
      <c r="BC2234" s="10"/>
      <c r="BD2234" s="10"/>
      <c r="BE2234" s="10"/>
      <c r="BF2234" s="10"/>
      <c r="BG2234" s="10"/>
      <c r="BH2234" s="10"/>
      <c r="BI2234" s="10"/>
      <c r="BJ2234" s="10"/>
      <c r="BK2234" s="10"/>
      <c r="BL2234" s="10"/>
      <c r="BM2234" s="10"/>
      <c r="BN2234" s="10"/>
      <c r="BO2234" s="10"/>
      <c r="BP2234" s="10"/>
      <c r="BQ2234" s="10"/>
      <c r="BR2234" s="10"/>
      <c r="BS2234" s="10"/>
      <c r="BT2234" s="10"/>
      <c r="BU2234" s="10"/>
      <c r="BV2234" s="10"/>
      <c r="BW2234" s="10"/>
      <c r="BX2234" s="10"/>
      <c r="BY2234" s="10"/>
      <c r="BZ2234" s="10"/>
      <c r="CA2234" s="10"/>
      <c r="CB2234" s="10"/>
      <c r="CC2234" s="10"/>
      <c r="CD2234" s="10"/>
      <c r="CE2234" s="10"/>
      <c r="CF2234" s="10"/>
      <c r="CG2234" s="10"/>
      <c r="CH2234" s="10"/>
      <c r="CI2234" s="10"/>
      <c r="CJ2234" s="10"/>
      <c r="CK2234" s="10"/>
      <c r="CL2234" s="10"/>
      <c r="CM2234" s="10"/>
      <c r="CN2234" s="10"/>
      <c r="CO2234" s="10"/>
      <c r="CP2234" s="10"/>
      <c r="CQ2234" s="10"/>
      <c r="CR2234" s="10"/>
      <c r="CS2234" s="10"/>
      <c r="CT2234" s="10"/>
      <c r="CU2234" s="10"/>
      <c r="CV2234" s="10"/>
      <c r="CW2234" s="10"/>
      <c r="CX2234" s="10"/>
      <c r="CY2234" s="10"/>
      <c r="CZ2234" s="10"/>
      <c r="DA2234" s="10"/>
      <c r="DB2234" s="10"/>
      <c r="DC2234" s="10"/>
      <c r="DD2234" s="10"/>
      <c r="DE2234" s="10"/>
      <c r="DF2234" s="10"/>
      <c r="DG2234" s="10"/>
      <c r="DH2234" s="10"/>
      <c r="DI2234" s="10"/>
      <c r="DJ2234" s="10"/>
      <c r="DK2234" s="10"/>
      <c r="DL2234" s="10"/>
      <c r="DM2234" s="10"/>
      <c r="DN2234" s="10"/>
      <c r="DO2234" s="10"/>
      <c r="DP2234" s="10"/>
      <c r="DQ2234" s="10"/>
      <c r="DR2234" s="10"/>
      <c r="DS2234" s="10"/>
    </row>
    <row r="2235" spans="1:123" s="101" customFormat="1" ht="10.95" customHeight="1" x14ac:dyDescent="0.25">
      <c r="A2235" s="75" t="s">
        <v>348</v>
      </c>
      <c r="B2235" s="95" t="str">
        <f t="shared" si="624"/>
        <v>Bud02 2020,5010,'xpr006',0.000262271958250616</v>
      </c>
      <c r="C2235" s="96">
        <f t="shared" si="625"/>
        <v>2020</v>
      </c>
      <c r="D2235" s="96">
        <v>5010</v>
      </c>
      <c r="E2235" s="97" t="str">
        <f>IF(LEFT(H2235,1) = "x",H2235,F2235)</f>
        <v>xpr006</v>
      </c>
      <c r="F2235" s="90">
        <v>503000</v>
      </c>
      <c r="G2235" s="98">
        <f>IF(""="",1,SUBSTITUTE(SUBSTITUTE("","xxp","xpp"),"xppm13","xppm08"))</f>
        <v>1</v>
      </c>
      <c r="H2235" s="98" t="str">
        <f>IF("xpr006"="",1,"xpr006")</f>
        <v>xpr006</v>
      </c>
      <c r="I2235" s="98">
        <f>IF("Ewz"="",1,IF(LEFT("Ewz",1)&lt;&gt;"E","Ewz",1))</f>
        <v>1</v>
      </c>
      <c r="J2235" s="98" t="str">
        <f>IF("Ewz"="",1,IF(LEFT("Ewz",1)="E","Ewz",1))</f>
        <v>Ewz</v>
      </c>
      <c r="K2235" s="99" t="s">
        <v>358</v>
      </c>
      <c r="L2235" s="91">
        <v>5010</v>
      </c>
      <c r="M2235" s="100" t="str">
        <f>IF(LEFT($G2235,4)="xppm","*","")</f>
        <v/>
      </c>
      <c r="N2235" s="101" t="str">
        <f>UPPER(TRIM("          WORKMANS COMP INSURANCE"))</f>
        <v>WORKMANS COMP INSURANCE</v>
      </c>
      <c r="P2235" s="102" t="s">
        <v>359</v>
      </c>
      <c r="R2235" s="109">
        <f>IFERROR(IF(1*AB2235&gt;0,AB2235,V2235),V2235)</f>
        <v>2.6227195825061564E-4</v>
      </c>
      <c r="S2235" s="108"/>
      <c r="T2235" s="101">
        <f>IFERROR(IF(LEFT($G2235,4)="xppm",AD2235/VLOOKUP($G2235,$K$11:$Z$28,T$1,0),IF(LEFT($J2235,1)="E",AD2235/VLOOKUP($J2235,$K$11:$Z$28,T$1,0),AD2235/T$6)),"")</f>
        <v>2.573872567683327E-4</v>
      </c>
      <c r="V2235" s="101">
        <f>IFERROR(IF(LEFT($G2235,4)="xppm",AF2235/VLOOKUP($G2235,$K$11:$Z$28,V$1,0),IF(LEFT($J2235,1)="E",AF2235/VLOOKUP($J2235,$K$11:$Z$28,V$1,0),AF2235/V$6)),"")</f>
        <v>2.6227195825061564E-4</v>
      </c>
      <c r="X2235" s="101">
        <f>IFERROR(IF(LEFT($G2235,4)="xppm",AH2235/VLOOKUP($G2235,$K$11:$Z$28,X$1,0),IF(LEFT($J2235,1)="E",AH2235/VLOOKUP($J2235,$K$11:$Z$28,X$1,0),AH2235/X$6)),"")</f>
        <v>3.6187332026070285E-4</v>
      </c>
      <c r="Z2235" s="101">
        <f>IFERROR(IF(LEFT($G2235,4)="xppm",AJ2235/VLOOKUP($G2235,$K$11:$Z$28,Z$1,0),IF(LEFT($J2235,1)="E",AJ2235/VLOOKUP($J2235,$K$11:$Z$28,Z$1,0),AJ2235/Z$6)),"")</f>
        <v>2.7413635831917746E-4</v>
      </c>
      <c r="AA2235" s="108"/>
      <c r="AB2235" s="99" t="str">
        <f>IFERROR(IF(LEFT($G2235,4)="xppm",AL2235/VLOOKUP($G2235,$K$11:$Z$28,AB$1,0),IF(LEFT($J2235,1)="E",AL2235/VLOOKUP($J2235,$K$11:$AB$28,AB$1,0),AL2235/AB$6)),"")</f>
        <v/>
      </c>
      <c r="AC2235" s="110"/>
      <c r="AD2235" s="14">
        <v>12784.5</v>
      </c>
      <c r="AE2235" s="14"/>
      <c r="AF2235" s="14">
        <v>38353.5</v>
      </c>
      <c r="AG2235" s="14"/>
      <c r="AH2235" s="14">
        <v>56565.5</v>
      </c>
      <c r="AI2235" s="14"/>
      <c r="AJ2235" s="14">
        <v>51144</v>
      </c>
      <c r="AK2235" s="65"/>
      <c r="AL2235" s="14">
        <v>0</v>
      </c>
      <c r="AM2235" s="65"/>
      <c r="AN2235" s="25">
        <v>3599.33</v>
      </c>
      <c r="AO2235" s="25">
        <v>3599.33</v>
      </c>
      <c r="AP2235" s="25">
        <v>3599.33</v>
      </c>
      <c r="AQ2235" s="25">
        <v>4261.5</v>
      </c>
      <c r="AR2235" s="25">
        <v>4261.5</v>
      </c>
      <c r="AS2235" s="25">
        <v>4261.5</v>
      </c>
      <c r="AT2235" s="25">
        <v>4261.5</v>
      </c>
      <c r="AU2235" s="25">
        <v>4261.5</v>
      </c>
      <c r="AV2235" s="25">
        <v>4261.5</v>
      </c>
      <c r="AW2235" s="25">
        <v>4261.5</v>
      </c>
      <c r="AX2235" s="25">
        <v>4261.5</v>
      </c>
      <c r="AY2235" s="25">
        <v>4261.5</v>
      </c>
      <c r="AZ2235" s="108"/>
      <c r="BA2235" s="10"/>
      <c r="BB2235" s="10"/>
      <c r="BC2235" s="10"/>
      <c r="BD2235" s="10"/>
      <c r="BE2235" s="10"/>
      <c r="BF2235" s="10"/>
      <c r="BG2235" s="10"/>
      <c r="BH2235" s="10"/>
      <c r="BI2235" s="10"/>
      <c r="BJ2235" s="10"/>
      <c r="BK2235" s="10"/>
      <c r="BL2235" s="10"/>
      <c r="BM2235" s="10"/>
      <c r="BN2235" s="10"/>
      <c r="BO2235" s="10"/>
      <c r="BP2235" s="10"/>
      <c r="BQ2235" s="10"/>
      <c r="BR2235" s="10"/>
      <c r="BS2235" s="10"/>
      <c r="BT2235" s="10"/>
      <c r="BU2235" s="10"/>
      <c r="BV2235" s="10"/>
      <c r="BW2235" s="10"/>
      <c r="BX2235" s="10"/>
      <c r="BY2235" s="10"/>
      <c r="BZ2235" s="10"/>
      <c r="CA2235" s="10"/>
      <c r="CB2235" s="10"/>
      <c r="CC2235" s="10"/>
      <c r="CD2235" s="10"/>
      <c r="CE2235" s="10"/>
      <c r="CF2235" s="10"/>
      <c r="CG2235" s="10"/>
      <c r="CH2235" s="10"/>
      <c r="CI2235" s="10"/>
      <c r="CJ2235" s="10"/>
      <c r="CK2235" s="10"/>
      <c r="CL2235" s="10"/>
      <c r="CM2235" s="10"/>
      <c r="CN2235" s="10"/>
      <c r="CO2235" s="10"/>
      <c r="CP2235" s="10"/>
      <c r="CQ2235" s="10"/>
      <c r="CR2235" s="10"/>
      <c r="CS2235" s="10"/>
      <c r="CT2235" s="10"/>
      <c r="CU2235" s="10"/>
      <c r="CV2235" s="10"/>
      <c r="CW2235" s="10"/>
      <c r="CX2235" s="10"/>
      <c r="CY2235" s="10"/>
      <c r="CZ2235" s="10"/>
      <c r="DA2235" s="10"/>
      <c r="DB2235" s="10"/>
      <c r="DC2235" s="10"/>
      <c r="DD2235" s="10"/>
      <c r="DE2235" s="10"/>
      <c r="DF2235" s="10"/>
      <c r="DG2235" s="10"/>
      <c r="DH2235" s="10"/>
      <c r="DI2235" s="10"/>
      <c r="DJ2235" s="10"/>
      <c r="DK2235" s="10"/>
      <c r="DL2235" s="10"/>
      <c r="DM2235" s="10"/>
      <c r="DN2235" s="10"/>
      <c r="DO2235" s="10"/>
      <c r="DP2235" s="10"/>
      <c r="DQ2235" s="10"/>
      <c r="DR2235" s="10"/>
      <c r="DS2235" s="10"/>
    </row>
    <row r="2236" spans="1:123" s="101" customFormat="1" ht="10.95" customHeight="1" x14ac:dyDescent="0.25">
      <c r="A2236" s="75" t="s">
        <v>348</v>
      </c>
      <c r="B2236" s="95" t="str">
        <f t="shared" si="624"/>
        <v>Bud02 2020,5010,'xpr004',0.000104362062842866</v>
      </c>
      <c r="C2236" s="96">
        <f t="shared" si="625"/>
        <v>2020</v>
      </c>
      <c r="D2236" s="96">
        <v>5010</v>
      </c>
      <c r="E2236" s="97" t="str">
        <f>IF(LEFT(H2236,1) = "x",H2236,F2236)</f>
        <v>xpr004</v>
      </c>
      <c r="F2236" s="90">
        <v>501500</v>
      </c>
      <c r="G2236" s="98">
        <f>IF(""="",1,SUBSTITUTE(SUBSTITUTE("","xxp","xpp"),"xppm13","xppm08"))</f>
        <v>1</v>
      </c>
      <c r="H2236" s="98" t="str">
        <f>IF("xpr004"="",1,"xpr004")</f>
        <v>xpr004</v>
      </c>
      <c r="I2236" s="98">
        <f>IF("Ewz"="",1,IF(LEFT("Ewz",1)&lt;&gt;"E","Ewz",1))</f>
        <v>1</v>
      </c>
      <c r="J2236" s="98" t="str">
        <f>IF("Ewz"="",1,IF(LEFT("Ewz",1)="E","Ewz",1))</f>
        <v>Ewz</v>
      </c>
      <c r="K2236" s="99" t="s">
        <v>360</v>
      </c>
      <c r="L2236" s="91">
        <v>5010</v>
      </c>
      <c r="M2236" s="100" t="str">
        <f>IF(LEFT($G2236,4)="xppm","*","")</f>
        <v/>
      </c>
      <c r="N2236" s="101" t="str">
        <f>UPPER(TRIM("          OTHER"))</f>
        <v>OTHER</v>
      </c>
      <c r="P2236" s="102" t="s">
        <v>356</v>
      </c>
      <c r="R2236" s="109">
        <f>IFERROR(IF(1*AB2236&gt;0,AB2236,V2236),V2236)</f>
        <v>1.0436206284286594E-4</v>
      </c>
      <c r="S2236" s="108"/>
      <c r="T2236" s="101">
        <f>IFERROR(IF(LEFT($G2236,4)="xppm",AD2236/VLOOKUP($G2236,$K$11:$Z$28,T$1,0),IF(LEFT($J2236,1)="E",AD2236/VLOOKUP($J2236,$K$11:$Z$28,T$1,0),AD2236/T$6)),"")</f>
        <v>7.2425385711277898E-5</v>
      </c>
      <c r="V2236" s="101">
        <f>IFERROR(IF(LEFT($G2236,4)="xppm",AF2236/VLOOKUP($G2236,$K$11:$Z$28,V$1,0),IF(LEFT($J2236,1)="E",AF2236/VLOOKUP($J2236,$K$11:$Z$28,V$1,0),AF2236/V$6)),"")</f>
        <v>1.0436206284286594E-4</v>
      </c>
      <c r="X2236" s="101">
        <f>IFERROR(IF(LEFT($G2236,4)="xppm",AH2236/VLOOKUP($G2236,$K$11:$Z$28,X$1,0),IF(LEFT($J2236,1)="E",AH2236/VLOOKUP($J2236,$K$11:$Z$28,X$1,0),AH2236/X$6)),"")</f>
        <v>1.4925471187696236E-4</v>
      </c>
      <c r="Z2236" s="101">
        <f>IFERROR(IF(LEFT($G2236,4)="xppm",AJ2236/VLOOKUP($G2236,$K$11:$Z$28,Z$1,0),IF(LEFT($J2236,1)="E",AJ2236/VLOOKUP($J2236,$K$11:$Z$28,Z$1,0),AJ2236/Z$6)),"")</f>
        <v>7.525564036448561E-5</v>
      </c>
      <c r="AA2236" s="108"/>
      <c r="AB2236" s="99" t="str">
        <f>IFERROR(IF(LEFT($G2236,4)="xppm",AL2236/VLOOKUP($G2236,$K$11:$Z$28,AB$1,0),IF(LEFT($J2236,1)="E",AL2236/VLOOKUP($J2236,$K$11:$AB$28,AB$1,0),AL2236/AB$6)),"")</f>
        <v/>
      </c>
      <c r="AC2236" s="110"/>
      <c r="AD2236" s="14">
        <v>3597.39</v>
      </c>
      <c r="AE2236" s="14"/>
      <c r="AF2236" s="14">
        <v>15261.45</v>
      </c>
      <c r="AG2236" s="14"/>
      <c r="AH2236" s="14">
        <v>23330.45</v>
      </c>
      <c r="AI2236" s="14"/>
      <c r="AJ2236" s="14">
        <v>14040</v>
      </c>
      <c r="AK2236" s="65"/>
      <c r="AL2236" s="14">
        <v>0</v>
      </c>
      <c r="AM2236" s="65"/>
      <c r="AN2236" s="25">
        <v>1999.79</v>
      </c>
      <c r="AO2236" s="25">
        <v>1739.1</v>
      </c>
      <c r="AP2236" s="25">
        <v>1562.81</v>
      </c>
      <c r="AQ2236" s="25">
        <v>2077.73</v>
      </c>
      <c r="AR2236" s="25">
        <v>2355.13</v>
      </c>
      <c r="AS2236" s="25">
        <v>1992.34</v>
      </c>
      <c r="AT2236" s="25">
        <v>1974.28</v>
      </c>
      <c r="AU2236" s="25">
        <v>2121.56</v>
      </c>
      <c r="AV2236" s="25">
        <v>1143.02</v>
      </c>
      <c r="AW2236" s="25">
        <v>1320.59</v>
      </c>
      <c r="AX2236" s="25">
        <v>1148.73</v>
      </c>
      <c r="AY2236" s="25">
        <v>1128.07</v>
      </c>
      <c r="AZ2236" s="108"/>
      <c r="BA2236" s="10"/>
      <c r="BB2236" s="10"/>
      <c r="BC2236" s="10"/>
      <c r="BD2236" s="10"/>
      <c r="BE2236" s="10"/>
      <c r="BF2236" s="10"/>
      <c r="BG2236" s="10"/>
      <c r="BH2236" s="10"/>
      <c r="BI2236" s="10"/>
      <c r="BJ2236" s="10"/>
      <c r="BK2236" s="10"/>
      <c r="BL2236" s="10"/>
      <c r="BM2236" s="10"/>
      <c r="BN2236" s="10"/>
      <c r="BO2236" s="10"/>
      <c r="BP2236" s="10"/>
      <c r="BQ2236" s="10"/>
      <c r="BR2236" s="10"/>
      <c r="BS2236" s="10"/>
      <c r="BT2236" s="10"/>
      <c r="BU2236" s="10"/>
      <c r="BV2236" s="10"/>
      <c r="BW2236" s="10"/>
      <c r="BX2236" s="10"/>
      <c r="BY2236" s="10"/>
      <c r="BZ2236" s="10"/>
      <c r="CA2236" s="10"/>
      <c r="CB2236" s="10"/>
      <c r="CC2236" s="10"/>
      <c r="CD2236" s="10"/>
      <c r="CE2236" s="10"/>
      <c r="CF2236" s="10"/>
      <c r="CG2236" s="10"/>
      <c r="CH2236" s="10"/>
      <c r="CI2236" s="10"/>
      <c r="CJ2236" s="10"/>
      <c r="CK2236" s="10"/>
      <c r="CL2236" s="10"/>
      <c r="CM2236" s="10"/>
      <c r="CN2236" s="10"/>
      <c r="CO2236" s="10"/>
      <c r="CP2236" s="10"/>
      <c r="CQ2236" s="10"/>
      <c r="CR2236" s="10"/>
      <c r="CS2236" s="10"/>
      <c r="CT2236" s="10"/>
      <c r="CU2236" s="10"/>
      <c r="CV2236" s="10"/>
      <c r="CW2236" s="10"/>
      <c r="CX2236" s="10"/>
      <c r="CY2236" s="10"/>
      <c r="CZ2236" s="10"/>
      <c r="DA2236" s="10"/>
      <c r="DB2236" s="10"/>
      <c r="DC2236" s="10"/>
      <c r="DD2236" s="10"/>
      <c r="DE2236" s="10"/>
      <c r="DF2236" s="10"/>
      <c r="DG2236" s="10"/>
      <c r="DH2236" s="10"/>
      <c r="DI2236" s="10"/>
      <c r="DJ2236" s="10"/>
      <c r="DK2236" s="10"/>
      <c r="DL2236" s="10"/>
      <c r="DM2236" s="10"/>
      <c r="DN2236" s="10"/>
      <c r="DO2236" s="10"/>
      <c r="DP2236" s="10"/>
      <c r="DQ2236" s="10"/>
      <c r="DR2236" s="10"/>
      <c r="DS2236" s="10"/>
    </row>
    <row r="2237" spans="1:123" ht="4.05" customHeight="1" x14ac:dyDescent="0.25">
      <c r="A2237" s="75" t="s">
        <v>348</v>
      </c>
      <c r="E2237" s="111"/>
      <c r="F2237" s="112"/>
      <c r="T2237" s="25"/>
      <c r="U2237" s="25"/>
      <c r="V2237" s="25"/>
      <c r="W2237" s="25"/>
      <c r="X2237" s="25"/>
      <c r="Y2237" s="25"/>
      <c r="Z2237" s="25"/>
      <c r="AA2237" s="25"/>
      <c r="AB2237" s="14"/>
      <c r="AC2237" s="14"/>
    </row>
    <row r="2238" spans="1:123" s="86" customFormat="1" ht="15" customHeight="1" x14ac:dyDescent="0.25">
      <c r="A2238" s="75" t="s">
        <v>348</v>
      </c>
      <c r="B2238" s="80"/>
      <c r="C2238" s="80"/>
      <c r="D2238" s="80"/>
      <c r="E2238" s="81"/>
      <c r="F2238" s="82"/>
      <c r="G2238" s="81"/>
      <c r="H2238" s="81"/>
      <c r="I2238" s="81"/>
      <c r="J2238" s="81"/>
      <c r="K2238" s="81"/>
      <c r="L2238" s="83">
        <f>L2239</f>
        <v>5010</v>
      </c>
      <c r="M2238" s="84" t="s">
        <v>361</v>
      </c>
      <c r="N2238" s="84"/>
      <c r="O2238" s="84"/>
      <c r="P2238" s="84"/>
      <c r="Q2238" s="84"/>
      <c r="R2238" s="84"/>
      <c r="S2238" s="84"/>
      <c r="T2238" s="84"/>
      <c r="U2238" s="84"/>
      <c r="V2238" s="84"/>
      <c r="W2238" s="84"/>
      <c r="X2238" s="84"/>
      <c r="Y2238" s="84"/>
      <c r="Z2238" s="84"/>
      <c r="AA2238" s="84"/>
      <c r="AB2238" s="81"/>
      <c r="AC2238" s="81"/>
      <c r="AD2238" s="14"/>
      <c r="AE2238" s="14"/>
      <c r="AF2238" s="14"/>
      <c r="AG2238" s="14"/>
      <c r="AH2238" s="14"/>
      <c r="AI2238" s="14"/>
      <c r="AJ2238" s="14"/>
      <c r="AK2238" s="14"/>
      <c r="AL2238" s="14"/>
      <c r="AM2238" s="14"/>
      <c r="AN2238" s="85"/>
      <c r="AO2238" s="85"/>
      <c r="AP2238" s="85"/>
      <c r="AQ2238" s="85"/>
      <c r="AR2238" s="85"/>
      <c r="AS2238" s="85"/>
      <c r="AT2238" s="85"/>
      <c r="AU2238" s="85"/>
      <c r="AV2238" s="85"/>
      <c r="AW2238" s="85"/>
      <c r="AX2238" s="85"/>
      <c r="AY2238" s="85"/>
      <c r="AZ2238" s="84"/>
      <c r="BA2238" s="10"/>
      <c r="BB2238" s="10"/>
      <c r="BC2238" s="10"/>
      <c r="BD2238" s="10"/>
      <c r="BE2238" s="10"/>
      <c r="BF2238" s="10"/>
      <c r="BG2238" s="10"/>
      <c r="BH2238" s="10"/>
      <c r="BI2238" s="10"/>
      <c r="BJ2238" s="10"/>
      <c r="BK2238" s="10"/>
      <c r="BL2238" s="10"/>
      <c r="BM2238" s="10"/>
      <c r="BN2238" s="10"/>
      <c r="BO2238" s="10"/>
      <c r="BP2238" s="10"/>
      <c r="BQ2238" s="10"/>
      <c r="BR2238" s="10"/>
      <c r="BS2238" s="10"/>
      <c r="BT2238" s="10"/>
      <c r="BU2238" s="10"/>
      <c r="BV2238" s="10"/>
      <c r="BW2238" s="10"/>
      <c r="BX2238" s="10"/>
      <c r="BY2238" s="10"/>
      <c r="BZ2238" s="10"/>
      <c r="CA2238" s="10"/>
      <c r="CB2238" s="10"/>
      <c r="CC2238" s="10"/>
      <c r="CD2238" s="10"/>
      <c r="CE2238" s="10"/>
      <c r="CF2238" s="10"/>
      <c r="CG2238" s="10"/>
      <c r="CH2238" s="10"/>
      <c r="CI2238" s="10"/>
      <c r="CJ2238" s="10"/>
      <c r="CK2238" s="10"/>
      <c r="CL2238" s="10"/>
      <c r="CM2238" s="10"/>
      <c r="CN2238" s="10"/>
      <c r="CO2238" s="10"/>
      <c r="CP2238" s="10"/>
      <c r="CQ2238" s="10"/>
      <c r="CR2238" s="10"/>
      <c r="CS2238" s="10"/>
      <c r="CT2238" s="10"/>
      <c r="CU2238" s="10"/>
      <c r="CV2238" s="10"/>
      <c r="CW2238" s="10"/>
      <c r="CX2238" s="10"/>
      <c r="CY2238" s="10"/>
      <c r="CZ2238" s="10"/>
      <c r="DA2238" s="10"/>
      <c r="DB2238" s="10"/>
      <c r="DC2238" s="10"/>
      <c r="DD2238" s="10"/>
      <c r="DE2238" s="10"/>
      <c r="DF2238" s="10"/>
      <c r="DG2238" s="10"/>
      <c r="DH2238" s="10"/>
      <c r="DI2238" s="10"/>
      <c r="DJ2238" s="10"/>
      <c r="DK2238" s="10"/>
      <c r="DL2238" s="10"/>
      <c r="DM2238" s="10"/>
      <c r="DN2238" s="10"/>
      <c r="DO2238" s="10"/>
      <c r="DP2238" s="10"/>
      <c r="DQ2238" s="10"/>
      <c r="DR2238" s="10"/>
      <c r="DS2238" s="10"/>
    </row>
    <row r="2239" spans="1:123" s="101" customFormat="1" ht="10.95" customHeight="1" x14ac:dyDescent="0.25">
      <c r="A2239" s="75" t="s">
        <v>348</v>
      </c>
      <c r="B2239" s="95" t="str">
        <f t="shared" ref="B2239" si="626">IF(E2239&gt;0,"Bud02 " &amp; C2239 &amp;","&amp;D2239&amp;",'"&amp;E2239&amp;"',"&amp;1*R2239)</f>
        <v>Bud02 2020,5010,'xhnm06',0.00542335852404534</v>
      </c>
      <c r="C2239" s="96">
        <f t="shared" ref="C2239" si="627">$E$5</f>
        <v>2020</v>
      </c>
      <c r="D2239" s="96">
        <v>5010</v>
      </c>
      <c r="E2239" s="97" t="str">
        <f>IF(LEFT(H2239,1) = "x",H2239,F2239)</f>
        <v>xhnm06</v>
      </c>
      <c r="F2239" s="90">
        <v>506500</v>
      </c>
      <c r="G2239" s="98">
        <f>IF(""="",1,SUBSTITUTE(SUBSTITUTE("","xxp","xpp"),"xppm13","xppm08"))</f>
        <v>1</v>
      </c>
      <c r="H2239" s="98" t="str">
        <f>IF("xhnm06"="",1,"xhnm06")</f>
        <v>xhnm06</v>
      </c>
      <c r="I2239" s="98">
        <f>IF("E120z"="",1,IF(LEFT("E120z",1)&lt;&gt;"E","E120z",1))</f>
        <v>1</v>
      </c>
      <c r="J2239" s="98" t="str">
        <f>IF("E120z"="",1,IF(LEFT("E120z",1)="E","E120z",1))</f>
        <v>E120z</v>
      </c>
      <c r="K2239" s="99" t="s">
        <v>362</v>
      </c>
      <c r="L2239" s="91">
        <v>5010</v>
      </c>
      <c r="M2239" s="100" t="str">
        <f>IF(LEFT($G2239,4)="xppm","*","")</f>
        <v/>
      </c>
      <c r="N2239" s="101" t="str">
        <f>UPPER(TRIM("          HOUSE THERAPY - MEDICARE B"))</f>
        <v>HOUSE THERAPY - MEDICARE B</v>
      </c>
      <c r="P2239" s="102" t="s">
        <v>356</v>
      </c>
      <c r="R2239" s="109">
        <f>IFERROR(IF(1*AB2239&gt;0,AB2239,V2239),V2239)</f>
        <v>5.4233585240453406E-3</v>
      </c>
      <c r="S2239" s="108"/>
      <c r="T2239" s="101">
        <f>IFERROR(IF(LEFT($G2239,4)="xppm",AD2239/VLOOKUP($G2239,$K$11:$Z$28,T$1,0),IF(LEFT($J2239,1)="E",AD2239/VLOOKUP($J2239,$K$11:$Z$28,T$1,0),AD2239/T$6)),"")</f>
        <v>8.0929366284482329E-3</v>
      </c>
      <c r="V2239" s="101">
        <f>IFERROR(IF(LEFT($G2239,4)="xppm",AF2239/VLOOKUP($G2239,$K$11:$Z$28,V$1,0),IF(LEFT($J2239,1)="E",AF2239/VLOOKUP($J2239,$K$11:$Z$28,V$1,0),AF2239/V$6)),"")</f>
        <v>5.4233585240453406E-3</v>
      </c>
      <c r="X2239" s="101">
        <f>IFERROR(IF(LEFT($G2239,4)="xppm",AH2239/VLOOKUP($G2239,$K$11:$Z$28,X$1,0),IF(LEFT($J2239,1)="E",AH2239/VLOOKUP($J2239,$K$11:$Z$28,X$1,0),AH2239/X$6)),"")</f>
        <v>8.7007310963436134E-3</v>
      </c>
      <c r="Z2239" s="101">
        <f>IFERROR(IF(LEFT($G2239,4)="xppm",AJ2239/VLOOKUP($G2239,$K$11:$Z$28,Z$1,0),IF(LEFT($J2239,1)="E",AJ2239/VLOOKUP($J2239,$K$11:$Z$28,Z$1,0),AJ2239/Z$6)),"")</f>
        <v>1.1190313371028529E-2</v>
      </c>
      <c r="AA2239" s="108"/>
      <c r="AB2239" s="99" t="str">
        <f>IFERROR(IF(LEFT($G2239,4)="xppm",AL2239/VLOOKUP($G2239,$K$11:$Z$28,AB$1,0),IF(LEFT($J2239,1)="E",AL2239/VLOOKUP($J2239,$K$11:$AB$28,AB$1,0),AL2239/AB$6)),"")</f>
        <v/>
      </c>
      <c r="AC2239" s="110"/>
      <c r="AD2239" s="14">
        <v>29275.8</v>
      </c>
      <c r="AE2239" s="14"/>
      <c r="AF2239" s="14">
        <v>56124.39</v>
      </c>
      <c r="AG2239" s="14"/>
      <c r="AH2239" s="14">
        <v>88967.39</v>
      </c>
      <c r="AI2239" s="14"/>
      <c r="AJ2239" s="14">
        <v>112319.93000399999</v>
      </c>
      <c r="AK2239" s="65"/>
      <c r="AL2239" s="14">
        <v>0</v>
      </c>
      <c r="AM2239" s="65"/>
      <c r="AN2239" s="25">
        <v>6631.54</v>
      </c>
      <c r="AO2239" s="25">
        <v>8714.5300000000007</v>
      </c>
      <c r="AP2239" s="25">
        <v>2430.1799999999998</v>
      </c>
      <c r="AQ2239" s="25">
        <v>4312.57</v>
      </c>
      <c r="AR2239" s="25">
        <v>8182.92</v>
      </c>
      <c r="AS2239" s="25">
        <v>5962.51</v>
      </c>
      <c r="AT2239" s="25">
        <v>2122.09</v>
      </c>
      <c r="AU2239" s="25">
        <v>2604.44</v>
      </c>
      <c r="AV2239" s="25">
        <v>3664.06</v>
      </c>
      <c r="AW2239" s="25">
        <v>4663.93</v>
      </c>
      <c r="AX2239" s="25">
        <v>11956.65</v>
      </c>
      <c r="AY2239" s="25">
        <v>12655.22</v>
      </c>
      <c r="AZ2239" s="108"/>
      <c r="BA2239" s="10"/>
      <c r="BB2239" s="10"/>
      <c r="BC2239" s="10"/>
      <c r="BD2239" s="10"/>
      <c r="BE2239" s="10"/>
      <c r="BF2239" s="10"/>
      <c r="BG2239" s="10"/>
      <c r="BH2239" s="10"/>
      <c r="BI2239" s="10"/>
      <c r="BJ2239" s="10"/>
      <c r="BK2239" s="10"/>
      <c r="BL2239" s="10"/>
      <c r="BM2239" s="10"/>
      <c r="BN2239" s="10"/>
      <c r="BO2239" s="10"/>
      <c r="BP2239" s="10"/>
      <c r="BQ2239" s="10"/>
      <c r="BR2239" s="10"/>
      <c r="BS2239" s="10"/>
      <c r="BT2239" s="10"/>
      <c r="BU2239" s="10"/>
      <c r="BV2239" s="10"/>
      <c r="BW2239" s="10"/>
      <c r="BX2239" s="10"/>
      <c r="BY2239" s="10"/>
      <c r="BZ2239" s="10"/>
      <c r="CA2239" s="10"/>
      <c r="CB2239" s="10"/>
      <c r="CC2239" s="10"/>
      <c r="CD2239" s="10"/>
      <c r="CE2239" s="10"/>
      <c r="CF2239" s="10"/>
      <c r="CG2239" s="10"/>
      <c r="CH2239" s="10"/>
      <c r="CI2239" s="10"/>
      <c r="CJ2239" s="10"/>
      <c r="CK2239" s="10"/>
      <c r="CL2239" s="10"/>
      <c r="CM2239" s="10"/>
      <c r="CN2239" s="10"/>
      <c r="CO2239" s="10"/>
      <c r="CP2239" s="10"/>
      <c r="CQ2239" s="10"/>
      <c r="CR2239" s="10"/>
      <c r="CS2239" s="10"/>
      <c r="CT2239" s="10"/>
      <c r="CU2239" s="10"/>
      <c r="CV2239" s="10"/>
      <c r="CW2239" s="10"/>
      <c r="CX2239" s="10"/>
      <c r="CY2239" s="10"/>
      <c r="CZ2239" s="10"/>
      <c r="DA2239" s="10"/>
      <c r="DB2239" s="10"/>
      <c r="DC2239" s="10"/>
      <c r="DD2239" s="10"/>
      <c r="DE2239" s="10"/>
      <c r="DF2239" s="10"/>
      <c r="DG2239" s="10"/>
      <c r="DH2239" s="10"/>
      <c r="DI2239" s="10"/>
      <c r="DJ2239" s="10"/>
      <c r="DK2239" s="10"/>
      <c r="DL2239" s="10"/>
      <c r="DM2239" s="10"/>
      <c r="DN2239" s="10"/>
      <c r="DO2239" s="10"/>
      <c r="DP2239" s="10"/>
      <c r="DQ2239" s="10"/>
      <c r="DR2239" s="10"/>
      <c r="DS2239" s="10"/>
    </row>
    <row r="2240" spans="1:123" s="101" customFormat="1" ht="10.95" customHeight="1" x14ac:dyDescent="0.25">
      <c r="A2240" s="75" t="s">
        <v>348</v>
      </c>
      <c r="B2240" s="95" t="str">
        <f>IF(E2240&gt;0,"Bud02 " &amp; C2240 &amp;","&amp;D2240&amp;",'"&amp;E2240&amp;"',"&amp;1*R2240)</f>
        <v>Bud02 2020,5010,'508100',188.972222222222</v>
      </c>
      <c r="C2240" s="96">
        <f>$E$5</f>
        <v>2020</v>
      </c>
      <c r="D2240" s="96">
        <v>5010</v>
      </c>
      <c r="E2240" s="97">
        <f>IF(LEFT(H2240,1) = "x",H2240,F2240)</f>
        <v>508100</v>
      </c>
      <c r="F2240" s="90">
        <v>508100</v>
      </c>
      <c r="G2240" s="98">
        <f>IF(""="",1,SUBSTITUTE(SUBSTITUTE("","xxp","xpp"),"xppm13","xppm08"))</f>
        <v>1</v>
      </c>
      <c r="H2240" s="98">
        <f>IF(""="",1,"")</f>
        <v>1</v>
      </c>
      <c r="I2240" s="98">
        <f>IF(""="",1,IF(LEFT("",1)&lt;&gt;"E","",1))</f>
        <v>1</v>
      </c>
      <c r="J2240" s="98">
        <f>IF(""="",1,IF(LEFT("",1)="E","",1))</f>
        <v>1</v>
      </c>
      <c r="K2240" s="99" t="s">
        <v>363</v>
      </c>
      <c r="L2240" s="91">
        <v>5010</v>
      </c>
      <c r="M2240" s="100" t="str">
        <f>IF(LEFT($G2240,4)="xppm","*","")</f>
        <v/>
      </c>
      <c r="N2240" s="101" t="str">
        <f>UPPER(TRIM("          HOUSE THERAPY - REHAB SUPPLIES"))</f>
        <v>HOUSE THERAPY - REHAB SUPPLIES</v>
      </c>
      <c r="P2240" s="102" t="s">
        <v>356</v>
      </c>
      <c r="R2240" s="109">
        <f>IFERROR(IF(1*AB2240&gt;0,AB2240,V2240),V2240)</f>
        <v>188.97222222222223</v>
      </c>
      <c r="S2240" s="108"/>
      <c r="T2240" s="101">
        <f>IFERROR(IF(LEFT($G2240,4)="xppm",AD2240/VLOOKUP($G2240,$K$11:$Z$28,T$1,0),IF(LEFT($J2240,1)="E",AD2240/VLOOKUP($J2240,$K$11:$Z$28,T$1,0),AD2240/T$6)),"")</f>
        <v>51.57</v>
      </c>
      <c r="V2240" s="101">
        <f>IFERROR(IF(LEFT($G2240,4)="xppm",AF2240/VLOOKUP($G2240,$K$11:$Z$28,V$1,0),IF(LEFT($J2240,1)="E",AF2240/VLOOKUP($J2240,$K$11:$Z$28,V$1,0),AF2240/V$6)),"")</f>
        <v>188.97222222222223</v>
      </c>
      <c r="X2240" s="101">
        <f>IFERROR(IF(LEFT($G2240,4)="xppm",AH2240/VLOOKUP($G2240,$K$11:$Z$28,X$1,0),IF(LEFT($J2240,1)="E",AH2240/VLOOKUP($J2240,$K$11:$Z$28,X$1,0),AH2240/X$6)),"")</f>
        <v>106.065</v>
      </c>
      <c r="Z2240" s="101">
        <f>IFERROR(IF(LEFT($G2240,4)="xppm",AJ2240/VLOOKUP($G2240,$K$11:$Z$28,Z$1,0),IF(LEFT($J2240,1)="E",AJ2240/VLOOKUP($J2240,$K$11:$Z$28,Z$1,0),AJ2240/Z$6)),"")</f>
        <v>0</v>
      </c>
      <c r="AA2240" s="108"/>
      <c r="AB2240" s="99">
        <f>IFERROR(IF(LEFT($G2240,4)="xppm",AL2240/VLOOKUP($G2240,$K$11:$Z$28,AB$1,0),IF(LEFT($J2240,1)="E",AL2240/VLOOKUP($J2240,$K$11:$AB$28,AB$1,0),AL2240/AB$6)),"")</f>
        <v>0</v>
      </c>
      <c r="AC2240" s="110"/>
      <c r="AD2240" s="14">
        <v>154.71</v>
      </c>
      <c r="AE2240" s="14"/>
      <c r="AF2240" s="14">
        <v>1700.75</v>
      </c>
      <c r="AG2240" s="14"/>
      <c r="AH2240" s="14">
        <v>1272.78</v>
      </c>
      <c r="AI2240" s="14"/>
      <c r="AJ2240" s="14"/>
      <c r="AK2240" s="65"/>
      <c r="AL2240" s="14"/>
      <c r="AM2240" s="65"/>
      <c r="AN2240" s="25">
        <v>0</v>
      </c>
      <c r="AO2240" s="25">
        <v>0</v>
      </c>
      <c r="AP2240" s="25">
        <v>502.06</v>
      </c>
      <c r="AQ2240" s="25">
        <v>0</v>
      </c>
      <c r="AR2240" s="25">
        <v>0</v>
      </c>
      <c r="AS2240" s="25">
        <v>0</v>
      </c>
      <c r="AT2240" s="25">
        <v>599.4</v>
      </c>
      <c r="AU2240" s="25">
        <v>549.08000000000004</v>
      </c>
      <c r="AV2240" s="25">
        <v>397.56</v>
      </c>
      <c r="AW2240" s="25">
        <v>154.71</v>
      </c>
      <c r="AX2240" s="25">
        <v>0</v>
      </c>
      <c r="AY2240" s="25">
        <v>0</v>
      </c>
      <c r="AZ2240" s="108"/>
      <c r="BA2240" s="10"/>
      <c r="BB2240" s="10"/>
      <c r="BC2240" s="10"/>
      <c r="BD2240" s="10"/>
      <c r="BE2240" s="10"/>
      <c r="BF2240" s="10"/>
      <c r="BG2240" s="10"/>
      <c r="BH2240" s="10"/>
      <c r="BI2240" s="10"/>
      <c r="BJ2240" s="10"/>
      <c r="BK2240" s="10"/>
      <c r="BL2240" s="10"/>
      <c r="BM2240" s="10"/>
      <c r="BN2240" s="10"/>
      <c r="BO2240" s="10"/>
      <c r="BP2240" s="10"/>
      <c r="BQ2240" s="10"/>
      <c r="BR2240" s="10"/>
      <c r="BS2240" s="10"/>
      <c r="BT2240" s="10"/>
      <c r="BU2240" s="10"/>
      <c r="BV2240" s="10"/>
      <c r="BW2240" s="10"/>
      <c r="BX2240" s="10"/>
      <c r="BY2240" s="10"/>
      <c r="BZ2240" s="10"/>
      <c r="CA2240" s="10"/>
      <c r="CB2240" s="10"/>
      <c r="CC2240" s="10"/>
      <c r="CD2240" s="10"/>
      <c r="CE2240" s="10"/>
      <c r="CF2240" s="10"/>
      <c r="CG2240" s="10"/>
      <c r="CH2240" s="10"/>
      <c r="CI2240" s="10"/>
      <c r="CJ2240" s="10"/>
      <c r="CK2240" s="10"/>
      <c r="CL2240" s="10"/>
      <c r="CM2240" s="10"/>
      <c r="CN2240" s="10"/>
      <c r="CO2240" s="10"/>
      <c r="CP2240" s="10"/>
      <c r="CQ2240" s="10"/>
      <c r="CR2240" s="10"/>
      <c r="CS2240" s="10"/>
      <c r="CT2240" s="10"/>
      <c r="CU2240" s="10"/>
      <c r="CV2240" s="10"/>
      <c r="CW2240" s="10"/>
      <c r="CX2240" s="10"/>
      <c r="CY2240" s="10"/>
      <c r="CZ2240" s="10"/>
      <c r="DA2240" s="10"/>
      <c r="DB2240" s="10"/>
      <c r="DC2240" s="10"/>
      <c r="DD2240" s="10"/>
      <c r="DE2240" s="10"/>
      <c r="DF2240" s="10"/>
      <c r="DG2240" s="10"/>
      <c r="DH2240" s="10"/>
      <c r="DI2240" s="10"/>
      <c r="DJ2240" s="10"/>
      <c r="DK2240" s="10"/>
      <c r="DL2240" s="10"/>
      <c r="DM2240" s="10"/>
      <c r="DN2240" s="10"/>
      <c r="DO2240" s="10"/>
      <c r="DP2240" s="10"/>
      <c r="DQ2240" s="10"/>
      <c r="DR2240" s="10"/>
      <c r="DS2240" s="10"/>
    </row>
    <row r="2241" spans="1:123" ht="4.05" customHeight="1" x14ac:dyDescent="0.25">
      <c r="A2241" s="75" t="s">
        <v>348</v>
      </c>
      <c r="E2241" s="111"/>
      <c r="F2241" s="112"/>
      <c r="T2241" s="25"/>
      <c r="U2241" s="25"/>
      <c r="V2241" s="25"/>
      <c r="W2241" s="25"/>
      <c r="X2241" s="25"/>
      <c r="Y2241" s="25"/>
      <c r="Z2241" s="25"/>
      <c r="AA2241" s="25"/>
      <c r="AB2241" s="14"/>
      <c r="AC2241" s="14"/>
    </row>
    <row r="2242" spans="1:123" s="86" customFormat="1" ht="15" customHeight="1" x14ac:dyDescent="0.25">
      <c r="A2242" s="75" t="s">
        <v>348</v>
      </c>
      <c r="B2242" s="80"/>
      <c r="C2242" s="80"/>
      <c r="D2242" s="80"/>
      <c r="E2242" s="81"/>
      <c r="F2242" s="82"/>
      <c r="G2242" s="81"/>
      <c r="H2242" s="81"/>
      <c r="I2242" s="81"/>
      <c r="J2242" s="81"/>
      <c r="K2242" s="81"/>
      <c r="L2242" s="83">
        <f>L2243</f>
        <v>5010</v>
      </c>
      <c r="M2242" s="84" t="s">
        <v>364</v>
      </c>
      <c r="N2242" s="84"/>
      <c r="O2242" s="84"/>
      <c r="P2242" s="84"/>
      <c r="Q2242" s="84"/>
      <c r="R2242" s="84"/>
      <c r="S2242" s="84"/>
      <c r="T2242" s="84"/>
      <c r="U2242" s="84"/>
      <c r="V2242" s="84"/>
      <c r="W2242" s="84"/>
      <c r="X2242" s="84"/>
      <c r="Y2242" s="84"/>
      <c r="Z2242" s="84"/>
      <c r="AA2242" s="84"/>
      <c r="AB2242" s="81"/>
      <c r="AC2242" s="81"/>
      <c r="AD2242" s="14"/>
      <c r="AE2242" s="14"/>
      <c r="AF2242" s="14"/>
      <c r="AG2242" s="14"/>
      <c r="AH2242" s="14"/>
      <c r="AI2242" s="14"/>
      <c r="AJ2242" s="14"/>
      <c r="AK2242" s="14"/>
      <c r="AL2242" s="14"/>
      <c r="AM2242" s="14"/>
      <c r="AN2242" s="85"/>
      <c r="AO2242" s="85"/>
      <c r="AP2242" s="85"/>
      <c r="AQ2242" s="85"/>
      <c r="AR2242" s="85"/>
      <c r="AS2242" s="85"/>
      <c r="AT2242" s="85"/>
      <c r="AU2242" s="85"/>
      <c r="AV2242" s="85"/>
      <c r="AW2242" s="85"/>
      <c r="AX2242" s="85"/>
      <c r="AY2242" s="85"/>
      <c r="AZ2242" s="84"/>
      <c r="BA2242" s="10"/>
      <c r="BB2242" s="10"/>
      <c r="BC2242" s="10"/>
      <c r="BD2242" s="10"/>
      <c r="BE2242" s="10"/>
      <c r="BF2242" s="10"/>
      <c r="BG2242" s="10"/>
      <c r="BH2242" s="10"/>
      <c r="BI2242" s="10"/>
      <c r="BJ2242" s="10"/>
      <c r="BK2242" s="10"/>
      <c r="BL2242" s="10"/>
      <c r="BM2242" s="10"/>
      <c r="BN2242" s="10"/>
      <c r="BO2242" s="10"/>
      <c r="BP2242" s="10"/>
      <c r="BQ2242" s="10"/>
      <c r="BR2242" s="10"/>
      <c r="BS2242" s="10"/>
      <c r="BT2242" s="10"/>
      <c r="BU2242" s="10"/>
      <c r="BV2242" s="10"/>
      <c r="BW2242" s="10"/>
      <c r="BX2242" s="10"/>
      <c r="BY2242" s="10"/>
      <c r="BZ2242" s="10"/>
      <c r="CA2242" s="10"/>
      <c r="CB2242" s="10"/>
      <c r="CC2242" s="10"/>
      <c r="CD2242" s="10"/>
      <c r="CE2242" s="10"/>
      <c r="CF2242" s="10"/>
      <c r="CG2242" s="10"/>
      <c r="CH2242" s="10"/>
      <c r="CI2242" s="10"/>
      <c r="CJ2242" s="10"/>
      <c r="CK2242" s="10"/>
      <c r="CL2242" s="10"/>
      <c r="CM2242" s="10"/>
      <c r="CN2242" s="10"/>
      <c r="CO2242" s="10"/>
      <c r="CP2242" s="10"/>
      <c r="CQ2242" s="10"/>
      <c r="CR2242" s="10"/>
      <c r="CS2242" s="10"/>
      <c r="CT2242" s="10"/>
      <c r="CU2242" s="10"/>
      <c r="CV2242" s="10"/>
      <c r="CW2242" s="10"/>
      <c r="CX2242" s="10"/>
      <c r="CY2242" s="10"/>
      <c r="CZ2242" s="10"/>
      <c r="DA2242" s="10"/>
      <c r="DB2242" s="10"/>
      <c r="DC2242" s="10"/>
      <c r="DD2242" s="10"/>
      <c r="DE2242" s="10"/>
      <c r="DF2242" s="10"/>
      <c r="DG2242" s="10"/>
      <c r="DH2242" s="10"/>
      <c r="DI2242" s="10"/>
      <c r="DJ2242" s="10"/>
      <c r="DK2242" s="10"/>
      <c r="DL2242" s="10"/>
      <c r="DM2242" s="10"/>
      <c r="DN2242" s="10"/>
      <c r="DO2242" s="10"/>
      <c r="DP2242" s="10"/>
      <c r="DQ2242" s="10"/>
      <c r="DR2242" s="10"/>
      <c r="DS2242" s="10"/>
    </row>
    <row r="2243" spans="1:123" s="101" customFormat="1" ht="10.95" customHeight="1" x14ac:dyDescent="0.25">
      <c r="A2243" s="75" t="s">
        <v>348</v>
      </c>
      <c r="B2243" s="95" t="str">
        <f t="shared" ref="B2243" si="628">IF(E2243&gt;0,"Bud02 " &amp; C2243 &amp;","&amp;D2243&amp;",'"&amp;E2243&amp;"',"&amp;1*R2243)</f>
        <v>Bud02 2020,5010,'xdit02',0</v>
      </c>
      <c r="C2243" s="96">
        <f t="shared" ref="C2243" si="629">$E$5</f>
        <v>2020</v>
      </c>
      <c r="D2243" s="96">
        <v>5010</v>
      </c>
      <c r="E2243" s="97" t="str">
        <f>IF(LEFT(H2243,1) = "x",H2243,F2243)</f>
        <v>xdit02</v>
      </c>
      <c r="F2243" s="90">
        <v>530400</v>
      </c>
      <c r="G2243" s="98" t="str">
        <f>IF("xppm02"="",1,SUBSTITUTE(SUBSTITUTE("xppm02","xxp","xpp"),"xppm13","xppm08"))</f>
        <v>xppm02</v>
      </c>
      <c r="H2243" s="98" t="str">
        <f>IF("xdit02"="",1,"xdit02")</f>
        <v>xdit02</v>
      </c>
      <c r="I2243" s="98">
        <f>IF(""="",1,IF(LEFT("",1)&lt;&gt;"E","",1))</f>
        <v>1</v>
      </c>
      <c r="J2243" s="98">
        <f>IF(""="",1,IF(LEFT("",1)="E","",1))</f>
        <v>1</v>
      </c>
      <c r="K2243" s="99" t="s">
        <v>365</v>
      </c>
      <c r="L2243" s="91">
        <v>5010</v>
      </c>
      <c r="M2243" s="100" t="str">
        <f>IF(LEFT($G2243,4)="xppm","*","")</f>
        <v>*</v>
      </c>
      <c r="N2243" s="101" t="str">
        <f>UPPER(TRIM("          DIETARY CONTRACT SERVICES"))</f>
        <v>DIETARY CONTRACT SERVICES</v>
      </c>
      <c r="P2243" s="102" t="s">
        <v>366</v>
      </c>
      <c r="R2243" s="109">
        <f>IFERROR(IF(1*AB2243&gt;0,AB2243,V2243),V2243)</f>
        <v>0</v>
      </c>
      <c r="S2243" s="108"/>
      <c r="T2243" s="101">
        <f>IFERROR(IF(LEFT($G2243,4)="xppm",AD2243/VLOOKUP($G2243,$K$11:$Z$28,T$1,0),IF(LEFT($J2243,1)="E",AD2243/VLOOKUP($J2243,$K$11:$Z$28,T$1,0),AD2243/T$6)),"")</f>
        <v>0</v>
      </c>
      <c r="V2243" s="101">
        <f>IFERROR(IF(LEFT($G2243,4)="xppm",AF2243/VLOOKUP($G2243,$K$11:$Z$28,V$1,0),IF(LEFT($J2243,1)="E",AF2243/VLOOKUP($J2243,$K$11:$Z$28,V$1,0),AF2243/V$6)),"")</f>
        <v>0</v>
      </c>
      <c r="X2243" s="101">
        <f>IFERROR(IF(LEFT($G2243,4)="xppm",AH2243/VLOOKUP($G2243,$K$11:$Z$28,X$1,0),IF(LEFT($J2243,1)="E",AH2243/VLOOKUP($J2243,$K$11:$Z$28,X$1,0),AH2243/X$6)),"")</f>
        <v>0</v>
      </c>
      <c r="Z2243" s="101">
        <f>IFERROR(IF(LEFT($G2243,4)="xppm",AJ2243/VLOOKUP($G2243,$K$11:$Z$28,Z$1,0),IF(LEFT($J2243,1)="E",AJ2243/VLOOKUP($J2243,$K$11:$Z$28,Z$1,0),AJ2243/Z$6)),"")</f>
        <v>0</v>
      </c>
      <c r="AA2243" s="108"/>
      <c r="AB2243" s="99" t="str">
        <f>IFERROR(IF(LEFT($G2243,4)="xppm",AL2243/VLOOKUP($G2243,$K$11:$Z$28,AB$1,0),IF(LEFT($J2243,1)="E",AL2243/VLOOKUP($J2243,$K$11:$AB$28,AB$1,0),AL2243/AB$6)),"")</f>
        <v/>
      </c>
      <c r="AC2243" s="110"/>
      <c r="AD2243" s="14">
        <v>0</v>
      </c>
      <c r="AE2243" s="14"/>
      <c r="AF2243" s="14">
        <v>0</v>
      </c>
      <c r="AG2243" s="14"/>
      <c r="AH2243" s="14">
        <v>0</v>
      </c>
      <c r="AI2243" s="14"/>
      <c r="AJ2243" s="14">
        <v>0</v>
      </c>
      <c r="AK2243" s="65"/>
      <c r="AL2243" s="14">
        <v>0</v>
      </c>
      <c r="AM2243" s="65"/>
      <c r="AN2243" s="25">
        <v>0</v>
      </c>
      <c r="AO2243" s="25">
        <v>0</v>
      </c>
      <c r="AP2243" s="25">
        <v>0</v>
      </c>
      <c r="AQ2243" s="25">
        <v>0</v>
      </c>
      <c r="AR2243" s="25">
        <v>0</v>
      </c>
      <c r="AS2243" s="25">
        <v>0</v>
      </c>
      <c r="AT2243" s="25">
        <v>0</v>
      </c>
      <c r="AU2243" s="25">
        <v>0</v>
      </c>
      <c r="AV2243" s="25">
        <v>0</v>
      </c>
      <c r="AW2243" s="25">
        <v>0</v>
      </c>
      <c r="AX2243" s="25">
        <v>0</v>
      </c>
      <c r="AY2243" s="25">
        <v>0</v>
      </c>
      <c r="AZ2243" s="108"/>
      <c r="BA2243" s="10"/>
      <c r="BB2243" s="10"/>
      <c r="BC2243" s="10"/>
      <c r="BD2243" s="10"/>
      <c r="BE2243" s="10"/>
      <c r="BF2243" s="10"/>
      <c r="BG2243" s="10"/>
      <c r="BH2243" s="10"/>
      <c r="BI2243" s="10"/>
      <c r="BJ2243" s="10"/>
      <c r="BK2243" s="10"/>
      <c r="BL2243" s="10"/>
      <c r="BM2243" s="10"/>
      <c r="BN2243" s="10"/>
      <c r="BO2243" s="10"/>
      <c r="BP2243" s="10"/>
      <c r="BQ2243" s="10"/>
      <c r="BR2243" s="10"/>
      <c r="BS2243" s="10"/>
      <c r="BT2243" s="10"/>
      <c r="BU2243" s="10"/>
      <c r="BV2243" s="10"/>
      <c r="BW2243" s="10"/>
      <c r="BX2243" s="10"/>
      <c r="BY2243" s="10"/>
      <c r="BZ2243" s="10"/>
      <c r="CA2243" s="10"/>
      <c r="CB2243" s="10"/>
      <c r="CC2243" s="10"/>
      <c r="CD2243" s="10"/>
      <c r="CE2243" s="10"/>
      <c r="CF2243" s="10"/>
      <c r="CG2243" s="10"/>
      <c r="CH2243" s="10"/>
      <c r="CI2243" s="10"/>
      <c r="CJ2243" s="10"/>
      <c r="CK2243" s="10"/>
      <c r="CL2243" s="10"/>
      <c r="CM2243" s="10"/>
      <c r="CN2243" s="10"/>
      <c r="CO2243" s="10"/>
      <c r="CP2243" s="10"/>
      <c r="CQ2243" s="10"/>
      <c r="CR2243" s="10"/>
      <c r="CS2243" s="10"/>
      <c r="CT2243" s="10"/>
      <c r="CU2243" s="10"/>
      <c r="CV2243" s="10"/>
      <c r="CW2243" s="10"/>
      <c r="CX2243" s="10"/>
      <c r="CY2243" s="10"/>
      <c r="CZ2243" s="10"/>
      <c r="DA2243" s="10"/>
      <c r="DB2243" s="10"/>
      <c r="DC2243" s="10"/>
      <c r="DD2243" s="10"/>
      <c r="DE2243" s="10"/>
      <c r="DF2243" s="10"/>
      <c r="DG2243" s="10"/>
      <c r="DH2243" s="10"/>
      <c r="DI2243" s="10"/>
      <c r="DJ2243" s="10"/>
      <c r="DK2243" s="10"/>
      <c r="DL2243" s="10"/>
      <c r="DM2243" s="10"/>
      <c r="DN2243" s="10"/>
      <c r="DO2243" s="10"/>
      <c r="DP2243" s="10"/>
      <c r="DQ2243" s="10"/>
      <c r="DR2243" s="10"/>
      <c r="DS2243" s="10"/>
    </row>
    <row r="2244" spans="1:123" ht="4.05" customHeight="1" x14ac:dyDescent="0.25">
      <c r="A2244" s="75" t="s">
        <v>348</v>
      </c>
      <c r="E2244" s="111"/>
      <c r="F2244" s="112"/>
      <c r="T2244" s="25"/>
      <c r="U2244" s="25"/>
      <c r="V2244" s="25"/>
      <c r="W2244" s="25"/>
      <c r="X2244" s="25"/>
      <c r="Y2244" s="25"/>
      <c r="Z2244" s="25"/>
      <c r="AA2244" s="25"/>
      <c r="AB2244" s="14"/>
      <c r="AC2244" s="14"/>
    </row>
    <row r="2245" spans="1:123" s="86" customFormat="1" ht="15" customHeight="1" x14ac:dyDescent="0.25">
      <c r="A2245" s="75" t="s">
        <v>348</v>
      </c>
      <c r="B2245" s="80"/>
      <c r="C2245" s="80"/>
      <c r="D2245" s="80"/>
      <c r="E2245" s="81"/>
      <c r="F2245" s="82"/>
      <c r="G2245" s="81"/>
      <c r="H2245" s="81"/>
      <c r="I2245" s="81"/>
      <c r="J2245" s="81"/>
      <c r="K2245" s="81"/>
      <c r="L2245" s="83">
        <f>L2246</f>
        <v>5010</v>
      </c>
      <c r="M2245" s="84" t="s">
        <v>367</v>
      </c>
      <c r="N2245" s="84"/>
      <c r="O2245" s="84"/>
      <c r="P2245" s="84"/>
      <c r="Q2245" s="84"/>
      <c r="R2245" s="84"/>
      <c r="S2245" s="84"/>
      <c r="T2245" s="84"/>
      <c r="U2245" s="84"/>
      <c r="V2245" s="84"/>
      <c r="W2245" s="84"/>
      <c r="X2245" s="84"/>
      <c r="Y2245" s="84"/>
      <c r="Z2245" s="84"/>
      <c r="AA2245" s="84"/>
      <c r="AB2245" s="81"/>
      <c r="AC2245" s="81"/>
      <c r="AD2245" s="14"/>
      <c r="AE2245" s="14"/>
      <c r="AF2245" s="14"/>
      <c r="AG2245" s="14"/>
      <c r="AH2245" s="14"/>
      <c r="AI2245" s="14"/>
      <c r="AJ2245" s="14"/>
      <c r="AK2245" s="14"/>
      <c r="AL2245" s="14"/>
      <c r="AM2245" s="14"/>
      <c r="AN2245" s="85"/>
      <c r="AO2245" s="85"/>
      <c r="AP2245" s="85"/>
      <c r="AQ2245" s="85"/>
      <c r="AR2245" s="85"/>
      <c r="AS2245" s="85"/>
      <c r="AT2245" s="85"/>
      <c r="AU2245" s="85"/>
      <c r="AV2245" s="85"/>
      <c r="AW2245" s="85"/>
      <c r="AX2245" s="85"/>
      <c r="AY2245" s="85"/>
      <c r="AZ2245" s="84"/>
      <c r="BA2245" s="10"/>
      <c r="BB2245" s="10"/>
      <c r="BC2245" s="10"/>
      <c r="BD2245" s="10"/>
      <c r="BE2245" s="10"/>
      <c r="BF2245" s="10"/>
      <c r="BG2245" s="10"/>
      <c r="BH2245" s="10"/>
      <c r="BI2245" s="10"/>
      <c r="BJ2245" s="10"/>
      <c r="BK2245" s="10"/>
      <c r="BL2245" s="10"/>
      <c r="BM2245" s="10"/>
      <c r="BN2245" s="10"/>
      <c r="BO2245" s="10"/>
      <c r="BP2245" s="10"/>
      <c r="BQ2245" s="10"/>
      <c r="BR2245" s="10"/>
      <c r="BS2245" s="10"/>
      <c r="BT2245" s="10"/>
      <c r="BU2245" s="10"/>
      <c r="BV2245" s="10"/>
      <c r="BW2245" s="10"/>
      <c r="BX2245" s="10"/>
      <c r="BY2245" s="10"/>
      <c r="BZ2245" s="10"/>
      <c r="CA2245" s="10"/>
      <c r="CB2245" s="10"/>
      <c r="CC2245" s="10"/>
      <c r="CD2245" s="10"/>
      <c r="CE2245" s="10"/>
      <c r="CF2245" s="10"/>
      <c r="CG2245" s="10"/>
      <c r="CH2245" s="10"/>
      <c r="CI2245" s="10"/>
      <c r="CJ2245" s="10"/>
      <c r="CK2245" s="10"/>
      <c r="CL2245" s="10"/>
      <c r="CM2245" s="10"/>
      <c r="CN2245" s="10"/>
      <c r="CO2245" s="10"/>
      <c r="CP2245" s="10"/>
      <c r="CQ2245" s="10"/>
      <c r="CR2245" s="10"/>
      <c r="CS2245" s="10"/>
      <c r="CT2245" s="10"/>
      <c r="CU2245" s="10"/>
      <c r="CV2245" s="10"/>
      <c r="CW2245" s="10"/>
      <c r="CX2245" s="10"/>
      <c r="CY2245" s="10"/>
      <c r="CZ2245" s="10"/>
      <c r="DA2245" s="10"/>
      <c r="DB2245" s="10"/>
      <c r="DC2245" s="10"/>
      <c r="DD2245" s="10"/>
      <c r="DE2245" s="10"/>
      <c r="DF2245" s="10"/>
      <c r="DG2245" s="10"/>
      <c r="DH2245" s="10"/>
      <c r="DI2245" s="10"/>
      <c r="DJ2245" s="10"/>
      <c r="DK2245" s="10"/>
      <c r="DL2245" s="10"/>
      <c r="DM2245" s="10"/>
      <c r="DN2245" s="10"/>
      <c r="DO2245" s="10"/>
      <c r="DP2245" s="10"/>
      <c r="DQ2245" s="10"/>
      <c r="DR2245" s="10"/>
      <c r="DS2245" s="10"/>
    </row>
    <row r="2246" spans="1:123" s="101" customFormat="1" ht="10.95" customHeight="1" x14ac:dyDescent="0.25">
      <c r="A2246" s="75" t="s">
        <v>348</v>
      </c>
      <c r="B2246" s="95" t="str">
        <f t="shared" ref="B2246:B2248" si="630">IF(E2246&gt;0,"Bud02 " &amp; C2246 &amp;","&amp;D2246&amp;",'"&amp;E2246&amp;"',"&amp;1*R2246)</f>
        <v>Bud02 2020,5010,'533000',12645.2922222222</v>
      </c>
      <c r="C2246" s="96">
        <f t="shared" ref="C2246:C2248" si="631">$E$5</f>
        <v>2020</v>
      </c>
      <c r="D2246" s="96">
        <v>5010</v>
      </c>
      <c r="E2246" s="97">
        <f>IF(LEFT(H2246,1) = "x",H2246,F2246)</f>
        <v>533000</v>
      </c>
      <c r="F2246" s="90">
        <v>533000</v>
      </c>
      <c r="G2246" s="98">
        <f>IF(""="",1,SUBSTITUTE(SUBSTITUTE("","xxp","xpp"),"xppm13","xppm08"))</f>
        <v>1</v>
      </c>
      <c r="H2246" s="98">
        <f>IF(""="",1,"")</f>
        <v>1</v>
      </c>
      <c r="I2246" s="98">
        <f>IF(""="",1,IF(LEFT("",1)&lt;&gt;"E","",1))</f>
        <v>1</v>
      </c>
      <c r="J2246" s="98">
        <f>IF(""="",1,IF(LEFT("",1)="E","",1))</f>
        <v>1</v>
      </c>
      <c r="K2246" s="99" t="s">
        <v>368</v>
      </c>
      <c r="L2246" s="91">
        <v>5010</v>
      </c>
      <c r="M2246" s="100" t="str">
        <f>IF(LEFT($G2246,4)="xppm","*","")</f>
        <v/>
      </c>
      <c r="N2246" s="101" t="str">
        <f>UPPER(TRIM("          UTILITIES"))</f>
        <v>UTILITIES</v>
      </c>
      <c r="P2246" s="102" t="s">
        <v>356</v>
      </c>
      <c r="R2246" s="109">
        <f>IFERROR(IF(1*AB2246&gt;0,AB2246,V2246),V2246)</f>
        <v>12645.292222222222</v>
      </c>
      <c r="S2246" s="108"/>
      <c r="T2246" s="101">
        <f>IFERROR(IF(LEFT($G2246,4)="xppm",AD2246/VLOOKUP($G2246,$K$11:$Z$28,T$1,0),IF(LEFT($J2246,1)="E",AD2246/VLOOKUP($J2246,$K$11:$Z$28,T$1,0),AD2246/T$6)),"")</f>
        <v>10790.546666666667</v>
      </c>
      <c r="V2246" s="101">
        <f>IFERROR(IF(LEFT($G2246,4)="xppm",AF2246/VLOOKUP($G2246,$K$11:$Z$28,V$1,0),IF(LEFT($J2246,1)="E",AF2246/VLOOKUP($J2246,$K$11:$Z$28,V$1,0),AF2246/V$6)),"")</f>
        <v>12645.292222222222</v>
      </c>
      <c r="X2246" s="101">
        <f>IFERROR(IF(LEFT($G2246,4)="xppm",AH2246/VLOOKUP($G2246,$K$11:$Z$28,X$1,0),IF(LEFT($J2246,1)="E",AH2246/VLOOKUP($J2246,$K$11:$Z$28,X$1,0),AH2246/X$6)),"")</f>
        <v>13579.785833333333</v>
      </c>
      <c r="Z2246" s="101">
        <f>IFERROR(IF(LEFT($G2246,4)="xppm",AJ2246/VLOOKUP($G2246,$K$11:$Z$28,Z$1,0),IF(LEFT($J2246,1)="E",AJ2246/VLOOKUP($J2246,$K$11:$Z$28,Z$1,0),AJ2246/Z$6)),"")</f>
        <v>14746</v>
      </c>
      <c r="AA2246" s="108"/>
      <c r="AB2246" s="99">
        <f>IFERROR(IF(LEFT($G2246,4)="xppm",AL2246/VLOOKUP($G2246,$K$11:$Z$28,AB$1,0),IF(LEFT($J2246,1)="E",AL2246/VLOOKUP($J2246,$K$11:$AB$28,AB$1,0),AL2246/AB$6)),"")</f>
        <v>0</v>
      </c>
      <c r="AC2246" s="110"/>
      <c r="AD2246" s="14">
        <v>32371.64</v>
      </c>
      <c r="AE2246" s="14"/>
      <c r="AF2246" s="14">
        <v>113807.63</v>
      </c>
      <c r="AG2246" s="14"/>
      <c r="AH2246" s="14">
        <v>162957.43</v>
      </c>
      <c r="AI2246" s="14"/>
      <c r="AJ2246" s="14">
        <v>176952</v>
      </c>
      <c r="AK2246" s="65"/>
      <c r="AL2246" s="14">
        <v>0</v>
      </c>
      <c r="AM2246" s="65"/>
      <c r="AN2246" s="25">
        <v>12323.57</v>
      </c>
      <c r="AO2246" s="25">
        <v>13659.17</v>
      </c>
      <c r="AP2246" s="25">
        <v>15457.55</v>
      </c>
      <c r="AQ2246" s="25">
        <v>14827.57</v>
      </c>
      <c r="AR2246" s="25">
        <v>19263.37</v>
      </c>
      <c r="AS2246" s="25">
        <v>13792.06</v>
      </c>
      <c r="AT2246" s="25">
        <v>14928.53</v>
      </c>
      <c r="AU2246" s="25">
        <v>10368.07</v>
      </c>
      <c r="AV2246" s="25">
        <v>8256.39</v>
      </c>
      <c r="AW2246" s="25">
        <v>13387.2</v>
      </c>
      <c r="AX2246" s="25">
        <v>8506.09</v>
      </c>
      <c r="AY2246" s="25">
        <v>10478.35</v>
      </c>
      <c r="AZ2246" s="108"/>
      <c r="BA2246" s="10"/>
      <c r="BB2246" s="10"/>
      <c r="BC2246" s="10"/>
      <c r="BD2246" s="10"/>
      <c r="BE2246" s="10"/>
      <c r="BF2246" s="10"/>
      <c r="BG2246" s="10"/>
      <c r="BH2246" s="10"/>
      <c r="BI2246" s="10"/>
      <c r="BJ2246" s="10"/>
      <c r="BK2246" s="10"/>
      <c r="BL2246" s="10"/>
      <c r="BM2246" s="10"/>
      <c r="BN2246" s="10"/>
      <c r="BO2246" s="10"/>
      <c r="BP2246" s="10"/>
      <c r="BQ2246" s="10"/>
      <c r="BR2246" s="10"/>
      <c r="BS2246" s="10"/>
      <c r="BT2246" s="10"/>
      <c r="BU2246" s="10"/>
      <c r="BV2246" s="10"/>
      <c r="BW2246" s="10"/>
      <c r="BX2246" s="10"/>
      <c r="BY2246" s="10"/>
      <c r="BZ2246" s="10"/>
      <c r="CA2246" s="10"/>
      <c r="CB2246" s="10"/>
      <c r="CC2246" s="10"/>
      <c r="CD2246" s="10"/>
      <c r="CE2246" s="10"/>
      <c r="CF2246" s="10"/>
      <c r="CG2246" s="10"/>
      <c r="CH2246" s="10"/>
      <c r="CI2246" s="10"/>
      <c r="CJ2246" s="10"/>
      <c r="CK2246" s="10"/>
      <c r="CL2246" s="10"/>
      <c r="CM2246" s="10"/>
      <c r="CN2246" s="10"/>
      <c r="CO2246" s="10"/>
      <c r="CP2246" s="10"/>
      <c r="CQ2246" s="10"/>
      <c r="CR2246" s="10"/>
      <c r="CS2246" s="10"/>
      <c r="CT2246" s="10"/>
      <c r="CU2246" s="10"/>
      <c r="CV2246" s="10"/>
      <c r="CW2246" s="10"/>
      <c r="CX2246" s="10"/>
      <c r="CY2246" s="10"/>
      <c r="CZ2246" s="10"/>
      <c r="DA2246" s="10"/>
      <c r="DB2246" s="10"/>
      <c r="DC2246" s="10"/>
      <c r="DD2246" s="10"/>
      <c r="DE2246" s="10"/>
      <c r="DF2246" s="10"/>
      <c r="DG2246" s="10"/>
      <c r="DH2246" s="10"/>
      <c r="DI2246" s="10"/>
      <c r="DJ2246" s="10"/>
      <c r="DK2246" s="10"/>
      <c r="DL2246" s="10"/>
      <c r="DM2246" s="10"/>
      <c r="DN2246" s="10"/>
      <c r="DO2246" s="10"/>
      <c r="DP2246" s="10"/>
      <c r="DQ2246" s="10"/>
      <c r="DR2246" s="10"/>
      <c r="DS2246" s="10"/>
    </row>
    <row r="2247" spans="1:123" s="101" customFormat="1" ht="10.95" customHeight="1" x14ac:dyDescent="0.25">
      <c r="A2247" s="75" t="s">
        <v>348</v>
      </c>
      <c r="B2247" s="95" t="str">
        <f t="shared" si="630"/>
        <v>Bud02 2020,5010,'536000',2592.83777777778</v>
      </c>
      <c r="C2247" s="96">
        <f t="shared" si="631"/>
        <v>2020</v>
      </c>
      <c r="D2247" s="96">
        <v>5010</v>
      </c>
      <c r="E2247" s="97">
        <f>IF(LEFT(H2247,1) = "x",H2247,F2247)</f>
        <v>536000</v>
      </c>
      <c r="F2247" s="90">
        <v>536000</v>
      </c>
      <c r="G2247" s="98">
        <f>IF(""="",1,SUBSTITUTE(SUBSTITUTE("","xxp","xpp"),"xppm13","xppm08"))</f>
        <v>1</v>
      </c>
      <c r="H2247" s="98">
        <f>IF(""="",1,"")</f>
        <v>1</v>
      </c>
      <c r="I2247" s="98">
        <f>IF(""="",1,IF(LEFT("",1)&lt;&gt;"E","",1))</f>
        <v>1</v>
      </c>
      <c r="J2247" s="98">
        <f>IF(""="",1,IF(LEFT("",1)="E","",1))</f>
        <v>1</v>
      </c>
      <c r="K2247" s="99" t="s">
        <v>369</v>
      </c>
      <c r="L2247" s="91">
        <v>5010</v>
      </c>
      <c r="M2247" s="100" t="str">
        <f>IF(LEFT($G2247,4)="xppm","*","")</f>
        <v/>
      </c>
      <c r="N2247" s="101" t="str">
        <f>UPPER(TRIM("          REPAIRS &amp; MAINTENANCE/SUPPLIES"))</f>
        <v>REPAIRS &amp; MAINTENANCE/SUPPLIES</v>
      </c>
      <c r="P2247" s="102" t="s">
        <v>370</v>
      </c>
      <c r="R2247" s="109">
        <f>IFERROR(IF(1*AB2247&gt;0,AB2247,V2247),V2247)</f>
        <v>2592.8377777777778</v>
      </c>
      <c r="S2247" s="108"/>
      <c r="T2247" s="101">
        <f>IFERROR(IF(LEFT($G2247,4)="xppm",AD2247/VLOOKUP($G2247,$K$11:$Z$28,T$1,0),IF(LEFT($J2247,1)="E",AD2247/VLOOKUP($J2247,$K$11:$Z$28,T$1,0),AD2247/T$6)),"")</f>
        <v>2612.0533333333333</v>
      </c>
      <c r="V2247" s="101">
        <f>IFERROR(IF(LEFT($G2247,4)="xppm",AF2247/VLOOKUP($G2247,$K$11:$Z$28,V$1,0),IF(LEFT($J2247,1)="E",AF2247/VLOOKUP($J2247,$K$11:$Z$28,V$1,0),AF2247/V$6)),"")</f>
        <v>2592.8377777777778</v>
      </c>
      <c r="X2247" s="101">
        <f>IFERROR(IF(LEFT($G2247,4)="xppm",AH2247/VLOOKUP($G2247,$K$11:$Z$28,X$1,0),IF(LEFT($J2247,1)="E",AH2247/VLOOKUP($J2247,$K$11:$Z$28,X$1,0),AH2247/X$6)),"")</f>
        <v>3410.5466666666666</v>
      </c>
      <c r="Z2247" s="101">
        <f>IFERROR(IF(LEFT($G2247,4)="xppm",AJ2247/VLOOKUP($G2247,$K$11:$Z$28,Z$1,0),IF(LEFT($J2247,1)="E",AJ2247/VLOOKUP($J2247,$K$11:$Z$28,Z$1,0),AJ2247/Z$6)),"")</f>
        <v>2665.07</v>
      </c>
      <c r="AA2247" s="108"/>
      <c r="AB2247" s="99">
        <f>IFERROR(IF(LEFT($G2247,4)="xppm",AL2247/VLOOKUP($G2247,$K$11:$Z$28,AB$1,0),IF(LEFT($J2247,1)="E",AL2247/VLOOKUP($J2247,$K$11:$AB$28,AB$1,0),AL2247/AB$6)),"")</f>
        <v>0</v>
      </c>
      <c r="AC2247" s="110"/>
      <c r="AD2247" s="14">
        <v>7836.16</v>
      </c>
      <c r="AE2247" s="14"/>
      <c r="AF2247" s="14">
        <v>23335.54</v>
      </c>
      <c r="AG2247" s="14"/>
      <c r="AH2247" s="14">
        <v>40926.559999999998</v>
      </c>
      <c r="AI2247" s="14"/>
      <c r="AJ2247" s="14">
        <v>31980.84</v>
      </c>
      <c r="AK2247" s="65"/>
      <c r="AL2247" s="14">
        <v>0</v>
      </c>
      <c r="AM2247" s="65"/>
      <c r="AN2247" s="25">
        <v>2945.02</v>
      </c>
      <c r="AO2247" s="25">
        <v>659.92</v>
      </c>
      <c r="AP2247" s="25">
        <v>7869.21</v>
      </c>
      <c r="AQ2247" s="25">
        <v>2240.88</v>
      </c>
      <c r="AR2247" s="25">
        <v>3027.93</v>
      </c>
      <c r="AS2247" s="25">
        <v>1811.36</v>
      </c>
      <c r="AT2247" s="25">
        <v>2182.36</v>
      </c>
      <c r="AU2247" s="25">
        <v>1864.74</v>
      </c>
      <c r="AV2247" s="25">
        <v>4372.1099999999997</v>
      </c>
      <c r="AW2247" s="25">
        <v>2432.4</v>
      </c>
      <c r="AX2247" s="25">
        <v>1892.15</v>
      </c>
      <c r="AY2247" s="25">
        <v>3511.61</v>
      </c>
      <c r="AZ2247" s="108"/>
      <c r="BA2247" s="10"/>
      <c r="BB2247" s="10"/>
      <c r="BC2247" s="10"/>
      <c r="BD2247" s="10"/>
      <c r="BE2247" s="10"/>
      <c r="BF2247" s="10"/>
      <c r="BG2247" s="10"/>
      <c r="BH2247" s="10"/>
      <c r="BI2247" s="10"/>
      <c r="BJ2247" s="10"/>
      <c r="BK2247" s="10"/>
      <c r="BL2247" s="10"/>
      <c r="BM2247" s="10"/>
      <c r="BN2247" s="10"/>
      <c r="BO2247" s="10"/>
      <c r="BP2247" s="10"/>
      <c r="BQ2247" s="10"/>
      <c r="BR2247" s="10"/>
      <c r="BS2247" s="10"/>
      <c r="BT2247" s="10"/>
      <c r="BU2247" s="10"/>
      <c r="BV2247" s="10"/>
      <c r="BW2247" s="10"/>
      <c r="BX2247" s="10"/>
      <c r="BY2247" s="10"/>
      <c r="BZ2247" s="10"/>
      <c r="CA2247" s="10"/>
      <c r="CB2247" s="10"/>
      <c r="CC2247" s="10"/>
      <c r="CD2247" s="10"/>
      <c r="CE2247" s="10"/>
      <c r="CF2247" s="10"/>
      <c r="CG2247" s="10"/>
      <c r="CH2247" s="10"/>
      <c r="CI2247" s="10"/>
      <c r="CJ2247" s="10"/>
      <c r="CK2247" s="10"/>
      <c r="CL2247" s="10"/>
      <c r="CM2247" s="10"/>
      <c r="CN2247" s="10"/>
      <c r="CO2247" s="10"/>
      <c r="CP2247" s="10"/>
      <c r="CQ2247" s="10"/>
      <c r="CR2247" s="10"/>
      <c r="CS2247" s="10"/>
      <c r="CT2247" s="10"/>
      <c r="CU2247" s="10"/>
      <c r="CV2247" s="10"/>
      <c r="CW2247" s="10"/>
      <c r="CX2247" s="10"/>
      <c r="CY2247" s="10"/>
      <c r="CZ2247" s="10"/>
      <c r="DA2247" s="10"/>
      <c r="DB2247" s="10"/>
      <c r="DC2247" s="10"/>
      <c r="DD2247" s="10"/>
      <c r="DE2247" s="10"/>
      <c r="DF2247" s="10"/>
      <c r="DG2247" s="10"/>
      <c r="DH2247" s="10"/>
      <c r="DI2247" s="10"/>
      <c r="DJ2247" s="10"/>
      <c r="DK2247" s="10"/>
      <c r="DL2247" s="10"/>
      <c r="DM2247" s="10"/>
      <c r="DN2247" s="10"/>
      <c r="DO2247" s="10"/>
      <c r="DP2247" s="10"/>
      <c r="DQ2247" s="10"/>
      <c r="DR2247" s="10"/>
      <c r="DS2247" s="10"/>
    </row>
    <row r="2248" spans="1:123" s="101" customFormat="1" ht="10.95" customHeight="1" x14ac:dyDescent="0.25">
      <c r="A2248" s="75" t="s">
        <v>348</v>
      </c>
      <c r="B2248" s="95" t="str">
        <f t="shared" si="630"/>
        <v>Bud02 2020,5010,'534000',1393.6</v>
      </c>
      <c r="C2248" s="96">
        <f t="shared" si="631"/>
        <v>2020</v>
      </c>
      <c r="D2248" s="96">
        <v>5010</v>
      </c>
      <c r="E2248" s="97">
        <f>IF(LEFT(H2248,1) = "x",H2248,F2248)</f>
        <v>534000</v>
      </c>
      <c r="F2248" s="90">
        <v>534000</v>
      </c>
      <c r="G2248" s="98">
        <f>IF(""="",1,SUBSTITUTE(SUBSTITUTE("","xxp","xpp"),"xppm13","xppm08"))</f>
        <v>1</v>
      </c>
      <c r="H2248" s="98">
        <f>IF(""="",1,"")</f>
        <v>1</v>
      </c>
      <c r="I2248" s="98">
        <f>IF(""="",1,IF(LEFT("",1)&lt;&gt;"E","",1))</f>
        <v>1</v>
      </c>
      <c r="J2248" s="98">
        <f>IF(""="",1,IF(LEFT("",1)="E","",1))</f>
        <v>1</v>
      </c>
      <c r="K2248" s="99" t="s">
        <v>371</v>
      </c>
      <c r="L2248" s="91">
        <v>5010</v>
      </c>
      <c r="M2248" s="100" t="str">
        <f>IF(LEFT($G2248,4)="xppm","*","")</f>
        <v/>
      </c>
      <c r="N2248" s="101" t="str">
        <f>UPPER(TRIM("          CONTRACT SERVICES"))</f>
        <v>CONTRACT SERVICES</v>
      </c>
      <c r="P2248" s="102" t="s">
        <v>370</v>
      </c>
      <c r="R2248" s="109">
        <f>IFERROR(IF(1*AB2248&gt;0,AB2248,V2248),V2248)</f>
        <v>1393.6</v>
      </c>
      <c r="S2248" s="108"/>
      <c r="T2248" s="101">
        <f>IFERROR(IF(LEFT($G2248,4)="xppm",AD2248/VLOOKUP($G2248,$K$11:$Z$28,T$1,0),IF(LEFT($J2248,1)="E",AD2248/VLOOKUP($J2248,$K$11:$Z$28,T$1,0),AD2248/T$6)),"")</f>
        <v>1361.7933333333333</v>
      </c>
      <c r="V2248" s="101">
        <f>IFERROR(IF(LEFT($G2248,4)="xppm",AF2248/VLOOKUP($G2248,$K$11:$Z$28,V$1,0),IF(LEFT($J2248,1)="E",AF2248/VLOOKUP($J2248,$K$11:$Z$28,V$1,0),AF2248/V$6)),"")</f>
        <v>1393.6</v>
      </c>
      <c r="X2248" s="101">
        <f>IFERROR(IF(LEFT($G2248,4)="xppm",AH2248/VLOOKUP($G2248,$K$11:$Z$28,X$1,0),IF(LEFT($J2248,1)="E",AH2248/VLOOKUP($J2248,$K$11:$Z$28,X$1,0),AH2248/X$6)),"")</f>
        <v>2115.5225</v>
      </c>
      <c r="Z2248" s="101">
        <f>IFERROR(IF(LEFT($G2248,4)="xppm",AJ2248/VLOOKUP($G2248,$K$11:$Z$28,Z$1,0),IF(LEFT($J2248,1)="E",AJ2248/VLOOKUP($J2248,$K$11:$Z$28,Z$1,0),AJ2248/Z$6)),"")</f>
        <v>1775</v>
      </c>
      <c r="AA2248" s="108"/>
      <c r="AB2248" s="99">
        <f>IFERROR(IF(LEFT($G2248,4)="xppm",AL2248/VLOOKUP($G2248,$K$11:$Z$28,AB$1,0),IF(LEFT($J2248,1)="E",AL2248/VLOOKUP($J2248,$K$11:$AB$28,AB$1,0),AL2248/AB$6)),"")</f>
        <v>0</v>
      </c>
      <c r="AC2248" s="110"/>
      <c r="AD2248" s="14">
        <v>4085.38</v>
      </c>
      <c r="AE2248" s="14"/>
      <c r="AF2248" s="14">
        <v>12542.4</v>
      </c>
      <c r="AG2248" s="14"/>
      <c r="AH2248" s="14">
        <v>25386.27</v>
      </c>
      <c r="AI2248" s="14"/>
      <c r="AJ2248" s="14">
        <v>21300</v>
      </c>
      <c r="AK2248" s="65"/>
      <c r="AL2248" s="14">
        <v>0</v>
      </c>
      <c r="AM2248" s="65"/>
      <c r="AN2248" s="25">
        <v>731.48</v>
      </c>
      <c r="AO2248" s="25">
        <v>3079.48</v>
      </c>
      <c r="AP2248" s="25">
        <v>4962.18</v>
      </c>
      <c r="AQ2248" s="25">
        <v>1241.28</v>
      </c>
      <c r="AR2248" s="25">
        <v>1567.64</v>
      </c>
      <c r="AS2248" s="25">
        <v>2152.64</v>
      </c>
      <c r="AT2248" s="25">
        <v>727.64</v>
      </c>
      <c r="AU2248" s="25">
        <v>1962.38</v>
      </c>
      <c r="AV2248" s="25">
        <v>805.44</v>
      </c>
      <c r="AW2248" s="25">
        <v>805.44</v>
      </c>
      <c r="AX2248" s="25">
        <v>1874</v>
      </c>
      <c r="AY2248" s="25">
        <v>1405.94</v>
      </c>
      <c r="AZ2248" s="108"/>
      <c r="BA2248" s="10"/>
      <c r="BB2248" s="10"/>
      <c r="BC2248" s="10"/>
      <c r="BD2248" s="10"/>
      <c r="BE2248" s="10"/>
      <c r="BF2248" s="10"/>
      <c r="BG2248" s="10"/>
      <c r="BH2248" s="10"/>
      <c r="BI2248" s="10"/>
      <c r="BJ2248" s="10"/>
      <c r="BK2248" s="10"/>
      <c r="BL2248" s="10"/>
      <c r="BM2248" s="10"/>
      <c r="BN2248" s="10"/>
      <c r="BO2248" s="10"/>
      <c r="BP2248" s="10"/>
      <c r="BQ2248" s="10"/>
      <c r="BR2248" s="10"/>
      <c r="BS2248" s="10"/>
      <c r="BT2248" s="10"/>
      <c r="BU2248" s="10"/>
      <c r="BV2248" s="10"/>
      <c r="BW2248" s="10"/>
      <c r="BX2248" s="10"/>
      <c r="BY2248" s="10"/>
      <c r="BZ2248" s="10"/>
      <c r="CA2248" s="10"/>
      <c r="CB2248" s="10"/>
      <c r="CC2248" s="10"/>
      <c r="CD2248" s="10"/>
      <c r="CE2248" s="10"/>
      <c r="CF2248" s="10"/>
      <c r="CG2248" s="10"/>
      <c r="CH2248" s="10"/>
      <c r="CI2248" s="10"/>
      <c r="CJ2248" s="10"/>
      <c r="CK2248" s="10"/>
      <c r="CL2248" s="10"/>
      <c r="CM2248" s="10"/>
      <c r="CN2248" s="10"/>
      <c r="CO2248" s="10"/>
      <c r="CP2248" s="10"/>
      <c r="CQ2248" s="10"/>
      <c r="CR2248" s="10"/>
      <c r="CS2248" s="10"/>
      <c r="CT2248" s="10"/>
      <c r="CU2248" s="10"/>
      <c r="CV2248" s="10"/>
      <c r="CW2248" s="10"/>
      <c r="CX2248" s="10"/>
      <c r="CY2248" s="10"/>
      <c r="CZ2248" s="10"/>
      <c r="DA2248" s="10"/>
      <c r="DB2248" s="10"/>
      <c r="DC2248" s="10"/>
      <c r="DD2248" s="10"/>
      <c r="DE2248" s="10"/>
      <c r="DF2248" s="10"/>
      <c r="DG2248" s="10"/>
      <c r="DH2248" s="10"/>
      <c r="DI2248" s="10"/>
      <c r="DJ2248" s="10"/>
      <c r="DK2248" s="10"/>
      <c r="DL2248" s="10"/>
      <c r="DM2248" s="10"/>
      <c r="DN2248" s="10"/>
      <c r="DO2248" s="10"/>
      <c r="DP2248" s="10"/>
      <c r="DQ2248" s="10"/>
      <c r="DR2248" s="10"/>
      <c r="DS2248" s="10"/>
    </row>
    <row r="2249" spans="1:123" ht="4.05" customHeight="1" x14ac:dyDescent="0.25">
      <c r="A2249" s="75" t="s">
        <v>348</v>
      </c>
      <c r="E2249" s="111"/>
      <c r="F2249" s="112"/>
      <c r="T2249" s="25"/>
      <c r="U2249" s="25"/>
      <c r="V2249" s="25"/>
      <c r="W2249" s="25"/>
      <c r="X2249" s="25"/>
      <c r="Y2249" s="25"/>
      <c r="Z2249" s="25"/>
      <c r="AA2249" s="25"/>
      <c r="AB2249" s="14"/>
      <c r="AC2249" s="14"/>
    </row>
    <row r="2250" spans="1:123" s="86" customFormat="1" ht="15" customHeight="1" x14ac:dyDescent="0.25">
      <c r="A2250" s="75" t="s">
        <v>348</v>
      </c>
      <c r="B2250" s="80"/>
      <c r="C2250" s="80"/>
      <c r="D2250" s="80"/>
      <c r="E2250" s="81"/>
      <c r="F2250" s="82"/>
      <c r="G2250" s="81"/>
      <c r="H2250" s="81"/>
      <c r="I2250" s="81"/>
      <c r="J2250" s="81"/>
      <c r="K2250" s="81"/>
      <c r="L2250" s="83">
        <f>L2251</f>
        <v>5010</v>
      </c>
      <c r="M2250" s="84" t="s">
        <v>372</v>
      </c>
      <c r="N2250" s="84"/>
      <c r="O2250" s="84"/>
      <c r="P2250" s="84"/>
      <c r="Q2250" s="84"/>
      <c r="R2250" s="84"/>
      <c r="S2250" s="84"/>
      <c r="T2250" s="84"/>
      <c r="U2250" s="84"/>
      <c r="V2250" s="84"/>
      <c r="W2250" s="84"/>
      <c r="X2250" s="84"/>
      <c r="Y2250" s="84"/>
      <c r="Z2250" s="84"/>
      <c r="AA2250" s="84"/>
      <c r="AB2250" s="81"/>
      <c r="AC2250" s="81"/>
      <c r="AD2250" s="14"/>
      <c r="AE2250" s="14"/>
      <c r="AF2250" s="14"/>
      <c r="AG2250" s="14"/>
      <c r="AH2250" s="14"/>
      <c r="AI2250" s="14"/>
      <c r="AJ2250" s="14"/>
      <c r="AK2250" s="14"/>
      <c r="AL2250" s="14"/>
      <c r="AM2250" s="14"/>
      <c r="AN2250" s="85"/>
      <c r="AO2250" s="85"/>
      <c r="AP2250" s="85"/>
      <c r="AQ2250" s="85"/>
      <c r="AR2250" s="85"/>
      <c r="AS2250" s="85"/>
      <c r="AT2250" s="85"/>
      <c r="AU2250" s="85"/>
      <c r="AV2250" s="85"/>
      <c r="AW2250" s="85"/>
      <c r="AX2250" s="85"/>
      <c r="AY2250" s="85"/>
      <c r="AZ2250" s="84"/>
      <c r="BA2250" s="10"/>
      <c r="BB2250" s="10"/>
      <c r="BC2250" s="10"/>
      <c r="BD2250" s="10"/>
      <c r="BE2250" s="10"/>
      <c r="BF2250" s="10"/>
      <c r="BG2250" s="10"/>
      <c r="BH2250" s="10"/>
      <c r="BI2250" s="10"/>
      <c r="BJ2250" s="10"/>
      <c r="BK2250" s="10"/>
      <c r="BL2250" s="10"/>
      <c r="BM2250" s="10"/>
      <c r="BN2250" s="10"/>
      <c r="BO2250" s="10"/>
      <c r="BP2250" s="10"/>
      <c r="BQ2250" s="10"/>
      <c r="BR2250" s="10"/>
      <c r="BS2250" s="10"/>
      <c r="BT2250" s="10"/>
      <c r="BU2250" s="10"/>
      <c r="BV2250" s="10"/>
      <c r="BW2250" s="10"/>
      <c r="BX2250" s="10"/>
      <c r="BY2250" s="10"/>
      <c r="BZ2250" s="10"/>
      <c r="CA2250" s="10"/>
      <c r="CB2250" s="10"/>
      <c r="CC2250" s="10"/>
      <c r="CD2250" s="10"/>
      <c r="CE2250" s="10"/>
      <c r="CF2250" s="10"/>
      <c r="CG2250" s="10"/>
      <c r="CH2250" s="10"/>
      <c r="CI2250" s="10"/>
      <c r="CJ2250" s="10"/>
      <c r="CK2250" s="10"/>
      <c r="CL2250" s="10"/>
      <c r="CM2250" s="10"/>
      <c r="CN2250" s="10"/>
      <c r="CO2250" s="10"/>
      <c r="CP2250" s="10"/>
      <c r="CQ2250" s="10"/>
      <c r="CR2250" s="10"/>
      <c r="CS2250" s="10"/>
      <c r="CT2250" s="10"/>
      <c r="CU2250" s="10"/>
      <c r="CV2250" s="10"/>
      <c r="CW2250" s="10"/>
      <c r="CX2250" s="10"/>
      <c r="CY2250" s="10"/>
      <c r="CZ2250" s="10"/>
      <c r="DA2250" s="10"/>
      <c r="DB2250" s="10"/>
      <c r="DC2250" s="10"/>
      <c r="DD2250" s="10"/>
      <c r="DE2250" s="10"/>
      <c r="DF2250" s="10"/>
      <c r="DG2250" s="10"/>
      <c r="DH2250" s="10"/>
      <c r="DI2250" s="10"/>
      <c r="DJ2250" s="10"/>
      <c r="DK2250" s="10"/>
      <c r="DL2250" s="10"/>
      <c r="DM2250" s="10"/>
      <c r="DN2250" s="10"/>
      <c r="DO2250" s="10"/>
      <c r="DP2250" s="10"/>
      <c r="DQ2250" s="10"/>
      <c r="DR2250" s="10"/>
      <c r="DS2250" s="10"/>
    </row>
    <row r="2251" spans="1:123" s="101" customFormat="1" ht="10.95" customHeight="1" x14ac:dyDescent="0.25">
      <c r="A2251" s="75" t="s">
        <v>348</v>
      </c>
      <c r="B2251" s="95" t="str">
        <f t="shared" ref="B2251:B2262" si="632">IF(E2251&gt;0,"Bud02 " &amp; C2251 &amp;","&amp;D2251&amp;",'"&amp;E2251&amp;"',"&amp;1*R2251)</f>
        <v>Bud02 2020,5010,'542500',1077.49111111111</v>
      </c>
      <c r="C2251" s="96">
        <f t="shared" ref="C2251:C2262" si="633">$E$5</f>
        <v>2020</v>
      </c>
      <c r="D2251" s="96">
        <v>5010</v>
      </c>
      <c r="E2251" s="97">
        <f>IF(LEFT(H2251,1) = "x",H2251,F2251)</f>
        <v>542500</v>
      </c>
      <c r="F2251" s="90">
        <v>542500</v>
      </c>
      <c r="G2251" s="98">
        <f>IF(""="",1,SUBSTITUTE(SUBSTITUTE("","xxp","xpp"),"xppm13","xppm08"))</f>
        <v>1</v>
      </c>
      <c r="H2251" s="98">
        <f>IF(""="",1,"")</f>
        <v>1</v>
      </c>
      <c r="I2251" s="98">
        <f>IF(""="",1,IF(LEFT("",1)&lt;&gt;"E","",1))</f>
        <v>1</v>
      </c>
      <c r="J2251" s="98">
        <f>IF(""="",1,IF(LEFT("",1)="E","",1))</f>
        <v>1</v>
      </c>
      <c r="K2251" s="99" t="s">
        <v>373</v>
      </c>
      <c r="L2251" s="91">
        <v>5010</v>
      </c>
      <c r="M2251" s="100" t="str">
        <f>IF(LEFT($G2251,4)="xppm","*","")</f>
        <v/>
      </c>
      <c r="N2251" s="101" t="str">
        <f>UPPER(TRIM("          MARKETING - ADVERTISING &amp; PROMOTION"))</f>
        <v>MARKETING - ADVERTISING &amp; PROMOTION</v>
      </c>
      <c r="P2251" s="102" t="s">
        <v>374</v>
      </c>
      <c r="R2251" s="109">
        <f>IFERROR(IF(1*AB2251&gt;0,AB2251,V2251),V2251)</f>
        <v>1077.4911111111112</v>
      </c>
      <c r="S2251" s="108"/>
      <c r="T2251" s="101">
        <f>IFERROR(IF(LEFT($G2251,4)="xppm",AD2251/VLOOKUP($G2251,$K$11:$Z$28,T$1,0),IF(LEFT($J2251,1)="E",AD2251/VLOOKUP($J2251,$K$11:$Z$28,T$1,0),AD2251/T$6)),"")</f>
        <v>1015.66</v>
      </c>
      <c r="V2251" s="101">
        <f>IFERROR(IF(LEFT($G2251,4)="xppm",AF2251/VLOOKUP($G2251,$K$11:$Z$28,V$1,0),IF(LEFT($J2251,1)="E",AF2251/VLOOKUP($J2251,$K$11:$Z$28,V$1,0),AF2251/V$6)),"")</f>
        <v>1077.4911111111112</v>
      </c>
      <c r="X2251" s="101">
        <f>IFERROR(IF(LEFT($G2251,4)="xppm",AH2251/VLOOKUP($G2251,$K$11:$Z$28,X$1,0),IF(LEFT($J2251,1)="E",AH2251/VLOOKUP($J2251,$K$11:$Z$28,X$1,0),AH2251/X$6)),"")</f>
        <v>985.61416666666673</v>
      </c>
      <c r="Z2251" s="101">
        <f>IFERROR(IF(LEFT($G2251,4)="xppm",AJ2251/VLOOKUP($G2251,$K$11:$Z$28,Z$1,0),IF(LEFT($J2251,1)="E",AJ2251/VLOOKUP($J2251,$K$11:$Z$28,Z$1,0),AJ2251/Z$6)),"")</f>
        <v>961.95416666666677</v>
      </c>
      <c r="AA2251" s="108"/>
      <c r="AB2251" s="99">
        <f>IFERROR(IF(LEFT($G2251,4)="xppm",AL2251/VLOOKUP($G2251,$K$11:$Z$28,AB$1,0),IF(LEFT($J2251,1)="E",AL2251/VLOOKUP($J2251,$K$11:$AB$28,AB$1,0),AL2251/AB$6)),"")</f>
        <v>0</v>
      </c>
      <c r="AC2251" s="110"/>
      <c r="AD2251" s="14">
        <v>3046.98</v>
      </c>
      <c r="AE2251" s="14"/>
      <c r="AF2251" s="14">
        <v>9697.42</v>
      </c>
      <c r="AG2251" s="14"/>
      <c r="AH2251" s="14">
        <v>11827.37</v>
      </c>
      <c r="AI2251" s="14"/>
      <c r="AJ2251" s="14">
        <v>11543.45</v>
      </c>
      <c r="AK2251" s="65"/>
      <c r="AL2251" s="14">
        <v>0</v>
      </c>
      <c r="AM2251" s="65"/>
      <c r="AN2251" s="25">
        <v>540.04999999999995</v>
      </c>
      <c r="AO2251" s="25">
        <v>478.86</v>
      </c>
      <c r="AP2251" s="25">
        <v>1563.72</v>
      </c>
      <c r="AQ2251" s="25">
        <v>427.92</v>
      </c>
      <c r="AR2251" s="25">
        <v>1327.46</v>
      </c>
      <c r="AS2251" s="25">
        <v>1622.95</v>
      </c>
      <c r="AT2251" s="25">
        <v>882.01</v>
      </c>
      <c r="AU2251" s="25">
        <v>1719.22</v>
      </c>
      <c r="AV2251" s="25">
        <v>670.88</v>
      </c>
      <c r="AW2251" s="25">
        <v>1176.98</v>
      </c>
      <c r="AX2251" s="25">
        <v>886.4</v>
      </c>
      <c r="AY2251" s="25">
        <v>983.6</v>
      </c>
      <c r="AZ2251" s="108"/>
      <c r="BA2251" s="10"/>
      <c r="BB2251" s="10"/>
      <c r="BC2251" s="10"/>
      <c r="BD2251" s="10"/>
      <c r="BE2251" s="10"/>
      <c r="BF2251" s="10"/>
      <c r="BG2251" s="10"/>
      <c r="BH2251" s="10"/>
      <c r="BI2251" s="10"/>
      <c r="BJ2251" s="10"/>
      <c r="BK2251" s="10"/>
      <c r="BL2251" s="10"/>
      <c r="BM2251" s="10"/>
      <c r="BN2251" s="10"/>
      <c r="BO2251" s="10"/>
      <c r="BP2251" s="10"/>
      <c r="BQ2251" s="10"/>
      <c r="BR2251" s="10"/>
      <c r="BS2251" s="10"/>
      <c r="BT2251" s="10"/>
      <c r="BU2251" s="10"/>
      <c r="BV2251" s="10"/>
      <c r="BW2251" s="10"/>
      <c r="BX2251" s="10"/>
      <c r="BY2251" s="10"/>
      <c r="BZ2251" s="10"/>
      <c r="CA2251" s="10"/>
      <c r="CB2251" s="10"/>
      <c r="CC2251" s="10"/>
      <c r="CD2251" s="10"/>
      <c r="CE2251" s="10"/>
      <c r="CF2251" s="10"/>
      <c r="CG2251" s="10"/>
      <c r="CH2251" s="10"/>
      <c r="CI2251" s="10"/>
      <c r="CJ2251" s="10"/>
      <c r="CK2251" s="10"/>
      <c r="CL2251" s="10"/>
      <c r="CM2251" s="10"/>
      <c r="CN2251" s="10"/>
      <c r="CO2251" s="10"/>
      <c r="CP2251" s="10"/>
      <c r="CQ2251" s="10"/>
      <c r="CR2251" s="10"/>
      <c r="CS2251" s="10"/>
      <c r="CT2251" s="10"/>
      <c r="CU2251" s="10"/>
      <c r="CV2251" s="10"/>
      <c r="CW2251" s="10"/>
      <c r="CX2251" s="10"/>
      <c r="CY2251" s="10"/>
      <c r="CZ2251" s="10"/>
      <c r="DA2251" s="10"/>
      <c r="DB2251" s="10"/>
      <c r="DC2251" s="10"/>
      <c r="DD2251" s="10"/>
      <c r="DE2251" s="10"/>
      <c r="DF2251" s="10"/>
      <c r="DG2251" s="10"/>
      <c r="DH2251" s="10"/>
      <c r="DI2251" s="10"/>
      <c r="DJ2251" s="10"/>
      <c r="DK2251" s="10"/>
      <c r="DL2251" s="10"/>
      <c r="DM2251" s="10"/>
      <c r="DN2251" s="10"/>
      <c r="DO2251" s="10"/>
      <c r="DP2251" s="10"/>
      <c r="DQ2251" s="10"/>
      <c r="DR2251" s="10"/>
      <c r="DS2251" s="10"/>
    </row>
    <row r="2252" spans="1:123" s="101" customFormat="1" ht="10.95" customHeight="1" x14ac:dyDescent="0.25">
      <c r="A2252" s="75" t="s">
        <v>348</v>
      </c>
      <c r="B2252" s="95" t="str">
        <f t="shared" si="632"/>
        <v>Bud02 2020,5010,'543200',418.664444444444</v>
      </c>
      <c r="C2252" s="96">
        <f t="shared" si="633"/>
        <v>2020</v>
      </c>
      <c r="D2252" s="96">
        <v>5010</v>
      </c>
      <c r="E2252" s="97">
        <f>IF(LEFT(H2252,1) = "x",H2252,F2252)</f>
        <v>543200</v>
      </c>
      <c r="F2252" s="90">
        <v>543200</v>
      </c>
      <c r="G2252" s="98">
        <f>IF(""="",1,SUBSTITUTE(SUBSTITUTE("","xxp","xpp"),"xppm13","xppm08"))</f>
        <v>1</v>
      </c>
      <c r="H2252" s="98">
        <f>IF(""="",1,"")</f>
        <v>1</v>
      </c>
      <c r="I2252" s="98">
        <f>IF(""="",1,IF(LEFT("",1)&lt;&gt;"E","",1))</f>
        <v>1</v>
      </c>
      <c r="J2252" s="98">
        <f>IF(""="",1,IF(LEFT("",1)="E","",1))</f>
        <v>1</v>
      </c>
      <c r="K2252" s="99" t="s">
        <v>375</v>
      </c>
      <c r="L2252" s="91">
        <v>5010</v>
      </c>
      <c r="M2252" s="100" t="str">
        <f>IF(LEFT($G2252,4)="xppm","*","")</f>
        <v/>
      </c>
      <c r="N2252" s="101" t="str">
        <f>UPPER(TRIM("          CONCIERGE - RESIDENT EXPENSES"))</f>
        <v>CONCIERGE - RESIDENT EXPENSES</v>
      </c>
      <c r="P2252" s="102" t="s">
        <v>376</v>
      </c>
      <c r="R2252" s="109">
        <f>IFERROR(IF(1*AB2252&gt;0,AB2252,V2252),V2252)</f>
        <v>418.66444444444443</v>
      </c>
      <c r="S2252" s="108"/>
      <c r="T2252" s="101">
        <f>IFERROR(IF(LEFT($G2252,4)="xppm",AD2252/VLOOKUP($G2252,$K$11:$Z$28,T$1,0),IF(LEFT($J2252,1)="E",AD2252/VLOOKUP($J2252,$K$11:$Z$28,T$1,0),AD2252/T$6)),"")</f>
        <v>450.11666666666662</v>
      </c>
      <c r="V2252" s="101">
        <f>IFERROR(IF(LEFT($G2252,4)="xppm",AF2252/VLOOKUP($G2252,$K$11:$Z$28,V$1,0),IF(LEFT($J2252,1)="E",AF2252/VLOOKUP($J2252,$K$11:$Z$28,V$1,0),AF2252/V$6)),"")</f>
        <v>418.66444444444443</v>
      </c>
      <c r="X2252" s="101">
        <f>IFERROR(IF(LEFT($G2252,4)="xppm",AH2252/VLOOKUP($G2252,$K$11:$Z$28,X$1,0),IF(LEFT($J2252,1)="E",AH2252/VLOOKUP($J2252,$K$11:$Z$28,X$1,0),AH2252/X$6)),"")</f>
        <v>680.17</v>
      </c>
      <c r="Z2252" s="101">
        <f>IFERROR(IF(LEFT($G2252,4)="xppm",AJ2252/VLOOKUP($G2252,$K$11:$Z$28,Z$1,0),IF(LEFT($J2252,1)="E",AJ2252/VLOOKUP($J2252,$K$11:$Z$28,Z$1,0),AJ2252/Z$6)),"")</f>
        <v>754</v>
      </c>
      <c r="AA2252" s="108"/>
      <c r="AB2252" s="99">
        <f>IFERROR(IF(LEFT($G2252,4)="xppm",AL2252/VLOOKUP($G2252,$K$11:$Z$28,AB$1,0),IF(LEFT($J2252,1)="E",AL2252/VLOOKUP($J2252,$K$11:$AB$28,AB$1,0),AL2252/AB$6)),"")</f>
        <v>0</v>
      </c>
      <c r="AC2252" s="110"/>
      <c r="AD2252" s="14">
        <v>1350.35</v>
      </c>
      <c r="AE2252" s="14"/>
      <c r="AF2252" s="14">
        <v>3767.98</v>
      </c>
      <c r="AG2252" s="14"/>
      <c r="AH2252" s="14">
        <v>8162.04</v>
      </c>
      <c r="AI2252" s="14"/>
      <c r="AJ2252" s="14">
        <v>9048</v>
      </c>
      <c r="AK2252" s="65"/>
      <c r="AL2252" s="14">
        <v>0</v>
      </c>
      <c r="AM2252" s="65"/>
      <c r="AN2252" s="25">
        <v>944.83</v>
      </c>
      <c r="AO2252" s="25">
        <v>190.52</v>
      </c>
      <c r="AP2252" s="25">
        <v>987.13</v>
      </c>
      <c r="AQ2252" s="25">
        <v>224.82</v>
      </c>
      <c r="AR2252" s="25">
        <v>511.65</v>
      </c>
      <c r="AS2252" s="25">
        <v>714.9</v>
      </c>
      <c r="AT2252" s="25">
        <v>398.28</v>
      </c>
      <c r="AU2252" s="25">
        <v>391.69</v>
      </c>
      <c r="AV2252" s="25">
        <v>176.29</v>
      </c>
      <c r="AW2252" s="25">
        <v>842.95</v>
      </c>
      <c r="AX2252" s="25">
        <v>269.95</v>
      </c>
      <c r="AY2252" s="25">
        <v>237.45</v>
      </c>
      <c r="AZ2252" s="108"/>
      <c r="BA2252" s="10"/>
      <c r="BB2252" s="10"/>
      <c r="BC2252" s="10"/>
      <c r="BD2252" s="10"/>
      <c r="BE2252" s="10"/>
      <c r="BF2252" s="10"/>
      <c r="BG2252" s="10"/>
      <c r="BH2252" s="10"/>
      <c r="BI2252" s="10"/>
      <c r="BJ2252" s="10"/>
      <c r="BK2252" s="10"/>
      <c r="BL2252" s="10"/>
      <c r="BM2252" s="10"/>
      <c r="BN2252" s="10"/>
      <c r="BO2252" s="10"/>
      <c r="BP2252" s="10"/>
      <c r="BQ2252" s="10"/>
      <c r="BR2252" s="10"/>
      <c r="BS2252" s="10"/>
      <c r="BT2252" s="10"/>
      <c r="BU2252" s="10"/>
      <c r="BV2252" s="10"/>
      <c r="BW2252" s="10"/>
      <c r="BX2252" s="10"/>
      <c r="BY2252" s="10"/>
      <c r="BZ2252" s="10"/>
      <c r="CA2252" s="10"/>
      <c r="CB2252" s="10"/>
      <c r="CC2252" s="10"/>
      <c r="CD2252" s="10"/>
      <c r="CE2252" s="10"/>
      <c r="CF2252" s="10"/>
      <c r="CG2252" s="10"/>
      <c r="CH2252" s="10"/>
      <c r="CI2252" s="10"/>
      <c r="CJ2252" s="10"/>
      <c r="CK2252" s="10"/>
      <c r="CL2252" s="10"/>
      <c r="CM2252" s="10"/>
      <c r="CN2252" s="10"/>
      <c r="CO2252" s="10"/>
      <c r="CP2252" s="10"/>
      <c r="CQ2252" s="10"/>
      <c r="CR2252" s="10"/>
      <c r="CS2252" s="10"/>
      <c r="CT2252" s="10"/>
      <c r="CU2252" s="10"/>
      <c r="CV2252" s="10"/>
      <c r="CW2252" s="10"/>
      <c r="CX2252" s="10"/>
      <c r="CY2252" s="10"/>
      <c r="CZ2252" s="10"/>
      <c r="DA2252" s="10"/>
      <c r="DB2252" s="10"/>
      <c r="DC2252" s="10"/>
      <c r="DD2252" s="10"/>
      <c r="DE2252" s="10"/>
      <c r="DF2252" s="10"/>
      <c r="DG2252" s="10"/>
      <c r="DH2252" s="10"/>
      <c r="DI2252" s="10"/>
      <c r="DJ2252" s="10"/>
      <c r="DK2252" s="10"/>
      <c r="DL2252" s="10"/>
      <c r="DM2252" s="10"/>
      <c r="DN2252" s="10"/>
      <c r="DO2252" s="10"/>
      <c r="DP2252" s="10"/>
      <c r="DQ2252" s="10"/>
      <c r="DR2252" s="10"/>
      <c r="DS2252" s="10"/>
    </row>
    <row r="2253" spans="1:123" s="101" customFormat="1" ht="10.95" customHeight="1" x14ac:dyDescent="0.25">
      <c r="A2253" s="75" t="s">
        <v>348</v>
      </c>
      <c r="B2253" s="95" t="str">
        <f t="shared" si="632"/>
        <v>Bud02 2020,5010,'xga002',0.000876974550824067</v>
      </c>
      <c r="C2253" s="96">
        <f t="shared" si="633"/>
        <v>2020</v>
      </c>
      <c r="D2253" s="96">
        <v>5010</v>
      </c>
      <c r="E2253" s="97" t="str">
        <f>IF(LEFT(H2253,1) = "x",H2253,F2253)</f>
        <v>xga002</v>
      </c>
      <c r="F2253" s="90">
        <v>546000</v>
      </c>
      <c r="G2253" s="98">
        <f>IF(""="",1,SUBSTITUTE(SUBSTITUTE("","xxp","xpp"),"xppm13","xppm08"))</f>
        <v>1</v>
      </c>
      <c r="H2253" s="98" t="str">
        <f>IF("xga002"="",1,"xga002")</f>
        <v>xga002</v>
      </c>
      <c r="I2253" s="98">
        <f>IF("E1z"="",1,IF(LEFT("E1z",1)&lt;&gt;"E","E1z",1))</f>
        <v>1</v>
      </c>
      <c r="J2253" s="98" t="str">
        <f>IF("E1z"="",1,IF(LEFT("E1z",1)="E","E1z",1))</f>
        <v>E1z</v>
      </c>
      <c r="K2253" s="99" t="s">
        <v>377</v>
      </c>
      <c r="L2253" s="91">
        <v>5010</v>
      </c>
      <c r="M2253" s="100" t="str">
        <f>IF(LEFT($G2253,4)="xppm","*","")</f>
        <v/>
      </c>
      <c r="N2253" s="101" t="str">
        <f>UPPER(TRIM("          FINANCIAL CONSULTING FEES"))</f>
        <v>FINANCIAL CONSULTING FEES</v>
      </c>
      <c r="P2253" s="102" t="s">
        <v>356</v>
      </c>
      <c r="R2253" s="109">
        <f>IFERROR(IF(1*AB2253&gt;0,AB2253,V2253),V2253)</f>
        <v>8.7697455082406711E-4</v>
      </c>
      <c r="S2253" s="108"/>
      <c r="T2253" s="101">
        <f>IFERROR(IF(LEFT($G2253,4)="xppm",AD2253/VLOOKUP($G2253,$K$11:$Z$28,T$1,0),IF(LEFT($J2253,1)="E",AD2253/VLOOKUP($J2253,$K$11:$Z$28,T$1,0),AD2253/T$6)),"")</f>
        <v>8.2942325163161098E-4</v>
      </c>
      <c r="V2253" s="101">
        <f>IFERROR(IF(LEFT($G2253,4)="xppm",AF2253/VLOOKUP($G2253,$K$11:$Z$28,V$1,0),IF(LEFT($J2253,1)="E",AF2253/VLOOKUP($J2253,$K$11:$Z$28,V$1,0),AF2253/V$6)),"")</f>
        <v>8.7697455082406711E-4</v>
      </c>
      <c r="X2253" s="101">
        <f>IFERROR(IF(LEFT($G2253,4)="xppm",AH2253/VLOOKUP($G2253,$K$11:$Z$28,X$1,0),IF(LEFT($J2253,1)="E",AH2253/VLOOKUP($J2253,$K$11:$Z$28,X$1,0),AH2253/X$6)),"")</f>
        <v>1.0528950417261424E-3</v>
      </c>
      <c r="Z2253" s="101">
        <f>IFERROR(IF(LEFT($G2253,4)="xppm",AJ2253/VLOOKUP($G2253,$K$11:$Z$28,Z$1,0),IF(LEFT($J2253,1)="E",AJ2253/VLOOKUP($J2253,$K$11:$Z$28,Z$1,0),AJ2253/Z$6)),"")</f>
        <v>9.4151778726086273E-4</v>
      </c>
      <c r="AA2253" s="108"/>
      <c r="AB2253" s="99" t="str">
        <f>IFERROR(IF(LEFT($G2253,4)="xppm",AL2253/VLOOKUP($G2253,$K$11:$Z$28,AB$1,0),IF(LEFT($J2253,1)="E",AL2253/VLOOKUP($J2253,$K$11:$AB$28,AB$1,0),AL2253/AB$6)),"")</f>
        <v/>
      </c>
      <c r="AC2253" s="110"/>
      <c r="AD2253" s="14">
        <v>91932.800000000003</v>
      </c>
      <c r="AE2253" s="14"/>
      <c r="AF2253" s="14">
        <v>292342.67</v>
      </c>
      <c r="AG2253" s="14"/>
      <c r="AH2253" s="14">
        <v>381799.92</v>
      </c>
      <c r="AI2253" s="14"/>
      <c r="AJ2253" s="14">
        <v>397218.71178399998</v>
      </c>
      <c r="AK2253" s="65"/>
      <c r="AL2253" s="14">
        <v>0</v>
      </c>
      <c r="AM2253" s="65"/>
      <c r="AN2253" s="25">
        <v>35341.21</v>
      </c>
      <c r="AO2253" s="25">
        <v>33713.68</v>
      </c>
      <c r="AP2253" s="25">
        <v>33205.360000000001</v>
      </c>
      <c r="AQ2253" s="25">
        <v>34116.86</v>
      </c>
      <c r="AR2253" s="25">
        <v>31459.94</v>
      </c>
      <c r="AS2253" s="25">
        <v>33494.410000000003</v>
      </c>
      <c r="AT2253" s="25">
        <v>32474.93</v>
      </c>
      <c r="AU2253" s="25">
        <v>34043.56</v>
      </c>
      <c r="AV2253" s="25">
        <v>34820.17</v>
      </c>
      <c r="AW2253" s="25">
        <v>33986.080000000002</v>
      </c>
      <c r="AX2253" s="25">
        <v>29032.9</v>
      </c>
      <c r="AY2253" s="25">
        <v>28913.82</v>
      </c>
      <c r="AZ2253" s="108"/>
      <c r="BA2253" s="10"/>
      <c r="BB2253" s="10"/>
      <c r="BC2253" s="10"/>
      <c r="BD2253" s="10"/>
      <c r="BE2253" s="10"/>
      <c r="BF2253" s="10"/>
      <c r="BG2253" s="10"/>
      <c r="BH2253" s="10"/>
      <c r="BI2253" s="10"/>
      <c r="BJ2253" s="10"/>
      <c r="BK2253" s="10"/>
      <c r="BL2253" s="10"/>
      <c r="BM2253" s="10"/>
      <c r="BN2253" s="10"/>
      <c r="BO2253" s="10"/>
      <c r="BP2253" s="10"/>
      <c r="BQ2253" s="10"/>
      <c r="BR2253" s="10"/>
      <c r="BS2253" s="10"/>
      <c r="BT2253" s="10"/>
      <c r="BU2253" s="10"/>
      <c r="BV2253" s="10"/>
      <c r="BW2253" s="10"/>
      <c r="BX2253" s="10"/>
      <c r="BY2253" s="10"/>
      <c r="BZ2253" s="10"/>
      <c r="CA2253" s="10"/>
      <c r="CB2253" s="10"/>
      <c r="CC2253" s="10"/>
      <c r="CD2253" s="10"/>
      <c r="CE2253" s="10"/>
      <c r="CF2253" s="10"/>
      <c r="CG2253" s="10"/>
      <c r="CH2253" s="10"/>
      <c r="CI2253" s="10"/>
      <c r="CJ2253" s="10"/>
      <c r="CK2253" s="10"/>
      <c r="CL2253" s="10"/>
      <c r="CM2253" s="10"/>
      <c r="CN2253" s="10"/>
      <c r="CO2253" s="10"/>
      <c r="CP2253" s="10"/>
      <c r="CQ2253" s="10"/>
      <c r="CR2253" s="10"/>
      <c r="CS2253" s="10"/>
      <c r="CT2253" s="10"/>
      <c r="CU2253" s="10"/>
      <c r="CV2253" s="10"/>
      <c r="CW2253" s="10"/>
      <c r="CX2253" s="10"/>
      <c r="CY2253" s="10"/>
      <c r="CZ2253" s="10"/>
      <c r="DA2253" s="10"/>
      <c r="DB2253" s="10"/>
      <c r="DC2253" s="10"/>
      <c r="DD2253" s="10"/>
      <c r="DE2253" s="10"/>
      <c r="DF2253" s="10"/>
      <c r="DG2253" s="10"/>
      <c r="DH2253" s="10"/>
      <c r="DI2253" s="10"/>
      <c r="DJ2253" s="10"/>
      <c r="DK2253" s="10"/>
      <c r="DL2253" s="10"/>
      <c r="DM2253" s="10"/>
      <c r="DN2253" s="10"/>
      <c r="DO2253" s="10"/>
      <c r="DP2253" s="10"/>
      <c r="DQ2253" s="10"/>
      <c r="DR2253" s="10"/>
      <c r="DS2253" s="10"/>
    </row>
    <row r="2254" spans="1:123" s="101" customFormat="1" ht="10.95" customHeight="1" x14ac:dyDescent="0.25">
      <c r="A2254" s="75" t="s">
        <v>348</v>
      </c>
      <c r="B2254" s="95" t="str">
        <f t="shared" si="632"/>
        <v>Bud02 2020,5010,'505300',4473.75444444444</v>
      </c>
      <c r="C2254" s="96">
        <f t="shared" si="633"/>
        <v>2020</v>
      </c>
      <c r="D2254" s="96">
        <v>5010</v>
      </c>
      <c r="E2254" s="97">
        <f>IF(LEFT(H2254,1) = "x",H2254,F2254)</f>
        <v>505300</v>
      </c>
      <c r="F2254" s="90">
        <v>505300</v>
      </c>
      <c r="G2254" s="98">
        <f>IF(""="",1,SUBSTITUTE(SUBSTITUTE("","xxp","xpp"),"xppm13","xppm08"))</f>
        <v>1</v>
      </c>
      <c r="H2254" s="98">
        <f>IF(""="",1,"")</f>
        <v>1</v>
      </c>
      <c r="I2254" s="98">
        <f>IF(""="",1,IF(LEFT("",1)&lt;&gt;"E","",1))</f>
        <v>1</v>
      </c>
      <c r="J2254" s="98">
        <f>IF(""="",1,IF(LEFT("",1)="E","",1))</f>
        <v>1</v>
      </c>
      <c r="K2254" s="99" t="s">
        <v>378</v>
      </c>
      <c r="L2254" s="91">
        <v>5010</v>
      </c>
      <c r="M2254" s="100" t="str">
        <f>IF(LEFT($G2254,4)="xppm","*","")</f>
        <v/>
      </c>
      <c r="N2254" s="101" t="str">
        <f>UPPER(TRIM("          PROFESSIONAL FEES"))</f>
        <v>PROFESSIONAL FEES</v>
      </c>
      <c r="P2254" s="102" t="s">
        <v>356</v>
      </c>
      <c r="R2254" s="109">
        <f>IFERROR(IF(1*AB2254&gt;0,AB2254,V2254),V2254)</f>
        <v>4473.7544444444447</v>
      </c>
      <c r="S2254" s="108"/>
      <c r="T2254" s="101">
        <f>IFERROR(IF(LEFT($G2254,4)="xppm",AD2254/VLOOKUP($G2254,$K$11:$Z$28,T$1,0),IF(LEFT($J2254,1)="E",AD2254/VLOOKUP($J2254,$K$11:$Z$28,T$1,0),AD2254/T$6)),"")</f>
        <v>3866.3366666666666</v>
      </c>
      <c r="V2254" s="101">
        <f>IFERROR(IF(LEFT($G2254,4)="xppm",AF2254/VLOOKUP($G2254,$K$11:$Z$28,V$1,0),IF(LEFT($J2254,1)="E",AF2254/VLOOKUP($J2254,$K$11:$Z$28,V$1,0),AF2254/V$6)),"")</f>
        <v>4473.7544444444447</v>
      </c>
      <c r="X2254" s="101">
        <f>IFERROR(IF(LEFT($G2254,4)="xppm",AH2254/VLOOKUP($G2254,$K$11:$Z$28,X$1,0),IF(LEFT($J2254,1)="E",AH2254/VLOOKUP($J2254,$K$11:$Z$28,X$1,0),AH2254/X$6)),"")</f>
        <v>3931.375</v>
      </c>
      <c r="Z2254" s="101">
        <f>IFERROR(IF(LEFT($G2254,4)="xppm",AJ2254/VLOOKUP($G2254,$K$11:$Z$28,Z$1,0),IF(LEFT($J2254,1)="E",AJ2254/VLOOKUP($J2254,$K$11:$Z$28,Z$1,0),AJ2254/Z$6)),"")</f>
        <v>4834.6549999999997</v>
      </c>
      <c r="AA2254" s="108"/>
      <c r="AB2254" s="99">
        <f>IFERROR(IF(LEFT($G2254,4)="xppm",AL2254/VLOOKUP($G2254,$K$11:$Z$28,AB$1,0),IF(LEFT($J2254,1)="E",AL2254/VLOOKUP($J2254,$K$11:$AB$28,AB$1,0),AL2254/AB$6)),"")</f>
        <v>0</v>
      </c>
      <c r="AC2254" s="110"/>
      <c r="AD2254" s="14">
        <v>11599.01</v>
      </c>
      <c r="AE2254" s="14"/>
      <c r="AF2254" s="14">
        <v>40263.79</v>
      </c>
      <c r="AG2254" s="14"/>
      <c r="AH2254" s="14">
        <v>47176.5</v>
      </c>
      <c r="AI2254" s="14"/>
      <c r="AJ2254" s="14">
        <v>58015.86</v>
      </c>
      <c r="AK2254" s="65"/>
      <c r="AL2254" s="14">
        <v>0</v>
      </c>
      <c r="AM2254" s="65"/>
      <c r="AN2254" s="25">
        <v>5725.32</v>
      </c>
      <c r="AO2254" s="25">
        <v>4327.7299999999996</v>
      </c>
      <c r="AP2254" s="25">
        <v>3032.59</v>
      </c>
      <c r="AQ2254" s="25">
        <v>3704.18</v>
      </c>
      <c r="AR2254" s="25">
        <v>4561.1000000000004</v>
      </c>
      <c r="AS2254" s="25">
        <v>4250.3599999999997</v>
      </c>
      <c r="AT2254" s="25">
        <v>4492</v>
      </c>
      <c r="AU2254" s="25">
        <v>7720.28</v>
      </c>
      <c r="AV2254" s="25">
        <v>3936.86</v>
      </c>
      <c r="AW2254" s="25">
        <v>4483.01</v>
      </c>
      <c r="AX2254" s="25">
        <v>4604.4799999999996</v>
      </c>
      <c r="AY2254" s="25">
        <v>2511.52</v>
      </c>
      <c r="AZ2254" s="108"/>
      <c r="BA2254" s="10"/>
      <c r="BB2254" s="10"/>
      <c r="BC2254" s="10"/>
      <c r="BD2254" s="10"/>
      <c r="BE2254" s="10"/>
      <c r="BF2254" s="10"/>
      <c r="BG2254" s="10"/>
      <c r="BH2254" s="10"/>
      <c r="BI2254" s="10"/>
      <c r="BJ2254" s="10"/>
      <c r="BK2254" s="10"/>
      <c r="BL2254" s="10"/>
      <c r="BM2254" s="10"/>
      <c r="BN2254" s="10"/>
      <c r="BO2254" s="10"/>
      <c r="BP2254" s="10"/>
      <c r="BQ2254" s="10"/>
      <c r="BR2254" s="10"/>
      <c r="BS2254" s="10"/>
      <c r="BT2254" s="10"/>
      <c r="BU2254" s="10"/>
      <c r="BV2254" s="10"/>
      <c r="BW2254" s="10"/>
      <c r="BX2254" s="10"/>
      <c r="BY2254" s="10"/>
      <c r="BZ2254" s="10"/>
      <c r="CA2254" s="10"/>
      <c r="CB2254" s="10"/>
      <c r="CC2254" s="10"/>
      <c r="CD2254" s="10"/>
      <c r="CE2254" s="10"/>
      <c r="CF2254" s="10"/>
      <c r="CG2254" s="10"/>
      <c r="CH2254" s="10"/>
      <c r="CI2254" s="10"/>
      <c r="CJ2254" s="10"/>
      <c r="CK2254" s="10"/>
      <c r="CL2254" s="10"/>
      <c r="CM2254" s="10"/>
      <c r="CN2254" s="10"/>
      <c r="CO2254" s="10"/>
      <c r="CP2254" s="10"/>
      <c r="CQ2254" s="10"/>
      <c r="CR2254" s="10"/>
      <c r="CS2254" s="10"/>
      <c r="CT2254" s="10"/>
      <c r="CU2254" s="10"/>
      <c r="CV2254" s="10"/>
      <c r="CW2254" s="10"/>
      <c r="CX2254" s="10"/>
      <c r="CY2254" s="10"/>
      <c r="CZ2254" s="10"/>
      <c r="DA2254" s="10"/>
      <c r="DB2254" s="10"/>
      <c r="DC2254" s="10"/>
      <c r="DD2254" s="10"/>
      <c r="DE2254" s="10"/>
      <c r="DF2254" s="10"/>
      <c r="DG2254" s="10"/>
      <c r="DH2254" s="10"/>
      <c r="DI2254" s="10"/>
      <c r="DJ2254" s="10"/>
      <c r="DK2254" s="10"/>
      <c r="DL2254" s="10"/>
      <c r="DM2254" s="10"/>
      <c r="DN2254" s="10"/>
      <c r="DO2254" s="10"/>
      <c r="DP2254" s="10"/>
      <c r="DQ2254" s="10"/>
      <c r="DR2254" s="10"/>
      <c r="DS2254" s="10"/>
    </row>
    <row r="2255" spans="1:123" s="101" customFormat="1" ht="10.95" customHeight="1" x14ac:dyDescent="0.25">
      <c r="A2255" s="75" t="s">
        <v>348</v>
      </c>
      <c r="B2255" s="95" t="str">
        <f t="shared" si="632"/>
        <v>Bud02 2020,5010,'548000',1889.62666666667</v>
      </c>
      <c r="C2255" s="96">
        <f t="shared" si="633"/>
        <v>2020</v>
      </c>
      <c r="D2255" s="96">
        <v>5010</v>
      </c>
      <c r="E2255" s="97">
        <f>IF(LEFT(H2255,1) = "x",H2255,F2255)</f>
        <v>548000</v>
      </c>
      <c r="F2255" s="90">
        <v>548000</v>
      </c>
      <c r="G2255" s="98">
        <f>IF(""="",1,SUBSTITUTE(SUBSTITUTE("","xxp","xpp"),"xppm13","xppm08"))</f>
        <v>1</v>
      </c>
      <c r="H2255" s="98">
        <f>IF(""="",1,"")</f>
        <v>1</v>
      </c>
      <c r="I2255" s="98">
        <f>IF(""="",1,IF(LEFT("",1)&lt;&gt;"E","",1))</f>
        <v>1</v>
      </c>
      <c r="J2255" s="98">
        <f>IF(""="",1,IF(LEFT("",1)="E","",1))</f>
        <v>1</v>
      </c>
      <c r="K2255" s="99" t="s">
        <v>379</v>
      </c>
      <c r="L2255" s="91">
        <v>5010</v>
      </c>
      <c r="M2255" s="100" t="str">
        <f>IF(LEFT($G2255,4)="xppm","*","")</f>
        <v/>
      </c>
      <c r="N2255" s="101" t="str">
        <f>UPPER(TRIM("          CABLE TV/INTERNET"))</f>
        <v>CABLE TV/INTERNET</v>
      </c>
      <c r="P2255" s="102" t="s">
        <v>370</v>
      </c>
      <c r="R2255" s="109">
        <f>IFERROR(IF(1*AB2255&gt;0,AB2255,V2255),V2255)</f>
        <v>1889.6266666666666</v>
      </c>
      <c r="S2255" s="108"/>
      <c r="T2255" s="101">
        <f>IFERROR(IF(LEFT($G2255,4)="xppm",AD2255/VLOOKUP($G2255,$K$11:$Z$28,T$1,0),IF(LEFT($J2255,1)="E",AD2255/VLOOKUP($J2255,$K$11:$Z$28,T$1,0),AD2255/T$6)),"")</f>
        <v>1796.2566666666669</v>
      </c>
      <c r="V2255" s="101">
        <f>IFERROR(IF(LEFT($G2255,4)="xppm",AF2255/VLOOKUP($G2255,$K$11:$Z$28,V$1,0),IF(LEFT($J2255,1)="E",AF2255/VLOOKUP($J2255,$K$11:$Z$28,V$1,0),AF2255/V$6)),"")</f>
        <v>1889.6266666666666</v>
      </c>
      <c r="X2255" s="101">
        <f>IFERROR(IF(LEFT($G2255,4)="xppm",AH2255/VLOOKUP($G2255,$K$11:$Z$28,X$1,0),IF(LEFT($J2255,1)="E",AH2255/VLOOKUP($J2255,$K$11:$Z$28,X$1,0),AH2255/X$6)),"")</f>
        <v>1827.3966666666665</v>
      </c>
      <c r="Z2255" s="101">
        <f>IFERROR(IF(LEFT($G2255,4)="xppm",AJ2255/VLOOKUP($G2255,$K$11:$Z$28,Z$1,0),IF(LEFT($J2255,1)="E",AJ2255/VLOOKUP($J2255,$K$11:$Z$28,Z$1,0),AJ2255/Z$6)),"")</f>
        <v>2050.6058333333335</v>
      </c>
      <c r="AA2255" s="108"/>
      <c r="AB2255" s="99">
        <f>IFERROR(IF(LEFT($G2255,4)="xppm",AL2255/VLOOKUP($G2255,$K$11:$Z$28,AB$1,0),IF(LEFT($J2255,1)="E",AL2255/VLOOKUP($J2255,$K$11:$AB$28,AB$1,0),AL2255/AB$6)),"")</f>
        <v>0</v>
      </c>
      <c r="AC2255" s="110"/>
      <c r="AD2255" s="14">
        <v>5388.77</v>
      </c>
      <c r="AE2255" s="14"/>
      <c r="AF2255" s="14">
        <v>17006.64</v>
      </c>
      <c r="AG2255" s="14"/>
      <c r="AH2255" s="14">
        <v>21928.76</v>
      </c>
      <c r="AI2255" s="14"/>
      <c r="AJ2255" s="14">
        <v>24607.27</v>
      </c>
      <c r="AK2255" s="65"/>
      <c r="AL2255" s="14">
        <v>0</v>
      </c>
      <c r="AM2255" s="65"/>
      <c r="AN2255" s="25">
        <v>1716.27</v>
      </c>
      <c r="AO2255" s="25">
        <v>1528.86</v>
      </c>
      <c r="AP2255" s="25">
        <v>1941.38</v>
      </c>
      <c r="AQ2255" s="25">
        <v>1941.38</v>
      </c>
      <c r="AR2255" s="25">
        <v>1918.98</v>
      </c>
      <c r="AS2255" s="25">
        <v>1938.99</v>
      </c>
      <c r="AT2255" s="25">
        <v>1939.8</v>
      </c>
      <c r="AU2255" s="25">
        <v>1939.36</v>
      </c>
      <c r="AV2255" s="25">
        <v>1939.36</v>
      </c>
      <c r="AW2255" s="25">
        <v>1939.36</v>
      </c>
      <c r="AX2255" s="25">
        <v>1659.43</v>
      </c>
      <c r="AY2255" s="25">
        <v>1789.98</v>
      </c>
      <c r="AZ2255" s="108"/>
      <c r="BA2255" s="10"/>
      <c r="BB2255" s="10"/>
      <c r="BC2255" s="10"/>
      <c r="BD2255" s="10"/>
      <c r="BE2255" s="10"/>
      <c r="BF2255" s="10"/>
      <c r="BG2255" s="10"/>
      <c r="BH2255" s="10"/>
      <c r="BI2255" s="10"/>
      <c r="BJ2255" s="10"/>
      <c r="BK2255" s="10"/>
      <c r="BL2255" s="10"/>
      <c r="BM2255" s="10"/>
      <c r="BN2255" s="10"/>
      <c r="BO2255" s="10"/>
      <c r="BP2255" s="10"/>
      <c r="BQ2255" s="10"/>
      <c r="BR2255" s="10"/>
      <c r="BS2255" s="10"/>
      <c r="BT2255" s="10"/>
      <c r="BU2255" s="10"/>
      <c r="BV2255" s="10"/>
      <c r="BW2255" s="10"/>
      <c r="BX2255" s="10"/>
      <c r="BY2255" s="10"/>
      <c r="BZ2255" s="10"/>
      <c r="CA2255" s="10"/>
      <c r="CB2255" s="10"/>
      <c r="CC2255" s="10"/>
      <c r="CD2255" s="10"/>
      <c r="CE2255" s="10"/>
      <c r="CF2255" s="10"/>
      <c r="CG2255" s="10"/>
      <c r="CH2255" s="10"/>
      <c r="CI2255" s="10"/>
      <c r="CJ2255" s="10"/>
      <c r="CK2255" s="10"/>
      <c r="CL2255" s="10"/>
      <c r="CM2255" s="10"/>
      <c r="CN2255" s="10"/>
      <c r="CO2255" s="10"/>
      <c r="CP2255" s="10"/>
      <c r="CQ2255" s="10"/>
      <c r="CR2255" s="10"/>
      <c r="CS2255" s="10"/>
      <c r="CT2255" s="10"/>
      <c r="CU2255" s="10"/>
      <c r="CV2255" s="10"/>
      <c r="CW2255" s="10"/>
      <c r="CX2255" s="10"/>
      <c r="CY2255" s="10"/>
      <c r="CZ2255" s="10"/>
      <c r="DA2255" s="10"/>
      <c r="DB2255" s="10"/>
      <c r="DC2255" s="10"/>
      <c r="DD2255" s="10"/>
      <c r="DE2255" s="10"/>
      <c r="DF2255" s="10"/>
      <c r="DG2255" s="10"/>
      <c r="DH2255" s="10"/>
      <c r="DI2255" s="10"/>
      <c r="DJ2255" s="10"/>
      <c r="DK2255" s="10"/>
      <c r="DL2255" s="10"/>
      <c r="DM2255" s="10"/>
      <c r="DN2255" s="10"/>
      <c r="DO2255" s="10"/>
      <c r="DP2255" s="10"/>
      <c r="DQ2255" s="10"/>
      <c r="DR2255" s="10"/>
      <c r="DS2255" s="10"/>
    </row>
    <row r="2256" spans="1:123" s="101" customFormat="1" ht="10.95" customHeight="1" x14ac:dyDescent="0.25">
      <c r="A2256" s="75" t="s">
        <v>348</v>
      </c>
      <c r="B2256" s="95" t="str">
        <f t="shared" si="632"/>
        <v>Bud02 2020,5010,'549000',6981.53333333333</v>
      </c>
      <c r="C2256" s="96">
        <f t="shared" si="633"/>
        <v>2020</v>
      </c>
      <c r="D2256" s="96">
        <v>5010</v>
      </c>
      <c r="E2256" s="97">
        <f>IF(LEFT(H2256,1) = "x",H2256,F2256)</f>
        <v>549000</v>
      </c>
      <c r="F2256" s="90">
        <v>549000</v>
      </c>
      <c r="G2256" s="98">
        <f>IF(""="",1,SUBSTITUTE(SUBSTITUTE("","xxp","xpp"),"xppm13","xppm08"))</f>
        <v>1</v>
      </c>
      <c r="H2256" s="98">
        <f>IF(""="",1,"")</f>
        <v>1</v>
      </c>
      <c r="I2256" s="98">
        <f>IF(""="",1,IF(LEFT("",1)&lt;&gt;"E","",1))</f>
        <v>1</v>
      </c>
      <c r="J2256" s="98">
        <f>IF(""="",1,IF(LEFT("",1)="E","",1))</f>
        <v>1</v>
      </c>
      <c r="K2256" s="99" t="s">
        <v>380</v>
      </c>
      <c r="L2256" s="91">
        <v>5010</v>
      </c>
      <c r="M2256" s="100" t="str">
        <f>IF(LEFT($G2256,4)="xppm","*","")</f>
        <v/>
      </c>
      <c r="N2256" s="101" t="str">
        <f>UPPER(TRIM("          COMPUTER HARDWARE/SOFTWARE"))</f>
        <v>COMPUTER HARDWARE/SOFTWARE</v>
      </c>
      <c r="P2256" s="102" t="s">
        <v>370</v>
      </c>
      <c r="R2256" s="109">
        <f>IFERROR(IF(1*AB2256&gt;0,AB2256,V2256),V2256)</f>
        <v>6981.5333333333338</v>
      </c>
      <c r="S2256" s="108"/>
      <c r="T2256" s="101">
        <f>IFERROR(IF(LEFT($G2256,4)="xppm",AD2256/VLOOKUP($G2256,$K$11:$Z$28,T$1,0),IF(LEFT($J2256,1)="E",AD2256/VLOOKUP($J2256,$K$11:$Z$28,T$1,0),AD2256/T$6)),"")</f>
        <v>6774.22</v>
      </c>
      <c r="V2256" s="101">
        <f>IFERROR(IF(LEFT($G2256,4)="xppm",AF2256/VLOOKUP($G2256,$K$11:$Z$28,V$1,0),IF(LEFT($J2256,1)="E",AF2256/VLOOKUP($J2256,$K$11:$Z$28,V$1,0),AF2256/V$6)),"")</f>
        <v>6981.5333333333338</v>
      </c>
      <c r="X2256" s="101">
        <f>IFERROR(IF(LEFT($G2256,4)="xppm",AH2256/VLOOKUP($G2256,$K$11:$Z$28,X$1,0),IF(LEFT($J2256,1)="E",AH2256/VLOOKUP($J2256,$K$11:$Z$28,X$1,0),AH2256/X$6)),"")</f>
        <v>6681.5733333333337</v>
      </c>
      <c r="Z2256" s="101">
        <f>IFERROR(IF(LEFT($G2256,4)="xppm",AJ2256/VLOOKUP($G2256,$K$11:$Z$28,Z$1,0),IF(LEFT($J2256,1)="E",AJ2256/VLOOKUP($J2256,$K$11:$Z$28,Z$1,0),AJ2256/Z$6)),"")</f>
        <v>5950.7533333333331</v>
      </c>
      <c r="AA2256" s="108"/>
      <c r="AB2256" s="99">
        <f>IFERROR(IF(LEFT($G2256,4)="xppm",AL2256/VLOOKUP($G2256,$K$11:$Z$28,AB$1,0),IF(LEFT($J2256,1)="E",AL2256/VLOOKUP($J2256,$K$11:$AB$28,AB$1,0),AL2256/AB$6)),"")</f>
        <v>0</v>
      </c>
      <c r="AC2256" s="110"/>
      <c r="AD2256" s="14">
        <v>20322.66</v>
      </c>
      <c r="AE2256" s="14"/>
      <c r="AF2256" s="14">
        <v>62833.8</v>
      </c>
      <c r="AG2256" s="14"/>
      <c r="AH2256" s="14">
        <v>80178.880000000005</v>
      </c>
      <c r="AI2256" s="14"/>
      <c r="AJ2256" s="14">
        <v>71409.039999999994</v>
      </c>
      <c r="AK2256" s="65"/>
      <c r="AL2256" s="14">
        <v>0</v>
      </c>
      <c r="AM2256" s="65"/>
      <c r="AN2256" s="25">
        <v>6893.98</v>
      </c>
      <c r="AO2256" s="25">
        <v>7488.45</v>
      </c>
      <c r="AP2256" s="25">
        <v>6821.52</v>
      </c>
      <c r="AQ2256" s="25">
        <v>7280.28</v>
      </c>
      <c r="AR2256" s="25">
        <v>8197.7999999999993</v>
      </c>
      <c r="AS2256" s="25">
        <v>7508.81</v>
      </c>
      <c r="AT2256" s="25">
        <v>7150.44</v>
      </c>
      <c r="AU2256" s="25">
        <v>6720.68</v>
      </c>
      <c r="AV2256" s="25">
        <v>5653.13</v>
      </c>
      <c r="AW2256" s="25">
        <v>6513.42</v>
      </c>
      <c r="AX2256" s="25">
        <v>7070.58</v>
      </c>
      <c r="AY2256" s="25">
        <v>6738.66</v>
      </c>
      <c r="AZ2256" s="108"/>
      <c r="BA2256" s="10"/>
      <c r="BB2256" s="10"/>
      <c r="BC2256" s="10"/>
      <c r="BD2256" s="10"/>
      <c r="BE2256" s="10"/>
      <c r="BF2256" s="10"/>
      <c r="BG2256" s="10"/>
      <c r="BH2256" s="10"/>
      <c r="BI2256" s="10"/>
      <c r="BJ2256" s="10"/>
      <c r="BK2256" s="10"/>
      <c r="BL2256" s="10"/>
      <c r="BM2256" s="10"/>
      <c r="BN2256" s="10"/>
      <c r="BO2256" s="10"/>
      <c r="BP2256" s="10"/>
      <c r="BQ2256" s="10"/>
      <c r="BR2256" s="10"/>
      <c r="BS2256" s="10"/>
      <c r="BT2256" s="10"/>
      <c r="BU2256" s="10"/>
      <c r="BV2256" s="10"/>
      <c r="BW2256" s="10"/>
      <c r="BX2256" s="10"/>
      <c r="BY2256" s="10"/>
      <c r="BZ2256" s="10"/>
      <c r="CA2256" s="10"/>
      <c r="CB2256" s="10"/>
      <c r="CC2256" s="10"/>
      <c r="CD2256" s="10"/>
      <c r="CE2256" s="10"/>
      <c r="CF2256" s="10"/>
      <c r="CG2256" s="10"/>
      <c r="CH2256" s="10"/>
      <c r="CI2256" s="10"/>
      <c r="CJ2256" s="10"/>
      <c r="CK2256" s="10"/>
      <c r="CL2256" s="10"/>
      <c r="CM2256" s="10"/>
      <c r="CN2256" s="10"/>
      <c r="CO2256" s="10"/>
      <c r="CP2256" s="10"/>
      <c r="CQ2256" s="10"/>
      <c r="CR2256" s="10"/>
      <c r="CS2256" s="10"/>
      <c r="CT2256" s="10"/>
      <c r="CU2256" s="10"/>
      <c r="CV2256" s="10"/>
      <c r="CW2256" s="10"/>
      <c r="CX2256" s="10"/>
      <c r="CY2256" s="10"/>
      <c r="CZ2256" s="10"/>
      <c r="DA2256" s="10"/>
      <c r="DB2256" s="10"/>
      <c r="DC2256" s="10"/>
      <c r="DD2256" s="10"/>
      <c r="DE2256" s="10"/>
      <c r="DF2256" s="10"/>
      <c r="DG2256" s="10"/>
      <c r="DH2256" s="10"/>
      <c r="DI2256" s="10"/>
      <c r="DJ2256" s="10"/>
      <c r="DK2256" s="10"/>
      <c r="DL2256" s="10"/>
      <c r="DM2256" s="10"/>
      <c r="DN2256" s="10"/>
      <c r="DO2256" s="10"/>
      <c r="DP2256" s="10"/>
      <c r="DQ2256" s="10"/>
      <c r="DR2256" s="10"/>
      <c r="DS2256" s="10"/>
    </row>
    <row r="2257" spans="1:123" s="101" customFormat="1" ht="10.95" customHeight="1" x14ac:dyDescent="0.25">
      <c r="A2257" s="75" t="s">
        <v>348</v>
      </c>
      <c r="B2257" s="95" t="str">
        <f t="shared" si="632"/>
        <v>Bud02 2020,5010,'550000',3676.58888888889</v>
      </c>
      <c r="C2257" s="96">
        <f t="shared" si="633"/>
        <v>2020</v>
      </c>
      <c r="D2257" s="96">
        <v>5010</v>
      </c>
      <c r="E2257" s="97">
        <f>IF(LEFT(H2257,1) = "x",H2257,F2257)</f>
        <v>550000</v>
      </c>
      <c r="F2257" s="90">
        <v>550000</v>
      </c>
      <c r="G2257" s="98">
        <f>IF(""="",1,SUBSTITUTE(SUBSTITUTE("","xxp","xpp"),"xppm13","xppm08"))</f>
        <v>1</v>
      </c>
      <c r="H2257" s="98">
        <f>IF(""="",1,"")</f>
        <v>1</v>
      </c>
      <c r="I2257" s="98">
        <f>IF(""="",1,IF(LEFT("",1)&lt;&gt;"E","",1))</f>
        <v>1</v>
      </c>
      <c r="J2257" s="98">
        <f>IF(""="",1,IF(LEFT("",1)="E","",1))</f>
        <v>1</v>
      </c>
      <c r="K2257" s="99" t="s">
        <v>381</v>
      </c>
      <c r="L2257" s="91">
        <v>5010</v>
      </c>
      <c r="M2257" s="100" t="str">
        <f>IF(LEFT($G2257,4)="xppm","*","")</f>
        <v/>
      </c>
      <c r="N2257" s="101" t="str">
        <f>UPPER(TRIM("          EMPLOYEE EXPENSES"))</f>
        <v>EMPLOYEE EXPENSES</v>
      </c>
      <c r="P2257" s="102" t="s">
        <v>382</v>
      </c>
      <c r="R2257" s="109">
        <f>IFERROR(IF(1*AB2257&gt;0,AB2257,V2257),V2257)</f>
        <v>3676.5888888888894</v>
      </c>
      <c r="S2257" s="108"/>
      <c r="T2257" s="101">
        <f>IFERROR(IF(LEFT($G2257,4)="xppm",AD2257/VLOOKUP($G2257,$K$11:$Z$28,T$1,0),IF(LEFT($J2257,1)="E",AD2257/VLOOKUP($J2257,$K$11:$Z$28,T$1,0),AD2257/T$6)),"")</f>
        <v>4712.01</v>
      </c>
      <c r="V2257" s="101">
        <f>IFERROR(IF(LEFT($G2257,4)="xppm",AF2257/VLOOKUP($G2257,$K$11:$Z$28,V$1,0),IF(LEFT($J2257,1)="E",AF2257/VLOOKUP($J2257,$K$11:$Z$28,V$1,0),AF2257/V$6)),"")</f>
        <v>3676.5888888888894</v>
      </c>
      <c r="X2257" s="101">
        <f>IFERROR(IF(LEFT($G2257,4)="xppm",AH2257/VLOOKUP($G2257,$K$11:$Z$28,X$1,0),IF(LEFT($J2257,1)="E",AH2257/VLOOKUP($J2257,$K$11:$Z$28,X$1,0),AH2257/X$6)),"")</f>
        <v>3322.415833333333</v>
      </c>
      <c r="Z2257" s="101">
        <f>IFERROR(IF(LEFT($G2257,4)="xppm",AJ2257/VLOOKUP($G2257,$K$11:$Z$28,Z$1,0),IF(LEFT($J2257,1)="E",AJ2257/VLOOKUP($J2257,$K$11:$Z$28,Z$1,0),AJ2257/Z$6)),"")</f>
        <v>4003.5316666666663</v>
      </c>
      <c r="AA2257" s="108"/>
      <c r="AB2257" s="99">
        <f>IFERROR(IF(LEFT($G2257,4)="xppm",AL2257/VLOOKUP($G2257,$K$11:$Z$28,AB$1,0),IF(LEFT($J2257,1)="E",AL2257/VLOOKUP($J2257,$K$11:$AB$28,AB$1,0),AL2257/AB$6)),"")</f>
        <v>0</v>
      </c>
      <c r="AC2257" s="110"/>
      <c r="AD2257" s="14">
        <v>14136.03</v>
      </c>
      <c r="AE2257" s="14"/>
      <c r="AF2257" s="14">
        <v>33089.300000000003</v>
      </c>
      <c r="AG2257" s="14"/>
      <c r="AH2257" s="14">
        <v>39868.99</v>
      </c>
      <c r="AI2257" s="14"/>
      <c r="AJ2257" s="14">
        <v>48042.38</v>
      </c>
      <c r="AK2257" s="65"/>
      <c r="AL2257" s="14">
        <v>0</v>
      </c>
      <c r="AM2257" s="65"/>
      <c r="AN2257" s="25">
        <v>4130.51</v>
      </c>
      <c r="AO2257" s="25">
        <v>1900.43</v>
      </c>
      <c r="AP2257" s="25">
        <v>8990.14</v>
      </c>
      <c r="AQ2257" s="25">
        <v>1618.84</v>
      </c>
      <c r="AR2257" s="25">
        <v>3241.89</v>
      </c>
      <c r="AS2257" s="25">
        <v>2865.92</v>
      </c>
      <c r="AT2257" s="25">
        <v>3802.95</v>
      </c>
      <c r="AU2257" s="25">
        <v>4633.99</v>
      </c>
      <c r="AV2257" s="25">
        <v>2789.68</v>
      </c>
      <c r="AW2257" s="25">
        <v>2836.91</v>
      </c>
      <c r="AX2257" s="25">
        <v>7192.97</v>
      </c>
      <c r="AY2257" s="25">
        <v>4106.1499999999996</v>
      </c>
      <c r="AZ2257" s="108"/>
      <c r="BA2257" s="10"/>
      <c r="BB2257" s="10"/>
      <c r="BC2257" s="10"/>
      <c r="BD2257" s="10"/>
      <c r="BE2257" s="10"/>
      <c r="BF2257" s="10"/>
      <c r="BG2257" s="10"/>
      <c r="BH2257" s="10"/>
      <c r="BI2257" s="10"/>
      <c r="BJ2257" s="10"/>
      <c r="BK2257" s="10"/>
      <c r="BL2257" s="10"/>
      <c r="BM2257" s="10"/>
      <c r="BN2257" s="10"/>
      <c r="BO2257" s="10"/>
      <c r="BP2257" s="10"/>
      <c r="BQ2257" s="10"/>
      <c r="BR2257" s="10"/>
      <c r="BS2257" s="10"/>
      <c r="BT2257" s="10"/>
      <c r="BU2257" s="10"/>
      <c r="BV2257" s="10"/>
      <c r="BW2257" s="10"/>
      <c r="BX2257" s="10"/>
      <c r="BY2257" s="10"/>
      <c r="BZ2257" s="10"/>
      <c r="CA2257" s="10"/>
      <c r="CB2257" s="10"/>
      <c r="CC2257" s="10"/>
      <c r="CD2257" s="10"/>
      <c r="CE2257" s="10"/>
      <c r="CF2257" s="10"/>
      <c r="CG2257" s="10"/>
      <c r="CH2257" s="10"/>
      <c r="CI2257" s="10"/>
      <c r="CJ2257" s="10"/>
      <c r="CK2257" s="10"/>
      <c r="CL2257" s="10"/>
      <c r="CM2257" s="10"/>
      <c r="CN2257" s="10"/>
      <c r="CO2257" s="10"/>
      <c r="CP2257" s="10"/>
      <c r="CQ2257" s="10"/>
      <c r="CR2257" s="10"/>
      <c r="CS2257" s="10"/>
      <c r="CT2257" s="10"/>
      <c r="CU2257" s="10"/>
      <c r="CV2257" s="10"/>
      <c r="CW2257" s="10"/>
      <c r="CX2257" s="10"/>
      <c r="CY2257" s="10"/>
      <c r="CZ2257" s="10"/>
      <c r="DA2257" s="10"/>
      <c r="DB2257" s="10"/>
      <c r="DC2257" s="10"/>
      <c r="DD2257" s="10"/>
      <c r="DE2257" s="10"/>
      <c r="DF2257" s="10"/>
      <c r="DG2257" s="10"/>
      <c r="DH2257" s="10"/>
      <c r="DI2257" s="10"/>
      <c r="DJ2257" s="10"/>
      <c r="DK2257" s="10"/>
      <c r="DL2257" s="10"/>
      <c r="DM2257" s="10"/>
      <c r="DN2257" s="10"/>
      <c r="DO2257" s="10"/>
      <c r="DP2257" s="10"/>
      <c r="DQ2257" s="10"/>
      <c r="DR2257" s="10"/>
      <c r="DS2257" s="10"/>
    </row>
    <row r="2258" spans="1:123" s="101" customFormat="1" ht="10.95" customHeight="1" x14ac:dyDescent="0.25">
      <c r="A2258" s="75" t="s">
        <v>348</v>
      </c>
      <c r="B2258" s="95" t="str">
        <f t="shared" si="632"/>
        <v>Bud02 2020,5010,'552000',2001.23444444444</v>
      </c>
      <c r="C2258" s="96">
        <f t="shared" si="633"/>
        <v>2020</v>
      </c>
      <c r="D2258" s="96">
        <v>5010</v>
      </c>
      <c r="E2258" s="97">
        <f>IF(LEFT(H2258,1) = "x",H2258,F2258)</f>
        <v>552000</v>
      </c>
      <c r="F2258" s="90">
        <v>552000</v>
      </c>
      <c r="G2258" s="98">
        <f>IF(""="",1,SUBSTITUTE(SUBSTITUTE("","xxp","xpp"),"xppm13","xppm08"))</f>
        <v>1</v>
      </c>
      <c r="H2258" s="98">
        <f>IF(""="",1,"")</f>
        <v>1</v>
      </c>
      <c r="I2258" s="98">
        <f>IF(""="",1,IF(LEFT("",1)&lt;&gt;"E","",1))</f>
        <v>1</v>
      </c>
      <c r="J2258" s="98">
        <f>IF(""="",1,IF(LEFT("",1)="E","",1))</f>
        <v>1</v>
      </c>
      <c r="K2258" s="99" t="s">
        <v>383</v>
      </c>
      <c r="L2258" s="91">
        <v>5010</v>
      </c>
      <c r="M2258" s="100" t="str">
        <f>IF(LEFT($G2258,4)="xppm","*","")</f>
        <v/>
      </c>
      <c r="N2258" s="101" t="str">
        <f>UPPER(TRIM("          OFFICE EXPENSES"))</f>
        <v>OFFICE EXPENSES</v>
      </c>
      <c r="P2258" s="102" t="s">
        <v>370</v>
      </c>
      <c r="R2258" s="109">
        <f>IFERROR(IF(1*AB2258&gt;0,AB2258,V2258),V2258)</f>
        <v>2001.2344444444445</v>
      </c>
      <c r="S2258" s="108"/>
      <c r="T2258" s="101">
        <f>IFERROR(IF(LEFT($G2258,4)="xppm",AD2258/VLOOKUP($G2258,$K$11:$Z$28,T$1,0),IF(LEFT($J2258,1)="E",AD2258/VLOOKUP($J2258,$K$11:$Z$28,T$1,0),AD2258/T$6)),"")</f>
        <v>2497.4466666666667</v>
      </c>
      <c r="V2258" s="101">
        <f>IFERROR(IF(LEFT($G2258,4)="xppm",AF2258/VLOOKUP($G2258,$K$11:$Z$28,V$1,0),IF(LEFT($J2258,1)="E",AF2258/VLOOKUP($J2258,$K$11:$Z$28,V$1,0),AF2258/V$6)),"")</f>
        <v>2001.2344444444445</v>
      </c>
      <c r="X2258" s="101">
        <f>IFERROR(IF(LEFT($G2258,4)="xppm",AH2258/VLOOKUP($G2258,$K$11:$Z$28,X$1,0),IF(LEFT($J2258,1)="E",AH2258/VLOOKUP($J2258,$K$11:$Z$28,X$1,0),AH2258/X$6)),"")</f>
        <v>1868.5358333333334</v>
      </c>
      <c r="Z2258" s="101">
        <f>IFERROR(IF(LEFT($G2258,4)="xppm",AJ2258/VLOOKUP($G2258,$K$11:$Z$28,Z$1,0),IF(LEFT($J2258,1)="E",AJ2258/VLOOKUP($J2258,$K$11:$Z$28,Z$1,0),AJ2258/Z$6)),"")</f>
        <v>1539.6833333333334</v>
      </c>
      <c r="AA2258" s="108"/>
      <c r="AB2258" s="99">
        <f>IFERROR(IF(LEFT($G2258,4)="xppm",AL2258/VLOOKUP($G2258,$K$11:$Z$28,AB$1,0),IF(LEFT($J2258,1)="E",AL2258/VLOOKUP($J2258,$K$11:$AB$28,AB$1,0),AL2258/AB$6)),"")</f>
        <v>0</v>
      </c>
      <c r="AC2258" s="110"/>
      <c r="AD2258" s="14">
        <v>7492.34</v>
      </c>
      <c r="AE2258" s="14"/>
      <c r="AF2258" s="14">
        <v>18011.11</v>
      </c>
      <c r="AG2258" s="14"/>
      <c r="AH2258" s="14">
        <v>22422.43</v>
      </c>
      <c r="AI2258" s="14"/>
      <c r="AJ2258" s="14">
        <v>18476.2</v>
      </c>
      <c r="AK2258" s="65"/>
      <c r="AL2258" s="14">
        <v>0</v>
      </c>
      <c r="AM2258" s="65"/>
      <c r="AN2258" s="25">
        <v>1379.22</v>
      </c>
      <c r="AO2258" s="25">
        <v>1006.34</v>
      </c>
      <c r="AP2258" s="25">
        <v>1768.3</v>
      </c>
      <c r="AQ2258" s="25">
        <v>1310.75</v>
      </c>
      <c r="AR2258" s="25">
        <v>1757.93</v>
      </c>
      <c r="AS2258" s="25">
        <v>2155.1999999999998</v>
      </c>
      <c r="AT2258" s="25">
        <v>1536.25</v>
      </c>
      <c r="AU2258" s="25">
        <v>2205.71</v>
      </c>
      <c r="AV2258" s="25">
        <v>1552.93</v>
      </c>
      <c r="AW2258" s="25">
        <v>2785.89</v>
      </c>
      <c r="AX2258" s="25">
        <v>1306.72</v>
      </c>
      <c r="AY2258" s="25">
        <v>3399.73</v>
      </c>
      <c r="AZ2258" s="108"/>
      <c r="BA2258" s="10"/>
      <c r="BB2258" s="10"/>
      <c r="BC2258" s="10"/>
      <c r="BD2258" s="10"/>
      <c r="BE2258" s="10"/>
      <c r="BF2258" s="10"/>
      <c r="BG2258" s="10"/>
      <c r="BH2258" s="10"/>
      <c r="BI2258" s="10"/>
      <c r="BJ2258" s="10"/>
      <c r="BK2258" s="10"/>
      <c r="BL2258" s="10"/>
      <c r="BM2258" s="10"/>
      <c r="BN2258" s="10"/>
      <c r="BO2258" s="10"/>
      <c r="BP2258" s="10"/>
      <c r="BQ2258" s="10"/>
      <c r="BR2258" s="10"/>
      <c r="BS2258" s="10"/>
      <c r="BT2258" s="10"/>
      <c r="BU2258" s="10"/>
      <c r="BV2258" s="10"/>
      <c r="BW2258" s="10"/>
      <c r="BX2258" s="10"/>
      <c r="BY2258" s="10"/>
      <c r="BZ2258" s="10"/>
      <c r="CA2258" s="10"/>
      <c r="CB2258" s="10"/>
      <c r="CC2258" s="10"/>
      <c r="CD2258" s="10"/>
      <c r="CE2258" s="10"/>
      <c r="CF2258" s="10"/>
      <c r="CG2258" s="10"/>
      <c r="CH2258" s="10"/>
      <c r="CI2258" s="10"/>
      <c r="CJ2258" s="10"/>
      <c r="CK2258" s="10"/>
      <c r="CL2258" s="10"/>
      <c r="CM2258" s="10"/>
      <c r="CN2258" s="10"/>
      <c r="CO2258" s="10"/>
      <c r="CP2258" s="10"/>
      <c r="CQ2258" s="10"/>
      <c r="CR2258" s="10"/>
      <c r="CS2258" s="10"/>
      <c r="CT2258" s="10"/>
      <c r="CU2258" s="10"/>
      <c r="CV2258" s="10"/>
      <c r="CW2258" s="10"/>
      <c r="CX2258" s="10"/>
      <c r="CY2258" s="10"/>
      <c r="CZ2258" s="10"/>
      <c r="DA2258" s="10"/>
      <c r="DB2258" s="10"/>
      <c r="DC2258" s="10"/>
      <c r="DD2258" s="10"/>
      <c r="DE2258" s="10"/>
      <c r="DF2258" s="10"/>
      <c r="DG2258" s="10"/>
      <c r="DH2258" s="10"/>
      <c r="DI2258" s="10"/>
      <c r="DJ2258" s="10"/>
      <c r="DK2258" s="10"/>
      <c r="DL2258" s="10"/>
      <c r="DM2258" s="10"/>
      <c r="DN2258" s="10"/>
      <c r="DO2258" s="10"/>
      <c r="DP2258" s="10"/>
      <c r="DQ2258" s="10"/>
      <c r="DR2258" s="10"/>
      <c r="DS2258" s="10"/>
    </row>
    <row r="2259" spans="1:123" s="101" customFormat="1" ht="10.95" customHeight="1" x14ac:dyDescent="0.25">
      <c r="A2259" s="75" t="s">
        <v>348</v>
      </c>
      <c r="B2259" s="95" t="str">
        <f t="shared" si="632"/>
        <v>Bud02 2020,5010,'553500',1709.61666666667</v>
      </c>
      <c r="C2259" s="96">
        <f t="shared" si="633"/>
        <v>2020</v>
      </c>
      <c r="D2259" s="96">
        <v>5010</v>
      </c>
      <c r="E2259" s="97">
        <f>IF(LEFT(H2259,1) = "x",H2259,F2259)</f>
        <v>553500</v>
      </c>
      <c r="F2259" s="90">
        <v>553500</v>
      </c>
      <c r="G2259" s="98">
        <f>IF(""="",1,SUBSTITUTE(SUBSTITUTE("","xxp","xpp"),"xppm13","xppm08"))</f>
        <v>1</v>
      </c>
      <c r="H2259" s="98">
        <f>IF(""="",1,"")</f>
        <v>1</v>
      </c>
      <c r="I2259" s="98">
        <f>IF(""="",1,IF(LEFT("",1)&lt;&gt;"E","",1))</f>
        <v>1</v>
      </c>
      <c r="J2259" s="98">
        <f>IF(""="",1,IF(LEFT("",1)="E","",1))</f>
        <v>1</v>
      </c>
      <c r="K2259" s="99" t="s">
        <v>384</v>
      </c>
      <c r="L2259" s="91">
        <v>5010</v>
      </c>
      <c r="M2259" s="100" t="str">
        <f>IF(LEFT($G2259,4)="xppm","*","")</f>
        <v/>
      </c>
      <c r="N2259" s="101" t="str">
        <f>UPPER(TRIM("          TELEPHONE/CELL PHONE"))</f>
        <v>TELEPHONE/CELL PHONE</v>
      </c>
      <c r="P2259" s="102" t="s">
        <v>370</v>
      </c>
      <c r="R2259" s="109">
        <f>IFERROR(IF(1*AB2259&gt;0,AB2259,V2259),V2259)</f>
        <v>1709.6166666666666</v>
      </c>
      <c r="S2259" s="108"/>
      <c r="T2259" s="101">
        <f>IFERROR(IF(LEFT($G2259,4)="xppm",AD2259/VLOOKUP($G2259,$K$11:$Z$28,T$1,0),IF(LEFT($J2259,1)="E",AD2259/VLOOKUP($J2259,$K$11:$Z$28,T$1,0),AD2259/T$6)),"")</f>
        <v>1649.3033333333333</v>
      </c>
      <c r="V2259" s="101">
        <f>IFERROR(IF(LEFT($G2259,4)="xppm",AF2259/VLOOKUP($G2259,$K$11:$Z$28,V$1,0),IF(LEFT($J2259,1)="E",AF2259/VLOOKUP($J2259,$K$11:$Z$28,V$1,0),AF2259/V$6)),"")</f>
        <v>1709.6166666666666</v>
      </c>
      <c r="X2259" s="101">
        <f>IFERROR(IF(LEFT($G2259,4)="xppm",AH2259/VLOOKUP($G2259,$K$11:$Z$28,X$1,0),IF(LEFT($J2259,1)="E",AH2259/VLOOKUP($J2259,$K$11:$Z$28,X$1,0),AH2259/X$6)),"")</f>
        <v>1690.9475</v>
      </c>
      <c r="Z2259" s="101">
        <f>IFERROR(IF(LEFT($G2259,4)="xppm",AJ2259/VLOOKUP($G2259,$K$11:$Z$28,Z$1,0),IF(LEFT($J2259,1)="E",AJ2259/VLOOKUP($J2259,$K$11:$Z$28,Z$1,0),AJ2259/Z$6)),"")</f>
        <v>1671.9266666666665</v>
      </c>
      <c r="AA2259" s="108"/>
      <c r="AB2259" s="99">
        <f>IFERROR(IF(LEFT($G2259,4)="xppm",AL2259/VLOOKUP($G2259,$K$11:$Z$28,AB$1,0),IF(LEFT($J2259,1)="E",AL2259/VLOOKUP($J2259,$K$11:$AB$28,AB$1,0),AL2259/AB$6)),"")</f>
        <v>0</v>
      </c>
      <c r="AC2259" s="110"/>
      <c r="AD2259" s="14">
        <v>4947.91</v>
      </c>
      <c r="AE2259" s="14"/>
      <c r="AF2259" s="14">
        <v>15386.55</v>
      </c>
      <c r="AG2259" s="14"/>
      <c r="AH2259" s="14">
        <v>20291.37</v>
      </c>
      <c r="AI2259" s="14"/>
      <c r="AJ2259" s="14">
        <v>20063.12</v>
      </c>
      <c r="AK2259" s="65"/>
      <c r="AL2259" s="14">
        <v>0</v>
      </c>
      <c r="AM2259" s="65"/>
      <c r="AN2259" s="25">
        <v>1883.53</v>
      </c>
      <c r="AO2259" s="25">
        <v>1704.66</v>
      </c>
      <c r="AP2259" s="25">
        <v>1741.58</v>
      </c>
      <c r="AQ2259" s="25">
        <v>2097.75</v>
      </c>
      <c r="AR2259" s="25">
        <v>1683.64</v>
      </c>
      <c r="AS2259" s="25">
        <v>1469.04</v>
      </c>
      <c r="AT2259" s="25">
        <v>1723.14</v>
      </c>
      <c r="AU2259" s="25">
        <v>1532.61</v>
      </c>
      <c r="AV2259" s="25">
        <v>1932.46</v>
      </c>
      <c r="AW2259" s="25">
        <v>1723.09</v>
      </c>
      <c r="AX2259" s="25">
        <v>1683.66</v>
      </c>
      <c r="AY2259" s="25">
        <v>1541.16</v>
      </c>
      <c r="AZ2259" s="108"/>
      <c r="BA2259" s="10"/>
      <c r="BB2259" s="10"/>
      <c r="BC2259" s="10"/>
      <c r="BD2259" s="10"/>
      <c r="BE2259" s="10"/>
      <c r="BF2259" s="10"/>
      <c r="BG2259" s="10"/>
      <c r="BH2259" s="10"/>
      <c r="BI2259" s="10"/>
      <c r="BJ2259" s="10"/>
      <c r="BK2259" s="10"/>
      <c r="BL2259" s="10"/>
      <c r="BM2259" s="10"/>
      <c r="BN2259" s="10"/>
      <c r="BO2259" s="10"/>
      <c r="BP2259" s="10"/>
      <c r="BQ2259" s="10"/>
      <c r="BR2259" s="10"/>
      <c r="BS2259" s="10"/>
      <c r="BT2259" s="10"/>
      <c r="BU2259" s="10"/>
      <c r="BV2259" s="10"/>
      <c r="BW2259" s="10"/>
      <c r="BX2259" s="10"/>
      <c r="BY2259" s="10"/>
      <c r="BZ2259" s="10"/>
      <c r="CA2259" s="10"/>
      <c r="CB2259" s="10"/>
      <c r="CC2259" s="10"/>
      <c r="CD2259" s="10"/>
      <c r="CE2259" s="10"/>
      <c r="CF2259" s="10"/>
      <c r="CG2259" s="10"/>
      <c r="CH2259" s="10"/>
      <c r="CI2259" s="10"/>
      <c r="CJ2259" s="10"/>
      <c r="CK2259" s="10"/>
      <c r="CL2259" s="10"/>
      <c r="CM2259" s="10"/>
      <c r="CN2259" s="10"/>
      <c r="CO2259" s="10"/>
      <c r="CP2259" s="10"/>
      <c r="CQ2259" s="10"/>
      <c r="CR2259" s="10"/>
      <c r="CS2259" s="10"/>
      <c r="CT2259" s="10"/>
      <c r="CU2259" s="10"/>
      <c r="CV2259" s="10"/>
      <c r="CW2259" s="10"/>
      <c r="CX2259" s="10"/>
      <c r="CY2259" s="10"/>
      <c r="CZ2259" s="10"/>
      <c r="DA2259" s="10"/>
      <c r="DB2259" s="10"/>
      <c r="DC2259" s="10"/>
      <c r="DD2259" s="10"/>
      <c r="DE2259" s="10"/>
      <c r="DF2259" s="10"/>
      <c r="DG2259" s="10"/>
      <c r="DH2259" s="10"/>
      <c r="DI2259" s="10"/>
      <c r="DJ2259" s="10"/>
      <c r="DK2259" s="10"/>
      <c r="DL2259" s="10"/>
      <c r="DM2259" s="10"/>
      <c r="DN2259" s="10"/>
      <c r="DO2259" s="10"/>
      <c r="DP2259" s="10"/>
      <c r="DQ2259" s="10"/>
      <c r="DR2259" s="10"/>
      <c r="DS2259" s="10"/>
    </row>
    <row r="2260" spans="1:123" s="101" customFormat="1" ht="10.95" customHeight="1" x14ac:dyDescent="0.25">
      <c r="A2260" s="75" t="s">
        <v>348</v>
      </c>
      <c r="B2260" s="95" t="str">
        <f t="shared" si="632"/>
        <v>Bud02 2020,5010,'555000',192.065555555556</v>
      </c>
      <c r="C2260" s="96">
        <f t="shared" si="633"/>
        <v>2020</v>
      </c>
      <c r="D2260" s="96">
        <v>5010</v>
      </c>
      <c r="E2260" s="97">
        <f>IF(LEFT(H2260,1) = "x",H2260,F2260)</f>
        <v>555000</v>
      </c>
      <c r="F2260" s="90">
        <v>555000</v>
      </c>
      <c r="G2260" s="98">
        <f>IF(""="",1,SUBSTITUTE(SUBSTITUTE("","xxp","xpp"),"xppm13","xppm08"))</f>
        <v>1</v>
      </c>
      <c r="H2260" s="98">
        <f>IF(""="",1,"")</f>
        <v>1</v>
      </c>
      <c r="I2260" s="98">
        <f>IF(""="",1,IF(LEFT("",1)&lt;&gt;"E","",1))</f>
        <v>1</v>
      </c>
      <c r="J2260" s="98">
        <f>IF(""="",1,IF(LEFT("",1)="E","",1))</f>
        <v>1</v>
      </c>
      <c r="K2260" s="99" t="s">
        <v>385</v>
      </c>
      <c r="L2260" s="91">
        <v>5010</v>
      </c>
      <c r="M2260" s="100" t="str">
        <f>IF(LEFT($G2260,4)="xppm","*","")</f>
        <v/>
      </c>
      <c r="N2260" s="101" t="str">
        <f>UPPER(TRIM("          DONATIONS"))</f>
        <v>DONATIONS</v>
      </c>
      <c r="P2260" s="102" t="s">
        <v>386</v>
      </c>
      <c r="R2260" s="109">
        <f>IFERROR(IF(1*AB2260&gt;0,AB2260,V2260),V2260)</f>
        <v>192.06555555555553</v>
      </c>
      <c r="S2260" s="108"/>
      <c r="T2260" s="101">
        <f>IFERROR(IF(LEFT($G2260,4)="xppm",AD2260/VLOOKUP($G2260,$K$11:$Z$28,T$1,0),IF(LEFT($J2260,1)="E",AD2260/VLOOKUP($J2260,$K$11:$Z$28,T$1,0),AD2260/T$6)),"")</f>
        <v>156.13</v>
      </c>
      <c r="V2260" s="101">
        <f>IFERROR(IF(LEFT($G2260,4)="xppm",AF2260/VLOOKUP($G2260,$K$11:$Z$28,V$1,0),IF(LEFT($J2260,1)="E",AF2260/VLOOKUP($J2260,$K$11:$Z$28,V$1,0),AF2260/V$6)),"")</f>
        <v>192.06555555555553</v>
      </c>
      <c r="X2260" s="101">
        <f>IFERROR(IF(LEFT($G2260,4)="xppm",AH2260/VLOOKUP($G2260,$K$11:$Z$28,X$1,0),IF(LEFT($J2260,1)="E",AH2260/VLOOKUP($J2260,$K$11:$Z$28,X$1,0),AH2260/X$6)),"")</f>
        <v>471.33500000000004</v>
      </c>
      <c r="Z2260" s="101">
        <f>IFERROR(IF(LEFT($G2260,4)="xppm",AJ2260/VLOOKUP($G2260,$K$11:$Z$28,Z$1,0),IF(LEFT($J2260,1)="E",AJ2260/VLOOKUP($J2260,$K$11:$Z$28,Z$1,0),AJ2260/Z$6)),"")</f>
        <v>460.38666699999999</v>
      </c>
      <c r="AA2260" s="108"/>
      <c r="AB2260" s="99">
        <f>IFERROR(IF(LEFT($G2260,4)="xppm",AL2260/VLOOKUP($G2260,$K$11:$Z$28,AB$1,0),IF(LEFT($J2260,1)="E",AL2260/VLOOKUP($J2260,$K$11:$AB$28,AB$1,0),AL2260/AB$6)),"")</f>
        <v>0</v>
      </c>
      <c r="AC2260" s="110"/>
      <c r="AD2260" s="14">
        <v>468.39</v>
      </c>
      <c r="AE2260" s="14"/>
      <c r="AF2260" s="14">
        <v>1728.59</v>
      </c>
      <c r="AG2260" s="14"/>
      <c r="AH2260" s="14">
        <v>5656.02</v>
      </c>
      <c r="AI2260" s="14"/>
      <c r="AJ2260" s="14">
        <v>5524.6400039999999</v>
      </c>
      <c r="AK2260" s="65"/>
      <c r="AL2260" s="14">
        <v>0</v>
      </c>
      <c r="AM2260" s="65"/>
      <c r="AN2260" s="25">
        <v>891.25</v>
      </c>
      <c r="AO2260" s="25">
        <v>492.14</v>
      </c>
      <c r="AP2260" s="25">
        <v>222</v>
      </c>
      <c r="AQ2260" s="25">
        <v>60</v>
      </c>
      <c r="AR2260" s="25">
        <v>293.33999999999997</v>
      </c>
      <c r="AS2260" s="25">
        <v>813.11</v>
      </c>
      <c r="AT2260" s="25">
        <v>31.25</v>
      </c>
      <c r="AU2260" s="25">
        <v>31.25</v>
      </c>
      <c r="AV2260" s="25">
        <v>31.25</v>
      </c>
      <c r="AW2260" s="25">
        <v>405.89</v>
      </c>
      <c r="AX2260" s="25">
        <v>31.25</v>
      </c>
      <c r="AY2260" s="25">
        <v>31.25</v>
      </c>
      <c r="AZ2260" s="108"/>
      <c r="BA2260" s="10"/>
      <c r="BB2260" s="10"/>
      <c r="BC2260" s="10"/>
      <c r="BD2260" s="10"/>
      <c r="BE2260" s="10"/>
      <c r="BF2260" s="10"/>
      <c r="BG2260" s="10"/>
      <c r="BH2260" s="10"/>
      <c r="BI2260" s="10"/>
      <c r="BJ2260" s="10"/>
      <c r="BK2260" s="10"/>
      <c r="BL2260" s="10"/>
      <c r="BM2260" s="10"/>
      <c r="BN2260" s="10"/>
      <c r="BO2260" s="10"/>
      <c r="BP2260" s="10"/>
      <c r="BQ2260" s="10"/>
      <c r="BR2260" s="10"/>
      <c r="BS2260" s="10"/>
      <c r="BT2260" s="10"/>
      <c r="BU2260" s="10"/>
      <c r="BV2260" s="10"/>
      <c r="BW2260" s="10"/>
      <c r="BX2260" s="10"/>
      <c r="BY2260" s="10"/>
      <c r="BZ2260" s="10"/>
      <c r="CA2260" s="10"/>
      <c r="CB2260" s="10"/>
      <c r="CC2260" s="10"/>
      <c r="CD2260" s="10"/>
      <c r="CE2260" s="10"/>
      <c r="CF2260" s="10"/>
      <c r="CG2260" s="10"/>
      <c r="CH2260" s="10"/>
      <c r="CI2260" s="10"/>
      <c r="CJ2260" s="10"/>
      <c r="CK2260" s="10"/>
      <c r="CL2260" s="10"/>
      <c r="CM2260" s="10"/>
      <c r="CN2260" s="10"/>
      <c r="CO2260" s="10"/>
      <c r="CP2260" s="10"/>
      <c r="CQ2260" s="10"/>
      <c r="CR2260" s="10"/>
      <c r="CS2260" s="10"/>
      <c r="CT2260" s="10"/>
      <c r="CU2260" s="10"/>
      <c r="CV2260" s="10"/>
      <c r="CW2260" s="10"/>
      <c r="CX2260" s="10"/>
      <c r="CY2260" s="10"/>
      <c r="CZ2260" s="10"/>
      <c r="DA2260" s="10"/>
      <c r="DB2260" s="10"/>
      <c r="DC2260" s="10"/>
      <c r="DD2260" s="10"/>
      <c r="DE2260" s="10"/>
      <c r="DF2260" s="10"/>
      <c r="DG2260" s="10"/>
      <c r="DH2260" s="10"/>
      <c r="DI2260" s="10"/>
      <c r="DJ2260" s="10"/>
      <c r="DK2260" s="10"/>
      <c r="DL2260" s="10"/>
      <c r="DM2260" s="10"/>
      <c r="DN2260" s="10"/>
      <c r="DO2260" s="10"/>
      <c r="DP2260" s="10"/>
      <c r="DQ2260" s="10"/>
      <c r="DR2260" s="10"/>
      <c r="DS2260" s="10"/>
    </row>
    <row r="2261" spans="1:123" s="101" customFormat="1" ht="10.95" customHeight="1" x14ac:dyDescent="0.25">
      <c r="A2261" s="75" t="s">
        <v>348</v>
      </c>
      <c r="B2261" s="95" t="str">
        <f t="shared" si="632"/>
        <v>Bud02 2020,5010,'xga001',0.00035078979633109</v>
      </c>
      <c r="C2261" s="96">
        <f t="shared" si="633"/>
        <v>2020</v>
      </c>
      <c r="D2261" s="96">
        <v>5010</v>
      </c>
      <c r="E2261" s="97" t="str">
        <f>IF(LEFT(H2261,1) = "x",H2261,F2261)</f>
        <v>xga001</v>
      </c>
      <c r="F2261" s="90">
        <v>555500</v>
      </c>
      <c r="G2261" s="98">
        <f>IF(""="",1,SUBSTITUTE(SUBSTITUTE("","xxp","xpp"),"xppm13","xppm08"))</f>
        <v>1</v>
      </c>
      <c r="H2261" s="98" t="str">
        <f>IF("xga001"="",1,"xga001")</f>
        <v>xga001</v>
      </c>
      <c r="I2261" s="98">
        <f>IF("E1z"="",1,IF(LEFT("E1z",1)&lt;&gt;"E","E1z",1))</f>
        <v>1</v>
      </c>
      <c r="J2261" s="98" t="str">
        <f>IF("E1z"="",1,IF(LEFT("E1z",1)="E","E1z",1))</f>
        <v>E1z</v>
      </c>
      <c r="K2261" s="99" t="s">
        <v>387</v>
      </c>
      <c r="L2261" s="91">
        <v>5010</v>
      </c>
      <c r="M2261" s="100" t="str">
        <f>IF(LEFT($G2261,4)="xppm","*","")</f>
        <v/>
      </c>
      <c r="N2261" s="101" t="str">
        <f>UPPER(TRIM("          BAD DEBT"))</f>
        <v>BAD DEBT</v>
      </c>
      <c r="P2261" s="102" t="s">
        <v>388</v>
      </c>
      <c r="R2261" s="109">
        <f>IFERROR(IF(1*AB2261&gt;0,AB2261,V2261),V2261)</f>
        <v>3.5078979633108978E-4</v>
      </c>
      <c r="S2261" s="108"/>
      <c r="T2261" s="101">
        <f>IFERROR(IF(LEFT($G2261,4)="xppm",AD2261/VLOOKUP($G2261,$K$11:$Z$28,T$1,0),IF(LEFT($J2261,1)="E",AD2261/VLOOKUP($J2261,$K$11:$Z$28,T$1,0),AD2261/T$6)),"")</f>
        <v>3.3176930065264437E-4</v>
      </c>
      <c r="V2261" s="101">
        <f>IFERROR(IF(LEFT($G2261,4)="xppm",AF2261/VLOOKUP($G2261,$K$11:$Z$28,V$1,0),IF(LEFT($J2261,1)="E",AF2261/VLOOKUP($J2261,$K$11:$Z$28,V$1,0),AF2261/V$6)),"")</f>
        <v>3.5078979633108978E-4</v>
      </c>
      <c r="X2261" s="101">
        <f>IFERROR(IF(LEFT($G2261,4)="xppm",AH2261/VLOOKUP($G2261,$K$11:$Z$28,X$1,0),IF(LEFT($J2261,1)="E",AH2261/VLOOKUP($J2261,$K$11:$Z$28,X$1,0),AH2261/X$6)),"")</f>
        <v>2.4005325310603391E-4</v>
      </c>
      <c r="Z2261" s="101">
        <f>IFERROR(IF(LEFT($G2261,4)="xppm",AJ2261/VLOOKUP($G2261,$K$11:$Z$28,Z$1,0),IF(LEFT($J2261,1)="E",AJ2261/VLOOKUP($J2261,$K$11:$Z$28,Z$1,0),AJ2261/Z$6)),"")</f>
        <v>3.7660711491003379E-4</v>
      </c>
      <c r="AA2261" s="108"/>
      <c r="AB2261" s="99" t="str">
        <f>IFERROR(IF(LEFT($G2261,4)="xppm",AL2261/VLOOKUP($G2261,$K$11:$Z$28,AB$1,0),IF(LEFT($J2261,1)="E",AL2261/VLOOKUP($J2261,$K$11:$AB$28,AB$1,0),AL2261/AB$6)),"")</f>
        <v/>
      </c>
      <c r="AC2261" s="110"/>
      <c r="AD2261" s="14">
        <v>36773.120000000003</v>
      </c>
      <c r="AE2261" s="14"/>
      <c r="AF2261" s="14">
        <v>116937.06</v>
      </c>
      <c r="AG2261" s="14"/>
      <c r="AH2261" s="14">
        <v>87047.91</v>
      </c>
      <c r="AI2261" s="14"/>
      <c r="AJ2261" s="14">
        <v>158887.48471600001</v>
      </c>
      <c r="AK2261" s="65"/>
      <c r="AL2261" s="14">
        <v>0</v>
      </c>
      <c r="AM2261" s="65"/>
      <c r="AN2261" s="25">
        <v>7729.21</v>
      </c>
      <c r="AO2261" s="25">
        <v>7358.14</v>
      </c>
      <c r="AP2261" s="25">
        <v>7242.25</v>
      </c>
      <c r="AQ2261" s="25">
        <v>13646.74</v>
      </c>
      <c r="AR2261" s="25">
        <v>12583.97</v>
      </c>
      <c r="AS2261" s="25">
        <v>13397.76</v>
      </c>
      <c r="AT2261" s="25">
        <v>12989.97</v>
      </c>
      <c r="AU2261" s="25">
        <v>13617.43</v>
      </c>
      <c r="AV2261" s="25">
        <v>13928.07</v>
      </c>
      <c r="AW2261" s="25">
        <v>13594.43</v>
      </c>
      <c r="AX2261" s="25">
        <v>11613.16</v>
      </c>
      <c r="AY2261" s="25">
        <v>11565.53</v>
      </c>
      <c r="AZ2261" s="108"/>
      <c r="BA2261" s="10"/>
      <c r="BB2261" s="10"/>
      <c r="BC2261" s="10"/>
      <c r="BD2261" s="10"/>
      <c r="BE2261" s="10"/>
      <c r="BF2261" s="10"/>
      <c r="BG2261" s="10"/>
      <c r="BH2261" s="10"/>
      <c r="BI2261" s="10"/>
      <c r="BJ2261" s="10"/>
      <c r="BK2261" s="10"/>
      <c r="BL2261" s="10"/>
      <c r="BM2261" s="10"/>
      <c r="BN2261" s="10"/>
      <c r="BO2261" s="10"/>
      <c r="BP2261" s="10"/>
      <c r="BQ2261" s="10"/>
      <c r="BR2261" s="10"/>
      <c r="BS2261" s="10"/>
      <c r="BT2261" s="10"/>
      <c r="BU2261" s="10"/>
      <c r="BV2261" s="10"/>
      <c r="BW2261" s="10"/>
      <c r="BX2261" s="10"/>
      <c r="BY2261" s="10"/>
      <c r="BZ2261" s="10"/>
      <c r="CA2261" s="10"/>
      <c r="CB2261" s="10"/>
      <c r="CC2261" s="10"/>
      <c r="CD2261" s="10"/>
      <c r="CE2261" s="10"/>
      <c r="CF2261" s="10"/>
      <c r="CG2261" s="10"/>
      <c r="CH2261" s="10"/>
      <c r="CI2261" s="10"/>
      <c r="CJ2261" s="10"/>
      <c r="CK2261" s="10"/>
      <c r="CL2261" s="10"/>
      <c r="CM2261" s="10"/>
      <c r="CN2261" s="10"/>
      <c r="CO2261" s="10"/>
      <c r="CP2261" s="10"/>
      <c r="CQ2261" s="10"/>
      <c r="CR2261" s="10"/>
      <c r="CS2261" s="10"/>
      <c r="CT2261" s="10"/>
      <c r="CU2261" s="10"/>
      <c r="CV2261" s="10"/>
      <c r="CW2261" s="10"/>
      <c r="CX2261" s="10"/>
      <c r="CY2261" s="10"/>
      <c r="CZ2261" s="10"/>
      <c r="DA2261" s="10"/>
      <c r="DB2261" s="10"/>
      <c r="DC2261" s="10"/>
      <c r="DD2261" s="10"/>
      <c r="DE2261" s="10"/>
      <c r="DF2261" s="10"/>
      <c r="DG2261" s="10"/>
      <c r="DH2261" s="10"/>
      <c r="DI2261" s="10"/>
      <c r="DJ2261" s="10"/>
      <c r="DK2261" s="10"/>
      <c r="DL2261" s="10"/>
      <c r="DM2261" s="10"/>
      <c r="DN2261" s="10"/>
      <c r="DO2261" s="10"/>
      <c r="DP2261" s="10"/>
      <c r="DQ2261" s="10"/>
      <c r="DR2261" s="10"/>
      <c r="DS2261" s="10"/>
    </row>
    <row r="2262" spans="1:123" s="101" customFormat="1" ht="10.95" customHeight="1" x14ac:dyDescent="0.25">
      <c r="A2262" s="75" t="s">
        <v>348</v>
      </c>
      <c r="B2262" s="95" t="str">
        <f t="shared" si="632"/>
        <v>Bud02 2020,5010,'556000',47757.9244444444</v>
      </c>
      <c r="C2262" s="96">
        <f t="shared" si="633"/>
        <v>2020</v>
      </c>
      <c r="D2262" s="96">
        <v>5010</v>
      </c>
      <c r="E2262" s="97">
        <f>IF(LEFT(H2262,1) = "x",H2262,F2262)</f>
        <v>556000</v>
      </c>
      <c r="F2262" s="90">
        <v>556000</v>
      </c>
      <c r="G2262" s="98">
        <f>IF(""="",1,SUBSTITUTE(SUBSTITUTE("","xxp","xpp"),"xppm13","xppm08"))</f>
        <v>1</v>
      </c>
      <c r="H2262" s="98">
        <f>IF(""="",1,"")</f>
        <v>1</v>
      </c>
      <c r="I2262" s="98">
        <f>IF(""="",1,IF(LEFT("",1)&lt;&gt;"E","",1))</f>
        <v>1</v>
      </c>
      <c r="J2262" s="98">
        <f>IF(""="",1,IF(LEFT("",1)="E","",1))</f>
        <v>1</v>
      </c>
      <c r="K2262" s="99" t="s">
        <v>389</v>
      </c>
      <c r="L2262" s="91">
        <v>5010</v>
      </c>
      <c r="M2262" s="100" t="str">
        <f>IF(LEFT($G2262,4)="xppm","*","")</f>
        <v/>
      </c>
      <c r="N2262" s="101" t="str">
        <f>UPPER(TRIM("          MEDICAID BED TAX"))</f>
        <v>MEDICAID BED TAX</v>
      </c>
      <c r="P2262" s="102" t="s">
        <v>356</v>
      </c>
      <c r="R2262" s="109">
        <f>IFERROR(IF(1*AB2262&gt;0,AB2262,V2262),V2262)</f>
        <v>47757.924444444448</v>
      </c>
      <c r="S2262" s="108"/>
      <c r="T2262" s="101">
        <f>IFERROR(IF(LEFT($G2262,4)="xppm",AD2262/VLOOKUP($G2262,$K$11:$Z$28,T$1,0),IF(LEFT($J2262,1)="E",AD2262/VLOOKUP($J2262,$K$11:$Z$28,T$1,0),AD2262/T$6)),"")</f>
        <v>52142.253333333334</v>
      </c>
      <c r="V2262" s="101">
        <f>IFERROR(IF(LEFT($G2262,4)="xppm",AF2262/VLOOKUP($G2262,$K$11:$Z$28,V$1,0),IF(LEFT($J2262,1)="E",AF2262/VLOOKUP($J2262,$K$11:$Z$28,V$1,0),AF2262/V$6)),"")</f>
        <v>47757.924444444448</v>
      </c>
      <c r="X2262" s="101">
        <f>IFERROR(IF(LEFT($G2262,4)="xppm",AH2262/VLOOKUP($G2262,$K$11:$Z$28,X$1,0),IF(LEFT($J2262,1)="E",AH2262/VLOOKUP($J2262,$K$11:$Z$28,X$1,0),AH2262/X$6)),"")</f>
        <v>47427.539166666662</v>
      </c>
      <c r="Z2262" s="101">
        <f>IFERROR(IF(LEFT($G2262,4)="xppm",AJ2262/VLOOKUP($G2262,$K$11:$Z$28,Z$1,0),IF(LEFT($J2262,1)="E",AJ2262/VLOOKUP($J2262,$K$11:$Z$28,Z$1,0),AJ2262/Z$6)),"")</f>
        <v>45566.21</v>
      </c>
      <c r="AA2262" s="108"/>
      <c r="AB2262" s="99">
        <f>IFERROR(IF(LEFT($G2262,4)="xppm",AL2262/VLOOKUP($G2262,$K$11:$Z$28,AB$1,0),IF(LEFT($J2262,1)="E",AL2262/VLOOKUP($J2262,$K$11:$AB$28,AB$1,0),AL2262/AB$6)),"")</f>
        <v>0</v>
      </c>
      <c r="AC2262" s="110"/>
      <c r="AD2262" s="14">
        <v>156426.76</v>
      </c>
      <c r="AE2262" s="14"/>
      <c r="AF2262" s="14">
        <v>429821.32</v>
      </c>
      <c r="AG2262" s="14"/>
      <c r="AH2262" s="14">
        <v>569130.47</v>
      </c>
      <c r="AI2262" s="14"/>
      <c r="AJ2262" s="14">
        <v>546794.52</v>
      </c>
      <c r="AK2262" s="65"/>
      <c r="AL2262" s="14">
        <v>0</v>
      </c>
      <c r="AM2262" s="65"/>
      <c r="AN2262" s="25">
        <v>48048.13</v>
      </c>
      <c r="AO2262" s="25">
        <v>48048.13</v>
      </c>
      <c r="AP2262" s="25">
        <v>40601.019999999997</v>
      </c>
      <c r="AQ2262" s="25">
        <v>45565.760000000002</v>
      </c>
      <c r="AR2262" s="25">
        <v>45565.760000000002</v>
      </c>
      <c r="AS2262" s="25">
        <v>45565.760000000002</v>
      </c>
      <c r="AT2262" s="25">
        <v>45565.760000000002</v>
      </c>
      <c r="AU2262" s="25">
        <v>45565.760000000002</v>
      </c>
      <c r="AV2262" s="25">
        <v>45565.760000000002</v>
      </c>
      <c r="AW2262" s="25">
        <v>45565.760000000002</v>
      </c>
      <c r="AX2262" s="25">
        <v>55430.5</v>
      </c>
      <c r="AY2262" s="25">
        <v>55430.5</v>
      </c>
      <c r="AZ2262" s="108"/>
      <c r="BA2262" s="10"/>
      <c r="BB2262" s="10"/>
      <c r="BC2262" s="10"/>
      <c r="BD2262" s="10"/>
      <c r="BE2262" s="10"/>
      <c r="BF2262" s="10"/>
      <c r="BG2262" s="10"/>
      <c r="BH2262" s="10"/>
      <c r="BI2262" s="10"/>
      <c r="BJ2262" s="10"/>
      <c r="BK2262" s="10"/>
      <c r="BL2262" s="10"/>
      <c r="BM2262" s="10"/>
      <c r="BN2262" s="10"/>
      <c r="BO2262" s="10"/>
      <c r="BP2262" s="10"/>
      <c r="BQ2262" s="10"/>
      <c r="BR2262" s="10"/>
      <c r="BS2262" s="10"/>
      <c r="BT2262" s="10"/>
      <c r="BU2262" s="10"/>
      <c r="BV2262" s="10"/>
      <c r="BW2262" s="10"/>
      <c r="BX2262" s="10"/>
      <c r="BY2262" s="10"/>
      <c r="BZ2262" s="10"/>
      <c r="CA2262" s="10"/>
      <c r="CB2262" s="10"/>
      <c r="CC2262" s="10"/>
      <c r="CD2262" s="10"/>
      <c r="CE2262" s="10"/>
      <c r="CF2262" s="10"/>
      <c r="CG2262" s="10"/>
      <c r="CH2262" s="10"/>
      <c r="CI2262" s="10"/>
      <c r="CJ2262" s="10"/>
      <c r="CK2262" s="10"/>
      <c r="CL2262" s="10"/>
      <c r="CM2262" s="10"/>
      <c r="CN2262" s="10"/>
      <c r="CO2262" s="10"/>
      <c r="CP2262" s="10"/>
      <c r="CQ2262" s="10"/>
      <c r="CR2262" s="10"/>
      <c r="CS2262" s="10"/>
      <c r="CT2262" s="10"/>
      <c r="CU2262" s="10"/>
      <c r="CV2262" s="10"/>
      <c r="CW2262" s="10"/>
      <c r="CX2262" s="10"/>
      <c r="CY2262" s="10"/>
      <c r="CZ2262" s="10"/>
      <c r="DA2262" s="10"/>
      <c r="DB2262" s="10"/>
      <c r="DC2262" s="10"/>
      <c r="DD2262" s="10"/>
      <c r="DE2262" s="10"/>
      <c r="DF2262" s="10"/>
      <c r="DG2262" s="10"/>
      <c r="DH2262" s="10"/>
      <c r="DI2262" s="10"/>
      <c r="DJ2262" s="10"/>
      <c r="DK2262" s="10"/>
      <c r="DL2262" s="10"/>
      <c r="DM2262" s="10"/>
      <c r="DN2262" s="10"/>
      <c r="DO2262" s="10"/>
      <c r="DP2262" s="10"/>
      <c r="DQ2262" s="10"/>
      <c r="DR2262" s="10"/>
      <c r="DS2262" s="10"/>
    </row>
    <row r="2263" spans="1:123" ht="4.05" customHeight="1" x14ac:dyDescent="0.25">
      <c r="A2263" s="75" t="s">
        <v>348</v>
      </c>
      <c r="E2263" s="111"/>
      <c r="F2263" s="112"/>
      <c r="T2263" s="25"/>
      <c r="U2263" s="25"/>
      <c r="V2263" s="25"/>
      <c r="W2263" s="25"/>
      <c r="X2263" s="25"/>
      <c r="Y2263" s="25"/>
      <c r="Z2263" s="25"/>
      <c r="AA2263" s="25"/>
      <c r="AB2263" s="14"/>
      <c r="AC2263" s="14"/>
    </row>
    <row r="2264" spans="1:123" s="86" customFormat="1" ht="15" customHeight="1" x14ac:dyDescent="0.25">
      <c r="A2264" s="75" t="s">
        <v>348</v>
      </c>
      <c r="B2264" s="80"/>
      <c r="C2264" s="80"/>
      <c r="D2264" s="80"/>
      <c r="E2264" s="81"/>
      <c r="F2264" s="82"/>
      <c r="G2264" s="81"/>
      <c r="H2264" s="81"/>
      <c r="I2264" s="81"/>
      <c r="J2264" s="81"/>
      <c r="K2264" s="81"/>
      <c r="L2264" s="83">
        <f>L2265</f>
        <v>5010</v>
      </c>
      <c r="M2264" s="84" t="s">
        <v>390</v>
      </c>
      <c r="N2264" s="84"/>
      <c r="O2264" s="84"/>
      <c r="P2264" s="84"/>
      <c r="Q2264" s="84"/>
      <c r="R2264" s="84"/>
      <c r="S2264" s="84"/>
      <c r="T2264" s="84"/>
      <c r="U2264" s="84"/>
      <c r="V2264" s="84"/>
      <c r="W2264" s="84"/>
      <c r="X2264" s="84"/>
      <c r="Y2264" s="84"/>
      <c r="Z2264" s="84"/>
      <c r="AA2264" s="84"/>
      <c r="AB2264" s="81"/>
      <c r="AC2264" s="81"/>
      <c r="AD2264" s="14"/>
      <c r="AE2264" s="14"/>
      <c r="AF2264" s="14"/>
      <c r="AG2264" s="14"/>
      <c r="AH2264" s="14"/>
      <c r="AI2264" s="14"/>
      <c r="AJ2264" s="14"/>
      <c r="AK2264" s="14"/>
      <c r="AL2264" s="14"/>
      <c r="AM2264" s="14"/>
      <c r="AN2264" s="85"/>
      <c r="AO2264" s="85"/>
      <c r="AP2264" s="85"/>
      <c r="AQ2264" s="85"/>
      <c r="AR2264" s="85"/>
      <c r="AS2264" s="85"/>
      <c r="AT2264" s="85"/>
      <c r="AU2264" s="85"/>
      <c r="AV2264" s="85"/>
      <c r="AW2264" s="85"/>
      <c r="AX2264" s="85"/>
      <c r="AY2264" s="85"/>
      <c r="AZ2264" s="84"/>
      <c r="BA2264" s="10"/>
      <c r="BB2264" s="10"/>
      <c r="BC2264" s="10"/>
      <c r="BD2264" s="10"/>
      <c r="BE2264" s="10"/>
      <c r="BF2264" s="10"/>
      <c r="BG2264" s="10"/>
      <c r="BH2264" s="10"/>
      <c r="BI2264" s="10"/>
      <c r="BJ2264" s="10"/>
      <c r="BK2264" s="10"/>
      <c r="BL2264" s="10"/>
      <c r="BM2264" s="10"/>
      <c r="BN2264" s="10"/>
      <c r="BO2264" s="10"/>
      <c r="BP2264" s="10"/>
      <c r="BQ2264" s="10"/>
      <c r="BR2264" s="10"/>
      <c r="BS2264" s="10"/>
      <c r="BT2264" s="10"/>
      <c r="BU2264" s="10"/>
      <c r="BV2264" s="10"/>
      <c r="BW2264" s="10"/>
      <c r="BX2264" s="10"/>
      <c r="BY2264" s="10"/>
      <c r="BZ2264" s="10"/>
      <c r="CA2264" s="10"/>
      <c r="CB2264" s="10"/>
      <c r="CC2264" s="10"/>
      <c r="CD2264" s="10"/>
      <c r="CE2264" s="10"/>
      <c r="CF2264" s="10"/>
      <c r="CG2264" s="10"/>
      <c r="CH2264" s="10"/>
      <c r="CI2264" s="10"/>
      <c r="CJ2264" s="10"/>
      <c r="CK2264" s="10"/>
      <c r="CL2264" s="10"/>
      <c r="CM2264" s="10"/>
      <c r="CN2264" s="10"/>
      <c r="CO2264" s="10"/>
      <c r="CP2264" s="10"/>
      <c r="CQ2264" s="10"/>
      <c r="CR2264" s="10"/>
      <c r="CS2264" s="10"/>
      <c r="CT2264" s="10"/>
      <c r="CU2264" s="10"/>
      <c r="CV2264" s="10"/>
      <c r="CW2264" s="10"/>
      <c r="CX2264" s="10"/>
      <c r="CY2264" s="10"/>
      <c r="CZ2264" s="10"/>
      <c r="DA2264" s="10"/>
      <c r="DB2264" s="10"/>
      <c r="DC2264" s="10"/>
      <c r="DD2264" s="10"/>
      <c r="DE2264" s="10"/>
      <c r="DF2264" s="10"/>
      <c r="DG2264" s="10"/>
      <c r="DH2264" s="10"/>
      <c r="DI2264" s="10"/>
      <c r="DJ2264" s="10"/>
      <c r="DK2264" s="10"/>
      <c r="DL2264" s="10"/>
      <c r="DM2264" s="10"/>
      <c r="DN2264" s="10"/>
      <c r="DO2264" s="10"/>
      <c r="DP2264" s="10"/>
      <c r="DQ2264" s="10"/>
      <c r="DR2264" s="10"/>
      <c r="DS2264" s="10"/>
    </row>
    <row r="2265" spans="1:123" s="101" customFormat="1" ht="10.95" customHeight="1" x14ac:dyDescent="0.25">
      <c r="A2265" s="75" t="s">
        <v>348</v>
      </c>
      <c r="B2265" s="95" t="str">
        <f t="shared" ref="B2265:B2267" si="634">IF(E2265&gt;0,"Bud02 " &amp; C2265 &amp;","&amp;D2265&amp;",'"&amp;E2265&amp;"',"&amp;1*R2265)</f>
        <v>Bud02 2020,5010,'557500',5996.71</v>
      </c>
      <c r="C2265" s="96">
        <f t="shared" ref="C2265:C2267" si="635">$E$5</f>
        <v>2020</v>
      </c>
      <c r="D2265" s="96">
        <v>5010</v>
      </c>
      <c r="E2265" s="97">
        <f>IF(LEFT(H2265,1) = "x",H2265,F2265)</f>
        <v>557500</v>
      </c>
      <c r="F2265" s="90">
        <v>557500</v>
      </c>
      <c r="G2265" s="98">
        <f>IF(""="",1,SUBSTITUTE(SUBSTITUTE("","xxp","xpp"),"xppm13","xppm08"))</f>
        <v>1</v>
      </c>
      <c r="H2265" s="98">
        <f>IF(""="",1,"")</f>
        <v>1</v>
      </c>
      <c r="I2265" s="98">
        <f>IF(""="",1,IF(LEFT("",1)&lt;&gt;"E","",1))</f>
        <v>1</v>
      </c>
      <c r="J2265" s="98">
        <f>IF(""="",1,IF(LEFT("",1)="E","",1))</f>
        <v>1</v>
      </c>
      <c r="K2265" s="99" t="s">
        <v>391</v>
      </c>
      <c r="L2265" s="91">
        <v>5010</v>
      </c>
      <c r="M2265" s="100" t="str">
        <f>IF(LEFT($G2265,4)="xppm","*","")</f>
        <v/>
      </c>
      <c r="N2265" s="101" t="str">
        <f>UPPER(TRIM("          REAL ESTATE TAXES"))</f>
        <v>REAL ESTATE TAXES</v>
      </c>
      <c r="P2265" s="102" t="s">
        <v>356</v>
      </c>
      <c r="R2265" s="109">
        <f>IFERROR(IF(1*AB2265&gt;0,AB2265,V2265),V2265)</f>
        <v>5996.71</v>
      </c>
      <c r="S2265" s="108"/>
      <c r="T2265" s="101">
        <f>IFERROR(IF(LEFT($G2265,4)="xppm",AD2265/VLOOKUP($G2265,$K$11:$Z$28,T$1,0),IF(LEFT($J2265,1)="E",AD2265/VLOOKUP($J2265,$K$11:$Z$28,T$1,0),AD2265/T$6)),"")</f>
        <v>5996.71</v>
      </c>
      <c r="V2265" s="101">
        <f>IFERROR(IF(LEFT($G2265,4)="xppm",AF2265/VLOOKUP($G2265,$K$11:$Z$28,V$1,0),IF(LEFT($J2265,1)="E",AF2265/VLOOKUP($J2265,$K$11:$Z$28,V$1,0),AF2265/V$6)),"")</f>
        <v>5996.71</v>
      </c>
      <c r="X2265" s="101">
        <f>IFERROR(IF(LEFT($G2265,4)="xppm",AH2265/VLOOKUP($G2265,$K$11:$Z$28,X$1,0),IF(LEFT($J2265,1)="E",AH2265/VLOOKUP($J2265,$K$11:$Z$28,X$1,0),AH2265/X$6)),"")</f>
        <v>6013.9333333333334</v>
      </c>
      <c r="Z2265" s="101">
        <f>IFERROR(IF(LEFT($G2265,4)="xppm",AJ2265/VLOOKUP($G2265,$K$11:$Z$28,Z$1,0),IF(LEFT($J2265,1)="E",AJ2265/VLOOKUP($J2265,$K$11:$Z$28,Z$1,0),AJ2265/Z$6)),"")</f>
        <v>6000</v>
      </c>
      <c r="AA2265" s="108"/>
      <c r="AB2265" s="99">
        <f>IFERROR(IF(LEFT($G2265,4)="xppm",AL2265/VLOOKUP($G2265,$K$11:$Z$28,AB$1,0),IF(LEFT($J2265,1)="E",AL2265/VLOOKUP($J2265,$K$11:$AB$28,AB$1,0),AL2265/AB$6)),"")</f>
        <v>0</v>
      </c>
      <c r="AC2265" s="110"/>
      <c r="AD2265" s="14">
        <v>17990.13</v>
      </c>
      <c r="AE2265" s="14"/>
      <c r="AF2265" s="14">
        <v>53970.39</v>
      </c>
      <c r="AG2265" s="14"/>
      <c r="AH2265" s="14">
        <v>72167.199999999997</v>
      </c>
      <c r="AI2265" s="14"/>
      <c r="AJ2265" s="14">
        <v>72000</v>
      </c>
      <c r="AK2265" s="65"/>
      <c r="AL2265" s="14">
        <v>0</v>
      </c>
      <c r="AM2265" s="65"/>
      <c r="AN2265" s="25">
        <v>4968.08</v>
      </c>
      <c r="AO2265" s="25">
        <v>4968.07</v>
      </c>
      <c r="AP2265" s="25">
        <v>10024.74</v>
      </c>
      <c r="AQ2265" s="25">
        <v>5996.71</v>
      </c>
      <c r="AR2265" s="25">
        <v>5996.71</v>
      </c>
      <c r="AS2265" s="25">
        <v>5996.71</v>
      </c>
      <c r="AT2265" s="25">
        <v>5996.71</v>
      </c>
      <c r="AU2265" s="25">
        <v>5996.71</v>
      </c>
      <c r="AV2265" s="25">
        <v>5996.71</v>
      </c>
      <c r="AW2265" s="25">
        <v>5996.71</v>
      </c>
      <c r="AX2265" s="25">
        <v>5996.71</v>
      </c>
      <c r="AY2265" s="25">
        <v>5996.71</v>
      </c>
      <c r="AZ2265" s="108"/>
      <c r="BA2265" s="10"/>
      <c r="BB2265" s="10"/>
      <c r="BC2265" s="10"/>
      <c r="BD2265" s="10"/>
      <c r="BE2265" s="10"/>
      <c r="BF2265" s="10"/>
      <c r="BG2265" s="10"/>
      <c r="BH2265" s="10"/>
      <c r="BI2265" s="10"/>
      <c r="BJ2265" s="10"/>
      <c r="BK2265" s="10"/>
      <c r="BL2265" s="10"/>
      <c r="BM2265" s="10"/>
      <c r="BN2265" s="10"/>
      <c r="BO2265" s="10"/>
      <c r="BP2265" s="10"/>
      <c r="BQ2265" s="10"/>
      <c r="BR2265" s="10"/>
      <c r="BS2265" s="10"/>
      <c r="BT2265" s="10"/>
      <c r="BU2265" s="10"/>
      <c r="BV2265" s="10"/>
      <c r="BW2265" s="10"/>
      <c r="BX2265" s="10"/>
      <c r="BY2265" s="10"/>
      <c r="BZ2265" s="10"/>
      <c r="CA2265" s="10"/>
      <c r="CB2265" s="10"/>
      <c r="CC2265" s="10"/>
      <c r="CD2265" s="10"/>
      <c r="CE2265" s="10"/>
      <c r="CF2265" s="10"/>
      <c r="CG2265" s="10"/>
      <c r="CH2265" s="10"/>
      <c r="CI2265" s="10"/>
      <c r="CJ2265" s="10"/>
      <c r="CK2265" s="10"/>
      <c r="CL2265" s="10"/>
      <c r="CM2265" s="10"/>
      <c r="CN2265" s="10"/>
      <c r="CO2265" s="10"/>
      <c r="CP2265" s="10"/>
      <c r="CQ2265" s="10"/>
      <c r="CR2265" s="10"/>
      <c r="CS2265" s="10"/>
      <c r="CT2265" s="10"/>
      <c r="CU2265" s="10"/>
      <c r="CV2265" s="10"/>
      <c r="CW2265" s="10"/>
      <c r="CX2265" s="10"/>
      <c r="CY2265" s="10"/>
      <c r="CZ2265" s="10"/>
      <c r="DA2265" s="10"/>
      <c r="DB2265" s="10"/>
      <c r="DC2265" s="10"/>
      <c r="DD2265" s="10"/>
      <c r="DE2265" s="10"/>
      <c r="DF2265" s="10"/>
      <c r="DG2265" s="10"/>
      <c r="DH2265" s="10"/>
      <c r="DI2265" s="10"/>
      <c r="DJ2265" s="10"/>
      <c r="DK2265" s="10"/>
      <c r="DL2265" s="10"/>
      <c r="DM2265" s="10"/>
      <c r="DN2265" s="10"/>
      <c r="DO2265" s="10"/>
      <c r="DP2265" s="10"/>
      <c r="DQ2265" s="10"/>
      <c r="DR2265" s="10"/>
      <c r="DS2265" s="10"/>
    </row>
    <row r="2266" spans="1:123" s="101" customFormat="1" ht="10.95" customHeight="1" x14ac:dyDescent="0.25">
      <c r="A2266" s="75" t="s">
        <v>348</v>
      </c>
      <c r="B2266" s="95" t="str">
        <f t="shared" si="634"/>
        <v>Bud02 2020,5010,'558000',7113.50444444444</v>
      </c>
      <c r="C2266" s="96">
        <f t="shared" si="635"/>
        <v>2020</v>
      </c>
      <c r="D2266" s="96">
        <v>5010</v>
      </c>
      <c r="E2266" s="97">
        <f>IF(LEFT(H2266,1) = "x",H2266,F2266)</f>
        <v>558000</v>
      </c>
      <c r="F2266" s="90">
        <v>558000</v>
      </c>
      <c r="G2266" s="98">
        <f>IF(""="",1,SUBSTITUTE(SUBSTITUTE("","xxp","xpp"),"xppm13","xppm08"))</f>
        <v>1</v>
      </c>
      <c r="H2266" s="98">
        <f>IF(""="",1,"")</f>
        <v>1</v>
      </c>
      <c r="I2266" s="98">
        <f>IF(""="",1,IF(LEFT("",1)&lt;&gt;"E","",1))</f>
        <v>1</v>
      </c>
      <c r="J2266" s="98">
        <f>IF(""="",1,IF(LEFT("",1)="E","",1))</f>
        <v>1</v>
      </c>
      <c r="K2266" s="99" t="s">
        <v>392</v>
      </c>
      <c r="L2266" s="91">
        <v>5010</v>
      </c>
      <c r="M2266" s="100" t="str">
        <f>IF(LEFT($G2266,4)="xppm","*","")</f>
        <v/>
      </c>
      <c r="N2266" s="101" t="str">
        <f>UPPER(TRIM("          INSURANCE - GENERAL LIABILITY"))</f>
        <v>INSURANCE - GENERAL LIABILITY</v>
      </c>
      <c r="P2266" s="102" t="s">
        <v>359</v>
      </c>
      <c r="R2266" s="109">
        <f>IFERROR(IF(1*AB2266&gt;0,AB2266,V2266),V2266)</f>
        <v>7113.5044444444447</v>
      </c>
      <c r="S2266" s="108"/>
      <c r="T2266" s="101">
        <f>IFERROR(IF(LEFT($G2266,4)="xppm",AD2266/VLOOKUP($G2266,$K$11:$Z$28,T$1,0),IF(LEFT($J2266,1)="E",AD2266/VLOOKUP($J2266,$K$11:$Z$28,T$1,0),AD2266/T$6)),"")</f>
        <v>7123.6100000000006</v>
      </c>
      <c r="V2266" s="101">
        <f>IFERROR(IF(LEFT($G2266,4)="xppm",AF2266/VLOOKUP($G2266,$K$11:$Z$28,V$1,0),IF(LEFT($J2266,1)="E",AF2266/VLOOKUP($J2266,$K$11:$Z$28,V$1,0),AF2266/V$6)),"")</f>
        <v>7113.5044444444447</v>
      </c>
      <c r="X2266" s="101">
        <f>IFERROR(IF(LEFT($G2266,4)="xppm",AH2266/VLOOKUP($G2266,$K$11:$Z$28,X$1,0),IF(LEFT($J2266,1)="E",AH2266/VLOOKUP($J2266,$K$11:$Z$28,X$1,0),AH2266/X$6)),"")</f>
        <v>7099.0875000000005</v>
      </c>
      <c r="Z2266" s="101">
        <f>IFERROR(IF(LEFT($G2266,4)="xppm",AJ2266/VLOOKUP($G2266,$K$11:$Z$28,Z$1,0),IF(LEFT($J2266,1)="E",AJ2266/VLOOKUP($J2266,$K$11:$Z$28,Z$1,0),AJ2266/Z$6)),"")</f>
        <v>7116.0574999999999</v>
      </c>
      <c r="AA2266" s="108"/>
      <c r="AB2266" s="99">
        <f>IFERROR(IF(LEFT($G2266,4)="xppm",AL2266/VLOOKUP($G2266,$K$11:$Z$28,AB$1,0),IF(LEFT($J2266,1)="E",AL2266/VLOOKUP($J2266,$K$11:$AB$28,AB$1,0),AL2266/AB$6)),"")</f>
        <v>0</v>
      </c>
      <c r="AC2266" s="110"/>
      <c r="AD2266" s="14">
        <v>21370.83</v>
      </c>
      <c r="AE2266" s="14"/>
      <c r="AF2266" s="14">
        <v>64021.54</v>
      </c>
      <c r="AG2266" s="14"/>
      <c r="AH2266" s="14">
        <v>85189.05</v>
      </c>
      <c r="AI2266" s="14"/>
      <c r="AJ2266" s="14">
        <v>85392.69</v>
      </c>
      <c r="AK2266" s="65"/>
      <c r="AL2266" s="14">
        <v>0</v>
      </c>
      <c r="AM2266" s="65"/>
      <c r="AN2266" s="25">
        <v>7084.02</v>
      </c>
      <c r="AO2266" s="25">
        <v>7093.32</v>
      </c>
      <c r="AP2266" s="25">
        <v>7093.28</v>
      </c>
      <c r="AQ2266" s="25">
        <v>7093.28</v>
      </c>
      <c r="AR2266" s="25">
        <v>7093.28</v>
      </c>
      <c r="AS2266" s="25">
        <v>7093.28</v>
      </c>
      <c r="AT2266" s="25">
        <v>7123.65</v>
      </c>
      <c r="AU2266" s="25">
        <v>7123.61</v>
      </c>
      <c r="AV2266" s="25">
        <v>7123.61</v>
      </c>
      <c r="AW2266" s="25">
        <v>7123.61</v>
      </c>
      <c r="AX2266" s="25">
        <v>7123.61</v>
      </c>
      <c r="AY2266" s="25">
        <v>7123.61</v>
      </c>
      <c r="AZ2266" s="108"/>
      <c r="BA2266" s="10"/>
      <c r="BB2266" s="10"/>
      <c r="BC2266" s="10"/>
      <c r="BD2266" s="10"/>
      <c r="BE2266" s="10"/>
      <c r="BF2266" s="10"/>
      <c r="BG2266" s="10"/>
      <c r="BH2266" s="10"/>
      <c r="BI2266" s="10"/>
      <c r="BJ2266" s="10"/>
      <c r="BK2266" s="10"/>
      <c r="BL2266" s="10"/>
      <c r="BM2266" s="10"/>
      <c r="BN2266" s="10"/>
      <c r="BO2266" s="10"/>
      <c r="BP2266" s="10"/>
      <c r="BQ2266" s="10"/>
      <c r="BR2266" s="10"/>
      <c r="BS2266" s="10"/>
      <c r="BT2266" s="10"/>
      <c r="BU2266" s="10"/>
      <c r="BV2266" s="10"/>
      <c r="BW2266" s="10"/>
      <c r="BX2266" s="10"/>
      <c r="BY2266" s="10"/>
      <c r="BZ2266" s="10"/>
      <c r="CA2266" s="10"/>
      <c r="CB2266" s="10"/>
      <c r="CC2266" s="10"/>
      <c r="CD2266" s="10"/>
      <c r="CE2266" s="10"/>
      <c r="CF2266" s="10"/>
      <c r="CG2266" s="10"/>
      <c r="CH2266" s="10"/>
      <c r="CI2266" s="10"/>
      <c r="CJ2266" s="10"/>
      <c r="CK2266" s="10"/>
      <c r="CL2266" s="10"/>
      <c r="CM2266" s="10"/>
      <c r="CN2266" s="10"/>
      <c r="CO2266" s="10"/>
      <c r="CP2266" s="10"/>
      <c r="CQ2266" s="10"/>
      <c r="CR2266" s="10"/>
      <c r="CS2266" s="10"/>
      <c r="CT2266" s="10"/>
      <c r="CU2266" s="10"/>
      <c r="CV2266" s="10"/>
      <c r="CW2266" s="10"/>
      <c r="CX2266" s="10"/>
      <c r="CY2266" s="10"/>
      <c r="CZ2266" s="10"/>
      <c r="DA2266" s="10"/>
      <c r="DB2266" s="10"/>
      <c r="DC2266" s="10"/>
      <c r="DD2266" s="10"/>
      <c r="DE2266" s="10"/>
      <c r="DF2266" s="10"/>
      <c r="DG2266" s="10"/>
      <c r="DH2266" s="10"/>
      <c r="DI2266" s="10"/>
      <c r="DJ2266" s="10"/>
      <c r="DK2266" s="10"/>
      <c r="DL2266" s="10"/>
      <c r="DM2266" s="10"/>
      <c r="DN2266" s="10"/>
      <c r="DO2266" s="10"/>
      <c r="DP2266" s="10"/>
      <c r="DQ2266" s="10"/>
      <c r="DR2266" s="10"/>
      <c r="DS2266" s="10"/>
    </row>
    <row r="2267" spans="1:123" s="101" customFormat="1" ht="10.95" customHeight="1" x14ac:dyDescent="0.25">
      <c r="A2267" s="75" t="s">
        <v>348</v>
      </c>
      <c r="B2267" s="95" t="str">
        <f t="shared" si="634"/>
        <v>Bud02 2020,5010,'558200',646.82</v>
      </c>
      <c r="C2267" s="96">
        <f t="shared" si="635"/>
        <v>2020</v>
      </c>
      <c r="D2267" s="96">
        <v>5010</v>
      </c>
      <c r="E2267" s="97">
        <f>IF(LEFT(H2267,1) = "x",H2267,F2267)</f>
        <v>558200</v>
      </c>
      <c r="F2267" s="90">
        <v>558200</v>
      </c>
      <c r="G2267" s="98">
        <f>IF(""="",1,SUBSTITUTE(SUBSTITUTE("","xxp","xpp"),"xppm13","xppm08"))</f>
        <v>1</v>
      </c>
      <c r="H2267" s="98">
        <f>IF(""="",1,"")</f>
        <v>1</v>
      </c>
      <c r="I2267" s="98">
        <f>IF(""="",1,IF(LEFT("",1)&lt;&gt;"E","",1))</f>
        <v>1</v>
      </c>
      <c r="J2267" s="98">
        <f>IF(""="",1,IF(LEFT("",1)="E","",1))</f>
        <v>1</v>
      </c>
      <c r="K2267" s="99" t="s">
        <v>393</v>
      </c>
      <c r="L2267" s="91">
        <v>5010</v>
      </c>
      <c r="M2267" s="100" t="str">
        <f>IF(LEFT($G2267,4)="xppm","*","")</f>
        <v/>
      </c>
      <c r="N2267" s="101" t="str">
        <f>UPPER(TRIM("          INSURANCE - PROPERTY/FLOOD"))</f>
        <v>INSURANCE - PROPERTY/FLOOD</v>
      </c>
      <c r="P2267" s="102" t="s">
        <v>359</v>
      </c>
      <c r="R2267" s="109">
        <f>IFERROR(IF(1*AB2267&gt;0,AB2267,V2267),V2267)</f>
        <v>646.82000000000005</v>
      </c>
      <c r="S2267" s="108"/>
      <c r="T2267" s="101">
        <f>IFERROR(IF(LEFT($G2267,4)="xppm",AD2267/VLOOKUP($G2267,$K$11:$Z$28,T$1,0),IF(LEFT($J2267,1)="E",AD2267/VLOOKUP($J2267,$K$11:$Z$28,T$1,0),AD2267/T$6)),"")</f>
        <v>646.82000000000005</v>
      </c>
      <c r="V2267" s="101">
        <f>IFERROR(IF(LEFT($G2267,4)="xppm",AF2267/VLOOKUP($G2267,$K$11:$Z$28,V$1,0),IF(LEFT($J2267,1)="E",AF2267/VLOOKUP($J2267,$K$11:$Z$28,V$1,0),AF2267/V$6)),"")</f>
        <v>646.82000000000005</v>
      </c>
      <c r="X2267" s="101">
        <f>IFERROR(IF(LEFT($G2267,4)="xppm",AH2267/VLOOKUP($G2267,$K$11:$Z$28,X$1,0),IF(LEFT($J2267,1)="E",AH2267/VLOOKUP($J2267,$K$11:$Z$28,X$1,0),AH2267/X$6)),"")</f>
        <v>499.22499999999997</v>
      </c>
      <c r="Z2267" s="101">
        <f>IFERROR(IF(LEFT($G2267,4)="xppm",AJ2267/VLOOKUP($G2267,$K$11:$Z$28,Z$1,0),IF(LEFT($J2267,1)="E",AJ2267/VLOOKUP($J2267,$K$11:$Z$28,Z$1,0),AJ2267/Z$6)),"")</f>
        <v>646.82000000000005</v>
      </c>
      <c r="AA2267" s="108"/>
      <c r="AB2267" s="99">
        <f>IFERROR(IF(LEFT($G2267,4)="xppm",AL2267/VLOOKUP($G2267,$K$11:$Z$28,AB$1,0),IF(LEFT($J2267,1)="E",AL2267/VLOOKUP($J2267,$K$11:$AB$28,AB$1,0),AL2267/AB$6)),"")</f>
        <v>0</v>
      </c>
      <c r="AC2267" s="110"/>
      <c r="AD2267" s="14">
        <v>1940.46</v>
      </c>
      <c r="AE2267" s="14"/>
      <c r="AF2267" s="14">
        <v>5821.38</v>
      </c>
      <c r="AG2267" s="14"/>
      <c r="AH2267" s="14">
        <v>5990.7</v>
      </c>
      <c r="AI2267" s="14"/>
      <c r="AJ2267" s="14">
        <v>7761.84</v>
      </c>
      <c r="AK2267" s="65"/>
      <c r="AL2267" s="14">
        <v>0</v>
      </c>
      <c r="AM2267" s="65"/>
      <c r="AN2267" s="25">
        <v>469.68</v>
      </c>
      <c r="AO2267" s="25">
        <v>646.82000000000005</v>
      </c>
      <c r="AP2267" s="25">
        <v>646.82000000000005</v>
      </c>
      <c r="AQ2267" s="25">
        <v>646.82000000000005</v>
      </c>
      <c r="AR2267" s="25">
        <v>646.82000000000005</v>
      </c>
      <c r="AS2267" s="25">
        <v>646.82000000000005</v>
      </c>
      <c r="AT2267" s="25">
        <v>646.82000000000005</v>
      </c>
      <c r="AU2267" s="25">
        <v>646.82000000000005</v>
      </c>
      <c r="AV2267" s="25">
        <v>646.82000000000005</v>
      </c>
      <c r="AW2267" s="25">
        <v>646.82000000000005</v>
      </c>
      <c r="AX2267" s="25">
        <v>646.82000000000005</v>
      </c>
      <c r="AY2267" s="25">
        <v>646.82000000000005</v>
      </c>
      <c r="AZ2267" s="108"/>
      <c r="BA2267" s="10"/>
      <c r="BB2267" s="10"/>
      <c r="BC2267" s="10"/>
      <c r="BD2267" s="10"/>
      <c r="BE2267" s="10"/>
      <c r="BF2267" s="10"/>
      <c r="BG2267" s="10"/>
      <c r="BH2267" s="10"/>
      <c r="BI2267" s="10"/>
      <c r="BJ2267" s="10"/>
      <c r="BK2267" s="10"/>
      <c r="BL2267" s="10"/>
      <c r="BM2267" s="10"/>
      <c r="BN2267" s="10"/>
      <c r="BO2267" s="10"/>
      <c r="BP2267" s="10"/>
      <c r="BQ2267" s="10"/>
      <c r="BR2267" s="10"/>
      <c r="BS2267" s="10"/>
      <c r="BT2267" s="10"/>
      <c r="BU2267" s="10"/>
      <c r="BV2267" s="10"/>
      <c r="BW2267" s="10"/>
      <c r="BX2267" s="10"/>
      <c r="BY2267" s="10"/>
      <c r="BZ2267" s="10"/>
      <c r="CA2267" s="10"/>
      <c r="CB2267" s="10"/>
      <c r="CC2267" s="10"/>
      <c r="CD2267" s="10"/>
      <c r="CE2267" s="10"/>
      <c r="CF2267" s="10"/>
      <c r="CG2267" s="10"/>
      <c r="CH2267" s="10"/>
      <c r="CI2267" s="10"/>
      <c r="CJ2267" s="10"/>
      <c r="CK2267" s="10"/>
      <c r="CL2267" s="10"/>
      <c r="CM2267" s="10"/>
      <c r="CN2267" s="10"/>
      <c r="CO2267" s="10"/>
      <c r="CP2267" s="10"/>
      <c r="CQ2267" s="10"/>
      <c r="CR2267" s="10"/>
      <c r="CS2267" s="10"/>
      <c r="CT2267" s="10"/>
      <c r="CU2267" s="10"/>
      <c r="CV2267" s="10"/>
      <c r="CW2267" s="10"/>
      <c r="CX2267" s="10"/>
      <c r="CY2267" s="10"/>
      <c r="CZ2267" s="10"/>
      <c r="DA2267" s="10"/>
      <c r="DB2267" s="10"/>
      <c r="DC2267" s="10"/>
      <c r="DD2267" s="10"/>
      <c r="DE2267" s="10"/>
      <c r="DF2267" s="10"/>
      <c r="DG2267" s="10"/>
      <c r="DH2267" s="10"/>
      <c r="DI2267" s="10"/>
      <c r="DJ2267" s="10"/>
      <c r="DK2267" s="10"/>
      <c r="DL2267" s="10"/>
      <c r="DM2267" s="10"/>
      <c r="DN2267" s="10"/>
      <c r="DO2267" s="10"/>
      <c r="DP2267" s="10"/>
      <c r="DQ2267" s="10"/>
      <c r="DR2267" s="10"/>
      <c r="DS2267" s="10"/>
    </row>
    <row r="2268" spans="1:123" ht="4.05" customHeight="1" x14ac:dyDescent="0.25">
      <c r="A2268" s="75" t="s">
        <v>348</v>
      </c>
      <c r="E2268" s="111"/>
      <c r="F2268" s="112"/>
      <c r="T2268" s="25"/>
      <c r="U2268" s="25"/>
      <c r="V2268" s="25"/>
      <c r="W2268" s="25"/>
      <c r="X2268" s="25"/>
      <c r="Y2268" s="25"/>
      <c r="Z2268" s="25"/>
      <c r="AA2268" s="25"/>
      <c r="AB2268" s="14"/>
      <c r="AC2268" s="14"/>
    </row>
    <row r="2269" spans="1:123" s="86" customFormat="1" ht="15" customHeight="1" x14ac:dyDescent="0.25">
      <c r="A2269" s="75" t="s">
        <v>348</v>
      </c>
      <c r="B2269" s="80"/>
      <c r="C2269" s="80"/>
      <c r="D2269" s="80"/>
      <c r="E2269" s="81"/>
      <c r="F2269" s="82"/>
      <c r="G2269" s="81"/>
      <c r="H2269" s="81"/>
      <c r="I2269" s="81"/>
      <c r="J2269" s="81"/>
      <c r="K2269" s="81"/>
      <c r="L2269" s="83">
        <f>L2270</f>
        <v>5010</v>
      </c>
      <c r="M2269" s="84" t="s">
        <v>394</v>
      </c>
      <c r="N2269" s="84"/>
      <c r="O2269" s="84"/>
      <c r="P2269" s="84"/>
      <c r="Q2269" s="84"/>
      <c r="R2269" s="84"/>
      <c r="S2269" s="84"/>
      <c r="T2269" s="84"/>
      <c r="U2269" s="84"/>
      <c r="V2269" s="84"/>
      <c r="W2269" s="84"/>
      <c r="X2269" s="84"/>
      <c r="Y2269" s="84"/>
      <c r="Z2269" s="84"/>
      <c r="AA2269" s="84"/>
      <c r="AB2269" s="81"/>
      <c r="AC2269" s="81"/>
      <c r="AD2269" s="14"/>
      <c r="AE2269" s="14"/>
      <c r="AF2269" s="14"/>
      <c r="AG2269" s="14"/>
      <c r="AH2269" s="14"/>
      <c r="AI2269" s="14"/>
      <c r="AJ2269" s="14"/>
      <c r="AK2269" s="14"/>
      <c r="AL2269" s="14"/>
      <c r="AM2269" s="14"/>
      <c r="AN2269" s="85"/>
      <c r="AO2269" s="85"/>
      <c r="AP2269" s="85"/>
      <c r="AQ2269" s="85"/>
      <c r="AR2269" s="85"/>
      <c r="AS2269" s="85"/>
      <c r="AT2269" s="85"/>
      <c r="AU2269" s="85"/>
      <c r="AV2269" s="85"/>
      <c r="AW2269" s="85"/>
      <c r="AX2269" s="85"/>
      <c r="AY2269" s="85"/>
      <c r="AZ2269" s="84"/>
      <c r="BA2269" s="10"/>
      <c r="BB2269" s="10"/>
      <c r="BC2269" s="10"/>
      <c r="BD2269" s="10"/>
      <c r="BE2269" s="10"/>
      <c r="BF2269" s="10"/>
      <c r="BG2269" s="10"/>
      <c r="BH2269" s="10"/>
      <c r="BI2269" s="10"/>
      <c r="BJ2269" s="10"/>
      <c r="BK2269" s="10"/>
      <c r="BL2269" s="10"/>
      <c r="BM2269" s="10"/>
      <c r="BN2269" s="10"/>
      <c r="BO2269" s="10"/>
      <c r="BP2269" s="10"/>
      <c r="BQ2269" s="10"/>
      <c r="BR2269" s="10"/>
      <c r="BS2269" s="10"/>
      <c r="BT2269" s="10"/>
      <c r="BU2269" s="10"/>
      <c r="BV2269" s="10"/>
      <c r="BW2269" s="10"/>
      <c r="BX2269" s="10"/>
      <c r="BY2269" s="10"/>
      <c r="BZ2269" s="10"/>
      <c r="CA2269" s="10"/>
      <c r="CB2269" s="10"/>
      <c r="CC2269" s="10"/>
      <c r="CD2269" s="10"/>
      <c r="CE2269" s="10"/>
      <c r="CF2269" s="10"/>
      <c r="CG2269" s="10"/>
      <c r="CH2269" s="10"/>
      <c r="CI2269" s="10"/>
      <c r="CJ2269" s="10"/>
      <c r="CK2269" s="10"/>
      <c r="CL2269" s="10"/>
      <c r="CM2269" s="10"/>
      <c r="CN2269" s="10"/>
      <c r="CO2269" s="10"/>
      <c r="CP2269" s="10"/>
      <c r="CQ2269" s="10"/>
      <c r="CR2269" s="10"/>
      <c r="CS2269" s="10"/>
      <c r="CT2269" s="10"/>
      <c r="CU2269" s="10"/>
      <c r="CV2269" s="10"/>
      <c r="CW2269" s="10"/>
      <c r="CX2269" s="10"/>
      <c r="CY2269" s="10"/>
      <c r="CZ2269" s="10"/>
      <c r="DA2269" s="10"/>
      <c r="DB2269" s="10"/>
      <c r="DC2269" s="10"/>
      <c r="DD2269" s="10"/>
      <c r="DE2269" s="10"/>
      <c r="DF2269" s="10"/>
      <c r="DG2269" s="10"/>
      <c r="DH2269" s="10"/>
      <c r="DI2269" s="10"/>
      <c r="DJ2269" s="10"/>
      <c r="DK2269" s="10"/>
      <c r="DL2269" s="10"/>
      <c r="DM2269" s="10"/>
      <c r="DN2269" s="10"/>
      <c r="DO2269" s="10"/>
      <c r="DP2269" s="10"/>
      <c r="DQ2269" s="10"/>
      <c r="DR2269" s="10"/>
      <c r="DS2269" s="10"/>
    </row>
    <row r="2270" spans="1:123" s="101" customFormat="1" ht="10.95" customHeight="1" x14ac:dyDescent="0.25">
      <c r="A2270" s="75" t="s">
        <v>348</v>
      </c>
      <c r="B2270" s="95" t="str">
        <f t="shared" ref="B2270:B2272" si="636">IF(E2270&gt;0,"Bud02 " &amp; C2270 &amp;","&amp;D2270&amp;",'"&amp;E2270&amp;"',"&amp;1*R2270)</f>
        <v>Bud02 2020,5010,'560000',928.145555555555</v>
      </c>
      <c r="C2270" s="96">
        <f t="shared" ref="C2270:C2273" si="637">$E$5</f>
        <v>2020</v>
      </c>
      <c r="D2270" s="96">
        <v>5010</v>
      </c>
      <c r="E2270" s="97">
        <f>IF(LEFT(H2270,1) = "x",H2270,F2270)</f>
        <v>560000</v>
      </c>
      <c r="F2270" s="90">
        <v>560000</v>
      </c>
      <c r="G2270" s="98">
        <f>IF(""="",1,SUBSTITUTE(SUBSTITUTE("","xxp","xpp"),"xppm13","xppm08"))</f>
        <v>1</v>
      </c>
      <c r="H2270" s="98">
        <f>IF(""="",1,"")</f>
        <v>1</v>
      </c>
      <c r="I2270" s="98">
        <f>IF(""="",1,IF(LEFT("",1)&lt;&gt;"E","",1))</f>
        <v>1</v>
      </c>
      <c r="J2270" s="98">
        <f>IF(""="",1,IF(LEFT("",1)="E","",1))</f>
        <v>1</v>
      </c>
      <c r="K2270" s="99" t="s">
        <v>395</v>
      </c>
      <c r="L2270" s="91">
        <v>5010</v>
      </c>
      <c r="M2270" s="100" t="str">
        <f>IF(LEFT($G2270,4)="xppm","*","")</f>
        <v/>
      </c>
      <c r="N2270" s="101" t="str">
        <f>UPPER(TRIM("          INTEREST EXPENSE"))</f>
        <v>INTEREST EXPENSE</v>
      </c>
      <c r="P2270" s="102" t="s">
        <v>356</v>
      </c>
      <c r="R2270" s="109">
        <f>IFERROR(IF(1*AB2270&gt;0,AB2270,V2270),V2270)</f>
        <v>928.14555555555546</v>
      </c>
      <c r="S2270" s="108"/>
      <c r="T2270" s="101">
        <f>IFERROR(IF(LEFT($G2270,4)="xppm",AD2270/VLOOKUP($G2270,$K$11:$Z$28,T$1,0),IF(LEFT($J2270,1)="E",AD2270/VLOOKUP($J2270,$K$11:$Z$28,T$1,0),AD2270/T$6)),"")</f>
        <v>1463.4866666666667</v>
      </c>
      <c r="V2270" s="101">
        <f>IFERROR(IF(LEFT($G2270,4)="xppm",AF2270/VLOOKUP($G2270,$K$11:$Z$28,V$1,0),IF(LEFT($J2270,1)="E",AF2270/VLOOKUP($J2270,$K$11:$Z$28,V$1,0),AF2270/V$6)),"")</f>
        <v>928.14555555555546</v>
      </c>
      <c r="X2270" s="101">
        <f>IFERROR(IF(LEFT($G2270,4)="xppm",AH2270/VLOOKUP($G2270,$K$11:$Z$28,X$1,0),IF(LEFT($J2270,1)="E",AH2270/VLOOKUP($J2270,$K$11:$Z$28,X$1,0),AH2270/X$6)),"")</f>
        <v>1414.2991666666667</v>
      </c>
      <c r="Z2270" s="101">
        <f>IFERROR(IF(LEFT($G2270,4)="xppm",AJ2270/VLOOKUP($G2270,$K$11:$Z$28,Z$1,0),IF(LEFT($J2270,1)="E",AJ2270/VLOOKUP($J2270,$K$11:$Z$28,Z$1,0),AJ2270/Z$6)),"")</f>
        <v>1536.9933330000001</v>
      </c>
      <c r="AA2270" s="108"/>
      <c r="AB2270" s="99">
        <f>IFERROR(IF(LEFT($G2270,4)="xppm",AL2270/VLOOKUP($G2270,$K$11:$Z$28,AB$1,0),IF(LEFT($J2270,1)="E",AL2270/VLOOKUP($J2270,$K$11:$AB$28,AB$1,0),AL2270/AB$6)),"")</f>
        <v>0</v>
      </c>
      <c r="AC2270" s="110"/>
      <c r="AD2270" s="14">
        <v>4390.46</v>
      </c>
      <c r="AE2270" s="14"/>
      <c r="AF2270" s="14">
        <v>8353.31</v>
      </c>
      <c r="AG2270" s="14"/>
      <c r="AH2270" s="14">
        <v>16971.59</v>
      </c>
      <c r="AI2270" s="14"/>
      <c r="AJ2270" s="14">
        <v>18443.919996000001</v>
      </c>
      <c r="AK2270" s="65"/>
      <c r="AL2270" s="14">
        <v>0</v>
      </c>
      <c r="AM2270" s="65"/>
      <c r="AN2270" s="25">
        <v>575</v>
      </c>
      <c r="AO2270" s="25">
        <v>1396.62</v>
      </c>
      <c r="AP2270" s="25">
        <v>1410.51</v>
      </c>
      <c r="AQ2270" s="25">
        <v>828.42</v>
      </c>
      <c r="AR2270" s="25">
        <v>1101.82</v>
      </c>
      <c r="AS2270" s="25">
        <v>1190.25</v>
      </c>
      <c r="AT2270" s="25">
        <v>342.23</v>
      </c>
      <c r="AU2270" s="25">
        <v>100.34</v>
      </c>
      <c r="AV2270" s="25">
        <v>399.79</v>
      </c>
      <c r="AW2270" s="25">
        <v>1447.72</v>
      </c>
      <c r="AX2270" s="25">
        <v>1298.95</v>
      </c>
      <c r="AY2270" s="25">
        <v>1643.79</v>
      </c>
      <c r="AZ2270" s="108"/>
      <c r="BA2270" s="10"/>
      <c r="BB2270" s="10"/>
      <c r="BC2270" s="10"/>
      <c r="BD2270" s="10"/>
      <c r="BE2270" s="10"/>
      <c r="BF2270" s="10"/>
      <c r="BG2270" s="10"/>
      <c r="BH2270" s="10"/>
      <c r="BI2270" s="10"/>
      <c r="BJ2270" s="10"/>
      <c r="BK2270" s="10"/>
      <c r="BL2270" s="10"/>
      <c r="BM2270" s="10"/>
      <c r="BN2270" s="10"/>
      <c r="BO2270" s="10"/>
      <c r="BP2270" s="10"/>
      <c r="BQ2270" s="10"/>
      <c r="BR2270" s="10"/>
      <c r="BS2270" s="10"/>
      <c r="BT2270" s="10"/>
      <c r="BU2270" s="10"/>
      <c r="BV2270" s="10"/>
      <c r="BW2270" s="10"/>
      <c r="BX2270" s="10"/>
      <c r="BY2270" s="10"/>
      <c r="BZ2270" s="10"/>
      <c r="CA2270" s="10"/>
      <c r="CB2270" s="10"/>
      <c r="CC2270" s="10"/>
      <c r="CD2270" s="10"/>
      <c r="CE2270" s="10"/>
      <c r="CF2270" s="10"/>
      <c r="CG2270" s="10"/>
      <c r="CH2270" s="10"/>
      <c r="CI2270" s="10"/>
      <c r="CJ2270" s="10"/>
      <c r="CK2270" s="10"/>
      <c r="CL2270" s="10"/>
      <c r="CM2270" s="10"/>
      <c r="CN2270" s="10"/>
      <c r="CO2270" s="10"/>
      <c r="CP2270" s="10"/>
      <c r="CQ2270" s="10"/>
      <c r="CR2270" s="10"/>
      <c r="CS2270" s="10"/>
      <c r="CT2270" s="10"/>
      <c r="CU2270" s="10"/>
      <c r="CV2270" s="10"/>
      <c r="CW2270" s="10"/>
      <c r="CX2270" s="10"/>
      <c r="CY2270" s="10"/>
      <c r="CZ2270" s="10"/>
      <c r="DA2270" s="10"/>
      <c r="DB2270" s="10"/>
      <c r="DC2270" s="10"/>
      <c r="DD2270" s="10"/>
      <c r="DE2270" s="10"/>
      <c r="DF2270" s="10"/>
      <c r="DG2270" s="10"/>
      <c r="DH2270" s="10"/>
      <c r="DI2270" s="10"/>
      <c r="DJ2270" s="10"/>
      <c r="DK2270" s="10"/>
      <c r="DL2270" s="10"/>
      <c r="DM2270" s="10"/>
      <c r="DN2270" s="10"/>
      <c r="DO2270" s="10"/>
      <c r="DP2270" s="10"/>
      <c r="DQ2270" s="10"/>
      <c r="DR2270" s="10"/>
      <c r="DS2270" s="10"/>
    </row>
    <row r="2271" spans="1:123" s="101" customFormat="1" ht="10.95" customHeight="1" x14ac:dyDescent="0.25">
      <c r="A2271" s="75" t="s">
        <v>348</v>
      </c>
      <c r="B2271" s="95" t="str">
        <f t="shared" si="636"/>
        <v>Bud02 2020,5010,'560500',32196.8188888889</v>
      </c>
      <c r="C2271" s="96">
        <f t="shared" si="637"/>
        <v>2020</v>
      </c>
      <c r="D2271" s="96">
        <v>5010</v>
      </c>
      <c r="E2271" s="97">
        <f>IF(LEFT(H2271,1) = "x",H2271,F2271)</f>
        <v>560500</v>
      </c>
      <c r="F2271" s="90">
        <v>560500</v>
      </c>
      <c r="G2271" s="98">
        <f>IF(""="",1,SUBSTITUTE(SUBSTITUTE("","xxp","xpp"),"xppm13","xppm08"))</f>
        <v>1</v>
      </c>
      <c r="H2271" s="98">
        <f>IF(""="",1,"")</f>
        <v>1</v>
      </c>
      <c r="I2271" s="98">
        <f>IF(""="",1,IF(LEFT("",1)&lt;&gt;"E","",1))</f>
        <v>1</v>
      </c>
      <c r="J2271" s="98">
        <f>IF(""="",1,IF(LEFT("",1)="E","",1))</f>
        <v>1</v>
      </c>
      <c r="K2271" s="99" t="s">
        <v>396</v>
      </c>
      <c r="L2271" s="91">
        <v>5010</v>
      </c>
      <c r="M2271" s="100" t="str">
        <f>IF(LEFT($G2271,4)="xppm","*","")</f>
        <v/>
      </c>
      <c r="N2271" s="101" t="str">
        <f>UPPER(TRIM("          RENT EXPENSE"))</f>
        <v>RENT EXPENSE</v>
      </c>
      <c r="P2271" s="102" t="s">
        <v>356</v>
      </c>
      <c r="R2271" s="109">
        <f>IFERROR(IF(1*AB2271&gt;0,AB2271,V2271),V2271)</f>
        <v>32196.818888888887</v>
      </c>
      <c r="S2271" s="108"/>
      <c r="T2271" s="101">
        <f>IFERROR(IF(LEFT($G2271,4)="xppm",AD2271/VLOOKUP($G2271,$K$11:$Z$28,T$1,0),IF(LEFT($J2271,1)="E",AD2271/VLOOKUP($J2271,$K$11:$Z$28,T$1,0),AD2271/T$6)),"")</f>
        <v>32222.25</v>
      </c>
      <c r="V2271" s="101">
        <f>IFERROR(IF(LEFT($G2271,4)="xppm",AF2271/VLOOKUP($G2271,$K$11:$Z$28,V$1,0),IF(LEFT($J2271,1)="E",AF2271/VLOOKUP($J2271,$K$11:$Z$28,V$1,0),AF2271/V$6)),"")</f>
        <v>32196.818888888887</v>
      </c>
      <c r="X2271" s="101">
        <f>IFERROR(IF(LEFT($G2271,4)="xppm",AH2271/VLOOKUP($G2271,$K$11:$Z$28,X$1,0),IF(LEFT($J2271,1)="E",AH2271/VLOOKUP($J2271,$K$11:$Z$28,X$1,0),AH2271/X$6)),"")</f>
        <v>32133.238333333331</v>
      </c>
      <c r="Z2271" s="101">
        <f>IFERROR(IF(LEFT($G2271,4)="xppm",AJ2271/VLOOKUP($G2271,$K$11:$Z$28,Z$1,0),IF(LEFT($J2271,1)="E",AJ2271/VLOOKUP($J2271,$K$11:$Z$28,Z$1,0),AJ2271/Z$6)),"")</f>
        <v>32222.25</v>
      </c>
      <c r="AA2271" s="108"/>
      <c r="AB2271" s="99">
        <f>IFERROR(IF(LEFT($G2271,4)="xppm",AL2271/VLOOKUP($G2271,$K$11:$Z$28,AB$1,0),IF(LEFT($J2271,1)="E",AL2271/VLOOKUP($J2271,$K$11:$AB$28,AB$1,0),AL2271/AB$6)),"")</f>
        <v>0</v>
      </c>
      <c r="AC2271" s="110"/>
      <c r="AD2271" s="14">
        <v>96666.75</v>
      </c>
      <c r="AE2271" s="14"/>
      <c r="AF2271" s="14">
        <v>289771.37</v>
      </c>
      <c r="AG2271" s="14"/>
      <c r="AH2271" s="14">
        <v>385598.86</v>
      </c>
      <c r="AI2271" s="14"/>
      <c r="AJ2271" s="14">
        <v>386667</v>
      </c>
      <c r="AK2271" s="65"/>
      <c r="AL2271" s="14">
        <v>0</v>
      </c>
      <c r="AM2271" s="65"/>
      <c r="AN2271" s="25">
        <v>31020.53</v>
      </c>
      <c r="AO2271" s="25">
        <v>31020.53</v>
      </c>
      <c r="AP2271" s="25">
        <v>44373.03</v>
      </c>
      <c r="AQ2271" s="25">
        <v>31020.53</v>
      </c>
      <c r="AR2271" s="25">
        <v>31020.53</v>
      </c>
      <c r="AS2271" s="25">
        <v>34454.03</v>
      </c>
      <c r="AT2271" s="25">
        <v>32165.03</v>
      </c>
      <c r="AU2271" s="25">
        <v>32222.25</v>
      </c>
      <c r="AV2271" s="25">
        <v>32222.25</v>
      </c>
      <c r="AW2271" s="25">
        <v>32222.25</v>
      </c>
      <c r="AX2271" s="25">
        <v>32222.25</v>
      </c>
      <c r="AY2271" s="25">
        <v>32222.25</v>
      </c>
      <c r="AZ2271" s="108"/>
      <c r="BA2271" s="10"/>
      <c r="BB2271" s="10"/>
      <c r="BC2271" s="10"/>
      <c r="BD2271" s="10"/>
      <c r="BE2271" s="10"/>
      <c r="BF2271" s="10"/>
      <c r="BG2271" s="10"/>
      <c r="BH2271" s="10"/>
      <c r="BI2271" s="10"/>
      <c r="BJ2271" s="10"/>
      <c r="BK2271" s="10"/>
      <c r="BL2271" s="10"/>
      <c r="BM2271" s="10"/>
      <c r="BN2271" s="10"/>
      <c r="BO2271" s="10"/>
      <c r="BP2271" s="10"/>
      <c r="BQ2271" s="10"/>
      <c r="BR2271" s="10"/>
      <c r="BS2271" s="10"/>
      <c r="BT2271" s="10"/>
      <c r="BU2271" s="10"/>
      <c r="BV2271" s="10"/>
      <c r="BW2271" s="10"/>
      <c r="BX2271" s="10"/>
      <c r="BY2271" s="10"/>
      <c r="BZ2271" s="10"/>
      <c r="CA2271" s="10"/>
      <c r="CB2271" s="10"/>
      <c r="CC2271" s="10"/>
      <c r="CD2271" s="10"/>
      <c r="CE2271" s="10"/>
      <c r="CF2271" s="10"/>
      <c r="CG2271" s="10"/>
      <c r="CH2271" s="10"/>
      <c r="CI2271" s="10"/>
      <c r="CJ2271" s="10"/>
      <c r="CK2271" s="10"/>
      <c r="CL2271" s="10"/>
      <c r="CM2271" s="10"/>
      <c r="CN2271" s="10"/>
      <c r="CO2271" s="10"/>
      <c r="CP2271" s="10"/>
      <c r="CQ2271" s="10"/>
      <c r="CR2271" s="10"/>
      <c r="CS2271" s="10"/>
      <c r="CT2271" s="10"/>
      <c r="CU2271" s="10"/>
      <c r="CV2271" s="10"/>
      <c r="CW2271" s="10"/>
      <c r="CX2271" s="10"/>
      <c r="CY2271" s="10"/>
      <c r="CZ2271" s="10"/>
      <c r="DA2271" s="10"/>
      <c r="DB2271" s="10"/>
      <c r="DC2271" s="10"/>
      <c r="DD2271" s="10"/>
      <c r="DE2271" s="10"/>
      <c r="DF2271" s="10"/>
      <c r="DG2271" s="10"/>
      <c r="DH2271" s="10"/>
      <c r="DI2271" s="10"/>
      <c r="DJ2271" s="10"/>
      <c r="DK2271" s="10"/>
      <c r="DL2271" s="10"/>
      <c r="DM2271" s="10"/>
      <c r="DN2271" s="10"/>
      <c r="DO2271" s="10"/>
      <c r="DP2271" s="10"/>
      <c r="DQ2271" s="10"/>
      <c r="DR2271" s="10"/>
      <c r="DS2271" s="10"/>
    </row>
    <row r="2272" spans="1:123" s="101" customFormat="1" ht="10.95" customHeight="1" x14ac:dyDescent="0.25">
      <c r="A2272" s="75" t="s">
        <v>348</v>
      </c>
      <c r="B2272" s="95" t="b">
        <f t="shared" si="636"/>
        <v>0</v>
      </c>
      <c r="C2272" s="96">
        <f t="shared" si="637"/>
        <v>2020</v>
      </c>
      <c r="D2272" s="96">
        <v>5010</v>
      </c>
      <c r="E2272" s="97">
        <f>IF(LEFT(H2272,1) = "x",H2272,F2272)</f>
        <v>0</v>
      </c>
      <c r="F2272" s="90"/>
      <c r="G2272" s="98">
        <f>IF(""="",1,SUBSTITUTE(SUBSTITUTE("","xxp","xpp"),"xppm13","xppm08"))</f>
        <v>1</v>
      </c>
      <c r="H2272" s="98">
        <f>IF(""="",1,"")</f>
        <v>1</v>
      </c>
      <c r="I2272" s="98">
        <f>IF(""="",1,IF(LEFT("",1)&lt;&gt;"E","",1))</f>
        <v>1</v>
      </c>
      <c r="J2272" s="98">
        <f>IF(""="",1,IF(LEFT("",1)="E","",1))</f>
        <v>1</v>
      </c>
      <c r="K2272" s="99" t="s">
        <v>397</v>
      </c>
      <c r="L2272" s="91">
        <v>5010</v>
      </c>
      <c r="M2272" s="100" t="str">
        <f>IF(LEFT($G2272,4)="xppm","*","")</f>
        <v/>
      </c>
      <c r="N2272" s="101" t="str">
        <f>UPPER(TRIM("          NON-RECURRING MISC. EXPENSE"))</f>
        <v>NON-RECURRING MISC. EXPENSE</v>
      </c>
      <c r="P2272" s="102" t="s">
        <v>356</v>
      </c>
      <c r="R2272" s="109">
        <f>IFERROR(IF(1*AB2272&gt;0,AB2272,V2272),V2272)</f>
        <v>0</v>
      </c>
      <c r="S2272" s="108"/>
      <c r="T2272" s="101">
        <f>IFERROR(IF(LEFT($G2272,4)="xppm",AD2272/VLOOKUP($G2272,$K$11:$Z$28,T$1,0),IF(LEFT($J2272,1)="E",AD2272/VLOOKUP($J2272,$K$11:$Z$28,T$1,0),AD2272/T$6)),"")</f>
        <v>0</v>
      </c>
      <c r="V2272" s="101">
        <f>IFERROR(IF(LEFT($G2272,4)="xppm",AF2272/VLOOKUP($G2272,$K$11:$Z$28,V$1,0),IF(LEFT($J2272,1)="E",AF2272/VLOOKUP($J2272,$K$11:$Z$28,V$1,0),AF2272/V$6)),"")</f>
        <v>0</v>
      </c>
      <c r="X2272" s="101">
        <f>IFERROR(IF(LEFT($G2272,4)="xppm",AH2272/VLOOKUP($G2272,$K$11:$Z$28,X$1,0),IF(LEFT($J2272,1)="E",AH2272/VLOOKUP($J2272,$K$11:$Z$28,X$1,0),AH2272/X$6)),"")</f>
        <v>0</v>
      </c>
      <c r="Z2272" s="101">
        <f>IFERROR(IF(LEFT($G2272,4)="xppm",AJ2272/VLOOKUP($G2272,$K$11:$Z$28,Z$1,0),IF(LEFT($J2272,1)="E",AJ2272/VLOOKUP($J2272,$K$11:$Z$28,Z$1,0),AJ2272/Z$6)),"")</f>
        <v>0</v>
      </c>
      <c r="AA2272" s="108"/>
      <c r="AB2272" s="99">
        <f>IFERROR(IF(LEFT($G2272,4)="xppm",AL2272/VLOOKUP($G2272,$K$11:$Z$28,AB$1,0),IF(LEFT($J2272,1)="E",AL2272/VLOOKUP($J2272,$K$11:$AB$28,AB$1,0),AL2272/AB$6)),"")</f>
        <v>0</v>
      </c>
      <c r="AC2272" s="110"/>
      <c r="AD2272" s="14"/>
      <c r="AE2272" s="14"/>
      <c r="AF2272" s="14"/>
      <c r="AG2272" s="14"/>
      <c r="AH2272" s="14"/>
      <c r="AI2272" s="14"/>
      <c r="AJ2272" s="14"/>
      <c r="AK2272" s="65"/>
      <c r="AL2272" s="14"/>
      <c r="AM2272" s="65"/>
      <c r="AN2272" s="25"/>
      <c r="AO2272" s="25"/>
      <c r="AP2272" s="25"/>
      <c r="AQ2272" s="25"/>
      <c r="AR2272" s="25"/>
      <c r="AS2272" s="25"/>
      <c r="AT2272" s="25"/>
      <c r="AU2272" s="25"/>
      <c r="AV2272" s="25"/>
      <c r="AW2272" s="25"/>
      <c r="AX2272" s="25"/>
      <c r="AY2272" s="25"/>
      <c r="AZ2272" s="108"/>
      <c r="BA2272" s="10"/>
      <c r="BB2272" s="10"/>
      <c r="BC2272" s="10"/>
      <c r="BD2272" s="10"/>
      <c r="BE2272" s="10"/>
      <c r="BF2272" s="10"/>
      <c r="BG2272" s="10"/>
      <c r="BH2272" s="10"/>
      <c r="BI2272" s="10"/>
      <c r="BJ2272" s="10"/>
      <c r="BK2272" s="10"/>
      <c r="BL2272" s="10"/>
      <c r="BM2272" s="10"/>
      <c r="BN2272" s="10"/>
      <c r="BO2272" s="10"/>
      <c r="BP2272" s="10"/>
      <c r="BQ2272" s="10"/>
      <c r="BR2272" s="10"/>
      <c r="BS2272" s="10"/>
      <c r="BT2272" s="10"/>
      <c r="BU2272" s="10"/>
      <c r="BV2272" s="10"/>
      <c r="BW2272" s="10"/>
      <c r="BX2272" s="10"/>
      <c r="BY2272" s="10"/>
      <c r="BZ2272" s="10"/>
      <c r="CA2272" s="10"/>
      <c r="CB2272" s="10"/>
      <c r="CC2272" s="10"/>
      <c r="CD2272" s="10"/>
      <c r="CE2272" s="10"/>
      <c r="CF2272" s="10"/>
      <c r="CG2272" s="10"/>
      <c r="CH2272" s="10"/>
      <c r="CI2272" s="10"/>
      <c r="CJ2272" s="10"/>
      <c r="CK2272" s="10"/>
      <c r="CL2272" s="10"/>
      <c r="CM2272" s="10"/>
      <c r="CN2272" s="10"/>
      <c r="CO2272" s="10"/>
      <c r="CP2272" s="10"/>
      <c r="CQ2272" s="10"/>
      <c r="CR2272" s="10"/>
      <c r="CS2272" s="10"/>
      <c r="CT2272" s="10"/>
      <c r="CU2272" s="10"/>
      <c r="CV2272" s="10"/>
      <c r="CW2272" s="10"/>
      <c r="CX2272" s="10"/>
      <c r="CY2272" s="10"/>
      <c r="CZ2272" s="10"/>
      <c r="DA2272" s="10"/>
      <c r="DB2272" s="10"/>
      <c r="DC2272" s="10"/>
      <c r="DD2272" s="10"/>
      <c r="DE2272" s="10"/>
      <c r="DF2272" s="10"/>
      <c r="DG2272" s="10"/>
      <c r="DH2272" s="10"/>
      <c r="DI2272" s="10"/>
      <c r="DJ2272" s="10"/>
      <c r="DK2272" s="10"/>
      <c r="DL2272" s="10"/>
      <c r="DM2272" s="10"/>
      <c r="DN2272" s="10"/>
      <c r="DO2272" s="10"/>
      <c r="DP2272" s="10"/>
      <c r="DQ2272" s="10"/>
      <c r="DR2272" s="10"/>
      <c r="DS2272" s="10"/>
    </row>
    <row r="2273" spans="1:123" ht="4.05" customHeight="1" x14ac:dyDescent="0.25">
      <c r="A2273" s="75" t="s">
        <v>348</v>
      </c>
      <c r="E2273" s="111"/>
      <c r="F2273" s="112"/>
      <c r="T2273" s="25"/>
      <c r="U2273" s="25"/>
      <c r="V2273" s="25"/>
      <c r="W2273" s="25"/>
      <c r="X2273" s="25"/>
      <c r="Y2273" s="25"/>
      <c r="Z2273" s="25"/>
      <c r="AA2273" s="25"/>
      <c r="AB2273" s="14"/>
      <c r="AC2273" s="14"/>
    </row>
    <row r="2274" spans="1:123" s="5" customFormat="1" x14ac:dyDescent="0.25">
      <c r="A2274" s="75" t="s">
        <v>348</v>
      </c>
      <c r="E2274" s="6"/>
      <c r="G2274" s="8"/>
      <c r="H2274" s="8"/>
      <c r="I2274" s="8"/>
      <c r="J2274" s="8"/>
      <c r="K2274" s="6"/>
      <c r="L2274" s="76"/>
      <c r="M2274" s="76"/>
      <c r="N2274" s="10"/>
      <c r="O2274" s="10"/>
      <c r="P2274" s="70"/>
      <c r="Q2274" s="10"/>
      <c r="R2274" s="10"/>
      <c r="S2274" s="10"/>
      <c r="T2274" s="10"/>
      <c r="U2274" s="10"/>
      <c r="V2274" s="10"/>
      <c r="W2274" s="10"/>
      <c r="X2274" s="10"/>
      <c r="Y2274" s="10"/>
      <c r="Z2274" s="10"/>
      <c r="AA2274" s="10"/>
      <c r="AB2274" s="6"/>
      <c r="AC2274" s="6"/>
      <c r="AD2274" s="14"/>
      <c r="AE2274" s="14"/>
      <c r="AF2274" s="14"/>
      <c r="AG2274" s="14"/>
      <c r="AH2274" s="14"/>
      <c r="AI2274" s="14"/>
      <c r="AJ2274" s="14"/>
      <c r="AK2274" s="14"/>
      <c r="AL2274" s="14"/>
      <c r="AM2274" s="14"/>
      <c r="AN2274" s="25"/>
      <c r="AO2274" s="25"/>
      <c r="AP2274" s="25"/>
      <c r="AQ2274" s="25"/>
      <c r="AR2274" s="25"/>
      <c r="AS2274" s="25"/>
      <c r="AT2274" s="25"/>
      <c r="AU2274" s="25"/>
      <c r="AV2274" s="25"/>
      <c r="AW2274" s="25"/>
      <c r="AX2274" s="25"/>
      <c r="AY2274" s="25"/>
      <c r="AZ2274" s="10"/>
      <c r="BA2274" s="10"/>
      <c r="BB2274" s="10"/>
      <c r="BC2274" s="10"/>
      <c r="BD2274" s="10"/>
      <c r="BE2274" s="10"/>
      <c r="BF2274" s="10"/>
      <c r="BG2274" s="10"/>
      <c r="BH2274" s="10"/>
      <c r="BI2274" s="10"/>
      <c r="BJ2274" s="10"/>
      <c r="BK2274" s="10"/>
      <c r="BL2274" s="10"/>
      <c r="BM2274" s="10"/>
      <c r="BN2274" s="10"/>
      <c r="BO2274" s="10"/>
      <c r="BP2274" s="10"/>
      <c r="BQ2274" s="10"/>
      <c r="BR2274" s="10"/>
      <c r="BS2274" s="10"/>
      <c r="BT2274" s="10"/>
      <c r="BU2274" s="10"/>
      <c r="BV2274" s="10"/>
      <c r="BW2274" s="10"/>
      <c r="BX2274" s="10"/>
      <c r="BY2274" s="10"/>
      <c r="BZ2274" s="10"/>
      <c r="CA2274" s="10"/>
      <c r="CB2274" s="10"/>
      <c r="CC2274" s="10"/>
      <c r="CD2274" s="10"/>
      <c r="CE2274" s="10"/>
      <c r="CF2274" s="10"/>
      <c r="CG2274" s="10"/>
      <c r="CH2274" s="10"/>
      <c r="CI2274" s="10"/>
      <c r="CJ2274" s="10"/>
      <c r="CK2274" s="10"/>
      <c r="CL2274" s="10"/>
      <c r="CM2274" s="10"/>
      <c r="CN2274" s="10"/>
      <c r="CO2274" s="10"/>
      <c r="CP2274" s="10"/>
      <c r="CQ2274" s="10"/>
      <c r="CR2274" s="10"/>
      <c r="CS2274" s="10"/>
      <c r="CT2274" s="10"/>
      <c r="CU2274" s="10"/>
      <c r="CV2274" s="10"/>
      <c r="CW2274" s="10"/>
      <c r="CX2274" s="10"/>
      <c r="CY2274" s="10"/>
      <c r="CZ2274" s="10"/>
      <c r="DA2274" s="10"/>
      <c r="DB2274" s="10"/>
      <c r="DC2274" s="10"/>
      <c r="DD2274" s="10"/>
      <c r="DE2274" s="10"/>
      <c r="DF2274" s="10"/>
      <c r="DG2274" s="10"/>
      <c r="DH2274" s="10"/>
      <c r="DI2274" s="10"/>
      <c r="DJ2274" s="10"/>
      <c r="DK2274" s="10"/>
      <c r="DL2274" s="10"/>
      <c r="DM2274" s="10"/>
      <c r="DN2274" s="10"/>
      <c r="DO2274" s="10"/>
      <c r="DP2274" s="10"/>
      <c r="DQ2274" s="10"/>
      <c r="DR2274" s="10"/>
      <c r="DS2274" s="10"/>
    </row>
    <row r="2275" spans="1:123" ht="22.8" customHeight="1" x14ac:dyDescent="0.35">
      <c r="A2275" s="75" t="s">
        <v>348</v>
      </c>
      <c r="K2275" s="6">
        <v>5011</v>
      </c>
      <c r="L2275" s="77">
        <v>5011</v>
      </c>
      <c r="M2275" s="77"/>
      <c r="N2275" s="78" t="s">
        <v>437</v>
      </c>
      <c r="O2275" s="79"/>
      <c r="S2275" s="58"/>
      <c r="AA2275" s="58"/>
      <c r="AC2275" s="72"/>
      <c r="AK2275" s="65"/>
      <c r="AM2275" s="65"/>
      <c r="AZ2275" s="58"/>
    </row>
    <row r="2276" spans="1:123" x14ac:dyDescent="0.25">
      <c r="A2276" s="75" t="s">
        <v>348</v>
      </c>
    </row>
    <row r="2277" spans="1:123" s="86" customFormat="1" ht="15" customHeight="1" x14ac:dyDescent="0.25">
      <c r="A2277" s="75" t="s">
        <v>348</v>
      </c>
      <c r="B2277" s="80"/>
      <c r="C2277" s="80"/>
      <c r="D2277" s="80"/>
      <c r="E2277" s="81"/>
      <c r="F2277" s="82"/>
      <c r="G2277" s="81"/>
      <c r="H2277" s="81"/>
      <c r="I2277" s="81"/>
      <c r="J2277" s="81"/>
      <c r="K2277" s="81"/>
      <c r="L2277" s="83">
        <f>L2278</f>
        <v>5011</v>
      </c>
      <c r="M2277" s="84" t="s">
        <v>350</v>
      </c>
      <c r="N2277" s="84"/>
      <c r="O2277" s="84"/>
      <c r="P2277" s="84"/>
      <c r="Q2277" s="84"/>
      <c r="R2277" s="84"/>
      <c r="S2277" s="84"/>
      <c r="T2277" s="84"/>
      <c r="U2277" s="84"/>
      <c r="V2277" s="84"/>
      <c r="W2277" s="84"/>
      <c r="X2277" s="84"/>
      <c r="Y2277" s="84"/>
      <c r="Z2277" s="84"/>
      <c r="AA2277" s="84"/>
      <c r="AB2277" s="81"/>
      <c r="AC2277" s="81"/>
      <c r="AD2277" s="14"/>
      <c r="AE2277" s="14"/>
      <c r="AF2277" s="14"/>
      <c r="AG2277" s="14"/>
      <c r="AH2277" s="14"/>
      <c r="AI2277" s="14"/>
      <c r="AJ2277" s="14"/>
      <c r="AK2277" s="14"/>
      <c r="AL2277" s="14"/>
      <c r="AM2277" s="14"/>
      <c r="AN2277" s="85"/>
      <c r="AO2277" s="85"/>
      <c r="AP2277" s="85"/>
      <c r="AQ2277" s="85"/>
      <c r="AR2277" s="85"/>
      <c r="AS2277" s="85"/>
      <c r="AT2277" s="85"/>
      <c r="AU2277" s="85"/>
      <c r="AV2277" s="85"/>
      <c r="AW2277" s="85"/>
      <c r="AX2277" s="85"/>
      <c r="AY2277" s="85"/>
      <c r="AZ2277" s="84"/>
      <c r="BA2277" s="10"/>
      <c r="BB2277" s="10"/>
      <c r="BC2277" s="10"/>
      <c r="BD2277" s="10"/>
      <c r="BE2277" s="10"/>
      <c r="BF2277" s="10"/>
      <c r="BG2277" s="10"/>
      <c r="BH2277" s="10"/>
      <c r="BI2277" s="10"/>
      <c r="BJ2277" s="10"/>
      <c r="BK2277" s="10"/>
      <c r="BL2277" s="10"/>
      <c r="BM2277" s="10"/>
      <c r="BN2277" s="10"/>
      <c r="BO2277" s="10"/>
      <c r="BP2277" s="10"/>
      <c r="BQ2277" s="10"/>
      <c r="BR2277" s="10"/>
      <c r="BS2277" s="10"/>
      <c r="BT2277" s="10"/>
      <c r="BU2277" s="10"/>
      <c r="BV2277" s="10"/>
      <c r="BW2277" s="10"/>
      <c r="BX2277" s="10"/>
      <c r="BY2277" s="10"/>
      <c r="BZ2277" s="10"/>
      <c r="CA2277" s="10"/>
      <c r="CB2277" s="10"/>
      <c r="CC2277" s="10"/>
      <c r="CD2277" s="10"/>
      <c r="CE2277" s="10"/>
      <c r="CF2277" s="10"/>
      <c r="CG2277" s="10"/>
      <c r="CH2277" s="10"/>
      <c r="CI2277" s="10"/>
      <c r="CJ2277" s="10"/>
      <c r="CK2277" s="10"/>
      <c r="CL2277" s="10"/>
      <c r="CM2277" s="10"/>
      <c r="CN2277" s="10"/>
      <c r="CO2277" s="10"/>
      <c r="CP2277" s="10"/>
      <c r="CQ2277" s="10"/>
      <c r="CR2277" s="10"/>
      <c r="CS2277" s="10"/>
      <c r="CT2277" s="10"/>
      <c r="CU2277" s="10"/>
      <c r="CV2277" s="10"/>
      <c r="CW2277" s="10"/>
      <c r="CX2277" s="10"/>
      <c r="CY2277" s="10"/>
      <c r="CZ2277" s="10"/>
      <c r="DA2277" s="10"/>
      <c r="DB2277" s="10"/>
      <c r="DC2277" s="10"/>
      <c r="DD2277" s="10"/>
      <c r="DE2277" s="10"/>
      <c r="DF2277" s="10"/>
      <c r="DG2277" s="10"/>
      <c r="DH2277" s="10"/>
      <c r="DI2277" s="10"/>
      <c r="DJ2277" s="10"/>
      <c r="DK2277" s="10"/>
      <c r="DL2277" s="10"/>
      <c r="DM2277" s="10"/>
      <c r="DN2277" s="10"/>
      <c r="DO2277" s="10"/>
      <c r="DP2277" s="10"/>
      <c r="DQ2277" s="10"/>
      <c r="DR2277" s="10"/>
      <c r="DS2277" s="10"/>
    </row>
    <row r="2278" spans="1:123" s="25" customFormat="1" ht="10.95" customHeight="1" x14ac:dyDescent="0.25">
      <c r="A2278" s="87" t="s">
        <v>348</v>
      </c>
      <c r="B2278" s="88"/>
      <c r="C2278" s="88"/>
      <c r="D2278" s="88"/>
      <c r="E2278" s="89"/>
      <c r="F2278" s="90"/>
      <c r="G2278" s="13"/>
      <c r="H2278" s="13"/>
      <c r="I2278" s="13"/>
      <c r="J2278" s="13"/>
      <c r="K2278" s="14" t="s">
        <v>295</v>
      </c>
      <c r="L2278" s="91">
        <v>5011</v>
      </c>
      <c r="M2278" s="92"/>
      <c r="N2278" s="25" t="str">
        <f>TRIM("    TOTAL DAYS")</f>
        <v>TOTAL DAYS</v>
      </c>
      <c r="P2278" s="70"/>
      <c r="Q2278" s="10"/>
      <c r="R2278" s="85"/>
      <c r="S2278" s="93"/>
      <c r="T2278" s="25">
        <f>AD2278/T$6</f>
        <v>4954.333333333333</v>
      </c>
      <c r="V2278" s="25">
        <f>AF2278/V$6</f>
        <v>4932</v>
      </c>
      <c r="X2278" s="25">
        <f>AH2278/X$6</f>
        <v>2476</v>
      </c>
      <c r="Z2278" s="25">
        <f>AJ2278/Z$6</f>
        <v>4968.083333333333</v>
      </c>
      <c r="AA2278" s="93"/>
      <c r="AB2278" s="14">
        <f>AL2278/AB$6</f>
        <v>0</v>
      </c>
      <c r="AC2278" s="65"/>
      <c r="AD2278" s="14">
        <v>14863</v>
      </c>
      <c r="AE2278" s="14"/>
      <c r="AF2278" s="14">
        <v>44388</v>
      </c>
      <c r="AG2278" s="14"/>
      <c r="AH2278" s="14">
        <v>29712</v>
      </c>
      <c r="AI2278" s="14"/>
      <c r="AJ2278" s="14">
        <v>59617</v>
      </c>
      <c r="AK2278" s="65"/>
      <c r="AL2278" s="14">
        <v>0</v>
      </c>
      <c r="AM2278" s="65"/>
      <c r="AN2278" s="25">
        <v>5070</v>
      </c>
      <c r="AO2278" s="25">
        <v>4860</v>
      </c>
      <c r="AP2278" s="25">
        <v>5085</v>
      </c>
      <c r="AQ2278" s="25">
        <v>4986</v>
      </c>
      <c r="AR2278" s="25">
        <v>4592</v>
      </c>
      <c r="AS2278" s="25">
        <v>5098</v>
      </c>
      <c r="AT2278" s="25">
        <v>4888</v>
      </c>
      <c r="AU2278" s="25">
        <v>5206</v>
      </c>
      <c r="AV2278" s="25">
        <v>4755</v>
      </c>
      <c r="AW2278" s="25">
        <v>4726</v>
      </c>
      <c r="AX2278" s="25">
        <v>5120</v>
      </c>
      <c r="AY2278" s="25">
        <v>5017</v>
      </c>
      <c r="AZ2278" s="93"/>
      <c r="BA2278" s="10"/>
      <c r="BB2278" s="10"/>
      <c r="BC2278" s="10"/>
      <c r="BD2278" s="10"/>
      <c r="BE2278" s="10"/>
      <c r="BF2278" s="10"/>
      <c r="BG2278" s="10"/>
      <c r="BH2278" s="10"/>
      <c r="BI2278" s="10"/>
      <c r="BJ2278" s="10"/>
      <c r="BK2278" s="10"/>
      <c r="BL2278" s="10"/>
      <c r="BM2278" s="10"/>
      <c r="BN2278" s="10"/>
      <c r="BO2278" s="10"/>
      <c r="BP2278" s="10"/>
      <c r="BQ2278" s="10"/>
      <c r="BR2278" s="10"/>
      <c r="BS2278" s="10"/>
      <c r="BT2278" s="10"/>
      <c r="BU2278" s="10"/>
      <c r="BV2278" s="10"/>
      <c r="BW2278" s="10"/>
      <c r="BX2278" s="10"/>
      <c r="BY2278" s="10"/>
      <c r="BZ2278" s="10"/>
      <c r="CA2278" s="10"/>
      <c r="CB2278" s="10"/>
      <c r="CC2278" s="10"/>
      <c r="CD2278" s="10"/>
      <c r="CE2278" s="10"/>
      <c r="CF2278" s="10"/>
      <c r="CG2278" s="10"/>
      <c r="CH2278" s="10"/>
      <c r="CI2278" s="10"/>
      <c r="CJ2278" s="10"/>
      <c r="CK2278" s="10"/>
      <c r="CL2278" s="10"/>
      <c r="CM2278" s="10"/>
      <c r="CN2278" s="10"/>
      <c r="CO2278" s="10"/>
      <c r="CP2278" s="10"/>
      <c r="CQ2278" s="10"/>
      <c r="CR2278" s="10"/>
      <c r="CS2278" s="10"/>
      <c r="CT2278" s="10"/>
      <c r="CU2278" s="10"/>
      <c r="CV2278" s="10"/>
      <c r="CW2278" s="10"/>
      <c r="CX2278" s="10"/>
      <c r="CY2278" s="10"/>
      <c r="CZ2278" s="10"/>
      <c r="DA2278" s="10"/>
      <c r="DB2278" s="10"/>
      <c r="DC2278" s="10"/>
      <c r="DD2278" s="10"/>
      <c r="DE2278" s="10"/>
      <c r="DF2278" s="10"/>
      <c r="DG2278" s="10"/>
      <c r="DH2278" s="10"/>
      <c r="DI2278" s="10"/>
      <c r="DJ2278" s="10"/>
      <c r="DK2278" s="10"/>
      <c r="DL2278" s="10"/>
      <c r="DM2278" s="10"/>
      <c r="DN2278" s="10"/>
      <c r="DO2278" s="10"/>
      <c r="DP2278" s="10"/>
      <c r="DQ2278" s="10"/>
      <c r="DR2278" s="10"/>
      <c r="DS2278" s="10"/>
    </row>
    <row r="2279" spans="1:123" s="25" customFormat="1" ht="10.95" customHeight="1" x14ac:dyDescent="0.25">
      <c r="A2279" s="87" t="s">
        <v>348</v>
      </c>
      <c r="B2279" s="88"/>
      <c r="C2279" s="88"/>
      <c r="D2279" s="88"/>
      <c r="E2279" s="89"/>
      <c r="F2279" s="90"/>
      <c r="G2279" s="13"/>
      <c r="H2279" s="13"/>
      <c r="I2279" s="13"/>
      <c r="J2279" s="13"/>
      <c r="K2279" s="14" t="s">
        <v>299</v>
      </c>
      <c r="L2279" s="91">
        <v>5011</v>
      </c>
      <c r="M2279" s="92"/>
      <c r="N2279" s="25" t="str">
        <f>TRIM("      TOTAL ANCILLARIES")</f>
        <v>TOTAL ANCILLARIES</v>
      </c>
      <c r="P2279" s="70"/>
      <c r="Q2279" s="10"/>
      <c r="R2279" s="85"/>
      <c r="S2279" s="93"/>
      <c r="T2279" s="25">
        <f>AD2279/T$6</f>
        <v>30524.073333333334</v>
      </c>
      <c r="V2279" s="25">
        <f>AF2279/V$6</f>
        <v>28929.503333333334</v>
      </c>
      <c r="X2279" s="25">
        <f>AH2279/X$6</f>
        <v>19565.71</v>
      </c>
      <c r="Z2279" s="25">
        <f>AJ2279/Z$6</f>
        <v>41542.786942999999</v>
      </c>
      <c r="AA2279" s="93"/>
      <c r="AB2279" s="14">
        <f>AL2279/AB$6</f>
        <v>0</v>
      </c>
      <c r="AC2279" s="65"/>
      <c r="AD2279" s="14">
        <v>91572.22</v>
      </c>
      <c r="AE2279" s="14"/>
      <c r="AF2279" s="14">
        <v>260365.53</v>
      </c>
      <c r="AG2279" s="14"/>
      <c r="AH2279" s="14">
        <v>234788.52</v>
      </c>
      <c r="AI2279" s="14"/>
      <c r="AJ2279" s="14">
        <v>498513.44331599999</v>
      </c>
      <c r="AK2279" s="65"/>
      <c r="AL2279" s="14">
        <v>0</v>
      </c>
      <c r="AM2279" s="65"/>
      <c r="AN2279" s="25">
        <v>54574.42</v>
      </c>
      <c r="AO2279" s="25">
        <v>41451.31</v>
      </c>
      <c r="AP2279" s="25">
        <v>31172.69</v>
      </c>
      <c r="AQ2279" s="25">
        <v>33942.07</v>
      </c>
      <c r="AR2279" s="25">
        <v>28230.41</v>
      </c>
      <c r="AS2279" s="25">
        <v>32529.22</v>
      </c>
      <c r="AT2279" s="25">
        <v>26375.49</v>
      </c>
      <c r="AU2279" s="25">
        <v>14973.44</v>
      </c>
      <c r="AV2279" s="25">
        <v>32742.68</v>
      </c>
      <c r="AW2279" s="25">
        <v>47307.5</v>
      </c>
      <c r="AX2279" s="25">
        <v>15327.7</v>
      </c>
      <c r="AY2279" s="25">
        <v>28937.02</v>
      </c>
      <c r="AZ2279" s="93"/>
      <c r="BA2279" s="10"/>
      <c r="BB2279" s="10"/>
      <c r="BC2279" s="10"/>
      <c r="BD2279" s="10"/>
      <c r="BE2279" s="10"/>
      <c r="BF2279" s="10"/>
      <c r="BG2279" s="10"/>
      <c r="BH2279" s="10"/>
      <c r="BI2279" s="10"/>
      <c r="BJ2279" s="10"/>
      <c r="BK2279" s="10"/>
      <c r="BL2279" s="10"/>
      <c r="BM2279" s="10"/>
      <c r="BN2279" s="10"/>
      <c r="BO2279" s="10"/>
      <c r="BP2279" s="10"/>
      <c r="BQ2279" s="10"/>
      <c r="BR2279" s="10"/>
      <c r="BS2279" s="10"/>
      <c r="BT2279" s="10"/>
      <c r="BU2279" s="10"/>
      <c r="BV2279" s="10"/>
      <c r="BW2279" s="10"/>
      <c r="BX2279" s="10"/>
      <c r="BY2279" s="10"/>
      <c r="BZ2279" s="10"/>
      <c r="CA2279" s="10"/>
      <c r="CB2279" s="10"/>
      <c r="CC2279" s="10"/>
      <c r="CD2279" s="10"/>
      <c r="CE2279" s="10"/>
      <c r="CF2279" s="10"/>
      <c r="CG2279" s="10"/>
      <c r="CH2279" s="10"/>
      <c r="CI2279" s="10"/>
      <c r="CJ2279" s="10"/>
      <c r="CK2279" s="10"/>
      <c r="CL2279" s="10"/>
      <c r="CM2279" s="10"/>
      <c r="CN2279" s="10"/>
      <c r="CO2279" s="10"/>
      <c r="CP2279" s="10"/>
      <c r="CQ2279" s="10"/>
      <c r="CR2279" s="10"/>
      <c r="CS2279" s="10"/>
      <c r="CT2279" s="10"/>
      <c r="CU2279" s="10"/>
      <c r="CV2279" s="10"/>
      <c r="CW2279" s="10"/>
      <c r="CX2279" s="10"/>
      <c r="CY2279" s="10"/>
      <c r="CZ2279" s="10"/>
      <c r="DA2279" s="10"/>
      <c r="DB2279" s="10"/>
      <c r="DC2279" s="10"/>
      <c r="DD2279" s="10"/>
      <c r="DE2279" s="10"/>
      <c r="DF2279" s="10"/>
      <c r="DG2279" s="10"/>
      <c r="DH2279" s="10"/>
      <c r="DI2279" s="10"/>
      <c r="DJ2279" s="10"/>
      <c r="DK2279" s="10"/>
      <c r="DL2279" s="10"/>
      <c r="DM2279" s="10"/>
      <c r="DN2279" s="10"/>
      <c r="DO2279" s="10"/>
      <c r="DP2279" s="10"/>
      <c r="DQ2279" s="10"/>
      <c r="DR2279" s="10"/>
      <c r="DS2279" s="10"/>
    </row>
    <row r="2280" spans="1:123" s="25" customFormat="1" ht="10.95" customHeight="1" x14ac:dyDescent="0.25">
      <c r="A2280" s="87" t="s">
        <v>348</v>
      </c>
      <c r="B2280" s="88"/>
      <c r="C2280" s="88"/>
      <c r="D2280" s="88"/>
      <c r="E2280" s="89"/>
      <c r="F2280" s="90"/>
      <c r="G2280" s="13"/>
      <c r="H2280" s="13"/>
      <c r="I2280" s="13"/>
      <c r="J2280" s="13"/>
      <c r="K2280" s="14" t="s">
        <v>301</v>
      </c>
      <c r="L2280" s="91">
        <v>5011</v>
      </c>
      <c r="M2280" s="92"/>
      <c r="N2280" s="25" t="str">
        <f>TRIM("TOTAL REVENUE")</f>
        <v>TOTAL REVENUE</v>
      </c>
      <c r="P2280" s="70"/>
      <c r="Q2280" s="10"/>
      <c r="R2280" s="85"/>
      <c r="S2280" s="93"/>
      <c r="T2280" s="25">
        <f>AD2280/T$6</f>
        <v>1413818.82</v>
      </c>
      <c r="V2280" s="25">
        <f>AF2280/V$6</f>
        <v>1409128.0044444443</v>
      </c>
      <c r="X2280" s="25">
        <f>AH2280/X$6</f>
        <v>712007.02666666673</v>
      </c>
      <c r="Z2280" s="25">
        <f>AJ2280/Z$6</f>
        <v>1494906.1166005833</v>
      </c>
      <c r="AA2280" s="93"/>
      <c r="AB2280" s="14">
        <f>AL2280/AB$6</f>
        <v>0</v>
      </c>
      <c r="AC2280" s="65"/>
      <c r="AD2280" s="14">
        <v>4241456.46</v>
      </c>
      <c r="AE2280" s="14"/>
      <c r="AF2280" s="14">
        <v>12682152.039999999</v>
      </c>
      <c r="AG2280" s="14"/>
      <c r="AH2280" s="14">
        <v>8544084.3200000003</v>
      </c>
      <c r="AI2280" s="14"/>
      <c r="AJ2280" s="14">
        <v>17938873.399207</v>
      </c>
      <c r="AK2280" s="65"/>
      <c r="AL2280" s="14">
        <v>0</v>
      </c>
      <c r="AM2280" s="65"/>
      <c r="AN2280" s="25">
        <v>1511740.8</v>
      </c>
      <c r="AO2280" s="25">
        <v>1437477.63</v>
      </c>
      <c r="AP2280" s="25">
        <v>1466182.84</v>
      </c>
      <c r="AQ2280" s="25">
        <v>1406384.96</v>
      </c>
      <c r="AR2280" s="25">
        <v>1312652.5</v>
      </c>
      <c r="AS2280" s="25">
        <v>1512314.42</v>
      </c>
      <c r="AT2280" s="25">
        <v>1382795.15</v>
      </c>
      <c r="AU2280" s="25">
        <v>1479243.02</v>
      </c>
      <c r="AV2280" s="25">
        <v>1347305.53</v>
      </c>
      <c r="AW2280" s="25">
        <v>1310753.52</v>
      </c>
      <c r="AX2280" s="25">
        <v>1465070.92</v>
      </c>
      <c r="AY2280" s="25">
        <v>1465632.02</v>
      </c>
      <c r="AZ2280" s="93"/>
      <c r="BA2280" s="10"/>
      <c r="BB2280" s="10"/>
      <c r="BC2280" s="10"/>
      <c r="BD2280" s="10"/>
      <c r="BE2280" s="10"/>
      <c r="BF2280" s="10"/>
      <c r="BG2280" s="10"/>
      <c r="BH2280" s="10"/>
      <c r="BI2280" s="10"/>
      <c r="BJ2280" s="10"/>
      <c r="BK2280" s="10"/>
      <c r="BL2280" s="10"/>
      <c r="BM2280" s="10"/>
      <c r="BN2280" s="10"/>
      <c r="BO2280" s="10"/>
      <c r="BP2280" s="10"/>
      <c r="BQ2280" s="10"/>
      <c r="BR2280" s="10"/>
      <c r="BS2280" s="10"/>
      <c r="BT2280" s="10"/>
      <c r="BU2280" s="10"/>
      <c r="BV2280" s="10"/>
      <c r="BW2280" s="10"/>
      <c r="BX2280" s="10"/>
      <c r="BY2280" s="10"/>
      <c r="BZ2280" s="10"/>
      <c r="CA2280" s="10"/>
      <c r="CB2280" s="10"/>
      <c r="CC2280" s="10"/>
      <c r="CD2280" s="10"/>
      <c r="CE2280" s="10"/>
      <c r="CF2280" s="10"/>
      <c r="CG2280" s="10"/>
      <c r="CH2280" s="10"/>
      <c r="CI2280" s="10"/>
      <c r="CJ2280" s="10"/>
      <c r="CK2280" s="10"/>
      <c r="CL2280" s="10"/>
      <c r="CM2280" s="10"/>
      <c r="CN2280" s="10"/>
      <c r="CO2280" s="10"/>
      <c r="CP2280" s="10"/>
      <c r="CQ2280" s="10"/>
      <c r="CR2280" s="10"/>
      <c r="CS2280" s="10"/>
      <c r="CT2280" s="10"/>
      <c r="CU2280" s="10"/>
      <c r="CV2280" s="10"/>
      <c r="CW2280" s="10"/>
      <c r="CX2280" s="10"/>
      <c r="CY2280" s="10"/>
      <c r="CZ2280" s="10"/>
      <c r="DA2280" s="10"/>
      <c r="DB2280" s="10"/>
      <c r="DC2280" s="10"/>
      <c r="DD2280" s="10"/>
      <c r="DE2280" s="10"/>
      <c r="DF2280" s="10"/>
      <c r="DG2280" s="10"/>
      <c r="DH2280" s="10"/>
      <c r="DI2280" s="10"/>
      <c r="DJ2280" s="10"/>
      <c r="DK2280" s="10"/>
      <c r="DL2280" s="10"/>
      <c r="DM2280" s="10"/>
      <c r="DN2280" s="10"/>
      <c r="DO2280" s="10"/>
      <c r="DP2280" s="10"/>
      <c r="DQ2280" s="10"/>
      <c r="DR2280" s="10"/>
      <c r="DS2280" s="10"/>
    </row>
    <row r="2281" spans="1:123" s="25" customFormat="1" ht="10.95" customHeight="1" x14ac:dyDescent="0.25">
      <c r="A2281" s="87" t="s">
        <v>348</v>
      </c>
      <c r="B2281" s="88"/>
      <c r="C2281" s="88"/>
      <c r="D2281" s="88"/>
      <c r="E2281" s="89"/>
      <c r="F2281" s="90"/>
      <c r="G2281" s="13"/>
      <c r="H2281" s="13"/>
      <c r="I2281" s="13"/>
      <c r="J2281" s="13"/>
      <c r="K2281" s="14" t="s">
        <v>303</v>
      </c>
      <c r="L2281" s="91">
        <v>5011</v>
      </c>
      <c r="M2281" s="92"/>
      <c r="N2281" s="25" t="str">
        <f>TRIM("      TOTAL EMPLOYEE WAGES")</f>
        <v>TOTAL EMPLOYEE WAGES</v>
      </c>
      <c r="P2281" s="70"/>
      <c r="Q2281" s="10"/>
      <c r="R2281" s="85"/>
      <c r="S2281" s="93"/>
      <c r="T2281" s="25">
        <f>AD2281/T$6</f>
        <v>617116.72666666668</v>
      </c>
      <c r="V2281" s="25">
        <f>AF2281/V$6</f>
        <v>618995.02666666673</v>
      </c>
      <c r="X2281" s="25">
        <f>AH2281/X$6</f>
        <v>322797.15416666667</v>
      </c>
      <c r="Z2281" s="25">
        <f>AJ2281/Z$6</f>
        <v>680853.64632283326</v>
      </c>
      <c r="AA2281" s="93"/>
      <c r="AB2281" s="14">
        <f>AL2281/AB$6</f>
        <v>0</v>
      </c>
      <c r="AC2281" s="65"/>
      <c r="AD2281" s="14">
        <v>1851350.18</v>
      </c>
      <c r="AE2281" s="14"/>
      <c r="AF2281" s="14">
        <v>5570955.2400000002</v>
      </c>
      <c r="AG2281" s="14"/>
      <c r="AH2281" s="14">
        <v>3873565.85</v>
      </c>
      <c r="AI2281" s="14"/>
      <c r="AJ2281" s="14">
        <v>8170243.7558739996</v>
      </c>
      <c r="AK2281" s="65"/>
      <c r="AL2281" s="14">
        <v>0</v>
      </c>
      <c r="AM2281" s="65"/>
      <c r="AN2281" s="25">
        <v>644086.19999999995</v>
      </c>
      <c r="AO2281" s="25">
        <v>635858.25</v>
      </c>
      <c r="AP2281" s="25">
        <v>579538.56000000006</v>
      </c>
      <c r="AQ2281" s="25">
        <v>663272.23</v>
      </c>
      <c r="AR2281" s="25">
        <v>575360.84</v>
      </c>
      <c r="AS2281" s="25">
        <v>647586.93000000005</v>
      </c>
      <c r="AT2281" s="25">
        <v>618764</v>
      </c>
      <c r="AU2281" s="25">
        <v>609166.6</v>
      </c>
      <c r="AV2281" s="25">
        <v>605454.46</v>
      </c>
      <c r="AW2281" s="25">
        <v>622985.31999999995</v>
      </c>
      <c r="AX2281" s="25">
        <v>601327.25</v>
      </c>
      <c r="AY2281" s="25">
        <v>627037.61</v>
      </c>
      <c r="AZ2281" s="93"/>
      <c r="BA2281" s="10"/>
      <c r="BB2281" s="10"/>
      <c r="BC2281" s="10"/>
      <c r="BD2281" s="10"/>
      <c r="BE2281" s="10"/>
      <c r="BF2281" s="10"/>
      <c r="BG2281" s="10"/>
      <c r="BH2281" s="10"/>
      <c r="BI2281" s="10"/>
      <c r="BJ2281" s="10"/>
      <c r="BK2281" s="10"/>
      <c r="BL2281" s="10"/>
      <c r="BM2281" s="10"/>
      <c r="BN2281" s="10"/>
      <c r="BO2281" s="10"/>
      <c r="BP2281" s="10"/>
      <c r="BQ2281" s="10"/>
      <c r="BR2281" s="10"/>
      <c r="BS2281" s="10"/>
      <c r="BT2281" s="10"/>
      <c r="BU2281" s="10"/>
      <c r="BV2281" s="10"/>
      <c r="BW2281" s="10"/>
      <c r="BX2281" s="10"/>
      <c r="BY2281" s="10"/>
      <c r="BZ2281" s="10"/>
      <c r="CA2281" s="10"/>
      <c r="CB2281" s="10"/>
      <c r="CC2281" s="10"/>
      <c r="CD2281" s="10"/>
      <c r="CE2281" s="10"/>
      <c r="CF2281" s="10"/>
      <c r="CG2281" s="10"/>
      <c r="CH2281" s="10"/>
      <c r="CI2281" s="10"/>
      <c r="CJ2281" s="10"/>
      <c r="CK2281" s="10"/>
      <c r="CL2281" s="10"/>
      <c r="CM2281" s="10"/>
      <c r="CN2281" s="10"/>
      <c r="CO2281" s="10"/>
      <c r="CP2281" s="10"/>
      <c r="CQ2281" s="10"/>
      <c r="CR2281" s="10"/>
      <c r="CS2281" s="10"/>
      <c r="CT2281" s="10"/>
      <c r="CU2281" s="10"/>
      <c r="CV2281" s="10"/>
      <c r="CW2281" s="10"/>
      <c r="CX2281" s="10"/>
      <c r="CY2281" s="10"/>
      <c r="CZ2281" s="10"/>
      <c r="DA2281" s="10"/>
      <c r="DB2281" s="10"/>
      <c r="DC2281" s="10"/>
      <c r="DD2281" s="10"/>
      <c r="DE2281" s="10"/>
      <c r="DF2281" s="10"/>
      <c r="DG2281" s="10"/>
      <c r="DH2281" s="10"/>
      <c r="DI2281" s="10"/>
      <c r="DJ2281" s="10"/>
      <c r="DK2281" s="10"/>
      <c r="DL2281" s="10"/>
      <c r="DM2281" s="10"/>
      <c r="DN2281" s="10"/>
      <c r="DO2281" s="10"/>
      <c r="DP2281" s="10"/>
      <c r="DQ2281" s="10"/>
      <c r="DR2281" s="10"/>
      <c r="DS2281" s="10"/>
    </row>
    <row r="2282" spans="1:123" s="25" customFormat="1" ht="10.95" customHeight="1" x14ac:dyDescent="0.25">
      <c r="A2282" s="87" t="s">
        <v>348</v>
      </c>
      <c r="B2282" s="88"/>
      <c r="C2282" s="88"/>
      <c r="D2282" s="88"/>
      <c r="E2282" s="89"/>
      <c r="F2282" s="90"/>
      <c r="G2282" s="13"/>
      <c r="H2282" s="13"/>
      <c r="I2282" s="13"/>
      <c r="J2282" s="13"/>
      <c r="K2282" s="14" t="s">
        <v>305</v>
      </c>
      <c r="L2282" s="91">
        <v>5011</v>
      </c>
      <c r="M2282" s="92"/>
      <c r="N2282" s="25" t="str">
        <f>TRIM("TOTAL COMPENSATION")</f>
        <v>TOTAL COMPENSATION</v>
      </c>
      <c r="P2282" s="70"/>
      <c r="Q2282" s="10"/>
      <c r="R2282" s="85"/>
      <c r="S2282" s="93"/>
      <c r="T2282" s="25">
        <f>AD2282/T$6</f>
        <v>617116.72666666668</v>
      </c>
      <c r="V2282" s="25">
        <f>AF2282/V$6</f>
        <v>618995.02666666673</v>
      </c>
      <c r="X2282" s="25">
        <f>AH2282/X$6</f>
        <v>322797.15416666667</v>
      </c>
      <c r="Z2282" s="25">
        <f>AJ2282/Z$6</f>
        <v>680853.64632283326</v>
      </c>
      <c r="AA2282" s="93"/>
      <c r="AB2282" s="14">
        <f>AL2282/AB$6</f>
        <v>0</v>
      </c>
      <c r="AC2282" s="65"/>
      <c r="AD2282" s="14">
        <v>1851350.18</v>
      </c>
      <c r="AE2282" s="14"/>
      <c r="AF2282" s="14">
        <v>5570955.2400000002</v>
      </c>
      <c r="AG2282" s="14"/>
      <c r="AH2282" s="14">
        <v>3873565.85</v>
      </c>
      <c r="AI2282" s="14"/>
      <c r="AJ2282" s="14">
        <v>8170243.7558739996</v>
      </c>
      <c r="AK2282" s="65"/>
      <c r="AL2282" s="14">
        <v>0</v>
      </c>
      <c r="AM2282" s="65"/>
      <c r="AN2282" s="25">
        <v>644086.19999999995</v>
      </c>
      <c r="AO2282" s="25">
        <v>635858.25</v>
      </c>
      <c r="AP2282" s="25">
        <v>579538.56000000006</v>
      </c>
      <c r="AQ2282" s="25">
        <v>663272.23</v>
      </c>
      <c r="AR2282" s="25">
        <v>575360.84</v>
      </c>
      <c r="AS2282" s="25">
        <v>647586.93000000005</v>
      </c>
      <c r="AT2282" s="25">
        <v>618764</v>
      </c>
      <c r="AU2282" s="25">
        <v>609166.6</v>
      </c>
      <c r="AV2282" s="25">
        <v>605454.46</v>
      </c>
      <c r="AW2282" s="25">
        <v>622985.31999999995</v>
      </c>
      <c r="AX2282" s="25">
        <v>601327.25</v>
      </c>
      <c r="AY2282" s="25">
        <v>627037.61</v>
      </c>
      <c r="AZ2282" s="93"/>
      <c r="BA2282" s="10"/>
      <c r="BB2282" s="10"/>
      <c r="BC2282" s="10"/>
      <c r="BD2282" s="10"/>
      <c r="BE2282" s="10"/>
      <c r="BF2282" s="10"/>
      <c r="BG2282" s="10"/>
      <c r="BH2282" s="10"/>
      <c r="BI2282" s="10"/>
      <c r="BJ2282" s="10"/>
      <c r="BK2282" s="10"/>
      <c r="BL2282" s="10"/>
      <c r="BM2282" s="10"/>
      <c r="BN2282" s="10"/>
      <c r="BO2282" s="10"/>
      <c r="BP2282" s="10"/>
      <c r="BQ2282" s="10"/>
      <c r="BR2282" s="10"/>
      <c r="BS2282" s="10"/>
      <c r="BT2282" s="10"/>
      <c r="BU2282" s="10"/>
      <c r="BV2282" s="10"/>
      <c r="BW2282" s="10"/>
      <c r="BX2282" s="10"/>
      <c r="BY2282" s="10"/>
      <c r="BZ2282" s="10"/>
      <c r="CA2282" s="10"/>
      <c r="CB2282" s="10"/>
      <c r="CC2282" s="10"/>
      <c r="CD2282" s="10"/>
      <c r="CE2282" s="10"/>
      <c r="CF2282" s="10"/>
      <c r="CG2282" s="10"/>
      <c r="CH2282" s="10"/>
      <c r="CI2282" s="10"/>
      <c r="CJ2282" s="10"/>
      <c r="CK2282" s="10"/>
      <c r="CL2282" s="10"/>
      <c r="CM2282" s="10"/>
      <c r="CN2282" s="10"/>
      <c r="CO2282" s="10"/>
      <c r="CP2282" s="10"/>
      <c r="CQ2282" s="10"/>
      <c r="CR2282" s="10"/>
      <c r="CS2282" s="10"/>
      <c r="CT2282" s="10"/>
      <c r="CU2282" s="10"/>
      <c r="CV2282" s="10"/>
      <c r="CW2282" s="10"/>
      <c r="CX2282" s="10"/>
      <c r="CY2282" s="10"/>
      <c r="CZ2282" s="10"/>
      <c r="DA2282" s="10"/>
      <c r="DB2282" s="10"/>
      <c r="DC2282" s="10"/>
      <c r="DD2282" s="10"/>
      <c r="DE2282" s="10"/>
      <c r="DF2282" s="10"/>
      <c r="DG2282" s="10"/>
      <c r="DH2282" s="10"/>
      <c r="DI2282" s="10"/>
      <c r="DJ2282" s="10"/>
      <c r="DK2282" s="10"/>
      <c r="DL2282" s="10"/>
      <c r="DM2282" s="10"/>
      <c r="DN2282" s="10"/>
      <c r="DO2282" s="10"/>
      <c r="DP2282" s="10"/>
      <c r="DQ2282" s="10"/>
      <c r="DR2282" s="10"/>
      <c r="DS2282" s="10"/>
    </row>
    <row r="2283" spans="1:123" x14ac:dyDescent="0.25">
      <c r="A2283" s="75" t="s">
        <v>348</v>
      </c>
      <c r="L2283" s="94"/>
    </row>
    <row r="2284" spans="1:123" s="86" customFormat="1" ht="15" customHeight="1" x14ac:dyDescent="0.25">
      <c r="A2284" s="75" t="s">
        <v>348</v>
      </c>
      <c r="B2284" s="80"/>
      <c r="C2284" s="80"/>
      <c r="D2284" s="80"/>
      <c r="E2284" s="81"/>
      <c r="F2284" s="82"/>
      <c r="G2284" s="81"/>
      <c r="H2284" s="81"/>
      <c r="I2284" s="81"/>
      <c r="J2284" s="81"/>
      <c r="K2284" s="81"/>
      <c r="L2284" s="83">
        <f>L2285</f>
        <v>5011</v>
      </c>
      <c r="M2284" s="84" t="s">
        <v>351</v>
      </c>
      <c r="N2284" s="84"/>
      <c r="O2284" s="84"/>
      <c r="P2284" s="84"/>
      <c r="Q2284" s="84"/>
      <c r="R2284" s="84"/>
      <c r="S2284" s="84"/>
      <c r="T2284" s="84"/>
      <c r="U2284" s="84"/>
      <c r="V2284" s="84"/>
      <c r="W2284" s="84"/>
      <c r="X2284" s="84"/>
      <c r="Y2284" s="84"/>
      <c r="Z2284" s="84"/>
      <c r="AA2284" s="84"/>
      <c r="AB2284" s="81"/>
      <c r="AC2284" s="81"/>
      <c r="AD2284" s="14"/>
      <c r="AE2284" s="14"/>
      <c r="AF2284" s="14"/>
      <c r="AG2284" s="14"/>
      <c r="AH2284" s="14"/>
      <c r="AI2284" s="14"/>
      <c r="AJ2284" s="14"/>
      <c r="AK2284" s="14"/>
      <c r="AL2284" s="14"/>
      <c r="AM2284" s="14"/>
      <c r="AN2284" s="85"/>
      <c r="AO2284" s="85"/>
      <c r="AP2284" s="85"/>
      <c r="AQ2284" s="85"/>
      <c r="AR2284" s="85"/>
      <c r="AS2284" s="85"/>
      <c r="AT2284" s="85"/>
      <c r="AU2284" s="85"/>
      <c r="AV2284" s="85"/>
      <c r="AW2284" s="85"/>
      <c r="AX2284" s="85"/>
      <c r="AY2284" s="85"/>
      <c r="AZ2284" s="84"/>
      <c r="BA2284" s="10"/>
      <c r="BB2284" s="10"/>
      <c r="BC2284" s="10"/>
      <c r="BD2284" s="10"/>
      <c r="BE2284" s="10"/>
      <c r="BF2284" s="10"/>
      <c r="BG2284" s="10"/>
      <c r="BH2284" s="10"/>
      <c r="BI2284" s="10"/>
      <c r="BJ2284" s="10"/>
      <c r="BK2284" s="10"/>
      <c r="BL2284" s="10"/>
      <c r="BM2284" s="10"/>
      <c r="BN2284" s="10"/>
      <c r="BO2284" s="10"/>
      <c r="BP2284" s="10"/>
      <c r="BQ2284" s="10"/>
      <c r="BR2284" s="10"/>
      <c r="BS2284" s="10"/>
      <c r="BT2284" s="10"/>
      <c r="BU2284" s="10"/>
      <c r="BV2284" s="10"/>
      <c r="BW2284" s="10"/>
      <c r="BX2284" s="10"/>
      <c r="BY2284" s="10"/>
      <c r="BZ2284" s="10"/>
      <c r="CA2284" s="10"/>
      <c r="CB2284" s="10"/>
      <c r="CC2284" s="10"/>
      <c r="CD2284" s="10"/>
      <c r="CE2284" s="10"/>
      <c r="CF2284" s="10"/>
      <c r="CG2284" s="10"/>
      <c r="CH2284" s="10"/>
      <c r="CI2284" s="10"/>
      <c r="CJ2284" s="10"/>
      <c r="CK2284" s="10"/>
      <c r="CL2284" s="10"/>
      <c r="CM2284" s="10"/>
      <c r="CN2284" s="10"/>
      <c r="CO2284" s="10"/>
      <c r="CP2284" s="10"/>
      <c r="CQ2284" s="10"/>
      <c r="CR2284" s="10"/>
      <c r="CS2284" s="10"/>
      <c r="CT2284" s="10"/>
      <c r="CU2284" s="10"/>
      <c r="CV2284" s="10"/>
      <c r="CW2284" s="10"/>
      <c r="CX2284" s="10"/>
      <c r="CY2284" s="10"/>
      <c r="CZ2284" s="10"/>
      <c r="DA2284" s="10"/>
      <c r="DB2284" s="10"/>
      <c r="DC2284" s="10"/>
      <c r="DD2284" s="10"/>
      <c r="DE2284" s="10"/>
      <c r="DF2284" s="10"/>
      <c r="DG2284" s="10"/>
      <c r="DH2284" s="10"/>
      <c r="DI2284" s="10"/>
      <c r="DJ2284" s="10"/>
      <c r="DK2284" s="10"/>
      <c r="DL2284" s="10"/>
      <c r="DM2284" s="10"/>
      <c r="DN2284" s="10"/>
      <c r="DO2284" s="10"/>
      <c r="DP2284" s="10"/>
      <c r="DQ2284" s="10"/>
      <c r="DR2284" s="10"/>
      <c r="DS2284" s="10"/>
    </row>
    <row r="2285" spans="1:123" s="101" customFormat="1" ht="10.95" customHeight="1" x14ac:dyDescent="0.25">
      <c r="A2285" s="75" t="s">
        <v>348</v>
      </c>
      <c r="B2285" s="95" t="str">
        <f t="shared" ref="B2285" si="638">IF(E2285&gt;0,"Bud02 " &amp; C2285 &amp;","&amp;D2285&amp;",'"&amp;E2285&amp;"',"&amp;1*R2285)</f>
        <v>Bud02 2020,5011,'xpr003',0.11928</v>
      </c>
      <c r="C2285" s="96">
        <f t="shared" ref="C2285" si="639">$E$5</f>
        <v>2020</v>
      </c>
      <c r="D2285" s="96">
        <v>5011</v>
      </c>
      <c r="E2285" s="97" t="str">
        <f>K2285</f>
        <v>xpr003</v>
      </c>
      <c r="F2285" s="90"/>
      <c r="G2285" s="98">
        <f>IF(""="",1,SUBSTITUTE(SUBSTITUTE("","xxp","xpp"),"xppm13","xppm08"))</f>
        <v>1</v>
      </c>
      <c r="H2285" s="98">
        <f>IF(""="",1,"")</f>
        <v>1</v>
      </c>
      <c r="I2285" s="98">
        <f>IF(""="",1,IF(LEFT("",1)&lt;&gt;"E","",1))</f>
        <v>1</v>
      </c>
      <c r="J2285" s="98">
        <f>IF(""="",1,IF(LEFT("",1)="E","",1))</f>
        <v>1</v>
      </c>
      <c r="K2285" s="99" t="s">
        <v>352</v>
      </c>
      <c r="L2285" s="91">
        <v>5011</v>
      </c>
      <c r="M2285" s="100" t="str">
        <f>IF(LEFT($G2285,4)="xppm","*","")</f>
        <v/>
      </c>
      <c r="N2285" s="101" t="str">
        <f>UPPER(TRIM("        NON_PRODUCTIVE RATE (NON-EXEMPT)"))</f>
        <v>NON_PRODUCTIVE RATE (NON-EXEMPT)</v>
      </c>
      <c r="P2285" s="102"/>
      <c r="R2285" s="103">
        <f>IFERROR(IF(1*AB2285&gt;0,AB2285,Z2285),Z2285)</f>
        <v>0.11928</v>
      </c>
      <c r="S2285" s="104"/>
      <c r="T2285" s="105">
        <f>IFERROR(IF(LEFT($G2285,4)="xppm",AD2285/VLOOKUP($G2285,$K$11:$Z$28,T$1,0),IF(LEFT($J2285,1)="E",AD2285/VLOOKUP($J2285,$K$11:$Z$28,T$1,0),AD2285/T$6)),"")</f>
        <v>0</v>
      </c>
      <c r="U2285" s="105"/>
      <c r="V2285" s="105">
        <f>IFERROR(IF(LEFT($G2285,4)="xppm",AF2285/VLOOKUP($G2285,$K$11:$Z$28,V$1,0),IF(LEFT($J2285,1)="E",AF2285/VLOOKUP($J2285,$K$11:$Z$28,V$1,0),AF2285/V$6)),"")</f>
        <v>0</v>
      </c>
      <c r="W2285" s="105"/>
      <c r="X2285" s="105">
        <f>IFERROR(IF(LEFT($G2285,4)="xppm",AH2285/VLOOKUP($G2285,$K$11:$Z$28,X$1,0),IF(LEFT($J2285,1)="E",AH2285/VLOOKUP($J2285,$K$11:$Z$28,X$1,0),AH2285/X$6)),"")</f>
        <v>0</v>
      </c>
      <c r="Y2285" s="105"/>
      <c r="Z2285" s="105">
        <f>IFERROR(IF(LEFT($G2285,4)="xppm",AJ2285/VLOOKUP($G2285,$K$11:$Z$28,Z$1,0),IF(LEFT($J2285,1)="E",AJ2285/VLOOKUP($J2285,$K$11:$Z$28,Z$1,0),AJ2285/Z$6)),"")</f>
        <v>0.11928</v>
      </c>
      <c r="AA2285" s="104"/>
      <c r="AB2285" s="106">
        <f>IFERROR(IF(LEFT($G2285,4)="xppm",AL2285/VLOOKUP($G2285,$K$11:$Z$28,AB$1,0),IF(LEFT($J2285,1)="E",AL2285/VLOOKUP($J2285,$K$11:$AB$28,AB$1,0),AL2285/AB$6)),"")</f>
        <v>0</v>
      </c>
      <c r="AC2285" s="107"/>
      <c r="AD2285" s="106"/>
      <c r="AE2285" s="106"/>
      <c r="AF2285" s="106"/>
      <c r="AG2285" s="106"/>
      <c r="AH2285" s="106"/>
      <c r="AI2285" s="106"/>
      <c r="AJ2285" s="106">
        <v>1.43136</v>
      </c>
      <c r="AK2285" s="107"/>
      <c r="AL2285" s="106">
        <v>0</v>
      </c>
      <c r="AM2285" s="107"/>
      <c r="AN2285" s="105"/>
      <c r="AO2285" s="105"/>
      <c r="AP2285" s="105"/>
      <c r="AQ2285" s="105"/>
      <c r="AR2285" s="105"/>
      <c r="AS2285" s="105"/>
      <c r="AT2285" s="105"/>
      <c r="AU2285" s="105"/>
      <c r="AV2285" s="105"/>
      <c r="AW2285" s="105"/>
      <c r="AX2285" s="105"/>
      <c r="AY2285" s="105"/>
      <c r="AZ2285" s="108"/>
      <c r="BA2285" s="10"/>
      <c r="BB2285" s="10"/>
      <c r="BC2285" s="10"/>
      <c r="BD2285" s="10"/>
      <c r="BE2285" s="10"/>
      <c r="BF2285" s="10"/>
      <c r="BG2285" s="10"/>
      <c r="BH2285" s="10"/>
      <c r="BI2285" s="10"/>
      <c r="BJ2285" s="10"/>
      <c r="BK2285" s="10"/>
      <c r="BL2285" s="10"/>
      <c r="BM2285" s="10"/>
      <c r="BN2285" s="10"/>
      <c r="BO2285" s="10"/>
      <c r="BP2285" s="10"/>
      <c r="BQ2285" s="10"/>
      <c r="BR2285" s="10"/>
      <c r="BS2285" s="10"/>
      <c r="BT2285" s="10"/>
      <c r="BU2285" s="10"/>
      <c r="BV2285" s="10"/>
      <c r="BW2285" s="10"/>
      <c r="BX2285" s="10"/>
      <c r="BY2285" s="10"/>
      <c r="BZ2285" s="10"/>
      <c r="CA2285" s="10"/>
      <c r="CB2285" s="10"/>
      <c r="CC2285" s="10"/>
      <c r="CD2285" s="10"/>
      <c r="CE2285" s="10"/>
      <c r="CF2285" s="10"/>
      <c r="CG2285" s="10"/>
      <c r="CH2285" s="10"/>
      <c r="CI2285" s="10"/>
      <c r="CJ2285" s="10"/>
      <c r="CK2285" s="10"/>
      <c r="CL2285" s="10"/>
      <c r="CM2285" s="10"/>
      <c r="CN2285" s="10"/>
      <c r="CO2285" s="10"/>
      <c r="CP2285" s="10"/>
      <c r="CQ2285" s="10"/>
      <c r="CR2285" s="10"/>
      <c r="CS2285" s="10"/>
      <c r="CT2285" s="10"/>
      <c r="CU2285" s="10"/>
      <c r="CV2285" s="10"/>
      <c r="CW2285" s="10"/>
      <c r="CX2285" s="10"/>
      <c r="CY2285" s="10"/>
      <c r="CZ2285" s="10"/>
      <c r="DA2285" s="10"/>
      <c r="DB2285" s="10"/>
      <c r="DC2285" s="10"/>
      <c r="DD2285" s="10"/>
      <c r="DE2285" s="10"/>
      <c r="DF2285" s="10"/>
      <c r="DG2285" s="10"/>
      <c r="DH2285" s="10"/>
      <c r="DI2285" s="10"/>
      <c r="DJ2285" s="10"/>
      <c r="DK2285" s="10"/>
      <c r="DL2285" s="10"/>
      <c r="DM2285" s="10"/>
      <c r="DN2285" s="10"/>
      <c r="DO2285" s="10"/>
      <c r="DP2285" s="10"/>
      <c r="DQ2285" s="10"/>
      <c r="DR2285" s="10"/>
      <c r="DS2285" s="10"/>
    </row>
    <row r="2286" spans="1:123" s="101" customFormat="1" ht="10.95" customHeight="1" x14ac:dyDescent="0.25">
      <c r="A2286" s="75" t="s">
        <v>348</v>
      </c>
      <c r="B2286" s="95" t="str">
        <f>IF(E2286&gt;0,"Bud02 " &amp; C2286 &amp;","&amp;D2286&amp;",'"&amp;E2286&amp;"',"&amp;1*R2286)</f>
        <v>Bud02 2020,5011,'xpr007',0</v>
      </c>
      <c r="C2286" s="96">
        <f>$E$5</f>
        <v>2020</v>
      </c>
      <c r="D2286" s="96">
        <v>5011</v>
      </c>
      <c r="E2286" s="97" t="str">
        <f>K2286</f>
        <v>xpr007</v>
      </c>
      <c r="F2286" s="90"/>
      <c r="G2286" s="98">
        <f>IF(""="",1,SUBSTITUTE(SUBSTITUTE("","xxp","xpp"),"xppm13","xppm08"))</f>
        <v>1</v>
      </c>
      <c r="H2286" s="98">
        <f>IF(""="",1,"")</f>
        <v>1</v>
      </c>
      <c r="I2286" s="98">
        <f>IF(""="",1,IF(LEFT("",1)&lt;&gt;"E","",1))</f>
        <v>1</v>
      </c>
      <c r="J2286" s="98">
        <f>IF(""="",1,IF(LEFT("",1)="E","",1))</f>
        <v>1</v>
      </c>
      <c r="K2286" s="99" t="s">
        <v>353</v>
      </c>
      <c r="L2286" s="91">
        <v>5011</v>
      </c>
      <c r="M2286" s="100" t="str">
        <f>IF(LEFT($G2286,4)="xppm","*","")</f>
        <v/>
      </c>
      <c r="N2286" s="101" t="str">
        <f>UPPER(TRIM("        NON_PRODUCTIVE RATE (EXEMPT)"))</f>
        <v>NON_PRODUCTIVE RATE (EXEMPT)</v>
      </c>
      <c r="P2286" s="102"/>
      <c r="R2286" s="103">
        <f>IFERROR(IF(1*AB2286&gt;0,AB2286,Z2286),Z2286)</f>
        <v>0</v>
      </c>
      <c r="S2286" s="104"/>
      <c r="T2286" s="105">
        <f>IFERROR(IF(LEFT($G2286,4)="xppm",AD2286/VLOOKUP($G2286,$K$11:$Z$28,T$1,0),IF(LEFT($J2286,1)="E",AD2286/VLOOKUP($J2286,$K$11:$Z$28,T$1,0),AD2286/T$6)),"")</f>
        <v>0</v>
      </c>
      <c r="U2286" s="105"/>
      <c r="V2286" s="105">
        <f>IFERROR(IF(LEFT($G2286,4)="xppm",AF2286/VLOOKUP($G2286,$K$11:$Z$28,V$1,0),IF(LEFT($J2286,1)="E",AF2286/VLOOKUP($J2286,$K$11:$Z$28,V$1,0),AF2286/V$6)),"")</f>
        <v>0</v>
      </c>
      <c r="W2286" s="105"/>
      <c r="X2286" s="105">
        <f>IFERROR(IF(LEFT($G2286,4)="xppm",AH2286/VLOOKUP($G2286,$K$11:$Z$28,X$1,0),IF(LEFT($J2286,1)="E",AH2286/VLOOKUP($J2286,$K$11:$Z$28,X$1,0),AH2286/X$6)),"")</f>
        <v>0</v>
      </c>
      <c r="Y2286" s="105"/>
      <c r="Z2286" s="105">
        <f>IFERROR(IF(LEFT($G2286,4)="xppm",AJ2286/VLOOKUP($G2286,$K$11:$Z$28,Z$1,0),IF(LEFT($J2286,1)="E",AJ2286/VLOOKUP($J2286,$K$11:$Z$28,Z$1,0),AJ2286/Z$6)),"")</f>
        <v>0</v>
      </c>
      <c r="AA2286" s="104"/>
      <c r="AB2286" s="106">
        <f>IFERROR(IF(LEFT($G2286,4)="xppm",AL2286/VLOOKUP($G2286,$K$11:$Z$28,AB$1,0),IF(LEFT($J2286,1)="E",AL2286/VLOOKUP($J2286,$K$11:$AB$28,AB$1,0),AL2286/AB$6)),"")</f>
        <v>0</v>
      </c>
      <c r="AC2286" s="107"/>
      <c r="AD2286" s="106"/>
      <c r="AE2286" s="106"/>
      <c r="AF2286" s="106"/>
      <c r="AG2286" s="106"/>
      <c r="AH2286" s="106"/>
      <c r="AI2286" s="106"/>
      <c r="AJ2286" s="106">
        <v>0</v>
      </c>
      <c r="AK2286" s="107"/>
      <c r="AL2286" s="106">
        <v>0</v>
      </c>
      <c r="AM2286" s="107"/>
      <c r="AN2286" s="105"/>
      <c r="AO2286" s="105"/>
      <c r="AP2286" s="105"/>
      <c r="AQ2286" s="105"/>
      <c r="AR2286" s="105"/>
      <c r="AS2286" s="105"/>
      <c r="AT2286" s="105"/>
      <c r="AU2286" s="105"/>
      <c r="AV2286" s="105"/>
      <c r="AW2286" s="105"/>
      <c r="AX2286" s="105"/>
      <c r="AY2286" s="105"/>
      <c r="AZ2286" s="108"/>
      <c r="BA2286" s="10"/>
      <c r="BB2286" s="10"/>
      <c r="BC2286" s="10"/>
      <c r="BD2286" s="10"/>
      <c r="BE2286" s="10"/>
      <c r="BF2286" s="10"/>
      <c r="BG2286" s="10"/>
      <c r="BH2286" s="10"/>
      <c r="BI2286" s="10"/>
      <c r="BJ2286" s="10"/>
      <c r="BK2286" s="10"/>
      <c r="BL2286" s="10"/>
      <c r="BM2286" s="10"/>
      <c r="BN2286" s="10"/>
      <c r="BO2286" s="10"/>
      <c r="BP2286" s="10"/>
      <c r="BQ2286" s="10"/>
      <c r="BR2286" s="10"/>
      <c r="BS2286" s="10"/>
      <c r="BT2286" s="10"/>
      <c r="BU2286" s="10"/>
      <c r="BV2286" s="10"/>
      <c r="BW2286" s="10"/>
      <c r="BX2286" s="10"/>
      <c r="BY2286" s="10"/>
      <c r="BZ2286" s="10"/>
      <c r="CA2286" s="10"/>
      <c r="CB2286" s="10"/>
      <c r="CC2286" s="10"/>
      <c r="CD2286" s="10"/>
      <c r="CE2286" s="10"/>
      <c r="CF2286" s="10"/>
      <c r="CG2286" s="10"/>
      <c r="CH2286" s="10"/>
      <c r="CI2286" s="10"/>
      <c r="CJ2286" s="10"/>
      <c r="CK2286" s="10"/>
      <c r="CL2286" s="10"/>
      <c r="CM2286" s="10"/>
      <c r="CN2286" s="10"/>
      <c r="CO2286" s="10"/>
      <c r="CP2286" s="10"/>
      <c r="CQ2286" s="10"/>
      <c r="CR2286" s="10"/>
      <c r="CS2286" s="10"/>
      <c r="CT2286" s="10"/>
      <c r="CU2286" s="10"/>
      <c r="CV2286" s="10"/>
      <c r="CW2286" s="10"/>
      <c r="CX2286" s="10"/>
      <c r="CY2286" s="10"/>
      <c r="CZ2286" s="10"/>
      <c r="DA2286" s="10"/>
      <c r="DB2286" s="10"/>
      <c r="DC2286" s="10"/>
      <c r="DD2286" s="10"/>
      <c r="DE2286" s="10"/>
      <c r="DF2286" s="10"/>
      <c r="DG2286" s="10"/>
      <c r="DH2286" s="10"/>
      <c r="DI2286" s="10"/>
      <c r="DJ2286" s="10"/>
      <c r="DK2286" s="10"/>
      <c r="DL2286" s="10"/>
      <c r="DM2286" s="10"/>
      <c r="DN2286" s="10"/>
      <c r="DO2286" s="10"/>
      <c r="DP2286" s="10"/>
      <c r="DQ2286" s="10"/>
      <c r="DR2286" s="10"/>
      <c r="DS2286" s="10"/>
    </row>
    <row r="2287" spans="1:123" x14ac:dyDescent="0.25">
      <c r="A2287" s="75" t="s">
        <v>348</v>
      </c>
      <c r="L2287" s="94"/>
    </row>
    <row r="2288" spans="1:123" s="86" customFormat="1" ht="15" customHeight="1" x14ac:dyDescent="0.25">
      <c r="A2288" s="75" t="s">
        <v>348</v>
      </c>
      <c r="B2288" s="80"/>
      <c r="C2288" s="80"/>
      <c r="D2288" s="80"/>
      <c r="E2288" s="81"/>
      <c r="F2288" s="82"/>
      <c r="G2288" s="81"/>
      <c r="H2288" s="81"/>
      <c r="I2288" s="81"/>
      <c r="J2288" s="81"/>
      <c r="K2288" s="81"/>
      <c r="L2288" s="83">
        <f>L2289</f>
        <v>5011</v>
      </c>
      <c r="M2288" s="84" t="s">
        <v>354</v>
      </c>
      <c r="N2288" s="84"/>
      <c r="O2288" s="84"/>
      <c r="P2288" s="84"/>
      <c r="Q2288" s="84"/>
      <c r="R2288" s="84"/>
      <c r="S2288" s="84"/>
      <c r="T2288" s="84"/>
      <c r="U2288" s="84"/>
      <c r="V2288" s="84"/>
      <c r="W2288" s="84"/>
      <c r="X2288" s="84"/>
      <c r="Y2288" s="84"/>
      <c r="Z2288" s="84"/>
      <c r="AA2288" s="84"/>
      <c r="AB2288" s="81"/>
      <c r="AC2288" s="81"/>
      <c r="AD2288" s="14"/>
      <c r="AE2288" s="14"/>
      <c r="AF2288" s="14"/>
      <c r="AG2288" s="14"/>
      <c r="AH2288" s="14"/>
      <c r="AI2288" s="14"/>
      <c r="AJ2288" s="14"/>
      <c r="AK2288" s="14"/>
      <c r="AL2288" s="14"/>
      <c r="AM2288" s="14"/>
      <c r="AN2288" s="85"/>
      <c r="AO2288" s="85"/>
      <c r="AP2288" s="85"/>
      <c r="AQ2288" s="85"/>
      <c r="AR2288" s="85"/>
      <c r="AS2288" s="85"/>
      <c r="AT2288" s="85"/>
      <c r="AU2288" s="85"/>
      <c r="AV2288" s="85"/>
      <c r="AW2288" s="85"/>
      <c r="AX2288" s="85"/>
      <c r="AY2288" s="85"/>
      <c r="AZ2288" s="84"/>
      <c r="BA2288" s="10"/>
      <c r="BB2288" s="10"/>
      <c r="BC2288" s="10"/>
      <c r="BD2288" s="10"/>
      <c r="BE2288" s="10"/>
      <c r="BF2288" s="10"/>
      <c r="BG2288" s="10"/>
      <c r="BH2288" s="10"/>
      <c r="BI2288" s="10"/>
      <c r="BJ2288" s="10"/>
      <c r="BK2288" s="10"/>
      <c r="BL2288" s="10"/>
      <c r="BM2288" s="10"/>
      <c r="BN2288" s="10"/>
      <c r="BO2288" s="10"/>
      <c r="BP2288" s="10"/>
      <c r="BQ2288" s="10"/>
      <c r="BR2288" s="10"/>
      <c r="BS2288" s="10"/>
      <c r="BT2288" s="10"/>
      <c r="BU2288" s="10"/>
      <c r="BV2288" s="10"/>
      <c r="BW2288" s="10"/>
      <c r="BX2288" s="10"/>
      <c r="BY2288" s="10"/>
      <c r="BZ2288" s="10"/>
      <c r="CA2288" s="10"/>
      <c r="CB2288" s="10"/>
      <c r="CC2288" s="10"/>
      <c r="CD2288" s="10"/>
      <c r="CE2288" s="10"/>
      <c r="CF2288" s="10"/>
      <c r="CG2288" s="10"/>
      <c r="CH2288" s="10"/>
      <c r="CI2288" s="10"/>
      <c r="CJ2288" s="10"/>
      <c r="CK2288" s="10"/>
      <c r="CL2288" s="10"/>
      <c r="CM2288" s="10"/>
      <c r="CN2288" s="10"/>
      <c r="CO2288" s="10"/>
      <c r="CP2288" s="10"/>
      <c r="CQ2288" s="10"/>
      <c r="CR2288" s="10"/>
      <c r="CS2288" s="10"/>
      <c r="CT2288" s="10"/>
      <c r="CU2288" s="10"/>
      <c r="CV2288" s="10"/>
      <c r="CW2288" s="10"/>
      <c r="CX2288" s="10"/>
      <c r="CY2288" s="10"/>
      <c r="CZ2288" s="10"/>
      <c r="DA2288" s="10"/>
      <c r="DB2288" s="10"/>
      <c r="DC2288" s="10"/>
      <c r="DD2288" s="10"/>
      <c r="DE2288" s="10"/>
      <c r="DF2288" s="10"/>
      <c r="DG2288" s="10"/>
      <c r="DH2288" s="10"/>
      <c r="DI2288" s="10"/>
      <c r="DJ2288" s="10"/>
      <c r="DK2288" s="10"/>
      <c r="DL2288" s="10"/>
      <c r="DM2288" s="10"/>
      <c r="DN2288" s="10"/>
      <c r="DO2288" s="10"/>
      <c r="DP2288" s="10"/>
      <c r="DQ2288" s="10"/>
      <c r="DR2288" s="10"/>
      <c r="DS2288" s="10"/>
    </row>
    <row r="2289" spans="1:123" s="101" customFormat="1" ht="10.95" customHeight="1" x14ac:dyDescent="0.25">
      <c r="A2289" s="75" t="s">
        <v>348</v>
      </c>
      <c r="B2289" s="95" t="str">
        <f t="shared" ref="B2289:B2292" si="640">IF(E2289&gt;0,"Bud02 " &amp; C2289 &amp;","&amp;D2289&amp;",'"&amp;E2289&amp;"',"&amp;1*R2289)</f>
        <v>Bud02 2020,5011,'xpr005',0.0032145927926533</v>
      </c>
      <c r="C2289" s="96">
        <f t="shared" ref="C2289:C2292" si="641">$E$5</f>
        <v>2020</v>
      </c>
      <c r="D2289" s="96">
        <v>5011</v>
      </c>
      <c r="E2289" s="97" t="str">
        <f>IF(LEFT(H2289,1) = "x",H2289,F2289)</f>
        <v>xpr005</v>
      </c>
      <c r="F2289" s="90">
        <v>500000</v>
      </c>
      <c r="G2289" s="98">
        <f>IF(""="",1,SUBSTITUTE(SUBSTITUTE("","xxp","xpp"),"xppm13","xppm08"))</f>
        <v>1</v>
      </c>
      <c r="H2289" s="98" t="str">
        <f>IF("xpr005"="",1,"xpr005")</f>
        <v>xpr005</v>
      </c>
      <c r="I2289" s="98">
        <f>IF("Ew57z"="",1,IF(LEFT("Ew57z",1)&lt;&gt;"E","Ew57z",1))</f>
        <v>1</v>
      </c>
      <c r="J2289" s="98" t="str">
        <f>IF("Ew57z"="",1,IF(LEFT("Ew57z",1)="E","Ew57z",1))</f>
        <v>Ew57z</v>
      </c>
      <c r="K2289" s="99" t="s">
        <v>355</v>
      </c>
      <c r="L2289" s="91">
        <v>5011</v>
      </c>
      <c r="M2289" s="100" t="str">
        <f>IF(LEFT($G2289,4)="xppm","*","")</f>
        <v/>
      </c>
      <c r="N2289" s="101" t="str">
        <f>UPPER(TRIM("          PAYROLL TAXES"))</f>
        <v>PAYROLL TAXES</v>
      </c>
      <c r="P2289" s="102" t="s">
        <v>356</v>
      </c>
      <c r="R2289" s="109">
        <f>IFERROR(IF(1*AB2289&gt;0,AB2289,V2289),V2289)</f>
        <v>3.2145927926533003E-3</v>
      </c>
      <c r="S2289" s="108"/>
      <c r="T2289" s="101">
        <f>IFERROR(IF(LEFT($G2289,4)="xppm",AD2289/VLOOKUP($G2289,$K$11:$Z$28,T$1,0),IF(LEFT($J2289,1)="E",AD2289/VLOOKUP($J2289,$K$11:$Z$28,T$1,0),AD2289/T$6)),"")</f>
        <v>2.9695805800795646E-3</v>
      </c>
      <c r="V2289" s="101">
        <f>IFERROR(IF(LEFT($G2289,4)="xppm",AF2289/VLOOKUP($G2289,$K$11:$Z$28,V$1,0),IF(LEFT($J2289,1)="E",AF2289/VLOOKUP($J2289,$K$11:$Z$28,V$1,0),AF2289/V$6)),"")</f>
        <v>3.2145927926533003E-3</v>
      </c>
      <c r="X2289" s="101">
        <f>IFERROR(IF(LEFT($G2289,4)="xppm",AH2289/VLOOKUP($G2289,$K$11:$Z$28,X$1,0),IF(LEFT($J2289,1)="E",AH2289/VLOOKUP($J2289,$K$11:$Z$28,X$1,0),AH2289/X$6)),"")</f>
        <v>2.0338561282632361E-3</v>
      </c>
      <c r="Z2289" s="101">
        <f>IFERROR(IF(LEFT($G2289,4)="xppm",AJ2289/VLOOKUP($G2289,$K$11:$Z$28,Z$1,0),IF(LEFT($J2289,1)="E",AJ2289/VLOOKUP($J2289,$K$11:$Z$28,Z$1,0),AJ2289/Z$6)),"")</f>
        <v>3.5080145573375679E-3</v>
      </c>
      <c r="AA2289" s="108"/>
      <c r="AB2289" s="99" t="str">
        <f>IFERROR(IF(LEFT($G2289,4)="xppm",AL2289/VLOOKUP($G2289,$K$11:$Z$28,AB$1,0),IF(LEFT($J2289,1)="E",AL2289/VLOOKUP($J2289,$K$11:$AB$28,AB$1,0),AL2289/AB$6)),"")</f>
        <v/>
      </c>
      <c r="AC2289" s="110"/>
      <c r="AD2289" s="14">
        <v>143751.16</v>
      </c>
      <c r="AE2289" s="14"/>
      <c r="AF2289" s="14">
        <v>459277.24</v>
      </c>
      <c r="AG2289" s="14"/>
      <c r="AH2289" s="14">
        <v>313018.83</v>
      </c>
      <c r="AI2289" s="14"/>
      <c r="AJ2289" s="14">
        <v>635100.39137700002</v>
      </c>
      <c r="AK2289" s="65"/>
      <c r="AL2289" s="14">
        <v>0</v>
      </c>
      <c r="AM2289" s="65"/>
      <c r="AN2289" s="25">
        <v>50465.99</v>
      </c>
      <c r="AO2289" s="25">
        <v>48856.74</v>
      </c>
      <c r="AP2289" s="25">
        <v>57295.14</v>
      </c>
      <c r="AQ2289" s="25">
        <v>65233.08</v>
      </c>
      <c r="AR2289" s="25">
        <v>51196.36</v>
      </c>
      <c r="AS2289" s="25">
        <v>53351.7</v>
      </c>
      <c r="AT2289" s="25">
        <v>49091.24</v>
      </c>
      <c r="AU2289" s="25">
        <v>49414.19</v>
      </c>
      <c r="AV2289" s="25">
        <v>47239.51</v>
      </c>
      <c r="AW2289" s="25">
        <v>48463.7</v>
      </c>
      <c r="AX2289" s="25">
        <v>47281.84</v>
      </c>
      <c r="AY2289" s="25">
        <v>48005.62</v>
      </c>
      <c r="AZ2289" s="108"/>
      <c r="BA2289" s="10"/>
      <c r="BB2289" s="10"/>
      <c r="BC2289" s="10"/>
      <c r="BD2289" s="10"/>
      <c r="BE2289" s="10"/>
      <c r="BF2289" s="10"/>
      <c r="BG2289" s="10"/>
      <c r="BH2289" s="10"/>
      <c r="BI2289" s="10"/>
      <c r="BJ2289" s="10"/>
      <c r="BK2289" s="10"/>
      <c r="BL2289" s="10"/>
      <c r="BM2289" s="10"/>
      <c r="BN2289" s="10"/>
      <c r="BO2289" s="10"/>
      <c r="BP2289" s="10"/>
      <c r="BQ2289" s="10"/>
      <c r="BR2289" s="10"/>
      <c r="BS2289" s="10"/>
      <c r="BT2289" s="10"/>
      <c r="BU2289" s="10"/>
      <c r="BV2289" s="10"/>
      <c r="BW2289" s="10"/>
      <c r="BX2289" s="10"/>
      <c r="BY2289" s="10"/>
      <c r="BZ2289" s="10"/>
      <c r="CA2289" s="10"/>
      <c r="CB2289" s="10"/>
      <c r="CC2289" s="10"/>
      <c r="CD2289" s="10"/>
      <c r="CE2289" s="10"/>
      <c r="CF2289" s="10"/>
      <c r="CG2289" s="10"/>
      <c r="CH2289" s="10"/>
      <c r="CI2289" s="10"/>
      <c r="CJ2289" s="10"/>
      <c r="CK2289" s="10"/>
      <c r="CL2289" s="10"/>
      <c r="CM2289" s="10"/>
      <c r="CN2289" s="10"/>
      <c r="CO2289" s="10"/>
      <c r="CP2289" s="10"/>
      <c r="CQ2289" s="10"/>
      <c r="CR2289" s="10"/>
      <c r="CS2289" s="10"/>
      <c r="CT2289" s="10"/>
      <c r="CU2289" s="10"/>
      <c r="CV2289" s="10"/>
      <c r="CW2289" s="10"/>
      <c r="CX2289" s="10"/>
      <c r="CY2289" s="10"/>
      <c r="CZ2289" s="10"/>
      <c r="DA2289" s="10"/>
      <c r="DB2289" s="10"/>
      <c r="DC2289" s="10"/>
      <c r="DD2289" s="10"/>
      <c r="DE2289" s="10"/>
      <c r="DF2289" s="10"/>
      <c r="DG2289" s="10"/>
      <c r="DH2289" s="10"/>
      <c r="DI2289" s="10"/>
      <c r="DJ2289" s="10"/>
      <c r="DK2289" s="10"/>
      <c r="DL2289" s="10"/>
      <c r="DM2289" s="10"/>
      <c r="DN2289" s="10"/>
      <c r="DO2289" s="10"/>
      <c r="DP2289" s="10"/>
      <c r="DQ2289" s="10"/>
      <c r="DR2289" s="10"/>
      <c r="DS2289" s="10"/>
    </row>
    <row r="2290" spans="1:123" s="101" customFormat="1" ht="10.95" customHeight="1" x14ac:dyDescent="0.25">
      <c r="A2290" s="75" t="s">
        <v>348</v>
      </c>
      <c r="B2290" s="95" t="str">
        <f t="shared" si="640"/>
        <v>Bud02 2020,5011,'xpr002',0.00151472585130809</v>
      </c>
      <c r="C2290" s="96">
        <f t="shared" si="641"/>
        <v>2020</v>
      </c>
      <c r="D2290" s="96">
        <v>5011</v>
      </c>
      <c r="E2290" s="97" t="str">
        <f>IF(LEFT(H2290,1) = "x",H2290,F2290)</f>
        <v>xpr002</v>
      </c>
      <c r="F2290" s="90">
        <v>501100</v>
      </c>
      <c r="G2290" s="98">
        <f>IF(""="",1,SUBSTITUTE(SUBSTITUTE("","xxp","xpp"),"xppm13","xppm08"))</f>
        <v>1</v>
      </c>
      <c r="H2290" s="98" t="str">
        <f>IF("xpr002"="",1,"xpr002")</f>
        <v>xpr002</v>
      </c>
      <c r="I2290" s="98">
        <f>IF("Ewz"="",1,IF(LEFT("Ewz",1)&lt;&gt;"E","Ewz",1))</f>
        <v>1</v>
      </c>
      <c r="J2290" s="98" t="str">
        <f>IF("Ewz"="",1,IF(LEFT("Ewz",1)="E","Ewz",1))</f>
        <v>Ewz</v>
      </c>
      <c r="K2290" s="99" t="s">
        <v>357</v>
      </c>
      <c r="L2290" s="91">
        <v>5011</v>
      </c>
      <c r="M2290" s="100" t="str">
        <f>IF(LEFT($G2290,4)="xppm","*","")</f>
        <v/>
      </c>
      <c r="N2290" s="101" t="str">
        <f>UPPER(TRIM("          HEALTH INSURANCE"))</f>
        <v>HEALTH INSURANCE</v>
      </c>
      <c r="P2290" s="102" t="s">
        <v>356</v>
      </c>
      <c r="R2290" s="109">
        <f>IFERROR(IF(1*AB2290&gt;0,AB2290,V2290),V2290)</f>
        <v>1.5147258513080934E-3</v>
      </c>
      <c r="S2290" s="108"/>
      <c r="T2290" s="101">
        <f>IFERROR(IF(LEFT($G2290,4)="xppm",AD2290/VLOOKUP($G2290,$K$11:$Z$28,T$1,0),IF(LEFT($J2290,1)="E",AD2290/VLOOKUP($J2290,$K$11:$Z$28,T$1,0),AD2290/T$6)),"")</f>
        <v>1.2692496551060086E-3</v>
      </c>
      <c r="V2290" s="101">
        <f>IFERROR(IF(LEFT($G2290,4)="xppm",AF2290/VLOOKUP($G2290,$K$11:$Z$28,V$1,0),IF(LEFT($J2290,1)="E",AF2290/VLOOKUP($J2290,$K$11:$Z$28,V$1,0),AF2290/V$6)),"")</f>
        <v>1.5147258513080934E-3</v>
      </c>
      <c r="X2290" s="101">
        <f>IFERROR(IF(LEFT($G2290,4)="xppm",AH2290/VLOOKUP($G2290,$K$11:$Z$28,X$1,0),IF(LEFT($J2290,1)="E",AH2290/VLOOKUP($J2290,$K$11:$Z$28,X$1,0),AH2290/X$6)),"")</f>
        <v>9.6825658474941883E-4</v>
      </c>
      <c r="Z2290" s="101">
        <f>IFERROR(IF(LEFT($G2290,4)="xppm",AJ2290/VLOOKUP($G2290,$K$11:$Z$28,Z$1,0),IF(LEFT($J2290,1)="E",AJ2290/VLOOKUP($J2290,$K$11:$Z$28,Z$1,0),AJ2290/Z$6)),"")</f>
        <v>1.5541972803221026E-3</v>
      </c>
      <c r="AA2290" s="108"/>
      <c r="AB2290" s="99" t="str">
        <f>IFERROR(IF(LEFT($G2290,4)="xppm",AL2290/VLOOKUP($G2290,$K$11:$Z$28,AB$1,0),IF(LEFT($J2290,1)="E",AL2290/VLOOKUP($J2290,$K$11:$AB$28,AB$1,0),AL2290/AB$6)),"")</f>
        <v/>
      </c>
      <c r="AC2290" s="110"/>
      <c r="AD2290" s="14">
        <v>63044</v>
      </c>
      <c r="AE2290" s="14"/>
      <c r="AF2290" s="14">
        <v>221506.86</v>
      </c>
      <c r="AG2290" s="14"/>
      <c r="AH2290" s="14">
        <v>151351.07999999999</v>
      </c>
      <c r="AI2290" s="14"/>
      <c r="AJ2290" s="14">
        <v>289957.400004</v>
      </c>
      <c r="AK2290" s="65"/>
      <c r="AL2290" s="14">
        <v>0</v>
      </c>
      <c r="AM2290" s="65"/>
      <c r="AN2290" s="25">
        <v>26022.13</v>
      </c>
      <c r="AO2290" s="25">
        <v>22696.38</v>
      </c>
      <c r="AP2290" s="25">
        <v>30143.22</v>
      </c>
      <c r="AQ2290" s="25">
        <v>21718.01</v>
      </c>
      <c r="AR2290" s="25">
        <v>31085.29</v>
      </c>
      <c r="AS2290" s="25">
        <v>26083.11</v>
      </c>
      <c r="AT2290" s="25">
        <v>25881.13</v>
      </c>
      <c r="AU2290" s="25">
        <v>16087.07</v>
      </c>
      <c r="AV2290" s="25">
        <v>37608.25</v>
      </c>
      <c r="AW2290" s="25">
        <v>15981.44</v>
      </c>
      <c r="AX2290" s="25">
        <v>23293.83</v>
      </c>
      <c r="AY2290" s="25">
        <v>23768.73</v>
      </c>
      <c r="AZ2290" s="108"/>
      <c r="BA2290" s="10"/>
      <c r="BB2290" s="10"/>
      <c r="BC2290" s="10"/>
      <c r="BD2290" s="10"/>
      <c r="BE2290" s="10"/>
      <c r="BF2290" s="10"/>
      <c r="BG2290" s="10"/>
      <c r="BH2290" s="10"/>
      <c r="BI2290" s="10"/>
      <c r="BJ2290" s="10"/>
      <c r="BK2290" s="10"/>
      <c r="BL2290" s="10"/>
      <c r="BM2290" s="10"/>
      <c r="BN2290" s="10"/>
      <c r="BO2290" s="10"/>
      <c r="BP2290" s="10"/>
      <c r="BQ2290" s="10"/>
      <c r="BR2290" s="10"/>
      <c r="BS2290" s="10"/>
      <c r="BT2290" s="10"/>
      <c r="BU2290" s="10"/>
      <c r="BV2290" s="10"/>
      <c r="BW2290" s="10"/>
      <c r="BX2290" s="10"/>
      <c r="BY2290" s="10"/>
      <c r="BZ2290" s="10"/>
      <c r="CA2290" s="10"/>
      <c r="CB2290" s="10"/>
      <c r="CC2290" s="10"/>
      <c r="CD2290" s="10"/>
      <c r="CE2290" s="10"/>
      <c r="CF2290" s="10"/>
      <c r="CG2290" s="10"/>
      <c r="CH2290" s="10"/>
      <c r="CI2290" s="10"/>
      <c r="CJ2290" s="10"/>
      <c r="CK2290" s="10"/>
      <c r="CL2290" s="10"/>
      <c r="CM2290" s="10"/>
      <c r="CN2290" s="10"/>
      <c r="CO2290" s="10"/>
      <c r="CP2290" s="10"/>
      <c r="CQ2290" s="10"/>
      <c r="CR2290" s="10"/>
      <c r="CS2290" s="10"/>
      <c r="CT2290" s="10"/>
      <c r="CU2290" s="10"/>
      <c r="CV2290" s="10"/>
      <c r="CW2290" s="10"/>
      <c r="CX2290" s="10"/>
      <c r="CY2290" s="10"/>
      <c r="CZ2290" s="10"/>
      <c r="DA2290" s="10"/>
      <c r="DB2290" s="10"/>
      <c r="DC2290" s="10"/>
      <c r="DD2290" s="10"/>
      <c r="DE2290" s="10"/>
      <c r="DF2290" s="10"/>
      <c r="DG2290" s="10"/>
      <c r="DH2290" s="10"/>
      <c r="DI2290" s="10"/>
      <c r="DJ2290" s="10"/>
      <c r="DK2290" s="10"/>
      <c r="DL2290" s="10"/>
      <c r="DM2290" s="10"/>
      <c r="DN2290" s="10"/>
      <c r="DO2290" s="10"/>
      <c r="DP2290" s="10"/>
      <c r="DQ2290" s="10"/>
      <c r="DR2290" s="10"/>
      <c r="DS2290" s="10"/>
    </row>
    <row r="2291" spans="1:123" s="101" customFormat="1" ht="10.95" customHeight="1" x14ac:dyDescent="0.25">
      <c r="A2291" s="75" t="s">
        <v>348</v>
      </c>
      <c r="B2291" s="95" t="str">
        <f t="shared" si="640"/>
        <v>Bud02 2020,5011,'xpr006',0.000594751302695623</v>
      </c>
      <c r="C2291" s="96">
        <f t="shared" si="641"/>
        <v>2020</v>
      </c>
      <c r="D2291" s="96">
        <v>5011</v>
      </c>
      <c r="E2291" s="97" t="str">
        <f>IF(LEFT(H2291,1) = "x",H2291,F2291)</f>
        <v>xpr006</v>
      </c>
      <c r="F2291" s="90">
        <v>503000</v>
      </c>
      <c r="G2291" s="98">
        <f>IF(""="",1,SUBSTITUTE(SUBSTITUTE("","xxp","xpp"),"xppm13","xppm08"))</f>
        <v>1</v>
      </c>
      <c r="H2291" s="98" t="str">
        <f>IF("xpr006"="",1,"xpr006")</f>
        <v>xpr006</v>
      </c>
      <c r="I2291" s="98">
        <f>IF("Ewz"="",1,IF(LEFT("Ewz",1)&lt;&gt;"E","Ewz",1))</f>
        <v>1</v>
      </c>
      <c r="J2291" s="98" t="str">
        <f>IF("Ewz"="",1,IF(LEFT("Ewz",1)="E","Ewz",1))</f>
        <v>Ewz</v>
      </c>
      <c r="K2291" s="99" t="s">
        <v>358</v>
      </c>
      <c r="L2291" s="91">
        <v>5011</v>
      </c>
      <c r="M2291" s="100" t="str">
        <f>IF(LEFT($G2291,4)="xppm","*","")</f>
        <v/>
      </c>
      <c r="N2291" s="101" t="str">
        <f>UPPER(TRIM("          WORKMANS COMP INSURANCE"))</f>
        <v>WORKMANS COMP INSURANCE</v>
      </c>
      <c r="P2291" s="102" t="s">
        <v>359</v>
      </c>
      <c r="R2291" s="109">
        <f>IFERROR(IF(1*AB2291&gt;0,AB2291,V2291),V2291)</f>
        <v>5.9475130269562261E-4</v>
      </c>
      <c r="S2291" s="108"/>
      <c r="T2291" s="101">
        <f>IFERROR(IF(LEFT($G2291,4)="xppm",AD2291/VLOOKUP($G2291,$K$11:$Z$28,T$1,0),IF(LEFT($J2291,1)="E",AD2291/VLOOKUP($J2291,$K$11:$Z$28,T$1,0),AD2291/T$6)),"")</f>
        <v>5.8462028884395981E-4</v>
      </c>
      <c r="V2291" s="101">
        <f>IFERROR(IF(LEFT($G2291,4)="xppm",AF2291/VLOOKUP($G2291,$K$11:$Z$28,V$1,0),IF(LEFT($J2291,1)="E",AF2291/VLOOKUP($J2291,$K$11:$Z$28,V$1,0),AF2291/V$6)),"")</f>
        <v>5.9475130269562261E-4</v>
      </c>
      <c r="X2291" s="101">
        <f>IFERROR(IF(LEFT($G2291,4)="xppm",AH2291/VLOOKUP($G2291,$K$11:$Z$28,X$1,0),IF(LEFT($J2291,1)="E",AH2291/VLOOKUP($J2291,$K$11:$Z$28,X$1,0),AH2291/X$6)),"")</f>
        <v>2.554746121096942E-4</v>
      </c>
      <c r="Z2291" s="101">
        <f>IFERROR(IF(LEFT($G2291,4)="xppm",AJ2291/VLOOKUP($G2291,$K$11:$Z$28,Z$1,0),IF(LEFT($J2291,1)="E",AJ2291/VLOOKUP($J2291,$K$11:$Z$28,Z$1,0),AJ2291/Z$6)),"")</f>
        <v>6.2256354110073174E-4</v>
      </c>
      <c r="AA2291" s="108"/>
      <c r="AB2291" s="99" t="str">
        <f>IFERROR(IF(LEFT($G2291,4)="xppm",AL2291/VLOOKUP($G2291,$K$11:$Z$28,AB$1,0),IF(LEFT($J2291,1)="E",AL2291/VLOOKUP($J2291,$K$11:$AB$28,AB$1,0),AL2291/AB$6)),"")</f>
        <v/>
      </c>
      <c r="AC2291" s="110"/>
      <c r="AD2291" s="14">
        <v>29038.26</v>
      </c>
      <c r="AE2291" s="14"/>
      <c r="AF2291" s="14">
        <v>86973.82</v>
      </c>
      <c r="AG2291" s="14"/>
      <c r="AH2291" s="14">
        <v>39934</v>
      </c>
      <c r="AI2291" s="14"/>
      <c r="AJ2291" s="14">
        <v>116148</v>
      </c>
      <c r="AK2291" s="65"/>
      <c r="AL2291" s="14">
        <v>0</v>
      </c>
      <c r="AM2291" s="65"/>
      <c r="AN2291" s="25">
        <v>6925.8</v>
      </c>
      <c r="AO2291" s="25">
        <v>6925.8</v>
      </c>
      <c r="AP2291" s="25">
        <v>6927.8</v>
      </c>
      <c r="AQ2291" s="25">
        <v>9679.4599999999991</v>
      </c>
      <c r="AR2291" s="25">
        <v>9679.42</v>
      </c>
      <c r="AS2291" s="25">
        <v>9679.42</v>
      </c>
      <c r="AT2291" s="25">
        <v>9538.42</v>
      </c>
      <c r="AU2291" s="25">
        <v>9679.42</v>
      </c>
      <c r="AV2291" s="25">
        <v>9679.42</v>
      </c>
      <c r="AW2291" s="25">
        <v>9679.42</v>
      </c>
      <c r="AX2291" s="25">
        <v>9679.42</v>
      </c>
      <c r="AY2291" s="25">
        <v>9679.42</v>
      </c>
      <c r="AZ2291" s="108"/>
      <c r="BA2291" s="10"/>
      <c r="BB2291" s="10"/>
      <c r="BC2291" s="10"/>
      <c r="BD2291" s="10"/>
      <c r="BE2291" s="10"/>
      <c r="BF2291" s="10"/>
      <c r="BG2291" s="10"/>
      <c r="BH2291" s="10"/>
      <c r="BI2291" s="10"/>
      <c r="BJ2291" s="10"/>
      <c r="BK2291" s="10"/>
      <c r="BL2291" s="10"/>
      <c r="BM2291" s="10"/>
      <c r="BN2291" s="10"/>
      <c r="BO2291" s="10"/>
      <c r="BP2291" s="10"/>
      <c r="BQ2291" s="10"/>
      <c r="BR2291" s="10"/>
      <c r="BS2291" s="10"/>
      <c r="BT2291" s="10"/>
      <c r="BU2291" s="10"/>
      <c r="BV2291" s="10"/>
      <c r="BW2291" s="10"/>
      <c r="BX2291" s="10"/>
      <c r="BY2291" s="10"/>
      <c r="BZ2291" s="10"/>
      <c r="CA2291" s="10"/>
      <c r="CB2291" s="10"/>
      <c r="CC2291" s="10"/>
      <c r="CD2291" s="10"/>
      <c r="CE2291" s="10"/>
      <c r="CF2291" s="10"/>
      <c r="CG2291" s="10"/>
      <c r="CH2291" s="10"/>
      <c r="CI2291" s="10"/>
      <c r="CJ2291" s="10"/>
      <c r="CK2291" s="10"/>
      <c r="CL2291" s="10"/>
      <c r="CM2291" s="10"/>
      <c r="CN2291" s="10"/>
      <c r="CO2291" s="10"/>
      <c r="CP2291" s="10"/>
      <c r="CQ2291" s="10"/>
      <c r="CR2291" s="10"/>
      <c r="CS2291" s="10"/>
      <c r="CT2291" s="10"/>
      <c r="CU2291" s="10"/>
      <c r="CV2291" s="10"/>
      <c r="CW2291" s="10"/>
      <c r="CX2291" s="10"/>
      <c r="CY2291" s="10"/>
      <c r="CZ2291" s="10"/>
      <c r="DA2291" s="10"/>
      <c r="DB2291" s="10"/>
      <c r="DC2291" s="10"/>
      <c r="DD2291" s="10"/>
      <c r="DE2291" s="10"/>
      <c r="DF2291" s="10"/>
      <c r="DG2291" s="10"/>
      <c r="DH2291" s="10"/>
      <c r="DI2291" s="10"/>
      <c r="DJ2291" s="10"/>
      <c r="DK2291" s="10"/>
      <c r="DL2291" s="10"/>
      <c r="DM2291" s="10"/>
      <c r="DN2291" s="10"/>
      <c r="DO2291" s="10"/>
      <c r="DP2291" s="10"/>
      <c r="DQ2291" s="10"/>
      <c r="DR2291" s="10"/>
      <c r="DS2291" s="10"/>
    </row>
    <row r="2292" spans="1:123" s="101" customFormat="1" ht="10.95" customHeight="1" x14ac:dyDescent="0.25">
      <c r="A2292" s="75" t="s">
        <v>348</v>
      </c>
      <c r="B2292" s="95" t="str">
        <f t="shared" si="640"/>
        <v>Bud02 2020,5011,'xpr004',0.000229427222450368</v>
      </c>
      <c r="C2292" s="96">
        <f t="shared" si="641"/>
        <v>2020</v>
      </c>
      <c r="D2292" s="96">
        <v>5011</v>
      </c>
      <c r="E2292" s="97" t="str">
        <f>IF(LEFT(H2292,1) = "x",H2292,F2292)</f>
        <v>xpr004</v>
      </c>
      <c r="F2292" s="90">
        <v>501500</v>
      </c>
      <c r="G2292" s="98">
        <f>IF(""="",1,SUBSTITUTE(SUBSTITUTE("","xxp","xpp"),"xppm13","xppm08"))</f>
        <v>1</v>
      </c>
      <c r="H2292" s="98" t="str">
        <f>IF("xpr004"="",1,"xpr004")</f>
        <v>xpr004</v>
      </c>
      <c r="I2292" s="98">
        <f>IF("Ewz"="",1,IF(LEFT("Ewz",1)&lt;&gt;"E","Ewz",1))</f>
        <v>1</v>
      </c>
      <c r="J2292" s="98" t="str">
        <f>IF("Ewz"="",1,IF(LEFT("Ewz",1)="E","Ewz",1))</f>
        <v>Ewz</v>
      </c>
      <c r="K2292" s="99" t="s">
        <v>360</v>
      </c>
      <c r="L2292" s="91">
        <v>5011</v>
      </c>
      <c r="M2292" s="100" t="str">
        <f>IF(LEFT($G2292,4)="xppm","*","")</f>
        <v/>
      </c>
      <c r="N2292" s="101" t="str">
        <f>UPPER(TRIM("          OTHER"))</f>
        <v>OTHER</v>
      </c>
      <c r="P2292" s="102" t="s">
        <v>356</v>
      </c>
      <c r="R2292" s="109">
        <f>IFERROR(IF(1*AB2292&gt;0,AB2292,V2292),V2292)</f>
        <v>2.2942722245036836E-4</v>
      </c>
      <c r="S2292" s="108"/>
      <c r="T2292" s="101">
        <f>IFERROR(IF(LEFT($G2292,4)="xppm",AD2292/VLOOKUP($G2292,$K$11:$Z$28,T$1,0),IF(LEFT($J2292,1)="E",AD2292/VLOOKUP($J2292,$K$11:$Z$28,T$1,0),AD2292/T$6)),"")</f>
        <v>1.6765857005176623E-4</v>
      </c>
      <c r="V2292" s="101">
        <f>IFERROR(IF(LEFT($G2292,4)="xppm",AF2292/VLOOKUP($G2292,$K$11:$Z$28,V$1,0),IF(LEFT($J2292,1)="E",AF2292/VLOOKUP($J2292,$K$11:$Z$28,V$1,0),AF2292/V$6)),"")</f>
        <v>2.2942722245036836E-4</v>
      </c>
      <c r="X2292" s="101">
        <f>IFERROR(IF(LEFT($G2292,4)="xppm",AH2292/VLOOKUP($G2292,$K$11:$Z$28,X$1,0),IF(LEFT($J2292,1)="E",AH2292/VLOOKUP($J2292,$K$11:$Z$28,X$1,0),AH2292/X$6)),"")</f>
        <v>1.4944042900997043E-4</v>
      </c>
      <c r="Z2292" s="101">
        <f>IFERROR(IF(LEFT($G2292,4)="xppm",AJ2292/VLOOKUP($G2292,$K$11:$Z$28,Z$1,0),IF(LEFT($J2292,1)="E",AJ2292/VLOOKUP($J2292,$K$11:$Z$28,Z$1,0),AJ2292/Z$6)),"")</f>
        <v>1.5282683889403231E-4</v>
      </c>
      <c r="AA2292" s="108"/>
      <c r="AB2292" s="99" t="str">
        <f>IFERROR(IF(LEFT($G2292,4)="xppm",AL2292/VLOOKUP($G2292,$K$11:$Z$28,AB$1,0),IF(LEFT($J2292,1)="E",AL2292/VLOOKUP($J2292,$K$11:$AB$28,AB$1,0),AL2292/AB$6)),"")</f>
        <v/>
      </c>
      <c r="AC2292" s="110"/>
      <c r="AD2292" s="14">
        <v>8327.65</v>
      </c>
      <c r="AE2292" s="14"/>
      <c r="AF2292" s="14">
        <v>33550.43</v>
      </c>
      <c r="AG2292" s="14"/>
      <c r="AH2292" s="14">
        <v>23359.48</v>
      </c>
      <c r="AI2292" s="14"/>
      <c r="AJ2292" s="14">
        <v>28512</v>
      </c>
      <c r="AK2292" s="65"/>
      <c r="AL2292" s="14">
        <v>0</v>
      </c>
      <c r="AM2292" s="65"/>
      <c r="AN2292" s="25">
        <v>5473.68</v>
      </c>
      <c r="AO2292" s="25">
        <v>4788.92</v>
      </c>
      <c r="AP2292" s="25">
        <v>3756.29</v>
      </c>
      <c r="AQ2292" s="25">
        <v>4438.4399999999996</v>
      </c>
      <c r="AR2292" s="25">
        <v>4948.16</v>
      </c>
      <c r="AS2292" s="25">
        <v>4411.47</v>
      </c>
      <c r="AT2292" s="25">
        <v>4178.3599999999997</v>
      </c>
      <c r="AU2292" s="25">
        <v>4312.88</v>
      </c>
      <c r="AV2292" s="25">
        <v>2933.47</v>
      </c>
      <c r="AW2292" s="25">
        <v>3160.97</v>
      </c>
      <c r="AX2292" s="25">
        <v>2559.39</v>
      </c>
      <c r="AY2292" s="25">
        <v>2607.29</v>
      </c>
      <c r="AZ2292" s="108"/>
      <c r="BA2292" s="10"/>
      <c r="BB2292" s="10"/>
      <c r="BC2292" s="10"/>
      <c r="BD2292" s="10"/>
      <c r="BE2292" s="10"/>
      <c r="BF2292" s="10"/>
      <c r="BG2292" s="10"/>
      <c r="BH2292" s="10"/>
      <c r="BI2292" s="10"/>
      <c r="BJ2292" s="10"/>
      <c r="BK2292" s="10"/>
      <c r="BL2292" s="10"/>
      <c r="BM2292" s="10"/>
      <c r="BN2292" s="10"/>
      <c r="BO2292" s="10"/>
      <c r="BP2292" s="10"/>
      <c r="BQ2292" s="10"/>
      <c r="BR2292" s="10"/>
      <c r="BS2292" s="10"/>
      <c r="BT2292" s="10"/>
      <c r="BU2292" s="10"/>
      <c r="BV2292" s="10"/>
      <c r="BW2292" s="10"/>
      <c r="BX2292" s="10"/>
      <c r="BY2292" s="10"/>
      <c r="BZ2292" s="10"/>
      <c r="CA2292" s="10"/>
      <c r="CB2292" s="10"/>
      <c r="CC2292" s="10"/>
      <c r="CD2292" s="10"/>
      <c r="CE2292" s="10"/>
      <c r="CF2292" s="10"/>
      <c r="CG2292" s="10"/>
      <c r="CH2292" s="10"/>
      <c r="CI2292" s="10"/>
      <c r="CJ2292" s="10"/>
      <c r="CK2292" s="10"/>
      <c r="CL2292" s="10"/>
      <c r="CM2292" s="10"/>
      <c r="CN2292" s="10"/>
      <c r="CO2292" s="10"/>
      <c r="CP2292" s="10"/>
      <c r="CQ2292" s="10"/>
      <c r="CR2292" s="10"/>
      <c r="CS2292" s="10"/>
      <c r="CT2292" s="10"/>
      <c r="CU2292" s="10"/>
      <c r="CV2292" s="10"/>
      <c r="CW2292" s="10"/>
      <c r="CX2292" s="10"/>
      <c r="CY2292" s="10"/>
      <c r="CZ2292" s="10"/>
      <c r="DA2292" s="10"/>
      <c r="DB2292" s="10"/>
      <c r="DC2292" s="10"/>
      <c r="DD2292" s="10"/>
      <c r="DE2292" s="10"/>
      <c r="DF2292" s="10"/>
      <c r="DG2292" s="10"/>
      <c r="DH2292" s="10"/>
      <c r="DI2292" s="10"/>
      <c r="DJ2292" s="10"/>
      <c r="DK2292" s="10"/>
      <c r="DL2292" s="10"/>
      <c r="DM2292" s="10"/>
      <c r="DN2292" s="10"/>
      <c r="DO2292" s="10"/>
      <c r="DP2292" s="10"/>
      <c r="DQ2292" s="10"/>
      <c r="DR2292" s="10"/>
      <c r="DS2292" s="10"/>
    </row>
    <row r="2293" spans="1:123" ht="4.05" customHeight="1" x14ac:dyDescent="0.25">
      <c r="A2293" s="75" t="s">
        <v>348</v>
      </c>
      <c r="E2293" s="111"/>
      <c r="F2293" s="112"/>
      <c r="T2293" s="25"/>
      <c r="U2293" s="25"/>
      <c r="V2293" s="25"/>
      <c r="W2293" s="25"/>
      <c r="X2293" s="25"/>
      <c r="Y2293" s="25"/>
      <c r="Z2293" s="25"/>
      <c r="AA2293" s="25"/>
      <c r="AB2293" s="14"/>
      <c r="AC2293" s="14"/>
    </row>
    <row r="2294" spans="1:123" s="86" customFormat="1" ht="15" customHeight="1" x14ac:dyDescent="0.25">
      <c r="A2294" s="75" t="s">
        <v>348</v>
      </c>
      <c r="B2294" s="80"/>
      <c r="C2294" s="80"/>
      <c r="D2294" s="80"/>
      <c r="E2294" s="81"/>
      <c r="F2294" s="82"/>
      <c r="G2294" s="81"/>
      <c r="H2294" s="81"/>
      <c r="I2294" s="81"/>
      <c r="J2294" s="81"/>
      <c r="K2294" s="81"/>
      <c r="L2294" s="83">
        <f>L2295</f>
        <v>5011</v>
      </c>
      <c r="M2294" s="84" t="s">
        <v>361</v>
      </c>
      <c r="N2294" s="84"/>
      <c r="O2294" s="84"/>
      <c r="P2294" s="84"/>
      <c r="Q2294" s="84"/>
      <c r="R2294" s="84"/>
      <c r="S2294" s="84"/>
      <c r="T2294" s="84"/>
      <c r="U2294" s="84"/>
      <c r="V2294" s="84"/>
      <c r="W2294" s="84"/>
      <c r="X2294" s="84"/>
      <c r="Y2294" s="84"/>
      <c r="Z2294" s="84"/>
      <c r="AA2294" s="84"/>
      <c r="AB2294" s="81"/>
      <c r="AC2294" s="81"/>
      <c r="AD2294" s="14"/>
      <c r="AE2294" s="14"/>
      <c r="AF2294" s="14"/>
      <c r="AG2294" s="14"/>
      <c r="AH2294" s="14"/>
      <c r="AI2294" s="14"/>
      <c r="AJ2294" s="14"/>
      <c r="AK2294" s="14"/>
      <c r="AL2294" s="14"/>
      <c r="AM2294" s="14"/>
      <c r="AN2294" s="85"/>
      <c r="AO2294" s="85"/>
      <c r="AP2294" s="85"/>
      <c r="AQ2294" s="85"/>
      <c r="AR2294" s="85"/>
      <c r="AS2294" s="85"/>
      <c r="AT2294" s="85"/>
      <c r="AU2294" s="85"/>
      <c r="AV2294" s="85"/>
      <c r="AW2294" s="85"/>
      <c r="AX2294" s="85"/>
      <c r="AY2294" s="85"/>
      <c r="AZ2294" s="84"/>
      <c r="BA2294" s="10"/>
      <c r="BB2294" s="10"/>
      <c r="BC2294" s="10"/>
      <c r="BD2294" s="10"/>
      <c r="BE2294" s="10"/>
      <c r="BF2294" s="10"/>
      <c r="BG2294" s="10"/>
      <c r="BH2294" s="10"/>
      <c r="BI2294" s="10"/>
      <c r="BJ2294" s="10"/>
      <c r="BK2294" s="10"/>
      <c r="BL2294" s="10"/>
      <c r="BM2294" s="10"/>
      <c r="BN2294" s="10"/>
      <c r="BO2294" s="10"/>
      <c r="BP2294" s="10"/>
      <c r="BQ2294" s="10"/>
      <c r="BR2294" s="10"/>
      <c r="BS2294" s="10"/>
      <c r="BT2294" s="10"/>
      <c r="BU2294" s="10"/>
      <c r="BV2294" s="10"/>
      <c r="BW2294" s="10"/>
      <c r="BX2294" s="10"/>
      <c r="BY2294" s="10"/>
      <c r="BZ2294" s="10"/>
      <c r="CA2294" s="10"/>
      <c r="CB2294" s="10"/>
      <c r="CC2294" s="10"/>
      <c r="CD2294" s="10"/>
      <c r="CE2294" s="10"/>
      <c r="CF2294" s="10"/>
      <c r="CG2294" s="10"/>
      <c r="CH2294" s="10"/>
      <c r="CI2294" s="10"/>
      <c r="CJ2294" s="10"/>
      <c r="CK2294" s="10"/>
      <c r="CL2294" s="10"/>
      <c r="CM2294" s="10"/>
      <c r="CN2294" s="10"/>
      <c r="CO2294" s="10"/>
      <c r="CP2294" s="10"/>
      <c r="CQ2294" s="10"/>
      <c r="CR2294" s="10"/>
      <c r="CS2294" s="10"/>
      <c r="CT2294" s="10"/>
      <c r="CU2294" s="10"/>
      <c r="CV2294" s="10"/>
      <c r="CW2294" s="10"/>
      <c r="CX2294" s="10"/>
      <c r="CY2294" s="10"/>
      <c r="CZ2294" s="10"/>
      <c r="DA2294" s="10"/>
      <c r="DB2294" s="10"/>
      <c r="DC2294" s="10"/>
      <c r="DD2294" s="10"/>
      <c r="DE2294" s="10"/>
      <c r="DF2294" s="10"/>
      <c r="DG2294" s="10"/>
      <c r="DH2294" s="10"/>
      <c r="DI2294" s="10"/>
      <c r="DJ2294" s="10"/>
      <c r="DK2294" s="10"/>
      <c r="DL2294" s="10"/>
      <c r="DM2294" s="10"/>
      <c r="DN2294" s="10"/>
      <c r="DO2294" s="10"/>
      <c r="DP2294" s="10"/>
      <c r="DQ2294" s="10"/>
      <c r="DR2294" s="10"/>
      <c r="DS2294" s="10"/>
    </row>
    <row r="2295" spans="1:123" s="101" customFormat="1" ht="10.95" customHeight="1" x14ac:dyDescent="0.25">
      <c r="A2295" s="75" t="s">
        <v>348</v>
      </c>
      <c r="B2295" s="95" t="str">
        <f t="shared" ref="B2295" si="642">IF(E2295&gt;0,"Bud02 " &amp; C2295 &amp;","&amp;D2295&amp;",'"&amp;E2295&amp;"',"&amp;1*R2295)</f>
        <v>Bud02 2020,5011,'xhnm06',0.0125597980333056</v>
      </c>
      <c r="C2295" s="96">
        <f t="shared" ref="C2295" si="643">$E$5</f>
        <v>2020</v>
      </c>
      <c r="D2295" s="96">
        <v>5011</v>
      </c>
      <c r="E2295" s="97" t="str">
        <f>IF(LEFT(H2295,1) = "x",H2295,F2295)</f>
        <v>xhnm06</v>
      </c>
      <c r="F2295" s="90">
        <v>506500</v>
      </c>
      <c r="G2295" s="98">
        <f>IF(""="",1,SUBSTITUTE(SUBSTITUTE("","xxp","xpp"),"xppm13","xppm08"))</f>
        <v>1</v>
      </c>
      <c r="H2295" s="98" t="str">
        <f>IF("xhnm06"="",1,"xhnm06")</f>
        <v>xhnm06</v>
      </c>
      <c r="I2295" s="98">
        <f>IF("E120z"="",1,IF(LEFT("E120z",1)&lt;&gt;"E","E120z",1))</f>
        <v>1</v>
      </c>
      <c r="J2295" s="98" t="str">
        <f>IF("E120z"="",1,IF(LEFT("E120z",1)="E","E120z",1))</f>
        <v>E120z</v>
      </c>
      <c r="K2295" s="99" t="s">
        <v>362</v>
      </c>
      <c r="L2295" s="91">
        <v>5011</v>
      </c>
      <c r="M2295" s="100" t="str">
        <f>IF(LEFT($G2295,4)="xppm","*","")</f>
        <v/>
      </c>
      <c r="N2295" s="101" t="str">
        <f>UPPER(TRIM("          HOUSE THERAPY - MEDICARE B"))</f>
        <v>HOUSE THERAPY - MEDICARE B</v>
      </c>
      <c r="P2295" s="102" t="s">
        <v>356</v>
      </c>
      <c r="R2295" s="109">
        <f>IFERROR(IF(1*AB2295&gt;0,AB2295,V2295),V2295)</f>
        <v>1.2559798033305616E-2</v>
      </c>
      <c r="S2295" s="108"/>
      <c r="T2295" s="101">
        <f>IFERROR(IF(LEFT($G2295,4)="xppm",AD2295/VLOOKUP($G2295,$K$11:$Z$28,T$1,0),IF(LEFT($J2295,1)="E",AD2295/VLOOKUP($J2295,$K$11:$Z$28,T$1,0),AD2295/T$6)),"")</f>
        <v>1.2651052538575099E-2</v>
      </c>
      <c r="V2295" s="101">
        <f>IFERROR(IF(LEFT($G2295,4)="xppm",AF2295/VLOOKUP($G2295,$K$11:$Z$28,V$1,0),IF(LEFT($J2295,1)="E",AF2295/VLOOKUP($J2295,$K$11:$Z$28,V$1,0),AF2295/V$6)),"")</f>
        <v>1.2559798033305616E-2</v>
      </c>
      <c r="X2295" s="101">
        <f>IFERROR(IF(LEFT($G2295,4)="xppm",AH2295/VLOOKUP($G2295,$K$11:$Z$28,X$1,0),IF(LEFT($J2295,1)="E",AH2295/VLOOKUP($J2295,$K$11:$Z$28,X$1,0),AH2295/X$6)),"")</f>
        <v>1.4313773866465948E-2</v>
      </c>
      <c r="Z2295" s="101">
        <f>IFERROR(IF(LEFT($G2295,4)="xppm",AJ2295/VLOOKUP($G2295,$K$11:$Z$28,Z$1,0),IF(LEFT($J2295,1)="E",AJ2295/VLOOKUP($J2295,$K$11:$Z$28,Z$1,0),AJ2295/Z$6)),"")</f>
        <v>3.8108200440167328E-2</v>
      </c>
      <c r="AA2295" s="108"/>
      <c r="AB2295" s="99" t="str">
        <f>IFERROR(IF(LEFT($G2295,4)="xppm",AL2295/VLOOKUP($G2295,$K$11:$Z$28,AB$1,0),IF(LEFT($J2295,1)="E",AL2295/VLOOKUP($J2295,$K$11:$AB$28,AB$1,0),AL2295/AB$6)),"")</f>
        <v/>
      </c>
      <c r="AC2295" s="110"/>
      <c r="AD2295" s="14">
        <v>45764.56</v>
      </c>
      <c r="AE2295" s="14"/>
      <c r="AF2295" s="14">
        <v>129976.84</v>
      </c>
      <c r="AG2295" s="14"/>
      <c r="AH2295" s="14">
        <v>146362.31</v>
      </c>
      <c r="AI2295" s="14"/>
      <c r="AJ2295" s="14">
        <v>382501.388844</v>
      </c>
      <c r="AK2295" s="65"/>
      <c r="AL2295" s="14">
        <v>0</v>
      </c>
      <c r="AM2295" s="65"/>
      <c r="AN2295" s="25">
        <v>33092.78</v>
      </c>
      <c r="AO2295" s="25">
        <v>21136.71</v>
      </c>
      <c r="AP2295" s="25">
        <v>20770.21</v>
      </c>
      <c r="AQ2295" s="25">
        <v>22217.61</v>
      </c>
      <c r="AR2295" s="25">
        <v>16715.939999999999</v>
      </c>
      <c r="AS2295" s="25">
        <v>11976.03</v>
      </c>
      <c r="AT2295" s="25">
        <v>8731.59</v>
      </c>
      <c r="AU2295" s="25">
        <v>6931.57</v>
      </c>
      <c r="AV2295" s="25">
        <v>17639.54</v>
      </c>
      <c r="AW2295" s="25">
        <v>23397</v>
      </c>
      <c r="AX2295" s="25">
        <v>8661.42</v>
      </c>
      <c r="AY2295" s="25">
        <v>13706.14</v>
      </c>
      <c r="AZ2295" s="108"/>
      <c r="BA2295" s="10"/>
      <c r="BB2295" s="10"/>
      <c r="BC2295" s="10"/>
      <c r="BD2295" s="10"/>
      <c r="BE2295" s="10"/>
      <c r="BF2295" s="10"/>
      <c r="BG2295" s="10"/>
      <c r="BH2295" s="10"/>
      <c r="BI2295" s="10"/>
      <c r="BJ2295" s="10"/>
      <c r="BK2295" s="10"/>
      <c r="BL2295" s="10"/>
      <c r="BM2295" s="10"/>
      <c r="BN2295" s="10"/>
      <c r="BO2295" s="10"/>
      <c r="BP2295" s="10"/>
      <c r="BQ2295" s="10"/>
      <c r="BR2295" s="10"/>
      <c r="BS2295" s="10"/>
      <c r="BT2295" s="10"/>
      <c r="BU2295" s="10"/>
      <c r="BV2295" s="10"/>
      <c r="BW2295" s="10"/>
      <c r="BX2295" s="10"/>
      <c r="BY2295" s="10"/>
      <c r="BZ2295" s="10"/>
      <c r="CA2295" s="10"/>
      <c r="CB2295" s="10"/>
      <c r="CC2295" s="10"/>
      <c r="CD2295" s="10"/>
      <c r="CE2295" s="10"/>
      <c r="CF2295" s="10"/>
      <c r="CG2295" s="10"/>
      <c r="CH2295" s="10"/>
      <c r="CI2295" s="10"/>
      <c r="CJ2295" s="10"/>
      <c r="CK2295" s="10"/>
      <c r="CL2295" s="10"/>
      <c r="CM2295" s="10"/>
      <c r="CN2295" s="10"/>
      <c r="CO2295" s="10"/>
      <c r="CP2295" s="10"/>
      <c r="CQ2295" s="10"/>
      <c r="CR2295" s="10"/>
      <c r="CS2295" s="10"/>
      <c r="CT2295" s="10"/>
      <c r="CU2295" s="10"/>
      <c r="CV2295" s="10"/>
      <c r="CW2295" s="10"/>
      <c r="CX2295" s="10"/>
      <c r="CY2295" s="10"/>
      <c r="CZ2295" s="10"/>
      <c r="DA2295" s="10"/>
      <c r="DB2295" s="10"/>
      <c r="DC2295" s="10"/>
      <c r="DD2295" s="10"/>
      <c r="DE2295" s="10"/>
      <c r="DF2295" s="10"/>
      <c r="DG2295" s="10"/>
      <c r="DH2295" s="10"/>
      <c r="DI2295" s="10"/>
      <c r="DJ2295" s="10"/>
      <c r="DK2295" s="10"/>
      <c r="DL2295" s="10"/>
      <c r="DM2295" s="10"/>
      <c r="DN2295" s="10"/>
      <c r="DO2295" s="10"/>
      <c r="DP2295" s="10"/>
      <c r="DQ2295" s="10"/>
      <c r="DR2295" s="10"/>
      <c r="DS2295" s="10"/>
    </row>
    <row r="2296" spans="1:123" s="101" customFormat="1" ht="10.95" customHeight="1" x14ac:dyDescent="0.25">
      <c r="A2296" s="75" t="s">
        <v>348</v>
      </c>
      <c r="B2296" s="95" t="str">
        <f>IF(E2296&gt;0,"Bud02 " &amp; C2296 &amp;","&amp;D2296&amp;",'"&amp;E2296&amp;"',"&amp;1*R2296)</f>
        <v>Bud02 2020,5011,'508100',441.94</v>
      </c>
      <c r="C2296" s="96">
        <f>$E$5</f>
        <v>2020</v>
      </c>
      <c r="D2296" s="96">
        <v>5011</v>
      </c>
      <c r="E2296" s="97">
        <f>IF(LEFT(H2296,1) = "x",H2296,F2296)</f>
        <v>508100</v>
      </c>
      <c r="F2296" s="90">
        <v>508100</v>
      </c>
      <c r="G2296" s="98">
        <f>IF(""="",1,SUBSTITUTE(SUBSTITUTE("","xxp","xpp"),"xppm13","xppm08"))</f>
        <v>1</v>
      </c>
      <c r="H2296" s="98">
        <f>IF(""="",1,"")</f>
        <v>1</v>
      </c>
      <c r="I2296" s="98">
        <f>IF(""="",1,IF(LEFT("",1)&lt;&gt;"E","",1))</f>
        <v>1</v>
      </c>
      <c r="J2296" s="98">
        <f>IF(""="",1,IF(LEFT("",1)="E","",1))</f>
        <v>1</v>
      </c>
      <c r="K2296" s="99" t="s">
        <v>363</v>
      </c>
      <c r="L2296" s="91">
        <v>5011</v>
      </c>
      <c r="M2296" s="100" t="str">
        <f>IF(LEFT($G2296,4)="xppm","*","")</f>
        <v/>
      </c>
      <c r="N2296" s="101" t="str">
        <f>UPPER(TRIM("          HOUSE THERAPY - REHAB SUPPLIES"))</f>
        <v>HOUSE THERAPY - REHAB SUPPLIES</v>
      </c>
      <c r="P2296" s="102" t="s">
        <v>356</v>
      </c>
      <c r="R2296" s="109">
        <f>IFERROR(IF(1*AB2296&gt;0,AB2296,V2296),V2296)</f>
        <v>441.94</v>
      </c>
      <c r="S2296" s="108"/>
      <c r="T2296" s="101">
        <f>IFERROR(IF(LEFT($G2296,4)="xppm",AD2296/VLOOKUP($G2296,$K$11:$Z$28,T$1,0),IF(LEFT($J2296,1)="E",AD2296/VLOOKUP($J2296,$K$11:$Z$28,T$1,0),AD2296/T$6)),"")</f>
        <v>633.31666666666672</v>
      </c>
      <c r="V2296" s="101">
        <f>IFERROR(IF(LEFT($G2296,4)="xppm",AF2296/VLOOKUP($G2296,$K$11:$Z$28,V$1,0),IF(LEFT($J2296,1)="E",AF2296/VLOOKUP($J2296,$K$11:$Z$28,V$1,0),AF2296/V$6)),"")</f>
        <v>441.94</v>
      </c>
      <c r="X2296" s="101">
        <f>IFERROR(IF(LEFT($G2296,4)="xppm",AH2296/VLOOKUP($G2296,$K$11:$Z$28,X$1,0),IF(LEFT($J2296,1)="E",AH2296/VLOOKUP($J2296,$K$11:$Z$28,X$1,0),AH2296/X$6)),"")</f>
        <v>147.73666666666665</v>
      </c>
      <c r="Z2296" s="101">
        <f>IFERROR(IF(LEFT($G2296,4)="xppm",AJ2296/VLOOKUP($G2296,$K$11:$Z$28,Z$1,0),IF(LEFT($J2296,1)="E",AJ2296/VLOOKUP($J2296,$K$11:$Z$28,Z$1,0),AJ2296/Z$6)),"")</f>
        <v>0</v>
      </c>
      <c r="AA2296" s="108"/>
      <c r="AB2296" s="99">
        <f>IFERROR(IF(LEFT($G2296,4)="xppm",AL2296/VLOOKUP($G2296,$K$11:$Z$28,AB$1,0),IF(LEFT($J2296,1)="E",AL2296/VLOOKUP($J2296,$K$11:$AB$28,AB$1,0),AL2296/AB$6)),"")</f>
        <v>0</v>
      </c>
      <c r="AC2296" s="110"/>
      <c r="AD2296" s="14">
        <v>1899.95</v>
      </c>
      <c r="AE2296" s="14"/>
      <c r="AF2296" s="14">
        <v>3977.46</v>
      </c>
      <c r="AG2296" s="14"/>
      <c r="AH2296" s="14">
        <v>1772.84</v>
      </c>
      <c r="AI2296" s="14"/>
      <c r="AJ2296" s="14"/>
      <c r="AK2296" s="65"/>
      <c r="AL2296" s="14"/>
      <c r="AM2296" s="65"/>
      <c r="AN2296" s="25">
        <v>0</v>
      </c>
      <c r="AO2296" s="25">
        <v>0</v>
      </c>
      <c r="AP2296" s="25">
        <v>1488.99</v>
      </c>
      <c r="AQ2296" s="25">
        <v>79.489999999999995</v>
      </c>
      <c r="AR2296" s="25">
        <v>79.489999999999995</v>
      </c>
      <c r="AS2296" s="25">
        <v>0</v>
      </c>
      <c r="AT2296" s="25">
        <v>253.61</v>
      </c>
      <c r="AU2296" s="25">
        <v>881.73</v>
      </c>
      <c r="AV2296" s="25">
        <v>783.19</v>
      </c>
      <c r="AW2296" s="25">
        <v>741.9</v>
      </c>
      <c r="AX2296" s="25">
        <v>569.04999999999995</v>
      </c>
      <c r="AY2296" s="25">
        <v>589</v>
      </c>
      <c r="AZ2296" s="108"/>
      <c r="BA2296" s="10"/>
      <c r="BB2296" s="10"/>
      <c r="BC2296" s="10"/>
      <c r="BD2296" s="10"/>
      <c r="BE2296" s="10"/>
      <c r="BF2296" s="10"/>
      <c r="BG2296" s="10"/>
      <c r="BH2296" s="10"/>
      <c r="BI2296" s="10"/>
      <c r="BJ2296" s="10"/>
      <c r="BK2296" s="10"/>
      <c r="BL2296" s="10"/>
      <c r="BM2296" s="10"/>
      <c r="BN2296" s="10"/>
      <c r="BO2296" s="10"/>
      <c r="BP2296" s="10"/>
      <c r="BQ2296" s="10"/>
      <c r="BR2296" s="10"/>
      <c r="BS2296" s="10"/>
      <c r="BT2296" s="10"/>
      <c r="BU2296" s="10"/>
      <c r="BV2296" s="10"/>
      <c r="BW2296" s="10"/>
      <c r="BX2296" s="10"/>
      <c r="BY2296" s="10"/>
      <c r="BZ2296" s="10"/>
      <c r="CA2296" s="10"/>
      <c r="CB2296" s="10"/>
      <c r="CC2296" s="10"/>
      <c r="CD2296" s="10"/>
      <c r="CE2296" s="10"/>
      <c r="CF2296" s="10"/>
      <c r="CG2296" s="10"/>
      <c r="CH2296" s="10"/>
      <c r="CI2296" s="10"/>
      <c r="CJ2296" s="10"/>
      <c r="CK2296" s="10"/>
      <c r="CL2296" s="10"/>
      <c r="CM2296" s="10"/>
      <c r="CN2296" s="10"/>
      <c r="CO2296" s="10"/>
      <c r="CP2296" s="10"/>
      <c r="CQ2296" s="10"/>
      <c r="CR2296" s="10"/>
      <c r="CS2296" s="10"/>
      <c r="CT2296" s="10"/>
      <c r="CU2296" s="10"/>
      <c r="CV2296" s="10"/>
      <c r="CW2296" s="10"/>
      <c r="CX2296" s="10"/>
      <c r="CY2296" s="10"/>
      <c r="CZ2296" s="10"/>
      <c r="DA2296" s="10"/>
      <c r="DB2296" s="10"/>
      <c r="DC2296" s="10"/>
      <c r="DD2296" s="10"/>
      <c r="DE2296" s="10"/>
      <c r="DF2296" s="10"/>
      <c r="DG2296" s="10"/>
      <c r="DH2296" s="10"/>
      <c r="DI2296" s="10"/>
      <c r="DJ2296" s="10"/>
      <c r="DK2296" s="10"/>
      <c r="DL2296" s="10"/>
      <c r="DM2296" s="10"/>
      <c r="DN2296" s="10"/>
      <c r="DO2296" s="10"/>
      <c r="DP2296" s="10"/>
      <c r="DQ2296" s="10"/>
      <c r="DR2296" s="10"/>
      <c r="DS2296" s="10"/>
    </row>
    <row r="2297" spans="1:123" ht="4.05" customHeight="1" x14ac:dyDescent="0.25">
      <c r="A2297" s="75" t="s">
        <v>348</v>
      </c>
      <c r="E2297" s="111"/>
      <c r="F2297" s="112"/>
      <c r="T2297" s="25"/>
      <c r="U2297" s="25"/>
      <c r="V2297" s="25"/>
      <c r="W2297" s="25"/>
      <c r="X2297" s="25"/>
      <c r="Y2297" s="25"/>
      <c r="Z2297" s="25"/>
      <c r="AA2297" s="25"/>
      <c r="AB2297" s="14"/>
      <c r="AC2297" s="14"/>
    </row>
    <row r="2298" spans="1:123" s="86" customFormat="1" ht="15" customHeight="1" x14ac:dyDescent="0.25">
      <c r="A2298" s="75" t="s">
        <v>348</v>
      </c>
      <c r="B2298" s="80"/>
      <c r="C2298" s="80"/>
      <c r="D2298" s="80"/>
      <c r="E2298" s="81"/>
      <c r="F2298" s="82"/>
      <c r="G2298" s="81"/>
      <c r="H2298" s="81"/>
      <c r="I2298" s="81"/>
      <c r="J2298" s="81"/>
      <c r="K2298" s="81"/>
      <c r="L2298" s="83">
        <f>L2299</f>
        <v>5011</v>
      </c>
      <c r="M2298" s="84" t="s">
        <v>364</v>
      </c>
      <c r="N2298" s="84"/>
      <c r="O2298" s="84"/>
      <c r="P2298" s="84"/>
      <c r="Q2298" s="84"/>
      <c r="R2298" s="84"/>
      <c r="S2298" s="84"/>
      <c r="T2298" s="84"/>
      <c r="U2298" s="84"/>
      <c r="V2298" s="84"/>
      <c r="W2298" s="84"/>
      <c r="X2298" s="84"/>
      <c r="Y2298" s="84"/>
      <c r="Z2298" s="84"/>
      <c r="AA2298" s="84"/>
      <c r="AB2298" s="81"/>
      <c r="AC2298" s="81"/>
      <c r="AD2298" s="14"/>
      <c r="AE2298" s="14"/>
      <c r="AF2298" s="14"/>
      <c r="AG2298" s="14"/>
      <c r="AH2298" s="14"/>
      <c r="AI2298" s="14"/>
      <c r="AJ2298" s="14"/>
      <c r="AK2298" s="14"/>
      <c r="AL2298" s="14"/>
      <c r="AM2298" s="14"/>
      <c r="AN2298" s="85"/>
      <c r="AO2298" s="85"/>
      <c r="AP2298" s="85"/>
      <c r="AQ2298" s="85"/>
      <c r="AR2298" s="85"/>
      <c r="AS2298" s="85"/>
      <c r="AT2298" s="85"/>
      <c r="AU2298" s="85"/>
      <c r="AV2298" s="85"/>
      <c r="AW2298" s="85"/>
      <c r="AX2298" s="85"/>
      <c r="AY2298" s="85"/>
      <c r="AZ2298" s="84"/>
      <c r="BA2298" s="10"/>
      <c r="BB2298" s="10"/>
      <c r="BC2298" s="10"/>
      <c r="BD2298" s="10"/>
      <c r="BE2298" s="10"/>
      <c r="BF2298" s="10"/>
      <c r="BG2298" s="10"/>
      <c r="BH2298" s="10"/>
      <c r="BI2298" s="10"/>
      <c r="BJ2298" s="10"/>
      <c r="BK2298" s="10"/>
      <c r="BL2298" s="10"/>
      <c r="BM2298" s="10"/>
      <c r="BN2298" s="10"/>
      <c r="BO2298" s="10"/>
      <c r="BP2298" s="10"/>
      <c r="BQ2298" s="10"/>
      <c r="BR2298" s="10"/>
      <c r="BS2298" s="10"/>
      <c r="BT2298" s="10"/>
      <c r="BU2298" s="10"/>
      <c r="BV2298" s="10"/>
      <c r="BW2298" s="10"/>
      <c r="BX2298" s="10"/>
      <c r="BY2298" s="10"/>
      <c r="BZ2298" s="10"/>
      <c r="CA2298" s="10"/>
      <c r="CB2298" s="10"/>
      <c r="CC2298" s="10"/>
      <c r="CD2298" s="10"/>
      <c r="CE2298" s="10"/>
      <c r="CF2298" s="10"/>
      <c r="CG2298" s="10"/>
      <c r="CH2298" s="10"/>
      <c r="CI2298" s="10"/>
      <c r="CJ2298" s="10"/>
      <c r="CK2298" s="10"/>
      <c r="CL2298" s="10"/>
      <c r="CM2298" s="10"/>
      <c r="CN2298" s="10"/>
      <c r="CO2298" s="10"/>
      <c r="CP2298" s="10"/>
      <c r="CQ2298" s="10"/>
      <c r="CR2298" s="10"/>
      <c r="CS2298" s="10"/>
      <c r="CT2298" s="10"/>
      <c r="CU2298" s="10"/>
      <c r="CV2298" s="10"/>
      <c r="CW2298" s="10"/>
      <c r="CX2298" s="10"/>
      <c r="CY2298" s="10"/>
      <c r="CZ2298" s="10"/>
      <c r="DA2298" s="10"/>
      <c r="DB2298" s="10"/>
      <c r="DC2298" s="10"/>
      <c r="DD2298" s="10"/>
      <c r="DE2298" s="10"/>
      <c r="DF2298" s="10"/>
      <c r="DG2298" s="10"/>
      <c r="DH2298" s="10"/>
      <c r="DI2298" s="10"/>
      <c r="DJ2298" s="10"/>
      <c r="DK2298" s="10"/>
      <c r="DL2298" s="10"/>
      <c r="DM2298" s="10"/>
      <c r="DN2298" s="10"/>
      <c r="DO2298" s="10"/>
      <c r="DP2298" s="10"/>
      <c r="DQ2298" s="10"/>
      <c r="DR2298" s="10"/>
      <c r="DS2298" s="10"/>
    </row>
    <row r="2299" spans="1:123" s="101" customFormat="1" ht="10.95" customHeight="1" x14ac:dyDescent="0.25">
      <c r="A2299" s="75" t="s">
        <v>348</v>
      </c>
      <c r="B2299" s="95" t="str">
        <f t="shared" ref="B2299" si="644">IF(E2299&gt;0,"Bud02 " &amp; C2299 &amp;","&amp;D2299&amp;",'"&amp;E2299&amp;"',"&amp;1*R2299)</f>
        <v>Bud02 2020,5011,'xdit02',0</v>
      </c>
      <c r="C2299" s="96">
        <f t="shared" ref="C2299" si="645">$E$5</f>
        <v>2020</v>
      </c>
      <c r="D2299" s="96">
        <v>5011</v>
      </c>
      <c r="E2299" s="97" t="str">
        <f>IF(LEFT(H2299,1) = "x",H2299,F2299)</f>
        <v>xdit02</v>
      </c>
      <c r="F2299" s="90">
        <v>530400</v>
      </c>
      <c r="G2299" s="98" t="str">
        <f>IF("xppm02"="",1,SUBSTITUTE(SUBSTITUTE("xppm02","xxp","xpp"),"xppm13","xppm08"))</f>
        <v>xppm02</v>
      </c>
      <c r="H2299" s="98" t="str">
        <f>IF("xdit02"="",1,"xdit02")</f>
        <v>xdit02</v>
      </c>
      <c r="I2299" s="98">
        <f>IF(""="",1,IF(LEFT("",1)&lt;&gt;"E","",1))</f>
        <v>1</v>
      </c>
      <c r="J2299" s="98">
        <f>IF(""="",1,IF(LEFT("",1)="E","",1))</f>
        <v>1</v>
      </c>
      <c r="K2299" s="99" t="s">
        <v>365</v>
      </c>
      <c r="L2299" s="91">
        <v>5011</v>
      </c>
      <c r="M2299" s="100" t="str">
        <f>IF(LEFT($G2299,4)="xppm","*","")</f>
        <v>*</v>
      </c>
      <c r="N2299" s="101" t="str">
        <f>UPPER(TRIM("          DIETARY CONTRACT SERVICES"))</f>
        <v>DIETARY CONTRACT SERVICES</v>
      </c>
      <c r="P2299" s="102" t="s">
        <v>366</v>
      </c>
      <c r="R2299" s="109">
        <f>IFERROR(IF(1*AB2299&gt;0,AB2299,V2299),V2299)</f>
        <v>0</v>
      </c>
      <c r="S2299" s="108"/>
      <c r="T2299" s="101">
        <f>IFERROR(IF(LEFT($G2299,4)="xppm",AD2299/VLOOKUP($G2299,$K$11:$Z$28,T$1,0),IF(LEFT($J2299,1)="E",AD2299/VLOOKUP($J2299,$K$11:$Z$28,T$1,0),AD2299/T$6)),"")</f>
        <v>0</v>
      </c>
      <c r="V2299" s="101">
        <f>IFERROR(IF(LEFT($G2299,4)="xppm",AF2299/VLOOKUP($G2299,$K$11:$Z$28,V$1,0),IF(LEFT($J2299,1)="E",AF2299/VLOOKUP($J2299,$K$11:$Z$28,V$1,0),AF2299/V$6)),"")</f>
        <v>0</v>
      </c>
      <c r="X2299" s="101">
        <f>IFERROR(IF(LEFT($G2299,4)="xppm",AH2299/VLOOKUP($G2299,$K$11:$Z$28,X$1,0),IF(LEFT($J2299,1)="E",AH2299/VLOOKUP($J2299,$K$11:$Z$28,X$1,0),AH2299/X$6)),"")</f>
        <v>0</v>
      </c>
      <c r="Z2299" s="101">
        <f>IFERROR(IF(LEFT($G2299,4)="xppm",AJ2299/VLOOKUP($G2299,$K$11:$Z$28,Z$1,0),IF(LEFT($J2299,1)="E",AJ2299/VLOOKUP($J2299,$K$11:$Z$28,Z$1,0),AJ2299/Z$6)),"")</f>
        <v>0</v>
      </c>
      <c r="AA2299" s="108"/>
      <c r="AB2299" s="99" t="str">
        <f>IFERROR(IF(LEFT($G2299,4)="xppm",AL2299/VLOOKUP($G2299,$K$11:$Z$28,AB$1,0),IF(LEFT($J2299,1)="E",AL2299/VLOOKUP($J2299,$K$11:$AB$28,AB$1,0),AL2299/AB$6)),"")</f>
        <v/>
      </c>
      <c r="AC2299" s="110"/>
      <c r="AD2299" s="14"/>
      <c r="AE2299" s="14"/>
      <c r="AF2299" s="14"/>
      <c r="AG2299" s="14"/>
      <c r="AH2299" s="14"/>
      <c r="AI2299" s="14"/>
      <c r="AJ2299" s="14">
        <v>0</v>
      </c>
      <c r="AK2299" s="65"/>
      <c r="AL2299" s="14">
        <v>0</v>
      </c>
      <c r="AM2299" s="65"/>
      <c r="AN2299" s="25"/>
      <c r="AO2299" s="25"/>
      <c r="AP2299" s="25"/>
      <c r="AQ2299" s="25"/>
      <c r="AR2299" s="25"/>
      <c r="AS2299" s="25"/>
      <c r="AT2299" s="25"/>
      <c r="AU2299" s="25"/>
      <c r="AV2299" s="25"/>
      <c r="AW2299" s="25"/>
      <c r="AX2299" s="25"/>
      <c r="AY2299" s="25"/>
      <c r="AZ2299" s="108"/>
      <c r="BA2299" s="10"/>
      <c r="BB2299" s="10"/>
      <c r="BC2299" s="10"/>
      <c r="BD2299" s="10"/>
      <c r="BE2299" s="10"/>
      <c r="BF2299" s="10"/>
      <c r="BG2299" s="10"/>
      <c r="BH2299" s="10"/>
      <c r="BI2299" s="10"/>
      <c r="BJ2299" s="10"/>
      <c r="BK2299" s="10"/>
      <c r="BL2299" s="10"/>
      <c r="BM2299" s="10"/>
      <c r="BN2299" s="10"/>
      <c r="BO2299" s="10"/>
      <c r="BP2299" s="10"/>
      <c r="BQ2299" s="10"/>
      <c r="BR2299" s="10"/>
      <c r="BS2299" s="10"/>
      <c r="BT2299" s="10"/>
      <c r="BU2299" s="10"/>
      <c r="BV2299" s="10"/>
      <c r="BW2299" s="10"/>
      <c r="BX2299" s="10"/>
      <c r="BY2299" s="10"/>
      <c r="BZ2299" s="10"/>
      <c r="CA2299" s="10"/>
      <c r="CB2299" s="10"/>
      <c r="CC2299" s="10"/>
      <c r="CD2299" s="10"/>
      <c r="CE2299" s="10"/>
      <c r="CF2299" s="10"/>
      <c r="CG2299" s="10"/>
      <c r="CH2299" s="10"/>
      <c r="CI2299" s="10"/>
      <c r="CJ2299" s="10"/>
      <c r="CK2299" s="10"/>
      <c r="CL2299" s="10"/>
      <c r="CM2299" s="10"/>
      <c r="CN2299" s="10"/>
      <c r="CO2299" s="10"/>
      <c r="CP2299" s="10"/>
      <c r="CQ2299" s="10"/>
      <c r="CR2299" s="10"/>
      <c r="CS2299" s="10"/>
      <c r="CT2299" s="10"/>
      <c r="CU2299" s="10"/>
      <c r="CV2299" s="10"/>
      <c r="CW2299" s="10"/>
      <c r="CX2299" s="10"/>
      <c r="CY2299" s="10"/>
      <c r="CZ2299" s="10"/>
      <c r="DA2299" s="10"/>
      <c r="DB2299" s="10"/>
      <c r="DC2299" s="10"/>
      <c r="DD2299" s="10"/>
      <c r="DE2299" s="10"/>
      <c r="DF2299" s="10"/>
      <c r="DG2299" s="10"/>
      <c r="DH2299" s="10"/>
      <c r="DI2299" s="10"/>
      <c r="DJ2299" s="10"/>
      <c r="DK2299" s="10"/>
      <c r="DL2299" s="10"/>
      <c r="DM2299" s="10"/>
      <c r="DN2299" s="10"/>
      <c r="DO2299" s="10"/>
      <c r="DP2299" s="10"/>
      <c r="DQ2299" s="10"/>
      <c r="DR2299" s="10"/>
      <c r="DS2299" s="10"/>
    </row>
    <row r="2300" spans="1:123" ht="4.05" customHeight="1" x14ac:dyDescent="0.25">
      <c r="A2300" s="75" t="s">
        <v>348</v>
      </c>
      <c r="E2300" s="111"/>
      <c r="F2300" s="112"/>
      <c r="T2300" s="25"/>
      <c r="U2300" s="25"/>
      <c r="V2300" s="25"/>
      <c r="W2300" s="25"/>
      <c r="X2300" s="25"/>
      <c r="Y2300" s="25"/>
      <c r="Z2300" s="25"/>
      <c r="AA2300" s="25"/>
      <c r="AB2300" s="14"/>
      <c r="AC2300" s="14"/>
    </row>
    <row r="2301" spans="1:123" s="86" customFormat="1" ht="15" customHeight="1" x14ac:dyDescent="0.25">
      <c r="A2301" s="75" t="s">
        <v>348</v>
      </c>
      <c r="B2301" s="80"/>
      <c r="C2301" s="80"/>
      <c r="D2301" s="80"/>
      <c r="E2301" s="81"/>
      <c r="F2301" s="82"/>
      <c r="G2301" s="81"/>
      <c r="H2301" s="81"/>
      <c r="I2301" s="81"/>
      <c r="J2301" s="81"/>
      <c r="K2301" s="81"/>
      <c r="L2301" s="83">
        <f>L2302</f>
        <v>5011</v>
      </c>
      <c r="M2301" s="84" t="s">
        <v>367</v>
      </c>
      <c r="N2301" s="84"/>
      <c r="O2301" s="84"/>
      <c r="P2301" s="84"/>
      <c r="Q2301" s="84"/>
      <c r="R2301" s="84"/>
      <c r="S2301" s="84"/>
      <c r="T2301" s="84"/>
      <c r="U2301" s="84"/>
      <c r="V2301" s="84"/>
      <c r="W2301" s="84"/>
      <c r="X2301" s="84"/>
      <c r="Y2301" s="84"/>
      <c r="Z2301" s="84"/>
      <c r="AA2301" s="84"/>
      <c r="AB2301" s="81"/>
      <c r="AC2301" s="81"/>
      <c r="AD2301" s="14"/>
      <c r="AE2301" s="14"/>
      <c r="AF2301" s="14"/>
      <c r="AG2301" s="14"/>
      <c r="AH2301" s="14"/>
      <c r="AI2301" s="14"/>
      <c r="AJ2301" s="14"/>
      <c r="AK2301" s="14"/>
      <c r="AL2301" s="14"/>
      <c r="AM2301" s="14"/>
      <c r="AN2301" s="85"/>
      <c r="AO2301" s="85"/>
      <c r="AP2301" s="85"/>
      <c r="AQ2301" s="85"/>
      <c r="AR2301" s="85"/>
      <c r="AS2301" s="85"/>
      <c r="AT2301" s="85"/>
      <c r="AU2301" s="85"/>
      <c r="AV2301" s="85"/>
      <c r="AW2301" s="85"/>
      <c r="AX2301" s="85"/>
      <c r="AY2301" s="85"/>
      <c r="AZ2301" s="84"/>
      <c r="BA2301" s="10"/>
      <c r="BB2301" s="10"/>
      <c r="BC2301" s="10"/>
      <c r="BD2301" s="10"/>
      <c r="BE2301" s="10"/>
      <c r="BF2301" s="10"/>
      <c r="BG2301" s="10"/>
      <c r="BH2301" s="10"/>
      <c r="BI2301" s="10"/>
      <c r="BJ2301" s="10"/>
      <c r="BK2301" s="10"/>
      <c r="BL2301" s="10"/>
      <c r="BM2301" s="10"/>
      <c r="BN2301" s="10"/>
      <c r="BO2301" s="10"/>
      <c r="BP2301" s="10"/>
      <c r="BQ2301" s="10"/>
      <c r="BR2301" s="10"/>
      <c r="BS2301" s="10"/>
      <c r="BT2301" s="10"/>
      <c r="BU2301" s="10"/>
      <c r="BV2301" s="10"/>
      <c r="BW2301" s="10"/>
      <c r="BX2301" s="10"/>
      <c r="BY2301" s="10"/>
      <c r="BZ2301" s="10"/>
      <c r="CA2301" s="10"/>
      <c r="CB2301" s="10"/>
      <c r="CC2301" s="10"/>
      <c r="CD2301" s="10"/>
      <c r="CE2301" s="10"/>
      <c r="CF2301" s="10"/>
      <c r="CG2301" s="10"/>
      <c r="CH2301" s="10"/>
      <c r="CI2301" s="10"/>
      <c r="CJ2301" s="10"/>
      <c r="CK2301" s="10"/>
      <c r="CL2301" s="10"/>
      <c r="CM2301" s="10"/>
      <c r="CN2301" s="10"/>
      <c r="CO2301" s="10"/>
      <c r="CP2301" s="10"/>
      <c r="CQ2301" s="10"/>
      <c r="CR2301" s="10"/>
      <c r="CS2301" s="10"/>
      <c r="CT2301" s="10"/>
      <c r="CU2301" s="10"/>
      <c r="CV2301" s="10"/>
      <c r="CW2301" s="10"/>
      <c r="CX2301" s="10"/>
      <c r="CY2301" s="10"/>
      <c r="CZ2301" s="10"/>
      <c r="DA2301" s="10"/>
      <c r="DB2301" s="10"/>
      <c r="DC2301" s="10"/>
      <c r="DD2301" s="10"/>
      <c r="DE2301" s="10"/>
      <c r="DF2301" s="10"/>
      <c r="DG2301" s="10"/>
      <c r="DH2301" s="10"/>
      <c r="DI2301" s="10"/>
      <c r="DJ2301" s="10"/>
      <c r="DK2301" s="10"/>
      <c r="DL2301" s="10"/>
      <c r="DM2301" s="10"/>
      <c r="DN2301" s="10"/>
      <c r="DO2301" s="10"/>
      <c r="DP2301" s="10"/>
      <c r="DQ2301" s="10"/>
      <c r="DR2301" s="10"/>
      <c r="DS2301" s="10"/>
    </row>
    <row r="2302" spans="1:123" s="101" customFormat="1" ht="10.95" customHeight="1" x14ac:dyDescent="0.25">
      <c r="A2302" s="75" t="s">
        <v>348</v>
      </c>
      <c r="B2302" s="95" t="str">
        <f t="shared" ref="B2302:B2304" si="646">IF(E2302&gt;0,"Bud02 " &amp; C2302 &amp;","&amp;D2302&amp;",'"&amp;E2302&amp;"',"&amp;1*R2302)</f>
        <v>Bud02 2020,5011,'533000',21347.6488888889</v>
      </c>
      <c r="C2302" s="96">
        <f t="shared" ref="C2302:C2304" si="647">$E$5</f>
        <v>2020</v>
      </c>
      <c r="D2302" s="96">
        <v>5011</v>
      </c>
      <c r="E2302" s="97">
        <f>IF(LEFT(H2302,1) = "x",H2302,F2302)</f>
        <v>533000</v>
      </c>
      <c r="F2302" s="90">
        <v>533000</v>
      </c>
      <c r="G2302" s="98">
        <f>IF(""="",1,SUBSTITUTE(SUBSTITUTE("","xxp","xpp"),"xppm13","xppm08"))</f>
        <v>1</v>
      </c>
      <c r="H2302" s="98">
        <f>IF(""="",1,"")</f>
        <v>1</v>
      </c>
      <c r="I2302" s="98">
        <f>IF(""="",1,IF(LEFT("",1)&lt;&gt;"E","",1))</f>
        <v>1</v>
      </c>
      <c r="J2302" s="98">
        <f>IF(""="",1,IF(LEFT("",1)="E","",1))</f>
        <v>1</v>
      </c>
      <c r="K2302" s="99" t="s">
        <v>368</v>
      </c>
      <c r="L2302" s="91">
        <v>5011</v>
      </c>
      <c r="M2302" s="100" t="str">
        <f>IF(LEFT($G2302,4)="xppm","*","")</f>
        <v/>
      </c>
      <c r="N2302" s="101" t="str">
        <f>UPPER(TRIM("          UTILITIES"))</f>
        <v>UTILITIES</v>
      </c>
      <c r="P2302" s="102" t="s">
        <v>356</v>
      </c>
      <c r="R2302" s="109">
        <f>IFERROR(IF(1*AB2302&gt;0,AB2302,V2302),V2302)</f>
        <v>21347.648888888889</v>
      </c>
      <c r="S2302" s="108"/>
      <c r="T2302" s="101">
        <f>IFERROR(IF(LEFT($G2302,4)="xppm",AD2302/VLOOKUP($G2302,$K$11:$Z$28,T$1,0),IF(LEFT($J2302,1)="E",AD2302/VLOOKUP($J2302,$K$11:$Z$28,T$1,0),AD2302/T$6)),"")</f>
        <v>20972.003333333334</v>
      </c>
      <c r="V2302" s="101">
        <f>IFERROR(IF(LEFT($G2302,4)="xppm",AF2302/VLOOKUP($G2302,$K$11:$Z$28,V$1,0),IF(LEFT($J2302,1)="E",AF2302/VLOOKUP($J2302,$K$11:$Z$28,V$1,0),AF2302/V$6)),"")</f>
        <v>21347.648888888889</v>
      </c>
      <c r="X2302" s="101">
        <f>IFERROR(IF(LEFT($G2302,4)="xppm",AH2302/VLOOKUP($G2302,$K$11:$Z$28,X$1,0),IF(LEFT($J2302,1)="E",AH2302/VLOOKUP($J2302,$K$11:$Z$28,X$1,0),AH2302/X$6)),"")</f>
        <v>8795.2341666666671</v>
      </c>
      <c r="Z2302" s="101">
        <f>IFERROR(IF(LEFT($G2302,4)="xppm",AJ2302/VLOOKUP($G2302,$K$11:$Z$28,Z$1,0),IF(LEFT($J2302,1)="E",AJ2302/VLOOKUP($J2302,$K$11:$Z$28,Z$1,0),AJ2302/Z$6)),"")</f>
        <v>17217</v>
      </c>
      <c r="AA2302" s="108"/>
      <c r="AB2302" s="99">
        <f>IFERROR(IF(LEFT($G2302,4)="xppm",AL2302/VLOOKUP($G2302,$K$11:$Z$28,AB$1,0),IF(LEFT($J2302,1)="E",AL2302/VLOOKUP($J2302,$K$11:$AB$28,AB$1,0),AL2302/AB$6)),"")</f>
        <v>0</v>
      </c>
      <c r="AC2302" s="110"/>
      <c r="AD2302" s="14">
        <v>62916.01</v>
      </c>
      <c r="AE2302" s="14"/>
      <c r="AF2302" s="14">
        <v>192128.84</v>
      </c>
      <c r="AG2302" s="14"/>
      <c r="AH2302" s="14">
        <v>105542.81</v>
      </c>
      <c r="AI2302" s="14"/>
      <c r="AJ2302" s="14">
        <v>206604</v>
      </c>
      <c r="AK2302" s="65"/>
      <c r="AL2302" s="14">
        <v>0</v>
      </c>
      <c r="AM2302" s="65"/>
      <c r="AN2302" s="25">
        <v>22388.89</v>
      </c>
      <c r="AO2302" s="25">
        <v>17622.759999999998</v>
      </c>
      <c r="AP2302" s="25">
        <v>22791.69</v>
      </c>
      <c r="AQ2302" s="25">
        <v>20502.98</v>
      </c>
      <c r="AR2302" s="25">
        <v>22948.23</v>
      </c>
      <c r="AS2302" s="25">
        <v>24581.39</v>
      </c>
      <c r="AT2302" s="25">
        <v>24193.87</v>
      </c>
      <c r="AU2302" s="25">
        <v>20883.32</v>
      </c>
      <c r="AV2302" s="25">
        <v>16103.04</v>
      </c>
      <c r="AW2302" s="25">
        <v>17077.04</v>
      </c>
      <c r="AX2302" s="25">
        <v>19440.490000000002</v>
      </c>
      <c r="AY2302" s="25">
        <v>26398.48</v>
      </c>
      <c r="AZ2302" s="108"/>
      <c r="BA2302" s="10"/>
      <c r="BB2302" s="10"/>
      <c r="BC2302" s="10"/>
      <c r="BD2302" s="10"/>
      <c r="BE2302" s="10"/>
      <c r="BF2302" s="10"/>
      <c r="BG2302" s="10"/>
      <c r="BH2302" s="10"/>
      <c r="BI2302" s="10"/>
      <c r="BJ2302" s="10"/>
      <c r="BK2302" s="10"/>
      <c r="BL2302" s="10"/>
      <c r="BM2302" s="10"/>
      <c r="BN2302" s="10"/>
      <c r="BO2302" s="10"/>
      <c r="BP2302" s="10"/>
      <c r="BQ2302" s="10"/>
      <c r="BR2302" s="10"/>
      <c r="BS2302" s="10"/>
      <c r="BT2302" s="10"/>
      <c r="BU2302" s="10"/>
      <c r="BV2302" s="10"/>
      <c r="BW2302" s="10"/>
      <c r="BX2302" s="10"/>
      <c r="BY2302" s="10"/>
      <c r="BZ2302" s="10"/>
      <c r="CA2302" s="10"/>
      <c r="CB2302" s="10"/>
      <c r="CC2302" s="10"/>
      <c r="CD2302" s="10"/>
      <c r="CE2302" s="10"/>
      <c r="CF2302" s="10"/>
      <c r="CG2302" s="10"/>
      <c r="CH2302" s="10"/>
      <c r="CI2302" s="10"/>
      <c r="CJ2302" s="10"/>
      <c r="CK2302" s="10"/>
      <c r="CL2302" s="10"/>
      <c r="CM2302" s="10"/>
      <c r="CN2302" s="10"/>
      <c r="CO2302" s="10"/>
      <c r="CP2302" s="10"/>
      <c r="CQ2302" s="10"/>
      <c r="CR2302" s="10"/>
      <c r="CS2302" s="10"/>
      <c r="CT2302" s="10"/>
      <c r="CU2302" s="10"/>
      <c r="CV2302" s="10"/>
      <c r="CW2302" s="10"/>
      <c r="CX2302" s="10"/>
      <c r="CY2302" s="10"/>
      <c r="CZ2302" s="10"/>
      <c r="DA2302" s="10"/>
      <c r="DB2302" s="10"/>
      <c r="DC2302" s="10"/>
      <c r="DD2302" s="10"/>
      <c r="DE2302" s="10"/>
      <c r="DF2302" s="10"/>
      <c r="DG2302" s="10"/>
      <c r="DH2302" s="10"/>
      <c r="DI2302" s="10"/>
      <c r="DJ2302" s="10"/>
      <c r="DK2302" s="10"/>
      <c r="DL2302" s="10"/>
      <c r="DM2302" s="10"/>
      <c r="DN2302" s="10"/>
      <c r="DO2302" s="10"/>
      <c r="DP2302" s="10"/>
      <c r="DQ2302" s="10"/>
      <c r="DR2302" s="10"/>
      <c r="DS2302" s="10"/>
    </row>
    <row r="2303" spans="1:123" s="101" customFormat="1" ht="10.95" customHeight="1" x14ac:dyDescent="0.25">
      <c r="A2303" s="75" t="s">
        <v>348</v>
      </c>
      <c r="B2303" s="95" t="str">
        <f t="shared" si="646"/>
        <v>Bud02 2020,5011,'536000',6975.38333333333</v>
      </c>
      <c r="C2303" s="96">
        <f t="shared" si="647"/>
        <v>2020</v>
      </c>
      <c r="D2303" s="96">
        <v>5011</v>
      </c>
      <c r="E2303" s="97">
        <f>IF(LEFT(H2303,1) = "x",H2303,F2303)</f>
        <v>536000</v>
      </c>
      <c r="F2303" s="90">
        <v>536000</v>
      </c>
      <c r="G2303" s="98">
        <f>IF(""="",1,SUBSTITUTE(SUBSTITUTE("","xxp","xpp"),"xppm13","xppm08"))</f>
        <v>1</v>
      </c>
      <c r="H2303" s="98">
        <f>IF(""="",1,"")</f>
        <v>1</v>
      </c>
      <c r="I2303" s="98">
        <f>IF(""="",1,IF(LEFT("",1)&lt;&gt;"E","",1))</f>
        <v>1</v>
      </c>
      <c r="J2303" s="98">
        <f>IF(""="",1,IF(LEFT("",1)="E","",1))</f>
        <v>1</v>
      </c>
      <c r="K2303" s="99" t="s">
        <v>369</v>
      </c>
      <c r="L2303" s="91">
        <v>5011</v>
      </c>
      <c r="M2303" s="100" t="str">
        <f>IF(LEFT($G2303,4)="xppm","*","")</f>
        <v/>
      </c>
      <c r="N2303" s="101" t="str">
        <f>UPPER(TRIM("          REPAIRS &amp; MAINTENANCE/SUPPLIES"))</f>
        <v>REPAIRS &amp; MAINTENANCE/SUPPLIES</v>
      </c>
      <c r="P2303" s="102" t="s">
        <v>370</v>
      </c>
      <c r="R2303" s="109">
        <f>IFERROR(IF(1*AB2303&gt;0,AB2303,V2303),V2303)</f>
        <v>6975.3833333333332</v>
      </c>
      <c r="S2303" s="108"/>
      <c r="T2303" s="101">
        <f>IFERROR(IF(LEFT($G2303,4)="xppm",AD2303/VLOOKUP($G2303,$K$11:$Z$28,T$1,0),IF(LEFT($J2303,1)="E",AD2303/VLOOKUP($J2303,$K$11:$Z$28,T$1,0),AD2303/T$6)),"")</f>
        <v>6878.72</v>
      </c>
      <c r="V2303" s="101">
        <f>IFERROR(IF(LEFT($G2303,4)="xppm",AF2303/VLOOKUP($G2303,$K$11:$Z$28,V$1,0),IF(LEFT($J2303,1)="E",AF2303/VLOOKUP($J2303,$K$11:$Z$28,V$1,0),AF2303/V$6)),"")</f>
        <v>6975.3833333333332</v>
      </c>
      <c r="X2303" s="101">
        <f>IFERROR(IF(LEFT($G2303,4)="xppm",AH2303/VLOOKUP($G2303,$K$11:$Z$28,X$1,0),IF(LEFT($J2303,1)="E",AH2303/VLOOKUP($J2303,$K$11:$Z$28,X$1,0),AH2303/X$6)),"")</f>
        <v>3209.5283333333332</v>
      </c>
      <c r="Z2303" s="101">
        <f>IFERROR(IF(LEFT($G2303,4)="xppm",AJ2303/VLOOKUP($G2303,$K$11:$Z$28,Z$1,0),IF(LEFT($J2303,1)="E",AJ2303/VLOOKUP($J2303,$K$11:$Z$28,Z$1,0),AJ2303/Z$6)),"")</f>
        <v>4463.51</v>
      </c>
      <c r="AA2303" s="108"/>
      <c r="AB2303" s="99">
        <f>IFERROR(IF(LEFT($G2303,4)="xppm",AL2303/VLOOKUP($G2303,$K$11:$Z$28,AB$1,0),IF(LEFT($J2303,1)="E",AL2303/VLOOKUP($J2303,$K$11:$AB$28,AB$1,0),AL2303/AB$6)),"")</f>
        <v>0</v>
      </c>
      <c r="AC2303" s="110"/>
      <c r="AD2303" s="14">
        <v>20636.16</v>
      </c>
      <c r="AE2303" s="14"/>
      <c r="AF2303" s="14">
        <v>62778.45</v>
      </c>
      <c r="AG2303" s="14"/>
      <c r="AH2303" s="14">
        <v>38514.339999999997</v>
      </c>
      <c r="AI2303" s="14"/>
      <c r="AJ2303" s="14">
        <v>53562.12</v>
      </c>
      <c r="AK2303" s="65"/>
      <c r="AL2303" s="14">
        <v>0</v>
      </c>
      <c r="AM2303" s="65"/>
      <c r="AN2303" s="25">
        <v>6895.32</v>
      </c>
      <c r="AO2303" s="25">
        <v>2954.59</v>
      </c>
      <c r="AP2303" s="25">
        <v>17265.79</v>
      </c>
      <c r="AQ2303" s="25">
        <v>6504.64</v>
      </c>
      <c r="AR2303" s="25">
        <v>17330.400000000001</v>
      </c>
      <c r="AS2303" s="25">
        <v>5774.5</v>
      </c>
      <c r="AT2303" s="25">
        <v>-1483.27</v>
      </c>
      <c r="AU2303" s="25">
        <v>1819.14</v>
      </c>
      <c r="AV2303" s="25">
        <v>12196.88</v>
      </c>
      <c r="AW2303" s="25">
        <v>5463.67</v>
      </c>
      <c r="AX2303" s="25">
        <v>5332.01</v>
      </c>
      <c r="AY2303" s="25">
        <v>9840.48</v>
      </c>
      <c r="AZ2303" s="108"/>
      <c r="BA2303" s="10"/>
      <c r="BB2303" s="10"/>
      <c r="BC2303" s="10"/>
      <c r="BD2303" s="10"/>
      <c r="BE2303" s="10"/>
      <c r="BF2303" s="10"/>
      <c r="BG2303" s="10"/>
      <c r="BH2303" s="10"/>
      <c r="BI2303" s="10"/>
      <c r="BJ2303" s="10"/>
      <c r="BK2303" s="10"/>
      <c r="BL2303" s="10"/>
      <c r="BM2303" s="10"/>
      <c r="BN2303" s="10"/>
      <c r="BO2303" s="10"/>
      <c r="BP2303" s="10"/>
      <c r="BQ2303" s="10"/>
      <c r="BR2303" s="10"/>
      <c r="BS2303" s="10"/>
      <c r="BT2303" s="10"/>
      <c r="BU2303" s="10"/>
      <c r="BV2303" s="10"/>
      <c r="BW2303" s="10"/>
      <c r="BX2303" s="10"/>
      <c r="BY2303" s="10"/>
      <c r="BZ2303" s="10"/>
      <c r="CA2303" s="10"/>
      <c r="CB2303" s="10"/>
      <c r="CC2303" s="10"/>
      <c r="CD2303" s="10"/>
      <c r="CE2303" s="10"/>
      <c r="CF2303" s="10"/>
      <c r="CG2303" s="10"/>
      <c r="CH2303" s="10"/>
      <c r="CI2303" s="10"/>
      <c r="CJ2303" s="10"/>
      <c r="CK2303" s="10"/>
      <c r="CL2303" s="10"/>
      <c r="CM2303" s="10"/>
      <c r="CN2303" s="10"/>
      <c r="CO2303" s="10"/>
      <c r="CP2303" s="10"/>
      <c r="CQ2303" s="10"/>
      <c r="CR2303" s="10"/>
      <c r="CS2303" s="10"/>
      <c r="CT2303" s="10"/>
      <c r="CU2303" s="10"/>
      <c r="CV2303" s="10"/>
      <c r="CW2303" s="10"/>
      <c r="CX2303" s="10"/>
      <c r="CY2303" s="10"/>
      <c r="CZ2303" s="10"/>
      <c r="DA2303" s="10"/>
      <c r="DB2303" s="10"/>
      <c r="DC2303" s="10"/>
      <c r="DD2303" s="10"/>
      <c r="DE2303" s="10"/>
      <c r="DF2303" s="10"/>
      <c r="DG2303" s="10"/>
      <c r="DH2303" s="10"/>
      <c r="DI2303" s="10"/>
      <c r="DJ2303" s="10"/>
      <c r="DK2303" s="10"/>
      <c r="DL2303" s="10"/>
      <c r="DM2303" s="10"/>
      <c r="DN2303" s="10"/>
      <c r="DO2303" s="10"/>
      <c r="DP2303" s="10"/>
      <c r="DQ2303" s="10"/>
      <c r="DR2303" s="10"/>
      <c r="DS2303" s="10"/>
    </row>
    <row r="2304" spans="1:123" s="101" customFormat="1" ht="10.95" customHeight="1" x14ac:dyDescent="0.25">
      <c r="A2304" s="75" t="s">
        <v>348</v>
      </c>
      <c r="B2304" s="95" t="str">
        <f t="shared" si="646"/>
        <v>Bud02 2020,5011,'534000',2585.21222222222</v>
      </c>
      <c r="C2304" s="96">
        <f t="shared" si="647"/>
        <v>2020</v>
      </c>
      <c r="D2304" s="96">
        <v>5011</v>
      </c>
      <c r="E2304" s="97">
        <f>IF(LEFT(H2304,1) = "x",H2304,F2304)</f>
        <v>534000</v>
      </c>
      <c r="F2304" s="90">
        <v>534000</v>
      </c>
      <c r="G2304" s="98">
        <f>IF(""="",1,SUBSTITUTE(SUBSTITUTE("","xxp","xpp"),"xppm13","xppm08"))</f>
        <v>1</v>
      </c>
      <c r="H2304" s="98">
        <f>IF(""="",1,"")</f>
        <v>1</v>
      </c>
      <c r="I2304" s="98">
        <f>IF(""="",1,IF(LEFT("",1)&lt;&gt;"E","",1))</f>
        <v>1</v>
      </c>
      <c r="J2304" s="98">
        <f>IF(""="",1,IF(LEFT("",1)="E","",1))</f>
        <v>1</v>
      </c>
      <c r="K2304" s="99" t="s">
        <v>371</v>
      </c>
      <c r="L2304" s="91">
        <v>5011</v>
      </c>
      <c r="M2304" s="100" t="str">
        <f>IF(LEFT($G2304,4)="xppm","*","")</f>
        <v/>
      </c>
      <c r="N2304" s="101" t="str">
        <f>UPPER(TRIM("          CONTRACT SERVICES"))</f>
        <v>CONTRACT SERVICES</v>
      </c>
      <c r="P2304" s="102" t="s">
        <v>370</v>
      </c>
      <c r="R2304" s="109">
        <f>IFERROR(IF(1*AB2304&gt;0,AB2304,V2304),V2304)</f>
        <v>2585.2122222222224</v>
      </c>
      <c r="S2304" s="108"/>
      <c r="T2304" s="101">
        <f>IFERROR(IF(LEFT($G2304,4)="xppm",AD2304/VLOOKUP($G2304,$K$11:$Z$28,T$1,0),IF(LEFT($J2304,1)="E",AD2304/VLOOKUP($J2304,$K$11:$Z$28,T$1,0),AD2304/T$6)),"")</f>
        <v>3579.6333333333332</v>
      </c>
      <c r="V2304" s="101">
        <f>IFERROR(IF(LEFT($G2304,4)="xppm",AF2304/VLOOKUP($G2304,$K$11:$Z$28,V$1,0),IF(LEFT($J2304,1)="E",AF2304/VLOOKUP($J2304,$K$11:$Z$28,V$1,0),AF2304/V$6)),"")</f>
        <v>2585.2122222222224</v>
      </c>
      <c r="X2304" s="101">
        <f>IFERROR(IF(LEFT($G2304,4)="xppm",AH2304/VLOOKUP($G2304,$K$11:$Z$28,X$1,0),IF(LEFT($J2304,1)="E",AH2304/VLOOKUP($J2304,$K$11:$Z$28,X$1,0),AH2304/X$6)),"")</f>
        <v>1398.61</v>
      </c>
      <c r="Z2304" s="101">
        <f>IFERROR(IF(LEFT($G2304,4)="xppm",AJ2304/VLOOKUP($G2304,$K$11:$Z$28,Z$1,0),IF(LEFT($J2304,1)="E",AJ2304/VLOOKUP($J2304,$K$11:$Z$28,Z$1,0),AJ2304/Z$6)),"")</f>
        <v>4060</v>
      </c>
      <c r="AA2304" s="108"/>
      <c r="AB2304" s="99">
        <f>IFERROR(IF(LEFT($G2304,4)="xppm",AL2304/VLOOKUP($G2304,$K$11:$Z$28,AB$1,0),IF(LEFT($J2304,1)="E",AL2304/VLOOKUP($J2304,$K$11:$AB$28,AB$1,0),AL2304/AB$6)),"")</f>
        <v>0</v>
      </c>
      <c r="AC2304" s="110"/>
      <c r="AD2304" s="14">
        <v>10738.9</v>
      </c>
      <c r="AE2304" s="14"/>
      <c r="AF2304" s="14">
        <v>23266.91</v>
      </c>
      <c r="AG2304" s="14"/>
      <c r="AH2304" s="14">
        <v>16783.32</v>
      </c>
      <c r="AI2304" s="14"/>
      <c r="AJ2304" s="14">
        <v>48720</v>
      </c>
      <c r="AK2304" s="65"/>
      <c r="AL2304" s="14">
        <v>0</v>
      </c>
      <c r="AM2304" s="65"/>
      <c r="AN2304" s="25">
        <v>1019.87</v>
      </c>
      <c r="AO2304" s="25">
        <v>1496.79</v>
      </c>
      <c r="AP2304" s="25">
        <v>4972.84</v>
      </c>
      <c r="AQ2304" s="25">
        <v>2260.8200000000002</v>
      </c>
      <c r="AR2304" s="25">
        <v>2606.14</v>
      </c>
      <c r="AS2304" s="25">
        <v>1198.67</v>
      </c>
      <c r="AT2304" s="25">
        <v>2088.46</v>
      </c>
      <c r="AU2304" s="25">
        <v>2650.36</v>
      </c>
      <c r="AV2304" s="25">
        <v>1723.56</v>
      </c>
      <c r="AW2304" s="25">
        <v>6677.38</v>
      </c>
      <c r="AX2304" s="25">
        <v>1727.92</v>
      </c>
      <c r="AY2304" s="25">
        <v>2333.6</v>
      </c>
      <c r="AZ2304" s="108"/>
      <c r="BA2304" s="10"/>
      <c r="BB2304" s="10"/>
      <c r="BC2304" s="10"/>
      <c r="BD2304" s="10"/>
      <c r="BE2304" s="10"/>
      <c r="BF2304" s="10"/>
      <c r="BG2304" s="10"/>
      <c r="BH2304" s="10"/>
      <c r="BI2304" s="10"/>
      <c r="BJ2304" s="10"/>
      <c r="BK2304" s="10"/>
      <c r="BL2304" s="10"/>
      <c r="BM2304" s="10"/>
      <c r="BN2304" s="10"/>
      <c r="BO2304" s="10"/>
      <c r="BP2304" s="10"/>
      <c r="BQ2304" s="10"/>
      <c r="BR2304" s="10"/>
      <c r="BS2304" s="10"/>
      <c r="BT2304" s="10"/>
      <c r="BU2304" s="10"/>
      <c r="BV2304" s="10"/>
      <c r="BW2304" s="10"/>
      <c r="BX2304" s="10"/>
      <c r="BY2304" s="10"/>
      <c r="BZ2304" s="10"/>
      <c r="CA2304" s="10"/>
      <c r="CB2304" s="10"/>
      <c r="CC2304" s="10"/>
      <c r="CD2304" s="10"/>
      <c r="CE2304" s="10"/>
      <c r="CF2304" s="10"/>
      <c r="CG2304" s="10"/>
      <c r="CH2304" s="10"/>
      <c r="CI2304" s="10"/>
      <c r="CJ2304" s="10"/>
      <c r="CK2304" s="10"/>
      <c r="CL2304" s="10"/>
      <c r="CM2304" s="10"/>
      <c r="CN2304" s="10"/>
      <c r="CO2304" s="10"/>
      <c r="CP2304" s="10"/>
      <c r="CQ2304" s="10"/>
      <c r="CR2304" s="10"/>
      <c r="CS2304" s="10"/>
      <c r="CT2304" s="10"/>
      <c r="CU2304" s="10"/>
      <c r="CV2304" s="10"/>
      <c r="CW2304" s="10"/>
      <c r="CX2304" s="10"/>
      <c r="CY2304" s="10"/>
      <c r="CZ2304" s="10"/>
      <c r="DA2304" s="10"/>
      <c r="DB2304" s="10"/>
      <c r="DC2304" s="10"/>
      <c r="DD2304" s="10"/>
      <c r="DE2304" s="10"/>
      <c r="DF2304" s="10"/>
      <c r="DG2304" s="10"/>
      <c r="DH2304" s="10"/>
      <c r="DI2304" s="10"/>
      <c r="DJ2304" s="10"/>
      <c r="DK2304" s="10"/>
      <c r="DL2304" s="10"/>
      <c r="DM2304" s="10"/>
      <c r="DN2304" s="10"/>
      <c r="DO2304" s="10"/>
      <c r="DP2304" s="10"/>
      <c r="DQ2304" s="10"/>
      <c r="DR2304" s="10"/>
      <c r="DS2304" s="10"/>
    </row>
    <row r="2305" spans="1:123" ht="4.05" customHeight="1" x14ac:dyDescent="0.25">
      <c r="A2305" s="75" t="s">
        <v>348</v>
      </c>
      <c r="E2305" s="111"/>
      <c r="F2305" s="112"/>
      <c r="T2305" s="25"/>
      <c r="U2305" s="25"/>
      <c r="V2305" s="25"/>
      <c r="W2305" s="25"/>
      <c r="X2305" s="25"/>
      <c r="Y2305" s="25"/>
      <c r="Z2305" s="25"/>
      <c r="AA2305" s="25"/>
      <c r="AB2305" s="14"/>
      <c r="AC2305" s="14"/>
    </row>
    <row r="2306" spans="1:123" s="86" customFormat="1" ht="15" customHeight="1" x14ac:dyDescent="0.25">
      <c r="A2306" s="75" t="s">
        <v>348</v>
      </c>
      <c r="B2306" s="80"/>
      <c r="C2306" s="80"/>
      <c r="D2306" s="80"/>
      <c r="E2306" s="81"/>
      <c r="F2306" s="82"/>
      <c r="G2306" s="81"/>
      <c r="H2306" s="81"/>
      <c r="I2306" s="81"/>
      <c r="J2306" s="81"/>
      <c r="K2306" s="81"/>
      <c r="L2306" s="83">
        <f>L2307</f>
        <v>5011</v>
      </c>
      <c r="M2306" s="84" t="s">
        <v>372</v>
      </c>
      <c r="N2306" s="84"/>
      <c r="O2306" s="84"/>
      <c r="P2306" s="84"/>
      <c r="Q2306" s="84"/>
      <c r="R2306" s="84"/>
      <c r="S2306" s="84"/>
      <c r="T2306" s="84"/>
      <c r="U2306" s="84"/>
      <c r="V2306" s="84"/>
      <c r="W2306" s="84"/>
      <c r="X2306" s="84"/>
      <c r="Y2306" s="84"/>
      <c r="Z2306" s="84"/>
      <c r="AA2306" s="84"/>
      <c r="AB2306" s="81"/>
      <c r="AC2306" s="81"/>
      <c r="AD2306" s="14"/>
      <c r="AE2306" s="14"/>
      <c r="AF2306" s="14"/>
      <c r="AG2306" s="14"/>
      <c r="AH2306" s="14"/>
      <c r="AI2306" s="14"/>
      <c r="AJ2306" s="14"/>
      <c r="AK2306" s="14"/>
      <c r="AL2306" s="14"/>
      <c r="AM2306" s="14"/>
      <c r="AN2306" s="85"/>
      <c r="AO2306" s="85"/>
      <c r="AP2306" s="85"/>
      <c r="AQ2306" s="85"/>
      <c r="AR2306" s="85"/>
      <c r="AS2306" s="85"/>
      <c r="AT2306" s="85"/>
      <c r="AU2306" s="85"/>
      <c r="AV2306" s="85"/>
      <c r="AW2306" s="85"/>
      <c r="AX2306" s="85"/>
      <c r="AY2306" s="85"/>
      <c r="AZ2306" s="84"/>
      <c r="BA2306" s="10"/>
      <c r="BB2306" s="10"/>
      <c r="BC2306" s="10"/>
      <c r="BD2306" s="10"/>
      <c r="BE2306" s="10"/>
      <c r="BF2306" s="10"/>
      <c r="BG2306" s="10"/>
      <c r="BH2306" s="10"/>
      <c r="BI2306" s="10"/>
      <c r="BJ2306" s="10"/>
      <c r="BK2306" s="10"/>
      <c r="BL2306" s="10"/>
      <c r="BM2306" s="10"/>
      <c r="BN2306" s="10"/>
      <c r="BO2306" s="10"/>
      <c r="BP2306" s="10"/>
      <c r="BQ2306" s="10"/>
      <c r="BR2306" s="10"/>
      <c r="BS2306" s="10"/>
      <c r="BT2306" s="10"/>
      <c r="BU2306" s="10"/>
      <c r="BV2306" s="10"/>
      <c r="BW2306" s="10"/>
      <c r="BX2306" s="10"/>
      <c r="BY2306" s="10"/>
      <c r="BZ2306" s="10"/>
      <c r="CA2306" s="10"/>
      <c r="CB2306" s="10"/>
      <c r="CC2306" s="10"/>
      <c r="CD2306" s="10"/>
      <c r="CE2306" s="10"/>
      <c r="CF2306" s="10"/>
      <c r="CG2306" s="10"/>
      <c r="CH2306" s="10"/>
      <c r="CI2306" s="10"/>
      <c r="CJ2306" s="10"/>
      <c r="CK2306" s="10"/>
      <c r="CL2306" s="10"/>
      <c r="CM2306" s="10"/>
      <c r="CN2306" s="10"/>
      <c r="CO2306" s="10"/>
      <c r="CP2306" s="10"/>
      <c r="CQ2306" s="10"/>
      <c r="CR2306" s="10"/>
      <c r="CS2306" s="10"/>
      <c r="CT2306" s="10"/>
      <c r="CU2306" s="10"/>
      <c r="CV2306" s="10"/>
      <c r="CW2306" s="10"/>
      <c r="CX2306" s="10"/>
      <c r="CY2306" s="10"/>
      <c r="CZ2306" s="10"/>
      <c r="DA2306" s="10"/>
      <c r="DB2306" s="10"/>
      <c r="DC2306" s="10"/>
      <c r="DD2306" s="10"/>
      <c r="DE2306" s="10"/>
      <c r="DF2306" s="10"/>
      <c r="DG2306" s="10"/>
      <c r="DH2306" s="10"/>
      <c r="DI2306" s="10"/>
      <c r="DJ2306" s="10"/>
      <c r="DK2306" s="10"/>
      <c r="DL2306" s="10"/>
      <c r="DM2306" s="10"/>
      <c r="DN2306" s="10"/>
      <c r="DO2306" s="10"/>
      <c r="DP2306" s="10"/>
      <c r="DQ2306" s="10"/>
      <c r="DR2306" s="10"/>
      <c r="DS2306" s="10"/>
    </row>
    <row r="2307" spans="1:123" s="101" customFormat="1" ht="10.95" customHeight="1" x14ac:dyDescent="0.25">
      <c r="A2307" s="75" t="s">
        <v>348</v>
      </c>
      <c r="B2307" s="95" t="str">
        <f t="shared" ref="B2307:B2318" si="648">IF(E2307&gt;0,"Bud02 " &amp; C2307 &amp;","&amp;D2307&amp;",'"&amp;E2307&amp;"',"&amp;1*R2307)</f>
        <v>Bud02 2020,5011,'542500',989.024444444444</v>
      </c>
      <c r="C2307" s="96">
        <f t="shared" ref="C2307:C2318" si="649">$E$5</f>
        <v>2020</v>
      </c>
      <c r="D2307" s="96">
        <v>5011</v>
      </c>
      <c r="E2307" s="97">
        <f>IF(LEFT(H2307,1) = "x",H2307,F2307)</f>
        <v>542500</v>
      </c>
      <c r="F2307" s="90">
        <v>542500</v>
      </c>
      <c r="G2307" s="98">
        <f>IF(""="",1,SUBSTITUTE(SUBSTITUTE("","xxp","xpp"),"xppm13","xppm08"))</f>
        <v>1</v>
      </c>
      <c r="H2307" s="98">
        <f>IF(""="",1,"")</f>
        <v>1</v>
      </c>
      <c r="I2307" s="98">
        <f>IF(""="",1,IF(LEFT("",1)&lt;&gt;"E","",1))</f>
        <v>1</v>
      </c>
      <c r="J2307" s="98">
        <f>IF(""="",1,IF(LEFT("",1)="E","",1))</f>
        <v>1</v>
      </c>
      <c r="K2307" s="99" t="s">
        <v>373</v>
      </c>
      <c r="L2307" s="91">
        <v>5011</v>
      </c>
      <c r="M2307" s="100" t="str">
        <f>IF(LEFT($G2307,4)="xppm","*","")</f>
        <v/>
      </c>
      <c r="N2307" s="101" t="str">
        <f>UPPER(TRIM("          MARKETING - ADVERTISING &amp; PROMOTION"))</f>
        <v>MARKETING - ADVERTISING &amp; PROMOTION</v>
      </c>
      <c r="P2307" s="102" t="s">
        <v>374</v>
      </c>
      <c r="R2307" s="109">
        <f>IFERROR(IF(1*AB2307&gt;0,AB2307,V2307),V2307)</f>
        <v>989.02444444444438</v>
      </c>
      <c r="S2307" s="108"/>
      <c r="T2307" s="101">
        <f>IFERROR(IF(LEFT($G2307,4)="xppm",AD2307/VLOOKUP($G2307,$K$11:$Z$28,T$1,0),IF(LEFT($J2307,1)="E",AD2307/VLOOKUP($J2307,$K$11:$Z$28,T$1,0),AD2307/T$6)),"")</f>
        <v>903.9</v>
      </c>
      <c r="V2307" s="101">
        <f>IFERROR(IF(LEFT($G2307,4)="xppm",AF2307/VLOOKUP($G2307,$K$11:$Z$28,V$1,0),IF(LEFT($J2307,1)="E",AF2307/VLOOKUP($J2307,$K$11:$Z$28,V$1,0),AF2307/V$6)),"")</f>
        <v>989.02444444444438</v>
      </c>
      <c r="X2307" s="101">
        <f>IFERROR(IF(LEFT($G2307,4)="xppm",AH2307/VLOOKUP($G2307,$K$11:$Z$28,X$1,0),IF(LEFT($J2307,1)="E",AH2307/VLOOKUP($J2307,$K$11:$Z$28,X$1,0),AH2307/X$6)),"")</f>
        <v>707.03083333333336</v>
      </c>
      <c r="Z2307" s="101">
        <f>IFERROR(IF(LEFT($G2307,4)="xppm",AJ2307/VLOOKUP($G2307,$K$11:$Z$28,Z$1,0),IF(LEFT($J2307,1)="E",AJ2307/VLOOKUP($J2307,$K$11:$Z$28,Z$1,0),AJ2307/Z$6)),"")</f>
        <v>2403.8458333333333</v>
      </c>
      <c r="AA2307" s="108"/>
      <c r="AB2307" s="99">
        <f>IFERROR(IF(LEFT($G2307,4)="xppm",AL2307/VLOOKUP($G2307,$K$11:$Z$28,AB$1,0),IF(LEFT($J2307,1)="E",AL2307/VLOOKUP($J2307,$K$11:$AB$28,AB$1,0),AL2307/AB$6)),"")</f>
        <v>0</v>
      </c>
      <c r="AC2307" s="110"/>
      <c r="AD2307" s="14">
        <v>2711.7</v>
      </c>
      <c r="AE2307" s="14"/>
      <c r="AF2307" s="14">
        <v>8901.2199999999993</v>
      </c>
      <c r="AG2307" s="14"/>
      <c r="AH2307" s="14">
        <v>8484.3700000000008</v>
      </c>
      <c r="AI2307" s="14"/>
      <c r="AJ2307" s="14">
        <v>28846.15</v>
      </c>
      <c r="AK2307" s="65"/>
      <c r="AL2307" s="14">
        <v>0</v>
      </c>
      <c r="AM2307" s="65"/>
      <c r="AN2307" s="25">
        <v>1090.51</v>
      </c>
      <c r="AO2307" s="25">
        <v>421.68</v>
      </c>
      <c r="AP2307" s="25">
        <v>1339.2</v>
      </c>
      <c r="AQ2307" s="25">
        <v>916.84</v>
      </c>
      <c r="AR2307" s="25">
        <v>480.86</v>
      </c>
      <c r="AS2307" s="25">
        <v>1776.21</v>
      </c>
      <c r="AT2307" s="25">
        <v>574.83000000000004</v>
      </c>
      <c r="AU2307" s="25">
        <v>1612.87</v>
      </c>
      <c r="AV2307" s="25">
        <v>827.91</v>
      </c>
      <c r="AW2307" s="25">
        <v>1166.76</v>
      </c>
      <c r="AX2307" s="25">
        <v>422.86</v>
      </c>
      <c r="AY2307" s="25">
        <v>1122.08</v>
      </c>
      <c r="AZ2307" s="108"/>
      <c r="BA2307" s="10"/>
      <c r="BB2307" s="10"/>
      <c r="BC2307" s="10"/>
      <c r="BD2307" s="10"/>
      <c r="BE2307" s="10"/>
      <c r="BF2307" s="10"/>
      <c r="BG2307" s="10"/>
      <c r="BH2307" s="10"/>
      <c r="BI2307" s="10"/>
      <c r="BJ2307" s="10"/>
      <c r="BK2307" s="10"/>
      <c r="BL2307" s="10"/>
      <c r="BM2307" s="10"/>
      <c r="BN2307" s="10"/>
      <c r="BO2307" s="10"/>
      <c r="BP2307" s="10"/>
      <c r="BQ2307" s="10"/>
      <c r="BR2307" s="10"/>
      <c r="BS2307" s="10"/>
      <c r="BT2307" s="10"/>
      <c r="BU2307" s="10"/>
      <c r="BV2307" s="10"/>
      <c r="BW2307" s="10"/>
      <c r="BX2307" s="10"/>
      <c r="BY2307" s="10"/>
      <c r="BZ2307" s="10"/>
      <c r="CA2307" s="10"/>
      <c r="CB2307" s="10"/>
      <c r="CC2307" s="10"/>
      <c r="CD2307" s="10"/>
      <c r="CE2307" s="10"/>
      <c r="CF2307" s="10"/>
      <c r="CG2307" s="10"/>
      <c r="CH2307" s="10"/>
      <c r="CI2307" s="10"/>
      <c r="CJ2307" s="10"/>
      <c r="CK2307" s="10"/>
      <c r="CL2307" s="10"/>
      <c r="CM2307" s="10"/>
      <c r="CN2307" s="10"/>
      <c r="CO2307" s="10"/>
      <c r="CP2307" s="10"/>
      <c r="CQ2307" s="10"/>
      <c r="CR2307" s="10"/>
      <c r="CS2307" s="10"/>
      <c r="CT2307" s="10"/>
      <c r="CU2307" s="10"/>
      <c r="CV2307" s="10"/>
      <c r="CW2307" s="10"/>
      <c r="CX2307" s="10"/>
      <c r="CY2307" s="10"/>
      <c r="CZ2307" s="10"/>
      <c r="DA2307" s="10"/>
      <c r="DB2307" s="10"/>
      <c r="DC2307" s="10"/>
      <c r="DD2307" s="10"/>
      <c r="DE2307" s="10"/>
      <c r="DF2307" s="10"/>
      <c r="DG2307" s="10"/>
      <c r="DH2307" s="10"/>
      <c r="DI2307" s="10"/>
      <c r="DJ2307" s="10"/>
      <c r="DK2307" s="10"/>
      <c r="DL2307" s="10"/>
      <c r="DM2307" s="10"/>
      <c r="DN2307" s="10"/>
      <c r="DO2307" s="10"/>
      <c r="DP2307" s="10"/>
      <c r="DQ2307" s="10"/>
      <c r="DR2307" s="10"/>
      <c r="DS2307" s="10"/>
    </row>
    <row r="2308" spans="1:123" s="101" customFormat="1" ht="10.95" customHeight="1" x14ac:dyDescent="0.25">
      <c r="A2308" s="75" t="s">
        <v>348</v>
      </c>
      <c r="B2308" s="95" t="str">
        <f t="shared" si="648"/>
        <v>Bud02 2020,5011,'543200',1010.59444444444</v>
      </c>
      <c r="C2308" s="96">
        <f t="shared" si="649"/>
        <v>2020</v>
      </c>
      <c r="D2308" s="96">
        <v>5011</v>
      </c>
      <c r="E2308" s="97">
        <f>IF(LEFT(H2308,1) = "x",H2308,F2308)</f>
        <v>543200</v>
      </c>
      <c r="F2308" s="90">
        <v>543200</v>
      </c>
      <c r="G2308" s="98">
        <f>IF(""="",1,SUBSTITUTE(SUBSTITUTE("","xxp","xpp"),"xppm13","xppm08"))</f>
        <v>1</v>
      </c>
      <c r="H2308" s="98">
        <f>IF(""="",1,"")</f>
        <v>1</v>
      </c>
      <c r="I2308" s="98">
        <f>IF(""="",1,IF(LEFT("",1)&lt;&gt;"E","",1))</f>
        <v>1</v>
      </c>
      <c r="J2308" s="98">
        <f>IF(""="",1,IF(LEFT("",1)="E","",1))</f>
        <v>1</v>
      </c>
      <c r="K2308" s="99" t="s">
        <v>375</v>
      </c>
      <c r="L2308" s="91">
        <v>5011</v>
      </c>
      <c r="M2308" s="100" t="str">
        <f>IF(LEFT($G2308,4)="xppm","*","")</f>
        <v/>
      </c>
      <c r="N2308" s="101" t="str">
        <f>UPPER(TRIM("          CONCIERGE - RESIDENT EXPENSES"))</f>
        <v>CONCIERGE - RESIDENT EXPENSES</v>
      </c>
      <c r="P2308" s="102" t="s">
        <v>376</v>
      </c>
      <c r="R2308" s="109">
        <f>IFERROR(IF(1*AB2308&gt;0,AB2308,V2308),V2308)</f>
        <v>1010.5944444444444</v>
      </c>
      <c r="S2308" s="108"/>
      <c r="T2308" s="101">
        <f>IFERROR(IF(LEFT($G2308,4)="xppm",AD2308/VLOOKUP($G2308,$K$11:$Z$28,T$1,0),IF(LEFT($J2308,1)="E",AD2308/VLOOKUP($J2308,$K$11:$Z$28,T$1,0),AD2308/T$6)),"")</f>
        <v>801.34666666666669</v>
      </c>
      <c r="V2308" s="101">
        <f>IFERROR(IF(LEFT($G2308,4)="xppm",AF2308/VLOOKUP($G2308,$K$11:$Z$28,V$1,0),IF(LEFT($J2308,1)="E",AF2308/VLOOKUP($J2308,$K$11:$Z$28,V$1,0),AF2308/V$6)),"")</f>
        <v>1010.5944444444444</v>
      </c>
      <c r="X2308" s="101">
        <f>IFERROR(IF(LEFT($G2308,4)="xppm",AH2308/VLOOKUP($G2308,$K$11:$Z$28,X$1,0),IF(LEFT($J2308,1)="E",AH2308/VLOOKUP($J2308,$K$11:$Z$28,X$1,0),AH2308/X$6)),"")</f>
        <v>499.73250000000002</v>
      </c>
      <c r="Z2308" s="101">
        <f>IFERROR(IF(LEFT($G2308,4)="xppm",AJ2308/VLOOKUP($G2308,$K$11:$Z$28,Z$1,0),IF(LEFT($J2308,1)="E",AJ2308/VLOOKUP($J2308,$K$11:$Z$28,Z$1,0),AJ2308/Z$6)),"")</f>
        <v>575</v>
      </c>
      <c r="AA2308" s="108"/>
      <c r="AB2308" s="99">
        <f>IFERROR(IF(LEFT($G2308,4)="xppm",AL2308/VLOOKUP($G2308,$K$11:$Z$28,AB$1,0),IF(LEFT($J2308,1)="E",AL2308/VLOOKUP($J2308,$K$11:$AB$28,AB$1,0),AL2308/AB$6)),"")</f>
        <v>0</v>
      </c>
      <c r="AC2308" s="110"/>
      <c r="AD2308" s="14">
        <v>2404.04</v>
      </c>
      <c r="AE2308" s="14"/>
      <c r="AF2308" s="14">
        <v>9095.35</v>
      </c>
      <c r="AG2308" s="14"/>
      <c r="AH2308" s="14">
        <v>5996.79</v>
      </c>
      <c r="AI2308" s="14"/>
      <c r="AJ2308" s="14">
        <v>6900</v>
      </c>
      <c r="AK2308" s="65"/>
      <c r="AL2308" s="14">
        <v>0</v>
      </c>
      <c r="AM2308" s="65"/>
      <c r="AN2308" s="25">
        <v>235.36</v>
      </c>
      <c r="AO2308" s="25">
        <v>1575</v>
      </c>
      <c r="AP2308" s="25">
        <v>2787.07</v>
      </c>
      <c r="AQ2308" s="25">
        <v>2273.25</v>
      </c>
      <c r="AR2308" s="25">
        <v>372.75</v>
      </c>
      <c r="AS2308" s="25">
        <v>1050</v>
      </c>
      <c r="AT2308" s="25">
        <v>871.5</v>
      </c>
      <c r="AU2308" s="25">
        <v>1490.56</v>
      </c>
      <c r="AV2308" s="25">
        <v>633.25</v>
      </c>
      <c r="AW2308" s="25">
        <v>918.5</v>
      </c>
      <c r="AX2308" s="25">
        <v>928.25</v>
      </c>
      <c r="AY2308" s="25">
        <v>557.29</v>
      </c>
      <c r="AZ2308" s="108"/>
      <c r="BA2308" s="10"/>
      <c r="BB2308" s="10"/>
      <c r="BC2308" s="10"/>
      <c r="BD2308" s="10"/>
      <c r="BE2308" s="10"/>
      <c r="BF2308" s="10"/>
      <c r="BG2308" s="10"/>
      <c r="BH2308" s="10"/>
      <c r="BI2308" s="10"/>
      <c r="BJ2308" s="10"/>
      <c r="BK2308" s="10"/>
      <c r="BL2308" s="10"/>
      <c r="BM2308" s="10"/>
      <c r="BN2308" s="10"/>
      <c r="BO2308" s="10"/>
      <c r="BP2308" s="10"/>
      <c r="BQ2308" s="10"/>
      <c r="BR2308" s="10"/>
      <c r="BS2308" s="10"/>
      <c r="BT2308" s="10"/>
      <c r="BU2308" s="10"/>
      <c r="BV2308" s="10"/>
      <c r="BW2308" s="10"/>
      <c r="BX2308" s="10"/>
      <c r="BY2308" s="10"/>
      <c r="BZ2308" s="10"/>
      <c r="CA2308" s="10"/>
      <c r="CB2308" s="10"/>
      <c r="CC2308" s="10"/>
      <c r="CD2308" s="10"/>
      <c r="CE2308" s="10"/>
      <c r="CF2308" s="10"/>
      <c r="CG2308" s="10"/>
      <c r="CH2308" s="10"/>
      <c r="CI2308" s="10"/>
      <c r="CJ2308" s="10"/>
      <c r="CK2308" s="10"/>
      <c r="CL2308" s="10"/>
      <c r="CM2308" s="10"/>
      <c r="CN2308" s="10"/>
      <c r="CO2308" s="10"/>
      <c r="CP2308" s="10"/>
      <c r="CQ2308" s="10"/>
      <c r="CR2308" s="10"/>
      <c r="CS2308" s="10"/>
      <c r="CT2308" s="10"/>
      <c r="CU2308" s="10"/>
      <c r="CV2308" s="10"/>
      <c r="CW2308" s="10"/>
      <c r="CX2308" s="10"/>
      <c r="CY2308" s="10"/>
      <c r="CZ2308" s="10"/>
      <c r="DA2308" s="10"/>
      <c r="DB2308" s="10"/>
      <c r="DC2308" s="10"/>
      <c r="DD2308" s="10"/>
      <c r="DE2308" s="10"/>
      <c r="DF2308" s="10"/>
      <c r="DG2308" s="10"/>
      <c r="DH2308" s="10"/>
      <c r="DI2308" s="10"/>
      <c r="DJ2308" s="10"/>
      <c r="DK2308" s="10"/>
      <c r="DL2308" s="10"/>
      <c r="DM2308" s="10"/>
      <c r="DN2308" s="10"/>
      <c r="DO2308" s="10"/>
      <c r="DP2308" s="10"/>
      <c r="DQ2308" s="10"/>
      <c r="DR2308" s="10"/>
      <c r="DS2308" s="10"/>
    </row>
    <row r="2309" spans="1:123" s="101" customFormat="1" ht="10.95" customHeight="1" x14ac:dyDescent="0.25">
      <c r="A2309" s="75" t="s">
        <v>348</v>
      </c>
      <c r="B2309" s="95" t="str">
        <f t="shared" si="648"/>
        <v>Bud02 2020,5011,'xga002',0.00190220690405413</v>
      </c>
      <c r="C2309" s="96">
        <f t="shared" si="649"/>
        <v>2020</v>
      </c>
      <c r="D2309" s="96">
        <v>5011</v>
      </c>
      <c r="E2309" s="97" t="str">
        <f>IF(LEFT(H2309,1) = "x",H2309,F2309)</f>
        <v>xga002</v>
      </c>
      <c r="F2309" s="90">
        <v>546000</v>
      </c>
      <c r="G2309" s="98">
        <f>IF(""="",1,SUBSTITUTE(SUBSTITUTE("","xxp","xpp"),"xppm13","xppm08"))</f>
        <v>1</v>
      </c>
      <c r="H2309" s="98" t="str">
        <f>IF("xga002"="",1,"xga002")</f>
        <v>xga002</v>
      </c>
      <c r="I2309" s="98">
        <f>IF("E1z"="",1,IF(LEFT("E1z",1)&lt;&gt;"E","E1z",1))</f>
        <v>1</v>
      </c>
      <c r="J2309" s="98" t="str">
        <f>IF("E1z"="",1,IF(LEFT("E1z",1)="E","E1z",1))</f>
        <v>E1z</v>
      </c>
      <c r="K2309" s="99" t="s">
        <v>377</v>
      </c>
      <c r="L2309" s="91">
        <v>5011</v>
      </c>
      <c r="M2309" s="100" t="str">
        <f>IF(LEFT($G2309,4)="xppm","*","")</f>
        <v/>
      </c>
      <c r="N2309" s="101" t="str">
        <f>UPPER(TRIM("          FINANCIAL CONSULTING FEES"))</f>
        <v>FINANCIAL CONSULTING FEES</v>
      </c>
      <c r="P2309" s="102" t="s">
        <v>356</v>
      </c>
      <c r="R2309" s="109">
        <f>IFERROR(IF(1*AB2309&gt;0,AB2309,V2309),V2309)</f>
        <v>1.9022069040541302E-3</v>
      </c>
      <c r="S2309" s="108"/>
      <c r="T2309" s="101">
        <f>IFERROR(IF(LEFT($G2309,4)="xppm",AD2309/VLOOKUP($G2309,$K$11:$Z$28,T$1,0),IF(LEFT($J2309,1)="E",AD2309/VLOOKUP($J2309,$K$11:$Z$28,T$1,0),AD2309/T$6)),"")</f>
        <v>1.9133338290720813E-3</v>
      </c>
      <c r="V2309" s="101">
        <f>IFERROR(IF(LEFT($G2309,4)="xppm",AF2309/VLOOKUP($G2309,$K$11:$Z$28,V$1,0),IF(LEFT($J2309,1)="E",AF2309/VLOOKUP($J2309,$K$11:$Z$28,V$1,0),AF2309/V$6)),"")</f>
        <v>1.9022069040541302E-3</v>
      </c>
      <c r="X2309" s="101">
        <f>IFERROR(IF(LEFT($G2309,4)="xppm",AH2309/VLOOKUP($G2309,$K$11:$Z$28,X$1,0),IF(LEFT($J2309,1)="E",AH2309/VLOOKUP($J2309,$K$11:$Z$28,X$1,0),AH2309/X$6)),"")</f>
        <v>1.1781070947147756E-3</v>
      </c>
      <c r="Z2309" s="101">
        <f>IFERROR(IF(LEFT($G2309,4)="xppm",AJ2309/VLOOKUP($G2309,$K$11:$Z$28,Z$1,0),IF(LEFT($J2309,1)="E",AJ2309/VLOOKUP($J2309,$K$11:$Z$28,Z$1,0),AJ2309/Z$6)),"")</f>
        <v>2.1260036206438245E-3</v>
      </c>
      <c r="AA2309" s="108"/>
      <c r="AB2309" s="99" t="str">
        <f>IFERROR(IF(LEFT($G2309,4)="xppm",AL2309/VLOOKUP($G2309,$K$11:$Z$28,AB$1,0),IF(LEFT($J2309,1)="E",AL2309/VLOOKUP($J2309,$K$11:$AB$28,AB$1,0),AL2309/AB$6)),"")</f>
        <v/>
      </c>
      <c r="AC2309" s="110"/>
      <c r="AD2309" s="14">
        <v>212072.83</v>
      </c>
      <c r="AE2309" s="14"/>
      <c r="AF2309" s="14">
        <v>634107.62</v>
      </c>
      <c r="AG2309" s="14"/>
      <c r="AH2309" s="14">
        <v>427204.21</v>
      </c>
      <c r="AI2309" s="14"/>
      <c r="AJ2309" s="14">
        <v>896943.66996199999</v>
      </c>
      <c r="AK2309" s="65"/>
      <c r="AL2309" s="14">
        <v>0</v>
      </c>
      <c r="AM2309" s="65"/>
      <c r="AN2309" s="25">
        <v>75587.039999999994</v>
      </c>
      <c r="AO2309" s="25">
        <v>71873.88</v>
      </c>
      <c r="AP2309" s="25">
        <v>73309.14</v>
      </c>
      <c r="AQ2309" s="25">
        <v>70319.25</v>
      </c>
      <c r="AR2309" s="25">
        <v>65632.63</v>
      </c>
      <c r="AS2309" s="25">
        <v>75615.72</v>
      </c>
      <c r="AT2309" s="25">
        <v>69139.759999999995</v>
      </c>
      <c r="AU2309" s="25">
        <v>73962.149999999994</v>
      </c>
      <c r="AV2309" s="25">
        <v>67365.279999999999</v>
      </c>
      <c r="AW2309" s="25">
        <v>65537.679999999993</v>
      </c>
      <c r="AX2309" s="25">
        <v>73253.55</v>
      </c>
      <c r="AY2309" s="25">
        <v>73281.600000000006</v>
      </c>
      <c r="AZ2309" s="108"/>
      <c r="BA2309" s="10"/>
      <c r="BB2309" s="10"/>
      <c r="BC2309" s="10"/>
      <c r="BD2309" s="10"/>
      <c r="BE2309" s="10"/>
      <c r="BF2309" s="10"/>
      <c r="BG2309" s="10"/>
      <c r="BH2309" s="10"/>
      <c r="BI2309" s="10"/>
      <c r="BJ2309" s="10"/>
      <c r="BK2309" s="10"/>
      <c r="BL2309" s="10"/>
      <c r="BM2309" s="10"/>
      <c r="BN2309" s="10"/>
      <c r="BO2309" s="10"/>
      <c r="BP2309" s="10"/>
      <c r="BQ2309" s="10"/>
      <c r="BR2309" s="10"/>
      <c r="BS2309" s="10"/>
      <c r="BT2309" s="10"/>
      <c r="BU2309" s="10"/>
      <c r="BV2309" s="10"/>
      <c r="BW2309" s="10"/>
      <c r="BX2309" s="10"/>
      <c r="BY2309" s="10"/>
      <c r="BZ2309" s="10"/>
      <c r="CA2309" s="10"/>
      <c r="CB2309" s="10"/>
      <c r="CC2309" s="10"/>
      <c r="CD2309" s="10"/>
      <c r="CE2309" s="10"/>
      <c r="CF2309" s="10"/>
      <c r="CG2309" s="10"/>
      <c r="CH2309" s="10"/>
      <c r="CI2309" s="10"/>
      <c r="CJ2309" s="10"/>
      <c r="CK2309" s="10"/>
      <c r="CL2309" s="10"/>
      <c r="CM2309" s="10"/>
      <c r="CN2309" s="10"/>
      <c r="CO2309" s="10"/>
      <c r="CP2309" s="10"/>
      <c r="CQ2309" s="10"/>
      <c r="CR2309" s="10"/>
      <c r="CS2309" s="10"/>
      <c r="CT2309" s="10"/>
      <c r="CU2309" s="10"/>
      <c r="CV2309" s="10"/>
      <c r="CW2309" s="10"/>
      <c r="CX2309" s="10"/>
      <c r="CY2309" s="10"/>
      <c r="CZ2309" s="10"/>
      <c r="DA2309" s="10"/>
      <c r="DB2309" s="10"/>
      <c r="DC2309" s="10"/>
      <c r="DD2309" s="10"/>
      <c r="DE2309" s="10"/>
      <c r="DF2309" s="10"/>
      <c r="DG2309" s="10"/>
      <c r="DH2309" s="10"/>
      <c r="DI2309" s="10"/>
      <c r="DJ2309" s="10"/>
      <c r="DK2309" s="10"/>
      <c r="DL2309" s="10"/>
      <c r="DM2309" s="10"/>
      <c r="DN2309" s="10"/>
      <c r="DO2309" s="10"/>
      <c r="DP2309" s="10"/>
      <c r="DQ2309" s="10"/>
      <c r="DR2309" s="10"/>
      <c r="DS2309" s="10"/>
    </row>
    <row r="2310" spans="1:123" s="101" customFormat="1" ht="10.95" customHeight="1" x14ac:dyDescent="0.25">
      <c r="A2310" s="75" t="s">
        <v>348</v>
      </c>
      <c r="B2310" s="95" t="str">
        <f t="shared" si="648"/>
        <v>Bud02 2020,5011,'505300',6723.11222222222</v>
      </c>
      <c r="C2310" s="96">
        <f t="shared" si="649"/>
        <v>2020</v>
      </c>
      <c r="D2310" s="96">
        <v>5011</v>
      </c>
      <c r="E2310" s="97">
        <f>IF(LEFT(H2310,1) = "x",H2310,F2310)</f>
        <v>505300</v>
      </c>
      <c r="F2310" s="90">
        <v>505300</v>
      </c>
      <c r="G2310" s="98">
        <f>IF(""="",1,SUBSTITUTE(SUBSTITUTE("","xxp","xpp"),"xppm13","xppm08"))</f>
        <v>1</v>
      </c>
      <c r="H2310" s="98">
        <f>IF(""="",1,"")</f>
        <v>1</v>
      </c>
      <c r="I2310" s="98">
        <f>IF(""="",1,IF(LEFT("",1)&lt;&gt;"E","",1))</f>
        <v>1</v>
      </c>
      <c r="J2310" s="98">
        <f>IF(""="",1,IF(LEFT("",1)="E","",1))</f>
        <v>1</v>
      </c>
      <c r="K2310" s="99" t="s">
        <v>378</v>
      </c>
      <c r="L2310" s="91">
        <v>5011</v>
      </c>
      <c r="M2310" s="100" t="str">
        <f>IF(LEFT($G2310,4)="xppm","*","")</f>
        <v/>
      </c>
      <c r="N2310" s="101" t="str">
        <f>UPPER(TRIM("          PROFESSIONAL FEES"))</f>
        <v>PROFESSIONAL FEES</v>
      </c>
      <c r="P2310" s="102" t="s">
        <v>356</v>
      </c>
      <c r="R2310" s="109">
        <f>IFERROR(IF(1*AB2310&gt;0,AB2310,V2310),V2310)</f>
        <v>6723.112222222222</v>
      </c>
      <c r="S2310" s="108"/>
      <c r="T2310" s="101">
        <f>IFERROR(IF(LEFT($G2310,4)="xppm",AD2310/VLOOKUP($G2310,$K$11:$Z$28,T$1,0),IF(LEFT($J2310,1)="E",AD2310/VLOOKUP($J2310,$K$11:$Z$28,T$1,0),AD2310/T$6)),"")</f>
        <v>4918.54</v>
      </c>
      <c r="V2310" s="101">
        <f>IFERROR(IF(LEFT($G2310,4)="xppm",AF2310/VLOOKUP($G2310,$K$11:$Z$28,V$1,0),IF(LEFT($J2310,1)="E",AF2310/VLOOKUP($J2310,$K$11:$Z$28,V$1,0),AF2310/V$6)),"")</f>
        <v>6723.112222222222</v>
      </c>
      <c r="X2310" s="101">
        <f>IFERROR(IF(LEFT($G2310,4)="xppm",AH2310/VLOOKUP($G2310,$K$11:$Z$28,X$1,0),IF(LEFT($J2310,1)="E",AH2310/VLOOKUP($J2310,$K$11:$Z$28,X$1,0),AH2310/X$6)),"")</f>
        <v>1582.0116666666665</v>
      </c>
      <c r="Z2310" s="101">
        <f>IFERROR(IF(LEFT($G2310,4)="xppm",AJ2310/VLOOKUP($G2310,$K$11:$Z$28,Z$1,0),IF(LEFT($J2310,1)="E",AJ2310/VLOOKUP($J2310,$K$11:$Z$28,Z$1,0),AJ2310/Z$6)),"")</f>
        <v>6561.5374999999995</v>
      </c>
      <c r="AA2310" s="108"/>
      <c r="AB2310" s="99">
        <f>IFERROR(IF(LEFT($G2310,4)="xppm",AL2310/VLOOKUP($G2310,$K$11:$Z$28,AB$1,0),IF(LEFT($J2310,1)="E",AL2310/VLOOKUP($J2310,$K$11:$AB$28,AB$1,0),AL2310/AB$6)),"")</f>
        <v>0</v>
      </c>
      <c r="AC2310" s="110"/>
      <c r="AD2310" s="14">
        <v>14755.62</v>
      </c>
      <c r="AE2310" s="14"/>
      <c r="AF2310" s="14">
        <v>60508.01</v>
      </c>
      <c r="AG2310" s="14"/>
      <c r="AH2310" s="14">
        <v>18984.14</v>
      </c>
      <c r="AI2310" s="14"/>
      <c r="AJ2310" s="14">
        <v>78738.45</v>
      </c>
      <c r="AK2310" s="65"/>
      <c r="AL2310" s="14">
        <v>0</v>
      </c>
      <c r="AM2310" s="65"/>
      <c r="AN2310" s="25">
        <v>2600.77</v>
      </c>
      <c r="AO2310" s="25">
        <v>2408.87</v>
      </c>
      <c r="AP2310" s="25">
        <v>2911.61</v>
      </c>
      <c r="AQ2310" s="25">
        <v>4737.7</v>
      </c>
      <c r="AR2310" s="25">
        <v>6984.68</v>
      </c>
      <c r="AS2310" s="25">
        <v>5146.1000000000004</v>
      </c>
      <c r="AT2310" s="25">
        <v>8260.93</v>
      </c>
      <c r="AU2310" s="25">
        <v>11920.39</v>
      </c>
      <c r="AV2310" s="25">
        <v>8702.59</v>
      </c>
      <c r="AW2310" s="25">
        <v>7566.72</v>
      </c>
      <c r="AX2310" s="25">
        <v>6571.17</v>
      </c>
      <c r="AY2310" s="25">
        <v>617.73</v>
      </c>
      <c r="AZ2310" s="108"/>
      <c r="BA2310" s="10"/>
      <c r="BB2310" s="10"/>
      <c r="BC2310" s="10"/>
      <c r="BD2310" s="10"/>
      <c r="BE2310" s="10"/>
      <c r="BF2310" s="10"/>
      <c r="BG2310" s="10"/>
      <c r="BH2310" s="10"/>
      <c r="BI2310" s="10"/>
      <c r="BJ2310" s="10"/>
      <c r="BK2310" s="10"/>
      <c r="BL2310" s="10"/>
      <c r="BM2310" s="10"/>
      <c r="BN2310" s="10"/>
      <c r="BO2310" s="10"/>
      <c r="BP2310" s="10"/>
      <c r="BQ2310" s="10"/>
      <c r="BR2310" s="10"/>
      <c r="BS2310" s="10"/>
      <c r="BT2310" s="10"/>
      <c r="BU2310" s="10"/>
      <c r="BV2310" s="10"/>
      <c r="BW2310" s="10"/>
      <c r="BX2310" s="10"/>
      <c r="BY2310" s="10"/>
      <c r="BZ2310" s="10"/>
      <c r="CA2310" s="10"/>
      <c r="CB2310" s="10"/>
      <c r="CC2310" s="10"/>
      <c r="CD2310" s="10"/>
      <c r="CE2310" s="10"/>
      <c r="CF2310" s="10"/>
      <c r="CG2310" s="10"/>
      <c r="CH2310" s="10"/>
      <c r="CI2310" s="10"/>
      <c r="CJ2310" s="10"/>
      <c r="CK2310" s="10"/>
      <c r="CL2310" s="10"/>
      <c r="CM2310" s="10"/>
      <c r="CN2310" s="10"/>
      <c r="CO2310" s="10"/>
      <c r="CP2310" s="10"/>
      <c r="CQ2310" s="10"/>
      <c r="CR2310" s="10"/>
      <c r="CS2310" s="10"/>
      <c r="CT2310" s="10"/>
      <c r="CU2310" s="10"/>
      <c r="CV2310" s="10"/>
      <c r="CW2310" s="10"/>
      <c r="CX2310" s="10"/>
      <c r="CY2310" s="10"/>
      <c r="CZ2310" s="10"/>
      <c r="DA2310" s="10"/>
      <c r="DB2310" s="10"/>
      <c r="DC2310" s="10"/>
      <c r="DD2310" s="10"/>
      <c r="DE2310" s="10"/>
      <c r="DF2310" s="10"/>
      <c r="DG2310" s="10"/>
      <c r="DH2310" s="10"/>
      <c r="DI2310" s="10"/>
      <c r="DJ2310" s="10"/>
      <c r="DK2310" s="10"/>
      <c r="DL2310" s="10"/>
      <c r="DM2310" s="10"/>
      <c r="DN2310" s="10"/>
      <c r="DO2310" s="10"/>
      <c r="DP2310" s="10"/>
      <c r="DQ2310" s="10"/>
      <c r="DR2310" s="10"/>
      <c r="DS2310" s="10"/>
    </row>
    <row r="2311" spans="1:123" s="101" customFormat="1" ht="10.95" customHeight="1" x14ac:dyDescent="0.25">
      <c r="A2311" s="75" t="s">
        <v>348</v>
      </c>
      <c r="B2311" s="95" t="str">
        <f t="shared" si="648"/>
        <v>Bud02 2020,5011,'548000',934.812222222222</v>
      </c>
      <c r="C2311" s="96">
        <f t="shared" si="649"/>
        <v>2020</v>
      </c>
      <c r="D2311" s="96">
        <v>5011</v>
      </c>
      <c r="E2311" s="97">
        <f>IF(LEFT(H2311,1) = "x",H2311,F2311)</f>
        <v>548000</v>
      </c>
      <c r="F2311" s="90">
        <v>548000</v>
      </c>
      <c r="G2311" s="98">
        <f>IF(""="",1,SUBSTITUTE(SUBSTITUTE("","xxp","xpp"),"xppm13","xppm08"))</f>
        <v>1</v>
      </c>
      <c r="H2311" s="98">
        <f>IF(""="",1,"")</f>
        <v>1</v>
      </c>
      <c r="I2311" s="98">
        <f>IF(""="",1,IF(LEFT("",1)&lt;&gt;"E","",1))</f>
        <v>1</v>
      </c>
      <c r="J2311" s="98">
        <f>IF(""="",1,IF(LEFT("",1)="E","",1))</f>
        <v>1</v>
      </c>
      <c r="K2311" s="99" t="s">
        <v>379</v>
      </c>
      <c r="L2311" s="91">
        <v>5011</v>
      </c>
      <c r="M2311" s="100" t="str">
        <f>IF(LEFT($G2311,4)="xppm","*","")</f>
        <v/>
      </c>
      <c r="N2311" s="101" t="str">
        <f>UPPER(TRIM("          CABLE TV/INTERNET"))</f>
        <v>CABLE TV/INTERNET</v>
      </c>
      <c r="P2311" s="102" t="s">
        <v>370</v>
      </c>
      <c r="R2311" s="109">
        <f>IFERROR(IF(1*AB2311&gt;0,AB2311,V2311),V2311)</f>
        <v>934.8122222222222</v>
      </c>
      <c r="S2311" s="108"/>
      <c r="T2311" s="101">
        <f>IFERROR(IF(LEFT($G2311,4)="xppm",AD2311/VLOOKUP($G2311,$K$11:$Z$28,T$1,0),IF(LEFT($J2311,1)="E",AD2311/VLOOKUP($J2311,$K$11:$Z$28,T$1,0),AD2311/T$6)),"")</f>
        <v>933.96999999999991</v>
      </c>
      <c r="V2311" s="101">
        <f>IFERROR(IF(LEFT($G2311,4)="xppm",AF2311/VLOOKUP($G2311,$K$11:$Z$28,V$1,0),IF(LEFT($J2311,1)="E",AF2311/VLOOKUP($J2311,$K$11:$Z$28,V$1,0),AF2311/V$6)),"")</f>
        <v>934.8122222222222</v>
      </c>
      <c r="X2311" s="101">
        <f>IFERROR(IF(LEFT($G2311,4)="xppm",AH2311/VLOOKUP($G2311,$K$11:$Z$28,X$1,0),IF(LEFT($J2311,1)="E",AH2311/VLOOKUP($J2311,$K$11:$Z$28,X$1,0),AH2311/X$6)),"")</f>
        <v>352.05916666666667</v>
      </c>
      <c r="Z2311" s="101">
        <f>IFERROR(IF(LEFT($G2311,4)="xppm",AJ2311/VLOOKUP($G2311,$K$11:$Z$28,Z$1,0),IF(LEFT($J2311,1)="E",AJ2311/VLOOKUP($J2311,$K$11:$Z$28,Z$1,0),AJ2311/Z$6)),"")</f>
        <v>851.31166666666661</v>
      </c>
      <c r="AA2311" s="108"/>
      <c r="AB2311" s="99">
        <f>IFERROR(IF(LEFT($G2311,4)="xppm",AL2311/VLOOKUP($G2311,$K$11:$Z$28,AB$1,0),IF(LEFT($J2311,1)="E",AL2311/VLOOKUP($J2311,$K$11:$AB$28,AB$1,0),AL2311/AB$6)),"")</f>
        <v>0</v>
      </c>
      <c r="AC2311" s="110"/>
      <c r="AD2311" s="14">
        <v>2801.91</v>
      </c>
      <c r="AE2311" s="14"/>
      <c r="AF2311" s="14">
        <v>8413.31</v>
      </c>
      <c r="AG2311" s="14"/>
      <c r="AH2311" s="14">
        <v>4224.71</v>
      </c>
      <c r="AI2311" s="14"/>
      <c r="AJ2311" s="14">
        <v>10215.74</v>
      </c>
      <c r="AK2311" s="65"/>
      <c r="AL2311" s="14">
        <v>0</v>
      </c>
      <c r="AM2311" s="65"/>
      <c r="AN2311" s="25">
        <v>267.25</v>
      </c>
      <c r="AO2311" s="25">
        <v>2217.1999999999998</v>
      </c>
      <c r="AP2311" s="25">
        <v>903.66</v>
      </c>
      <c r="AQ2311" s="25">
        <v>934.31</v>
      </c>
      <c r="AR2311" s="25">
        <v>932.38</v>
      </c>
      <c r="AS2311" s="25">
        <v>942.38</v>
      </c>
      <c r="AT2311" s="25">
        <v>934.4</v>
      </c>
      <c r="AU2311" s="25">
        <v>933.96</v>
      </c>
      <c r="AV2311" s="25">
        <v>933.97</v>
      </c>
      <c r="AW2311" s="25">
        <v>933.97</v>
      </c>
      <c r="AX2311" s="25">
        <v>933.97</v>
      </c>
      <c r="AY2311" s="25">
        <v>933.97</v>
      </c>
      <c r="AZ2311" s="108"/>
      <c r="BA2311" s="10"/>
      <c r="BB2311" s="10"/>
      <c r="BC2311" s="10"/>
      <c r="BD2311" s="10"/>
      <c r="BE2311" s="10"/>
      <c r="BF2311" s="10"/>
      <c r="BG2311" s="10"/>
      <c r="BH2311" s="10"/>
      <c r="BI2311" s="10"/>
      <c r="BJ2311" s="10"/>
      <c r="BK2311" s="10"/>
      <c r="BL2311" s="10"/>
      <c r="BM2311" s="10"/>
      <c r="BN2311" s="10"/>
      <c r="BO2311" s="10"/>
      <c r="BP2311" s="10"/>
      <c r="BQ2311" s="10"/>
      <c r="BR2311" s="10"/>
      <c r="BS2311" s="10"/>
      <c r="BT2311" s="10"/>
      <c r="BU2311" s="10"/>
      <c r="BV2311" s="10"/>
      <c r="BW2311" s="10"/>
      <c r="BX2311" s="10"/>
      <c r="BY2311" s="10"/>
      <c r="BZ2311" s="10"/>
      <c r="CA2311" s="10"/>
      <c r="CB2311" s="10"/>
      <c r="CC2311" s="10"/>
      <c r="CD2311" s="10"/>
      <c r="CE2311" s="10"/>
      <c r="CF2311" s="10"/>
      <c r="CG2311" s="10"/>
      <c r="CH2311" s="10"/>
      <c r="CI2311" s="10"/>
      <c r="CJ2311" s="10"/>
      <c r="CK2311" s="10"/>
      <c r="CL2311" s="10"/>
      <c r="CM2311" s="10"/>
      <c r="CN2311" s="10"/>
      <c r="CO2311" s="10"/>
      <c r="CP2311" s="10"/>
      <c r="CQ2311" s="10"/>
      <c r="CR2311" s="10"/>
      <c r="CS2311" s="10"/>
      <c r="CT2311" s="10"/>
      <c r="CU2311" s="10"/>
      <c r="CV2311" s="10"/>
      <c r="CW2311" s="10"/>
      <c r="CX2311" s="10"/>
      <c r="CY2311" s="10"/>
      <c r="CZ2311" s="10"/>
      <c r="DA2311" s="10"/>
      <c r="DB2311" s="10"/>
      <c r="DC2311" s="10"/>
      <c r="DD2311" s="10"/>
      <c r="DE2311" s="10"/>
      <c r="DF2311" s="10"/>
      <c r="DG2311" s="10"/>
      <c r="DH2311" s="10"/>
      <c r="DI2311" s="10"/>
      <c r="DJ2311" s="10"/>
      <c r="DK2311" s="10"/>
      <c r="DL2311" s="10"/>
      <c r="DM2311" s="10"/>
      <c r="DN2311" s="10"/>
      <c r="DO2311" s="10"/>
      <c r="DP2311" s="10"/>
      <c r="DQ2311" s="10"/>
      <c r="DR2311" s="10"/>
      <c r="DS2311" s="10"/>
    </row>
    <row r="2312" spans="1:123" s="101" customFormat="1" ht="10.95" customHeight="1" x14ac:dyDescent="0.25">
      <c r="A2312" s="75" t="s">
        <v>348</v>
      </c>
      <c r="B2312" s="95" t="str">
        <f t="shared" si="648"/>
        <v>Bud02 2020,5011,'549000',11501.6688888889</v>
      </c>
      <c r="C2312" s="96">
        <f t="shared" si="649"/>
        <v>2020</v>
      </c>
      <c r="D2312" s="96">
        <v>5011</v>
      </c>
      <c r="E2312" s="97">
        <f>IF(LEFT(H2312,1) = "x",H2312,F2312)</f>
        <v>549000</v>
      </c>
      <c r="F2312" s="90">
        <v>549000</v>
      </c>
      <c r="G2312" s="98">
        <f>IF(""="",1,SUBSTITUTE(SUBSTITUTE("","xxp","xpp"),"xppm13","xppm08"))</f>
        <v>1</v>
      </c>
      <c r="H2312" s="98">
        <f>IF(""="",1,"")</f>
        <v>1</v>
      </c>
      <c r="I2312" s="98">
        <f>IF(""="",1,IF(LEFT("",1)&lt;&gt;"E","",1))</f>
        <v>1</v>
      </c>
      <c r="J2312" s="98">
        <f>IF(""="",1,IF(LEFT("",1)="E","",1))</f>
        <v>1</v>
      </c>
      <c r="K2312" s="99" t="s">
        <v>380</v>
      </c>
      <c r="L2312" s="91">
        <v>5011</v>
      </c>
      <c r="M2312" s="100" t="str">
        <f>IF(LEFT($G2312,4)="xppm","*","")</f>
        <v/>
      </c>
      <c r="N2312" s="101" t="str">
        <f>UPPER(TRIM("          COMPUTER HARDWARE/SOFTWARE"))</f>
        <v>COMPUTER HARDWARE/SOFTWARE</v>
      </c>
      <c r="P2312" s="102" t="s">
        <v>370</v>
      </c>
      <c r="R2312" s="109">
        <f>IFERROR(IF(1*AB2312&gt;0,AB2312,V2312),V2312)</f>
        <v>11501.668888888889</v>
      </c>
      <c r="S2312" s="108"/>
      <c r="T2312" s="101">
        <f>IFERROR(IF(LEFT($G2312,4)="xppm",AD2312/VLOOKUP($G2312,$K$11:$Z$28,T$1,0),IF(LEFT($J2312,1)="E",AD2312/VLOOKUP($J2312,$K$11:$Z$28,T$1,0),AD2312/T$6)),"")</f>
        <v>11430.036666666667</v>
      </c>
      <c r="V2312" s="101">
        <f>IFERROR(IF(LEFT($G2312,4)="xppm",AF2312/VLOOKUP($G2312,$K$11:$Z$28,V$1,0),IF(LEFT($J2312,1)="E",AF2312/VLOOKUP($J2312,$K$11:$Z$28,V$1,0),AF2312/V$6)),"")</f>
        <v>11501.668888888889</v>
      </c>
      <c r="X2312" s="101">
        <f>IFERROR(IF(LEFT($G2312,4)="xppm",AH2312/VLOOKUP($G2312,$K$11:$Z$28,X$1,0),IF(LEFT($J2312,1)="E",AH2312/VLOOKUP($J2312,$K$11:$Z$28,X$1,0),AH2312/X$6)),"")</f>
        <v>5860.185833333333</v>
      </c>
      <c r="Z2312" s="101">
        <f>IFERROR(IF(LEFT($G2312,4)="xppm",AJ2312/VLOOKUP($G2312,$K$11:$Z$28,Z$1,0),IF(LEFT($J2312,1)="E",AJ2312/VLOOKUP($J2312,$K$11:$Z$28,Z$1,0),AJ2312/Z$6)),"")</f>
        <v>10569.000833333334</v>
      </c>
      <c r="AA2312" s="108"/>
      <c r="AB2312" s="99">
        <f>IFERROR(IF(LEFT($G2312,4)="xppm",AL2312/VLOOKUP($G2312,$K$11:$Z$28,AB$1,0),IF(LEFT($J2312,1)="E",AL2312/VLOOKUP($J2312,$K$11:$AB$28,AB$1,0),AL2312/AB$6)),"")</f>
        <v>0</v>
      </c>
      <c r="AC2312" s="110"/>
      <c r="AD2312" s="14">
        <v>34290.11</v>
      </c>
      <c r="AE2312" s="14"/>
      <c r="AF2312" s="14">
        <v>103515.02</v>
      </c>
      <c r="AG2312" s="14"/>
      <c r="AH2312" s="14">
        <v>70322.23</v>
      </c>
      <c r="AI2312" s="14"/>
      <c r="AJ2312" s="14">
        <v>126828.01</v>
      </c>
      <c r="AK2312" s="65"/>
      <c r="AL2312" s="14">
        <v>0</v>
      </c>
      <c r="AM2312" s="65"/>
      <c r="AN2312" s="25">
        <v>13793.71</v>
      </c>
      <c r="AO2312" s="25">
        <v>12826.05</v>
      </c>
      <c r="AP2312" s="25">
        <v>14605.67</v>
      </c>
      <c r="AQ2312" s="25">
        <v>12505.36</v>
      </c>
      <c r="AR2312" s="25">
        <v>12457.83</v>
      </c>
      <c r="AS2312" s="25">
        <v>12260.3</v>
      </c>
      <c r="AT2312" s="25">
        <v>11464.23</v>
      </c>
      <c r="AU2312" s="25">
        <v>11445.61</v>
      </c>
      <c r="AV2312" s="25">
        <v>9091.58</v>
      </c>
      <c r="AW2312" s="25">
        <v>11158.73</v>
      </c>
      <c r="AX2312" s="25">
        <v>11537.77</v>
      </c>
      <c r="AY2312" s="25">
        <v>11593.61</v>
      </c>
      <c r="AZ2312" s="108"/>
      <c r="BA2312" s="10"/>
      <c r="BB2312" s="10"/>
      <c r="BC2312" s="10"/>
      <c r="BD2312" s="10"/>
      <c r="BE2312" s="10"/>
      <c r="BF2312" s="10"/>
      <c r="BG2312" s="10"/>
      <c r="BH2312" s="10"/>
      <c r="BI2312" s="10"/>
      <c r="BJ2312" s="10"/>
      <c r="BK2312" s="10"/>
      <c r="BL2312" s="10"/>
      <c r="BM2312" s="10"/>
      <c r="BN2312" s="10"/>
      <c r="BO2312" s="10"/>
      <c r="BP2312" s="10"/>
      <c r="BQ2312" s="10"/>
      <c r="BR2312" s="10"/>
      <c r="BS2312" s="10"/>
      <c r="BT2312" s="10"/>
      <c r="BU2312" s="10"/>
      <c r="BV2312" s="10"/>
      <c r="BW2312" s="10"/>
      <c r="BX2312" s="10"/>
      <c r="BY2312" s="10"/>
      <c r="BZ2312" s="10"/>
      <c r="CA2312" s="10"/>
      <c r="CB2312" s="10"/>
      <c r="CC2312" s="10"/>
      <c r="CD2312" s="10"/>
      <c r="CE2312" s="10"/>
      <c r="CF2312" s="10"/>
      <c r="CG2312" s="10"/>
      <c r="CH2312" s="10"/>
      <c r="CI2312" s="10"/>
      <c r="CJ2312" s="10"/>
      <c r="CK2312" s="10"/>
      <c r="CL2312" s="10"/>
      <c r="CM2312" s="10"/>
      <c r="CN2312" s="10"/>
      <c r="CO2312" s="10"/>
      <c r="CP2312" s="10"/>
      <c r="CQ2312" s="10"/>
      <c r="CR2312" s="10"/>
      <c r="CS2312" s="10"/>
      <c r="CT2312" s="10"/>
      <c r="CU2312" s="10"/>
      <c r="CV2312" s="10"/>
      <c r="CW2312" s="10"/>
      <c r="CX2312" s="10"/>
      <c r="CY2312" s="10"/>
      <c r="CZ2312" s="10"/>
      <c r="DA2312" s="10"/>
      <c r="DB2312" s="10"/>
      <c r="DC2312" s="10"/>
      <c r="DD2312" s="10"/>
      <c r="DE2312" s="10"/>
      <c r="DF2312" s="10"/>
      <c r="DG2312" s="10"/>
      <c r="DH2312" s="10"/>
      <c r="DI2312" s="10"/>
      <c r="DJ2312" s="10"/>
      <c r="DK2312" s="10"/>
      <c r="DL2312" s="10"/>
      <c r="DM2312" s="10"/>
      <c r="DN2312" s="10"/>
      <c r="DO2312" s="10"/>
      <c r="DP2312" s="10"/>
      <c r="DQ2312" s="10"/>
      <c r="DR2312" s="10"/>
      <c r="DS2312" s="10"/>
    </row>
    <row r="2313" spans="1:123" s="101" customFormat="1" ht="10.95" customHeight="1" x14ac:dyDescent="0.25">
      <c r="A2313" s="75" t="s">
        <v>348</v>
      </c>
      <c r="B2313" s="95" t="str">
        <f t="shared" si="648"/>
        <v>Bud02 2020,5011,'550000',7235.82555555556</v>
      </c>
      <c r="C2313" s="96">
        <f t="shared" si="649"/>
        <v>2020</v>
      </c>
      <c r="D2313" s="96">
        <v>5011</v>
      </c>
      <c r="E2313" s="97">
        <f>IF(LEFT(H2313,1) = "x",H2313,F2313)</f>
        <v>550000</v>
      </c>
      <c r="F2313" s="90">
        <v>550000</v>
      </c>
      <c r="G2313" s="98">
        <f>IF(""="",1,SUBSTITUTE(SUBSTITUTE("","xxp","xpp"),"xppm13","xppm08"))</f>
        <v>1</v>
      </c>
      <c r="H2313" s="98">
        <f>IF(""="",1,"")</f>
        <v>1</v>
      </c>
      <c r="I2313" s="98">
        <f>IF(""="",1,IF(LEFT("",1)&lt;&gt;"E","",1))</f>
        <v>1</v>
      </c>
      <c r="J2313" s="98">
        <f>IF(""="",1,IF(LEFT("",1)="E","",1))</f>
        <v>1</v>
      </c>
      <c r="K2313" s="99" t="s">
        <v>381</v>
      </c>
      <c r="L2313" s="91">
        <v>5011</v>
      </c>
      <c r="M2313" s="100" t="str">
        <f>IF(LEFT($G2313,4)="xppm","*","")</f>
        <v/>
      </c>
      <c r="N2313" s="101" t="str">
        <f>UPPER(TRIM("          EMPLOYEE EXPENSES"))</f>
        <v>EMPLOYEE EXPENSES</v>
      </c>
      <c r="P2313" s="102" t="s">
        <v>382</v>
      </c>
      <c r="R2313" s="109">
        <f>IFERROR(IF(1*AB2313&gt;0,AB2313,V2313),V2313)</f>
        <v>7235.8255555555552</v>
      </c>
      <c r="S2313" s="108"/>
      <c r="T2313" s="101">
        <f>IFERROR(IF(LEFT($G2313,4)="xppm",AD2313/VLOOKUP($G2313,$K$11:$Z$28,T$1,0),IF(LEFT($J2313,1)="E",AD2313/VLOOKUP($J2313,$K$11:$Z$28,T$1,0),AD2313/T$6)),"")</f>
        <v>8929.0166666666664</v>
      </c>
      <c r="V2313" s="101">
        <f>IFERROR(IF(LEFT($G2313,4)="xppm",AF2313/VLOOKUP($G2313,$K$11:$Z$28,V$1,0),IF(LEFT($J2313,1)="E",AF2313/VLOOKUP($J2313,$K$11:$Z$28,V$1,0),AF2313/V$6)),"")</f>
        <v>7235.8255555555552</v>
      </c>
      <c r="X2313" s="101">
        <f>IFERROR(IF(LEFT($G2313,4)="xppm",AH2313/VLOOKUP($G2313,$K$11:$Z$28,X$1,0),IF(LEFT($J2313,1)="E",AH2313/VLOOKUP($J2313,$K$11:$Z$28,X$1,0),AH2313/X$6)),"")</f>
        <v>2379.6749999999997</v>
      </c>
      <c r="Z2313" s="101">
        <f>IFERROR(IF(LEFT($G2313,4)="xppm",AJ2313/VLOOKUP($G2313,$K$11:$Z$28,Z$1,0),IF(LEFT($J2313,1)="E",AJ2313/VLOOKUP($J2313,$K$11:$Z$28,Z$1,0),AJ2313/Z$6)),"")</f>
        <v>6361.375</v>
      </c>
      <c r="AA2313" s="108"/>
      <c r="AB2313" s="99">
        <f>IFERROR(IF(LEFT($G2313,4)="xppm",AL2313/VLOOKUP($G2313,$K$11:$Z$28,AB$1,0),IF(LEFT($J2313,1)="E",AL2313/VLOOKUP($J2313,$K$11:$AB$28,AB$1,0),AL2313/AB$6)),"")</f>
        <v>0</v>
      </c>
      <c r="AC2313" s="110"/>
      <c r="AD2313" s="14">
        <v>26787.05</v>
      </c>
      <c r="AE2313" s="14"/>
      <c r="AF2313" s="14">
        <v>65122.43</v>
      </c>
      <c r="AG2313" s="14"/>
      <c r="AH2313" s="14">
        <v>28556.1</v>
      </c>
      <c r="AI2313" s="14"/>
      <c r="AJ2313" s="14">
        <v>76336.5</v>
      </c>
      <c r="AK2313" s="65"/>
      <c r="AL2313" s="14">
        <v>0</v>
      </c>
      <c r="AM2313" s="65"/>
      <c r="AN2313" s="25">
        <v>2783.64</v>
      </c>
      <c r="AO2313" s="25">
        <v>2597.36</v>
      </c>
      <c r="AP2313" s="25">
        <v>12611.9</v>
      </c>
      <c r="AQ2313" s="25">
        <v>5663.93</v>
      </c>
      <c r="AR2313" s="25">
        <v>4530.59</v>
      </c>
      <c r="AS2313" s="25">
        <v>4956.43</v>
      </c>
      <c r="AT2313" s="25">
        <v>7799.05</v>
      </c>
      <c r="AU2313" s="25">
        <v>4888.0200000000004</v>
      </c>
      <c r="AV2313" s="25">
        <v>10497.36</v>
      </c>
      <c r="AW2313" s="25">
        <v>8732.1299999999992</v>
      </c>
      <c r="AX2313" s="25">
        <v>7694.02</v>
      </c>
      <c r="AY2313" s="25">
        <v>10360.9</v>
      </c>
      <c r="AZ2313" s="108"/>
      <c r="BA2313" s="10"/>
      <c r="BB2313" s="10"/>
      <c r="BC2313" s="10"/>
      <c r="BD2313" s="10"/>
      <c r="BE2313" s="10"/>
      <c r="BF2313" s="10"/>
      <c r="BG2313" s="10"/>
      <c r="BH2313" s="10"/>
      <c r="BI2313" s="10"/>
      <c r="BJ2313" s="10"/>
      <c r="BK2313" s="10"/>
      <c r="BL2313" s="10"/>
      <c r="BM2313" s="10"/>
      <c r="BN2313" s="10"/>
      <c r="BO2313" s="10"/>
      <c r="BP2313" s="10"/>
      <c r="BQ2313" s="10"/>
      <c r="BR2313" s="10"/>
      <c r="BS2313" s="10"/>
      <c r="BT2313" s="10"/>
      <c r="BU2313" s="10"/>
      <c r="BV2313" s="10"/>
      <c r="BW2313" s="10"/>
      <c r="BX2313" s="10"/>
      <c r="BY2313" s="10"/>
      <c r="BZ2313" s="10"/>
      <c r="CA2313" s="10"/>
      <c r="CB2313" s="10"/>
      <c r="CC2313" s="10"/>
      <c r="CD2313" s="10"/>
      <c r="CE2313" s="10"/>
      <c r="CF2313" s="10"/>
      <c r="CG2313" s="10"/>
      <c r="CH2313" s="10"/>
      <c r="CI2313" s="10"/>
      <c r="CJ2313" s="10"/>
      <c r="CK2313" s="10"/>
      <c r="CL2313" s="10"/>
      <c r="CM2313" s="10"/>
      <c r="CN2313" s="10"/>
      <c r="CO2313" s="10"/>
      <c r="CP2313" s="10"/>
      <c r="CQ2313" s="10"/>
      <c r="CR2313" s="10"/>
      <c r="CS2313" s="10"/>
      <c r="CT2313" s="10"/>
      <c r="CU2313" s="10"/>
      <c r="CV2313" s="10"/>
      <c r="CW2313" s="10"/>
      <c r="CX2313" s="10"/>
      <c r="CY2313" s="10"/>
      <c r="CZ2313" s="10"/>
      <c r="DA2313" s="10"/>
      <c r="DB2313" s="10"/>
      <c r="DC2313" s="10"/>
      <c r="DD2313" s="10"/>
      <c r="DE2313" s="10"/>
      <c r="DF2313" s="10"/>
      <c r="DG2313" s="10"/>
      <c r="DH2313" s="10"/>
      <c r="DI2313" s="10"/>
      <c r="DJ2313" s="10"/>
      <c r="DK2313" s="10"/>
      <c r="DL2313" s="10"/>
      <c r="DM2313" s="10"/>
      <c r="DN2313" s="10"/>
      <c r="DO2313" s="10"/>
      <c r="DP2313" s="10"/>
      <c r="DQ2313" s="10"/>
      <c r="DR2313" s="10"/>
      <c r="DS2313" s="10"/>
    </row>
    <row r="2314" spans="1:123" s="101" customFormat="1" ht="10.95" customHeight="1" x14ac:dyDescent="0.25">
      <c r="A2314" s="75" t="s">
        <v>348</v>
      </c>
      <c r="B2314" s="95" t="str">
        <f t="shared" si="648"/>
        <v>Bud02 2020,5011,'552000',5372.65555555556</v>
      </c>
      <c r="C2314" s="96">
        <f t="shared" si="649"/>
        <v>2020</v>
      </c>
      <c r="D2314" s="96">
        <v>5011</v>
      </c>
      <c r="E2314" s="97">
        <f>IF(LEFT(H2314,1) = "x",H2314,F2314)</f>
        <v>552000</v>
      </c>
      <c r="F2314" s="90">
        <v>552000</v>
      </c>
      <c r="G2314" s="98">
        <f>IF(""="",1,SUBSTITUTE(SUBSTITUTE("","xxp","xpp"),"xppm13","xppm08"))</f>
        <v>1</v>
      </c>
      <c r="H2314" s="98">
        <f>IF(""="",1,"")</f>
        <v>1</v>
      </c>
      <c r="I2314" s="98">
        <f>IF(""="",1,IF(LEFT("",1)&lt;&gt;"E","",1))</f>
        <v>1</v>
      </c>
      <c r="J2314" s="98">
        <f>IF(""="",1,IF(LEFT("",1)="E","",1))</f>
        <v>1</v>
      </c>
      <c r="K2314" s="99" t="s">
        <v>383</v>
      </c>
      <c r="L2314" s="91">
        <v>5011</v>
      </c>
      <c r="M2314" s="100" t="str">
        <f>IF(LEFT($G2314,4)="xppm","*","")</f>
        <v/>
      </c>
      <c r="N2314" s="101" t="str">
        <f>UPPER(TRIM("          OFFICE EXPENSES"))</f>
        <v>OFFICE EXPENSES</v>
      </c>
      <c r="P2314" s="102" t="s">
        <v>370</v>
      </c>
      <c r="R2314" s="109">
        <f>IFERROR(IF(1*AB2314&gt;0,AB2314,V2314),V2314)</f>
        <v>5372.655555555556</v>
      </c>
      <c r="S2314" s="108"/>
      <c r="T2314" s="101">
        <f>IFERROR(IF(LEFT($G2314,4)="xppm",AD2314/VLOOKUP($G2314,$K$11:$Z$28,T$1,0),IF(LEFT($J2314,1)="E",AD2314/VLOOKUP($J2314,$K$11:$Z$28,T$1,0),AD2314/T$6)),"")</f>
        <v>5186.7933333333331</v>
      </c>
      <c r="V2314" s="101">
        <f>IFERROR(IF(LEFT($G2314,4)="xppm",AF2314/VLOOKUP($G2314,$K$11:$Z$28,V$1,0),IF(LEFT($J2314,1)="E",AF2314/VLOOKUP($J2314,$K$11:$Z$28,V$1,0),AF2314/V$6)),"")</f>
        <v>5372.655555555556</v>
      </c>
      <c r="X2314" s="101">
        <f>IFERROR(IF(LEFT($G2314,4)="xppm",AH2314/VLOOKUP($G2314,$K$11:$Z$28,X$1,0),IF(LEFT($J2314,1)="E",AH2314/VLOOKUP($J2314,$K$11:$Z$28,X$1,0),AH2314/X$6)),"")</f>
        <v>2823.5825</v>
      </c>
      <c r="Z2314" s="101">
        <f>IFERROR(IF(LEFT($G2314,4)="xppm",AJ2314/VLOOKUP($G2314,$K$11:$Z$28,Z$1,0),IF(LEFT($J2314,1)="E",AJ2314/VLOOKUP($J2314,$K$11:$Z$28,Z$1,0),AJ2314/Z$6)),"")</f>
        <v>4589.0941666666668</v>
      </c>
      <c r="AA2314" s="108"/>
      <c r="AB2314" s="99">
        <f>IFERROR(IF(LEFT($G2314,4)="xppm",AL2314/VLOOKUP($G2314,$K$11:$Z$28,AB$1,0),IF(LEFT($J2314,1)="E",AL2314/VLOOKUP($J2314,$K$11:$AB$28,AB$1,0),AL2314/AB$6)),"")</f>
        <v>0</v>
      </c>
      <c r="AC2314" s="110"/>
      <c r="AD2314" s="14">
        <v>15560.38</v>
      </c>
      <c r="AE2314" s="14"/>
      <c r="AF2314" s="14">
        <v>48353.9</v>
      </c>
      <c r="AG2314" s="14"/>
      <c r="AH2314" s="14">
        <v>33882.99</v>
      </c>
      <c r="AI2314" s="14"/>
      <c r="AJ2314" s="14">
        <v>55069.13</v>
      </c>
      <c r="AK2314" s="65"/>
      <c r="AL2314" s="14">
        <v>0</v>
      </c>
      <c r="AM2314" s="65"/>
      <c r="AN2314" s="25">
        <v>5759.68</v>
      </c>
      <c r="AO2314" s="25">
        <v>2817.37</v>
      </c>
      <c r="AP2314" s="25">
        <v>8879.4599999999991</v>
      </c>
      <c r="AQ2314" s="25">
        <v>4959.8</v>
      </c>
      <c r="AR2314" s="25">
        <v>7996.05</v>
      </c>
      <c r="AS2314" s="25">
        <v>2984.1</v>
      </c>
      <c r="AT2314" s="25">
        <v>4067.17</v>
      </c>
      <c r="AU2314" s="25">
        <v>7559.46</v>
      </c>
      <c r="AV2314" s="25">
        <v>5226.9399999999996</v>
      </c>
      <c r="AW2314" s="25">
        <v>4929.51</v>
      </c>
      <c r="AX2314" s="25">
        <v>3342.86</v>
      </c>
      <c r="AY2314" s="25">
        <v>7288.01</v>
      </c>
      <c r="AZ2314" s="108"/>
      <c r="BA2314" s="10"/>
      <c r="BB2314" s="10"/>
      <c r="BC2314" s="10"/>
      <c r="BD2314" s="10"/>
      <c r="BE2314" s="10"/>
      <c r="BF2314" s="10"/>
      <c r="BG2314" s="10"/>
      <c r="BH2314" s="10"/>
      <c r="BI2314" s="10"/>
      <c r="BJ2314" s="10"/>
      <c r="BK2314" s="10"/>
      <c r="BL2314" s="10"/>
      <c r="BM2314" s="10"/>
      <c r="BN2314" s="10"/>
      <c r="BO2314" s="10"/>
      <c r="BP2314" s="10"/>
      <c r="BQ2314" s="10"/>
      <c r="BR2314" s="10"/>
      <c r="BS2314" s="10"/>
      <c r="BT2314" s="10"/>
      <c r="BU2314" s="10"/>
      <c r="BV2314" s="10"/>
      <c r="BW2314" s="10"/>
      <c r="BX2314" s="10"/>
      <c r="BY2314" s="10"/>
      <c r="BZ2314" s="10"/>
      <c r="CA2314" s="10"/>
      <c r="CB2314" s="10"/>
      <c r="CC2314" s="10"/>
      <c r="CD2314" s="10"/>
      <c r="CE2314" s="10"/>
      <c r="CF2314" s="10"/>
      <c r="CG2314" s="10"/>
      <c r="CH2314" s="10"/>
      <c r="CI2314" s="10"/>
      <c r="CJ2314" s="10"/>
      <c r="CK2314" s="10"/>
      <c r="CL2314" s="10"/>
      <c r="CM2314" s="10"/>
      <c r="CN2314" s="10"/>
      <c r="CO2314" s="10"/>
      <c r="CP2314" s="10"/>
      <c r="CQ2314" s="10"/>
      <c r="CR2314" s="10"/>
      <c r="CS2314" s="10"/>
      <c r="CT2314" s="10"/>
      <c r="CU2314" s="10"/>
      <c r="CV2314" s="10"/>
      <c r="CW2314" s="10"/>
      <c r="CX2314" s="10"/>
      <c r="CY2314" s="10"/>
      <c r="CZ2314" s="10"/>
      <c r="DA2314" s="10"/>
      <c r="DB2314" s="10"/>
      <c r="DC2314" s="10"/>
      <c r="DD2314" s="10"/>
      <c r="DE2314" s="10"/>
      <c r="DF2314" s="10"/>
      <c r="DG2314" s="10"/>
      <c r="DH2314" s="10"/>
      <c r="DI2314" s="10"/>
      <c r="DJ2314" s="10"/>
      <c r="DK2314" s="10"/>
      <c r="DL2314" s="10"/>
      <c r="DM2314" s="10"/>
      <c r="DN2314" s="10"/>
      <c r="DO2314" s="10"/>
      <c r="DP2314" s="10"/>
      <c r="DQ2314" s="10"/>
      <c r="DR2314" s="10"/>
      <c r="DS2314" s="10"/>
    </row>
    <row r="2315" spans="1:123" s="101" customFormat="1" ht="10.95" customHeight="1" x14ac:dyDescent="0.25">
      <c r="A2315" s="75" t="s">
        <v>348</v>
      </c>
      <c r="B2315" s="95" t="str">
        <f t="shared" si="648"/>
        <v>Bud02 2020,5011,'553500',2146.02555555556</v>
      </c>
      <c r="C2315" s="96">
        <f t="shared" si="649"/>
        <v>2020</v>
      </c>
      <c r="D2315" s="96">
        <v>5011</v>
      </c>
      <c r="E2315" s="97">
        <f>IF(LEFT(H2315,1) = "x",H2315,F2315)</f>
        <v>553500</v>
      </c>
      <c r="F2315" s="90">
        <v>553500</v>
      </c>
      <c r="G2315" s="98">
        <f>IF(""="",1,SUBSTITUTE(SUBSTITUTE("","xxp","xpp"),"xppm13","xppm08"))</f>
        <v>1</v>
      </c>
      <c r="H2315" s="98">
        <f>IF(""="",1,"")</f>
        <v>1</v>
      </c>
      <c r="I2315" s="98">
        <f>IF(""="",1,IF(LEFT("",1)&lt;&gt;"E","",1))</f>
        <v>1</v>
      </c>
      <c r="J2315" s="98">
        <f>IF(""="",1,IF(LEFT("",1)="E","",1))</f>
        <v>1</v>
      </c>
      <c r="K2315" s="99" t="s">
        <v>384</v>
      </c>
      <c r="L2315" s="91">
        <v>5011</v>
      </c>
      <c r="M2315" s="100" t="str">
        <f>IF(LEFT($G2315,4)="xppm","*","")</f>
        <v/>
      </c>
      <c r="N2315" s="101" t="str">
        <f>UPPER(TRIM("          TELEPHONE/CELL PHONE"))</f>
        <v>TELEPHONE/CELL PHONE</v>
      </c>
      <c r="P2315" s="102" t="s">
        <v>370</v>
      </c>
      <c r="R2315" s="109">
        <f>IFERROR(IF(1*AB2315&gt;0,AB2315,V2315),V2315)</f>
        <v>2146.0255555555555</v>
      </c>
      <c r="S2315" s="108"/>
      <c r="T2315" s="101">
        <f>IFERROR(IF(LEFT($G2315,4)="xppm",AD2315/VLOOKUP($G2315,$K$11:$Z$28,T$1,0),IF(LEFT($J2315,1)="E",AD2315/VLOOKUP($J2315,$K$11:$Z$28,T$1,0),AD2315/T$6)),"")</f>
        <v>2252.5466666666666</v>
      </c>
      <c r="V2315" s="101">
        <f>IFERROR(IF(LEFT($G2315,4)="xppm",AF2315/VLOOKUP($G2315,$K$11:$Z$28,V$1,0),IF(LEFT($J2315,1)="E",AF2315/VLOOKUP($J2315,$K$11:$Z$28,V$1,0),AF2315/V$6)),"")</f>
        <v>2146.0255555555555</v>
      </c>
      <c r="X2315" s="101">
        <f>IFERROR(IF(LEFT($G2315,4)="xppm",AH2315/VLOOKUP($G2315,$K$11:$Z$28,X$1,0),IF(LEFT($J2315,1)="E",AH2315/VLOOKUP($J2315,$K$11:$Z$28,X$1,0),AH2315/X$6)),"")</f>
        <v>994.26249999999993</v>
      </c>
      <c r="Z2315" s="101">
        <f>IFERROR(IF(LEFT($G2315,4)="xppm",AJ2315/VLOOKUP($G2315,$K$11:$Z$28,Z$1,0),IF(LEFT($J2315,1)="E",AJ2315/VLOOKUP($J2315,$K$11:$Z$28,Z$1,0),AJ2315/Z$6)),"")</f>
        <v>1204.7783333333334</v>
      </c>
      <c r="AA2315" s="108"/>
      <c r="AB2315" s="99">
        <f>IFERROR(IF(LEFT($G2315,4)="xppm",AL2315/VLOOKUP($G2315,$K$11:$Z$28,AB$1,0),IF(LEFT($J2315,1)="E",AL2315/VLOOKUP($J2315,$K$11:$AB$28,AB$1,0),AL2315/AB$6)),"")</f>
        <v>0</v>
      </c>
      <c r="AC2315" s="110"/>
      <c r="AD2315" s="14">
        <v>6757.64</v>
      </c>
      <c r="AE2315" s="14"/>
      <c r="AF2315" s="14">
        <v>19314.23</v>
      </c>
      <c r="AG2315" s="14"/>
      <c r="AH2315" s="14">
        <v>11931.15</v>
      </c>
      <c r="AI2315" s="14"/>
      <c r="AJ2315" s="14">
        <v>14457.34</v>
      </c>
      <c r="AK2315" s="65"/>
      <c r="AL2315" s="14">
        <v>0</v>
      </c>
      <c r="AM2315" s="65"/>
      <c r="AN2315" s="25">
        <v>688</v>
      </c>
      <c r="AO2315" s="25">
        <v>1892.58</v>
      </c>
      <c r="AP2315" s="25">
        <v>2250.2199999999998</v>
      </c>
      <c r="AQ2315" s="25">
        <v>1997.46</v>
      </c>
      <c r="AR2315" s="25">
        <v>1913.42</v>
      </c>
      <c r="AS2315" s="25">
        <v>1978.27</v>
      </c>
      <c r="AT2315" s="25">
        <v>1698.43</v>
      </c>
      <c r="AU2315" s="25">
        <v>2648.93</v>
      </c>
      <c r="AV2315" s="25">
        <v>2320.08</v>
      </c>
      <c r="AW2315" s="25">
        <v>1951.01</v>
      </c>
      <c r="AX2315" s="25">
        <v>2344.17</v>
      </c>
      <c r="AY2315" s="25">
        <v>2462.46</v>
      </c>
      <c r="AZ2315" s="108"/>
      <c r="BA2315" s="10"/>
      <c r="BB2315" s="10"/>
      <c r="BC2315" s="10"/>
      <c r="BD2315" s="10"/>
      <c r="BE2315" s="10"/>
      <c r="BF2315" s="10"/>
      <c r="BG2315" s="10"/>
      <c r="BH2315" s="10"/>
      <c r="BI2315" s="10"/>
      <c r="BJ2315" s="10"/>
      <c r="BK2315" s="10"/>
      <c r="BL2315" s="10"/>
      <c r="BM2315" s="10"/>
      <c r="BN2315" s="10"/>
      <c r="BO2315" s="10"/>
      <c r="BP2315" s="10"/>
      <c r="BQ2315" s="10"/>
      <c r="BR2315" s="10"/>
      <c r="BS2315" s="10"/>
      <c r="BT2315" s="10"/>
      <c r="BU2315" s="10"/>
      <c r="BV2315" s="10"/>
      <c r="BW2315" s="10"/>
      <c r="BX2315" s="10"/>
      <c r="BY2315" s="10"/>
      <c r="BZ2315" s="10"/>
      <c r="CA2315" s="10"/>
      <c r="CB2315" s="10"/>
      <c r="CC2315" s="10"/>
      <c r="CD2315" s="10"/>
      <c r="CE2315" s="10"/>
      <c r="CF2315" s="10"/>
      <c r="CG2315" s="10"/>
      <c r="CH2315" s="10"/>
      <c r="CI2315" s="10"/>
      <c r="CJ2315" s="10"/>
      <c r="CK2315" s="10"/>
      <c r="CL2315" s="10"/>
      <c r="CM2315" s="10"/>
      <c r="CN2315" s="10"/>
      <c r="CO2315" s="10"/>
      <c r="CP2315" s="10"/>
      <c r="CQ2315" s="10"/>
      <c r="CR2315" s="10"/>
      <c r="CS2315" s="10"/>
      <c r="CT2315" s="10"/>
      <c r="CU2315" s="10"/>
      <c r="CV2315" s="10"/>
      <c r="CW2315" s="10"/>
      <c r="CX2315" s="10"/>
      <c r="CY2315" s="10"/>
      <c r="CZ2315" s="10"/>
      <c r="DA2315" s="10"/>
      <c r="DB2315" s="10"/>
      <c r="DC2315" s="10"/>
      <c r="DD2315" s="10"/>
      <c r="DE2315" s="10"/>
      <c r="DF2315" s="10"/>
      <c r="DG2315" s="10"/>
      <c r="DH2315" s="10"/>
      <c r="DI2315" s="10"/>
      <c r="DJ2315" s="10"/>
      <c r="DK2315" s="10"/>
      <c r="DL2315" s="10"/>
      <c r="DM2315" s="10"/>
      <c r="DN2315" s="10"/>
      <c r="DO2315" s="10"/>
      <c r="DP2315" s="10"/>
      <c r="DQ2315" s="10"/>
      <c r="DR2315" s="10"/>
      <c r="DS2315" s="10"/>
    </row>
    <row r="2316" spans="1:123" s="101" customFormat="1" ht="10.95" customHeight="1" x14ac:dyDescent="0.25">
      <c r="A2316" s="75" t="s">
        <v>348</v>
      </c>
      <c r="B2316" s="95" t="str">
        <f t="shared" si="648"/>
        <v>Bud02 2020,5011,'555000',289.624444444444</v>
      </c>
      <c r="C2316" s="96">
        <f t="shared" si="649"/>
        <v>2020</v>
      </c>
      <c r="D2316" s="96">
        <v>5011</v>
      </c>
      <c r="E2316" s="97">
        <f>IF(LEFT(H2316,1) = "x",H2316,F2316)</f>
        <v>555000</v>
      </c>
      <c r="F2316" s="90">
        <v>555000</v>
      </c>
      <c r="G2316" s="98">
        <f>IF(""="",1,SUBSTITUTE(SUBSTITUTE("","xxp","xpp"),"xppm13","xppm08"))</f>
        <v>1</v>
      </c>
      <c r="H2316" s="98">
        <f>IF(""="",1,"")</f>
        <v>1</v>
      </c>
      <c r="I2316" s="98">
        <f>IF(""="",1,IF(LEFT("",1)&lt;&gt;"E","",1))</f>
        <v>1</v>
      </c>
      <c r="J2316" s="98">
        <f>IF(""="",1,IF(LEFT("",1)="E","",1))</f>
        <v>1</v>
      </c>
      <c r="K2316" s="99" t="s">
        <v>385</v>
      </c>
      <c r="L2316" s="91">
        <v>5011</v>
      </c>
      <c r="M2316" s="100" t="str">
        <f>IF(LEFT($G2316,4)="xppm","*","")</f>
        <v/>
      </c>
      <c r="N2316" s="101" t="str">
        <f>UPPER(TRIM("          DONATIONS"))</f>
        <v>DONATIONS</v>
      </c>
      <c r="P2316" s="102" t="s">
        <v>386</v>
      </c>
      <c r="R2316" s="109">
        <f>IFERROR(IF(1*AB2316&gt;0,AB2316,V2316),V2316)</f>
        <v>289.62444444444441</v>
      </c>
      <c r="S2316" s="108"/>
      <c r="T2316" s="101">
        <f>IFERROR(IF(LEFT($G2316,4)="xppm",AD2316/VLOOKUP($G2316,$K$11:$Z$28,T$1,0),IF(LEFT($J2316,1)="E",AD2316/VLOOKUP($J2316,$K$11:$Z$28,T$1,0),AD2316/T$6)),"")</f>
        <v>243.64333333333332</v>
      </c>
      <c r="V2316" s="101">
        <f>IFERROR(IF(LEFT($G2316,4)="xppm",AF2316/VLOOKUP($G2316,$K$11:$Z$28,V$1,0),IF(LEFT($J2316,1)="E",AF2316/VLOOKUP($J2316,$K$11:$Z$28,V$1,0),AF2316/V$6)),"")</f>
        <v>289.62444444444441</v>
      </c>
      <c r="X2316" s="101">
        <f>IFERROR(IF(LEFT($G2316,4)="xppm",AH2316/VLOOKUP($G2316,$K$11:$Z$28,X$1,0),IF(LEFT($J2316,1)="E",AH2316/VLOOKUP($J2316,$K$11:$Z$28,X$1,0),AH2316/X$6)),"")</f>
        <v>223.07500000000002</v>
      </c>
      <c r="Z2316" s="101">
        <f>IFERROR(IF(LEFT($G2316,4)="xppm",AJ2316/VLOOKUP($G2316,$K$11:$Z$28,Z$1,0),IF(LEFT($J2316,1)="E",AJ2316/VLOOKUP($J2316,$K$11:$Z$28,Z$1,0),AJ2316/Z$6)),"")</f>
        <v>460.63666699999999</v>
      </c>
      <c r="AA2316" s="108"/>
      <c r="AB2316" s="99">
        <f>IFERROR(IF(LEFT($G2316,4)="xppm",AL2316/VLOOKUP($G2316,$K$11:$Z$28,AB$1,0),IF(LEFT($J2316,1)="E",AL2316/VLOOKUP($J2316,$K$11:$AB$28,AB$1,0),AL2316/AB$6)),"")</f>
        <v>0</v>
      </c>
      <c r="AC2316" s="110"/>
      <c r="AD2316" s="14">
        <v>730.93</v>
      </c>
      <c r="AE2316" s="14"/>
      <c r="AF2316" s="14">
        <v>2606.62</v>
      </c>
      <c r="AG2316" s="14"/>
      <c r="AH2316" s="14">
        <v>2676.9</v>
      </c>
      <c r="AI2316" s="14"/>
      <c r="AJ2316" s="14">
        <v>5527.6400039999999</v>
      </c>
      <c r="AK2316" s="65"/>
      <c r="AL2316" s="14">
        <v>0</v>
      </c>
      <c r="AM2316" s="65"/>
      <c r="AN2316" s="25">
        <v>781.25</v>
      </c>
      <c r="AO2316" s="25">
        <v>382.14</v>
      </c>
      <c r="AP2316" s="25">
        <v>281.60000000000002</v>
      </c>
      <c r="AQ2316" s="25">
        <v>0</v>
      </c>
      <c r="AR2316" s="25">
        <v>1003.34</v>
      </c>
      <c r="AS2316" s="25">
        <v>644.65</v>
      </c>
      <c r="AT2316" s="25">
        <v>75.900000000000006</v>
      </c>
      <c r="AU2316" s="25">
        <v>75.900000000000006</v>
      </c>
      <c r="AV2316" s="25">
        <v>75.900000000000006</v>
      </c>
      <c r="AW2316" s="25">
        <v>572.51</v>
      </c>
      <c r="AX2316" s="25">
        <v>82.52</v>
      </c>
      <c r="AY2316" s="25">
        <v>75.900000000000006</v>
      </c>
      <c r="AZ2316" s="108"/>
      <c r="BA2316" s="10"/>
      <c r="BB2316" s="10"/>
      <c r="BC2316" s="10"/>
      <c r="BD2316" s="10"/>
      <c r="BE2316" s="10"/>
      <c r="BF2316" s="10"/>
      <c r="BG2316" s="10"/>
      <c r="BH2316" s="10"/>
      <c r="BI2316" s="10"/>
      <c r="BJ2316" s="10"/>
      <c r="BK2316" s="10"/>
      <c r="BL2316" s="10"/>
      <c r="BM2316" s="10"/>
      <c r="BN2316" s="10"/>
      <c r="BO2316" s="10"/>
      <c r="BP2316" s="10"/>
      <c r="BQ2316" s="10"/>
      <c r="BR2316" s="10"/>
      <c r="BS2316" s="10"/>
      <c r="BT2316" s="10"/>
      <c r="BU2316" s="10"/>
      <c r="BV2316" s="10"/>
      <c r="BW2316" s="10"/>
      <c r="BX2316" s="10"/>
      <c r="BY2316" s="10"/>
      <c r="BZ2316" s="10"/>
      <c r="CA2316" s="10"/>
      <c r="CB2316" s="10"/>
      <c r="CC2316" s="10"/>
      <c r="CD2316" s="10"/>
      <c r="CE2316" s="10"/>
      <c r="CF2316" s="10"/>
      <c r="CG2316" s="10"/>
      <c r="CH2316" s="10"/>
      <c r="CI2316" s="10"/>
      <c r="CJ2316" s="10"/>
      <c r="CK2316" s="10"/>
      <c r="CL2316" s="10"/>
      <c r="CM2316" s="10"/>
      <c r="CN2316" s="10"/>
      <c r="CO2316" s="10"/>
      <c r="CP2316" s="10"/>
      <c r="CQ2316" s="10"/>
      <c r="CR2316" s="10"/>
      <c r="CS2316" s="10"/>
      <c r="CT2316" s="10"/>
      <c r="CU2316" s="10"/>
      <c r="CV2316" s="10"/>
      <c r="CW2316" s="10"/>
      <c r="CX2316" s="10"/>
      <c r="CY2316" s="10"/>
      <c r="CZ2316" s="10"/>
      <c r="DA2316" s="10"/>
      <c r="DB2316" s="10"/>
      <c r="DC2316" s="10"/>
      <c r="DD2316" s="10"/>
      <c r="DE2316" s="10"/>
      <c r="DF2316" s="10"/>
      <c r="DG2316" s="10"/>
      <c r="DH2316" s="10"/>
      <c r="DI2316" s="10"/>
      <c r="DJ2316" s="10"/>
      <c r="DK2316" s="10"/>
      <c r="DL2316" s="10"/>
      <c r="DM2316" s="10"/>
      <c r="DN2316" s="10"/>
      <c r="DO2316" s="10"/>
      <c r="DP2316" s="10"/>
      <c r="DQ2316" s="10"/>
      <c r="DR2316" s="10"/>
      <c r="DS2316" s="10"/>
    </row>
    <row r="2317" spans="1:123" s="101" customFormat="1" ht="10.95" customHeight="1" x14ac:dyDescent="0.25">
      <c r="A2317" s="75" t="s">
        <v>348</v>
      </c>
      <c r="B2317" s="95" t="str">
        <f t="shared" si="648"/>
        <v>Bud02 2020,5011,'xga001',0.000760882737623115</v>
      </c>
      <c r="C2317" s="96">
        <f t="shared" si="649"/>
        <v>2020</v>
      </c>
      <c r="D2317" s="96">
        <v>5011</v>
      </c>
      <c r="E2317" s="97" t="str">
        <f>IF(LEFT(H2317,1) = "x",H2317,F2317)</f>
        <v>xga001</v>
      </c>
      <c r="F2317" s="90">
        <v>555500</v>
      </c>
      <c r="G2317" s="98">
        <f>IF(""="",1,SUBSTITUTE(SUBSTITUTE("","xxp","xpp"),"xppm13","xppm08"))</f>
        <v>1</v>
      </c>
      <c r="H2317" s="98" t="str">
        <f>IF("xga001"="",1,"xga001")</f>
        <v>xga001</v>
      </c>
      <c r="I2317" s="98">
        <f>IF("E1z"="",1,IF(LEFT("E1z",1)&lt;&gt;"E","E1z",1))</f>
        <v>1</v>
      </c>
      <c r="J2317" s="98" t="str">
        <f>IF("E1z"="",1,IF(LEFT("E1z",1)="E","E1z",1))</f>
        <v>E1z</v>
      </c>
      <c r="K2317" s="99" t="s">
        <v>387</v>
      </c>
      <c r="L2317" s="91">
        <v>5011</v>
      </c>
      <c r="M2317" s="100" t="str">
        <f>IF(LEFT($G2317,4)="xppm","*","")</f>
        <v/>
      </c>
      <c r="N2317" s="101" t="str">
        <f>UPPER(TRIM("          BAD DEBT"))</f>
        <v>BAD DEBT</v>
      </c>
      <c r="P2317" s="102" t="s">
        <v>388</v>
      </c>
      <c r="R2317" s="109">
        <f>IFERROR(IF(1*AB2317&gt;0,AB2317,V2317),V2317)</f>
        <v>7.6088273762311509E-4</v>
      </c>
      <c r="S2317" s="108"/>
      <c r="T2317" s="101">
        <f>IFERROR(IF(LEFT($G2317,4)="xppm",AD2317/VLOOKUP($G2317,$K$11:$Z$28,T$1,0),IF(LEFT($J2317,1)="E",AD2317/VLOOKUP($J2317,$K$11:$Z$28,T$1,0),AD2317/T$6)),"")</f>
        <v>7.6533351358471229E-4</v>
      </c>
      <c r="V2317" s="101">
        <f>IFERROR(IF(LEFT($G2317,4)="xppm",AF2317/VLOOKUP($G2317,$K$11:$Z$28,V$1,0),IF(LEFT($J2317,1)="E",AF2317/VLOOKUP($J2317,$K$11:$Z$28,V$1,0),AF2317/V$6)),"")</f>
        <v>7.6088273762311509E-4</v>
      </c>
      <c r="X2317" s="101">
        <f>IFERROR(IF(LEFT($G2317,4)="xppm",AH2317/VLOOKUP($G2317,$K$11:$Z$28,X$1,0),IF(LEFT($J2317,1)="E",AH2317/VLOOKUP($J2317,$K$11:$Z$28,X$1,0),AH2317/X$6)),"")</f>
        <v>3.5343209256414872E-4</v>
      </c>
      <c r="Z2317" s="101">
        <f>IFERROR(IF(LEFT($G2317,4)="xppm",AJ2317/VLOOKUP($G2317,$K$11:$Z$28,Z$1,0),IF(LEFT($J2317,1)="E",AJ2317/VLOOKUP($J2317,$K$11:$Z$28,Z$1,0),AJ2317/Z$6)),"")</f>
        <v>8.5040144825563354E-4</v>
      </c>
      <c r="AA2317" s="108"/>
      <c r="AB2317" s="99" t="str">
        <f>IFERROR(IF(LEFT($G2317,4)="xppm",AL2317/VLOOKUP($G2317,$K$11:$Z$28,AB$1,0),IF(LEFT($J2317,1)="E",AL2317/VLOOKUP($J2317,$K$11:$AB$28,AB$1,0),AL2317/AB$6)),"")</f>
        <v/>
      </c>
      <c r="AC2317" s="110"/>
      <c r="AD2317" s="14">
        <v>84829.13</v>
      </c>
      <c r="AE2317" s="14"/>
      <c r="AF2317" s="14">
        <v>253643.04</v>
      </c>
      <c r="AG2317" s="14"/>
      <c r="AH2317" s="14">
        <v>128161.25</v>
      </c>
      <c r="AI2317" s="14"/>
      <c r="AJ2317" s="14">
        <v>358777.46798399999</v>
      </c>
      <c r="AK2317" s="65"/>
      <c r="AL2317" s="14">
        <v>0</v>
      </c>
      <c r="AM2317" s="65"/>
      <c r="AN2317" s="25">
        <v>22676.11</v>
      </c>
      <c r="AO2317" s="25">
        <v>21562.16</v>
      </c>
      <c r="AP2317" s="25">
        <v>21992.74</v>
      </c>
      <c r="AQ2317" s="25">
        <v>28127.7</v>
      </c>
      <c r="AR2317" s="25">
        <v>26253.05</v>
      </c>
      <c r="AS2317" s="25">
        <v>30246.29</v>
      </c>
      <c r="AT2317" s="25">
        <v>27655.9</v>
      </c>
      <c r="AU2317" s="25">
        <v>29584.86</v>
      </c>
      <c r="AV2317" s="25">
        <v>26946.11</v>
      </c>
      <c r="AW2317" s="25">
        <v>26215.07</v>
      </c>
      <c r="AX2317" s="25">
        <v>29301.42</v>
      </c>
      <c r="AY2317" s="25">
        <v>29312.639999999999</v>
      </c>
      <c r="AZ2317" s="108"/>
      <c r="BA2317" s="10"/>
      <c r="BB2317" s="10"/>
      <c r="BC2317" s="10"/>
      <c r="BD2317" s="10"/>
      <c r="BE2317" s="10"/>
      <c r="BF2317" s="10"/>
      <c r="BG2317" s="10"/>
      <c r="BH2317" s="10"/>
      <c r="BI2317" s="10"/>
      <c r="BJ2317" s="10"/>
      <c r="BK2317" s="10"/>
      <c r="BL2317" s="10"/>
      <c r="BM2317" s="10"/>
      <c r="BN2317" s="10"/>
      <c r="BO2317" s="10"/>
      <c r="BP2317" s="10"/>
      <c r="BQ2317" s="10"/>
      <c r="BR2317" s="10"/>
      <c r="BS2317" s="10"/>
      <c r="BT2317" s="10"/>
      <c r="BU2317" s="10"/>
      <c r="BV2317" s="10"/>
      <c r="BW2317" s="10"/>
      <c r="BX2317" s="10"/>
      <c r="BY2317" s="10"/>
      <c r="BZ2317" s="10"/>
      <c r="CA2317" s="10"/>
      <c r="CB2317" s="10"/>
      <c r="CC2317" s="10"/>
      <c r="CD2317" s="10"/>
      <c r="CE2317" s="10"/>
      <c r="CF2317" s="10"/>
      <c r="CG2317" s="10"/>
      <c r="CH2317" s="10"/>
      <c r="CI2317" s="10"/>
      <c r="CJ2317" s="10"/>
      <c r="CK2317" s="10"/>
      <c r="CL2317" s="10"/>
      <c r="CM2317" s="10"/>
      <c r="CN2317" s="10"/>
      <c r="CO2317" s="10"/>
      <c r="CP2317" s="10"/>
      <c r="CQ2317" s="10"/>
      <c r="CR2317" s="10"/>
      <c r="CS2317" s="10"/>
      <c r="CT2317" s="10"/>
      <c r="CU2317" s="10"/>
      <c r="CV2317" s="10"/>
      <c r="CW2317" s="10"/>
      <c r="CX2317" s="10"/>
      <c r="CY2317" s="10"/>
      <c r="CZ2317" s="10"/>
      <c r="DA2317" s="10"/>
      <c r="DB2317" s="10"/>
      <c r="DC2317" s="10"/>
      <c r="DD2317" s="10"/>
      <c r="DE2317" s="10"/>
      <c r="DF2317" s="10"/>
      <c r="DG2317" s="10"/>
      <c r="DH2317" s="10"/>
      <c r="DI2317" s="10"/>
      <c r="DJ2317" s="10"/>
      <c r="DK2317" s="10"/>
      <c r="DL2317" s="10"/>
      <c r="DM2317" s="10"/>
      <c r="DN2317" s="10"/>
      <c r="DO2317" s="10"/>
      <c r="DP2317" s="10"/>
      <c r="DQ2317" s="10"/>
      <c r="DR2317" s="10"/>
      <c r="DS2317" s="10"/>
    </row>
    <row r="2318" spans="1:123" s="101" customFormat="1" ht="10.95" customHeight="1" x14ac:dyDescent="0.25">
      <c r="A2318" s="75" t="s">
        <v>348</v>
      </c>
      <c r="B2318" s="95" t="str">
        <f t="shared" si="648"/>
        <v>Bud02 2020,5011,'556000',125095.76</v>
      </c>
      <c r="C2318" s="96">
        <f t="shared" si="649"/>
        <v>2020</v>
      </c>
      <c r="D2318" s="96">
        <v>5011</v>
      </c>
      <c r="E2318" s="97">
        <f>IF(LEFT(H2318,1) = "x",H2318,F2318)</f>
        <v>556000</v>
      </c>
      <c r="F2318" s="90">
        <v>556000</v>
      </c>
      <c r="G2318" s="98">
        <f>IF(""="",1,SUBSTITUTE(SUBSTITUTE("","xxp","xpp"),"xppm13","xppm08"))</f>
        <v>1</v>
      </c>
      <c r="H2318" s="98">
        <f>IF(""="",1,"")</f>
        <v>1</v>
      </c>
      <c r="I2318" s="98">
        <f>IF(""="",1,IF(LEFT("",1)&lt;&gt;"E","",1))</f>
        <v>1</v>
      </c>
      <c r="J2318" s="98">
        <f>IF(""="",1,IF(LEFT("",1)="E","",1))</f>
        <v>1</v>
      </c>
      <c r="K2318" s="99" t="s">
        <v>389</v>
      </c>
      <c r="L2318" s="91">
        <v>5011</v>
      </c>
      <c r="M2318" s="100" t="str">
        <f>IF(LEFT($G2318,4)="xppm","*","")</f>
        <v/>
      </c>
      <c r="N2318" s="101" t="str">
        <f>UPPER(TRIM("          MEDICAID BED TAX"))</f>
        <v>MEDICAID BED TAX</v>
      </c>
      <c r="P2318" s="102" t="s">
        <v>356</v>
      </c>
      <c r="R2318" s="109">
        <f>IFERROR(IF(1*AB2318&gt;0,AB2318,V2318),V2318)</f>
        <v>125095.76000000001</v>
      </c>
      <c r="S2318" s="108"/>
      <c r="T2318" s="101">
        <f>IFERROR(IF(LEFT($G2318,4)="xppm",AD2318/VLOOKUP($G2318,$K$11:$Z$28,T$1,0),IF(LEFT($J2318,1)="E",AD2318/VLOOKUP($J2318,$K$11:$Z$28,T$1,0),AD2318/T$6)),"")</f>
        <v>136579.96</v>
      </c>
      <c r="V2318" s="101">
        <f>IFERROR(IF(LEFT($G2318,4)="xppm",AF2318/VLOOKUP($G2318,$K$11:$Z$28,V$1,0),IF(LEFT($J2318,1)="E",AF2318/VLOOKUP($J2318,$K$11:$Z$28,V$1,0),AF2318/V$6)),"")</f>
        <v>125095.76000000001</v>
      </c>
      <c r="X2318" s="101">
        <f>IFERROR(IF(LEFT($G2318,4)="xppm",AH2318/VLOOKUP($G2318,$K$11:$Z$28,X$1,0),IF(LEFT($J2318,1)="E",AH2318/VLOOKUP($J2318,$K$11:$Z$28,X$1,0),AH2318/X$6)),"")</f>
        <v>60002.165000000001</v>
      </c>
      <c r="Z2318" s="101">
        <f>IFERROR(IF(LEFT($G2318,4)="xppm",AJ2318/VLOOKUP($G2318,$K$11:$Z$28,Z$1,0),IF(LEFT($J2318,1)="E",AJ2318/VLOOKUP($J2318,$K$11:$Z$28,Z$1,0),AJ2318/Z$6)),"")</f>
        <v>119353.43</v>
      </c>
      <c r="AA2318" s="108"/>
      <c r="AB2318" s="99">
        <f>IFERROR(IF(LEFT($G2318,4)="xppm",AL2318/VLOOKUP($G2318,$K$11:$Z$28,AB$1,0),IF(LEFT($J2318,1)="E",AL2318/VLOOKUP($J2318,$K$11:$AB$28,AB$1,0),AL2318/AB$6)),"")</f>
        <v>0</v>
      </c>
      <c r="AC2318" s="110"/>
      <c r="AD2318" s="14">
        <v>409739.88</v>
      </c>
      <c r="AE2318" s="14"/>
      <c r="AF2318" s="14">
        <v>1125861.8400000001</v>
      </c>
      <c r="AG2318" s="14"/>
      <c r="AH2318" s="14">
        <v>720025.98</v>
      </c>
      <c r="AI2318" s="14"/>
      <c r="AJ2318" s="14">
        <v>1432241.16</v>
      </c>
      <c r="AK2318" s="65"/>
      <c r="AL2318" s="14">
        <v>0</v>
      </c>
      <c r="AM2318" s="65"/>
      <c r="AN2318" s="25">
        <v>120655</v>
      </c>
      <c r="AO2318" s="25">
        <v>120655</v>
      </c>
      <c r="AP2318" s="25">
        <v>116750.98</v>
      </c>
      <c r="AQ2318" s="25">
        <v>119353.66</v>
      </c>
      <c r="AR2318" s="25">
        <v>119353.66</v>
      </c>
      <c r="AS2318" s="25">
        <v>119353.66</v>
      </c>
      <c r="AT2318" s="25">
        <v>119353.66</v>
      </c>
      <c r="AU2318" s="25">
        <v>119353.66</v>
      </c>
      <c r="AV2318" s="25">
        <v>119353.66</v>
      </c>
      <c r="AW2318" s="25">
        <v>119353.66</v>
      </c>
      <c r="AX2318" s="25">
        <v>145193.10999999999</v>
      </c>
      <c r="AY2318" s="25">
        <v>145193.10999999999</v>
      </c>
      <c r="AZ2318" s="108"/>
      <c r="BA2318" s="10"/>
      <c r="BB2318" s="10"/>
      <c r="BC2318" s="10"/>
      <c r="BD2318" s="10"/>
      <c r="BE2318" s="10"/>
      <c r="BF2318" s="10"/>
      <c r="BG2318" s="10"/>
      <c r="BH2318" s="10"/>
      <c r="BI2318" s="10"/>
      <c r="BJ2318" s="10"/>
      <c r="BK2318" s="10"/>
      <c r="BL2318" s="10"/>
      <c r="BM2318" s="10"/>
      <c r="BN2318" s="10"/>
      <c r="BO2318" s="10"/>
      <c r="BP2318" s="10"/>
      <c r="BQ2318" s="10"/>
      <c r="BR2318" s="10"/>
      <c r="BS2318" s="10"/>
      <c r="BT2318" s="10"/>
      <c r="BU2318" s="10"/>
      <c r="BV2318" s="10"/>
      <c r="BW2318" s="10"/>
      <c r="BX2318" s="10"/>
      <c r="BY2318" s="10"/>
      <c r="BZ2318" s="10"/>
      <c r="CA2318" s="10"/>
      <c r="CB2318" s="10"/>
      <c r="CC2318" s="10"/>
      <c r="CD2318" s="10"/>
      <c r="CE2318" s="10"/>
      <c r="CF2318" s="10"/>
      <c r="CG2318" s="10"/>
      <c r="CH2318" s="10"/>
      <c r="CI2318" s="10"/>
      <c r="CJ2318" s="10"/>
      <c r="CK2318" s="10"/>
      <c r="CL2318" s="10"/>
      <c r="CM2318" s="10"/>
      <c r="CN2318" s="10"/>
      <c r="CO2318" s="10"/>
      <c r="CP2318" s="10"/>
      <c r="CQ2318" s="10"/>
      <c r="CR2318" s="10"/>
      <c r="CS2318" s="10"/>
      <c r="CT2318" s="10"/>
      <c r="CU2318" s="10"/>
      <c r="CV2318" s="10"/>
      <c r="CW2318" s="10"/>
      <c r="CX2318" s="10"/>
      <c r="CY2318" s="10"/>
      <c r="CZ2318" s="10"/>
      <c r="DA2318" s="10"/>
      <c r="DB2318" s="10"/>
      <c r="DC2318" s="10"/>
      <c r="DD2318" s="10"/>
      <c r="DE2318" s="10"/>
      <c r="DF2318" s="10"/>
      <c r="DG2318" s="10"/>
      <c r="DH2318" s="10"/>
      <c r="DI2318" s="10"/>
      <c r="DJ2318" s="10"/>
      <c r="DK2318" s="10"/>
      <c r="DL2318" s="10"/>
      <c r="DM2318" s="10"/>
      <c r="DN2318" s="10"/>
      <c r="DO2318" s="10"/>
      <c r="DP2318" s="10"/>
      <c r="DQ2318" s="10"/>
      <c r="DR2318" s="10"/>
      <c r="DS2318" s="10"/>
    </row>
    <row r="2319" spans="1:123" ht="4.05" customHeight="1" x14ac:dyDescent="0.25">
      <c r="A2319" s="75" t="s">
        <v>348</v>
      </c>
      <c r="E2319" s="111"/>
      <c r="F2319" s="112"/>
      <c r="T2319" s="25"/>
      <c r="U2319" s="25"/>
      <c r="V2319" s="25"/>
      <c r="W2319" s="25"/>
      <c r="X2319" s="25"/>
      <c r="Y2319" s="25"/>
      <c r="Z2319" s="25"/>
      <c r="AA2319" s="25"/>
      <c r="AB2319" s="14"/>
      <c r="AC2319" s="14"/>
    </row>
    <row r="2320" spans="1:123" s="86" customFormat="1" ht="15" customHeight="1" x14ac:dyDescent="0.25">
      <c r="A2320" s="75" t="s">
        <v>348</v>
      </c>
      <c r="B2320" s="80"/>
      <c r="C2320" s="80"/>
      <c r="D2320" s="80"/>
      <c r="E2320" s="81"/>
      <c r="F2320" s="82"/>
      <c r="G2320" s="81"/>
      <c r="H2320" s="81"/>
      <c r="I2320" s="81"/>
      <c r="J2320" s="81"/>
      <c r="K2320" s="81"/>
      <c r="L2320" s="83">
        <f>L2321</f>
        <v>5011</v>
      </c>
      <c r="M2320" s="84" t="s">
        <v>390</v>
      </c>
      <c r="N2320" s="84"/>
      <c r="O2320" s="84"/>
      <c r="P2320" s="84"/>
      <c r="Q2320" s="84"/>
      <c r="R2320" s="84"/>
      <c r="S2320" s="84"/>
      <c r="T2320" s="84"/>
      <c r="U2320" s="84"/>
      <c r="V2320" s="84"/>
      <c r="W2320" s="84"/>
      <c r="X2320" s="84"/>
      <c r="Y2320" s="84"/>
      <c r="Z2320" s="84"/>
      <c r="AA2320" s="84"/>
      <c r="AB2320" s="81"/>
      <c r="AC2320" s="81"/>
      <c r="AD2320" s="14"/>
      <c r="AE2320" s="14"/>
      <c r="AF2320" s="14"/>
      <c r="AG2320" s="14"/>
      <c r="AH2320" s="14"/>
      <c r="AI2320" s="14"/>
      <c r="AJ2320" s="14"/>
      <c r="AK2320" s="14"/>
      <c r="AL2320" s="14"/>
      <c r="AM2320" s="14"/>
      <c r="AN2320" s="85"/>
      <c r="AO2320" s="85"/>
      <c r="AP2320" s="85"/>
      <c r="AQ2320" s="85"/>
      <c r="AR2320" s="85"/>
      <c r="AS2320" s="85"/>
      <c r="AT2320" s="85"/>
      <c r="AU2320" s="85"/>
      <c r="AV2320" s="85"/>
      <c r="AW2320" s="85"/>
      <c r="AX2320" s="85"/>
      <c r="AY2320" s="85"/>
      <c r="AZ2320" s="84"/>
      <c r="BA2320" s="10"/>
      <c r="BB2320" s="10"/>
      <c r="BC2320" s="10"/>
      <c r="BD2320" s="10"/>
      <c r="BE2320" s="10"/>
      <c r="BF2320" s="10"/>
      <c r="BG2320" s="10"/>
      <c r="BH2320" s="10"/>
      <c r="BI2320" s="10"/>
      <c r="BJ2320" s="10"/>
      <c r="BK2320" s="10"/>
      <c r="BL2320" s="10"/>
      <c r="BM2320" s="10"/>
      <c r="BN2320" s="10"/>
      <c r="BO2320" s="10"/>
      <c r="BP2320" s="10"/>
      <c r="BQ2320" s="10"/>
      <c r="BR2320" s="10"/>
      <c r="BS2320" s="10"/>
      <c r="BT2320" s="10"/>
      <c r="BU2320" s="10"/>
      <c r="BV2320" s="10"/>
      <c r="BW2320" s="10"/>
      <c r="BX2320" s="10"/>
      <c r="BY2320" s="10"/>
      <c r="BZ2320" s="10"/>
      <c r="CA2320" s="10"/>
      <c r="CB2320" s="10"/>
      <c r="CC2320" s="10"/>
      <c r="CD2320" s="10"/>
      <c r="CE2320" s="10"/>
      <c r="CF2320" s="10"/>
      <c r="CG2320" s="10"/>
      <c r="CH2320" s="10"/>
      <c r="CI2320" s="10"/>
      <c r="CJ2320" s="10"/>
      <c r="CK2320" s="10"/>
      <c r="CL2320" s="10"/>
      <c r="CM2320" s="10"/>
      <c r="CN2320" s="10"/>
      <c r="CO2320" s="10"/>
      <c r="CP2320" s="10"/>
      <c r="CQ2320" s="10"/>
      <c r="CR2320" s="10"/>
      <c r="CS2320" s="10"/>
      <c r="CT2320" s="10"/>
      <c r="CU2320" s="10"/>
      <c r="CV2320" s="10"/>
      <c r="CW2320" s="10"/>
      <c r="CX2320" s="10"/>
      <c r="CY2320" s="10"/>
      <c r="CZ2320" s="10"/>
      <c r="DA2320" s="10"/>
      <c r="DB2320" s="10"/>
      <c r="DC2320" s="10"/>
      <c r="DD2320" s="10"/>
      <c r="DE2320" s="10"/>
      <c r="DF2320" s="10"/>
      <c r="DG2320" s="10"/>
      <c r="DH2320" s="10"/>
      <c r="DI2320" s="10"/>
      <c r="DJ2320" s="10"/>
      <c r="DK2320" s="10"/>
      <c r="DL2320" s="10"/>
      <c r="DM2320" s="10"/>
      <c r="DN2320" s="10"/>
      <c r="DO2320" s="10"/>
      <c r="DP2320" s="10"/>
      <c r="DQ2320" s="10"/>
      <c r="DR2320" s="10"/>
      <c r="DS2320" s="10"/>
    </row>
    <row r="2321" spans="1:123" s="101" customFormat="1" ht="10.95" customHeight="1" x14ac:dyDescent="0.25">
      <c r="A2321" s="75" t="s">
        <v>348</v>
      </c>
      <c r="B2321" s="95" t="str">
        <f t="shared" ref="B2321:B2323" si="650">IF(E2321&gt;0,"Bud02 " &amp; C2321 &amp;","&amp;D2321&amp;",'"&amp;E2321&amp;"',"&amp;1*R2321)</f>
        <v>Bud02 2020,5011,'557500',16600</v>
      </c>
      <c r="C2321" s="96">
        <f t="shared" ref="C2321:C2323" si="651">$E$5</f>
        <v>2020</v>
      </c>
      <c r="D2321" s="96">
        <v>5011</v>
      </c>
      <c r="E2321" s="97">
        <f>IF(LEFT(H2321,1) = "x",H2321,F2321)</f>
        <v>557500</v>
      </c>
      <c r="F2321" s="90">
        <v>557500</v>
      </c>
      <c r="G2321" s="98">
        <f>IF(""="",1,SUBSTITUTE(SUBSTITUTE("","xxp","xpp"),"xppm13","xppm08"))</f>
        <v>1</v>
      </c>
      <c r="H2321" s="98">
        <f>IF(""="",1,"")</f>
        <v>1</v>
      </c>
      <c r="I2321" s="98">
        <f>IF(""="",1,IF(LEFT("",1)&lt;&gt;"E","",1))</f>
        <v>1</v>
      </c>
      <c r="J2321" s="98">
        <f>IF(""="",1,IF(LEFT("",1)="E","",1))</f>
        <v>1</v>
      </c>
      <c r="K2321" s="99" t="s">
        <v>391</v>
      </c>
      <c r="L2321" s="91">
        <v>5011</v>
      </c>
      <c r="M2321" s="100" t="str">
        <f>IF(LEFT($G2321,4)="xppm","*","")</f>
        <v/>
      </c>
      <c r="N2321" s="101" t="str">
        <f>UPPER(TRIM("          REAL ESTATE TAXES"))</f>
        <v>REAL ESTATE TAXES</v>
      </c>
      <c r="P2321" s="102" t="s">
        <v>356</v>
      </c>
      <c r="R2321" s="109">
        <f>IFERROR(IF(1*AB2321&gt;0,AB2321,V2321),V2321)</f>
        <v>16600</v>
      </c>
      <c r="S2321" s="108"/>
      <c r="T2321" s="101">
        <f>IFERROR(IF(LEFT($G2321,4)="xppm",AD2321/VLOOKUP($G2321,$K$11:$Z$28,T$1,0),IF(LEFT($J2321,1)="E",AD2321/VLOOKUP($J2321,$K$11:$Z$28,T$1,0),AD2321/T$6)),"")</f>
        <v>16600</v>
      </c>
      <c r="V2321" s="101">
        <f>IFERROR(IF(LEFT($G2321,4)="xppm",AF2321/VLOOKUP($G2321,$K$11:$Z$28,V$1,0),IF(LEFT($J2321,1)="E",AF2321/VLOOKUP($J2321,$K$11:$Z$28,V$1,0),AF2321/V$6)),"")</f>
        <v>16600</v>
      </c>
      <c r="X2321" s="101">
        <f>IFERROR(IF(LEFT($G2321,4)="xppm",AH2321/VLOOKUP($G2321,$K$11:$Z$28,X$1,0),IF(LEFT($J2321,1)="E",AH2321/VLOOKUP($J2321,$K$11:$Z$28,X$1,0),AH2321/X$6)),"")</f>
        <v>7915.0250000000005</v>
      </c>
      <c r="Z2321" s="101">
        <f>IFERROR(IF(LEFT($G2321,4)="xppm",AJ2321/VLOOKUP($G2321,$K$11:$Z$28,Z$1,0),IF(LEFT($J2321,1)="E",AJ2321/VLOOKUP($J2321,$K$11:$Z$28,Z$1,0),AJ2321/Z$6)),"")</f>
        <v>16600</v>
      </c>
      <c r="AA2321" s="108"/>
      <c r="AB2321" s="99">
        <f>IFERROR(IF(LEFT($G2321,4)="xppm",AL2321/VLOOKUP($G2321,$K$11:$Z$28,AB$1,0),IF(LEFT($J2321,1)="E",AL2321/VLOOKUP($J2321,$K$11:$AB$28,AB$1,0),AL2321/AB$6)),"")</f>
        <v>0</v>
      </c>
      <c r="AC2321" s="110"/>
      <c r="AD2321" s="14">
        <v>49800</v>
      </c>
      <c r="AE2321" s="14"/>
      <c r="AF2321" s="14">
        <v>149400</v>
      </c>
      <c r="AG2321" s="14"/>
      <c r="AH2321" s="14">
        <v>94980.3</v>
      </c>
      <c r="AI2321" s="14"/>
      <c r="AJ2321" s="14">
        <v>199200</v>
      </c>
      <c r="AK2321" s="65"/>
      <c r="AL2321" s="14">
        <v>0</v>
      </c>
      <c r="AM2321" s="65"/>
      <c r="AN2321" s="25">
        <v>19244.71</v>
      </c>
      <c r="AO2321" s="25">
        <v>19244.71</v>
      </c>
      <c r="AP2321" s="25">
        <v>37246.17</v>
      </c>
      <c r="AQ2321" s="25">
        <v>16600</v>
      </c>
      <c r="AR2321" s="25">
        <v>16600</v>
      </c>
      <c r="AS2321" s="25">
        <v>16600</v>
      </c>
      <c r="AT2321" s="25">
        <v>16600</v>
      </c>
      <c r="AU2321" s="25">
        <v>16600</v>
      </c>
      <c r="AV2321" s="25">
        <v>16600</v>
      </c>
      <c r="AW2321" s="25">
        <v>16600</v>
      </c>
      <c r="AX2321" s="25">
        <v>16600</v>
      </c>
      <c r="AY2321" s="25">
        <v>16600</v>
      </c>
      <c r="AZ2321" s="108"/>
      <c r="BA2321" s="10"/>
      <c r="BB2321" s="10"/>
      <c r="BC2321" s="10"/>
      <c r="BD2321" s="10"/>
      <c r="BE2321" s="10"/>
      <c r="BF2321" s="10"/>
      <c r="BG2321" s="10"/>
      <c r="BH2321" s="10"/>
      <c r="BI2321" s="10"/>
      <c r="BJ2321" s="10"/>
      <c r="BK2321" s="10"/>
      <c r="BL2321" s="10"/>
      <c r="BM2321" s="10"/>
      <c r="BN2321" s="10"/>
      <c r="BO2321" s="10"/>
      <c r="BP2321" s="10"/>
      <c r="BQ2321" s="10"/>
      <c r="BR2321" s="10"/>
      <c r="BS2321" s="10"/>
      <c r="BT2321" s="10"/>
      <c r="BU2321" s="10"/>
      <c r="BV2321" s="10"/>
      <c r="BW2321" s="10"/>
      <c r="BX2321" s="10"/>
      <c r="BY2321" s="10"/>
      <c r="BZ2321" s="10"/>
      <c r="CA2321" s="10"/>
      <c r="CB2321" s="10"/>
      <c r="CC2321" s="10"/>
      <c r="CD2321" s="10"/>
      <c r="CE2321" s="10"/>
      <c r="CF2321" s="10"/>
      <c r="CG2321" s="10"/>
      <c r="CH2321" s="10"/>
      <c r="CI2321" s="10"/>
      <c r="CJ2321" s="10"/>
      <c r="CK2321" s="10"/>
      <c r="CL2321" s="10"/>
      <c r="CM2321" s="10"/>
      <c r="CN2321" s="10"/>
      <c r="CO2321" s="10"/>
      <c r="CP2321" s="10"/>
      <c r="CQ2321" s="10"/>
      <c r="CR2321" s="10"/>
      <c r="CS2321" s="10"/>
      <c r="CT2321" s="10"/>
      <c r="CU2321" s="10"/>
      <c r="CV2321" s="10"/>
      <c r="CW2321" s="10"/>
      <c r="CX2321" s="10"/>
      <c r="CY2321" s="10"/>
      <c r="CZ2321" s="10"/>
      <c r="DA2321" s="10"/>
      <c r="DB2321" s="10"/>
      <c r="DC2321" s="10"/>
      <c r="DD2321" s="10"/>
      <c r="DE2321" s="10"/>
      <c r="DF2321" s="10"/>
      <c r="DG2321" s="10"/>
      <c r="DH2321" s="10"/>
      <c r="DI2321" s="10"/>
      <c r="DJ2321" s="10"/>
      <c r="DK2321" s="10"/>
      <c r="DL2321" s="10"/>
      <c r="DM2321" s="10"/>
      <c r="DN2321" s="10"/>
      <c r="DO2321" s="10"/>
      <c r="DP2321" s="10"/>
      <c r="DQ2321" s="10"/>
      <c r="DR2321" s="10"/>
      <c r="DS2321" s="10"/>
    </row>
    <row r="2322" spans="1:123" s="101" customFormat="1" ht="10.95" customHeight="1" x14ac:dyDescent="0.25">
      <c r="A2322" s="75" t="s">
        <v>348</v>
      </c>
      <c r="B2322" s="95" t="str">
        <f t="shared" si="650"/>
        <v>Bud02 2020,5011,'558000',13319.9466666667</v>
      </c>
      <c r="C2322" s="96">
        <f t="shared" si="651"/>
        <v>2020</v>
      </c>
      <c r="D2322" s="96">
        <v>5011</v>
      </c>
      <c r="E2322" s="97">
        <f>IF(LEFT(H2322,1) = "x",H2322,F2322)</f>
        <v>558000</v>
      </c>
      <c r="F2322" s="90">
        <v>558000</v>
      </c>
      <c r="G2322" s="98">
        <f>IF(""="",1,SUBSTITUTE(SUBSTITUTE("","xxp","xpp"),"xppm13","xppm08"))</f>
        <v>1</v>
      </c>
      <c r="H2322" s="98">
        <f>IF(""="",1,"")</f>
        <v>1</v>
      </c>
      <c r="I2322" s="98">
        <f>IF(""="",1,IF(LEFT("",1)&lt;&gt;"E","",1))</f>
        <v>1</v>
      </c>
      <c r="J2322" s="98">
        <f>IF(""="",1,IF(LEFT("",1)="E","",1))</f>
        <v>1</v>
      </c>
      <c r="K2322" s="99" t="s">
        <v>392</v>
      </c>
      <c r="L2322" s="91">
        <v>5011</v>
      </c>
      <c r="M2322" s="100" t="str">
        <f>IF(LEFT($G2322,4)="xppm","*","")</f>
        <v/>
      </c>
      <c r="N2322" s="101" t="str">
        <f>UPPER(TRIM("          INSURANCE - GENERAL LIABILITY"))</f>
        <v>INSURANCE - GENERAL LIABILITY</v>
      </c>
      <c r="P2322" s="102" t="s">
        <v>359</v>
      </c>
      <c r="R2322" s="109">
        <f>IFERROR(IF(1*AB2322&gt;0,AB2322,V2322),V2322)</f>
        <v>13319.946666666667</v>
      </c>
      <c r="S2322" s="108"/>
      <c r="T2322" s="101">
        <f>IFERROR(IF(LEFT($G2322,4)="xppm",AD2322/VLOOKUP($G2322,$K$11:$Z$28,T$1,0),IF(LEFT($J2322,1)="E",AD2322/VLOOKUP($J2322,$K$11:$Z$28,T$1,0),AD2322/T$6)),"")</f>
        <v>13313.643333333333</v>
      </c>
      <c r="V2322" s="101">
        <f>IFERROR(IF(LEFT($G2322,4)="xppm",AF2322/VLOOKUP($G2322,$K$11:$Z$28,V$1,0),IF(LEFT($J2322,1)="E",AF2322/VLOOKUP($J2322,$K$11:$Z$28,V$1,0),AF2322/V$6)),"")</f>
        <v>13319.946666666667</v>
      </c>
      <c r="X2322" s="101">
        <f>IFERROR(IF(LEFT($G2322,4)="xppm",AH2322/VLOOKUP($G2322,$K$11:$Z$28,X$1,0),IF(LEFT($J2322,1)="E",AH2322/VLOOKUP($J2322,$K$11:$Z$28,X$1,0),AH2322/X$6)),"")</f>
        <v>8144.5041666666666</v>
      </c>
      <c r="Z2322" s="101">
        <f>IFERROR(IF(LEFT($G2322,4)="xppm",AJ2322/VLOOKUP($G2322,$K$11:$Z$28,Z$1,0),IF(LEFT($J2322,1)="E",AJ2322/VLOOKUP($J2322,$K$11:$Z$28,Z$1,0),AJ2322/Z$6)),"")</f>
        <v>13365.900833333333</v>
      </c>
      <c r="AA2322" s="108"/>
      <c r="AB2322" s="99">
        <f>IFERROR(IF(LEFT($G2322,4)="xppm",AL2322/VLOOKUP($G2322,$K$11:$Z$28,AB$1,0),IF(LEFT($J2322,1)="E",AL2322/VLOOKUP($J2322,$K$11:$AB$28,AB$1,0),AL2322/AB$6)),"")</f>
        <v>0</v>
      </c>
      <c r="AC2322" s="110"/>
      <c r="AD2322" s="14">
        <v>39940.93</v>
      </c>
      <c r="AE2322" s="14"/>
      <c r="AF2322" s="14">
        <v>119879.52</v>
      </c>
      <c r="AG2322" s="14"/>
      <c r="AH2322" s="14">
        <v>97734.05</v>
      </c>
      <c r="AI2322" s="14"/>
      <c r="AJ2322" s="14">
        <v>160390.81</v>
      </c>
      <c r="AK2322" s="65"/>
      <c r="AL2322" s="14">
        <v>0</v>
      </c>
      <c r="AM2322" s="65"/>
      <c r="AN2322" s="25">
        <v>16229.26</v>
      </c>
      <c r="AO2322" s="25">
        <v>16229.26</v>
      </c>
      <c r="AP2322" s="25">
        <v>16229.26</v>
      </c>
      <c r="AQ2322" s="25">
        <v>13308.39</v>
      </c>
      <c r="AR2322" s="25">
        <v>13308.39</v>
      </c>
      <c r="AS2322" s="25">
        <v>13308.31</v>
      </c>
      <c r="AT2322" s="25">
        <v>13385.08</v>
      </c>
      <c r="AU2322" s="25">
        <v>13314.21</v>
      </c>
      <c r="AV2322" s="25">
        <v>13314.21</v>
      </c>
      <c r="AW2322" s="25">
        <v>13314.17</v>
      </c>
      <c r="AX2322" s="25">
        <v>13313.38</v>
      </c>
      <c r="AY2322" s="25">
        <v>13313.38</v>
      </c>
      <c r="AZ2322" s="108"/>
      <c r="BA2322" s="10"/>
      <c r="BB2322" s="10"/>
      <c r="BC2322" s="10"/>
      <c r="BD2322" s="10"/>
      <c r="BE2322" s="10"/>
      <c r="BF2322" s="10"/>
      <c r="BG2322" s="10"/>
      <c r="BH2322" s="10"/>
      <c r="BI2322" s="10"/>
      <c r="BJ2322" s="10"/>
      <c r="BK2322" s="10"/>
      <c r="BL2322" s="10"/>
      <c r="BM2322" s="10"/>
      <c r="BN2322" s="10"/>
      <c r="BO2322" s="10"/>
      <c r="BP2322" s="10"/>
      <c r="BQ2322" s="10"/>
      <c r="BR2322" s="10"/>
      <c r="BS2322" s="10"/>
      <c r="BT2322" s="10"/>
      <c r="BU2322" s="10"/>
      <c r="BV2322" s="10"/>
      <c r="BW2322" s="10"/>
      <c r="BX2322" s="10"/>
      <c r="BY2322" s="10"/>
      <c r="BZ2322" s="10"/>
      <c r="CA2322" s="10"/>
      <c r="CB2322" s="10"/>
      <c r="CC2322" s="10"/>
      <c r="CD2322" s="10"/>
      <c r="CE2322" s="10"/>
      <c r="CF2322" s="10"/>
      <c r="CG2322" s="10"/>
      <c r="CH2322" s="10"/>
      <c r="CI2322" s="10"/>
      <c r="CJ2322" s="10"/>
      <c r="CK2322" s="10"/>
      <c r="CL2322" s="10"/>
      <c r="CM2322" s="10"/>
      <c r="CN2322" s="10"/>
      <c r="CO2322" s="10"/>
      <c r="CP2322" s="10"/>
      <c r="CQ2322" s="10"/>
      <c r="CR2322" s="10"/>
      <c r="CS2322" s="10"/>
      <c r="CT2322" s="10"/>
      <c r="CU2322" s="10"/>
      <c r="CV2322" s="10"/>
      <c r="CW2322" s="10"/>
      <c r="CX2322" s="10"/>
      <c r="CY2322" s="10"/>
      <c r="CZ2322" s="10"/>
      <c r="DA2322" s="10"/>
      <c r="DB2322" s="10"/>
      <c r="DC2322" s="10"/>
      <c r="DD2322" s="10"/>
      <c r="DE2322" s="10"/>
      <c r="DF2322" s="10"/>
      <c r="DG2322" s="10"/>
      <c r="DH2322" s="10"/>
      <c r="DI2322" s="10"/>
      <c r="DJ2322" s="10"/>
      <c r="DK2322" s="10"/>
      <c r="DL2322" s="10"/>
      <c r="DM2322" s="10"/>
      <c r="DN2322" s="10"/>
      <c r="DO2322" s="10"/>
      <c r="DP2322" s="10"/>
      <c r="DQ2322" s="10"/>
      <c r="DR2322" s="10"/>
      <c r="DS2322" s="10"/>
    </row>
    <row r="2323" spans="1:123" s="101" customFormat="1" ht="10.95" customHeight="1" x14ac:dyDescent="0.25">
      <c r="A2323" s="75" t="s">
        <v>348</v>
      </c>
      <c r="B2323" s="95" t="str">
        <f t="shared" si="650"/>
        <v>Bud02 2020,5011,'558200',1112.88888888889</v>
      </c>
      <c r="C2323" s="96">
        <f t="shared" si="651"/>
        <v>2020</v>
      </c>
      <c r="D2323" s="96">
        <v>5011</v>
      </c>
      <c r="E2323" s="97">
        <f>IF(LEFT(H2323,1) = "x",H2323,F2323)</f>
        <v>558200</v>
      </c>
      <c r="F2323" s="90">
        <v>558200</v>
      </c>
      <c r="G2323" s="98">
        <f>IF(""="",1,SUBSTITUTE(SUBSTITUTE("","xxp","xpp"),"xppm13","xppm08"))</f>
        <v>1</v>
      </c>
      <c r="H2323" s="98">
        <f>IF(""="",1,"")</f>
        <v>1</v>
      </c>
      <c r="I2323" s="98">
        <f>IF(""="",1,IF(LEFT("",1)&lt;&gt;"E","",1))</f>
        <v>1</v>
      </c>
      <c r="J2323" s="98">
        <f>IF(""="",1,IF(LEFT("",1)="E","",1))</f>
        <v>1</v>
      </c>
      <c r="K2323" s="99" t="s">
        <v>393</v>
      </c>
      <c r="L2323" s="91">
        <v>5011</v>
      </c>
      <c r="M2323" s="100" t="str">
        <f>IF(LEFT($G2323,4)="xppm","*","")</f>
        <v/>
      </c>
      <c r="N2323" s="101" t="str">
        <f>UPPER(TRIM("          INSURANCE - PROPERTY/FLOOD"))</f>
        <v>INSURANCE - PROPERTY/FLOOD</v>
      </c>
      <c r="P2323" s="102" t="s">
        <v>359</v>
      </c>
      <c r="R2323" s="109">
        <f>IFERROR(IF(1*AB2323&gt;0,AB2323,V2323),V2323)</f>
        <v>1112.8888888888889</v>
      </c>
      <c r="S2323" s="108"/>
      <c r="T2323" s="101">
        <f>IFERROR(IF(LEFT($G2323,4)="xppm",AD2323/VLOOKUP($G2323,$K$11:$Z$28,T$1,0),IF(LEFT($J2323,1)="E",AD2323/VLOOKUP($J2323,$K$11:$Z$28,T$1,0),AD2323/T$6)),"")</f>
        <v>1106.6666666666667</v>
      </c>
      <c r="V2323" s="101">
        <f>IFERROR(IF(LEFT($G2323,4)="xppm",AF2323/VLOOKUP($G2323,$K$11:$Z$28,V$1,0),IF(LEFT($J2323,1)="E",AF2323/VLOOKUP($J2323,$K$11:$Z$28,V$1,0),AF2323/V$6)),"")</f>
        <v>1112.8888888888889</v>
      </c>
      <c r="X2323" s="101">
        <f>IFERROR(IF(LEFT($G2323,4)="xppm",AH2323/VLOOKUP($G2323,$K$11:$Z$28,X$1,0),IF(LEFT($J2323,1)="E",AH2323/VLOOKUP($J2323,$K$11:$Z$28,X$1,0),AH2323/X$6)),"")</f>
        <v>472.0625</v>
      </c>
      <c r="Z2323" s="101">
        <f>IFERROR(IF(LEFT($G2323,4)="xppm",AJ2323/VLOOKUP($G2323,$K$11:$Z$28,Z$1,0),IF(LEFT($J2323,1)="E",AJ2323/VLOOKUP($J2323,$K$11:$Z$28,Z$1,0),AJ2323/Z$6)),"")</f>
        <v>1116</v>
      </c>
      <c r="AA2323" s="108"/>
      <c r="AB2323" s="99">
        <f>IFERROR(IF(LEFT($G2323,4)="xppm",AL2323/VLOOKUP($G2323,$K$11:$Z$28,AB$1,0),IF(LEFT($J2323,1)="E",AL2323/VLOOKUP($J2323,$K$11:$AB$28,AB$1,0),AL2323/AB$6)),"")</f>
        <v>0</v>
      </c>
      <c r="AC2323" s="110"/>
      <c r="AD2323" s="14">
        <v>3320</v>
      </c>
      <c r="AE2323" s="14"/>
      <c r="AF2323" s="14">
        <v>10016</v>
      </c>
      <c r="AG2323" s="14"/>
      <c r="AH2323" s="14">
        <v>5664.75</v>
      </c>
      <c r="AI2323" s="14"/>
      <c r="AJ2323" s="14">
        <v>13392</v>
      </c>
      <c r="AK2323" s="65"/>
      <c r="AL2323" s="14">
        <v>0</v>
      </c>
      <c r="AM2323" s="65"/>
      <c r="AN2323" s="25">
        <v>1116</v>
      </c>
      <c r="AO2323" s="25">
        <v>1116</v>
      </c>
      <c r="AP2323" s="25">
        <v>1116</v>
      </c>
      <c r="AQ2323" s="25">
        <v>1116</v>
      </c>
      <c r="AR2323" s="25">
        <v>1116</v>
      </c>
      <c r="AS2323" s="25">
        <v>1116</v>
      </c>
      <c r="AT2323" s="25">
        <v>1116</v>
      </c>
      <c r="AU2323" s="25">
        <v>1116</v>
      </c>
      <c r="AV2323" s="25">
        <v>1116</v>
      </c>
      <c r="AW2323" s="25">
        <v>1116</v>
      </c>
      <c r="AX2323" s="25">
        <v>1102</v>
      </c>
      <c r="AY2323" s="25">
        <v>1102</v>
      </c>
      <c r="AZ2323" s="108"/>
      <c r="BA2323" s="10"/>
      <c r="BB2323" s="10"/>
      <c r="BC2323" s="10"/>
      <c r="BD2323" s="10"/>
      <c r="BE2323" s="10"/>
      <c r="BF2323" s="10"/>
      <c r="BG2323" s="10"/>
      <c r="BH2323" s="10"/>
      <c r="BI2323" s="10"/>
      <c r="BJ2323" s="10"/>
      <c r="BK2323" s="10"/>
      <c r="BL2323" s="10"/>
      <c r="BM2323" s="10"/>
      <c r="BN2323" s="10"/>
      <c r="BO2323" s="10"/>
      <c r="BP2323" s="10"/>
      <c r="BQ2323" s="10"/>
      <c r="BR2323" s="10"/>
      <c r="BS2323" s="10"/>
      <c r="BT2323" s="10"/>
      <c r="BU2323" s="10"/>
      <c r="BV2323" s="10"/>
      <c r="BW2323" s="10"/>
      <c r="BX2323" s="10"/>
      <c r="BY2323" s="10"/>
      <c r="BZ2323" s="10"/>
      <c r="CA2323" s="10"/>
      <c r="CB2323" s="10"/>
      <c r="CC2323" s="10"/>
      <c r="CD2323" s="10"/>
      <c r="CE2323" s="10"/>
      <c r="CF2323" s="10"/>
      <c r="CG2323" s="10"/>
      <c r="CH2323" s="10"/>
      <c r="CI2323" s="10"/>
      <c r="CJ2323" s="10"/>
      <c r="CK2323" s="10"/>
      <c r="CL2323" s="10"/>
      <c r="CM2323" s="10"/>
      <c r="CN2323" s="10"/>
      <c r="CO2323" s="10"/>
      <c r="CP2323" s="10"/>
      <c r="CQ2323" s="10"/>
      <c r="CR2323" s="10"/>
      <c r="CS2323" s="10"/>
      <c r="CT2323" s="10"/>
      <c r="CU2323" s="10"/>
      <c r="CV2323" s="10"/>
      <c r="CW2323" s="10"/>
      <c r="CX2323" s="10"/>
      <c r="CY2323" s="10"/>
      <c r="CZ2323" s="10"/>
      <c r="DA2323" s="10"/>
      <c r="DB2323" s="10"/>
      <c r="DC2323" s="10"/>
      <c r="DD2323" s="10"/>
      <c r="DE2323" s="10"/>
      <c r="DF2323" s="10"/>
      <c r="DG2323" s="10"/>
      <c r="DH2323" s="10"/>
      <c r="DI2323" s="10"/>
      <c r="DJ2323" s="10"/>
      <c r="DK2323" s="10"/>
      <c r="DL2323" s="10"/>
      <c r="DM2323" s="10"/>
      <c r="DN2323" s="10"/>
      <c r="DO2323" s="10"/>
      <c r="DP2323" s="10"/>
      <c r="DQ2323" s="10"/>
      <c r="DR2323" s="10"/>
      <c r="DS2323" s="10"/>
    </row>
    <row r="2324" spans="1:123" ht="4.05" customHeight="1" x14ac:dyDescent="0.25">
      <c r="A2324" s="75" t="s">
        <v>348</v>
      </c>
      <c r="E2324" s="111"/>
      <c r="F2324" s="112"/>
      <c r="T2324" s="25"/>
      <c r="U2324" s="25"/>
      <c r="V2324" s="25"/>
      <c r="W2324" s="25"/>
      <c r="X2324" s="25"/>
      <c r="Y2324" s="25"/>
      <c r="Z2324" s="25"/>
      <c r="AA2324" s="25"/>
      <c r="AB2324" s="14"/>
      <c r="AC2324" s="14"/>
    </row>
    <row r="2325" spans="1:123" s="86" customFormat="1" ht="15" customHeight="1" x14ac:dyDescent="0.25">
      <c r="A2325" s="75" t="s">
        <v>348</v>
      </c>
      <c r="B2325" s="80"/>
      <c r="C2325" s="80"/>
      <c r="D2325" s="80"/>
      <c r="E2325" s="81"/>
      <c r="F2325" s="82"/>
      <c r="G2325" s="81"/>
      <c r="H2325" s="81"/>
      <c r="I2325" s="81"/>
      <c r="J2325" s="81"/>
      <c r="K2325" s="81"/>
      <c r="L2325" s="83">
        <f>L2326</f>
        <v>5011</v>
      </c>
      <c r="M2325" s="84" t="s">
        <v>394</v>
      </c>
      <c r="N2325" s="84"/>
      <c r="O2325" s="84"/>
      <c r="P2325" s="84"/>
      <c r="Q2325" s="84"/>
      <c r="R2325" s="84"/>
      <c r="S2325" s="84"/>
      <c r="T2325" s="84"/>
      <c r="U2325" s="84"/>
      <c r="V2325" s="84"/>
      <c r="W2325" s="84"/>
      <c r="X2325" s="84"/>
      <c r="Y2325" s="84"/>
      <c r="Z2325" s="84"/>
      <c r="AA2325" s="84"/>
      <c r="AB2325" s="81"/>
      <c r="AC2325" s="81"/>
      <c r="AD2325" s="14"/>
      <c r="AE2325" s="14"/>
      <c r="AF2325" s="14"/>
      <c r="AG2325" s="14"/>
      <c r="AH2325" s="14"/>
      <c r="AI2325" s="14"/>
      <c r="AJ2325" s="14"/>
      <c r="AK2325" s="14"/>
      <c r="AL2325" s="14"/>
      <c r="AM2325" s="14"/>
      <c r="AN2325" s="85"/>
      <c r="AO2325" s="85"/>
      <c r="AP2325" s="85"/>
      <c r="AQ2325" s="85"/>
      <c r="AR2325" s="85"/>
      <c r="AS2325" s="85"/>
      <c r="AT2325" s="85"/>
      <c r="AU2325" s="85"/>
      <c r="AV2325" s="85"/>
      <c r="AW2325" s="85"/>
      <c r="AX2325" s="85"/>
      <c r="AY2325" s="85"/>
      <c r="AZ2325" s="84"/>
      <c r="BA2325" s="10"/>
      <c r="BB2325" s="10"/>
      <c r="BC2325" s="10"/>
      <c r="BD2325" s="10"/>
      <c r="BE2325" s="10"/>
      <c r="BF2325" s="10"/>
      <c r="BG2325" s="10"/>
      <c r="BH2325" s="10"/>
      <c r="BI2325" s="10"/>
      <c r="BJ2325" s="10"/>
      <c r="BK2325" s="10"/>
      <c r="BL2325" s="10"/>
      <c r="BM2325" s="10"/>
      <c r="BN2325" s="10"/>
      <c r="BO2325" s="10"/>
      <c r="BP2325" s="10"/>
      <c r="BQ2325" s="10"/>
      <c r="BR2325" s="10"/>
      <c r="BS2325" s="10"/>
      <c r="BT2325" s="10"/>
      <c r="BU2325" s="10"/>
      <c r="BV2325" s="10"/>
      <c r="BW2325" s="10"/>
      <c r="BX2325" s="10"/>
      <c r="BY2325" s="10"/>
      <c r="BZ2325" s="10"/>
      <c r="CA2325" s="10"/>
      <c r="CB2325" s="10"/>
      <c r="CC2325" s="10"/>
      <c r="CD2325" s="10"/>
      <c r="CE2325" s="10"/>
      <c r="CF2325" s="10"/>
      <c r="CG2325" s="10"/>
      <c r="CH2325" s="10"/>
      <c r="CI2325" s="10"/>
      <c r="CJ2325" s="10"/>
      <c r="CK2325" s="10"/>
      <c r="CL2325" s="10"/>
      <c r="CM2325" s="10"/>
      <c r="CN2325" s="10"/>
      <c r="CO2325" s="10"/>
      <c r="CP2325" s="10"/>
      <c r="CQ2325" s="10"/>
      <c r="CR2325" s="10"/>
      <c r="CS2325" s="10"/>
      <c r="CT2325" s="10"/>
      <c r="CU2325" s="10"/>
      <c r="CV2325" s="10"/>
      <c r="CW2325" s="10"/>
      <c r="CX2325" s="10"/>
      <c r="CY2325" s="10"/>
      <c r="CZ2325" s="10"/>
      <c r="DA2325" s="10"/>
      <c r="DB2325" s="10"/>
      <c r="DC2325" s="10"/>
      <c r="DD2325" s="10"/>
      <c r="DE2325" s="10"/>
      <c r="DF2325" s="10"/>
      <c r="DG2325" s="10"/>
      <c r="DH2325" s="10"/>
      <c r="DI2325" s="10"/>
      <c r="DJ2325" s="10"/>
      <c r="DK2325" s="10"/>
      <c r="DL2325" s="10"/>
      <c r="DM2325" s="10"/>
      <c r="DN2325" s="10"/>
      <c r="DO2325" s="10"/>
      <c r="DP2325" s="10"/>
      <c r="DQ2325" s="10"/>
      <c r="DR2325" s="10"/>
      <c r="DS2325" s="10"/>
    </row>
    <row r="2326" spans="1:123" s="101" customFormat="1" ht="10.95" customHeight="1" x14ac:dyDescent="0.25">
      <c r="A2326" s="75" t="s">
        <v>348</v>
      </c>
      <c r="B2326" s="95" t="str">
        <f t="shared" ref="B2326:B2328" si="652">IF(E2326&gt;0,"Bud02 " &amp; C2326 &amp;","&amp;D2326&amp;",'"&amp;E2326&amp;"',"&amp;1*R2326)</f>
        <v>Bud02 2020,5011,'560000',4679.50333333333</v>
      </c>
      <c r="C2326" s="96">
        <f t="shared" ref="C2326:C2329" si="653">$E$5</f>
        <v>2020</v>
      </c>
      <c r="D2326" s="96">
        <v>5011</v>
      </c>
      <c r="E2326" s="97">
        <f>IF(LEFT(H2326,1) = "x",H2326,F2326)</f>
        <v>560000</v>
      </c>
      <c r="F2326" s="90">
        <v>560000</v>
      </c>
      <c r="G2326" s="98">
        <f>IF(""="",1,SUBSTITUTE(SUBSTITUTE("","xxp","xpp"),"xppm13","xppm08"))</f>
        <v>1</v>
      </c>
      <c r="H2326" s="98">
        <f>IF(""="",1,"")</f>
        <v>1</v>
      </c>
      <c r="I2326" s="98">
        <f>IF(""="",1,IF(LEFT("",1)&lt;&gt;"E","",1))</f>
        <v>1</v>
      </c>
      <c r="J2326" s="98">
        <f>IF(""="",1,IF(LEFT("",1)="E","",1))</f>
        <v>1</v>
      </c>
      <c r="K2326" s="99" t="s">
        <v>395</v>
      </c>
      <c r="L2326" s="91">
        <v>5011</v>
      </c>
      <c r="M2326" s="100" t="str">
        <f>IF(LEFT($G2326,4)="xppm","*","")</f>
        <v/>
      </c>
      <c r="N2326" s="101" t="str">
        <f>UPPER(TRIM("          INTEREST EXPENSE"))</f>
        <v>INTEREST EXPENSE</v>
      </c>
      <c r="P2326" s="102" t="s">
        <v>356</v>
      </c>
      <c r="R2326" s="109">
        <f>IFERROR(IF(1*AB2326&gt;0,AB2326,V2326),V2326)</f>
        <v>4679.5033333333331</v>
      </c>
      <c r="S2326" s="108"/>
      <c r="T2326" s="101">
        <f>IFERROR(IF(LEFT($G2326,4)="xppm",AD2326/VLOOKUP($G2326,$K$11:$Z$28,T$1,0),IF(LEFT($J2326,1)="E",AD2326/VLOOKUP($J2326,$K$11:$Z$28,T$1,0),AD2326/T$6)),"")</f>
        <v>3214.4300000000003</v>
      </c>
      <c r="V2326" s="101">
        <f>IFERROR(IF(LEFT($G2326,4)="xppm",AF2326/VLOOKUP($G2326,$K$11:$Z$28,V$1,0),IF(LEFT($J2326,1)="E",AF2326/VLOOKUP($J2326,$K$11:$Z$28,V$1,0),AF2326/V$6)),"")</f>
        <v>4679.5033333333331</v>
      </c>
      <c r="X2326" s="101">
        <f>IFERROR(IF(LEFT($G2326,4)="xppm",AH2326/VLOOKUP($G2326,$K$11:$Z$28,X$1,0),IF(LEFT($J2326,1)="E",AH2326/VLOOKUP($J2326,$K$11:$Z$28,X$1,0),AH2326/X$6)),"")</f>
        <v>2626.4191666666666</v>
      </c>
      <c r="Z2326" s="101">
        <f>IFERROR(IF(LEFT($G2326,4)="xppm",AJ2326/VLOOKUP($G2326,$K$11:$Z$28,Z$1,0),IF(LEFT($J2326,1)="E",AJ2326/VLOOKUP($J2326,$K$11:$Z$28,Z$1,0),AJ2326/Z$6)),"")</f>
        <v>5757.6766669999997</v>
      </c>
      <c r="AA2326" s="108"/>
      <c r="AB2326" s="99">
        <f>IFERROR(IF(LEFT($G2326,4)="xppm",AL2326/VLOOKUP($G2326,$K$11:$Z$28,AB$1,0),IF(LEFT($J2326,1)="E",AL2326/VLOOKUP($J2326,$K$11:$AB$28,AB$1,0),AL2326/AB$6)),"")</f>
        <v>0</v>
      </c>
      <c r="AC2326" s="110"/>
      <c r="AD2326" s="14">
        <v>9643.2900000000009</v>
      </c>
      <c r="AE2326" s="14"/>
      <c r="AF2326" s="14">
        <v>42115.53</v>
      </c>
      <c r="AG2326" s="14"/>
      <c r="AH2326" s="14">
        <v>31517.03</v>
      </c>
      <c r="AI2326" s="14"/>
      <c r="AJ2326" s="14">
        <v>69092.120003999997</v>
      </c>
      <c r="AK2326" s="65"/>
      <c r="AL2326" s="14">
        <v>0</v>
      </c>
      <c r="AM2326" s="65"/>
      <c r="AN2326" s="25">
        <v>1474</v>
      </c>
      <c r="AO2326" s="25">
        <v>6390.52</v>
      </c>
      <c r="AP2326" s="25">
        <v>6379.48</v>
      </c>
      <c r="AQ2326" s="25">
        <v>5552.23</v>
      </c>
      <c r="AR2326" s="25">
        <v>5364.75</v>
      </c>
      <c r="AS2326" s="25">
        <v>5708.29</v>
      </c>
      <c r="AT2326" s="25">
        <v>5660.15</v>
      </c>
      <c r="AU2326" s="25">
        <v>5089.24</v>
      </c>
      <c r="AV2326" s="25">
        <v>5097.58</v>
      </c>
      <c r="AW2326" s="25">
        <v>3560.38</v>
      </c>
      <c r="AX2326" s="25">
        <v>3197.12</v>
      </c>
      <c r="AY2326" s="25">
        <v>2885.79</v>
      </c>
      <c r="AZ2326" s="108"/>
      <c r="BA2326" s="10"/>
      <c r="BB2326" s="10"/>
      <c r="BC2326" s="10"/>
      <c r="BD2326" s="10"/>
      <c r="BE2326" s="10"/>
      <c r="BF2326" s="10"/>
      <c r="BG2326" s="10"/>
      <c r="BH2326" s="10"/>
      <c r="BI2326" s="10"/>
      <c r="BJ2326" s="10"/>
      <c r="BK2326" s="10"/>
      <c r="BL2326" s="10"/>
      <c r="BM2326" s="10"/>
      <c r="BN2326" s="10"/>
      <c r="BO2326" s="10"/>
      <c r="BP2326" s="10"/>
      <c r="BQ2326" s="10"/>
      <c r="BR2326" s="10"/>
      <c r="BS2326" s="10"/>
      <c r="BT2326" s="10"/>
      <c r="BU2326" s="10"/>
      <c r="BV2326" s="10"/>
      <c r="BW2326" s="10"/>
      <c r="BX2326" s="10"/>
      <c r="BY2326" s="10"/>
      <c r="BZ2326" s="10"/>
      <c r="CA2326" s="10"/>
      <c r="CB2326" s="10"/>
      <c r="CC2326" s="10"/>
      <c r="CD2326" s="10"/>
      <c r="CE2326" s="10"/>
      <c r="CF2326" s="10"/>
      <c r="CG2326" s="10"/>
      <c r="CH2326" s="10"/>
      <c r="CI2326" s="10"/>
      <c r="CJ2326" s="10"/>
      <c r="CK2326" s="10"/>
      <c r="CL2326" s="10"/>
      <c r="CM2326" s="10"/>
      <c r="CN2326" s="10"/>
      <c r="CO2326" s="10"/>
      <c r="CP2326" s="10"/>
      <c r="CQ2326" s="10"/>
      <c r="CR2326" s="10"/>
      <c r="CS2326" s="10"/>
      <c r="CT2326" s="10"/>
      <c r="CU2326" s="10"/>
      <c r="CV2326" s="10"/>
      <c r="CW2326" s="10"/>
      <c r="CX2326" s="10"/>
      <c r="CY2326" s="10"/>
      <c r="CZ2326" s="10"/>
      <c r="DA2326" s="10"/>
      <c r="DB2326" s="10"/>
      <c r="DC2326" s="10"/>
      <c r="DD2326" s="10"/>
      <c r="DE2326" s="10"/>
      <c r="DF2326" s="10"/>
      <c r="DG2326" s="10"/>
      <c r="DH2326" s="10"/>
      <c r="DI2326" s="10"/>
      <c r="DJ2326" s="10"/>
      <c r="DK2326" s="10"/>
      <c r="DL2326" s="10"/>
      <c r="DM2326" s="10"/>
      <c r="DN2326" s="10"/>
      <c r="DO2326" s="10"/>
      <c r="DP2326" s="10"/>
      <c r="DQ2326" s="10"/>
      <c r="DR2326" s="10"/>
      <c r="DS2326" s="10"/>
    </row>
    <row r="2327" spans="1:123" s="101" customFormat="1" ht="10.95" customHeight="1" x14ac:dyDescent="0.25">
      <c r="A2327" s="75" t="s">
        <v>348</v>
      </c>
      <c r="B2327" s="95" t="str">
        <f t="shared" si="652"/>
        <v>Bud02 2020,5011,'560500',59192.9888888889</v>
      </c>
      <c r="C2327" s="96">
        <f t="shared" si="653"/>
        <v>2020</v>
      </c>
      <c r="D2327" s="96">
        <v>5011</v>
      </c>
      <c r="E2327" s="97">
        <f>IF(LEFT(H2327,1) = "x",H2327,F2327)</f>
        <v>560500</v>
      </c>
      <c r="F2327" s="90">
        <v>560500</v>
      </c>
      <c r="G2327" s="98">
        <f>IF(""="",1,SUBSTITUTE(SUBSTITUTE("","xxp","xpp"),"xppm13","xppm08"))</f>
        <v>1</v>
      </c>
      <c r="H2327" s="98">
        <f>IF(""="",1,"")</f>
        <v>1</v>
      </c>
      <c r="I2327" s="98">
        <f>IF(""="",1,IF(LEFT("",1)&lt;&gt;"E","",1))</f>
        <v>1</v>
      </c>
      <c r="J2327" s="98">
        <f>IF(""="",1,IF(LEFT("",1)="E","",1))</f>
        <v>1</v>
      </c>
      <c r="K2327" s="99" t="s">
        <v>396</v>
      </c>
      <c r="L2327" s="91">
        <v>5011</v>
      </c>
      <c r="M2327" s="100" t="str">
        <f>IF(LEFT($G2327,4)="xppm","*","")</f>
        <v/>
      </c>
      <c r="N2327" s="101" t="str">
        <f>UPPER(TRIM("          RENT EXPENSE"))</f>
        <v>RENT EXPENSE</v>
      </c>
      <c r="P2327" s="102" t="s">
        <v>356</v>
      </c>
      <c r="R2327" s="109">
        <f>IFERROR(IF(1*AB2327&gt;0,AB2327,V2327),V2327)</f>
        <v>59192.988888888889</v>
      </c>
      <c r="S2327" s="108"/>
      <c r="T2327" s="101">
        <f>IFERROR(IF(LEFT($G2327,4)="xppm",AD2327/VLOOKUP($G2327,$K$11:$Z$28,T$1,0),IF(LEFT($J2327,1)="E",AD2327/VLOOKUP($J2327,$K$11:$Z$28,T$1,0),AD2327/T$6)),"")</f>
        <v>63259.94</v>
      </c>
      <c r="V2327" s="101">
        <f>IFERROR(IF(LEFT($G2327,4)="xppm",AF2327/VLOOKUP($G2327,$K$11:$Z$28,V$1,0),IF(LEFT($J2327,1)="E",AF2327/VLOOKUP($J2327,$K$11:$Z$28,V$1,0),AF2327/V$6)),"")</f>
        <v>59192.988888888889</v>
      </c>
      <c r="X2327" s="101">
        <f>IFERROR(IF(LEFT($G2327,4)="xppm",AH2327/VLOOKUP($G2327,$K$11:$Z$28,X$1,0),IF(LEFT($J2327,1)="E",AH2327/VLOOKUP($J2327,$K$11:$Z$28,X$1,0),AH2327/X$6)),"")</f>
        <v>31723.154999999999</v>
      </c>
      <c r="Z2327" s="101">
        <f>IFERROR(IF(LEFT($G2327,4)="xppm",AJ2327/VLOOKUP($G2327,$K$11:$Z$28,Z$1,0),IF(LEFT($J2327,1)="E",AJ2327/VLOOKUP($J2327,$K$11:$Z$28,Z$1,0),AJ2327/Z$6)),"")</f>
        <v>57870.079999999994</v>
      </c>
      <c r="AA2327" s="108"/>
      <c r="AB2327" s="99">
        <f>IFERROR(IF(LEFT($G2327,4)="xppm",AL2327/VLOOKUP($G2327,$K$11:$Z$28,AB$1,0),IF(LEFT($J2327,1)="E",AL2327/VLOOKUP($J2327,$K$11:$AB$28,AB$1,0),AL2327/AB$6)),"")</f>
        <v>0</v>
      </c>
      <c r="AC2327" s="110"/>
      <c r="AD2327" s="14">
        <v>189779.82</v>
      </c>
      <c r="AE2327" s="14"/>
      <c r="AF2327" s="14">
        <v>532736.9</v>
      </c>
      <c r="AG2327" s="14"/>
      <c r="AH2327" s="14">
        <v>380677.86</v>
      </c>
      <c r="AI2327" s="14"/>
      <c r="AJ2327" s="14">
        <v>694440.95999999996</v>
      </c>
      <c r="AK2327" s="65"/>
      <c r="AL2327" s="14">
        <v>0</v>
      </c>
      <c r="AM2327" s="65"/>
      <c r="AN2327" s="25">
        <v>43580</v>
      </c>
      <c r="AO2327" s="25">
        <v>43580</v>
      </c>
      <c r="AP2327" s="25">
        <v>147066.42000000001</v>
      </c>
      <c r="AQ2327" s="25">
        <v>43580</v>
      </c>
      <c r="AR2327" s="25">
        <v>43580</v>
      </c>
      <c r="AS2327" s="25">
        <v>82186.84</v>
      </c>
      <c r="AT2327" s="25">
        <v>57870.080000000002</v>
      </c>
      <c r="AU2327" s="25">
        <v>57870.080000000002</v>
      </c>
      <c r="AV2327" s="25">
        <v>57870.080000000002</v>
      </c>
      <c r="AW2327" s="25">
        <v>57870.080000000002</v>
      </c>
      <c r="AX2327" s="25">
        <v>57870.080000000002</v>
      </c>
      <c r="AY2327" s="25">
        <v>74039.66</v>
      </c>
      <c r="AZ2327" s="108"/>
      <c r="BA2327" s="10"/>
      <c r="BB2327" s="10"/>
      <c r="BC2327" s="10"/>
      <c r="BD2327" s="10"/>
      <c r="BE2327" s="10"/>
      <c r="BF2327" s="10"/>
      <c r="BG2327" s="10"/>
      <c r="BH2327" s="10"/>
      <c r="BI2327" s="10"/>
      <c r="BJ2327" s="10"/>
      <c r="BK2327" s="10"/>
      <c r="BL2327" s="10"/>
      <c r="BM2327" s="10"/>
      <c r="BN2327" s="10"/>
      <c r="BO2327" s="10"/>
      <c r="BP2327" s="10"/>
      <c r="BQ2327" s="10"/>
      <c r="BR2327" s="10"/>
      <c r="BS2327" s="10"/>
      <c r="BT2327" s="10"/>
      <c r="BU2327" s="10"/>
      <c r="BV2327" s="10"/>
      <c r="BW2327" s="10"/>
      <c r="BX2327" s="10"/>
      <c r="BY2327" s="10"/>
      <c r="BZ2327" s="10"/>
      <c r="CA2327" s="10"/>
      <c r="CB2327" s="10"/>
      <c r="CC2327" s="10"/>
      <c r="CD2327" s="10"/>
      <c r="CE2327" s="10"/>
      <c r="CF2327" s="10"/>
      <c r="CG2327" s="10"/>
      <c r="CH2327" s="10"/>
      <c r="CI2327" s="10"/>
      <c r="CJ2327" s="10"/>
      <c r="CK2327" s="10"/>
      <c r="CL2327" s="10"/>
      <c r="CM2327" s="10"/>
      <c r="CN2327" s="10"/>
      <c r="CO2327" s="10"/>
      <c r="CP2327" s="10"/>
      <c r="CQ2327" s="10"/>
      <c r="CR2327" s="10"/>
      <c r="CS2327" s="10"/>
      <c r="CT2327" s="10"/>
      <c r="CU2327" s="10"/>
      <c r="CV2327" s="10"/>
      <c r="CW2327" s="10"/>
      <c r="CX2327" s="10"/>
      <c r="CY2327" s="10"/>
      <c r="CZ2327" s="10"/>
      <c r="DA2327" s="10"/>
      <c r="DB2327" s="10"/>
      <c r="DC2327" s="10"/>
      <c r="DD2327" s="10"/>
      <c r="DE2327" s="10"/>
      <c r="DF2327" s="10"/>
      <c r="DG2327" s="10"/>
      <c r="DH2327" s="10"/>
      <c r="DI2327" s="10"/>
      <c r="DJ2327" s="10"/>
      <c r="DK2327" s="10"/>
      <c r="DL2327" s="10"/>
      <c r="DM2327" s="10"/>
      <c r="DN2327" s="10"/>
      <c r="DO2327" s="10"/>
      <c r="DP2327" s="10"/>
      <c r="DQ2327" s="10"/>
      <c r="DR2327" s="10"/>
      <c r="DS2327" s="10"/>
    </row>
    <row r="2328" spans="1:123" s="101" customFormat="1" ht="10.95" customHeight="1" x14ac:dyDescent="0.25">
      <c r="A2328" s="75" t="s">
        <v>348</v>
      </c>
      <c r="B2328" s="95" t="b">
        <f t="shared" si="652"/>
        <v>0</v>
      </c>
      <c r="C2328" s="96">
        <f t="shared" si="653"/>
        <v>2020</v>
      </c>
      <c r="D2328" s="96">
        <v>5011</v>
      </c>
      <c r="E2328" s="97">
        <f>IF(LEFT(H2328,1) = "x",H2328,F2328)</f>
        <v>0</v>
      </c>
      <c r="F2328" s="90"/>
      <c r="G2328" s="98">
        <f>IF(""="",1,SUBSTITUTE(SUBSTITUTE("","xxp","xpp"),"xppm13","xppm08"))</f>
        <v>1</v>
      </c>
      <c r="H2328" s="98">
        <f>IF(""="",1,"")</f>
        <v>1</v>
      </c>
      <c r="I2328" s="98">
        <f>IF(""="",1,IF(LEFT("",1)&lt;&gt;"E","",1))</f>
        <v>1</v>
      </c>
      <c r="J2328" s="98">
        <f>IF(""="",1,IF(LEFT("",1)="E","",1))</f>
        <v>1</v>
      </c>
      <c r="K2328" s="99" t="s">
        <v>397</v>
      </c>
      <c r="L2328" s="91">
        <v>5011</v>
      </c>
      <c r="M2328" s="100" t="str">
        <f>IF(LEFT($G2328,4)="xppm","*","")</f>
        <v/>
      </c>
      <c r="N2328" s="101" t="str">
        <f>UPPER(TRIM("          NON-RECURRING MISC. EXPENSE"))</f>
        <v>NON-RECURRING MISC. EXPENSE</v>
      </c>
      <c r="P2328" s="102" t="s">
        <v>356</v>
      </c>
      <c r="R2328" s="109">
        <f>IFERROR(IF(1*AB2328&gt;0,AB2328,V2328),V2328)</f>
        <v>0</v>
      </c>
      <c r="S2328" s="108"/>
      <c r="T2328" s="101">
        <f>IFERROR(IF(LEFT($G2328,4)="xppm",AD2328/VLOOKUP($G2328,$K$11:$Z$28,T$1,0),IF(LEFT($J2328,1)="E",AD2328/VLOOKUP($J2328,$K$11:$Z$28,T$1,0),AD2328/T$6)),"")</f>
        <v>0</v>
      </c>
      <c r="V2328" s="101">
        <f>IFERROR(IF(LEFT($G2328,4)="xppm",AF2328/VLOOKUP($G2328,$K$11:$Z$28,V$1,0),IF(LEFT($J2328,1)="E",AF2328/VLOOKUP($J2328,$K$11:$Z$28,V$1,0),AF2328/V$6)),"")</f>
        <v>0</v>
      </c>
      <c r="X2328" s="101">
        <f>IFERROR(IF(LEFT($G2328,4)="xppm",AH2328/VLOOKUP($G2328,$K$11:$Z$28,X$1,0),IF(LEFT($J2328,1)="E",AH2328/VLOOKUP($J2328,$K$11:$Z$28,X$1,0),AH2328/X$6)),"")</f>
        <v>0</v>
      </c>
      <c r="Z2328" s="101">
        <f>IFERROR(IF(LEFT($G2328,4)="xppm",AJ2328/VLOOKUP($G2328,$K$11:$Z$28,Z$1,0),IF(LEFT($J2328,1)="E",AJ2328/VLOOKUP($J2328,$K$11:$Z$28,Z$1,0),AJ2328/Z$6)),"")</f>
        <v>0</v>
      </c>
      <c r="AA2328" s="108"/>
      <c r="AB2328" s="99">
        <f>IFERROR(IF(LEFT($G2328,4)="xppm",AL2328/VLOOKUP($G2328,$K$11:$Z$28,AB$1,0),IF(LEFT($J2328,1)="E",AL2328/VLOOKUP($J2328,$K$11:$AB$28,AB$1,0),AL2328/AB$6)),"")</f>
        <v>0</v>
      </c>
      <c r="AC2328" s="110"/>
      <c r="AD2328" s="14"/>
      <c r="AE2328" s="14"/>
      <c r="AF2328" s="14"/>
      <c r="AG2328" s="14"/>
      <c r="AH2328" s="14"/>
      <c r="AI2328" s="14"/>
      <c r="AJ2328" s="14"/>
      <c r="AK2328" s="65"/>
      <c r="AL2328" s="14"/>
      <c r="AM2328" s="65"/>
      <c r="AN2328" s="25"/>
      <c r="AO2328" s="25"/>
      <c r="AP2328" s="25"/>
      <c r="AQ2328" s="25"/>
      <c r="AR2328" s="25"/>
      <c r="AS2328" s="25"/>
      <c r="AT2328" s="25"/>
      <c r="AU2328" s="25"/>
      <c r="AV2328" s="25"/>
      <c r="AW2328" s="25"/>
      <c r="AX2328" s="25"/>
      <c r="AY2328" s="25"/>
      <c r="AZ2328" s="108"/>
      <c r="BA2328" s="10"/>
      <c r="BB2328" s="10"/>
      <c r="BC2328" s="10"/>
      <c r="BD2328" s="10"/>
      <c r="BE2328" s="10"/>
      <c r="BF2328" s="10"/>
      <c r="BG2328" s="10"/>
      <c r="BH2328" s="10"/>
      <c r="BI2328" s="10"/>
      <c r="BJ2328" s="10"/>
      <c r="BK2328" s="10"/>
      <c r="BL2328" s="10"/>
      <c r="BM2328" s="10"/>
      <c r="BN2328" s="10"/>
      <c r="BO2328" s="10"/>
      <c r="BP2328" s="10"/>
      <c r="BQ2328" s="10"/>
      <c r="BR2328" s="10"/>
      <c r="BS2328" s="10"/>
      <c r="BT2328" s="10"/>
      <c r="BU2328" s="10"/>
      <c r="BV2328" s="10"/>
      <c r="BW2328" s="10"/>
      <c r="BX2328" s="10"/>
      <c r="BY2328" s="10"/>
      <c r="BZ2328" s="10"/>
      <c r="CA2328" s="10"/>
      <c r="CB2328" s="10"/>
      <c r="CC2328" s="10"/>
      <c r="CD2328" s="10"/>
      <c r="CE2328" s="10"/>
      <c r="CF2328" s="10"/>
      <c r="CG2328" s="10"/>
      <c r="CH2328" s="10"/>
      <c r="CI2328" s="10"/>
      <c r="CJ2328" s="10"/>
      <c r="CK2328" s="10"/>
      <c r="CL2328" s="10"/>
      <c r="CM2328" s="10"/>
      <c r="CN2328" s="10"/>
      <c r="CO2328" s="10"/>
      <c r="CP2328" s="10"/>
      <c r="CQ2328" s="10"/>
      <c r="CR2328" s="10"/>
      <c r="CS2328" s="10"/>
      <c r="CT2328" s="10"/>
      <c r="CU2328" s="10"/>
      <c r="CV2328" s="10"/>
      <c r="CW2328" s="10"/>
      <c r="CX2328" s="10"/>
      <c r="CY2328" s="10"/>
      <c r="CZ2328" s="10"/>
      <c r="DA2328" s="10"/>
      <c r="DB2328" s="10"/>
      <c r="DC2328" s="10"/>
      <c r="DD2328" s="10"/>
      <c r="DE2328" s="10"/>
      <c r="DF2328" s="10"/>
      <c r="DG2328" s="10"/>
      <c r="DH2328" s="10"/>
      <c r="DI2328" s="10"/>
      <c r="DJ2328" s="10"/>
      <c r="DK2328" s="10"/>
      <c r="DL2328" s="10"/>
      <c r="DM2328" s="10"/>
      <c r="DN2328" s="10"/>
      <c r="DO2328" s="10"/>
      <c r="DP2328" s="10"/>
      <c r="DQ2328" s="10"/>
      <c r="DR2328" s="10"/>
      <c r="DS2328" s="10"/>
    </row>
    <row r="2329" spans="1:123" ht="4.05" customHeight="1" x14ac:dyDescent="0.25">
      <c r="A2329" s="75" t="s">
        <v>348</v>
      </c>
      <c r="E2329" s="111"/>
      <c r="F2329" s="112"/>
      <c r="T2329" s="25"/>
      <c r="U2329" s="25"/>
      <c r="V2329" s="25"/>
      <c r="W2329" s="25"/>
      <c r="X2329" s="25"/>
      <c r="Y2329" s="25"/>
      <c r="Z2329" s="25"/>
      <c r="AA2329" s="25"/>
      <c r="AB2329" s="14"/>
      <c r="AC2329" s="14"/>
    </row>
    <row r="2330" spans="1:123" s="5" customFormat="1" x14ac:dyDescent="0.25">
      <c r="A2330" s="75" t="s">
        <v>348</v>
      </c>
      <c r="E2330" s="6"/>
      <c r="G2330" s="8"/>
      <c r="H2330" s="8"/>
      <c r="I2330" s="8"/>
      <c r="J2330" s="8"/>
      <c r="K2330" s="6"/>
      <c r="L2330" s="76"/>
      <c r="M2330" s="76"/>
      <c r="N2330" s="10"/>
      <c r="O2330" s="10"/>
      <c r="P2330" s="70"/>
      <c r="Q2330" s="10"/>
      <c r="R2330" s="10"/>
      <c r="S2330" s="10"/>
      <c r="T2330" s="10"/>
      <c r="U2330" s="10"/>
      <c r="V2330" s="10"/>
      <c r="W2330" s="10"/>
      <c r="X2330" s="10"/>
      <c r="Y2330" s="10"/>
      <c r="Z2330" s="10"/>
      <c r="AA2330" s="10"/>
      <c r="AB2330" s="6"/>
      <c r="AC2330" s="6"/>
      <c r="AD2330" s="14"/>
      <c r="AE2330" s="14"/>
      <c r="AF2330" s="14"/>
      <c r="AG2330" s="14"/>
      <c r="AH2330" s="14"/>
      <c r="AI2330" s="14"/>
      <c r="AJ2330" s="14"/>
      <c r="AK2330" s="14"/>
      <c r="AL2330" s="14"/>
      <c r="AM2330" s="14"/>
      <c r="AN2330" s="25"/>
      <c r="AO2330" s="25"/>
      <c r="AP2330" s="25"/>
      <c r="AQ2330" s="25"/>
      <c r="AR2330" s="25"/>
      <c r="AS2330" s="25"/>
      <c r="AT2330" s="25"/>
      <c r="AU2330" s="25"/>
      <c r="AV2330" s="25"/>
      <c r="AW2330" s="25"/>
      <c r="AX2330" s="25"/>
      <c r="AY2330" s="25"/>
      <c r="AZ2330" s="10"/>
      <c r="BA2330" s="10"/>
      <c r="BB2330" s="10"/>
      <c r="BC2330" s="10"/>
      <c r="BD2330" s="10"/>
      <c r="BE2330" s="10"/>
      <c r="BF2330" s="10"/>
      <c r="BG2330" s="10"/>
      <c r="BH2330" s="10"/>
      <c r="BI2330" s="10"/>
      <c r="BJ2330" s="10"/>
      <c r="BK2330" s="10"/>
      <c r="BL2330" s="10"/>
      <c r="BM2330" s="10"/>
      <c r="BN2330" s="10"/>
      <c r="BO2330" s="10"/>
      <c r="BP2330" s="10"/>
      <c r="BQ2330" s="10"/>
      <c r="BR2330" s="10"/>
      <c r="BS2330" s="10"/>
      <c r="BT2330" s="10"/>
      <c r="BU2330" s="10"/>
      <c r="BV2330" s="10"/>
      <c r="BW2330" s="10"/>
      <c r="BX2330" s="10"/>
      <c r="BY2330" s="10"/>
      <c r="BZ2330" s="10"/>
      <c r="CA2330" s="10"/>
      <c r="CB2330" s="10"/>
      <c r="CC2330" s="10"/>
      <c r="CD2330" s="10"/>
      <c r="CE2330" s="10"/>
      <c r="CF2330" s="10"/>
      <c r="CG2330" s="10"/>
      <c r="CH2330" s="10"/>
      <c r="CI2330" s="10"/>
      <c r="CJ2330" s="10"/>
      <c r="CK2330" s="10"/>
      <c r="CL2330" s="10"/>
      <c r="CM2330" s="10"/>
      <c r="CN2330" s="10"/>
      <c r="CO2330" s="10"/>
      <c r="CP2330" s="10"/>
      <c r="CQ2330" s="10"/>
      <c r="CR2330" s="10"/>
      <c r="CS2330" s="10"/>
      <c r="CT2330" s="10"/>
      <c r="CU2330" s="10"/>
      <c r="CV2330" s="10"/>
      <c r="CW2330" s="10"/>
      <c r="CX2330" s="10"/>
      <c r="CY2330" s="10"/>
      <c r="CZ2330" s="10"/>
      <c r="DA2330" s="10"/>
      <c r="DB2330" s="10"/>
      <c r="DC2330" s="10"/>
      <c r="DD2330" s="10"/>
      <c r="DE2330" s="10"/>
      <c r="DF2330" s="10"/>
      <c r="DG2330" s="10"/>
      <c r="DH2330" s="10"/>
      <c r="DI2330" s="10"/>
      <c r="DJ2330" s="10"/>
      <c r="DK2330" s="10"/>
      <c r="DL2330" s="10"/>
      <c r="DM2330" s="10"/>
      <c r="DN2330" s="10"/>
      <c r="DO2330" s="10"/>
      <c r="DP2330" s="10"/>
      <c r="DQ2330" s="10"/>
      <c r="DR2330" s="10"/>
      <c r="DS2330" s="10"/>
    </row>
    <row r="2331" spans="1:123" ht="22.8" customHeight="1" x14ac:dyDescent="0.35">
      <c r="A2331" s="75" t="s">
        <v>348</v>
      </c>
      <c r="K2331" s="6">
        <v>5012</v>
      </c>
      <c r="L2331" s="77">
        <v>5012</v>
      </c>
      <c r="M2331" s="77"/>
      <c r="N2331" s="78" t="s">
        <v>438</v>
      </c>
      <c r="O2331" s="79"/>
      <c r="S2331" s="58"/>
      <c r="AA2331" s="58"/>
      <c r="AC2331" s="72"/>
      <c r="AK2331" s="65"/>
      <c r="AM2331" s="65"/>
      <c r="AZ2331" s="58"/>
    </row>
    <row r="2332" spans="1:123" x14ac:dyDescent="0.25">
      <c r="A2332" s="75" t="s">
        <v>348</v>
      </c>
    </row>
    <row r="2333" spans="1:123" s="86" customFormat="1" ht="15" customHeight="1" x14ac:dyDescent="0.25">
      <c r="A2333" s="75" t="s">
        <v>348</v>
      </c>
      <c r="B2333" s="80"/>
      <c r="C2333" s="80"/>
      <c r="D2333" s="80"/>
      <c r="E2333" s="81"/>
      <c r="F2333" s="82"/>
      <c r="G2333" s="81"/>
      <c r="H2333" s="81"/>
      <c r="I2333" s="81"/>
      <c r="J2333" s="81"/>
      <c r="K2333" s="81"/>
      <c r="L2333" s="83">
        <f>L2334</f>
        <v>5012</v>
      </c>
      <c r="M2333" s="84" t="s">
        <v>350</v>
      </c>
      <c r="N2333" s="84"/>
      <c r="O2333" s="84"/>
      <c r="P2333" s="84"/>
      <c r="Q2333" s="84"/>
      <c r="R2333" s="84"/>
      <c r="S2333" s="84"/>
      <c r="T2333" s="84"/>
      <c r="U2333" s="84"/>
      <c r="V2333" s="84"/>
      <c r="W2333" s="84"/>
      <c r="X2333" s="84"/>
      <c r="Y2333" s="84"/>
      <c r="Z2333" s="84"/>
      <c r="AA2333" s="84"/>
      <c r="AB2333" s="81"/>
      <c r="AC2333" s="81"/>
      <c r="AD2333" s="14"/>
      <c r="AE2333" s="14"/>
      <c r="AF2333" s="14"/>
      <c r="AG2333" s="14"/>
      <c r="AH2333" s="14"/>
      <c r="AI2333" s="14"/>
      <c r="AJ2333" s="14"/>
      <c r="AK2333" s="14"/>
      <c r="AL2333" s="14"/>
      <c r="AM2333" s="14"/>
      <c r="AN2333" s="85"/>
      <c r="AO2333" s="85"/>
      <c r="AP2333" s="85"/>
      <c r="AQ2333" s="85"/>
      <c r="AR2333" s="85"/>
      <c r="AS2333" s="85"/>
      <c r="AT2333" s="85"/>
      <c r="AU2333" s="85"/>
      <c r="AV2333" s="85"/>
      <c r="AW2333" s="85"/>
      <c r="AX2333" s="85"/>
      <c r="AY2333" s="85"/>
      <c r="AZ2333" s="84"/>
      <c r="BA2333" s="10"/>
      <c r="BB2333" s="10"/>
      <c r="BC2333" s="10"/>
      <c r="BD2333" s="10"/>
      <c r="BE2333" s="10"/>
      <c r="BF2333" s="10"/>
      <c r="BG2333" s="10"/>
      <c r="BH2333" s="10"/>
      <c r="BI2333" s="10"/>
      <c r="BJ2333" s="10"/>
      <c r="BK2333" s="10"/>
      <c r="BL2333" s="10"/>
      <c r="BM2333" s="10"/>
      <c r="BN2333" s="10"/>
      <c r="BO2333" s="10"/>
      <c r="BP2333" s="10"/>
      <c r="BQ2333" s="10"/>
      <c r="BR2333" s="10"/>
      <c r="BS2333" s="10"/>
      <c r="BT2333" s="10"/>
      <c r="BU2333" s="10"/>
      <c r="BV2333" s="10"/>
      <c r="BW2333" s="10"/>
      <c r="BX2333" s="10"/>
      <c r="BY2333" s="10"/>
      <c r="BZ2333" s="10"/>
      <c r="CA2333" s="10"/>
      <c r="CB2333" s="10"/>
      <c r="CC2333" s="10"/>
      <c r="CD2333" s="10"/>
      <c r="CE2333" s="10"/>
      <c r="CF2333" s="10"/>
      <c r="CG2333" s="10"/>
      <c r="CH2333" s="10"/>
      <c r="CI2333" s="10"/>
      <c r="CJ2333" s="10"/>
      <c r="CK2333" s="10"/>
      <c r="CL2333" s="10"/>
      <c r="CM2333" s="10"/>
      <c r="CN2333" s="10"/>
      <c r="CO2333" s="10"/>
      <c r="CP2333" s="10"/>
      <c r="CQ2333" s="10"/>
      <c r="CR2333" s="10"/>
      <c r="CS2333" s="10"/>
      <c r="CT2333" s="10"/>
      <c r="CU2333" s="10"/>
      <c r="CV2333" s="10"/>
      <c r="CW2333" s="10"/>
      <c r="CX2333" s="10"/>
      <c r="CY2333" s="10"/>
      <c r="CZ2333" s="10"/>
      <c r="DA2333" s="10"/>
      <c r="DB2333" s="10"/>
      <c r="DC2333" s="10"/>
      <c r="DD2333" s="10"/>
      <c r="DE2333" s="10"/>
      <c r="DF2333" s="10"/>
      <c r="DG2333" s="10"/>
      <c r="DH2333" s="10"/>
      <c r="DI2333" s="10"/>
      <c r="DJ2333" s="10"/>
      <c r="DK2333" s="10"/>
      <c r="DL2333" s="10"/>
      <c r="DM2333" s="10"/>
      <c r="DN2333" s="10"/>
      <c r="DO2333" s="10"/>
      <c r="DP2333" s="10"/>
      <c r="DQ2333" s="10"/>
      <c r="DR2333" s="10"/>
      <c r="DS2333" s="10"/>
    </row>
    <row r="2334" spans="1:123" s="25" customFormat="1" ht="10.95" customHeight="1" x14ac:dyDescent="0.25">
      <c r="A2334" s="87" t="s">
        <v>348</v>
      </c>
      <c r="B2334" s="88"/>
      <c r="C2334" s="88"/>
      <c r="D2334" s="88"/>
      <c r="E2334" s="89"/>
      <c r="F2334" s="90"/>
      <c r="G2334" s="13"/>
      <c r="H2334" s="13"/>
      <c r="I2334" s="13"/>
      <c r="J2334" s="13"/>
      <c r="K2334" s="14" t="s">
        <v>295</v>
      </c>
      <c r="L2334" s="91">
        <v>5012</v>
      </c>
      <c r="M2334" s="92"/>
      <c r="N2334" s="25" t="str">
        <f>TRIM("    TOTAL DAYS")</f>
        <v>TOTAL DAYS</v>
      </c>
      <c r="P2334" s="70"/>
      <c r="Q2334" s="10"/>
      <c r="R2334" s="85"/>
      <c r="S2334" s="93"/>
      <c r="T2334" s="25">
        <f>AD2334/T$6</f>
        <v>6194.333333333333</v>
      </c>
      <c r="V2334" s="25">
        <f>AF2334/V$6</f>
        <v>6273</v>
      </c>
      <c r="X2334" s="25">
        <f>AH2334/X$6</f>
        <v>3192.6666666666665</v>
      </c>
      <c r="Z2334" s="25">
        <f>AJ2334/Z$6</f>
        <v>6428.25</v>
      </c>
      <c r="AA2334" s="93"/>
      <c r="AB2334" s="14">
        <f>AL2334/AB$6</f>
        <v>0</v>
      </c>
      <c r="AC2334" s="65"/>
      <c r="AD2334" s="14">
        <v>18583</v>
      </c>
      <c r="AE2334" s="14"/>
      <c r="AF2334" s="14">
        <v>56457</v>
      </c>
      <c r="AG2334" s="14"/>
      <c r="AH2334" s="14">
        <v>38312</v>
      </c>
      <c r="AI2334" s="14"/>
      <c r="AJ2334" s="14">
        <v>77139</v>
      </c>
      <c r="AK2334" s="65"/>
      <c r="AL2334" s="14">
        <v>0</v>
      </c>
      <c r="AM2334" s="65"/>
      <c r="AN2334" s="25">
        <v>6614</v>
      </c>
      <c r="AO2334" s="25">
        <v>6290</v>
      </c>
      <c r="AP2334" s="25">
        <v>6671</v>
      </c>
      <c r="AQ2334" s="25">
        <v>6794</v>
      </c>
      <c r="AR2334" s="25">
        <v>5983</v>
      </c>
      <c r="AS2334" s="25">
        <v>6285</v>
      </c>
      <c r="AT2334" s="25">
        <v>6154</v>
      </c>
      <c r="AU2334" s="25">
        <v>6354</v>
      </c>
      <c r="AV2334" s="25">
        <v>6304</v>
      </c>
      <c r="AW2334" s="25">
        <v>6471</v>
      </c>
      <c r="AX2334" s="25">
        <v>6176</v>
      </c>
      <c r="AY2334" s="25">
        <v>5936</v>
      </c>
      <c r="AZ2334" s="93"/>
      <c r="BA2334" s="10"/>
      <c r="BB2334" s="10"/>
      <c r="BC2334" s="10"/>
      <c r="BD2334" s="10"/>
      <c r="BE2334" s="10"/>
      <c r="BF2334" s="10"/>
      <c r="BG2334" s="10"/>
      <c r="BH2334" s="10"/>
      <c r="BI2334" s="10"/>
      <c r="BJ2334" s="10"/>
      <c r="BK2334" s="10"/>
      <c r="BL2334" s="10"/>
      <c r="BM2334" s="10"/>
      <c r="BN2334" s="10"/>
      <c r="BO2334" s="10"/>
      <c r="BP2334" s="10"/>
      <c r="BQ2334" s="10"/>
      <c r="BR2334" s="10"/>
      <c r="BS2334" s="10"/>
      <c r="BT2334" s="10"/>
      <c r="BU2334" s="10"/>
      <c r="BV2334" s="10"/>
      <c r="BW2334" s="10"/>
      <c r="BX2334" s="10"/>
      <c r="BY2334" s="10"/>
      <c r="BZ2334" s="10"/>
      <c r="CA2334" s="10"/>
      <c r="CB2334" s="10"/>
      <c r="CC2334" s="10"/>
      <c r="CD2334" s="10"/>
      <c r="CE2334" s="10"/>
      <c r="CF2334" s="10"/>
      <c r="CG2334" s="10"/>
      <c r="CH2334" s="10"/>
      <c r="CI2334" s="10"/>
      <c r="CJ2334" s="10"/>
      <c r="CK2334" s="10"/>
      <c r="CL2334" s="10"/>
      <c r="CM2334" s="10"/>
      <c r="CN2334" s="10"/>
      <c r="CO2334" s="10"/>
      <c r="CP2334" s="10"/>
      <c r="CQ2334" s="10"/>
      <c r="CR2334" s="10"/>
      <c r="CS2334" s="10"/>
      <c r="CT2334" s="10"/>
      <c r="CU2334" s="10"/>
      <c r="CV2334" s="10"/>
      <c r="CW2334" s="10"/>
      <c r="CX2334" s="10"/>
      <c r="CY2334" s="10"/>
      <c r="CZ2334" s="10"/>
      <c r="DA2334" s="10"/>
      <c r="DB2334" s="10"/>
      <c r="DC2334" s="10"/>
      <c r="DD2334" s="10"/>
      <c r="DE2334" s="10"/>
      <c r="DF2334" s="10"/>
      <c r="DG2334" s="10"/>
      <c r="DH2334" s="10"/>
      <c r="DI2334" s="10"/>
      <c r="DJ2334" s="10"/>
      <c r="DK2334" s="10"/>
      <c r="DL2334" s="10"/>
      <c r="DM2334" s="10"/>
      <c r="DN2334" s="10"/>
      <c r="DO2334" s="10"/>
      <c r="DP2334" s="10"/>
      <c r="DQ2334" s="10"/>
      <c r="DR2334" s="10"/>
      <c r="DS2334" s="10"/>
    </row>
    <row r="2335" spans="1:123" s="25" customFormat="1" ht="10.95" customHeight="1" x14ac:dyDescent="0.25">
      <c r="A2335" s="87" t="s">
        <v>348</v>
      </c>
      <c r="B2335" s="88"/>
      <c r="C2335" s="88"/>
      <c r="D2335" s="88"/>
      <c r="E2335" s="89"/>
      <c r="F2335" s="90"/>
      <c r="G2335" s="13"/>
      <c r="H2335" s="13"/>
      <c r="I2335" s="13"/>
      <c r="J2335" s="13"/>
      <c r="K2335" s="14" t="s">
        <v>299</v>
      </c>
      <c r="L2335" s="91">
        <v>5012</v>
      </c>
      <c r="M2335" s="92"/>
      <c r="N2335" s="25" t="str">
        <f>TRIM("      TOTAL ANCILLARIES")</f>
        <v>TOTAL ANCILLARIES</v>
      </c>
      <c r="P2335" s="70"/>
      <c r="Q2335" s="10"/>
      <c r="R2335" s="85"/>
      <c r="S2335" s="93"/>
      <c r="T2335" s="25">
        <f>AD2335/T$6</f>
        <v>68849.67</v>
      </c>
      <c r="V2335" s="25">
        <f>AF2335/V$6</f>
        <v>62116.299999999996</v>
      </c>
      <c r="X2335" s="25">
        <f>AH2335/X$6</f>
        <v>22679.355</v>
      </c>
      <c r="Z2335" s="25">
        <f>AJ2335/Z$6</f>
        <v>38825.274935000001</v>
      </c>
      <c r="AA2335" s="93"/>
      <c r="AB2335" s="14">
        <f>AL2335/AB$6</f>
        <v>0</v>
      </c>
      <c r="AC2335" s="65"/>
      <c r="AD2335" s="14">
        <v>206549.01</v>
      </c>
      <c r="AE2335" s="14"/>
      <c r="AF2335" s="14">
        <v>559046.69999999995</v>
      </c>
      <c r="AG2335" s="14"/>
      <c r="AH2335" s="14">
        <v>272152.26</v>
      </c>
      <c r="AI2335" s="14"/>
      <c r="AJ2335" s="14">
        <v>465903.29921999999</v>
      </c>
      <c r="AK2335" s="65"/>
      <c r="AL2335" s="14">
        <v>0</v>
      </c>
      <c r="AM2335" s="65"/>
      <c r="AN2335" s="25">
        <v>54628.6</v>
      </c>
      <c r="AO2335" s="25">
        <v>54733.96</v>
      </c>
      <c r="AP2335" s="25">
        <v>57613.919999999998</v>
      </c>
      <c r="AQ2335" s="25">
        <v>61409.93</v>
      </c>
      <c r="AR2335" s="25">
        <v>43092.04</v>
      </c>
      <c r="AS2335" s="25">
        <v>53212.12</v>
      </c>
      <c r="AT2335" s="25">
        <v>60326.82</v>
      </c>
      <c r="AU2335" s="25">
        <v>72837.63</v>
      </c>
      <c r="AV2335" s="25">
        <v>61619.15</v>
      </c>
      <c r="AW2335" s="25">
        <v>81341.289999999994</v>
      </c>
      <c r="AX2335" s="25">
        <v>62810.33</v>
      </c>
      <c r="AY2335" s="25">
        <v>62397.39</v>
      </c>
      <c r="AZ2335" s="93"/>
      <c r="BA2335" s="10"/>
      <c r="BB2335" s="10"/>
      <c r="BC2335" s="10"/>
      <c r="BD2335" s="10"/>
      <c r="BE2335" s="10"/>
      <c r="BF2335" s="10"/>
      <c r="BG2335" s="10"/>
      <c r="BH2335" s="10"/>
      <c r="BI2335" s="10"/>
      <c r="BJ2335" s="10"/>
      <c r="BK2335" s="10"/>
      <c r="BL2335" s="10"/>
      <c r="BM2335" s="10"/>
      <c r="BN2335" s="10"/>
      <c r="BO2335" s="10"/>
      <c r="BP2335" s="10"/>
      <c r="BQ2335" s="10"/>
      <c r="BR2335" s="10"/>
      <c r="BS2335" s="10"/>
      <c r="BT2335" s="10"/>
      <c r="BU2335" s="10"/>
      <c r="BV2335" s="10"/>
      <c r="BW2335" s="10"/>
      <c r="BX2335" s="10"/>
      <c r="BY2335" s="10"/>
      <c r="BZ2335" s="10"/>
      <c r="CA2335" s="10"/>
      <c r="CB2335" s="10"/>
      <c r="CC2335" s="10"/>
      <c r="CD2335" s="10"/>
      <c r="CE2335" s="10"/>
      <c r="CF2335" s="10"/>
      <c r="CG2335" s="10"/>
      <c r="CH2335" s="10"/>
      <c r="CI2335" s="10"/>
      <c r="CJ2335" s="10"/>
      <c r="CK2335" s="10"/>
      <c r="CL2335" s="10"/>
      <c r="CM2335" s="10"/>
      <c r="CN2335" s="10"/>
      <c r="CO2335" s="10"/>
      <c r="CP2335" s="10"/>
      <c r="CQ2335" s="10"/>
      <c r="CR2335" s="10"/>
      <c r="CS2335" s="10"/>
      <c r="CT2335" s="10"/>
      <c r="CU2335" s="10"/>
      <c r="CV2335" s="10"/>
      <c r="CW2335" s="10"/>
      <c r="CX2335" s="10"/>
      <c r="CY2335" s="10"/>
      <c r="CZ2335" s="10"/>
      <c r="DA2335" s="10"/>
      <c r="DB2335" s="10"/>
      <c r="DC2335" s="10"/>
      <c r="DD2335" s="10"/>
      <c r="DE2335" s="10"/>
      <c r="DF2335" s="10"/>
      <c r="DG2335" s="10"/>
      <c r="DH2335" s="10"/>
      <c r="DI2335" s="10"/>
      <c r="DJ2335" s="10"/>
      <c r="DK2335" s="10"/>
      <c r="DL2335" s="10"/>
      <c r="DM2335" s="10"/>
      <c r="DN2335" s="10"/>
      <c r="DO2335" s="10"/>
      <c r="DP2335" s="10"/>
      <c r="DQ2335" s="10"/>
      <c r="DR2335" s="10"/>
      <c r="DS2335" s="10"/>
    </row>
    <row r="2336" spans="1:123" s="25" customFormat="1" ht="10.95" customHeight="1" x14ac:dyDescent="0.25">
      <c r="A2336" s="87" t="s">
        <v>348</v>
      </c>
      <c r="B2336" s="88"/>
      <c r="C2336" s="88"/>
      <c r="D2336" s="88"/>
      <c r="E2336" s="89"/>
      <c r="F2336" s="90"/>
      <c r="G2336" s="13"/>
      <c r="H2336" s="13"/>
      <c r="I2336" s="13"/>
      <c r="J2336" s="13"/>
      <c r="K2336" s="14" t="s">
        <v>301</v>
      </c>
      <c r="L2336" s="91">
        <v>5012</v>
      </c>
      <c r="M2336" s="92"/>
      <c r="N2336" s="25" t="str">
        <f>TRIM("TOTAL REVENUE")</f>
        <v>TOTAL REVENUE</v>
      </c>
      <c r="P2336" s="70"/>
      <c r="Q2336" s="10"/>
      <c r="R2336" s="85"/>
      <c r="S2336" s="93"/>
      <c r="T2336" s="25">
        <f>AD2336/T$6</f>
        <v>1560311.8633333333</v>
      </c>
      <c r="V2336" s="25">
        <f>AF2336/V$6</f>
        <v>1576805.7766666666</v>
      </c>
      <c r="X2336" s="25">
        <f>AH2336/X$6</f>
        <v>802746.39749999996</v>
      </c>
      <c r="Z2336" s="25">
        <f>AJ2336/Z$6</f>
        <v>1573747.5247901666</v>
      </c>
      <c r="AA2336" s="93"/>
      <c r="AB2336" s="14">
        <f>AL2336/AB$6</f>
        <v>0</v>
      </c>
      <c r="AC2336" s="65"/>
      <c r="AD2336" s="14">
        <v>4680935.59</v>
      </c>
      <c r="AE2336" s="14"/>
      <c r="AF2336" s="14">
        <v>14191251.99</v>
      </c>
      <c r="AG2336" s="14"/>
      <c r="AH2336" s="14">
        <v>9632956.7699999996</v>
      </c>
      <c r="AI2336" s="14"/>
      <c r="AJ2336" s="14">
        <v>18884970.297481999</v>
      </c>
      <c r="AK2336" s="65"/>
      <c r="AL2336" s="14">
        <v>0</v>
      </c>
      <c r="AM2336" s="65"/>
      <c r="AN2336" s="25">
        <v>1686477.45</v>
      </c>
      <c r="AO2336" s="25">
        <v>1539365.54</v>
      </c>
      <c r="AP2336" s="25">
        <v>1603185.3</v>
      </c>
      <c r="AQ2336" s="25">
        <v>1669444.61</v>
      </c>
      <c r="AR2336" s="25">
        <v>1532770.34</v>
      </c>
      <c r="AS2336" s="25">
        <v>1541443.11</v>
      </c>
      <c r="AT2336" s="25">
        <v>1563137.74</v>
      </c>
      <c r="AU2336" s="25">
        <v>1606830.44</v>
      </c>
      <c r="AV2336" s="25">
        <v>1596690.16</v>
      </c>
      <c r="AW2336" s="25">
        <v>1646215.79</v>
      </c>
      <c r="AX2336" s="25">
        <v>1543108.21</v>
      </c>
      <c r="AY2336" s="25">
        <v>1491611.59</v>
      </c>
      <c r="AZ2336" s="93"/>
      <c r="BA2336" s="10"/>
      <c r="BB2336" s="10"/>
      <c r="BC2336" s="10"/>
      <c r="BD2336" s="10"/>
      <c r="BE2336" s="10"/>
      <c r="BF2336" s="10"/>
      <c r="BG2336" s="10"/>
      <c r="BH2336" s="10"/>
      <c r="BI2336" s="10"/>
      <c r="BJ2336" s="10"/>
      <c r="BK2336" s="10"/>
      <c r="BL2336" s="10"/>
      <c r="BM2336" s="10"/>
      <c r="BN2336" s="10"/>
      <c r="BO2336" s="10"/>
      <c r="BP2336" s="10"/>
      <c r="BQ2336" s="10"/>
      <c r="BR2336" s="10"/>
      <c r="BS2336" s="10"/>
      <c r="BT2336" s="10"/>
      <c r="BU2336" s="10"/>
      <c r="BV2336" s="10"/>
      <c r="BW2336" s="10"/>
      <c r="BX2336" s="10"/>
      <c r="BY2336" s="10"/>
      <c r="BZ2336" s="10"/>
      <c r="CA2336" s="10"/>
      <c r="CB2336" s="10"/>
      <c r="CC2336" s="10"/>
      <c r="CD2336" s="10"/>
      <c r="CE2336" s="10"/>
      <c r="CF2336" s="10"/>
      <c r="CG2336" s="10"/>
      <c r="CH2336" s="10"/>
      <c r="CI2336" s="10"/>
      <c r="CJ2336" s="10"/>
      <c r="CK2336" s="10"/>
      <c r="CL2336" s="10"/>
      <c r="CM2336" s="10"/>
      <c r="CN2336" s="10"/>
      <c r="CO2336" s="10"/>
      <c r="CP2336" s="10"/>
      <c r="CQ2336" s="10"/>
      <c r="CR2336" s="10"/>
      <c r="CS2336" s="10"/>
      <c r="CT2336" s="10"/>
      <c r="CU2336" s="10"/>
      <c r="CV2336" s="10"/>
      <c r="CW2336" s="10"/>
      <c r="CX2336" s="10"/>
      <c r="CY2336" s="10"/>
      <c r="CZ2336" s="10"/>
      <c r="DA2336" s="10"/>
      <c r="DB2336" s="10"/>
      <c r="DC2336" s="10"/>
      <c r="DD2336" s="10"/>
      <c r="DE2336" s="10"/>
      <c r="DF2336" s="10"/>
      <c r="DG2336" s="10"/>
      <c r="DH2336" s="10"/>
      <c r="DI2336" s="10"/>
      <c r="DJ2336" s="10"/>
      <c r="DK2336" s="10"/>
      <c r="DL2336" s="10"/>
      <c r="DM2336" s="10"/>
      <c r="DN2336" s="10"/>
      <c r="DO2336" s="10"/>
      <c r="DP2336" s="10"/>
      <c r="DQ2336" s="10"/>
      <c r="DR2336" s="10"/>
      <c r="DS2336" s="10"/>
    </row>
    <row r="2337" spans="1:123" s="25" customFormat="1" ht="10.95" customHeight="1" x14ac:dyDescent="0.25">
      <c r="A2337" s="87" t="s">
        <v>348</v>
      </c>
      <c r="B2337" s="88"/>
      <c r="C2337" s="88"/>
      <c r="D2337" s="88"/>
      <c r="E2337" s="89"/>
      <c r="F2337" s="90"/>
      <c r="G2337" s="13"/>
      <c r="H2337" s="13"/>
      <c r="I2337" s="13"/>
      <c r="J2337" s="13"/>
      <c r="K2337" s="14" t="s">
        <v>303</v>
      </c>
      <c r="L2337" s="91">
        <v>5012</v>
      </c>
      <c r="M2337" s="92"/>
      <c r="N2337" s="25" t="str">
        <f>TRIM("      TOTAL EMPLOYEE WAGES")</f>
        <v>TOTAL EMPLOYEE WAGES</v>
      </c>
      <c r="P2337" s="70"/>
      <c r="Q2337" s="10"/>
      <c r="R2337" s="85"/>
      <c r="S2337" s="93"/>
      <c r="T2337" s="25">
        <f>AD2337/T$6</f>
        <v>825712.66333333345</v>
      </c>
      <c r="V2337" s="25">
        <f>AF2337/V$6</f>
        <v>809556.45</v>
      </c>
      <c r="X2337" s="25">
        <f>AH2337/X$6</f>
        <v>361286.35000000003</v>
      </c>
      <c r="Z2337" s="25">
        <f>AJ2337/Z$6</f>
        <v>777101.71796699998</v>
      </c>
      <c r="AA2337" s="93"/>
      <c r="AB2337" s="14">
        <f>AL2337/AB$6</f>
        <v>0</v>
      </c>
      <c r="AC2337" s="65"/>
      <c r="AD2337" s="14">
        <v>2477137.9900000002</v>
      </c>
      <c r="AE2337" s="14"/>
      <c r="AF2337" s="14">
        <v>7286008.0499999998</v>
      </c>
      <c r="AG2337" s="14"/>
      <c r="AH2337" s="14">
        <v>4335436.2</v>
      </c>
      <c r="AI2337" s="14"/>
      <c r="AJ2337" s="14">
        <v>9325220.6156040002</v>
      </c>
      <c r="AK2337" s="65"/>
      <c r="AL2337" s="14">
        <v>0</v>
      </c>
      <c r="AM2337" s="65"/>
      <c r="AN2337" s="25">
        <v>684282.18</v>
      </c>
      <c r="AO2337" s="25">
        <v>686017.67</v>
      </c>
      <c r="AP2337" s="25">
        <v>1017853.82</v>
      </c>
      <c r="AQ2337" s="25">
        <v>800491.27</v>
      </c>
      <c r="AR2337" s="25">
        <v>710788.38</v>
      </c>
      <c r="AS2337" s="25">
        <v>838245.51</v>
      </c>
      <c r="AT2337" s="25">
        <v>836123.49</v>
      </c>
      <c r="AU2337" s="25">
        <v>830286.42</v>
      </c>
      <c r="AV2337" s="25">
        <v>792934.99</v>
      </c>
      <c r="AW2337" s="25">
        <v>868282.4</v>
      </c>
      <c r="AX2337" s="25">
        <v>817659.82</v>
      </c>
      <c r="AY2337" s="25">
        <v>791195.77</v>
      </c>
      <c r="AZ2337" s="93"/>
      <c r="BA2337" s="10"/>
      <c r="BB2337" s="10"/>
      <c r="BC2337" s="10"/>
      <c r="BD2337" s="10"/>
      <c r="BE2337" s="10"/>
      <c r="BF2337" s="10"/>
      <c r="BG2337" s="10"/>
      <c r="BH2337" s="10"/>
      <c r="BI2337" s="10"/>
      <c r="BJ2337" s="10"/>
      <c r="BK2337" s="10"/>
      <c r="BL2337" s="10"/>
      <c r="BM2337" s="10"/>
      <c r="BN2337" s="10"/>
      <c r="BO2337" s="10"/>
      <c r="BP2337" s="10"/>
      <c r="BQ2337" s="10"/>
      <c r="BR2337" s="10"/>
      <c r="BS2337" s="10"/>
      <c r="BT2337" s="10"/>
      <c r="BU2337" s="10"/>
      <c r="BV2337" s="10"/>
      <c r="BW2337" s="10"/>
      <c r="BX2337" s="10"/>
      <c r="BY2337" s="10"/>
      <c r="BZ2337" s="10"/>
      <c r="CA2337" s="10"/>
      <c r="CB2337" s="10"/>
      <c r="CC2337" s="10"/>
      <c r="CD2337" s="10"/>
      <c r="CE2337" s="10"/>
      <c r="CF2337" s="10"/>
      <c r="CG2337" s="10"/>
      <c r="CH2337" s="10"/>
      <c r="CI2337" s="10"/>
      <c r="CJ2337" s="10"/>
      <c r="CK2337" s="10"/>
      <c r="CL2337" s="10"/>
      <c r="CM2337" s="10"/>
      <c r="CN2337" s="10"/>
      <c r="CO2337" s="10"/>
      <c r="CP2337" s="10"/>
      <c r="CQ2337" s="10"/>
      <c r="CR2337" s="10"/>
      <c r="CS2337" s="10"/>
      <c r="CT2337" s="10"/>
      <c r="CU2337" s="10"/>
      <c r="CV2337" s="10"/>
      <c r="CW2337" s="10"/>
      <c r="CX2337" s="10"/>
      <c r="CY2337" s="10"/>
      <c r="CZ2337" s="10"/>
      <c r="DA2337" s="10"/>
      <c r="DB2337" s="10"/>
      <c r="DC2337" s="10"/>
      <c r="DD2337" s="10"/>
      <c r="DE2337" s="10"/>
      <c r="DF2337" s="10"/>
      <c r="DG2337" s="10"/>
      <c r="DH2337" s="10"/>
      <c r="DI2337" s="10"/>
      <c r="DJ2337" s="10"/>
      <c r="DK2337" s="10"/>
      <c r="DL2337" s="10"/>
      <c r="DM2337" s="10"/>
      <c r="DN2337" s="10"/>
      <c r="DO2337" s="10"/>
      <c r="DP2337" s="10"/>
      <c r="DQ2337" s="10"/>
      <c r="DR2337" s="10"/>
      <c r="DS2337" s="10"/>
    </row>
    <row r="2338" spans="1:123" s="25" customFormat="1" ht="10.95" customHeight="1" x14ac:dyDescent="0.25">
      <c r="A2338" s="87" t="s">
        <v>348</v>
      </c>
      <c r="B2338" s="88"/>
      <c r="C2338" s="88"/>
      <c r="D2338" s="88"/>
      <c r="E2338" s="89"/>
      <c r="F2338" s="90"/>
      <c r="G2338" s="13"/>
      <c r="H2338" s="13"/>
      <c r="I2338" s="13"/>
      <c r="J2338" s="13"/>
      <c r="K2338" s="14" t="s">
        <v>305</v>
      </c>
      <c r="L2338" s="91">
        <v>5012</v>
      </c>
      <c r="M2338" s="92"/>
      <c r="N2338" s="25" t="str">
        <f>TRIM("TOTAL COMPENSATION")</f>
        <v>TOTAL COMPENSATION</v>
      </c>
      <c r="P2338" s="70"/>
      <c r="Q2338" s="10"/>
      <c r="R2338" s="85"/>
      <c r="S2338" s="93"/>
      <c r="T2338" s="25">
        <f>AD2338/T$6</f>
        <v>820235.75999999989</v>
      </c>
      <c r="V2338" s="25">
        <f>AF2338/V$6</f>
        <v>804116.0777777778</v>
      </c>
      <c r="X2338" s="25">
        <f>AH2338/X$6</f>
        <v>358177.02499999997</v>
      </c>
      <c r="Z2338" s="25">
        <f>AJ2338/Z$6</f>
        <v>772061.24177674996</v>
      </c>
      <c r="AA2338" s="93"/>
      <c r="AB2338" s="14">
        <f>AL2338/AB$6</f>
        <v>0</v>
      </c>
      <c r="AC2338" s="65"/>
      <c r="AD2338" s="14">
        <v>2460707.2799999998</v>
      </c>
      <c r="AE2338" s="14"/>
      <c r="AF2338" s="14">
        <v>7237044.7000000002</v>
      </c>
      <c r="AG2338" s="14"/>
      <c r="AH2338" s="14">
        <v>4298124.3</v>
      </c>
      <c r="AI2338" s="14"/>
      <c r="AJ2338" s="14">
        <v>9264734.9013209995</v>
      </c>
      <c r="AK2338" s="65"/>
      <c r="AL2338" s="14">
        <v>0</v>
      </c>
      <c r="AM2338" s="65"/>
      <c r="AN2338" s="25">
        <v>678889.56</v>
      </c>
      <c r="AO2338" s="25">
        <v>676039.11</v>
      </c>
      <c r="AP2338" s="25">
        <v>1011743.96</v>
      </c>
      <c r="AQ2338" s="25">
        <v>794892.41</v>
      </c>
      <c r="AR2338" s="25">
        <v>706523.72</v>
      </c>
      <c r="AS2338" s="25">
        <v>832478.23</v>
      </c>
      <c r="AT2338" s="25">
        <v>830423.23</v>
      </c>
      <c r="AU2338" s="25">
        <v>824571.61</v>
      </c>
      <c r="AV2338" s="25">
        <v>787448.22</v>
      </c>
      <c r="AW2338" s="25">
        <v>863051.56</v>
      </c>
      <c r="AX2338" s="25">
        <v>811892.54</v>
      </c>
      <c r="AY2338" s="25">
        <v>785763.18</v>
      </c>
      <c r="AZ2338" s="93"/>
      <c r="BA2338" s="10"/>
      <c r="BB2338" s="10"/>
      <c r="BC2338" s="10"/>
      <c r="BD2338" s="10"/>
      <c r="BE2338" s="10"/>
      <c r="BF2338" s="10"/>
      <c r="BG2338" s="10"/>
      <c r="BH2338" s="10"/>
      <c r="BI2338" s="10"/>
      <c r="BJ2338" s="10"/>
      <c r="BK2338" s="10"/>
      <c r="BL2338" s="10"/>
      <c r="BM2338" s="10"/>
      <c r="BN2338" s="10"/>
      <c r="BO2338" s="10"/>
      <c r="BP2338" s="10"/>
      <c r="BQ2338" s="10"/>
      <c r="BR2338" s="10"/>
      <c r="BS2338" s="10"/>
      <c r="BT2338" s="10"/>
      <c r="BU2338" s="10"/>
      <c r="BV2338" s="10"/>
      <c r="BW2338" s="10"/>
      <c r="BX2338" s="10"/>
      <c r="BY2338" s="10"/>
      <c r="BZ2338" s="10"/>
      <c r="CA2338" s="10"/>
      <c r="CB2338" s="10"/>
      <c r="CC2338" s="10"/>
      <c r="CD2338" s="10"/>
      <c r="CE2338" s="10"/>
      <c r="CF2338" s="10"/>
      <c r="CG2338" s="10"/>
      <c r="CH2338" s="10"/>
      <c r="CI2338" s="10"/>
      <c r="CJ2338" s="10"/>
      <c r="CK2338" s="10"/>
      <c r="CL2338" s="10"/>
      <c r="CM2338" s="10"/>
      <c r="CN2338" s="10"/>
      <c r="CO2338" s="10"/>
      <c r="CP2338" s="10"/>
      <c r="CQ2338" s="10"/>
      <c r="CR2338" s="10"/>
      <c r="CS2338" s="10"/>
      <c r="CT2338" s="10"/>
      <c r="CU2338" s="10"/>
      <c r="CV2338" s="10"/>
      <c r="CW2338" s="10"/>
      <c r="CX2338" s="10"/>
      <c r="CY2338" s="10"/>
      <c r="CZ2338" s="10"/>
      <c r="DA2338" s="10"/>
      <c r="DB2338" s="10"/>
      <c r="DC2338" s="10"/>
      <c r="DD2338" s="10"/>
      <c r="DE2338" s="10"/>
      <c r="DF2338" s="10"/>
      <c r="DG2338" s="10"/>
      <c r="DH2338" s="10"/>
      <c r="DI2338" s="10"/>
      <c r="DJ2338" s="10"/>
      <c r="DK2338" s="10"/>
      <c r="DL2338" s="10"/>
      <c r="DM2338" s="10"/>
      <c r="DN2338" s="10"/>
      <c r="DO2338" s="10"/>
      <c r="DP2338" s="10"/>
      <c r="DQ2338" s="10"/>
      <c r="DR2338" s="10"/>
      <c r="DS2338" s="10"/>
    </row>
    <row r="2339" spans="1:123" x14ac:dyDescent="0.25">
      <c r="A2339" s="75" t="s">
        <v>348</v>
      </c>
      <c r="L2339" s="94"/>
    </row>
    <row r="2340" spans="1:123" s="86" customFormat="1" ht="15" customHeight="1" x14ac:dyDescent="0.25">
      <c r="A2340" s="75" t="s">
        <v>348</v>
      </c>
      <c r="B2340" s="80"/>
      <c r="C2340" s="80"/>
      <c r="D2340" s="80"/>
      <c r="E2340" s="81"/>
      <c r="F2340" s="82"/>
      <c r="G2340" s="81"/>
      <c r="H2340" s="81"/>
      <c r="I2340" s="81"/>
      <c r="J2340" s="81"/>
      <c r="K2340" s="81"/>
      <c r="L2340" s="83">
        <f>L2341</f>
        <v>5012</v>
      </c>
      <c r="M2340" s="84" t="s">
        <v>351</v>
      </c>
      <c r="N2340" s="84"/>
      <c r="O2340" s="84"/>
      <c r="P2340" s="84"/>
      <c r="Q2340" s="84"/>
      <c r="R2340" s="84"/>
      <c r="S2340" s="84"/>
      <c r="T2340" s="84"/>
      <c r="U2340" s="84"/>
      <c r="V2340" s="84"/>
      <c r="W2340" s="84"/>
      <c r="X2340" s="84"/>
      <c r="Y2340" s="84"/>
      <c r="Z2340" s="84"/>
      <c r="AA2340" s="84"/>
      <c r="AB2340" s="81"/>
      <c r="AC2340" s="81"/>
      <c r="AD2340" s="14"/>
      <c r="AE2340" s="14"/>
      <c r="AF2340" s="14"/>
      <c r="AG2340" s="14"/>
      <c r="AH2340" s="14"/>
      <c r="AI2340" s="14"/>
      <c r="AJ2340" s="14"/>
      <c r="AK2340" s="14"/>
      <c r="AL2340" s="14"/>
      <c r="AM2340" s="14"/>
      <c r="AN2340" s="85"/>
      <c r="AO2340" s="85"/>
      <c r="AP2340" s="85"/>
      <c r="AQ2340" s="85"/>
      <c r="AR2340" s="85"/>
      <c r="AS2340" s="85"/>
      <c r="AT2340" s="85"/>
      <c r="AU2340" s="85"/>
      <c r="AV2340" s="85"/>
      <c r="AW2340" s="85"/>
      <c r="AX2340" s="85"/>
      <c r="AY2340" s="85"/>
      <c r="AZ2340" s="84"/>
      <c r="BA2340" s="10"/>
      <c r="BB2340" s="10"/>
      <c r="BC2340" s="10"/>
      <c r="BD2340" s="10"/>
      <c r="BE2340" s="10"/>
      <c r="BF2340" s="10"/>
      <c r="BG2340" s="10"/>
      <c r="BH2340" s="10"/>
      <c r="BI2340" s="10"/>
      <c r="BJ2340" s="10"/>
      <c r="BK2340" s="10"/>
      <c r="BL2340" s="10"/>
      <c r="BM2340" s="10"/>
      <c r="BN2340" s="10"/>
      <c r="BO2340" s="10"/>
      <c r="BP2340" s="10"/>
      <c r="BQ2340" s="10"/>
      <c r="BR2340" s="10"/>
      <c r="BS2340" s="10"/>
      <c r="BT2340" s="10"/>
      <c r="BU2340" s="10"/>
      <c r="BV2340" s="10"/>
      <c r="BW2340" s="10"/>
      <c r="BX2340" s="10"/>
      <c r="BY2340" s="10"/>
      <c r="BZ2340" s="10"/>
      <c r="CA2340" s="10"/>
      <c r="CB2340" s="10"/>
      <c r="CC2340" s="10"/>
      <c r="CD2340" s="10"/>
      <c r="CE2340" s="10"/>
      <c r="CF2340" s="10"/>
      <c r="CG2340" s="10"/>
      <c r="CH2340" s="10"/>
      <c r="CI2340" s="10"/>
      <c r="CJ2340" s="10"/>
      <c r="CK2340" s="10"/>
      <c r="CL2340" s="10"/>
      <c r="CM2340" s="10"/>
      <c r="CN2340" s="10"/>
      <c r="CO2340" s="10"/>
      <c r="CP2340" s="10"/>
      <c r="CQ2340" s="10"/>
      <c r="CR2340" s="10"/>
      <c r="CS2340" s="10"/>
      <c r="CT2340" s="10"/>
      <c r="CU2340" s="10"/>
      <c r="CV2340" s="10"/>
      <c r="CW2340" s="10"/>
      <c r="CX2340" s="10"/>
      <c r="CY2340" s="10"/>
      <c r="CZ2340" s="10"/>
      <c r="DA2340" s="10"/>
      <c r="DB2340" s="10"/>
      <c r="DC2340" s="10"/>
      <c r="DD2340" s="10"/>
      <c r="DE2340" s="10"/>
      <c r="DF2340" s="10"/>
      <c r="DG2340" s="10"/>
      <c r="DH2340" s="10"/>
      <c r="DI2340" s="10"/>
      <c r="DJ2340" s="10"/>
      <c r="DK2340" s="10"/>
      <c r="DL2340" s="10"/>
      <c r="DM2340" s="10"/>
      <c r="DN2340" s="10"/>
      <c r="DO2340" s="10"/>
      <c r="DP2340" s="10"/>
      <c r="DQ2340" s="10"/>
      <c r="DR2340" s="10"/>
      <c r="DS2340" s="10"/>
    </row>
    <row r="2341" spans="1:123" s="101" customFormat="1" ht="10.95" customHeight="1" x14ac:dyDescent="0.25">
      <c r="A2341" s="75" t="s">
        <v>348</v>
      </c>
      <c r="B2341" s="95" t="str">
        <f t="shared" ref="B2341" si="654">IF(E2341&gt;0,"Bud02 " &amp; C2341 &amp;","&amp;D2341&amp;",'"&amp;E2341&amp;"',"&amp;1*R2341)</f>
        <v>Bud02 2020,5012,'xpr003',0.093571</v>
      </c>
      <c r="C2341" s="96">
        <f t="shared" ref="C2341" si="655">$E$5</f>
        <v>2020</v>
      </c>
      <c r="D2341" s="96">
        <v>5012</v>
      </c>
      <c r="E2341" s="97" t="str">
        <f>K2341</f>
        <v>xpr003</v>
      </c>
      <c r="F2341" s="90"/>
      <c r="G2341" s="98">
        <f>IF(""="",1,SUBSTITUTE(SUBSTITUTE("","xxp","xpp"),"xppm13","xppm08"))</f>
        <v>1</v>
      </c>
      <c r="H2341" s="98">
        <f>IF(""="",1,"")</f>
        <v>1</v>
      </c>
      <c r="I2341" s="98">
        <f>IF(""="",1,IF(LEFT("",1)&lt;&gt;"E","",1))</f>
        <v>1</v>
      </c>
      <c r="J2341" s="98">
        <f>IF(""="",1,IF(LEFT("",1)="E","",1))</f>
        <v>1</v>
      </c>
      <c r="K2341" s="99" t="s">
        <v>352</v>
      </c>
      <c r="L2341" s="91">
        <v>5012</v>
      </c>
      <c r="M2341" s="100" t="str">
        <f>IF(LEFT($G2341,4)="xppm","*","")</f>
        <v/>
      </c>
      <c r="N2341" s="101" t="str">
        <f>UPPER(TRIM("        NON_PRODUCTIVE RATE (NON-EXEMPT)"))</f>
        <v>NON_PRODUCTIVE RATE (NON-EXEMPT)</v>
      </c>
      <c r="P2341" s="102"/>
      <c r="R2341" s="103">
        <f>IFERROR(IF(1*AB2341&gt;0,AB2341,Z2341),Z2341)</f>
        <v>9.3571000000000001E-2</v>
      </c>
      <c r="S2341" s="104"/>
      <c r="T2341" s="105">
        <f>IFERROR(IF(LEFT($G2341,4)="xppm",AD2341/VLOOKUP($G2341,$K$11:$Z$28,T$1,0),IF(LEFT($J2341,1)="E",AD2341/VLOOKUP($J2341,$K$11:$Z$28,T$1,0),AD2341/T$6)),"")</f>
        <v>0</v>
      </c>
      <c r="U2341" s="105"/>
      <c r="V2341" s="105">
        <f>IFERROR(IF(LEFT($G2341,4)="xppm",AF2341/VLOOKUP($G2341,$K$11:$Z$28,V$1,0),IF(LEFT($J2341,1)="E",AF2341/VLOOKUP($J2341,$K$11:$Z$28,V$1,0),AF2341/V$6)),"")</f>
        <v>0</v>
      </c>
      <c r="W2341" s="105"/>
      <c r="X2341" s="105">
        <f>IFERROR(IF(LEFT($G2341,4)="xppm",AH2341/VLOOKUP($G2341,$K$11:$Z$28,X$1,0),IF(LEFT($J2341,1)="E",AH2341/VLOOKUP($J2341,$K$11:$Z$28,X$1,0),AH2341/X$6)),"")</f>
        <v>0</v>
      </c>
      <c r="Y2341" s="105"/>
      <c r="Z2341" s="105">
        <f>IFERROR(IF(LEFT($G2341,4)="xppm",AJ2341/VLOOKUP($G2341,$K$11:$Z$28,Z$1,0),IF(LEFT($J2341,1)="E",AJ2341/VLOOKUP($J2341,$K$11:$Z$28,Z$1,0),AJ2341/Z$6)),"")</f>
        <v>9.3571000000000001E-2</v>
      </c>
      <c r="AA2341" s="104"/>
      <c r="AB2341" s="106">
        <f>IFERROR(IF(LEFT($G2341,4)="xppm",AL2341/VLOOKUP($G2341,$K$11:$Z$28,AB$1,0),IF(LEFT($J2341,1)="E",AL2341/VLOOKUP($J2341,$K$11:$AB$28,AB$1,0),AL2341/AB$6)),"")</f>
        <v>0</v>
      </c>
      <c r="AC2341" s="107"/>
      <c r="AD2341" s="106"/>
      <c r="AE2341" s="106"/>
      <c r="AF2341" s="106"/>
      <c r="AG2341" s="106"/>
      <c r="AH2341" s="106"/>
      <c r="AI2341" s="106"/>
      <c r="AJ2341" s="106">
        <v>1.122852</v>
      </c>
      <c r="AK2341" s="107"/>
      <c r="AL2341" s="106">
        <v>0</v>
      </c>
      <c r="AM2341" s="107"/>
      <c r="AN2341" s="105"/>
      <c r="AO2341" s="105"/>
      <c r="AP2341" s="105"/>
      <c r="AQ2341" s="105"/>
      <c r="AR2341" s="105"/>
      <c r="AS2341" s="105"/>
      <c r="AT2341" s="105"/>
      <c r="AU2341" s="105"/>
      <c r="AV2341" s="105"/>
      <c r="AW2341" s="105"/>
      <c r="AX2341" s="105"/>
      <c r="AY2341" s="105"/>
      <c r="AZ2341" s="108"/>
      <c r="BA2341" s="10"/>
      <c r="BB2341" s="10"/>
      <c r="BC2341" s="10"/>
      <c r="BD2341" s="10"/>
      <c r="BE2341" s="10"/>
      <c r="BF2341" s="10"/>
      <c r="BG2341" s="10"/>
      <c r="BH2341" s="10"/>
      <c r="BI2341" s="10"/>
      <c r="BJ2341" s="10"/>
      <c r="BK2341" s="10"/>
      <c r="BL2341" s="10"/>
      <c r="BM2341" s="10"/>
      <c r="BN2341" s="10"/>
      <c r="BO2341" s="10"/>
      <c r="BP2341" s="10"/>
      <c r="BQ2341" s="10"/>
      <c r="BR2341" s="10"/>
      <c r="BS2341" s="10"/>
      <c r="BT2341" s="10"/>
      <c r="BU2341" s="10"/>
      <c r="BV2341" s="10"/>
      <c r="BW2341" s="10"/>
      <c r="BX2341" s="10"/>
      <c r="BY2341" s="10"/>
      <c r="BZ2341" s="10"/>
      <c r="CA2341" s="10"/>
      <c r="CB2341" s="10"/>
      <c r="CC2341" s="10"/>
      <c r="CD2341" s="10"/>
      <c r="CE2341" s="10"/>
      <c r="CF2341" s="10"/>
      <c r="CG2341" s="10"/>
      <c r="CH2341" s="10"/>
      <c r="CI2341" s="10"/>
      <c r="CJ2341" s="10"/>
      <c r="CK2341" s="10"/>
      <c r="CL2341" s="10"/>
      <c r="CM2341" s="10"/>
      <c r="CN2341" s="10"/>
      <c r="CO2341" s="10"/>
      <c r="CP2341" s="10"/>
      <c r="CQ2341" s="10"/>
      <c r="CR2341" s="10"/>
      <c r="CS2341" s="10"/>
      <c r="CT2341" s="10"/>
      <c r="CU2341" s="10"/>
      <c r="CV2341" s="10"/>
      <c r="CW2341" s="10"/>
      <c r="CX2341" s="10"/>
      <c r="CY2341" s="10"/>
      <c r="CZ2341" s="10"/>
      <c r="DA2341" s="10"/>
      <c r="DB2341" s="10"/>
      <c r="DC2341" s="10"/>
      <c r="DD2341" s="10"/>
      <c r="DE2341" s="10"/>
      <c r="DF2341" s="10"/>
      <c r="DG2341" s="10"/>
      <c r="DH2341" s="10"/>
      <c r="DI2341" s="10"/>
      <c r="DJ2341" s="10"/>
      <c r="DK2341" s="10"/>
      <c r="DL2341" s="10"/>
      <c r="DM2341" s="10"/>
      <c r="DN2341" s="10"/>
      <c r="DO2341" s="10"/>
      <c r="DP2341" s="10"/>
      <c r="DQ2341" s="10"/>
      <c r="DR2341" s="10"/>
      <c r="DS2341" s="10"/>
    </row>
    <row r="2342" spans="1:123" s="101" customFormat="1" ht="10.95" customHeight="1" x14ac:dyDescent="0.25">
      <c r="A2342" s="75" t="s">
        <v>348</v>
      </c>
      <c r="B2342" s="95" t="str">
        <f>IF(E2342&gt;0,"Bud02 " &amp; C2342 &amp;","&amp;D2342&amp;",'"&amp;E2342&amp;"',"&amp;1*R2342)</f>
        <v>Bud02 2020,5012,'xpr007',0</v>
      </c>
      <c r="C2342" s="96">
        <f>$E$5</f>
        <v>2020</v>
      </c>
      <c r="D2342" s="96">
        <v>5012</v>
      </c>
      <c r="E2342" s="97" t="str">
        <f>K2342</f>
        <v>xpr007</v>
      </c>
      <c r="F2342" s="90"/>
      <c r="G2342" s="98">
        <f>IF(""="",1,SUBSTITUTE(SUBSTITUTE("","xxp","xpp"),"xppm13","xppm08"))</f>
        <v>1</v>
      </c>
      <c r="H2342" s="98">
        <f>IF(""="",1,"")</f>
        <v>1</v>
      </c>
      <c r="I2342" s="98">
        <f>IF(""="",1,IF(LEFT("",1)&lt;&gt;"E","",1))</f>
        <v>1</v>
      </c>
      <c r="J2342" s="98">
        <f>IF(""="",1,IF(LEFT("",1)="E","",1))</f>
        <v>1</v>
      </c>
      <c r="K2342" s="99" t="s">
        <v>353</v>
      </c>
      <c r="L2342" s="91">
        <v>5012</v>
      </c>
      <c r="M2342" s="100" t="str">
        <f>IF(LEFT($G2342,4)="xppm","*","")</f>
        <v/>
      </c>
      <c r="N2342" s="101" t="str">
        <f>UPPER(TRIM("        NON_PRODUCTIVE RATE (EXEMPT)"))</f>
        <v>NON_PRODUCTIVE RATE (EXEMPT)</v>
      </c>
      <c r="P2342" s="102"/>
      <c r="R2342" s="103">
        <f>IFERROR(IF(1*AB2342&gt;0,AB2342,Z2342),Z2342)</f>
        <v>0</v>
      </c>
      <c r="S2342" s="104"/>
      <c r="T2342" s="105">
        <f>IFERROR(IF(LEFT($G2342,4)="xppm",AD2342/VLOOKUP($G2342,$K$11:$Z$28,T$1,0),IF(LEFT($J2342,1)="E",AD2342/VLOOKUP($J2342,$K$11:$Z$28,T$1,0),AD2342/T$6)),"")</f>
        <v>0</v>
      </c>
      <c r="U2342" s="105"/>
      <c r="V2342" s="105">
        <f>IFERROR(IF(LEFT($G2342,4)="xppm",AF2342/VLOOKUP($G2342,$K$11:$Z$28,V$1,0),IF(LEFT($J2342,1)="E",AF2342/VLOOKUP($J2342,$K$11:$Z$28,V$1,0),AF2342/V$6)),"")</f>
        <v>0</v>
      </c>
      <c r="W2342" s="105"/>
      <c r="X2342" s="105">
        <f>IFERROR(IF(LEFT($G2342,4)="xppm",AH2342/VLOOKUP($G2342,$K$11:$Z$28,X$1,0),IF(LEFT($J2342,1)="E",AH2342/VLOOKUP($J2342,$K$11:$Z$28,X$1,0),AH2342/X$6)),"")</f>
        <v>0</v>
      </c>
      <c r="Y2342" s="105"/>
      <c r="Z2342" s="105">
        <f>IFERROR(IF(LEFT($G2342,4)="xppm",AJ2342/VLOOKUP($G2342,$K$11:$Z$28,Z$1,0),IF(LEFT($J2342,1)="E",AJ2342/VLOOKUP($J2342,$K$11:$Z$28,Z$1,0),AJ2342/Z$6)),"")</f>
        <v>0</v>
      </c>
      <c r="AA2342" s="104"/>
      <c r="AB2342" s="106">
        <f>IFERROR(IF(LEFT($G2342,4)="xppm",AL2342/VLOOKUP($G2342,$K$11:$Z$28,AB$1,0),IF(LEFT($J2342,1)="E",AL2342/VLOOKUP($J2342,$K$11:$AB$28,AB$1,0),AL2342/AB$6)),"")</f>
        <v>0</v>
      </c>
      <c r="AC2342" s="107"/>
      <c r="AD2342" s="106"/>
      <c r="AE2342" s="106"/>
      <c r="AF2342" s="106"/>
      <c r="AG2342" s="106"/>
      <c r="AH2342" s="106"/>
      <c r="AI2342" s="106"/>
      <c r="AJ2342" s="106">
        <v>0</v>
      </c>
      <c r="AK2342" s="107"/>
      <c r="AL2342" s="106">
        <v>0</v>
      </c>
      <c r="AM2342" s="107"/>
      <c r="AN2342" s="105"/>
      <c r="AO2342" s="105"/>
      <c r="AP2342" s="105"/>
      <c r="AQ2342" s="105"/>
      <c r="AR2342" s="105"/>
      <c r="AS2342" s="105"/>
      <c r="AT2342" s="105"/>
      <c r="AU2342" s="105"/>
      <c r="AV2342" s="105"/>
      <c r="AW2342" s="105"/>
      <c r="AX2342" s="105"/>
      <c r="AY2342" s="105"/>
      <c r="AZ2342" s="108"/>
      <c r="BA2342" s="10"/>
      <c r="BB2342" s="10"/>
      <c r="BC2342" s="10"/>
      <c r="BD2342" s="10"/>
      <c r="BE2342" s="10"/>
      <c r="BF2342" s="10"/>
      <c r="BG2342" s="10"/>
      <c r="BH2342" s="10"/>
      <c r="BI2342" s="10"/>
      <c r="BJ2342" s="10"/>
      <c r="BK2342" s="10"/>
      <c r="BL2342" s="10"/>
      <c r="BM2342" s="10"/>
      <c r="BN2342" s="10"/>
      <c r="BO2342" s="10"/>
      <c r="BP2342" s="10"/>
      <c r="BQ2342" s="10"/>
      <c r="BR2342" s="10"/>
      <c r="BS2342" s="10"/>
      <c r="BT2342" s="10"/>
      <c r="BU2342" s="10"/>
      <c r="BV2342" s="10"/>
      <c r="BW2342" s="10"/>
      <c r="BX2342" s="10"/>
      <c r="BY2342" s="10"/>
      <c r="BZ2342" s="10"/>
      <c r="CA2342" s="10"/>
      <c r="CB2342" s="10"/>
      <c r="CC2342" s="10"/>
      <c r="CD2342" s="10"/>
      <c r="CE2342" s="10"/>
      <c r="CF2342" s="10"/>
      <c r="CG2342" s="10"/>
      <c r="CH2342" s="10"/>
      <c r="CI2342" s="10"/>
      <c r="CJ2342" s="10"/>
      <c r="CK2342" s="10"/>
      <c r="CL2342" s="10"/>
      <c r="CM2342" s="10"/>
      <c r="CN2342" s="10"/>
      <c r="CO2342" s="10"/>
      <c r="CP2342" s="10"/>
      <c r="CQ2342" s="10"/>
      <c r="CR2342" s="10"/>
      <c r="CS2342" s="10"/>
      <c r="CT2342" s="10"/>
      <c r="CU2342" s="10"/>
      <c r="CV2342" s="10"/>
      <c r="CW2342" s="10"/>
      <c r="CX2342" s="10"/>
      <c r="CY2342" s="10"/>
      <c r="CZ2342" s="10"/>
      <c r="DA2342" s="10"/>
      <c r="DB2342" s="10"/>
      <c r="DC2342" s="10"/>
      <c r="DD2342" s="10"/>
      <c r="DE2342" s="10"/>
      <c r="DF2342" s="10"/>
      <c r="DG2342" s="10"/>
      <c r="DH2342" s="10"/>
      <c r="DI2342" s="10"/>
      <c r="DJ2342" s="10"/>
      <c r="DK2342" s="10"/>
      <c r="DL2342" s="10"/>
      <c r="DM2342" s="10"/>
      <c r="DN2342" s="10"/>
      <c r="DO2342" s="10"/>
      <c r="DP2342" s="10"/>
      <c r="DQ2342" s="10"/>
      <c r="DR2342" s="10"/>
      <c r="DS2342" s="10"/>
    </row>
    <row r="2343" spans="1:123" x14ac:dyDescent="0.25">
      <c r="A2343" s="75" t="s">
        <v>348</v>
      </c>
      <c r="L2343" s="94"/>
    </row>
    <row r="2344" spans="1:123" s="86" customFormat="1" ht="15" customHeight="1" x14ac:dyDescent="0.25">
      <c r="A2344" s="75" t="s">
        <v>348</v>
      </c>
      <c r="B2344" s="80"/>
      <c r="C2344" s="80"/>
      <c r="D2344" s="80"/>
      <c r="E2344" s="81"/>
      <c r="F2344" s="82"/>
      <c r="G2344" s="81"/>
      <c r="H2344" s="81"/>
      <c r="I2344" s="81"/>
      <c r="J2344" s="81"/>
      <c r="K2344" s="81"/>
      <c r="L2344" s="83">
        <f>L2345</f>
        <v>5012</v>
      </c>
      <c r="M2344" s="84" t="s">
        <v>354</v>
      </c>
      <c r="N2344" s="84"/>
      <c r="O2344" s="84"/>
      <c r="P2344" s="84"/>
      <c r="Q2344" s="84"/>
      <c r="R2344" s="84"/>
      <c r="S2344" s="84"/>
      <c r="T2344" s="84"/>
      <c r="U2344" s="84"/>
      <c r="V2344" s="84"/>
      <c r="W2344" s="84"/>
      <c r="X2344" s="84"/>
      <c r="Y2344" s="84"/>
      <c r="Z2344" s="84"/>
      <c r="AA2344" s="84"/>
      <c r="AB2344" s="81"/>
      <c r="AC2344" s="81"/>
      <c r="AD2344" s="14"/>
      <c r="AE2344" s="14"/>
      <c r="AF2344" s="14"/>
      <c r="AG2344" s="14"/>
      <c r="AH2344" s="14"/>
      <c r="AI2344" s="14"/>
      <c r="AJ2344" s="14"/>
      <c r="AK2344" s="14"/>
      <c r="AL2344" s="14"/>
      <c r="AM2344" s="14"/>
      <c r="AN2344" s="85"/>
      <c r="AO2344" s="85"/>
      <c r="AP2344" s="85"/>
      <c r="AQ2344" s="85"/>
      <c r="AR2344" s="85"/>
      <c r="AS2344" s="85"/>
      <c r="AT2344" s="85"/>
      <c r="AU2344" s="85"/>
      <c r="AV2344" s="85"/>
      <c r="AW2344" s="85"/>
      <c r="AX2344" s="85"/>
      <c r="AY2344" s="85"/>
      <c r="AZ2344" s="84"/>
      <c r="BA2344" s="10"/>
      <c r="BB2344" s="10"/>
      <c r="BC2344" s="10"/>
      <c r="BD2344" s="10"/>
      <c r="BE2344" s="10"/>
      <c r="BF2344" s="10"/>
      <c r="BG2344" s="10"/>
      <c r="BH2344" s="10"/>
      <c r="BI2344" s="10"/>
      <c r="BJ2344" s="10"/>
      <c r="BK2344" s="10"/>
      <c r="BL2344" s="10"/>
      <c r="BM2344" s="10"/>
      <c r="BN2344" s="10"/>
      <c r="BO2344" s="10"/>
      <c r="BP2344" s="10"/>
      <c r="BQ2344" s="10"/>
      <c r="BR2344" s="10"/>
      <c r="BS2344" s="10"/>
      <c r="BT2344" s="10"/>
      <c r="BU2344" s="10"/>
      <c r="BV2344" s="10"/>
      <c r="BW2344" s="10"/>
      <c r="BX2344" s="10"/>
      <c r="BY2344" s="10"/>
      <c r="BZ2344" s="10"/>
      <c r="CA2344" s="10"/>
      <c r="CB2344" s="10"/>
      <c r="CC2344" s="10"/>
      <c r="CD2344" s="10"/>
      <c r="CE2344" s="10"/>
      <c r="CF2344" s="10"/>
      <c r="CG2344" s="10"/>
      <c r="CH2344" s="10"/>
      <c r="CI2344" s="10"/>
      <c r="CJ2344" s="10"/>
      <c r="CK2344" s="10"/>
      <c r="CL2344" s="10"/>
      <c r="CM2344" s="10"/>
      <c r="CN2344" s="10"/>
      <c r="CO2344" s="10"/>
      <c r="CP2344" s="10"/>
      <c r="CQ2344" s="10"/>
      <c r="CR2344" s="10"/>
      <c r="CS2344" s="10"/>
      <c r="CT2344" s="10"/>
      <c r="CU2344" s="10"/>
      <c r="CV2344" s="10"/>
      <c r="CW2344" s="10"/>
      <c r="CX2344" s="10"/>
      <c r="CY2344" s="10"/>
      <c r="CZ2344" s="10"/>
      <c r="DA2344" s="10"/>
      <c r="DB2344" s="10"/>
      <c r="DC2344" s="10"/>
      <c r="DD2344" s="10"/>
      <c r="DE2344" s="10"/>
      <c r="DF2344" s="10"/>
      <c r="DG2344" s="10"/>
      <c r="DH2344" s="10"/>
      <c r="DI2344" s="10"/>
      <c r="DJ2344" s="10"/>
      <c r="DK2344" s="10"/>
      <c r="DL2344" s="10"/>
      <c r="DM2344" s="10"/>
      <c r="DN2344" s="10"/>
      <c r="DO2344" s="10"/>
      <c r="DP2344" s="10"/>
      <c r="DQ2344" s="10"/>
      <c r="DR2344" s="10"/>
      <c r="DS2344" s="10"/>
    </row>
    <row r="2345" spans="1:123" s="101" customFormat="1" ht="10.95" customHeight="1" x14ac:dyDescent="0.25">
      <c r="A2345" s="75" t="s">
        <v>348</v>
      </c>
      <c r="B2345" s="95" t="str">
        <f t="shared" ref="B2345:B2348" si="656">IF(E2345&gt;0,"Bud02 " &amp; C2345 &amp;","&amp;D2345&amp;",'"&amp;E2345&amp;"',"&amp;1*R2345)</f>
        <v>Bud02 2020,5012,'xpr005',0.00399705918313896</v>
      </c>
      <c r="C2345" s="96">
        <f t="shared" ref="C2345:C2348" si="657">$E$5</f>
        <v>2020</v>
      </c>
      <c r="D2345" s="96">
        <v>5012</v>
      </c>
      <c r="E2345" s="97" t="str">
        <f>IF(LEFT(H2345,1) = "x",H2345,F2345)</f>
        <v>xpr005</v>
      </c>
      <c r="F2345" s="90">
        <v>500000</v>
      </c>
      <c r="G2345" s="98">
        <f>IF(""="",1,SUBSTITUTE(SUBSTITUTE("","xxp","xpp"),"xppm13","xppm08"))</f>
        <v>1</v>
      </c>
      <c r="H2345" s="98" t="str">
        <f>IF("xpr005"="",1,"xpr005")</f>
        <v>xpr005</v>
      </c>
      <c r="I2345" s="98">
        <f>IF("Ew57z"="",1,IF(LEFT("Ew57z",1)&lt;&gt;"E","Ew57z",1))</f>
        <v>1</v>
      </c>
      <c r="J2345" s="98" t="str">
        <f>IF("Ew57z"="",1,IF(LEFT("Ew57z",1)="E","Ew57z",1))</f>
        <v>Ew57z</v>
      </c>
      <c r="K2345" s="99" t="s">
        <v>355</v>
      </c>
      <c r="L2345" s="91">
        <v>5012</v>
      </c>
      <c r="M2345" s="100" t="str">
        <f>IF(LEFT($G2345,4)="xppm","*","")</f>
        <v/>
      </c>
      <c r="N2345" s="101" t="str">
        <f>UPPER(TRIM("          PAYROLL TAXES"))</f>
        <v>PAYROLL TAXES</v>
      </c>
      <c r="P2345" s="102" t="s">
        <v>356</v>
      </c>
      <c r="R2345" s="109">
        <f>IFERROR(IF(1*AB2345&gt;0,AB2345,V2345),V2345)</f>
        <v>3.9970591831389648E-3</v>
      </c>
      <c r="S2345" s="108"/>
      <c r="T2345" s="101">
        <f>IFERROR(IF(LEFT($G2345,4)="xppm",AD2345/VLOOKUP($G2345,$K$11:$Z$28,T$1,0),IF(LEFT($J2345,1)="E",AD2345/VLOOKUP($J2345,$K$11:$Z$28,T$1,0),AD2345/T$6)),"")</f>
        <v>3.7329524664644373E-3</v>
      </c>
      <c r="V2345" s="101">
        <f>IFERROR(IF(LEFT($G2345,4)="xppm",AF2345/VLOOKUP($G2345,$K$11:$Z$28,V$1,0),IF(LEFT($J2345,1)="E",AF2345/VLOOKUP($J2345,$K$11:$Z$28,V$1,0),AF2345/V$6)),"")</f>
        <v>3.9970591831389648E-3</v>
      </c>
      <c r="X2345" s="101">
        <f>IFERROR(IF(LEFT($G2345,4)="xppm",AH2345/VLOOKUP($G2345,$K$11:$Z$28,X$1,0),IF(LEFT($J2345,1)="E",AH2345/VLOOKUP($J2345,$K$11:$Z$28,X$1,0),AH2345/X$6)),"")</f>
        <v>2.0754767824476559E-3</v>
      </c>
      <c r="Z2345" s="101">
        <f>IFERROR(IF(LEFT($G2345,4)="xppm",AJ2345/VLOOKUP($G2345,$K$11:$Z$28,Z$1,0),IF(LEFT($J2345,1)="E",AJ2345/VLOOKUP($J2345,$K$11:$Z$28,Z$1,0),AJ2345/Z$6)),"")</f>
        <v>4.290574409388701E-3</v>
      </c>
      <c r="AA2345" s="108"/>
      <c r="AB2345" s="99" t="str">
        <f>IFERROR(IF(LEFT($G2345,4)="xppm",AL2345/VLOOKUP($G2345,$K$11:$Z$28,AB$1,0),IF(LEFT($J2345,1)="E",AL2345/VLOOKUP($J2345,$K$11:$AB$28,AB$1,0),AL2345/AB$6)),"")</f>
        <v/>
      </c>
      <c r="AC2345" s="110"/>
      <c r="AD2345" s="14">
        <v>180704.39</v>
      </c>
      <c r="AE2345" s="14"/>
      <c r="AF2345" s="14">
        <v>571070.25</v>
      </c>
      <c r="AG2345" s="14"/>
      <c r="AH2345" s="14">
        <v>319424.42</v>
      </c>
      <c r="AI2345" s="14"/>
      <c r="AJ2345" s="14">
        <v>776777.13193499995</v>
      </c>
      <c r="AK2345" s="65"/>
      <c r="AL2345" s="14">
        <v>0</v>
      </c>
      <c r="AM2345" s="65"/>
      <c r="AN2345" s="25">
        <v>52041.61</v>
      </c>
      <c r="AO2345" s="25">
        <v>49339.34</v>
      </c>
      <c r="AP2345" s="25">
        <v>58918.89</v>
      </c>
      <c r="AQ2345" s="25">
        <v>70535.53</v>
      </c>
      <c r="AR2345" s="25">
        <v>54409.59</v>
      </c>
      <c r="AS2345" s="25">
        <v>70407.28</v>
      </c>
      <c r="AT2345" s="25">
        <v>65910.64</v>
      </c>
      <c r="AU2345" s="25">
        <v>67626.86</v>
      </c>
      <c r="AV2345" s="25">
        <v>61475.96</v>
      </c>
      <c r="AW2345" s="25">
        <v>62803.21</v>
      </c>
      <c r="AX2345" s="25">
        <v>59850.54</v>
      </c>
      <c r="AY2345" s="25">
        <v>58050.64</v>
      </c>
      <c r="AZ2345" s="108"/>
      <c r="BA2345" s="10"/>
      <c r="BB2345" s="10"/>
      <c r="BC2345" s="10"/>
      <c r="BD2345" s="10"/>
      <c r="BE2345" s="10"/>
      <c r="BF2345" s="10"/>
      <c r="BG2345" s="10"/>
      <c r="BH2345" s="10"/>
      <c r="BI2345" s="10"/>
      <c r="BJ2345" s="10"/>
      <c r="BK2345" s="10"/>
      <c r="BL2345" s="10"/>
      <c r="BM2345" s="10"/>
      <c r="BN2345" s="10"/>
      <c r="BO2345" s="10"/>
      <c r="BP2345" s="10"/>
      <c r="BQ2345" s="10"/>
      <c r="BR2345" s="10"/>
      <c r="BS2345" s="10"/>
      <c r="BT2345" s="10"/>
      <c r="BU2345" s="10"/>
      <c r="BV2345" s="10"/>
      <c r="BW2345" s="10"/>
      <c r="BX2345" s="10"/>
      <c r="BY2345" s="10"/>
      <c r="BZ2345" s="10"/>
      <c r="CA2345" s="10"/>
      <c r="CB2345" s="10"/>
      <c r="CC2345" s="10"/>
      <c r="CD2345" s="10"/>
      <c r="CE2345" s="10"/>
      <c r="CF2345" s="10"/>
      <c r="CG2345" s="10"/>
      <c r="CH2345" s="10"/>
      <c r="CI2345" s="10"/>
      <c r="CJ2345" s="10"/>
      <c r="CK2345" s="10"/>
      <c r="CL2345" s="10"/>
      <c r="CM2345" s="10"/>
      <c r="CN2345" s="10"/>
      <c r="CO2345" s="10"/>
      <c r="CP2345" s="10"/>
      <c r="CQ2345" s="10"/>
      <c r="CR2345" s="10"/>
      <c r="CS2345" s="10"/>
      <c r="CT2345" s="10"/>
      <c r="CU2345" s="10"/>
      <c r="CV2345" s="10"/>
      <c r="CW2345" s="10"/>
      <c r="CX2345" s="10"/>
      <c r="CY2345" s="10"/>
      <c r="CZ2345" s="10"/>
      <c r="DA2345" s="10"/>
      <c r="DB2345" s="10"/>
      <c r="DC2345" s="10"/>
      <c r="DD2345" s="10"/>
      <c r="DE2345" s="10"/>
      <c r="DF2345" s="10"/>
      <c r="DG2345" s="10"/>
      <c r="DH2345" s="10"/>
      <c r="DI2345" s="10"/>
      <c r="DJ2345" s="10"/>
      <c r="DK2345" s="10"/>
      <c r="DL2345" s="10"/>
      <c r="DM2345" s="10"/>
      <c r="DN2345" s="10"/>
      <c r="DO2345" s="10"/>
      <c r="DP2345" s="10"/>
      <c r="DQ2345" s="10"/>
      <c r="DR2345" s="10"/>
      <c r="DS2345" s="10"/>
    </row>
    <row r="2346" spans="1:123" s="101" customFormat="1" ht="10.95" customHeight="1" x14ac:dyDescent="0.25">
      <c r="A2346" s="75" t="s">
        <v>348</v>
      </c>
      <c r="B2346" s="95" t="str">
        <f t="shared" si="656"/>
        <v>Bud02 2020,5012,'xpr002',0.00136068874719281</v>
      </c>
      <c r="C2346" s="96">
        <f t="shared" si="657"/>
        <v>2020</v>
      </c>
      <c r="D2346" s="96">
        <v>5012</v>
      </c>
      <c r="E2346" s="97" t="str">
        <f>IF(LEFT(H2346,1) = "x",H2346,F2346)</f>
        <v>xpr002</v>
      </c>
      <c r="F2346" s="90">
        <v>501100</v>
      </c>
      <c r="G2346" s="98">
        <f>IF(""="",1,SUBSTITUTE(SUBSTITUTE("","xxp","xpp"),"xppm13","xppm08"))</f>
        <v>1</v>
      </c>
      <c r="H2346" s="98" t="str">
        <f>IF("xpr002"="",1,"xpr002")</f>
        <v>xpr002</v>
      </c>
      <c r="I2346" s="98">
        <f>IF("Ewz"="",1,IF(LEFT("Ewz",1)&lt;&gt;"E","Ewz",1))</f>
        <v>1</v>
      </c>
      <c r="J2346" s="98" t="str">
        <f>IF("Ewz"="",1,IF(LEFT("Ewz",1)="E","Ewz",1))</f>
        <v>Ewz</v>
      </c>
      <c r="K2346" s="99" t="s">
        <v>357</v>
      </c>
      <c r="L2346" s="91">
        <v>5012</v>
      </c>
      <c r="M2346" s="100" t="str">
        <f>IF(LEFT($G2346,4)="xppm","*","")</f>
        <v/>
      </c>
      <c r="N2346" s="101" t="str">
        <f>UPPER(TRIM("          HEALTH INSURANCE"))</f>
        <v>HEALTH INSURANCE</v>
      </c>
      <c r="P2346" s="102" t="s">
        <v>356</v>
      </c>
      <c r="R2346" s="109">
        <f>IFERROR(IF(1*AB2346&gt;0,AB2346,V2346),V2346)</f>
        <v>1.3606887471928114E-3</v>
      </c>
      <c r="S2346" s="108"/>
      <c r="T2346" s="101">
        <f>IFERROR(IF(LEFT($G2346,4)="xppm",AD2346/VLOOKUP($G2346,$K$11:$Z$28,T$1,0),IF(LEFT($J2346,1)="E",AD2346/VLOOKUP($J2346,$K$11:$Z$28,T$1,0),AD2346/T$6)),"")</f>
        <v>1.6996171740987832E-3</v>
      </c>
      <c r="V2346" s="101">
        <f>IFERROR(IF(LEFT($G2346,4)="xppm",AF2346/VLOOKUP($G2346,$K$11:$Z$28,V$1,0),IF(LEFT($J2346,1)="E",AF2346/VLOOKUP($J2346,$K$11:$Z$28,V$1,0),AF2346/V$6)),"")</f>
        <v>1.3606887471928114E-3</v>
      </c>
      <c r="X2346" s="101">
        <f>IFERROR(IF(LEFT($G2346,4)="xppm",AH2346/VLOOKUP($G2346,$K$11:$Z$28,X$1,0),IF(LEFT($J2346,1)="E",AH2346/VLOOKUP($J2346,$K$11:$Z$28,X$1,0),AH2346/X$6)),"")</f>
        <v>7.7928674698396906E-4</v>
      </c>
      <c r="Z2346" s="101">
        <f>IFERROR(IF(LEFT($G2346,4)="xppm",AJ2346/VLOOKUP($G2346,$K$11:$Z$28,Z$1,0),IF(LEFT($J2346,1)="E",AJ2346/VLOOKUP($J2346,$K$11:$Z$28,Z$1,0),AJ2346/Z$6)),"")</f>
        <v>1.1021520857070713E-3</v>
      </c>
      <c r="AA2346" s="108"/>
      <c r="AB2346" s="99" t="str">
        <f>IFERROR(IF(LEFT($G2346,4)="xppm",AL2346/VLOOKUP($G2346,$K$11:$Z$28,AB$1,0),IF(LEFT($J2346,1)="E",AL2346/VLOOKUP($J2346,$K$11:$AB$28,AB$1,0),AL2346/AB$6)),"")</f>
        <v/>
      </c>
      <c r="AC2346" s="110"/>
      <c r="AD2346" s="14">
        <v>84420.479999999996</v>
      </c>
      <c r="AE2346" s="14"/>
      <c r="AF2346" s="14">
        <v>198981.15</v>
      </c>
      <c r="AG2346" s="14"/>
      <c r="AH2346" s="14">
        <v>121812.64</v>
      </c>
      <c r="AI2346" s="14"/>
      <c r="AJ2346" s="14">
        <v>205622.000004</v>
      </c>
      <c r="AK2346" s="65"/>
      <c r="AL2346" s="14">
        <v>0</v>
      </c>
      <c r="AM2346" s="65"/>
      <c r="AN2346" s="25">
        <v>16381.03</v>
      </c>
      <c r="AO2346" s="25">
        <v>21981.07</v>
      </c>
      <c r="AP2346" s="25">
        <v>32045.040000000001</v>
      </c>
      <c r="AQ2346" s="25">
        <v>17707.88</v>
      </c>
      <c r="AR2346" s="25">
        <v>19109.71</v>
      </c>
      <c r="AS2346" s="25">
        <v>17428.150000000001</v>
      </c>
      <c r="AT2346" s="25">
        <v>12679.09</v>
      </c>
      <c r="AU2346" s="25">
        <v>3931.67</v>
      </c>
      <c r="AV2346" s="25">
        <v>43704.17</v>
      </c>
      <c r="AW2346" s="25">
        <v>40001.75</v>
      </c>
      <c r="AX2346" s="25">
        <v>23136.240000000002</v>
      </c>
      <c r="AY2346" s="25">
        <v>21282.49</v>
      </c>
      <c r="AZ2346" s="108"/>
      <c r="BA2346" s="10"/>
      <c r="BB2346" s="10"/>
      <c r="BC2346" s="10"/>
      <c r="BD2346" s="10"/>
      <c r="BE2346" s="10"/>
      <c r="BF2346" s="10"/>
      <c r="BG2346" s="10"/>
      <c r="BH2346" s="10"/>
      <c r="BI2346" s="10"/>
      <c r="BJ2346" s="10"/>
      <c r="BK2346" s="10"/>
      <c r="BL2346" s="10"/>
      <c r="BM2346" s="10"/>
      <c r="BN2346" s="10"/>
      <c r="BO2346" s="10"/>
      <c r="BP2346" s="10"/>
      <c r="BQ2346" s="10"/>
      <c r="BR2346" s="10"/>
      <c r="BS2346" s="10"/>
      <c r="BT2346" s="10"/>
      <c r="BU2346" s="10"/>
      <c r="BV2346" s="10"/>
      <c r="BW2346" s="10"/>
      <c r="BX2346" s="10"/>
      <c r="BY2346" s="10"/>
      <c r="BZ2346" s="10"/>
      <c r="CA2346" s="10"/>
      <c r="CB2346" s="10"/>
      <c r="CC2346" s="10"/>
      <c r="CD2346" s="10"/>
      <c r="CE2346" s="10"/>
      <c r="CF2346" s="10"/>
      <c r="CG2346" s="10"/>
      <c r="CH2346" s="10"/>
      <c r="CI2346" s="10"/>
      <c r="CJ2346" s="10"/>
      <c r="CK2346" s="10"/>
      <c r="CL2346" s="10"/>
      <c r="CM2346" s="10"/>
      <c r="CN2346" s="10"/>
      <c r="CO2346" s="10"/>
      <c r="CP2346" s="10"/>
      <c r="CQ2346" s="10"/>
      <c r="CR2346" s="10"/>
      <c r="CS2346" s="10"/>
      <c r="CT2346" s="10"/>
      <c r="CU2346" s="10"/>
      <c r="CV2346" s="10"/>
      <c r="CW2346" s="10"/>
      <c r="CX2346" s="10"/>
      <c r="CY2346" s="10"/>
      <c r="CZ2346" s="10"/>
      <c r="DA2346" s="10"/>
      <c r="DB2346" s="10"/>
      <c r="DC2346" s="10"/>
      <c r="DD2346" s="10"/>
      <c r="DE2346" s="10"/>
      <c r="DF2346" s="10"/>
      <c r="DG2346" s="10"/>
      <c r="DH2346" s="10"/>
      <c r="DI2346" s="10"/>
      <c r="DJ2346" s="10"/>
      <c r="DK2346" s="10"/>
      <c r="DL2346" s="10"/>
      <c r="DM2346" s="10"/>
      <c r="DN2346" s="10"/>
      <c r="DO2346" s="10"/>
      <c r="DP2346" s="10"/>
      <c r="DQ2346" s="10"/>
      <c r="DR2346" s="10"/>
      <c r="DS2346" s="10"/>
    </row>
    <row r="2347" spans="1:123" s="101" customFormat="1" ht="10.95" customHeight="1" x14ac:dyDescent="0.25">
      <c r="A2347" s="75" t="s">
        <v>348</v>
      </c>
      <c r="B2347" s="95" t="str">
        <f t="shared" si="656"/>
        <v>Bud02 2020,5012,'xpr006',0.000571616787221466</v>
      </c>
      <c r="C2347" s="96">
        <f t="shared" si="657"/>
        <v>2020</v>
      </c>
      <c r="D2347" s="96">
        <v>5012</v>
      </c>
      <c r="E2347" s="97" t="str">
        <f>IF(LEFT(H2347,1) = "x",H2347,F2347)</f>
        <v>xpr006</v>
      </c>
      <c r="F2347" s="90">
        <v>503000</v>
      </c>
      <c r="G2347" s="98">
        <f>IF(""="",1,SUBSTITUTE(SUBSTITUTE("","xxp","xpp"),"xppm13","xppm08"))</f>
        <v>1</v>
      </c>
      <c r="H2347" s="98" t="str">
        <f>IF("xpr006"="",1,"xpr006")</f>
        <v>xpr006</v>
      </c>
      <c r="I2347" s="98">
        <f>IF("Ewz"="",1,IF(LEFT("Ewz",1)&lt;&gt;"E","Ewz",1))</f>
        <v>1</v>
      </c>
      <c r="J2347" s="98" t="str">
        <f>IF("Ewz"="",1,IF(LEFT("Ewz",1)="E","Ewz",1))</f>
        <v>Ewz</v>
      </c>
      <c r="K2347" s="99" t="s">
        <v>358</v>
      </c>
      <c r="L2347" s="91">
        <v>5012</v>
      </c>
      <c r="M2347" s="100" t="str">
        <f>IF(LEFT($G2347,4)="xppm","*","")</f>
        <v/>
      </c>
      <c r="N2347" s="101" t="str">
        <f>UPPER(TRIM("          WORKMANS COMP INSURANCE"))</f>
        <v>WORKMANS COMP INSURANCE</v>
      </c>
      <c r="P2347" s="102" t="s">
        <v>359</v>
      </c>
      <c r="R2347" s="109">
        <f>IFERROR(IF(1*AB2347&gt;0,AB2347,V2347),V2347)</f>
        <v>5.7161678722146569E-4</v>
      </c>
      <c r="S2347" s="108"/>
      <c r="T2347" s="101">
        <f>IFERROR(IF(LEFT($G2347,4)="xppm",AD2347/VLOOKUP($G2347,$K$11:$Z$28,T$1,0),IF(LEFT($J2347,1)="E",AD2347/VLOOKUP($J2347,$K$11:$Z$28,T$1,0),AD2347/T$6)),"")</f>
        <v>5.6189060531946686E-4</v>
      </c>
      <c r="V2347" s="101">
        <f>IFERROR(IF(LEFT($G2347,4)="xppm",AF2347/VLOOKUP($G2347,$K$11:$Z$28,V$1,0),IF(LEFT($J2347,1)="E",AF2347/VLOOKUP($J2347,$K$11:$Z$28,V$1,0),AF2347/V$6)),"")</f>
        <v>5.7161678722146569E-4</v>
      </c>
      <c r="X2347" s="101">
        <f>IFERROR(IF(LEFT($G2347,4)="xppm",AH2347/VLOOKUP($G2347,$K$11:$Z$28,X$1,0),IF(LEFT($J2347,1)="E",AH2347/VLOOKUP($J2347,$K$11:$Z$28,X$1,0),AH2347/X$6)),"")</f>
        <v>4.1551249703322078E-4</v>
      </c>
      <c r="Z2347" s="101">
        <f>IFERROR(IF(LEFT($G2347,4)="xppm",AJ2347/VLOOKUP($G2347,$K$11:$Z$28,Z$1,0),IF(LEFT($J2347,1)="E",AJ2347/VLOOKUP($J2347,$K$11:$Z$28,Z$1,0),AJ2347/Z$6)),"")</f>
        <v>5.9837882248787143E-4</v>
      </c>
      <c r="AA2347" s="108"/>
      <c r="AB2347" s="99" t="str">
        <f>IFERROR(IF(LEFT($G2347,4)="xppm",AL2347/VLOOKUP($G2347,$K$11:$Z$28,AB$1,0),IF(LEFT($J2347,1)="E",AL2347/VLOOKUP($J2347,$K$11:$AB$28,AB$1,0),AL2347/AB$6)),"")</f>
        <v/>
      </c>
      <c r="AC2347" s="110"/>
      <c r="AD2347" s="14">
        <v>27909.27</v>
      </c>
      <c r="AE2347" s="14"/>
      <c r="AF2347" s="14">
        <v>83590.73</v>
      </c>
      <c r="AG2347" s="14"/>
      <c r="AH2347" s="14">
        <v>64950</v>
      </c>
      <c r="AI2347" s="14"/>
      <c r="AJ2347" s="14">
        <v>111636</v>
      </c>
      <c r="AK2347" s="65"/>
      <c r="AL2347" s="14">
        <v>0</v>
      </c>
      <c r="AM2347" s="65"/>
      <c r="AN2347" s="25">
        <v>10825</v>
      </c>
      <c r="AO2347" s="25">
        <v>10825</v>
      </c>
      <c r="AP2347" s="25">
        <v>10825</v>
      </c>
      <c r="AQ2347" s="25">
        <v>9303.01</v>
      </c>
      <c r="AR2347" s="25">
        <v>9303.09</v>
      </c>
      <c r="AS2347" s="25">
        <v>9303.09</v>
      </c>
      <c r="AT2347" s="25">
        <v>9166.09</v>
      </c>
      <c r="AU2347" s="25">
        <v>9303.09</v>
      </c>
      <c r="AV2347" s="25">
        <v>9303.09</v>
      </c>
      <c r="AW2347" s="25">
        <v>9303.09</v>
      </c>
      <c r="AX2347" s="25">
        <v>9303.09</v>
      </c>
      <c r="AY2347" s="25">
        <v>9303.09</v>
      </c>
      <c r="AZ2347" s="108"/>
      <c r="BA2347" s="10"/>
      <c r="BB2347" s="10"/>
      <c r="BC2347" s="10"/>
      <c r="BD2347" s="10"/>
      <c r="BE2347" s="10"/>
      <c r="BF2347" s="10"/>
      <c r="BG2347" s="10"/>
      <c r="BH2347" s="10"/>
      <c r="BI2347" s="10"/>
      <c r="BJ2347" s="10"/>
      <c r="BK2347" s="10"/>
      <c r="BL2347" s="10"/>
      <c r="BM2347" s="10"/>
      <c r="BN2347" s="10"/>
      <c r="BO2347" s="10"/>
      <c r="BP2347" s="10"/>
      <c r="BQ2347" s="10"/>
      <c r="BR2347" s="10"/>
      <c r="BS2347" s="10"/>
      <c r="BT2347" s="10"/>
      <c r="BU2347" s="10"/>
      <c r="BV2347" s="10"/>
      <c r="BW2347" s="10"/>
      <c r="BX2347" s="10"/>
      <c r="BY2347" s="10"/>
      <c r="BZ2347" s="10"/>
      <c r="CA2347" s="10"/>
      <c r="CB2347" s="10"/>
      <c r="CC2347" s="10"/>
      <c r="CD2347" s="10"/>
      <c r="CE2347" s="10"/>
      <c r="CF2347" s="10"/>
      <c r="CG2347" s="10"/>
      <c r="CH2347" s="10"/>
      <c r="CI2347" s="10"/>
      <c r="CJ2347" s="10"/>
      <c r="CK2347" s="10"/>
      <c r="CL2347" s="10"/>
      <c r="CM2347" s="10"/>
      <c r="CN2347" s="10"/>
      <c r="CO2347" s="10"/>
      <c r="CP2347" s="10"/>
      <c r="CQ2347" s="10"/>
      <c r="CR2347" s="10"/>
      <c r="CS2347" s="10"/>
      <c r="CT2347" s="10"/>
      <c r="CU2347" s="10"/>
      <c r="CV2347" s="10"/>
      <c r="CW2347" s="10"/>
      <c r="CX2347" s="10"/>
      <c r="CY2347" s="10"/>
      <c r="CZ2347" s="10"/>
      <c r="DA2347" s="10"/>
      <c r="DB2347" s="10"/>
      <c r="DC2347" s="10"/>
      <c r="DD2347" s="10"/>
      <c r="DE2347" s="10"/>
      <c r="DF2347" s="10"/>
      <c r="DG2347" s="10"/>
      <c r="DH2347" s="10"/>
      <c r="DI2347" s="10"/>
      <c r="DJ2347" s="10"/>
      <c r="DK2347" s="10"/>
      <c r="DL2347" s="10"/>
      <c r="DM2347" s="10"/>
      <c r="DN2347" s="10"/>
      <c r="DO2347" s="10"/>
      <c r="DP2347" s="10"/>
      <c r="DQ2347" s="10"/>
      <c r="DR2347" s="10"/>
      <c r="DS2347" s="10"/>
    </row>
    <row r="2348" spans="1:123" s="101" customFormat="1" ht="10.95" customHeight="1" x14ac:dyDescent="0.25">
      <c r="A2348" s="75" t="s">
        <v>348</v>
      </c>
      <c r="B2348" s="95" t="str">
        <f t="shared" si="656"/>
        <v>Bud02 2020,5012,'xpr004',0.00024837007765235</v>
      </c>
      <c r="C2348" s="96">
        <f t="shared" si="657"/>
        <v>2020</v>
      </c>
      <c r="D2348" s="96">
        <v>5012</v>
      </c>
      <c r="E2348" s="97" t="str">
        <f>IF(LEFT(H2348,1) = "x",H2348,F2348)</f>
        <v>xpr004</v>
      </c>
      <c r="F2348" s="90">
        <v>501500</v>
      </c>
      <c r="G2348" s="98">
        <f>IF(""="",1,SUBSTITUTE(SUBSTITUTE("","xxp","xpp"),"xppm13","xppm08"))</f>
        <v>1</v>
      </c>
      <c r="H2348" s="98" t="str">
        <f>IF("xpr004"="",1,"xpr004")</f>
        <v>xpr004</v>
      </c>
      <c r="I2348" s="98">
        <f>IF("Ewz"="",1,IF(LEFT("Ewz",1)&lt;&gt;"E","Ewz",1))</f>
        <v>1</v>
      </c>
      <c r="J2348" s="98" t="str">
        <f>IF("Ewz"="",1,IF(LEFT("Ewz",1)="E","Ewz",1))</f>
        <v>Ewz</v>
      </c>
      <c r="K2348" s="99" t="s">
        <v>360</v>
      </c>
      <c r="L2348" s="91">
        <v>5012</v>
      </c>
      <c r="M2348" s="100" t="str">
        <f>IF(LEFT($G2348,4)="xppm","*","")</f>
        <v/>
      </c>
      <c r="N2348" s="101" t="str">
        <f>UPPER(TRIM("          OTHER"))</f>
        <v>OTHER</v>
      </c>
      <c r="P2348" s="102" t="s">
        <v>356</v>
      </c>
      <c r="R2348" s="109">
        <f>IFERROR(IF(1*AB2348&gt;0,AB2348,V2348),V2348)</f>
        <v>2.4837007765234981E-4</v>
      </c>
      <c r="S2348" s="108"/>
      <c r="T2348" s="101">
        <f>IFERROR(IF(LEFT($G2348,4)="xppm",AD2348/VLOOKUP($G2348,$K$11:$Z$28,T$1,0),IF(LEFT($J2348,1)="E",AD2348/VLOOKUP($J2348,$K$11:$Z$28,T$1,0),AD2348/T$6)),"")</f>
        <v>1.7476100475337622E-4</v>
      </c>
      <c r="V2348" s="101">
        <f>IFERROR(IF(LEFT($G2348,4)="xppm",AF2348/VLOOKUP($G2348,$K$11:$Z$28,V$1,0),IF(LEFT($J2348,1)="E",AF2348/VLOOKUP($J2348,$K$11:$Z$28,V$1,0),AF2348/V$6)),"")</f>
        <v>2.4837007765234981E-4</v>
      </c>
      <c r="X2348" s="101">
        <f>IFERROR(IF(LEFT($G2348,4)="xppm",AH2348/VLOOKUP($G2348,$K$11:$Z$28,X$1,0),IF(LEFT($J2348,1)="E",AH2348/VLOOKUP($J2348,$K$11:$Z$28,X$1,0),AH2348/X$6)),"")</f>
        <v>1.6045294960108649E-4</v>
      </c>
      <c r="Z2348" s="101">
        <f>IFERROR(IF(LEFT($G2348,4)="xppm",AJ2348/VLOOKUP($G2348,$K$11:$Z$28,Z$1,0),IF(LEFT($J2348,1)="E",AJ2348/VLOOKUP($J2348,$K$11:$Z$28,Z$1,0),AJ2348/Z$6)),"")</f>
        <v>1.7418143086070685E-4</v>
      </c>
      <c r="AA2348" s="108"/>
      <c r="AB2348" s="99" t="str">
        <f>IFERROR(IF(LEFT($G2348,4)="xppm",AL2348/VLOOKUP($G2348,$K$11:$Z$28,AB$1,0),IF(LEFT($J2348,1)="E",AL2348/VLOOKUP($J2348,$K$11:$AB$28,AB$1,0),AL2348/AB$6)),"")</f>
        <v/>
      </c>
      <c r="AC2348" s="110"/>
      <c r="AD2348" s="14">
        <v>8680.43</v>
      </c>
      <c r="AE2348" s="14"/>
      <c r="AF2348" s="14">
        <v>36320.550000000003</v>
      </c>
      <c r="AG2348" s="14"/>
      <c r="AH2348" s="14">
        <v>25080.880000000001</v>
      </c>
      <c r="AI2348" s="14"/>
      <c r="AJ2348" s="14">
        <v>32496</v>
      </c>
      <c r="AK2348" s="65"/>
      <c r="AL2348" s="14">
        <v>0</v>
      </c>
      <c r="AM2348" s="65"/>
      <c r="AN2348" s="25">
        <v>5878.96</v>
      </c>
      <c r="AO2348" s="25">
        <v>4980.22</v>
      </c>
      <c r="AP2348" s="25">
        <v>4346.43</v>
      </c>
      <c r="AQ2348" s="25">
        <v>4895.7</v>
      </c>
      <c r="AR2348" s="25">
        <v>5811.13</v>
      </c>
      <c r="AS2348" s="25">
        <v>4860.3</v>
      </c>
      <c r="AT2348" s="25">
        <v>4554.34</v>
      </c>
      <c r="AU2348" s="25">
        <v>4846.45</v>
      </c>
      <c r="AV2348" s="25">
        <v>2672.2</v>
      </c>
      <c r="AW2348" s="25">
        <v>3397.83</v>
      </c>
      <c r="AX2348" s="25">
        <v>2689.4</v>
      </c>
      <c r="AY2348" s="25">
        <v>2593.1999999999998</v>
      </c>
      <c r="AZ2348" s="108"/>
      <c r="BA2348" s="10"/>
      <c r="BB2348" s="10"/>
      <c r="BC2348" s="10"/>
      <c r="BD2348" s="10"/>
      <c r="BE2348" s="10"/>
      <c r="BF2348" s="10"/>
      <c r="BG2348" s="10"/>
      <c r="BH2348" s="10"/>
      <c r="BI2348" s="10"/>
      <c r="BJ2348" s="10"/>
      <c r="BK2348" s="10"/>
      <c r="BL2348" s="10"/>
      <c r="BM2348" s="10"/>
      <c r="BN2348" s="10"/>
      <c r="BO2348" s="10"/>
      <c r="BP2348" s="10"/>
      <c r="BQ2348" s="10"/>
      <c r="BR2348" s="10"/>
      <c r="BS2348" s="10"/>
      <c r="BT2348" s="10"/>
      <c r="BU2348" s="10"/>
      <c r="BV2348" s="10"/>
      <c r="BW2348" s="10"/>
      <c r="BX2348" s="10"/>
      <c r="BY2348" s="10"/>
      <c r="BZ2348" s="10"/>
      <c r="CA2348" s="10"/>
      <c r="CB2348" s="10"/>
      <c r="CC2348" s="10"/>
      <c r="CD2348" s="10"/>
      <c r="CE2348" s="10"/>
      <c r="CF2348" s="10"/>
      <c r="CG2348" s="10"/>
      <c r="CH2348" s="10"/>
      <c r="CI2348" s="10"/>
      <c r="CJ2348" s="10"/>
      <c r="CK2348" s="10"/>
      <c r="CL2348" s="10"/>
      <c r="CM2348" s="10"/>
      <c r="CN2348" s="10"/>
      <c r="CO2348" s="10"/>
      <c r="CP2348" s="10"/>
      <c r="CQ2348" s="10"/>
      <c r="CR2348" s="10"/>
      <c r="CS2348" s="10"/>
      <c r="CT2348" s="10"/>
      <c r="CU2348" s="10"/>
      <c r="CV2348" s="10"/>
      <c r="CW2348" s="10"/>
      <c r="CX2348" s="10"/>
      <c r="CY2348" s="10"/>
      <c r="CZ2348" s="10"/>
      <c r="DA2348" s="10"/>
      <c r="DB2348" s="10"/>
      <c r="DC2348" s="10"/>
      <c r="DD2348" s="10"/>
      <c r="DE2348" s="10"/>
      <c r="DF2348" s="10"/>
      <c r="DG2348" s="10"/>
      <c r="DH2348" s="10"/>
      <c r="DI2348" s="10"/>
      <c r="DJ2348" s="10"/>
      <c r="DK2348" s="10"/>
      <c r="DL2348" s="10"/>
      <c r="DM2348" s="10"/>
      <c r="DN2348" s="10"/>
      <c r="DO2348" s="10"/>
      <c r="DP2348" s="10"/>
      <c r="DQ2348" s="10"/>
      <c r="DR2348" s="10"/>
      <c r="DS2348" s="10"/>
    </row>
    <row r="2349" spans="1:123" ht="4.05" customHeight="1" x14ac:dyDescent="0.25">
      <c r="A2349" s="75" t="s">
        <v>348</v>
      </c>
      <c r="E2349" s="111"/>
      <c r="F2349" s="112"/>
      <c r="T2349" s="25"/>
      <c r="U2349" s="25"/>
      <c r="V2349" s="25"/>
      <c r="W2349" s="25"/>
      <c r="X2349" s="25"/>
      <c r="Y2349" s="25"/>
      <c r="Z2349" s="25"/>
      <c r="AA2349" s="25"/>
      <c r="AB2349" s="14"/>
      <c r="AC2349" s="14"/>
    </row>
    <row r="2350" spans="1:123" s="86" customFormat="1" ht="15" customHeight="1" x14ac:dyDescent="0.25">
      <c r="A2350" s="75" t="s">
        <v>348</v>
      </c>
      <c r="B2350" s="80"/>
      <c r="C2350" s="80"/>
      <c r="D2350" s="80"/>
      <c r="E2350" s="81"/>
      <c r="F2350" s="82"/>
      <c r="G2350" s="81"/>
      <c r="H2350" s="81"/>
      <c r="I2350" s="81"/>
      <c r="J2350" s="81"/>
      <c r="K2350" s="81"/>
      <c r="L2350" s="83">
        <f>L2351</f>
        <v>5012</v>
      </c>
      <c r="M2350" s="84" t="s">
        <v>361</v>
      </c>
      <c r="N2350" s="84"/>
      <c r="O2350" s="84"/>
      <c r="P2350" s="84"/>
      <c r="Q2350" s="84"/>
      <c r="R2350" s="84"/>
      <c r="S2350" s="84"/>
      <c r="T2350" s="84"/>
      <c r="U2350" s="84"/>
      <c r="V2350" s="84"/>
      <c r="W2350" s="84"/>
      <c r="X2350" s="84"/>
      <c r="Y2350" s="84"/>
      <c r="Z2350" s="84"/>
      <c r="AA2350" s="84"/>
      <c r="AB2350" s="81"/>
      <c r="AC2350" s="81"/>
      <c r="AD2350" s="14"/>
      <c r="AE2350" s="14"/>
      <c r="AF2350" s="14"/>
      <c r="AG2350" s="14"/>
      <c r="AH2350" s="14"/>
      <c r="AI2350" s="14"/>
      <c r="AJ2350" s="14"/>
      <c r="AK2350" s="14"/>
      <c r="AL2350" s="14"/>
      <c r="AM2350" s="14"/>
      <c r="AN2350" s="85"/>
      <c r="AO2350" s="85"/>
      <c r="AP2350" s="85"/>
      <c r="AQ2350" s="85"/>
      <c r="AR2350" s="85"/>
      <c r="AS2350" s="85"/>
      <c r="AT2350" s="85"/>
      <c r="AU2350" s="85"/>
      <c r="AV2350" s="85"/>
      <c r="AW2350" s="85"/>
      <c r="AX2350" s="85"/>
      <c r="AY2350" s="85"/>
      <c r="AZ2350" s="84"/>
      <c r="BA2350" s="10"/>
      <c r="BB2350" s="10"/>
      <c r="BC2350" s="10"/>
      <c r="BD2350" s="10"/>
      <c r="BE2350" s="10"/>
      <c r="BF2350" s="10"/>
      <c r="BG2350" s="10"/>
      <c r="BH2350" s="10"/>
      <c r="BI2350" s="10"/>
      <c r="BJ2350" s="10"/>
      <c r="BK2350" s="10"/>
      <c r="BL2350" s="10"/>
      <c r="BM2350" s="10"/>
      <c r="BN2350" s="10"/>
      <c r="BO2350" s="10"/>
      <c r="BP2350" s="10"/>
      <c r="BQ2350" s="10"/>
      <c r="BR2350" s="10"/>
      <c r="BS2350" s="10"/>
      <c r="BT2350" s="10"/>
      <c r="BU2350" s="10"/>
      <c r="BV2350" s="10"/>
      <c r="BW2350" s="10"/>
      <c r="BX2350" s="10"/>
      <c r="BY2350" s="10"/>
      <c r="BZ2350" s="10"/>
      <c r="CA2350" s="10"/>
      <c r="CB2350" s="10"/>
      <c r="CC2350" s="10"/>
      <c r="CD2350" s="10"/>
      <c r="CE2350" s="10"/>
      <c r="CF2350" s="10"/>
      <c r="CG2350" s="10"/>
      <c r="CH2350" s="10"/>
      <c r="CI2350" s="10"/>
      <c r="CJ2350" s="10"/>
      <c r="CK2350" s="10"/>
      <c r="CL2350" s="10"/>
      <c r="CM2350" s="10"/>
      <c r="CN2350" s="10"/>
      <c r="CO2350" s="10"/>
      <c r="CP2350" s="10"/>
      <c r="CQ2350" s="10"/>
      <c r="CR2350" s="10"/>
      <c r="CS2350" s="10"/>
      <c r="CT2350" s="10"/>
      <c r="CU2350" s="10"/>
      <c r="CV2350" s="10"/>
      <c r="CW2350" s="10"/>
      <c r="CX2350" s="10"/>
      <c r="CY2350" s="10"/>
      <c r="CZ2350" s="10"/>
      <c r="DA2350" s="10"/>
      <c r="DB2350" s="10"/>
      <c r="DC2350" s="10"/>
      <c r="DD2350" s="10"/>
      <c r="DE2350" s="10"/>
      <c r="DF2350" s="10"/>
      <c r="DG2350" s="10"/>
      <c r="DH2350" s="10"/>
      <c r="DI2350" s="10"/>
      <c r="DJ2350" s="10"/>
      <c r="DK2350" s="10"/>
      <c r="DL2350" s="10"/>
      <c r="DM2350" s="10"/>
      <c r="DN2350" s="10"/>
      <c r="DO2350" s="10"/>
      <c r="DP2350" s="10"/>
      <c r="DQ2350" s="10"/>
      <c r="DR2350" s="10"/>
      <c r="DS2350" s="10"/>
    </row>
    <row r="2351" spans="1:123" s="101" customFormat="1" ht="10.95" customHeight="1" x14ac:dyDescent="0.25">
      <c r="A2351" s="75" t="s">
        <v>348</v>
      </c>
      <c r="B2351" s="95" t="str">
        <f t="shared" ref="B2351" si="658">IF(E2351&gt;0,"Bud02 " &amp; C2351 &amp;","&amp;D2351&amp;",'"&amp;E2351&amp;"',"&amp;1*R2351)</f>
        <v>Bud02 2020,5012,'xhnm06',0.0225852806741455</v>
      </c>
      <c r="C2351" s="96">
        <f t="shared" ref="C2351" si="659">$E$5</f>
        <v>2020</v>
      </c>
      <c r="D2351" s="96">
        <v>5012</v>
      </c>
      <c r="E2351" s="97" t="str">
        <f>IF(LEFT(H2351,1) = "x",H2351,F2351)</f>
        <v>xhnm06</v>
      </c>
      <c r="F2351" s="90">
        <v>506500</v>
      </c>
      <c r="G2351" s="98">
        <f>IF(""="",1,SUBSTITUTE(SUBSTITUTE("","xxp","xpp"),"xppm13","xppm08"))</f>
        <v>1</v>
      </c>
      <c r="H2351" s="98" t="str">
        <f>IF("xhnm06"="",1,"xhnm06")</f>
        <v>xhnm06</v>
      </c>
      <c r="I2351" s="98">
        <f>IF("E120z"="",1,IF(LEFT("E120z",1)&lt;&gt;"E","E120z",1))</f>
        <v>1</v>
      </c>
      <c r="J2351" s="98" t="str">
        <f>IF("E120z"="",1,IF(LEFT("E120z",1)="E","E120z",1))</f>
        <v>E120z</v>
      </c>
      <c r="K2351" s="99" t="s">
        <v>362</v>
      </c>
      <c r="L2351" s="91">
        <v>5012</v>
      </c>
      <c r="M2351" s="100" t="str">
        <f>IF(LEFT($G2351,4)="xppm","*","")</f>
        <v/>
      </c>
      <c r="N2351" s="101" t="str">
        <f>UPPER(TRIM("          HOUSE THERAPY - MEDICARE B"))</f>
        <v>HOUSE THERAPY - MEDICARE B</v>
      </c>
      <c r="P2351" s="102" t="s">
        <v>356</v>
      </c>
      <c r="R2351" s="109">
        <f>IFERROR(IF(1*AB2351&gt;0,AB2351,V2351),V2351)</f>
        <v>2.2585280674145489E-2</v>
      </c>
      <c r="S2351" s="108"/>
      <c r="T2351" s="101">
        <f>IFERROR(IF(LEFT($G2351,4)="xppm",AD2351/VLOOKUP($G2351,$K$11:$Z$28,T$1,0),IF(LEFT($J2351,1)="E",AD2351/VLOOKUP($J2351,$K$11:$Z$28,T$1,0),AD2351/T$6)),"")</f>
        <v>2.6747111603417278E-2</v>
      </c>
      <c r="V2351" s="101">
        <f>IFERROR(IF(LEFT($G2351,4)="xppm",AF2351/VLOOKUP($G2351,$K$11:$Z$28,V$1,0),IF(LEFT($J2351,1)="E",AF2351/VLOOKUP($J2351,$K$11:$Z$28,V$1,0),AF2351/V$6)),"")</f>
        <v>2.2585280674145489E-2</v>
      </c>
      <c r="X2351" s="101">
        <f>IFERROR(IF(LEFT($G2351,4)="xppm",AH2351/VLOOKUP($G2351,$K$11:$Z$28,X$1,0),IF(LEFT($J2351,1)="E",AH2351/VLOOKUP($J2351,$K$11:$Z$28,X$1,0),AH2351/X$6)),"")</f>
        <v>1.3935820310073913E-2</v>
      </c>
      <c r="Z2351" s="101">
        <f>IFERROR(IF(LEFT($G2351,4)="xppm",AJ2351/VLOOKUP($G2351,$K$11:$Z$28,Z$1,0),IF(LEFT($J2351,1)="E",AJ2351/VLOOKUP($J2351,$K$11:$Z$28,Z$1,0),AJ2351/Z$6)),"")</f>
        <v>3.5615361130582376E-2</v>
      </c>
      <c r="AA2351" s="108"/>
      <c r="AB2351" s="99" t="str">
        <f>IFERROR(IF(LEFT($G2351,4)="xppm",AL2351/VLOOKUP($G2351,$K$11:$Z$28,AB$1,0),IF(LEFT($J2351,1)="E",AL2351/VLOOKUP($J2351,$K$11:$AB$28,AB$1,0),AL2351/AB$6)),"")</f>
        <v/>
      </c>
      <c r="AC2351" s="110"/>
      <c r="AD2351" s="14">
        <v>96756.36</v>
      </c>
      <c r="AE2351" s="14"/>
      <c r="AF2351" s="14">
        <v>233726.96</v>
      </c>
      <c r="AG2351" s="14"/>
      <c r="AH2351" s="14">
        <v>142497.63</v>
      </c>
      <c r="AI2351" s="14"/>
      <c r="AJ2351" s="14">
        <v>357480.14703599998</v>
      </c>
      <c r="AK2351" s="65"/>
      <c r="AL2351" s="14">
        <v>0</v>
      </c>
      <c r="AM2351" s="65"/>
      <c r="AN2351" s="25">
        <v>27159.59</v>
      </c>
      <c r="AO2351" s="25">
        <v>25783.759999999998</v>
      </c>
      <c r="AP2351" s="25">
        <v>21349.62</v>
      </c>
      <c r="AQ2351" s="25">
        <v>26269.17</v>
      </c>
      <c r="AR2351" s="25">
        <v>15326.13</v>
      </c>
      <c r="AS2351" s="25">
        <v>16415.14</v>
      </c>
      <c r="AT2351" s="25">
        <v>25340.12</v>
      </c>
      <c r="AU2351" s="25">
        <v>24914.92</v>
      </c>
      <c r="AV2351" s="25">
        <v>28705.119999999999</v>
      </c>
      <c r="AW2351" s="25">
        <v>31088.41</v>
      </c>
      <c r="AX2351" s="25">
        <v>31493.9</v>
      </c>
      <c r="AY2351" s="25">
        <v>34174.050000000003</v>
      </c>
      <c r="AZ2351" s="108"/>
      <c r="BA2351" s="10"/>
      <c r="BB2351" s="10"/>
      <c r="BC2351" s="10"/>
      <c r="BD2351" s="10"/>
      <c r="BE2351" s="10"/>
      <c r="BF2351" s="10"/>
      <c r="BG2351" s="10"/>
      <c r="BH2351" s="10"/>
      <c r="BI2351" s="10"/>
      <c r="BJ2351" s="10"/>
      <c r="BK2351" s="10"/>
      <c r="BL2351" s="10"/>
      <c r="BM2351" s="10"/>
      <c r="BN2351" s="10"/>
      <c r="BO2351" s="10"/>
      <c r="BP2351" s="10"/>
      <c r="BQ2351" s="10"/>
      <c r="BR2351" s="10"/>
      <c r="BS2351" s="10"/>
      <c r="BT2351" s="10"/>
      <c r="BU2351" s="10"/>
      <c r="BV2351" s="10"/>
      <c r="BW2351" s="10"/>
      <c r="BX2351" s="10"/>
      <c r="BY2351" s="10"/>
      <c r="BZ2351" s="10"/>
      <c r="CA2351" s="10"/>
      <c r="CB2351" s="10"/>
      <c r="CC2351" s="10"/>
      <c r="CD2351" s="10"/>
      <c r="CE2351" s="10"/>
      <c r="CF2351" s="10"/>
      <c r="CG2351" s="10"/>
      <c r="CH2351" s="10"/>
      <c r="CI2351" s="10"/>
      <c r="CJ2351" s="10"/>
      <c r="CK2351" s="10"/>
      <c r="CL2351" s="10"/>
      <c r="CM2351" s="10"/>
      <c r="CN2351" s="10"/>
      <c r="CO2351" s="10"/>
      <c r="CP2351" s="10"/>
      <c r="CQ2351" s="10"/>
      <c r="CR2351" s="10"/>
      <c r="CS2351" s="10"/>
      <c r="CT2351" s="10"/>
      <c r="CU2351" s="10"/>
      <c r="CV2351" s="10"/>
      <c r="CW2351" s="10"/>
      <c r="CX2351" s="10"/>
      <c r="CY2351" s="10"/>
      <c r="CZ2351" s="10"/>
      <c r="DA2351" s="10"/>
      <c r="DB2351" s="10"/>
      <c r="DC2351" s="10"/>
      <c r="DD2351" s="10"/>
      <c r="DE2351" s="10"/>
      <c r="DF2351" s="10"/>
      <c r="DG2351" s="10"/>
      <c r="DH2351" s="10"/>
      <c r="DI2351" s="10"/>
      <c r="DJ2351" s="10"/>
      <c r="DK2351" s="10"/>
      <c r="DL2351" s="10"/>
      <c r="DM2351" s="10"/>
      <c r="DN2351" s="10"/>
      <c r="DO2351" s="10"/>
      <c r="DP2351" s="10"/>
      <c r="DQ2351" s="10"/>
      <c r="DR2351" s="10"/>
      <c r="DS2351" s="10"/>
    </row>
    <row r="2352" spans="1:123" s="101" customFormat="1" ht="10.95" customHeight="1" x14ac:dyDescent="0.25">
      <c r="A2352" s="75" t="s">
        <v>348</v>
      </c>
      <c r="B2352" s="95" t="str">
        <f>IF(E2352&gt;0,"Bud02 " &amp; C2352 &amp;","&amp;D2352&amp;",'"&amp;E2352&amp;"',"&amp;1*R2352)</f>
        <v>Bud02 2020,5012,'508100',567.994444444444</v>
      </c>
      <c r="C2352" s="96">
        <f>$E$5</f>
        <v>2020</v>
      </c>
      <c r="D2352" s="96">
        <v>5012</v>
      </c>
      <c r="E2352" s="97">
        <f>IF(LEFT(H2352,1) = "x",H2352,F2352)</f>
        <v>508100</v>
      </c>
      <c r="F2352" s="90">
        <v>508100</v>
      </c>
      <c r="G2352" s="98">
        <f>IF(""="",1,SUBSTITUTE(SUBSTITUTE("","xxp","xpp"),"xppm13","xppm08"))</f>
        <v>1</v>
      </c>
      <c r="H2352" s="98">
        <f>IF(""="",1,"")</f>
        <v>1</v>
      </c>
      <c r="I2352" s="98">
        <f>IF(""="",1,IF(LEFT("",1)&lt;&gt;"E","",1))</f>
        <v>1</v>
      </c>
      <c r="J2352" s="98">
        <f>IF(""="",1,IF(LEFT("",1)="E","",1))</f>
        <v>1</v>
      </c>
      <c r="K2352" s="99" t="s">
        <v>363</v>
      </c>
      <c r="L2352" s="91">
        <v>5012</v>
      </c>
      <c r="M2352" s="100" t="str">
        <f>IF(LEFT($G2352,4)="xppm","*","")</f>
        <v/>
      </c>
      <c r="N2352" s="101" t="str">
        <f>UPPER(TRIM("          HOUSE THERAPY - REHAB SUPPLIES"))</f>
        <v>HOUSE THERAPY - REHAB SUPPLIES</v>
      </c>
      <c r="P2352" s="102" t="s">
        <v>356</v>
      </c>
      <c r="R2352" s="109">
        <f>IFERROR(IF(1*AB2352&gt;0,AB2352,V2352),V2352)</f>
        <v>567.99444444444441</v>
      </c>
      <c r="S2352" s="108"/>
      <c r="T2352" s="101">
        <f>IFERROR(IF(LEFT($G2352,4)="xppm",AD2352/VLOOKUP($G2352,$K$11:$Z$28,T$1,0),IF(LEFT($J2352,1)="E",AD2352/VLOOKUP($J2352,$K$11:$Z$28,T$1,0),AD2352/T$6)),"")</f>
        <v>288.55333333333334</v>
      </c>
      <c r="V2352" s="101">
        <f>IFERROR(IF(LEFT($G2352,4)="xppm",AF2352/VLOOKUP($G2352,$K$11:$Z$28,V$1,0),IF(LEFT($J2352,1)="E",AF2352/VLOOKUP($J2352,$K$11:$Z$28,V$1,0),AF2352/V$6)),"")</f>
        <v>567.99444444444441</v>
      </c>
      <c r="X2352" s="101">
        <f>IFERROR(IF(LEFT($G2352,4)="xppm",AH2352/VLOOKUP($G2352,$K$11:$Z$28,X$1,0),IF(LEFT($J2352,1)="E",AH2352/VLOOKUP($J2352,$K$11:$Z$28,X$1,0),AH2352/X$6)),"")</f>
        <v>341.62833333333333</v>
      </c>
      <c r="Z2352" s="101">
        <f>IFERROR(IF(LEFT($G2352,4)="xppm",AJ2352/VLOOKUP($G2352,$K$11:$Z$28,Z$1,0),IF(LEFT($J2352,1)="E",AJ2352/VLOOKUP($J2352,$K$11:$Z$28,Z$1,0),AJ2352/Z$6)),"")</f>
        <v>0</v>
      </c>
      <c r="AA2352" s="108"/>
      <c r="AB2352" s="99">
        <f>IFERROR(IF(LEFT($G2352,4)="xppm",AL2352/VLOOKUP($G2352,$K$11:$Z$28,AB$1,0),IF(LEFT($J2352,1)="E",AL2352/VLOOKUP($J2352,$K$11:$AB$28,AB$1,0),AL2352/AB$6)),"")</f>
        <v>0</v>
      </c>
      <c r="AC2352" s="110"/>
      <c r="AD2352" s="14">
        <v>865.66</v>
      </c>
      <c r="AE2352" s="14"/>
      <c r="AF2352" s="14">
        <v>5111.95</v>
      </c>
      <c r="AG2352" s="14"/>
      <c r="AH2352" s="14">
        <v>4099.54</v>
      </c>
      <c r="AI2352" s="14"/>
      <c r="AJ2352" s="14"/>
      <c r="AK2352" s="65"/>
      <c r="AL2352" s="14"/>
      <c r="AM2352" s="65"/>
      <c r="AN2352" s="25">
        <v>288.23</v>
      </c>
      <c r="AO2352" s="25">
        <v>394</v>
      </c>
      <c r="AP2352" s="25">
        <v>2398.12</v>
      </c>
      <c r="AQ2352" s="25">
        <v>593.73</v>
      </c>
      <c r="AR2352" s="25">
        <v>498.47</v>
      </c>
      <c r="AS2352" s="25">
        <v>1332.97</v>
      </c>
      <c r="AT2352" s="25">
        <v>410.89</v>
      </c>
      <c r="AU2352" s="25">
        <v>1019.89</v>
      </c>
      <c r="AV2352" s="25">
        <v>390.34</v>
      </c>
      <c r="AW2352" s="25">
        <v>236.39</v>
      </c>
      <c r="AX2352" s="25">
        <v>330.09</v>
      </c>
      <c r="AY2352" s="25">
        <v>299.18</v>
      </c>
      <c r="AZ2352" s="108"/>
      <c r="BA2352" s="10"/>
      <c r="BB2352" s="10"/>
      <c r="BC2352" s="10"/>
      <c r="BD2352" s="10"/>
      <c r="BE2352" s="10"/>
      <c r="BF2352" s="10"/>
      <c r="BG2352" s="10"/>
      <c r="BH2352" s="10"/>
      <c r="BI2352" s="10"/>
      <c r="BJ2352" s="10"/>
      <c r="BK2352" s="10"/>
      <c r="BL2352" s="10"/>
      <c r="BM2352" s="10"/>
      <c r="BN2352" s="10"/>
      <c r="BO2352" s="10"/>
      <c r="BP2352" s="10"/>
      <c r="BQ2352" s="10"/>
      <c r="BR2352" s="10"/>
      <c r="BS2352" s="10"/>
      <c r="BT2352" s="10"/>
      <c r="BU2352" s="10"/>
      <c r="BV2352" s="10"/>
      <c r="BW2352" s="10"/>
      <c r="BX2352" s="10"/>
      <c r="BY2352" s="10"/>
      <c r="BZ2352" s="10"/>
      <c r="CA2352" s="10"/>
      <c r="CB2352" s="10"/>
      <c r="CC2352" s="10"/>
      <c r="CD2352" s="10"/>
      <c r="CE2352" s="10"/>
      <c r="CF2352" s="10"/>
      <c r="CG2352" s="10"/>
      <c r="CH2352" s="10"/>
      <c r="CI2352" s="10"/>
      <c r="CJ2352" s="10"/>
      <c r="CK2352" s="10"/>
      <c r="CL2352" s="10"/>
      <c r="CM2352" s="10"/>
      <c r="CN2352" s="10"/>
      <c r="CO2352" s="10"/>
      <c r="CP2352" s="10"/>
      <c r="CQ2352" s="10"/>
      <c r="CR2352" s="10"/>
      <c r="CS2352" s="10"/>
      <c r="CT2352" s="10"/>
      <c r="CU2352" s="10"/>
      <c r="CV2352" s="10"/>
      <c r="CW2352" s="10"/>
      <c r="CX2352" s="10"/>
      <c r="CY2352" s="10"/>
      <c r="CZ2352" s="10"/>
      <c r="DA2352" s="10"/>
      <c r="DB2352" s="10"/>
      <c r="DC2352" s="10"/>
      <c r="DD2352" s="10"/>
      <c r="DE2352" s="10"/>
      <c r="DF2352" s="10"/>
      <c r="DG2352" s="10"/>
      <c r="DH2352" s="10"/>
      <c r="DI2352" s="10"/>
      <c r="DJ2352" s="10"/>
      <c r="DK2352" s="10"/>
      <c r="DL2352" s="10"/>
      <c r="DM2352" s="10"/>
      <c r="DN2352" s="10"/>
      <c r="DO2352" s="10"/>
      <c r="DP2352" s="10"/>
      <c r="DQ2352" s="10"/>
      <c r="DR2352" s="10"/>
      <c r="DS2352" s="10"/>
    </row>
    <row r="2353" spans="1:123" ht="4.05" customHeight="1" x14ac:dyDescent="0.25">
      <c r="A2353" s="75" t="s">
        <v>348</v>
      </c>
      <c r="E2353" s="111"/>
      <c r="F2353" s="112"/>
      <c r="T2353" s="25"/>
      <c r="U2353" s="25"/>
      <c r="V2353" s="25"/>
      <c r="W2353" s="25"/>
      <c r="X2353" s="25"/>
      <c r="Y2353" s="25"/>
      <c r="Z2353" s="25"/>
      <c r="AA2353" s="25"/>
      <c r="AB2353" s="14"/>
      <c r="AC2353" s="14"/>
    </row>
    <row r="2354" spans="1:123" s="86" customFormat="1" ht="15" customHeight="1" x14ac:dyDescent="0.25">
      <c r="A2354" s="75" t="s">
        <v>348</v>
      </c>
      <c r="B2354" s="80"/>
      <c r="C2354" s="80"/>
      <c r="D2354" s="80"/>
      <c r="E2354" s="81"/>
      <c r="F2354" s="82"/>
      <c r="G2354" s="81"/>
      <c r="H2354" s="81"/>
      <c r="I2354" s="81"/>
      <c r="J2354" s="81"/>
      <c r="K2354" s="81"/>
      <c r="L2354" s="83">
        <f>L2355</f>
        <v>5012</v>
      </c>
      <c r="M2354" s="84" t="s">
        <v>364</v>
      </c>
      <c r="N2354" s="84"/>
      <c r="O2354" s="84"/>
      <c r="P2354" s="84"/>
      <c r="Q2354" s="84"/>
      <c r="R2354" s="84"/>
      <c r="S2354" s="84"/>
      <c r="T2354" s="84"/>
      <c r="U2354" s="84"/>
      <c r="V2354" s="84"/>
      <c r="W2354" s="84"/>
      <c r="X2354" s="84"/>
      <c r="Y2354" s="84"/>
      <c r="Z2354" s="84"/>
      <c r="AA2354" s="84"/>
      <c r="AB2354" s="81"/>
      <c r="AC2354" s="81"/>
      <c r="AD2354" s="14"/>
      <c r="AE2354" s="14"/>
      <c r="AF2354" s="14"/>
      <c r="AG2354" s="14"/>
      <c r="AH2354" s="14"/>
      <c r="AI2354" s="14"/>
      <c r="AJ2354" s="14"/>
      <c r="AK2354" s="14"/>
      <c r="AL2354" s="14"/>
      <c r="AM2354" s="14"/>
      <c r="AN2354" s="85"/>
      <c r="AO2354" s="85"/>
      <c r="AP2354" s="85"/>
      <c r="AQ2354" s="85"/>
      <c r="AR2354" s="85"/>
      <c r="AS2354" s="85"/>
      <c r="AT2354" s="85"/>
      <c r="AU2354" s="85"/>
      <c r="AV2354" s="85"/>
      <c r="AW2354" s="85"/>
      <c r="AX2354" s="85"/>
      <c r="AY2354" s="85"/>
      <c r="AZ2354" s="84"/>
      <c r="BA2354" s="10"/>
      <c r="BB2354" s="10"/>
      <c r="BC2354" s="10"/>
      <c r="BD2354" s="10"/>
      <c r="BE2354" s="10"/>
      <c r="BF2354" s="10"/>
      <c r="BG2354" s="10"/>
      <c r="BH2354" s="10"/>
      <c r="BI2354" s="10"/>
      <c r="BJ2354" s="10"/>
      <c r="BK2354" s="10"/>
      <c r="BL2354" s="10"/>
      <c r="BM2354" s="10"/>
      <c r="BN2354" s="10"/>
      <c r="BO2354" s="10"/>
      <c r="BP2354" s="10"/>
      <c r="BQ2354" s="10"/>
      <c r="BR2354" s="10"/>
      <c r="BS2354" s="10"/>
      <c r="BT2354" s="10"/>
      <c r="BU2354" s="10"/>
      <c r="BV2354" s="10"/>
      <c r="BW2354" s="10"/>
      <c r="BX2354" s="10"/>
      <c r="BY2354" s="10"/>
      <c r="BZ2354" s="10"/>
      <c r="CA2354" s="10"/>
      <c r="CB2354" s="10"/>
      <c r="CC2354" s="10"/>
      <c r="CD2354" s="10"/>
      <c r="CE2354" s="10"/>
      <c r="CF2354" s="10"/>
      <c r="CG2354" s="10"/>
      <c r="CH2354" s="10"/>
      <c r="CI2354" s="10"/>
      <c r="CJ2354" s="10"/>
      <c r="CK2354" s="10"/>
      <c r="CL2354" s="10"/>
      <c r="CM2354" s="10"/>
      <c r="CN2354" s="10"/>
      <c r="CO2354" s="10"/>
      <c r="CP2354" s="10"/>
      <c r="CQ2354" s="10"/>
      <c r="CR2354" s="10"/>
      <c r="CS2354" s="10"/>
      <c r="CT2354" s="10"/>
      <c r="CU2354" s="10"/>
      <c r="CV2354" s="10"/>
      <c r="CW2354" s="10"/>
      <c r="CX2354" s="10"/>
      <c r="CY2354" s="10"/>
      <c r="CZ2354" s="10"/>
      <c r="DA2354" s="10"/>
      <c r="DB2354" s="10"/>
      <c r="DC2354" s="10"/>
      <c r="DD2354" s="10"/>
      <c r="DE2354" s="10"/>
      <c r="DF2354" s="10"/>
      <c r="DG2354" s="10"/>
      <c r="DH2354" s="10"/>
      <c r="DI2354" s="10"/>
      <c r="DJ2354" s="10"/>
      <c r="DK2354" s="10"/>
      <c r="DL2354" s="10"/>
      <c r="DM2354" s="10"/>
      <c r="DN2354" s="10"/>
      <c r="DO2354" s="10"/>
      <c r="DP2354" s="10"/>
      <c r="DQ2354" s="10"/>
      <c r="DR2354" s="10"/>
      <c r="DS2354" s="10"/>
    </row>
    <row r="2355" spans="1:123" s="101" customFormat="1" ht="10.95" customHeight="1" x14ac:dyDescent="0.25">
      <c r="A2355" s="75" t="s">
        <v>348</v>
      </c>
      <c r="B2355" s="95" t="str">
        <f t="shared" ref="B2355" si="660">IF(E2355&gt;0,"Bud02 " &amp; C2355 &amp;","&amp;D2355&amp;",'"&amp;E2355&amp;"',"&amp;1*R2355)</f>
        <v>Bud02 2020,5012,'xdit02',0</v>
      </c>
      <c r="C2355" s="96">
        <f t="shared" ref="C2355" si="661">$E$5</f>
        <v>2020</v>
      </c>
      <c r="D2355" s="96">
        <v>5012</v>
      </c>
      <c r="E2355" s="97" t="str">
        <f>IF(LEFT(H2355,1) = "x",H2355,F2355)</f>
        <v>xdit02</v>
      </c>
      <c r="F2355" s="90">
        <v>530400</v>
      </c>
      <c r="G2355" s="98" t="str">
        <f>IF("xppm02"="",1,SUBSTITUTE(SUBSTITUTE("xppm02","xxp","xpp"),"xppm13","xppm08"))</f>
        <v>xppm02</v>
      </c>
      <c r="H2355" s="98" t="str">
        <f>IF("xdit02"="",1,"xdit02")</f>
        <v>xdit02</v>
      </c>
      <c r="I2355" s="98">
        <f>IF(""="",1,IF(LEFT("",1)&lt;&gt;"E","",1))</f>
        <v>1</v>
      </c>
      <c r="J2355" s="98">
        <f>IF(""="",1,IF(LEFT("",1)="E","",1))</f>
        <v>1</v>
      </c>
      <c r="K2355" s="99" t="s">
        <v>365</v>
      </c>
      <c r="L2355" s="91">
        <v>5012</v>
      </c>
      <c r="M2355" s="100" t="str">
        <f>IF(LEFT($G2355,4)="xppm","*","")</f>
        <v>*</v>
      </c>
      <c r="N2355" s="101" t="str">
        <f>UPPER(TRIM("          DIETARY CONTRACT SERVICES"))</f>
        <v>DIETARY CONTRACT SERVICES</v>
      </c>
      <c r="P2355" s="102" t="s">
        <v>366</v>
      </c>
      <c r="R2355" s="109">
        <f>IFERROR(IF(1*AB2355&gt;0,AB2355,V2355),V2355)</f>
        <v>0</v>
      </c>
      <c r="S2355" s="108"/>
      <c r="T2355" s="101">
        <f>IFERROR(IF(LEFT($G2355,4)="xppm",AD2355/VLOOKUP($G2355,$K$11:$Z$28,T$1,0),IF(LEFT($J2355,1)="E",AD2355/VLOOKUP($J2355,$K$11:$Z$28,T$1,0),AD2355/T$6)),"")</f>
        <v>0</v>
      </c>
      <c r="V2355" s="101">
        <f>IFERROR(IF(LEFT($G2355,4)="xppm",AF2355/VLOOKUP($G2355,$K$11:$Z$28,V$1,0),IF(LEFT($J2355,1)="E",AF2355/VLOOKUP($J2355,$K$11:$Z$28,V$1,0),AF2355/V$6)),"")</f>
        <v>0</v>
      </c>
      <c r="X2355" s="101">
        <f>IFERROR(IF(LEFT($G2355,4)="xppm",AH2355/VLOOKUP($G2355,$K$11:$Z$28,X$1,0),IF(LEFT($J2355,1)="E",AH2355/VLOOKUP($J2355,$K$11:$Z$28,X$1,0),AH2355/X$6)),"")</f>
        <v>0</v>
      </c>
      <c r="Z2355" s="101">
        <f>IFERROR(IF(LEFT($G2355,4)="xppm",AJ2355/VLOOKUP($G2355,$K$11:$Z$28,Z$1,0),IF(LEFT($J2355,1)="E",AJ2355/VLOOKUP($J2355,$K$11:$Z$28,Z$1,0),AJ2355/Z$6)),"")</f>
        <v>0</v>
      </c>
      <c r="AA2355" s="108"/>
      <c r="AB2355" s="99" t="str">
        <f>IFERROR(IF(LEFT($G2355,4)="xppm",AL2355/VLOOKUP($G2355,$K$11:$Z$28,AB$1,0),IF(LEFT($J2355,1)="E",AL2355/VLOOKUP($J2355,$K$11:$AB$28,AB$1,0),AL2355/AB$6)),"")</f>
        <v/>
      </c>
      <c r="AC2355" s="110"/>
      <c r="AD2355" s="14"/>
      <c r="AE2355" s="14"/>
      <c r="AF2355" s="14"/>
      <c r="AG2355" s="14"/>
      <c r="AH2355" s="14"/>
      <c r="AI2355" s="14"/>
      <c r="AJ2355" s="14">
        <v>0</v>
      </c>
      <c r="AK2355" s="65"/>
      <c r="AL2355" s="14">
        <v>0</v>
      </c>
      <c r="AM2355" s="65"/>
      <c r="AN2355" s="25"/>
      <c r="AO2355" s="25"/>
      <c r="AP2355" s="25"/>
      <c r="AQ2355" s="25"/>
      <c r="AR2355" s="25"/>
      <c r="AS2355" s="25"/>
      <c r="AT2355" s="25"/>
      <c r="AU2355" s="25"/>
      <c r="AV2355" s="25"/>
      <c r="AW2355" s="25"/>
      <c r="AX2355" s="25"/>
      <c r="AY2355" s="25"/>
      <c r="AZ2355" s="108"/>
      <c r="BA2355" s="10"/>
      <c r="BB2355" s="10"/>
      <c r="BC2355" s="10"/>
      <c r="BD2355" s="10"/>
      <c r="BE2355" s="10"/>
      <c r="BF2355" s="10"/>
      <c r="BG2355" s="10"/>
      <c r="BH2355" s="10"/>
      <c r="BI2355" s="10"/>
      <c r="BJ2355" s="10"/>
      <c r="BK2355" s="10"/>
      <c r="BL2355" s="10"/>
      <c r="BM2355" s="10"/>
      <c r="BN2355" s="10"/>
      <c r="BO2355" s="10"/>
      <c r="BP2355" s="10"/>
      <c r="BQ2355" s="10"/>
      <c r="BR2355" s="10"/>
      <c r="BS2355" s="10"/>
      <c r="BT2355" s="10"/>
      <c r="BU2355" s="10"/>
      <c r="BV2355" s="10"/>
      <c r="BW2355" s="10"/>
      <c r="BX2355" s="10"/>
      <c r="BY2355" s="10"/>
      <c r="BZ2355" s="10"/>
      <c r="CA2355" s="10"/>
      <c r="CB2355" s="10"/>
      <c r="CC2355" s="10"/>
      <c r="CD2355" s="10"/>
      <c r="CE2355" s="10"/>
      <c r="CF2355" s="10"/>
      <c r="CG2355" s="10"/>
      <c r="CH2355" s="10"/>
      <c r="CI2355" s="10"/>
      <c r="CJ2355" s="10"/>
      <c r="CK2355" s="10"/>
      <c r="CL2355" s="10"/>
      <c r="CM2355" s="10"/>
      <c r="CN2355" s="10"/>
      <c r="CO2355" s="10"/>
      <c r="CP2355" s="10"/>
      <c r="CQ2355" s="10"/>
      <c r="CR2355" s="10"/>
      <c r="CS2355" s="10"/>
      <c r="CT2355" s="10"/>
      <c r="CU2355" s="10"/>
      <c r="CV2355" s="10"/>
      <c r="CW2355" s="10"/>
      <c r="CX2355" s="10"/>
      <c r="CY2355" s="10"/>
      <c r="CZ2355" s="10"/>
      <c r="DA2355" s="10"/>
      <c r="DB2355" s="10"/>
      <c r="DC2355" s="10"/>
      <c r="DD2355" s="10"/>
      <c r="DE2355" s="10"/>
      <c r="DF2355" s="10"/>
      <c r="DG2355" s="10"/>
      <c r="DH2355" s="10"/>
      <c r="DI2355" s="10"/>
      <c r="DJ2355" s="10"/>
      <c r="DK2355" s="10"/>
      <c r="DL2355" s="10"/>
      <c r="DM2355" s="10"/>
      <c r="DN2355" s="10"/>
      <c r="DO2355" s="10"/>
      <c r="DP2355" s="10"/>
      <c r="DQ2355" s="10"/>
      <c r="DR2355" s="10"/>
      <c r="DS2355" s="10"/>
    </row>
    <row r="2356" spans="1:123" ht="4.05" customHeight="1" x14ac:dyDescent="0.25">
      <c r="A2356" s="75" t="s">
        <v>348</v>
      </c>
      <c r="E2356" s="111"/>
      <c r="F2356" s="112"/>
      <c r="T2356" s="25"/>
      <c r="U2356" s="25"/>
      <c r="V2356" s="25"/>
      <c r="W2356" s="25"/>
      <c r="X2356" s="25"/>
      <c r="Y2356" s="25"/>
      <c r="Z2356" s="25"/>
      <c r="AA2356" s="25"/>
      <c r="AB2356" s="14"/>
      <c r="AC2356" s="14"/>
    </row>
    <row r="2357" spans="1:123" s="86" customFormat="1" ht="15" customHeight="1" x14ac:dyDescent="0.25">
      <c r="A2357" s="75" t="s">
        <v>348</v>
      </c>
      <c r="B2357" s="80"/>
      <c r="C2357" s="80"/>
      <c r="D2357" s="80"/>
      <c r="E2357" s="81"/>
      <c r="F2357" s="82"/>
      <c r="G2357" s="81"/>
      <c r="H2357" s="81"/>
      <c r="I2357" s="81"/>
      <c r="J2357" s="81"/>
      <c r="K2357" s="81"/>
      <c r="L2357" s="83">
        <f>L2358</f>
        <v>5012</v>
      </c>
      <c r="M2357" s="84" t="s">
        <v>367</v>
      </c>
      <c r="N2357" s="84"/>
      <c r="O2357" s="84"/>
      <c r="P2357" s="84"/>
      <c r="Q2357" s="84"/>
      <c r="R2357" s="84"/>
      <c r="S2357" s="84"/>
      <c r="T2357" s="84"/>
      <c r="U2357" s="84"/>
      <c r="V2357" s="84"/>
      <c r="W2357" s="84"/>
      <c r="X2357" s="84"/>
      <c r="Y2357" s="84"/>
      <c r="Z2357" s="84"/>
      <c r="AA2357" s="84"/>
      <c r="AB2357" s="81"/>
      <c r="AC2357" s="81"/>
      <c r="AD2357" s="14"/>
      <c r="AE2357" s="14"/>
      <c r="AF2357" s="14"/>
      <c r="AG2357" s="14"/>
      <c r="AH2357" s="14"/>
      <c r="AI2357" s="14"/>
      <c r="AJ2357" s="14"/>
      <c r="AK2357" s="14"/>
      <c r="AL2357" s="14"/>
      <c r="AM2357" s="14"/>
      <c r="AN2357" s="85"/>
      <c r="AO2357" s="85"/>
      <c r="AP2357" s="85"/>
      <c r="AQ2357" s="85"/>
      <c r="AR2357" s="85"/>
      <c r="AS2357" s="85"/>
      <c r="AT2357" s="85"/>
      <c r="AU2357" s="85"/>
      <c r="AV2357" s="85"/>
      <c r="AW2357" s="85"/>
      <c r="AX2357" s="85"/>
      <c r="AY2357" s="85"/>
      <c r="AZ2357" s="84"/>
      <c r="BA2357" s="10"/>
      <c r="BB2357" s="10"/>
      <c r="BC2357" s="10"/>
      <c r="BD2357" s="10"/>
      <c r="BE2357" s="10"/>
      <c r="BF2357" s="10"/>
      <c r="BG2357" s="10"/>
      <c r="BH2357" s="10"/>
      <c r="BI2357" s="10"/>
      <c r="BJ2357" s="10"/>
      <c r="BK2357" s="10"/>
      <c r="BL2357" s="10"/>
      <c r="BM2357" s="10"/>
      <c r="BN2357" s="10"/>
      <c r="BO2357" s="10"/>
      <c r="BP2357" s="10"/>
      <c r="BQ2357" s="10"/>
      <c r="BR2357" s="10"/>
      <c r="BS2357" s="10"/>
      <c r="BT2357" s="10"/>
      <c r="BU2357" s="10"/>
      <c r="BV2357" s="10"/>
      <c r="BW2357" s="10"/>
      <c r="BX2357" s="10"/>
      <c r="BY2357" s="10"/>
      <c r="BZ2357" s="10"/>
      <c r="CA2357" s="10"/>
      <c r="CB2357" s="10"/>
      <c r="CC2357" s="10"/>
      <c r="CD2357" s="10"/>
      <c r="CE2357" s="10"/>
      <c r="CF2357" s="10"/>
      <c r="CG2357" s="10"/>
      <c r="CH2357" s="10"/>
      <c r="CI2357" s="10"/>
      <c r="CJ2357" s="10"/>
      <c r="CK2357" s="10"/>
      <c r="CL2357" s="10"/>
      <c r="CM2357" s="10"/>
      <c r="CN2357" s="10"/>
      <c r="CO2357" s="10"/>
      <c r="CP2357" s="10"/>
      <c r="CQ2357" s="10"/>
      <c r="CR2357" s="10"/>
      <c r="CS2357" s="10"/>
      <c r="CT2357" s="10"/>
      <c r="CU2357" s="10"/>
      <c r="CV2357" s="10"/>
      <c r="CW2357" s="10"/>
      <c r="CX2357" s="10"/>
      <c r="CY2357" s="10"/>
      <c r="CZ2357" s="10"/>
      <c r="DA2357" s="10"/>
      <c r="DB2357" s="10"/>
      <c r="DC2357" s="10"/>
      <c r="DD2357" s="10"/>
      <c r="DE2357" s="10"/>
      <c r="DF2357" s="10"/>
      <c r="DG2357" s="10"/>
      <c r="DH2357" s="10"/>
      <c r="DI2357" s="10"/>
      <c r="DJ2357" s="10"/>
      <c r="DK2357" s="10"/>
      <c r="DL2357" s="10"/>
      <c r="DM2357" s="10"/>
      <c r="DN2357" s="10"/>
      <c r="DO2357" s="10"/>
      <c r="DP2357" s="10"/>
      <c r="DQ2357" s="10"/>
      <c r="DR2357" s="10"/>
      <c r="DS2357" s="10"/>
    </row>
    <row r="2358" spans="1:123" s="101" customFormat="1" ht="10.95" customHeight="1" x14ac:dyDescent="0.25">
      <c r="A2358" s="75" t="s">
        <v>348</v>
      </c>
      <c r="B2358" s="95" t="str">
        <f t="shared" ref="B2358:B2360" si="662">IF(E2358&gt;0,"Bud02 " &amp; C2358 &amp;","&amp;D2358&amp;",'"&amp;E2358&amp;"',"&amp;1*R2358)</f>
        <v>Bud02 2020,5012,'533000',26218.5655555556</v>
      </c>
      <c r="C2358" s="96">
        <f t="shared" ref="C2358:C2360" si="663">$E$5</f>
        <v>2020</v>
      </c>
      <c r="D2358" s="96">
        <v>5012</v>
      </c>
      <c r="E2358" s="97">
        <f>IF(LEFT(H2358,1) = "x",H2358,F2358)</f>
        <v>533000</v>
      </c>
      <c r="F2358" s="90">
        <v>533000</v>
      </c>
      <c r="G2358" s="98">
        <f>IF(""="",1,SUBSTITUTE(SUBSTITUTE("","xxp","xpp"),"xppm13","xppm08"))</f>
        <v>1</v>
      </c>
      <c r="H2358" s="98">
        <f>IF(""="",1,"")</f>
        <v>1</v>
      </c>
      <c r="I2358" s="98">
        <f>IF(""="",1,IF(LEFT("",1)&lt;&gt;"E","",1))</f>
        <v>1</v>
      </c>
      <c r="J2358" s="98">
        <f>IF(""="",1,IF(LEFT("",1)="E","",1))</f>
        <v>1</v>
      </c>
      <c r="K2358" s="99" t="s">
        <v>368</v>
      </c>
      <c r="L2358" s="91">
        <v>5012</v>
      </c>
      <c r="M2358" s="100" t="str">
        <f>IF(LEFT($G2358,4)="xppm","*","")</f>
        <v/>
      </c>
      <c r="N2358" s="101" t="str">
        <f>UPPER(TRIM("          UTILITIES"))</f>
        <v>UTILITIES</v>
      </c>
      <c r="P2358" s="102" t="s">
        <v>356</v>
      </c>
      <c r="R2358" s="109">
        <f>IFERROR(IF(1*AB2358&gt;0,AB2358,V2358),V2358)</f>
        <v>26218.565555555557</v>
      </c>
      <c r="S2358" s="108"/>
      <c r="T2358" s="101">
        <f>IFERROR(IF(LEFT($G2358,4)="xppm",AD2358/VLOOKUP($G2358,$K$11:$Z$28,T$1,0),IF(LEFT($J2358,1)="E",AD2358/VLOOKUP($J2358,$K$11:$Z$28,T$1,0),AD2358/T$6)),"")</f>
        <v>27253.13</v>
      </c>
      <c r="V2358" s="101">
        <f>IFERROR(IF(LEFT($G2358,4)="xppm",AF2358/VLOOKUP($G2358,$K$11:$Z$28,V$1,0),IF(LEFT($J2358,1)="E",AF2358/VLOOKUP($J2358,$K$11:$Z$28,V$1,0),AF2358/V$6)),"")</f>
        <v>26218.565555555557</v>
      </c>
      <c r="X2358" s="101">
        <f>IFERROR(IF(LEFT($G2358,4)="xppm",AH2358/VLOOKUP($G2358,$K$11:$Z$28,X$1,0),IF(LEFT($J2358,1)="E",AH2358/VLOOKUP($J2358,$K$11:$Z$28,X$1,0),AH2358/X$6)),"")</f>
        <v>13799.964166666667</v>
      </c>
      <c r="Z2358" s="101">
        <f>IFERROR(IF(LEFT($G2358,4)="xppm",AJ2358/VLOOKUP($G2358,$K$11:$Z$28,Z$1,0),IF(LEFT($J2358,1)="E",AJ2358/VLOOKUP($J2358,$K$11:$Z$28,Z$1,0),AJ2358/Z$6)),"")</f>
        <v>34589</v>
      </c>
      <c r="AA2358" s="108"/>
      <c r="AB2358" s="99">
        <f>IFERROR(IF(LEFT($G2358,4)="xppm",AL2358/VLOOKUP($G2358,$K$11:$Z$28,AB$1,0),IF(LEFT($J2358,1)="E",AL2358/VLOOKUP($J2358,$K$11:$AB$28,AB$1,0),AL2358/AB$6)),"")</f>
        <v>0</v>
      </c>
      <c r="AC2358" s="110"/>
      <c r="AD2358" s="14">
        <v>81759.39</v>
      </c>
      <c r="AE2358" s="14"/>
      <c r="AF2358" s="14">
        <v>235967.09</v>
      </c>
      <c r="AG2358" s="14"/>
      <c r="AH2358" s="14">
        <v>165599.57</v>
      </c>
      <c r="AI2358" s="14"/>
      <c r="AJ2358" s="14">
        <v>415068</v>
      </c>
      <c r="AK2358" s="65"/>
      <c r="AL2358" s="14">
        <v>0</v>
      </c>
      <c r="AM2358" s="65"/>
      <c r="AN2358" s="25">
        <v>27594.720000000001</v>
      </c>
      <c r="AO2358" s="25">
        <v>26407.75</v>
      </c>
      <c r="AP2358" s="25">
        <v>31506.080000000002</v>
      </c>
      <c r="AQ2358" s="25">
        <v>23797.599999999999</v>
      </c>
      <c r="AR2358" s="25">
        <v>26515.27</v>
      </c>
      <c r="AS2358" s="25">
        <v>27682.61</v>
      </c>
      <c r="AT2358" s="25">
        <v>25544.67</v>
      </c>
      <c r="AU2358" s="25">
        <v>24320.87</v>
      </c>
      <c r="AV2358" s="25">
        <v>26346.68</v>
      </c>
      <c r="AW2358" s="25">
        <v>27709.33</v>
      </c>
      <c r="AX2358" s="25">
        <v>27064.87</v>
      </c>
      <c r="AY2358" s="25">
        <v>26985.19</v>
      </c>
      <c r="AZ2358" s="108"/>
      <c r="BA2358" s="10"/>
      <c r="BB2358" s="10"/>
      <c r="BC2358" s="10"/>
      <c r="BD2358" s="10"/>
      <c r="BE2358" s="10"/>
      <c r="BF2358" s="10"/>
      <c r="BG2358" s="10"/>
      <c r="BH2358" s="10"/>
      <c r="BI2358" s="10"/>
      <c r="BJ2358" s="10"/>
      <c r="BK2358" s="10"/>
      <c r="BL2358" s="10"/>
      <c r="BM2358" s="10"/>
      <c r="BN2358" s="10"/>
      <c r="BO2358" s="10"/>
      <c r="BP2358" s="10"/>
      <c r="BQ2358" s="10"/>
      <c r="BR2358" s="10"/>
      <c r="BS2358" s="10"/>
      <c r="BT2358" s="10"/>
      <c r="BU2358" s="10"/>
      <c r="BV2358" s="10"/>
      <c r="BW2358" s="10"/>
      <c r="BX2358" s="10"/>
      <c r="BY2358" s="10"/>
      <c r="BZ2358" s="10"/>
      <c r="CA2358" s="10"/>
      <c r="CB2358" s="10"/>
      <c r="CC2358" s="10"/>
      <c r="CD2358" s="10"/>
      <c r="CE2358" s="10"/>
      <c r="CF2358" s="10"/>
      <c r="CG2358" s="10"/>
      <c r="CH2358" s="10"/>
      <c r="CI2358" s="10"/>
      <c r="CJ2358" s="10"/>
      <c r="CK2358" s="10"/>
      <c r="CL2358" s="10"/>
      <c r="CM2358" s="10"/>
      <c r="CN2358" s="10"/>
      <c r="CO2358" s="10"/>
      <c r="CP2358" s="10"/>
      <c r="CQ2358" s="10"/>
      <c r="CR2358" s="10"/>
      <c r="CS2358" s="10"/>
      <c r="CT2358" s="10"/>
      <c r="CU2358" s="10"/>
      <c r="CV2358" s="10"/>
      <c r="CW2358" s="10"/>
      <c r="CX2358" s="10"/>
      <c r="CY2358" s="10"/>
      <c r="CZ2358" s="10"/>
      <c r="DA2358" s="10"/>
      <c r="DB2358" s="10"/>
      <c r="DC2358" s="10"/>
      <c r="DD2358" s="10"/>
      <c r="DE2358" s="10"/>
      <c r="DF2358" s="10"/>
      <c r="DG2358" s="10"/>
      <c r="DH2358" s="10"/>
      <c r="DI2358" s="10"/>
      <c r="DJ2358" s="10"/>
      <c r="DK2358" s="10"/>
      <c r="DL2358" s="10"/>
      <c r="DM2358" s="10"/>
      <c r="DN2358" s="10"/>
      <c r="DO2358" s="10"/>
      <c r="DP2358" s="10"/>
      <c r="DQ2358" s="10"/>
      <c r="DR2358" s="10"/>
      <c r="DS2358" s="10"/>
    </row>
    <row r="2359" spans="1:123" s="101" customFormat="1" ht="10.95" customHeight="1" x14ac:dyDescent="0.25">
      <c r="A2359" s="75" t="s">
        <v>348</v>
      </c>
      <c r="B2359" s="95" t="str">
        <f t="shared" si="662"/>
        <v>Bud02 2020,5012,'536000',6558.62888888889</v>
      </c>
      <c r="C2359" s="96">
        <f t="shared" si="663"/>
        <v>2020</v>
      </c>
      <c r="D2359" s="96">
        <v>5012</v>
      </c>
      <c r="E2359" s="97">
        <f>IF(LEFT(H2359,1) = "x",H2359,F2359)</f>
        <v>536000</v>
      </c>
      <c r="F2359" s="90">
        <v>536000</v>
      </c>
      <c r="G2359" s="98">
        <f>IF(""="",1,SUBSTITUTE(SUBSTITUTE("","xxp","xpp"),"xppm13","xppm08"))</f>
        <v>1</v>
      </c>
      <c r="H2359" s="98">
        <f>IF(""="",1,"")</f>
        <v>1</v>
      </c>
      <c r="I2359" s="98">
        <f>IF(""="",1,IF(LEFT("",1)&lt;&gt;"E","",1))</f>
        <v>1</v>
      </c>
      <c r="J2359" s="98">
        <f>IF(""="",1,IF(LEFT("",1)="E","",1))</f>
        <v>1</v>
      </c>
      <c r="K2359" s="99" t="s">
        <v>369</v>
      </c>
      <c r="L2359" s="91">
        <v>5012</v>
      </c>
      <c r="M2359" s="100" t="str">
        <f>IF(LEFT($G2359,4)="xppm","*","")</f>
        <v/>
      </c>
      <c r="N2359" s="101" t="str">
        <f>UPPER(TRIM("          REPAIRS &amp; MAINTENANCE/SUPPLIES"))</f>
        <v>REPAIRS &amp; MAINTENANCE/SUPPLIES</v>
      </c>
      <c r="P2359" s="102" t="s">
        <v>370</v>
      </c>
      <c r="R2359" s="109">
        <f>IFERROR(IF(1*AB2359&gt;0,AB2359,V2359),V2359)</f>
        <v>6558.6288888888894</v>
      </c>
      <c r="S2359" s="108"/>
      <c r="T2359" s="101">
        <f>IFERROR(IF(LEFT($G2359,4)="xppm",AD2359/VLOOKUP($G2359,$K$11:$Z$28,T$1,0),IF(LEFT($J2359,1)="E",AD2359/VLOOKUP($J2359,$K$11:$Z$28,T$1,0),AD2359/T$6)),"")</f>
        <v>8976.9566666666669</v>
      </c>
      <c r="V2359" s="101">
        <f>IFERROR(IF(LEFT($G2359,4)="xppm",AF2359/VLOOKUP($G2359,$K$11:$Z$28,V$1,0),IF(LEFT($J2359,1)="E",AF2359/VLOOKUP($J2359,$K$11:$Z$28,V$1,0),AF2359/V$6)),"")</f>
        <v>6558.6288888888894</v>
      </c>
      <c r="X2359" s="101">
        <f>IFERROR(IF(LEFT($G2359,4)="xppm",AH2359/VLOOKUP($G2359,$K$11:$Z$28,X$1,0),IF(LEFT($J2359,1)="E",AH2359/VLOOKUP($J2359,$K$11:$Z$28,X$1,0),AH2359/X$6)),"")</f>
        <v>3548.0183333333334</v>
      </c>
      <c r="Z2359" s="101">
        <f>IFERROR(IF(LEFT($G2359,4)="xppm",AJ2359/VLOOKUP($G2359,$K$11:$Z$28,Z$1,0),IF(LEFT($J2359,1)="E",AJ2359/VLOOKUP($J2359,$K$11:$Z$28,Z$1,0),AJ2359/Z$6)),"")</f>
        <v>6930.2316666666666</v>
      </c>
      <c r="AA2359" s="108"/>
      <c r="AB2359" s="99">
        <f>IFERROR(IF(LEFT($G2359,4)="xppm",AL2359/VLOOKUP($G2359,$K$11:$Z$28,AB$1,0),IF(LEFT($J2359,1)="E",AL2359/VLOOKUP($J2359,$K$11:$AB$28,AB$1,0),AL2359/AB$6)),"")</f>
        <v>0</v>
      </c>
      <c r="AC2359" s="110"/>
      <c r="AD2359" s="14">
        <v>26930.87</v>
      </c>
      <c r="AE2359" s="14"/>
      <c r="AF2359" s="14">
        <v>59027.66</v>
      </c>
      <c r="AG2359" s="14"/>
      <c r="AH2359" s="14">
        <v>42576.22</v>
      </c>
      <c r="AI2359" s="14"/>
      <c r="AJ2359" s="14">
        <v>83162.78</v>
      </c>
      <c r="AK2359" s="65"/>
      <c r="AL2359" s="14">
        <v>0</v>
      </c>
      <c r="AM2359" s="65"/>
      <c r="AN2359" s="25">
        <v>13581.33</v>
      </c>
      <c r="AO2359" s="25">
        <v>3219.85</v>
      </c>
      <c r="AP2359" s="25">
        <v>17594.97</v>
      </c>
      <c r="AQ2359" s="25">
        <v>6437.85</v>
      </c>
      <c r="AR2359" s="25">
        <v>4781.3999999999996</v>
      </c>
      <c r="AS2359" s="25">
        <v>6667.38</v>
      </c>
      <c r="AT2359" s="25">
        <v>4493.7299999999996</v>
      </c>
      <c r="AU2359" s="25">
        <v>3111.05</v>
      </c>
      <c r="AV2359" s="25">
        <v>6605.38</v>
      </c>
      <c r="AW2359" s="25">
        <v>12380.76</v>
      </c>
      <c r="AX2359" s="25">
        <v>5375.77</v>
      </c>
      <c r="AY2359" s="25">
        <v>9174.34</v>
      </c>
      <c r="AZ2359" s="108"/>
      <c r="BA2359" s="10"/>
      <c r="BB2359" s="10"/>
      <c r="BC2359" s="10"/>
      <c r="BD2359" s="10"/>
      <c r="BE2359" s="10"/>
      <c r="BF2359" s="10"/>
      <c r="BG2359" s="10"/>
      <c r="BH2359" s="10"/>
      <c r="BI2359" s="10"/>
      <c r="BJ2359" s="10"/>
      <c r="BK2359" s="10"/>
      <c r="BL2359" s="10"/>
      <c r="BM2359" s="10"/>
      <c r="BN2359" s="10"/>
      <c r="BO2359" s="10"/>
      <c r="BP2359" s="10"/>
      <c r="BQ2359" s="10"/>
      <c r="BR2359" s="10"/>
      <c r="BS2359" s="10"/>
      <c r="BT2359" s="10"/>
      <c r="BU2359" s="10"/>
      <c r="BV2359" s="10"/>
      <c r="BW2359" s="10"/>
      <c r="BX2359" s="10"/>
      <c r="BY2359" s="10"/>
      <c r="BZ2359" s="10"/>
      <c r="CA2359" s="10"/>
      <c r="CB2359" s="10"/>
      <c r="CC2359" s="10"/>
      <c r="CD2359" s="10"/>
      <c r="CE2359" s="10"/>
      <c r="CF2359" s="10"/>
      <c r="CG2359" s="10"/>
      <c r="CH2359" s="10"/>
      <c r="CI2359" s="10"/>
      <c r="CJ2359" s="10"/>
      <c r="CK2359" s="10"/>
      <c r="CL2359" s="10"/>
      <c r="CM2359" s="10"/>
      <c r="CN2359" s="10"/>
      <c r="CO2359" s="10"/>
      <c r="CP2359" s="10"/>
      <c r="CQ2359" s="10"/>
      <c r="CR2359" s="10"/>
      <c r="CS2359" s="10"/>
      <c r="CT2359" s="10"/>
      <c r="CU2359" s="10"/>
      <c r="CV2359" s="10"/>
      <c r="CW2359" s="10"/>
      <c r="CX2359" s="10"/>
      <c r="CY2359" s="10"/>
      <c r="CZ2359" s="10"/>
      <c r="DA2359" s="10"/>
      <c r="DB2359" s="10"/>
      <c r="DC2359" s="10"/>
      <c r="DD2359" s="10"/>
      <c r="DE2359" s="10"/>
      <c r="DF2359" s="10"/>
      <c r="DG2359" s="10"/>
      <c r="DH2359" s="10"/>
      <c r="DI2359" s="10"/>
      <c r="DJ2359" s="10"/>
      <c r="DK2359" s="10"/>
      <c r="DL2359" s="10"/>
      <c r="DM2359" s="10"/>
      <c r="DN2359" s="10"/>
      <c r="DO2359" s="10"/>
      <c r="DP2359" s="10"/>
      <c r="DQ2359" s="10"/>
      <c r="DR2359" s="10"/>
      <c r="DS2359" s="10"/>
    </row>
    <row r="2360" spans="1:123" s="101" customFormat="1" ht="10.95" customHeight="1" x14ac:dyDescent="0.25">
      <c r="A2360" s="75" t="s">
        <v>348</v>
      </c>
      <c r="B2360" s="95" t="str">
        <f t="shared" si="662"/>
        <v>Bud02 2020,5012,'534000',1574.34222222222</v>
      </c>
      <c r="C2360" s="96">
        <f t="shared" si="663"/>
        <v>2020</v>
      </c>
      <c r="D2360" s="96">
        <v>5012</v>
      </c>
      <c r="E2360" s="97">
        <f>IF(LEFT(H2360,1) = "x",H2360,F2360)</f>
        <v>534000</v>
      </c>
      <c r="F2360" s="90">
        <v>534000</v>
      </c>
      <c r="G2360" s="98">
        <f>IF(""="",1,SUBSTITUTE(SUBSTITUTE("","xxp","xpp"),"xppm13","xppm08"))</f>
        <v>1</v>
      </c>
      <c r="H2360" s="98">
        <f>IF(""="",1,"")</f>
        <v>1</v>
      </c>
      <c r="I2360" s="98">
        <f>IF(""="",1,IF(LEFT("",1)&lt;&gt;"E","",1))</f>
        <v>1</v>
      </c>
      <c r="J2360" s="98">
        <f>IF(""="",1,IF(LEFT("",1)="E","",1))</f>
        <v>1</v>
      </c>
      <c r="K2360" s="99" t="s">
        <v>371</v>
      </c>
      <c r="L2360" s="91">
        <v>5012</v>
      </c>
      <c r="M2360" s="100" t="str">
        <f>IF(LEFT($G2360,4)="xppm","*","")</f>
        <v/>
      </c>
      <c r="N2360" s="101" t="str">
        <f>UPPER(TRIM("          CONTRACT SERVICES"))</f>
        <v>CONTRACT SERVICES</v>
      </c>
      <c r="P2360" s="102" t="s">
        <v>370</v>
      </c>
      <c r="R2360" s="109">
        <f>IFERROR(IF(1*AB2360&gt;0,AB2360,V2360),V2360)</f>
        <v>1574.3422222222223</v>
      </c>
      <c r="S2360" s="108"/>
      <c r="T2360" s="101">
        <f>IFERROR(IF(LEFT($G2360,4)="xppm",AD2360/VLOOKUP($G2360,$K$11:$Z$28,T$1,0),IF(LEFT($J2360,1)="E",AD2360/VLOOKUP($J2360,$K$11:$Z$28,T$1,0),AD2360/T$6)),"")</f>
        <v>1406.0333333333335</v>
      </c>
      <c r="V2360" s="101">
        <f>IFERROR(IF(LEFT($G2360,4)="xppm",AF2360/VLOOKUP($G2360,$K$11:$Z$28,V$1,0),IF(LEFT($J2360,1)="E",AF2360/VLOOKUP($J2360,$K$11:$Z$28,V$1,0),AF2360/V$6)),"")</f>
        <v>1574.3422222222223</v>
      </c>
      <c r="X2360" s="101">
        <f>IFERROR(IF(LEFT($G2360,4)="xppm",AH2360/VLOOKUP($G2360,$K$11:$Z$28,X$1,0),IF(LEFT($J2360,1)="E",AH2360/VLOOKUP($J2360,$K$11:$Z$28,X$1,0),AH2360/X$6)),"")</f>
        <v>1274.0783333333334</v>
      </c>
      <c r="Z2360" s="101">
        <f>IFERROR(IF(LEFT($G2360,4)="xppm",AJ2360/VLOOKUP($G2360,$K$11:$Z$28,Z$1,0),IF(LEFT($J2360,1)="E",AJ2360/VLOOKUP($J2360,$K$11:$Z$28,Z$1,0),AJ2360/Z$6)),"")</f>
        <v>3565</v>
      </c>
      <c r="AA2360" s="108"/>
      <c r="AB2360" s="99">
        <f>IFERROR(IF(LEFT($G2360,4)="xppm",AL2360/VLOOKUP($G2360,$K$11:$Z$28,AB$1,0),IF(LEFT($J2360,1)="E",AL2360/VLOOKUP($J2360,$K$11:$AB$28,AB$1,0),AL2360/AB$6)),"")</f>
        <v>0</v>
      </c>
      <c r="AC2360" s="110"/>
      <c r="AD2360" s="14">
        <v>4218.1000000000004</v>
      </c>
      <c r="AE2360" s="14"/>
      <c r="AF2360" s="14">
        <v>14169.08</v>
      </c>
      <c r="AG2360" s="14"/>
      <c r="AH2360" s="14">
        <v>15288.94</v>
      </c>
      <c r="AI2360" s="14"/>
      <c r="AJ2360" s="14">
        <v>42780</v>
      </c>
      <c r="AK2360" s="65"/>
      <c r="AL2360" s="14">
        <v>0</v>
      </c>
      <c r="AM2360" s="65"/>
      <c r="AN2360" s="25">
        <v>1054.42</v>
      </c>
      <c r="AO2360" s="25">
        <v>370.84</v>
      </c>
      <c r="AP2360" s="25">
        <v>4838.1000000000004</v>
      </c>
      <c r="AQ2360" s="25">
        <v>550.72</v>
      </c>
      <c r="AR2360" s="25">
        <v>1107.18</v>
      </c>
      <c r="AS2360" s="25">
        <v>365.42</v>
      </c>
      <c r="AT2360" s="25">
        <v>2257.42</v>
      </c>
      <c r="AU2360" s="25">
        <v>1628.82</v>
      </c>
      <c r="AV2360" s="25">
        <v>4041.42</v>
      </c>
      <c r="AW2360" s="25">
        <v>2903.92</v>
      </c>
      <c r="AX2360" s="25">
        <v>-334.58</v>
      </c>
      <c r="AY2360" s="25">
        <v>1648.76</v>
      </c>
      <c r="AZ2360" s="108"/>
      <c r="BA2360" s="10"/>
      <c r="BB2360" s="10"/>
      <c r="BC2360" s="10"/>
      <c r="BD2360" s="10"/>
      <c r="BE2360" s="10"/>
      <c r="BF2360" s="10"/>
      <c r="BG2360" s="10"/>
      <c r="BH2360" s="10"/>
      <c r="BI2360" s="10"/>
      <c r="BJ2360" s="10"/>
      <c r="BK2360" s="10"/>
      <c r="BL2360" s="10"/>
      <c r="BM2360" s="10"/>
      <c r="BN2360" s="10"/>
      <c r="BO2360" s="10"/>
      <c r="BP2360" s="10"/>
      <c r="BQ2360" s="10"/>
      <c r="BR2360" s="10"/>
      <c r="BS2360" s="10"/>
      <c r="BT2360" s="10"/>
      <c r="BU2360" s="10"/>
      <c r="BV2360" s="10"/>
      <c r="BW2360" s="10"/>
      <c r="BX2360" s="10"/>
      <c r="BY2360" s="10"/>
      <c r="BZ2360" s="10"/>
      <c r="CA2360" s="10"/>
      <c r="CB2360" s="10"/>
      <c r="CC2360" s="10"/>
      <c r="CD2360" s="10"/>
      <c r="CE2360" s="10"/>
      <c r="CF2360" s="10"/>
      <c r="CG2360" s="10"/>
      <c r="CH2360" s="10"/>
      <c r="CI2360" s="10"/>
      <c r="CJ2360" s="10"/>
      <c r="CK2360" s="10"/>
      <c r="CL2360" s="10"/>
      <c r="CM2360" s="10"/>
      <c r="CN2360" s="10"/>
      <c r="CO2360" s="10"/>
      <c r="CP2360" s="10"/>
      <c r="CQ2360" s="10"/>
      <c r="CR2360" s="10"/>
      <c r="CS2360" s="10"/>
      <c r="CT2360" s="10"/>
      <c r="CU2360" s="10"/>
      <c r="CV2360" s="10"/>
      <c r="CW2360" s="10"/>
      <c r="CX2360" s="10"/>
      <c r="CY2360" s="10"/>
      <c r="CZ2360" s="10"/>
      <c r="DA2360" s="10"/>
      <c r="DB2360" s="10"/>
      <c r="DC2360" s="10"/>
      <c r="DD2360" s="10"/>
      <c r="DE2360" s="10"/>
      <c r="DF2360" s="10"/>
      <c r="DG2360" s="10"/>
      <c r="DH2360" s="10"/>
      <c r="DI2360" s="10"/>
      <c r="DJ2360" s="10"/>
      <c r="DK2360" s="10"/>
      <c r="DL2360" s="10"/>
      <c r="DM2360" s="10"/>
      <c r="DN2360" s="10"/>
      <c r="DO2360" s="10"/>
      <c r="DP2360" s="10"/>
      <c r="DQ2360" s="10"/>
      <c r="DR2360" s="10"/>
      <c r="DS2360" s="10"/>
    </row>
    <row r="2361" spans="1:123" ht="4.05" customHeight="1" x14ac:dyDescent="0.25">
      <c r="A2361" s="75" t="s">
        <v>348</v>
      </c>
      <c r="E2361" s="111"/>
      <c r="F2361" s="112"/>
      <c r="T2361" s="25"/>
      <c r="U2361" s="25"/>
      <c r="V2361" s="25"/>
      <c r="W2361" s="25"/>
      <c r="X2361" s="25"/>
      <c r="Y2361" s="25"/>
      <c r="Z2361" s="25"/>
      <c r="AA2361" s="25"/>
      <c r="AB2361" s="14"/>
      <c r="AC2361" s="14"/>
    </row>
    <row r="2362" spans="1:123" s="86" customFormat="1" ht="15" customHeight="1" x14ac:dyDescent="0.25">
      <c r="A2362" s="75" t="s">
        <v>348</v>
      </c>
      <c r="B2362" s="80"/>
      <c r="C2362" s="80"/>
      <c r="D2362" s="80"/>
      <c r="E2362" s="81"/>
      <c r="F2362" s="82"/>
      <c r="G2362" s="81"/>
      <c r="H2362" s="81"/>
      <c r="I2362" s="81"/>
      <c r="J2362" s="81"/>
      <c r="K2362" s="81"/>
      <c r="L2362" s="83">
        <f>L2363</f>
        <v>5012</v>
      </c>
      <c r="M2362" s="84" t="s">
        <v>372</v>
      </c>
      <c r="N2362" s="84"/>
      <c r="O2362" s="84"/>
      <c r="P2362" s="84"/>
      <c r="Q2362" s="84"/>
      <c r="R2362" s="84"/>
      <c r="S2362" s="84"/>
      <c r="T2362" s="84"/>
      <c r="U2362" s="84"/>
      <c r="V2362" s="84"/>
      <c r="W2362" s="84"/>
      <c r="X2362" s="84"/>
      <c r="Y2362" s="84"/>
      <c r="Z2362" s="84"/>
      <c r="AA2362" s="84"/>
      <c r="AB2362" s="81"/>
      <c r="AC2362" s="81"/>
      <c r="AD2362" s="14"/>
      <c r="AE2362" s="14"/>
      <c r="AF2362" s="14"/>
      <c r="AG2362" s="14"/>
      <c r="AH2362" s="14"/>
      <c r="AI2362" s="14"/>
      <c r="AJ2362" s="14"/>
      <c r="AK2362" s="14"/>
      <c r="AL2362" s="14"/>
      <c r="AM2362" s="14"/>
      <c r="AN2362" s="85"/>
      <c r="AO2362" s="85"/>
      <c r="AP2362" s="85"/>
      <c r="AQ2362" s="85"/>
      <c r="AR2362" s="85"/>
      <c r="AS2362" s="85"/>
      <c r="AT2362" s="85"/>
      <c r="AU2362" s="85"/>
      <c r="AV2362" s="85"/>
      <c r="AW2362" s="85"/>
      <c r="AX2362" s="85"/>
      <c r="AY2362" s="85"/>
      <c r="AZ2362" s="84"/>
      <c r="BA2362" s="10"/>
      <c r="BB2362" s="10"/>
      <c r="BC2362" s="10"/>
      <c r="BD2362" s="10"/>
      <c r="BE2362" s="10"/>
      <c r="BF2362" s="10"/>
      <c r="BG2362" s="10"/>
      <c r="BH2362" s="10"/>
      <c r="BI2362" s="10"/>
      <c r="BJ2362" s="10"/>
      <c r="BK2362" s="10"/>
      <c r="BL2362" s="10"/>
      <c r="BM2362" s="10"/>
      <c r="BN2362" s="10"/>
      <c r="BO2362" s="10"/>
      <c r="BP2362" s="10"/>
      <c r="BQ2362" s="10"/>
      <c r="BR2362" s="10"/>
      <c r="BS2362" s="10"/>
      <c r="BT2362" s="10"/>
      <c r="BU2362" s="10"/>
      <c r="BV2362" s="10"/>
      <c r="BW2362" s="10"/>
      <c r="BX2362" s="10"/>
      <c r="BY2362" s="10"/>
      <c r="BZ2362" s="10"/>
      <c r="CA2362" s="10"/>
      <c r="CB2362" s="10"/>
      <c r="CC2362" s="10"/>
      <c r="CD2362" s="10"/>
      <c r="CE2362" s="10"/>
      <c r="CF2362" s="10"/>
      <c r="CG2362" s="10"/>
      <c r="CH2362" s="10"/>
      <c r="CI2362" s="10"/>
      <c r="CJ2362" s="10"/>
      <c r="CK2362" s="10"/>
      <c r="CL2362" s="10"/>
      <c r="CM2362" s="10"/>
      <c r="CN2362" s="10"/>
      <c r="CO2362" s="10"/>
      <c r="CP2362" s="10"/>
      <c r="CQ2362" s="10"/>
      <c r="CR2362" s="10"/>
      <c r="CS2362" s="10"/>
      <c r="CT2362" s="10"/>
      <c r="CU2362" s="10"/>
      <c r="CV2362" s="10"/>
      <c r="CW2362" s="10"/>
      <c r="CX2362" s="10"/>
      <c r="CY2362" s="10"/>
      <c r="CZ2362" s="10"/>
      <c r="DA2362" s="10"/>
      <c r="DB2362" s="10"/>
      <c r="DC2362" s="10"/>
      <c r="DD2362" s="10"/>
      <c r="DE2362" s="10"/>
      <c r="DF2362" s="10"/>
      <c r="DG2362" s="10"/>
      <c r="DH2362" s="10"/>
      <c r="DI2362" s="10"/>
      <c r="DJ2362" s="10"/>
      <c r="DK2362" s="10"/>
      <c r="DL2362" s="10"/>
      <c r="DM2362" s="10"/>
      <c r="DN2362" s="10"/>
      <c r="DO2362" s="10"/>
      <c r="DP2362" s="10"/>
      <c r="DQ2362" s="10"/>
      <c r="DR2362" s="10"/>
      <c r="DS2362" s="10"/>
    </row>
    <row r="2363" spans="1:123" s="101" customFormat="1" ht="10.95" customHeight="1" x14ac:dyDescent="0.25">
      <c r="A2363" s="75" t="s">
        <v>348</v>
      </c>
      <c r="B2363" s="95" t="str">
        <f t="shared" ref="B2363:B2374" si="664">IF(E2363&gt;0,"Bud02 " &amp; C2363 &amp;","&amp;D2363&amp;",'"&amp;E2363&amp;"',"&amp;1*R2363)</f>
        <v>Bud02 2020,5012,'542500',1630.67</v>
      </c>
      <c r="C2363" s="96">
        <f t="shared" ref="C2363:C2374" si="665">$E$5</f>
        <v>2020</v>
      </c>
      <c r="D2363" s="96">
        <v>5012</v>
      </c>
      <c r="E2363" s="97">
        <f>IF(LEFT(H2363,1) = "x",H2363,F2363)</f>
        <v>542500</v>
      </c>
      <c r="F2363" s="90">
        <v>542500</v>
      </c>
      <c r="G2363" s="98">
        <f>IF(""="",1,SUBSTITUTE(SUBSTITUTE("","xxp","xpp"),"xppm13","xppm08"))</f>
        <v>1</v>
      </c>
      <c r="H2363" s="98">
        <f>IF(""="",1,"")</f>
        <v>1</v>
      </c>
      <c r="I2363" s="98">
        <f>IF(""="",1,IF(LEFT("",1)&lt;&gt;"E","",1))</f>
        <v>1</v>
      </c>
      <c r="J2363" s="98">
        <f>IF(""="",1,IF(LEFT("",1)="E","",1))</f>
        <v>1</v>
      </c>
      <c r="K2363" s="99" t="s">
        <v>373</v>
      </c>
      <c r="L2363" s="91">
        <v>5012</v>
      </c>
      <c r="M2363" s="100" t="str">
        <f>IF(LEFT($G2363,4)="xppm","*","")</f>
        <v/>
      </c>
      <c r="N2363" s="101" t="str">
        <f>UPPER(TRIM("          MARKETING - ADVERTISING &amp; PROMOTION"))</f>
        <v>MARKETING - ADVERTISING &amp; PROMOTION</v>
      </c>
      <c r="P2363" s="102" t="s">
        <v>374</v>
      </c>
      <c r="R2363" s="109">
        <f>IFERROR(IF(1*AB2363&gt;0,AB2363,V2363),V2363)</f>
        <v>1630.67</v>
      </c>
      <c r="S2363" s="108"/>
      <c r="T2363" s="101">
        <f>IFERROR(IF(LEFT($G2363,4)="xppm",AD2363/VLOOKUP($G2363,$K$11:$Z$28,T$1,0),IF(LEFT($J2363,1)="E",AD2363/VLOOKUP($J2363,$K$11:$Z$28,T$1,0),AD2363/T$6)),"")</f>
        <v>1476.1833333333334</v>
      </c>
      <c r="V2363" s="101">
        <f>IFERROR(IF(LEFT($G2363,4)="xppm",AF2363/VLOOKUP($G2363,$K$11:$Z$28,V$1,0),IF(LEFT($J2363,1)="E",AF2363/VLOOKUP($J2363,$K$11:$Z$28,V$1,0),AF2363/V$6)),"")</f>
        <v>1630.67</v>
      </c>
      <c r="X2363" s="101">
        <f>IFERROR(IF(LEFT($G2363,4)="xppm",AH2363/VLOOKUP($G2363,$K$11:$Z$28,X$1,0),IF(LEFT($J2363,1)="E",AH2363/VLOOKUP($J2363,$K$11:$Z$28,X$1,0),AH2363/X$6)),"")</f>
        <v>723.5725000000001</v>
      </c>
      <c r="Z2363" s="101">
        <f>IFERROR(IF(LEFT($G2363,4)="xppm",AJ2363/VLOOKUP($G2363,$K$11:$Z$28,Z$1,0),IF(LEFT($J2363,1)="E",AJ2363/VLOOKUP($J2363,$K$11:$Z$28,Z$1,0),AJ2363/Z$6)),"")</f>
        <v>2656.4491666666668</v>
      </c>
      <c r="AA2363" s="108"/>
      <c r="AB2363" s="99">
        <f>IFERROR(IF(LEFT($G2363,4)="xppm",AL2363/VLOOKUP($G2363,$K$11:$Z$28,AB$1,0),IF(LEFT($J2363,1)="E",AL2363/VLOOKUP($J2363,$K$11:$AB$28,AB$1,0),AL2363/AB$6)),"")</f>
        <v>0</v>
      </c>
      <c r="AC2363" s="110"/>
      <c r="AD2363" s="14">
        <v>4428.55</v>
      </c>
      <c r="AE2363" s="14"/>
      <c r="AF2363" s="14">
        <v>14676.03</v>
      </c>
      <c r="AG2363" s="14"/>
      <c r="AH2363" s="14">
        <v>8682.8700000000008</v>
      </c>
      <c r="AI2363" s="14"/>
      <c r="AJ2363" s="14">
        <v>31877.39</v>
      </c>
      <c r="AK2363" s="65"/>
      <c r="AL2363" s="14">
        <v>0</v>
      </c>
      <c r="AM2363" s="65"/>
      <c r="AN2363" s="25">
        <v>816</v>
      </c>
      <c r="AO2363" s="25">
        <v>604.19000000000005</v>
      </c>
      <c r="AP2363" s="25">
        <v>1673.51</v>
      </c>
      <c r="AQ2363" s="25">
        <v>917.82</v>
      </c>
      <c r="AR2363" s="25">
        <v>1315.47</v>
      </c>
      <c r="AS2363" s="25">
        <v>1227.53</v>
      </c>
      <c r="AT2363" s="25">
        <v>829.95</v>
      </c>
      <c r="AU2363" s="25">
        <v>3682.64</v>
      </c>
      <c r="AV2363" s="25">
        <v>2274.0700000000002</v>
      </c>
      <c r="AW2363" s="25">
        <v>2050.42</v>
      </c>
      <c r="AX2363" s="25">
        <v>1165.6400000000001</v>
      </c>
      <c r="AY2363" s="25">
        <v>1212.49</v>
      </c>
      <c r="AZ2363" s="108"/>
      <c r="BA2363" s="10"/>
      <c r="BB2363" s="10"/>
      <c r="BC2363" s="10"/>
      <c r="BD2363" s="10"/>
      <c r="BE2363" s="10"/>
      <c r="BF2363" s="10"/>
      <c r="BG2363" s="10"/>
      <c r="BH2363" s="10"/>
      <c r="BI2363" s="10"/>
      <c r="BJ2363" s="10"/>
      <c r="BK2363" s="10"/>
      <c r="BL2363" s="10"/>
      <c r="BM2363" s="10"/>
      <c r="BN2363" s="10"/>
      <c r="BO2363" s="10"/>
      <c r="BP2363" s="10"/>
      <c r="BQ2363" s="10"/>
      <c r="BR2363" s="10"/>
      <c r="BS2363" s="10"/>
      <c r="BT2363" s="10"/>
      <c r="BU2363" s="10"/>
      <c r="BV2363" s="10"/>
      <c r="BW2363" s="10"/>
      <c r="BX2363" s="10"/>
      <c r="BY2363" s="10"/>
      <c r="BZ2363" s="10"/>
      <c r="CA2363" s="10"/>
      <c r="CB2363" s="10"/>
      <c r="CC2363" s="10"/>
      <c r="CD2363" s="10"/>
      <c r="CE2363" s="10"/>
      <c r="CF2363" s="10"/>
      <c r="CG2363" s="10"/>
      <c r="CH2363" s="10"/>
      <c r="CI2363" s="10"/>
      <c r="CJ2363" s="10"/>
      <c r="CK2363" s="10"/>
      <c r="CL2363" s="10"/>
      <c r="CM2363" s="10"/>
      <c r="CN2363" s="10"/>
      <c r="CO2363" s="10"/>
      <c r="CP2363" s="10"/>
      <c r="CQ2363" s="10"/>
      <c r="CR2363" s="10"/>
      <c r="CS2363" s="10"/>
      <c r="CT2363" s="10"/>
      <c r="CU2363" s="10"/>
      <c r="CV2363" s="10"/>
      <c r="CW2363" s="10"/>
      <c r="CX2363" s="10"/>
      <c r="CY2363" s="10"/>
      <c r="CZ2363" s="10"/>
      <c r="DA2363" s="10"/>
      <c r="DB2363" s="10"/>
      <c r="DC2363" s="10"/>
      <c r="DD2363" s="10"/>
      <c r="DE2363" s="10"/>
      <c r="DF2363" s="10"/>
      <c r="DG2363" s="10"/>
      <c r="DH2363" s="10"/>
      <c r="DI2363" s="10"/>
      <c r="DJ2363" s="10"/>
      <c r="DK2363" s="10"/>
      <c r="DL2363" s="10"/>
      <c r="DM2363" s="10"/>
      <c r="DN2363" s="10"/>
      <c r="DO2363" s="10"/>
      <c r="DP2363" s="10"/>
      <c r="DQ2363" s="10"/>
      <c r="DR2363" s="10"/>
      <c r="DS2363" s="10"/>
    </row>
    <row r="2364" spans="1:123" s="101" customFormat="1" ht="10.95" customHeight="1" x14ac:dyDescent="0.25">
      <c r="A2364" s="75" t="s">
        <v>348</v>
      </c>
      <c r="B2364" s="95" t="str">
        <f t="shared" si="664"/>
        <v>Bud02 2020,5012,'543200',897.743333333333</v>
      </c>
      <c r="C2364" s="96">
        <f t="shared" si="665"/>
        <v>2020</v>
      </c>
      <c r="D2364" s="96">
        <v>5012</v>
      </c>
      <c r="E2364" s="97">
        <f>IF(LEFT(H2364,1) = "x",H2364,F2364)</f>
        <v>543200</v>
      </c>
      <c r="F2364" s="90">
        <v>543200</v>
      </c>
      <c r="G2364" s="98">
        <f>IF(""="",1,SUBSTITUTE(SUBSTITUTE("","xxp","xpp"),"xppm13","xppm08"))</f>
        <v>1</v>
      </c>
      <c r="H2364" s="98">
        <f>IF(""="",1,"")</f>
        <v>1</v>
      </c>
      <c r="I2364" s="98">
        <f>IF(""="",1,IF(LEFT("",1)&lt;&gt;"E","",1))</f>
        <v>1</v>
      </c>
      <c r="J2364" s="98">
        <f>IF(""="",1,IF(LEFT("",1)="E","",1))</f>
        <v>1</v>
      </c>
      <c r="K2364" s="99" t="s">
        <v>375</v>
      </c>
      <c r="L2364" s="91">
        <v>5012</v>
      </c>
      <c r="M2364" s="100" t="str">
        <f>IF(LEFT($G2364,4)="xppm","*","")</f>
        <v/>
      </c>
      <c r="N2364" s="101" t="str">
        <f>UPPER(TRIM("          CONCIERGE - RESIDENT EXPENSES"))</f>
        <v>CONCIERGE - RESIDENT EXPENSES</v>
      </c>
      <c r="P2364" s="102" t="s">
        <v>376</v>
      </c>
      <c r="R2364" s="109">
        <f>IFERROR(IF(1*AB2364&gt;0,AB2364,V2364),V2364)</f>
        <v>897.74333333333334</v>
      </c>
      <c r="S2364" s="108"/>
      <c r="T2364" s="101">
        <f>IFERROR(IF(LEFT($G2364,4)="xppm",AD2364/VLOOKUP($G2364,$K$11:$Z$28,T$1,0),IF(LEFT($J2364,1)="E",AD2364/VLOOKUP($J2364,$K$11:$Z$28,T$1,0),AD2364/T$6)),"")</f>
        <v>692.69333333333327</v>
      </c>
      <c r="V2364" s="101">
        <f>IFERROR(IF(LEFT($G2364,4)="xppm",AF2364/VLOOKUP($G2364,$K$11:$Z$28,V$1,0),IF(LEFT($J2364,1)="E",AF2364/VLOOKUP($J2364,$K$11:$Z$28,V$1,0),AF2364/V$6)),"")</f>
        <v>897.74333333333334</v>
      </c>
      <c r="X2364" s="101">
        <f>IFERROR(IF(LEFT($G2364,4)="xppm",AH2364/VLOOKUP($G2364,$K$11:$Z$28,X$1,0),IF(LEFT($J2364,1)="E",AH2364/VLOOKUP($J2364,$K$11:$Z$28,X$1,0),AH2364/X$6)),"")</f>
        <v>237.17750000000001</v>
      </c>
      <c r="Z2364" s="101">
        <f>IFERROR(IF(LEFT($G2364,4)="xppm",AJ2364/VLOOKUP($G2364,$K$11:$Z$28,Z$1,0),IF(LEFT($J2364,1)="E",AJ2364/VLOOKUP($J2364,$K$11:$Z$28,Z$1,0),AJ2364/Z$6)),"")</f>
        <v>651</v>
      </c>
      <c r="AA2364" s="108"/>
      <c r="AB2364" s="99">
        <f>IFERROR(IF(LEFT($G2364,4)="xppm",AL2364/VLOOKUP($G2364,$K$11:$Z$28,AB$1,0),IF(LEFT($J2364,1)="E",AL2364/VLOOKUP($J2364,$K$11:$AB$28,AB$1,0),AL2364/AB$6)),"")</f>
        <v>0</v>
      </c>
      <c r="AC2364" s="110"/>
      <c r="AD2364" s="14">
        <v>2078.08</v>
      </c>
      <c r="AE2364" s="14"/>
      <c r="AF2364" s="14">
        <v>8079.69</v>
      </c>
      <c r="AG2364" s="14"/>
      <c r="AH2364" s="14">
        <v>2846.13</v>
      </c>
      <c r="AI2364" s="14"/>
      <c r="AJ2364" s="14">
        <v>7812</v>
      </c>
      <c r="AK2364" s="65"/>
      <c r="AL2364" s="14">
        <v>0</v>
      </c>
      <c r="AM2364" s="65"/>
      <c r="AN2364" s="25">
        <v>145.31</v>
      </c>
      <c r="AO2364" s="25">
        <v>0</v>
      </c>
      <c r="AP2364" s="25">
        <v>1272.8399999999999</v>
      </c>
      <c r="AQ2364" s="25">
        <v>499.75</v>
      </c>
      <c r="AR2364" s="25">
        <v>323.75</v>
      </c>
      <c r="AS2364" s="25">
        <v>4204.13</v>
      </c>
      <c r="AT2364" s="25">
        <v>378.09</v>
      </c>
      <c r="AU2364" s="25">
        <v>70.930000000000007</v>
      </c>
      <c r="AV2364" s="25">
        <v>524.96</v>
      </c>
      <c r="AW2364" s="25">
        <v>1102.1300000000001</v>
      </c>
      <c r="AX2364" s="25">
        <v>354.77</v>
      </c>
      <c r="AY2364" s="25">
        <v>621.17999999999995</v>
      </c>
      <c r="AZ2364" s="108"/>
      <c r="BA2364" s="10"/>
      <c r="BB2364" s="10"/>
      <c r="BC2364" s="10"/>
      <c r="BD2364" s="10"/>
      <c r="BE2364" s="10"/>
      <c r="BF2364" s="10"/>
      <c r="BG2364" s="10"/>
      <c r="BH2364" s="10"/>
      <c r="BI2364" s="10"/>
      <c r="BJ2364" s="10"/>
      <c r="BK2364" s="10"/>
      <c r="BL2364" s="10"/>
      <c r="BM2364" s="10"/>
      <c r="BN2364" s="10"/>
      <c r="BO2364" s="10"/>
      <c r="BP2364" s="10"/>
      <c r="BQ2364" s="10"/>
      <c r="BR2364" s="10"/>
      <c r="BS2364" s="10"/>
      <c r="BT2364" s="10"/>
      <c r="BU2364" s="10"/>
      <c r="BV2364" s="10"/>
      <c r="BW2364" s="10"/>
      <c r="BX2364" s="10"/>
      <c r="BY2364" s="10"/>
      <c r="BZ2364" s="10"/>
      <c r="CA2364" s="10"/>
      <c r="CB2364" s="10"/>
      <c r="CC2364" s="10"/>
      <c r="CD2364" s="10"/>
      <c r="CE2364" s="10"/>
      <c r="CF2364" s="10"/>
      <c r="CG2364" s="10"/>
      <c r="CH2364" s="10"/>
      <c r="CI2364" s="10"/>
      <c r="CJ2364" s="10"/>
      <c r="CK2364" s="10"/>
      <c r="CL2364" s="10"/>
      <c r="CM2364" s="10"/>
      <c r="CN2364" s="10"/>
      <c r="CO2364" s="10"/>
      <c r="CP2364" s="10"/>
      <c r="CQ2364" s="10"/>
      <c r="CR2364" s="10"/>
      <c r="CS2364" s="10"/>
      <c r="CT2364" s="10"/>
      <c r="CU2364" s="10"/>
      <c r="CV2364" s="10"/>
      <c r="CW2364" s="10"/>
      <c r="CX2364" s="10"/>
      <c r="CY2364" s="10"/>
      <c r="CZ2364" s="10"/>
      <c r="DA2364" s="10"/>
      <c r="DB2364" s="10"/>
      <c r="DC2364" s="10"/>
      <c r="DD2364" s="10"/>
      <c r="DE2364" s="10"/>
      <c r="DF2364" s="10"/>
      <c r="DG2364" s="10"/>
      <c r="DH2364" s="10"/>
      <c r="DI2364" s="10"/>
      <c r="DJ2364" s="10"/>
      <c r="DK2364" s="10"/>
      <c r="DL2364" s="10"/>
      <c r="DM2364" s="10"/>
      <c r="DN2364" s="10"/>
      <c r="DO2364" s="10"/>
      <c r="DP2364" s="10"/>
      <c r="DQ2364" s="10"/>
      <c r="DR2364" s="10"/>
      <c r="DS2364" s="10"/>
    </row>
    <row r="2365" spans="1:123" s="101" customFormat="1" ht="10.95" customHeight="1" x14ac:dyDescent="0.25">
      <c r="A2365" s="75" t="s">
        <v>348</v>
      </c>
      <c r="B2365" s="95" t="str">
        <f t="shared" si="664"/>
        <v>Bud02 2020,5012,'xga002',0.00212855807599453</v>
      </c>
      <c r="C2365" s="96">
        <f t="shared" si="665"/>
        <v>2020</v>
      </c>
      <c r="D2365" s="96">
        <v>5012</v>
      </c>
      <c r="E2365" s="97" t="str">
        <f>IF(LEFT(H2365,1) = "x",H2365,F2365)</f>
        <v>xga002</v>
      </c>
      <c r="F2365" s="90">
        <v>546000</v>
      </c>
      <c r="G2365" s="98">
        <f>IF(""="",1,SUBSTITUTE(SUBSTITUTE("","xxp","xpp"),"xppm13","xppm08"))</f>
        <v>1</v>
      </c>
      <c r="H2365" s="98" t="str">
        <f>IF("xga002"="",1,"xga002")</f>
        <v>xga002</v>
      </c>
      <c r="I2365" s="98">
        <f>IF("E1z"="",1,IF(LEFT("E1z",1)&lt;&gt;"E","E1z",1))</f>
        <v>1</v>
      </c>
      <c r="J2365" s="98" t="str">
        <f>IF("E1z"="",1,IF(LEFT("E1z",1)="E","E1z",1))</f>
        <v>E1z</v>
      </c>
      <c r="K2365" s="99" t="s">
        <v>377</v>
      </c>
      <c r="L2365" s="91">
        <v>5012</v>
      </c>
      <c r="M2365" s="100" t="str">
        <f>IF(LEFT($G2365,4)="xppm","*","")</f>
        <v/>
      </c>
      <c r="N2365" s="101" t="str">
        <f>UPPER(TRIM("          FINANCIAL CONSULTING FEES"))</f>
        <v>FINANCIAL CONSULTING FEES</v>
      </c>
      <c r="P2365" s="102" t="s">
        <v>356</v>
      </c>
      <c r="R2365" s="109">
        <f>IFERROR(IF(1*AB2365&gt;0,AB2365,V2365),V2365)</f>
        <v>2.1285580759945262E-3</v>
      </c>
      <c r="S2365" s="108"/>
      <c r="T2365" s="101">
        <f>IFERROR(IF(LEFT($G2365,4)="xppm",AD2365/VLOOKUP($G2365,$K$11:$Z$28,T$1,0),IF(LEFT($J2365,1)="E",AD2365/VLOOKUP($J2365,$K$11:$Z$28,T$1,0),AD2365/T$6)),"")</f>
        <v>2.111584127770592E-3</v>
      </c>
      <c r="V2365" s="101">
        <f>IFERROR(IF(LEFT($G2365,4)="xppm",AF2365/VLOOKUP($G2365,$K$11:$Z$28,V$1,0),IF(LEFT($J2365,1)="E",AF2365/VLOOKUP($J2365,$K$11:$Z$28,V$1,0),AF2365/V$6)),"")</f>
        <v>2.1285580759945262E-3</v>
      </c>
      <c r="X2365" s="101">
        <f>IFERROR(IF(LEFT($G2365,4)="xppm",AH2365/VLOOKUP($G2365,$K$11:$Z$28,X$1,0),IF(LEFT($J2365,1)="E",AH2365/VLOOKUP($J2365,$K$11:$Z$28,X$1,0),AH2365/X$6)),"")</f>
        <v>1.3282470911022107E-3</v>
      </c>
      <c r="Z2365" s="101">
        <f>IFERROR(IF(LEFT($G2365,4)="xppm",AJ2365/VLOOKUP($G2365,$K$11:$Z$28,Z$1,0),IF(LEFT($J2365,1)="E",AJ2365/VLOOKUP($J2365,$K$11:$Z$28,Z$1,0),AJ2365/Z$6)),"")</f>
        <v>2.2381291363462647E-3</v>
      </c>
      <c r="AA2365" s="108"/>
      <c r="AB2365" s="99" t="str">
        <f>IFERROR(IF(LEFT($G2365,4)="xppm",AL2365/VLOOKUP($G2365,$K$11:$Z$28,AB$1,0),IF(LEFT($J2365,1)="E",AL2365/VLOOKUP($J2365,$K$11:$AB$28,AB$1,0),AL2365/AB$6)),"")</f>
        <v/>
      </c>
      <c r="AC2365" s="110"/>
      <c r="AD2365" s="14">
        <v>234046.78</v>
      </c>
      <c r="AE2365" s="14"/>
      <c r="AF2365" s="14">
        <v>709562.61</v>
      </c>
      <c r="AG2365" s="14"/>
      <c r="AH2365" s="14">
        <v>481647.85</v>
      </c>
      <c r="AI2365" s="14"/>
      <c r="AJ2365" s="14">
        <v>944248.51487099996</v>
      </c>
      <c r="AK2365" s="65"/>
      <c r="AL2365" s="14">
        <v>0</v>
      </c>
      <c r="AM2365" s="65"/>
      <c r="AN2365" s="25">
        <v>84323.87</v>
      </c>
      <c r="AO2365" s="25">
        <v>76968.28</v>
      </c>
      <c r="AP2365" s="25">
        <v>80159.27</v>
      </c>
      <c r="AQ2365" s="25">
        <v>83472.23</v>
      </c>
      <c r="AR2365" s="25">
        <v>76638.52</v>
      </c>
      <c r="AS2365" s="25">
        <v>77072.160000000003</v>
      </c>
      <c r="AT2365" s="25">
        <v>78156.89</v>
      </c>
      <c r="AU2365" s="25">
        <v>80341.52</v>
      </c>
      <c r="AV2365" s="25">
        <v>79834.509999999995</v>
      </c>
      <c r="AW2365" s="25">
        <v>82310.789999999994</v>
      </c>
      <c r="AX2365" s="25">
        <v>77155.41</v>
      </c>
      <c r="AY2365" s="25">
        <v>74580.58</v>
      </c>
      <c r="AZ2365" s="108"/>
      <c r="BA2365" s="10"/>
      <c r="BB2365" s="10"/>
      <c r="BC2365" s="10"/>
      <c r="BD2365" s="10"/>
      <c r="BE2365" s="10"/>
      <c r="BF2365" s="10"/>
      <c r="BG2365" s="10"/>
      <c r="BH2365" s="10"/>
      <c r="BI2365" s="10"/>
      <c r="BJ2365" s="10"/>
      <c r="BK2365" s="10"/>
      <c r="BL2365" s="10"/>
      <c r="BM2365" s="10"/>
      <c r="BN2365" s="10"/>
      <c r="BO2365" s="10"/>
      <c r="BP2365" s="10"/>
      <c r="BQ2365" s="10"/>
      <c r="BR2365" s="10"/>
      <c r="BS2365" s="10"/>
      <c r="BT2365" s="10"/>
      <c r="BU2365" s="10"/>
      <c r="BV2365" s="10"/>
      <c r="BW2365" s="10"/>
      <c r="BX2365" s="10"/>
      <c r="BY2365" s="10"/>
      <c r="BZ2365" s="10"/>
      <c r="CA2365" s="10"/>
      <c r="CB2365" s="10"/>
      <c r="CC2365" s="10"/>
      <c r="CD2365" s="10"/>
      <c r="CE2365" s="10"/>
      <c r="CF2365" s="10"/>
      <c r="CG2365" s="10"/>
      <c r="CH2365" s="10"/>
      <c r="CI2365" s="10"/>
      <c r="CJ2365" s="10"/>
      <c r="CK2365" s="10"/>
      <c r="CL2365" s="10"/>
      <c r="CM2365" s="10"/>
      <c r="CN2365" s="10"/>
      <c r="CO2365" s="10"/>
      <c r="CP2365" s="10"/>
      <c r="CQ2365" s="10"/>
      <c r="CR2365" s="10"/>
      <c r="CS2365" s="10"/>
      <c r="CT2365" s="10"/>
      <c r="CU2365" s="10"/>
      <c r="CV2365" s="10"/>
      <c r="CW2365" s="10"/>
      <c r="CX2365" s="10"/>
      <c r="CY2365" s="10"/>
      <c r="CZ2365" s="10"/>
      <c r="DA2365" s="10"/>
      <c r="DB2365" s="10"/>
      <c r="DC2365" s="10"/>
      <c r="DD2365" s="10"/>
      <c r="DE2365" s="10"/>
      <c r="DF2365" s="10"/>
      <c r="DG2365" s="10"/>
      <c r="DH2365" s="10"/>
      <c r="DI2365" s="10"/>
      <c r="DJ2365" s="10"/>
      <c r="DK2365" s="10"/>
      <c r="DL2365" s="10"/>
      <c r="DM2365" s="10"/>
      <c r="DN2365" s="10"/>
      <c r="DO2365" s="10"/>
      <c r="DP2365" s="10"/>
      <c r="DQ2365" s="10"/>
      <c r="DR2365" s="10"/>
      <c r="DS2365" s="10"/>
    </row>
    <row r="2366" spans="1:123" s="101" customFormat="1" ht="10.95" customHeight="1" x14ac:dyDescent="0.25">
      <c r="A2366" s="75" t="s">
        <v>348</v>
      </c>
      <c r="B2366" s="95" t="str">
        <f t="shared" si="664"/>
        <v>Bud02 2020,5012,'505300',10009.1633333333</v>
      </c>
      <c r="C2366" s="96">
        <f t="shared" si="665"/>
        <v>2020</v>
      </c>
      <c r="D2366" s="96">
        <v>5012</v>
      </c>
      <c r="E2366" s="97">
        <f>IF(LEFT(H2366,1) = "x",H2366,F2366)</f>
        <v>505300</v>
      </c>
      <c r="F2366" s="90">
        <v>505300</v>
      </c>
      <c r="G2366" s="98">
        <f>IF(""="",1,SUBSTITUTE(SUBSTITUTE("","xxp","xpp"),"xppm13","xppm08"))</f>
        <v>1</v>
      </c>
      <c r="H2366" s="98">
        <f>IF(""="",1,"")</f>
        <v>1</v>
      </c>
      <c r="I2366" s="98">
        <f>IF(""="",1,IF(LEFT("",1)&lt;&gt;"E","",1))</f>
        <v>1</v>
      </c>
      <c r="J2366" s="98">
        <f>IF(""="",1,IF(LEFT("",1)="E","",1))</f>
        <v>1</v>
      </c>
      <c r="K2366" s="99" t="s">
        <v>378</v>
      </c>
      <c r="L2366" s="91">
        <v>5012</v>
      </c>
      <c r="M2366" s="100" t="str">
        <f>IF(LEFT($G2366,4)="xppm","*","")</f>
        <v/>
      </c>
      <c r="N2366" s="101" t="str">
        <f>UPPER(TRIM("          PROFESSIONAL FEES"))</f>
        <v>PROFESSIONAL FEES</v>
      </c>
      <c r="P2366" s="102" t="s">
        <v>356</v>
      </c>
      <c r="R2366" s="109">
        <f>IFERROR(IF(1*AB2366&gt;0,AB2366,V2366),V2366)</f>
        <v>10009.163333333334</v>
      </c>
      <c r="S2366" s="108"/>
      <c r="T2366" s="101">
        <f>IFERROR(IF(LEFT($G2366,4)="xppm",AD2366/VLOOKUP($G2366,$K$11:$Z$28,T$1,0),IF(LEFT($J2366,1)="E",AD2366/VLOOKUP($J2366,$K$11:$Z$28,T$1,0),AD2366/T$6)),"")</f>
        <v>8751.33</v>
      </c>
      <c r="V2366" s="101">
        <f>IFERROR(IF(LEFT($G2366,4)="xppm",AF2366/VLOOKUP($G2366,$K$11:$Z$28,V$1,0),IF(LEFT($J2366,1)="E",AF2366/VLOOKUP($J2366,$K$11:$Z$28,V$1,0),AF2366/V$6)),"")</f>
        <v>10009.163333333334</v>
      </c>
      <c r="X2366" s="101">
        <f>IFERROR(IF(LEFT($G2366,4)="xppm",AH2366/VLOOKUP($G2366,$K$11:$Z$28,X$1,0),IF(LEFT($J2366,1)="E",AH2366/VLOOKUP($J2366,$K$11:$Z$28,X$1,0),AH2366/X$6)),"")</f>
        <v>2342.8808333333332</v>
      </c>
      <c r="Z2366" s="101">
        <f>IFERROR(IF(LEFT($G2366,4)="xppm",AJ2366/VLOOKUP($G2366,$K$11:$Z$28,Z$1,0),IF(LEFT($J2366,1)="E",AJ2366/VLOOKUP($J2366,$K$11:$Z$28,Z$1,0),AJ2366/Z$6)),"")</f>
        <v>9125.2383333333328</v>
      </c>
      <c r="AA2366" s="108"/>
      <c r="AB2366" s="99">
        <f>IFERROR(IF(LEFT($G2366,4)="xppm",AL2366/VLOOKUP($G2366,$K$11:$Z$28,AB$1,0),IF(LEFT($J2366,1)="E",AL2366/VLOOKUP($J2366,$K$11:$AB$28,AB$1,0),AL2366/AB$6)),"")</f>
        <v>0</v>
      </c>
      <c r="AC2366" s="110"/>
      <c r="AD2366" s="14">
        <v>26253.99</v>
      </c>
      <c r="AE2366" s="14"/>
      <c r="AF2366" s="14">
        <v>90082.47</v>
      </c>
      <c r="AG2366" s="14"/>
      <c r="AH2366" s="14">
        <v>28114.57</v>
      </c>
      <c r="AI2366" s="14"/>
      <c r="AJ2366" s="14">
        <v>109502.86</v>
      </c>
      <c r="AK2366" s="65"/>
      <c r="AL2366" s="14">
        <v>0</v>
      </c>
      <c r="AM2366" s="65"/>
      <c r="AN2366" s="25">
        <v>237.6</v>
      </c>
      <c r="AO2366" s="25">
        <v>444.78</v>
      </c>
      <c r="AP2366" s="25">
        <v>2896.87</v>
      </c>
      <c r="AQ2366" s="25">
        <v>6580.26</v>
      </c>
      <c r="AR2366" s="25">
        <v>10113.74</v>
      </c>
      <c r="AS2366" s="25">
        <v>7976.59</v>
      </c>
      <c r="AT2366" s="25">
        <v>9997.52</v>
      </c>
      <c r="AU2366" s="25">
        <v>17977.66</v>
      </c>
      <c r="AV2366" s="25">
        <v>11182.71</v>
      </c>
      <c r="AW2366" s="25">
        <v>9612.98</v>
      </c>
      <c r="AX2366" s="25">
        <v>9668.7099999999991</v>
      </c>
      <c r="AY2366" s="25">
        <v>6972.3</v>
      </c>
      <c r="AZ2366" s="108"/>
      <c r="BA2366" s="10"/>
      <c r="BB2366" s="10"/>
      <c r="BC2366" s="10"/>
      <c r="BD2366" s="10"/>
      <c r="BE2366" s="10"/>
      <c r="BF2366" s="10"/>
      <c r="BG2366" s="10"/>
      <c r="BH2366" s="10"/>
      <c r="BI2366" s="10"/>
      <c r="BJ2366" s="10"/>
      <c r="BK2366" s="10"/>
      <c r="BL2366" s="10"/>
      <c r="BM2366" s="10"/>
      <c r="BN2366" s="10"/>
      <c r="BO2366" s="10"/>
      <c r="BP2366" s="10"/>
      <c r="BQ2366" s="10"/>
      <c r="BR2366" s="10"/>
      <c r="BS2366" s="10"/>
      <c r="BT2366" s="10"/>
      <c r="BU2366" s="10"/>
      <c r="BV2366" s="10"/>
      <c r="BW2366" s="10"/>
      <c r="BX2366" s="10"/>
      <c r="BY2366" s="10"/>
      <c r="BZ2366" s="10"/>
      <c r="CA2366" s="10"/>
      <c r="CB2366" s="10"/>
      <c r="CC2366" s="10"/>
      <c r="CD2366" s="10"/>
      <c r="CE2366" s="10"/>
      <c r="CF2366" s="10"/>
      <c r="CG2366" s="10"/>
      <c r="CH2366" s="10"/>
      <c r="CI2366" s="10"/>
      <c r="CJ2366" s="10"/>
      <c r="CK2366" s="10"/>
      <c r="CL2366" s="10"/>
      <c r="CM2366" s="10"/>
      <c r="CN2366" s="10"/>
      <c r="CO2366" s="10"/>
      <c r="CP2366" s="10"/>
      <c r="CQ2366" s="10"/>
      <c r="CR2366" s="10"/>
      <c r="CS2366" s="10"/>
      <c r="CT2366" s="10"/>
      <c r="CU2366" s="10"/>
      <c r="CV2366" s="10"/>
      <c r="CW2366" s="10"/>
      <c r="CX2366" s="10"/>
      <c r="CY2366" s="10"/>
      <c r="CZ2366" s="10"/>
      <c r="DA2366" s="10"/>
      <c r="DB2366" s="10"/>
      <c r="DC2366" s="10"/>
      <c r="DD2366" s="10"/>
      <c r="DE2366" s="10"/>
      <c r="DF2366" s="10"/>
      <c r="DG2366" s="10"/>
      <c r="DH2366" s="10"/>
      <c r="DI2366" s="10"/>
      <c r="DJ2366" s="10"/>
      <c r="DK2366" s="10"/>
      <c r="DL2366" s="10"/>
      <c r="DM2366" s="10"/>
      <c r="DN2366" s="10"/>
      <c r="DO2366" s="10"/>
      <c r="DP2366" s="10"/>
      <c r="DQ2366" s="10"/>
      <c r="DR2366" s="10"/>
      <c r="DS2366" s="10"/>
    </row>
    <row r="2367" spans="1:123" s="101" customFormat="1" ht="10.95" customHeight="1" x14ac:dyDescent="0.25">
      <c r="A2367" s="75" t="s">
        <v>348</v>
      </c>
      <c r="B2367" s="95" t="str">
        <f t="shared" si="664"/>
        <v>Bud02 2020,5012,'548000',2863.86555555556</v>
      </c>
      <c r="C2367" s="96">
        <f t="shared" si="665"/>
        <v>2020</v>
      </c>
      <c r="D2367" s="96">
        <v>5012</v>
      </c>
      <c r="E2367" s="97">
        <f>IF(LEFT(H2367,1) = "x",H2367,F2367)</f>
        <v>548000</v>
      </c>
      <c r="F2367" s="90">
        <v>548000</v>
      </c>
      <c r="G2367" s="98">
        <f>IF(""="",1,SUBSTITUTE(SUBSTITUTE("","xxp","xpp"),"xppm13","xppm08"))</f>
        <v>1</v>
      </c>
      <c r="H2367" s="98">
        <f>IF(""="",1,"")</f>
        <v>1</v>
      </c>
      <c r="I2367" s="98">
        <f>IF(""="",1,IF(LEFT("",1)&lt;&gt;"E","",1))</f>
        <v>1</v>
      </c>
      <c r="J2367" s="98">
        <f>IF(""="",1,IF(LEFT("",1)="E","",1))</f>
        <v>1</v>
      </c>
      <c r="K2367" s="99" t="s">
        <v>379</v>
      </c>
      <c r="L2367" s="91">
        <v>5012</v>
      </c>
      <c r="M2367" s="100" t="str">
        <f>IF(LEFT($G2367,4)="xppm","*","")</f>
        <v/>
      </c>
      <c r="N2367" s="101" t="str">
        <f>UPPER(TRIM("          CABLE TV/INTERNET"))</f>
        <v>CABLE TV/INTERNET</v>
      </c>
      <c r="P2367" s="102" t="s">
        <v>370</v>
      </c>
      <c r="R2367" s="109">
        <f>IFERROR(IF(1*AB2367&gt;0,AB2367,V2367),V2367)</f>
        <v>2863.8655555555556</v>
      </c>
      <c r="S2367" s="108"/>
      <c r="T2367" s="101">
        <f>IFERROR(IF(LEFT($G2367,4)="xppm",AD2367/VLOOKUP($G2367,$K$11:$Z$28,T$1,0),IF(LEFT($J2367,1)="E",AD2367/VLOOKUP($J2367,$K$11:$Z$28,T$1,0),AD2367/T$6)),"")</f>
        <v>2913.6566666666663</v>
      </c>
      <c r="V2367" s="101">
        <f>IFERROR(IF(LEFT($G2367,4)="xppm",AF2367/VLOOKUP($G2367,$K$11:$Z$28,V$1,0),IF(LEFT($J2367,1)="E",AF2367/VLOOKUP($J2367,$K$11:$Z$28,V$1,0),AF2367/V$6)),"")</f>
        <v>2863.8655555555556</v>
      </c>
      <c r="X2367" s="101">
        <f>IFERROR(IF(LEFT($G2367,4)="xppm",AH2367/VLOOKUP($G2367,$K$11:$Z$28,X$1,0),IF(LEFT($J2367,1)="E",AH2367/VLOOKUP($J2367,$K$11:$Z$28,X$1,0),AH2367/X$6)),"")</f>
        <v>1387.4541666666667</v>
      </c>
      <c r="Z2367" s="101">
        <f>IFERROR(IF(LEFT($G2367,4)="xppm",AJ2367/VLOOKUP($G2367,$K$11:$Z$28,Z$1,0),IF(LEFT($J2367,1)="E",AJ2367/VLOOKUP($J2367,$K$11:$Z$28,Z$1,0),AJ2367/Z$6)),"")</f>
        <v>2901.6849999999999</v>
      </c>
      <c r="AA2367" s="108"/>
      <c r="AB2367" s="99">
        <f>IFERROR(IF(LEFT($G2367,4)="xppm",AL2367/VLOOKUP($G2367,$K$11:$Z$28,AB$1,0),IF(LEFT($J2367,1)="E",AL2367/VLOOKUP($J2367,$K$11:$AB$28,AB$1,0),AL2367/AB$6)),"")</f>
        <v>0</v>
      </c>
      <c r="AC2367" s="110"/>
      <c r="AD2367" s="14">
        <v>8740.9699999999993</v>
      </c>
      <c r="AE2367" s="14"/>
      <c r="AF2367" s="14">
        <v>25774.79</v>
      </c>
      <c r="AG2367" s="14"/>
      <c r="AH2367" s="14">
        <v>16649.45</v>
      </c>
      <c r="AI2367" s="14"/>
      <c r="AJ2367" s="14">
        <v>34820.22</v>
      </c>
      <c r="AK2367" s="65"/>
      <c r="AL2367" s="14">
        <v>0</v>
      </c>
      <c r="AM2367" s="65"/>
      <c r="AN2367" s="25">
        <v>2308.98</v>
      </c>
      <c r="AO2367" s="25">
        <v>3258.33</v>
      </c>
      <c r="AP2367" s="25">
        <v>2942.36</v>
      </c>
      <c r="AQ2367" s="25">
        <v>2831.37</v>
      </c>
      <c r="AR2367" s="25">
        <v>3012.01</v>
      </c>
      <c r="AS2367" s="25">
        <v>2949.02</v>
      </c>
      <c r="AT2367" s="25">
        <v>2947.43</v>
      </c>
      <c r="AU2367" s="25">
        <v>2946.99</v>
      </c>
      <c r="AV2367" s="25">
        <v>2347</v>
      </c>
      <c r="AW2367" s="25">
        <v>3506.98</v>
      </c>
      <c r="AX2367" s="25">
        <v>2916.99</v>
      </c>
      <c r="AY2367" s="25">
        <v>2317</v>
      </c>
      <c r="AZ2367" s="108"/>
      <c r="BA2367" s="10"/>
      <c r="BB2367" s="10"/>
      <c r="BC2367" s="10"/>
      <c r="BD2367" s="10"/>
      <c r="BE2367" s="10"/>
      <c r="BF2367" s="10"/>
      <c r="BG2367" s="10"/>
      <c r="BH2367" s="10"/>
      <c r="BI2367" s="10"/>
      <c r="BJ2367" s="10"/>
      <c r="BK2367" s="10"/>
      <c r="BL2367" s="10"/>
      <c r="BM2367" s="10"/>
      <c r="BN2367" s="10"/>
      <c r="BO2367" s="10"/>
      <c r="BP2367" s="10"/>
      <c r="BQ2367" s="10"/>
      <c r="BR2367" s="10"/>
      <c r="BS2367" s="10"/>
      <c r="BT2367" s="10"/>
      <c r="BU2367" s="10"/>
      <c r="BV2367" s="10"/>
      <c r="BW2367" s="10"/>
      <c r="BX2367" s="10"/>
      <c r="BY2367" s="10"/>
      <c r="BZ2367" s="10"/>
      <c r="CA2367" s="10"/>
      <c r="CB2367" s="10"/>
      <c r="CC2367" s="10"/>
      <c r="CD2367" s="10"/>
      <c r="CE2367" s="10"/>
      <c r="CF2367" s="10"/>
      <c r="CG2367" s="10"/>
      <c r="CH2367" s="10"/>
      <c r="CI2367" s="10"/>
      <c r="CJ2367" s="10"/>
      <c r="CK2367" s="10"/>
      <c r="CL2367" s="10"/>
      <c r="CM2367" s="10"/>
      <c r="CN2367" s="10"/>
      <c r="CO2367" s="10"/>
      <c r="CP2367" s="10"/>
      <c r="CQ2367" s="10"/>
      <c r="CR2367" s="10"/>
      <c r="CS2367" s="10"/>
      <c r="CT2367" s="10"/>
      <c r="CU2367" s="10"/>
      <c r="CV2367" s="10"/>
      <c r="CW2367" s="10"/>
      <c r="CX2367" s="10"/>
      <c r="CY2367" s="10"/>
      <c r="CZ2367" s="10"/>
      <c r="DA2367" s="10"/>
      <c r="DB2367" s="10"/>
      <c r="DC2367" s="10"/>
      <c r="DD2367" s="10"/>
      <c r="DE2367" s="10"/>
      <c r="DF2367" s="10"/>
      <c r="DG2367" s="10"/>
      <c r="DH2367" s="10"/>
      <c r="DI2367" s="10"/>
      <c r="DJ2367" s="10"/>
      <c r="DK2367" s="10"/>
      <c r="DL2367" s="10"/>
      <c r="DM2367" s="10"/>
      <c r="DN2367" s="10"/>
      <c r="DO2367" s="10"/>
      <c r="DP2367" s="10"/>
      <c r="DQ2367" s="10"/>
      <c r="DR2367" s="10"/>
      <c r="DS2367" s="10"/>
    </row>
    <row r="2368" spans="1:123" s="101" customFormat="1" ht="10.95" customHeight="1" x14ac:dyDescent="0.25">
      <c r="A2368" s="75" t="s">
        <v>348</v>
      </c>
      <c r="B2368" s="95" t="str">
        <f t="shared" si="664"/>
        <v>Bud02 2020,5012,'549000',13216.7722222222</v>
      </c>
      <c r="C2368" s="96">
        <f t="shared" si="665"/>
        <v>2020</v>
      </c>
      <c r="D2368" s="96">
        <v>5012</v>
      </c>
      <c r="E2368" s="97">
        <f>IF(LEFT(H2368,1) = "x",H2368,F2368)</f>
        <v>549000</v>
      </c>
      <c r="F2368" s="90">
        <v>549000</v>
      </c>
      <c r="G2368" s="98">
        <f>IF(""="",1,SUBSTITUTE(SUBSTITUTE("","xxp","xpp"),"xppm13","xppm08"))</f>
        <v>1</v>
      </c>
      <c r="H2368" s="98">
        <f>IF(""="",1,"")</f>
        <v>1</v>
      </c>
      <c r="I2368" s="98">
        <f>IF(""="",1,IF(LEFT("",1)&lt;&gt;"E","",1))</f>
        <v>1</v>
      </c>
      <c r="J2368" s="98">
        <f>IF(""="",1,IF(LEFT("",1)="E","",1))</f>
        <v>1</v>
      </c>
      <c r="K2368" s="99" t="s">
        <v>380</v>
      </c>
      <c r="L2368" s="91">
        <v>5012</v>
      </c>
      <c r="M2368" s="100" t="str">
        <f>IF(LEFT($G2368,4)="xppm","*","")</f>
        <v/>
      </c>
      <c r="N2368" s="101" t="str">
        <f>UPPER(TRIM("          COMPUTER HARDWARE/SOFTWARE"))</f>
        <v>COMPUTER HARDWARE/SOFTWARE</v>
      </c>
      <c r="P2368" s="102" t="s">
        <v>370</v>
      </c>
      <c r="R2368" s="109">
        <f>IFERROR(IF(1*AB2368&gt;0,AB2368,V2368),V2368)</f>
        <v>13216.772222222222</v>
      </c>
      <c r="S2368" s="108"/>
      <c r="T2368" s="101">
        <f>IFERROR(IF(LEFT($G2368,4)="xppm",AD2368/VLOOKUP($G2368,$K$11:$Z$28,T$1,0),IF(LEFT($J2368,1)="E",AD2368/VLOOKUP($J2368,$K$11:$Z$28,T$1,0),AD2368/T$6)),"")</f>
        <v>13152.326666666668</v>
      </c>
      <c r="V2368" s="101">
        <f>IFERROR(IF(LEFT($G2368,4)="xppm",AF2368/VLOOKUP($G2368,$K$11:$Z$28,V$1,0),IF(LEFT($J2368,1)="E",AF2368/VLOOKUP($J2368,$K$11:$Z$28,V$1,0),AF2368/V$6)),"")</f>
        <v>13216.772222222222</v>
      </c>
      <c r="X2368" s="101">
        <f>IFERROR(IF(LEFT($G2368,4)="xppm",AH2368/VLOOKUP($G2368,$K$11:$Z$28,X$1,0),IF(LEFT($J2368,1)="E",AH2368/VLOOKUP($J2368,$K$11:$Z$28,X$1,0),AH2368/X$6)),"")</f>
        <v>6900.0516666666663</v>
      </c>
      <c r="Z2368" s="101">
        <f>IFERROR(IF(LEFT($G2368,4)="xppm",AJ2368/VLOOKUP($G2368,$K$11:$Z$28,Z$1,0),IF(LEFT($J2368,1)="E",AJ2368/VLOOKUP($J2368,$K$11:$Z$28,Z$1,0),AJ2368/Z$6)),"")</f>
        <v>12550.005833333335</v>
      </c>
      <c r="AA2368" s="108"/>
      <c r="AB2368" s="99">
        <f>IFERROR(IF(LEFT($G2368,4)="xppm",AL2368/VLOOKUP($G2368,$K$11:$Z$28,AB$1,0),IF(LEFT($J2368,1)="E",AL2368/VLOOKUP($J2368,$K$11:$AB$28,AB$1,0),AL2368/AB$6)),"")</f>
        <v>0</v>
      </c>
      <c r="AC2368" s="110"/>
      <c r="AD2368" s="14">
        <v>39456.980000000003</v>
      </c>
      <c r="AE2368" s="14"/>
      <c r="AF2368" s="14">
        <v>118950.95</v>
      </c>
      <c r="AG2368" s="14"/>
      <c r="AH2368" s="14">
        <v>82800.62</v>
      </c>
      <c r="AI2368" s="14"/>
      <c r="AJ2368" s="14">
        <v>150600.07</v>
      </c>
      <c r="AK2368" s="65"/>
      <c r="AL2368" s="14">
        <v>0</v>
      </c>
      <c r="AM2368" s="65"/>
      <c r="AN2368" s="25">
        <v>16180.73</v>
      </c>
      <c r="AO2368" s="25">
        <v>15333.84</v>
      </c>
      <c r="AP2368" s="25">
        <v>17374.310000000001</v>
      </c>
      <c r="AQ2368" s="25">
        <v>14277.42</v>
      </c>
      <c r="AR2368" s="25">
        <v>14410.19</v>
      </c>
      <c r="AS2368" s="25">
        <v>14246.56</v>
      </c>
      <c r="AT2368" s="25">
        <v>13435.36</v>
      </c>
      <c r="AU2368" s="25">
        <v>12981.35</v>
      </c>
      <c r="AV2368" s="25">
        <v>10143.09</v>
      </c>
      <c r="AW2368" s="25">
        <v>12914.14</v>
      </c>
      <c r="AX2368" s="25">
        <v>13422.74</v>
      </c>
      <c r="AY2368" s="25">
        <v>13120.1</v>
      </c>
      <c r="AZ2368" s="108"/>
      <c r="BA2368" s="10"/>
      <c r="BB2368" s="10"/>
      <c r="BC2368" s="10"/>
      <c r="BD2368" s="10"/>
      <c r="BE2368" s="10"/>
      <c r="BF2368" s="10"/>
      <c r="BG2368" s="10"/>
      <c r="BH2368" s="10"/>
      <c r="BI2368" s="10"/>
      <c r="BJ2368" s="10"/>
      <c r="BK2368" s="10"/>
      <c r="BL2368" s="10"/>
      <c r="BM2368" s="10"/>
      <c r="BN2368" s="10"/>
      <c r="BO2368" s="10"/>
      <c r="BP2368" s="10"/>
      <c r="BQ2368" s="10"/>
      <c r="BR2368" s="10"/>
      <c r="BS2368" s="10"/>
      <c r="BT2368" s="10"/>
      <c r="BU2368" s="10"/>
      <c r="BV2368" s="10"/>
      <c r="BW2368" s="10"/>
      <c r="BX2368" s="10"/>
      <c r="BY2368" s="10"/>
      <c r="BZ2368" s="10"/>
      <c r="CA2368" s="10"/>
      <c r="CB2368" s="10"/>
      <c r="CC2368" s="10"/>
      <c r="CD2368" s="10"/>
      <c r="CE2368" s="10"/>
      <c r="CF2368" s="10"/>
      <c r="CG2368" s="10"/>
      <c r="CH2368" s="10"/>
      <c r="CI2368" s="10"/>
      <c r="CJ2368" s="10"/>
      <c r="CK2368" s="10"/>
      <c r="CL2368" s="10"/>
      <c r="CM2368" s="10"/>
      <c r="CN2368" s="10"/>
      <c r="CO2368" s="10"/>
      <c r="CP2368" s="10"/>
      <c r="CQ2368" s="10"/>
      <c r="CR2368" s="10"/>
      <c r="CS2368" s="10"/>
      <c r="CT2368" s="10"/>
      <c r="CU2368" s="10"/>
      <c r="CV2368" s="10"/>
      <c r="CW2368" s="10"/>
      <c r="CX2368" s="10"/>
      <c r="CY2368" s="10"/>
      <c r="CZ2368" s="10"/>
      <c r="DA2368" s="10"/>
      <c r="DB2368" s="10"/>
      <c r="DC2368" s="10"/>
      <c r="DD2368" s="10"/>
      <c r="DE2368" s="10"/>
      <c r="DF2368" s="10"/>
      <c r="DG2368" s="10"/>
      <c r="DH2368" s="10"/>
      <c r="DI2368" s="10"/>
      <c r="DJ2368" s="10"/>
      <c r="DK2368" s="10"/>
      <c r="DL2368" s="10"/>
      <c r="DM2368" s="10"/>
      <c r="DN2368" s="10"/>
      <c r="DO2368" s="10"/>
      <c r="DP2368" s="10"/>
      <c r="DQ2368" s="10"/>
      <c r="DR2368" s="10"/>
      <c r="DS2368" s="10"/>
    </row>
    <row r="2369" spans="1:123" s="101" customFormat="1" ht="10.95" customHeight="1" x14ac:dyDescent="0.25">
      <c r="A2369" s="75" t="s">
        <v>348</v>
      </c>
      <c r="B2369" s="95" t="str">
        <f t="shared" si="664"/>
        <v>Bud02 2020,5012,'550000',9965.31333333333</v>
      </c>
      <c r="C2369" s="96">
        <f t="shared" si="665"/>
        <v>2020</v>
      </c>
      <c r="D2369" s="96">
        <v>5012</v>
      </c>
      <c r="E2369" s="97">
        <f>IF(LEFT(H2369,1) = "x",H2369,F2369)</f>
        <v>550000</v>
      </c>
      <c r="F2369" s="90">
        <v>550000</v>
      </c>
      <c r="G2369" s="98">
        <f>IF(""="",1,SUBSTITUTE(SUBSTITUTE("","xxp","xpp"),"xppm13","xppm08"))</f>
        <v>1</v>
      </c>
      <c r="H2369" s="98">
        <f>IF(""="",1,"")</f>
        <v>1</v>
      </c>
      <c r="I2369" s="98">
        <f>IF(""="",1,IF(LEFT("",1)&lt;&gt;"E","",1))</f>
        <v>1</v>
      </c>
      <c r="J2369" s="98">
        <f>IF(""="",1,IF(LEFT("",1)="E","",1))</f>
        <v>1</v>
      </c>
      <c r="K2369" s="99" t="s">
        <v>381</v>
      </c>
      <c r="L2369" s="91">
        <v>5012</v>
      </c>
      <c r="M2369" s="100" t="str">
        <f>IF(LEFT($G2369,4)="xppm","*","")</f>
        <v/>
      </c>
      <c r="N2369" s="101" t="str">
        <f>UPPER(TRIM("          EMPLOYEE EXPENSES"))</f>
        <v>EMPLOYEE EXPENSES</v>
      </c>
      <c r="P2369" s="102" t="s">
        <v>382</v>
      </c>
      <c r="R2369" s="109">
        <f>IFERROR(IF(1*AB2369&gt;0,AB2369,V2369),V2369)</f>
        <v>9965.3133333333335</v>
      </c>
      <c r="S2369" s="108"/>
      <c r="T2369" s="101">
        <f>IFERROR(IF(LEFT($G2369,4)="xppm",AD2369/VLOOKUP($G2369,$K$11:$Z$28,T$1,0),IF(LEFT($J2369,1)="E",AD2369/VLOOKUP($J2369,$K$11:$Z$28,T$1,0),AD2369/T$6)),"")</f>
        <v>14006.653333333334</v>
      </c>
      <c r="V2369" s="101">
        <f>IFERROR(IF(LEFT($G2369,4)="xppm",AF2369/VLOOKUP($G2369,$K$11:$Z$28,V$1,0),IF(LEFT($J2369,1)="E",AF2369/VLOOKUP($J2369,$K$11:$Z$28,V$1,0),AF2369/V$6)),"")</f>
        <v>9965.3133333333335</v>
      </c>
      <c r="X2369" s="101">
        <f>IFERROR(IF(LEFT($G2369,4)="xppm",AH2369/VLOOKUP($G2369,$K$11:$Z$28,X$1,0),IF(LEFT($J2369,1)="E",AH2369/VLOOKUP($J2369,$K$11:$Z$28,X$1,0),AH2369/X$6)),"")</f>
        <v>2255.0750000000003</v>
      </c>
      <c r="Z2369" s="101">
        <f>IFERROR(IF(LEFT($G2369,4)="xppm",AJ2369/VLOOKUP($G2369,$K$11:$Z$28,Z$1,0),IF(LEFT($J2369,1)="E",AJ2369/VLOOKUP($J2369,$K$11:$Z$28,Z$1,0),AJ2369/Z$6)),"")</f>
        <v>7385.5791666666664</v>
      </c>
      <c r="AA2369" s="108"/>
      <c r="AB2369" s="99">
        <f>IFERROR(IF(LEFT($G2369,4)="xppm",AL2369/VLOOKUP($G2369,$K$11:$Z$28,AB$1,0),IF(LEFT($J2369,1)="E",AL2369/VLOOKUP($J2369,$K$11:$AB$28,AB$1,0),AL2369/AB$6)),"")</f>
        <v>0</v>
      </c>
      <c r="AC2369" s="110"/>
      <c r="AD2369" s="14">
        <v>42019.96</v>
      </c>
      <c r="AE2369" s="14"/>
      <c r="AF2369" s="14">
        <v>89687.82</v>
      </c>
      <c r="AG2369" s="14"/>
      <c r="AH2369" s="14">
        <v>27060.9</v>
      </c>
      <c r="AI2369" s="14"/>
      <c r="AJ2369" s="14">
        <v>88626.95</v>
      </c>
      <c r="AK2369" s="65"/>
      <c r="AL2369" s="14">
        <v>0</v>
      </c>
      <c r="AM2369" s="65"/>
      <c r="AN2369" s="25">
        <v>4480.93</v>
      </c>
      <c r="AO2369" s="25">
        <v>3060.81</v>
      </c>
      <c r="AP2369" s="25">
        <v>7121.11</v>
      </c>
      <c r="AQ2369" s="25">
        <v>4590.4399999999996</v>
      </c>
      <c r="AR2369" s="25">
        <v>6948.99</v>
      </c>
      <c r="AS2369" s="25">
        <v>8646.3700000000008</v>
      </c>
      <c r="AT2369" s="25">
        <v>11499.21</v>
      </c>
      <c r="AU2369" s="25">
        <v>7857.93</v>
      </c>
      <c r="AV2369" s="25">
        <v>8124.92</v>
      </c>
      <c r="AW2369" s="25">
        <v>12570.33</v>
      </c>
      <c r="AX2369" s="25">
        <v>14951.26</v>
      </c>
      <c r="AY2369" s="25">
        <v>14498.37</v>
      </c>
      <c r="AZ2369" s="108"/>
      <c r="BA2369" s="10"/>
      <c r="BB2369" s="10"/>
      <c r="BC2369" s="10"/>
      <c r="BD2369" s="10"/>
      <c r="BE2369" s="10"/>
      <c r="BF2369" s="10"/>
      <c r="BG2369" s="10"/>
      <c r="BH2369" s="10"/>
      <c r="BI2369" s="10"/>
      <c r="BJ2369" s="10"/>
      <c r="BK2369" s="10"/>
      <c r="BL2369" s="10"/>
      <c r="BM2369" s="10"/>
      <c r="BN2369" s="10"/>
      <c r="BO2369" s="10"/>
      <c r="BP2369" s="10"/>
      <c r="BQ2369" s="10"/>
      <c r="BR2369" s="10"/>
      <c r="BS2369" s="10"/>
      <c r="BT2369" s="10"/>
      <c r="BU2369" s="10"/>
      <c r="BV2369" s="10"/>
      <c r="BW2369" s="10"/>
      <c r="BX2369" s="10"/>
      <c r="BY2369" s="10"/>
      <c r="BZ2369" s="10"/>
      <c r="CA2369" s="10"/>
      <c r="CB2369" s="10"/>
      <c r="CC2369" s="10"/>
      <c r="CD2369" s="10"/>
      <c r="CE2369" s="10"/>
      <c r="CF2369" s="10"/>
      <c r="CG2369" s="10"/>
      <c r="CH2369" s="10"/>
      <c r="CI2369" s="10"/>
      <c r="CJ2369" s="10"/>
      <c r="CK2369" s="10"/>
      <c r="CL2369" s="10"/>
      <c r="CM2369" s="10"/>
      <c r="CN2369" s="10"/>
      <c r="CO2369" s="10"/>
      <c r="CP2369" s="10"/>
      <c r="CQ2369" s="10"/>
      <c r="CR2369" s="10"/>
      <c r="CS2369" s="10"/>
      <c r="CT2369" s="10"/>
      <c r="CU2369" s="10"/>
      <c r="CV2369" s="10"/>
      <c r="CW2369" s="10"/>
      <c r="CX2369" s="10"/>
      <c r="CY2369" s="10"/>
      <c r="CZ2369" s="10"/>
      <c r="DA2369" s="10"/>
      <c r="DB2369" s="10"/>
      <c r="DC2369" s="10"/>
      <c r="DD2369" s="10"/>
      <c r="DE2369" s="10"/>
      <c r="DF2369" s="10"/>
      <c r="DG2369" s="10"/>
      <c r="DH2369" s="10"/>
      <c r="DI2369" s="10"/>
      <c r="DJ2369" s="10"/>
      <c r="DK2369" s="10"/>
      <c r="DL2369" s="10"/>
      <c r="DM2369" s="10"/>
      <c r="DN2369" s="10"/>
      <c r="DO2369" s="10"/>
      <c r="DP2369" s="10"/>
      <c r="DQ2369" s="10"/>
      <c r="DR2369" s="10"/>
      <c r="DS2369" s="10"/>
    </row>
    <row r="2370" spans="1:123" s="101" customFormat="1" ht="10.95" customHeight="1" x14ac:dyDescent="0.25">
      <c r="A2370" s="75" t="s">
        <v>348</v>
      </c>
      <c r="B2370" s="95" t="str">
        <f t="shared" si="664"/>
        <v>Bud02 2020,5012,'552000',6204.36666666667</v>
      </c>
      <c r="C2370" s="96">
        <f t="shared" si="665"/>
        <v>2020</v>
      </c>
      <c r="D2370" s="96">
        <v>5012</v>
      </c>
      <c r="E2370" s="97">
        <f>IF(LEFT(H2370,1) = "x",H2370,F2370)</f>
        <v>552000</v>
      </c>
      <c r="F2370" s="90">
        <v>552000</v>
      </c>
      <c r="G2370" s="98">
        <f>IF(""="",1,SUBSTITUTE(SUBSTITUTE("","xxp","xpp"),"xppm13","xppm08"))</f>
        <v>1</v>
      </c>
      <c r="H2370" s="98">
        <f>IF(""="",1,"")</f>
        <v>1</v>
      </c>
      <c r="I2370" s="98">
        <f>IF(""="",1,IF(LEFT("",1)&lt;&gt;"E","",1))</f>
        <v>1</v>
      </c>
      <c r="J2370" s="98">
        <f>IF(""="",1,IF(LEFT("",1)="E","",1))</f>
        <v>1</v>
      </c>
      <c r="K2370" s="99" t="s">
        <v>383</v>
      </c>
      <c r="L2370" s="91">
        <v>5012</v>
      </c>
      <c r="M2370" s="100" t="str">
        <f>IF(LEFT($G2370,4)="xppm","*","")</f>
        <v/>
      </c>
      <c r="N2370" s="101" t="str">
        <f>UPPER(TRIM("          OFFICE EXPENSES"))</f>
        <v>OFFICE EXPENSES</v>
      </c>
      <c r="P2370" s="102" t="s">
        <v>370</v>
      </c>
      <c r="R2370" s="109">
        <f>IFERROR(IF(1*AB2370&gt;0,AB2370,V2370),V2370)</f>
        <v>6204.3666666666668</v>
      </c>
      <c r="S2370" s="108"/>
      <c r="T2370" s="101">
        <f>IFERROR(IF(LEFT($G2370,4)="xppm",AD2370/VLOOKUP($G2370,$K$11:$Z$28,T$1,0),IF(LEFT($J2370,1)="E",AD2370/VLOOKUP($J2370,$K$11:$Z$28,T$1,0),AD2370/T$6)),"")</f>
        <v>5702.1500000000005</v>
      </c>
      <c r="V2370" s="101">
        <f>IFERROR(IF(LEFT($G2370,4)="xppm",AF2370/VLOOKUP($G2370,$K$11:$Z$28,V$1,0),IF(LEFT($J2370,1)="E",AF2370/VLOOKUP($J2370,$K$11:$Z$28,V$1,0),AF2370/V$6)),"")</f>
        <v>6204.3666666666668</v>
      </c>
      <c r="X2370" s="101">
        <f>IFERROR(IF(LEFT($G2370,4)="xppm",AH2370/VLOOKUP($G2370,$K$11:$Z$28,X$1,0),IF(LEFT($J2370,1)="E",AH2370/VLOOKUP($J2370,$K$11:$Z$28,X$1,0),AH2370/X$6)),"")</f>
        <v>3117.9316666666668</v>
      </c>
      <c r="Z2370" s="101">
        <f>IFERROR(IF(LEFT($G2370,4)="xppm",AJ2370/VLOOKUP($G2370,$K$11:$Z$28,Z$1,0),IF(LEFT($J2370,1)="E",AJ2370/VLOOKUP($J2370,$K$11:$Z$28,Z$1,0),AJ2370/Z$6)),"")</f>
        <v>5895.1558333333332</v>
      </c>
      <c r="AA2370" s="108"/>
      <c r="AB2370" s="99">
        <f>IFERROR(IF(LEFT($G2370,4)="xppm",AL2370/VLOOKUP($G2370,$K$11:$Z$28,AB$1,0),IF(LEFT($J2370,1)="E",AL2370/VLOOKUP($J2370,$K$11:$AB$28,AB$1,0),AL2370/AB$6)),"")</f>
        <v>0</v>
      </c>
      <c r="AC2370" s="110"/>
      <c r="AD2370" s="14">
        <v>17106.45</v>
      </c>
      <c r="AE2370" s="14"/>
      <c r="AF2370" s="14">
        <v>55839.3</v>
      </c>
      <c r="AG2370" s="14"/>
      <c r="AH2370" s="14">
        <v>37415.18</v>
      </c>
      <c r="AI2370" s="14"/>
      <c r="AJ2370" s="14">
        <v>70741.87</v>
      </c>
      <c r="AK2370" s="65"/>
      <c r="AL2370" s="14">
        <v>0</v>
      </c>
      <c r="AM2370" s="65"/>
      <c r="AN2370" s="25">
        <v>7372.62</v>
      </c>
      <c r="AO2370" s="25">
        <v>3704.22</v>
      </c>
      <c r="AP2370" s="25">
        <v>8800.9500000000007</v>
      </c>
      <c r="AQ2370" s="25">
        <v>3246.51</v>
      </c>
      <c r="AR2370" s="25">
        <v>9319.34</v>
      </c>
      <c r="AS2370" s="25">
        <v>6193.53</v>
      </c>
      <c r="AT2370" s="25">
        <v>5313.71</v>
      </c>
      <c r="AU2370" s="25">
        <v>8058.66</v>
      </c>
      <c r="AV2370" s="25">
        <v>6601.1</v>
      </c>
      <c r="AW2370" s="25">
        <v>5420.28</v>
      </c>
      <c r="AX2370" s="25">
        <v>5163.2</v>
      </c>
      <c r="AY2370" s="25">
        <v>6522.97</v>
      </c>
      <c r="AZ2370" s="108"/>
      <c r="BA2370" s="10"/>
      <c r="BB2370" s="10"/>
      <c r="BC2370" s="10"/>
      <c r="BD2370" s="10"/>
      <c r="BE2370" s="10"/>
      <c r="BF2370" s="10"/>
      <c r="BG2370" s="10"/>
      <c r="BH2370" s="10"/>
      <c r="BI2370" s="10"/>
      <c r="BJ2370" s="10"/>
      <c r="BK2370" s="10"/>
      <c r="BL2370" s="10"/>
      <c r="BM2370" s="10"/>
      <c r="BN2370" s="10"/>
      <c r="BO2370" s="10"/>
      <c r="BP2370" s="10"/>
      <c r="BQ2370" s="10"/>
      <c r="BR2370" s="10"/>
      <c r="BS2370" s="10"/>
      <c r="BT2370" s="10"/>
      <c r="BU2370" s="10"/>
      <c r="BV2370" s="10"/>
      <c r="BW2370" s="10"/>
      <c r="BX2370" s="10"/>
      <c r="BY2370" s="10"/>
      <c r="BZ2370" s="10"/>
      <c r="CA2370" s="10"/>
      <c r="CB2370" s="10"/>
      <c r="CC2370" s="10"/>
      <c r="CD2370" s="10"/>
      <c r="CE2370" s="10"/>
      <c r="CF2370" s="10"/>
      <c r="CG2370" s="10"/>
      <c r="CH2370" s="10"/>
      <c r="CI2370" s="10"/>
      <c r="CJ2370" s="10"/>
      <c r="CK2370" s="10"/>
      <c r="CL2370" s="10"/>
      <c r="CM2370" s="10"/>
      <c r="CN2370" s="10"/>
      <c r="CO2370" s="10"/>
      <c r="CP2370" s="10"/>
      <c r="CQ2370" s="10"/>
      <c r="CR2370" s="10"/>
      <c r="CS2370" s="10"/>
      <c r="CT2370" s="10"/>
      <c r="CU2370" s="10"/>
      <c r="CV2370" s="10"/>
      <c r="CW2370" s="10"/>
      <c r="CX2370" s="10"/>
      <c r="CY2370" s="10"/>
      <c r="CZ2370" s="10"/>
      <c r="DA2370" s="10"/>
      <c r="DB2370" s="10"/>
      <c r="DC2370" s="10"/>
      <c r="DD2370" s="10"/>
      <c r="DE2370" s="10"/>
      <c r="DF2370" s="10"/>
      <c r="DG2370" s="10"/>
      <c r="DH2370" s="10"/>
      <c r="DI2370" s="10"/>
      <c r="DJ2370" s="10"/>
      <c r="DK2370" s="10"/>
      <c r="DL2370" s="10"/>
      <c r="DM2370" s="10"/>
      <c r="DN2370" s="10"/>
      <c r="DO2370" s="10"/>
      <c r="DP2370" s="10"/>
      <c r="DQ2370" s="10"/>
      <c r="DR2370" s="10"/>
      <c r="DS2370" s="10"/>
    </row>
    <row r="2371" spans="1:123" s="101" customFormat="1" ht="10.95" customHeight="1" x14ac:dyDescent="0.25">
      <c r="A2371" s="75" t="s">
        <v>348</v>
      </c>
      <c r="B2371" s="95" t="str">
        <f t="shared" si="664"/>
        <v>Bud02 2020,5012,'553500',2598.20888888889</v>
      </c>
      <c r="C2371" s="96">
        <f t="shared" si="665"/>
        <v>2020</v>
      </c>
      <c r="D2371" s="96">
        <v>5012</v>
      </c>
      <c r="E2371" s="97">
        <f>IF(LEFT(H2371,1) = "x",H2371,F2371)</f>
        <v>553500</v>
      </c>
      <c r="F2371" s="90">
        <v>553500</v>
      </c>
      <c r="G2371" s="98">
        <f>IF(""="",1,SUBSTITUTE(SUBSTITUTE("","xxp","xpp"),"xppm13","xppm08"))</f>
        <v>1</v>
      </c>
      <c r="H2371" s="98">
        <f>IF(""="",1,"")</f>
        <v>1</v>
      </c>
      <c r="I2371" s="98">
        <f>IF(""="",1,IF(LEFT("",1)&lt;&gt;"E","",1))</f>
        <v>1</v>
      </c>
      <c r="J2371" s="98">
        <f>IF(""="",1,IF(LEFT("",1)="E","",1))</f>
        <v>1</v>
      </c>
      <c r="K2371" s="99" t="s">
        <v>384</v>
      </c>
      <c r="L2371" s="91">
        <v>5012</v>
      </c>
      <c r="M2371" s="100" t="str">
        <f>IF(LEFT($G2371,4)="xppm","*","")</f>
        <v/>
      </c>
      <c r="N2371" s="101" t="str">
        <f>UPPER(TRIM("          TELEPHONE/CELL PHONE"))</f>
        <v>TELEPHONE/CELL PHONE</v>
      </c>
      <c r="P2371" s="102" t="s">
        <v>370</v>
      </c>
      <c r="R2371" s="109">
        <f>IFERROR(IF(1*AB2371&gt;0,AB2371,V2371),V2371)</f>
        <v>2598.2088888888889</v>
      </c>
      <c r="S2371" s="108"/>
      <c r="T2371" s="101">
        <f>IFERROR(IF(LEFT($G2371,4)="xppm",AD2371/VLOOKUP($G2371,$K$11:$Z$28,T$1,0),IF(LEFT($J2371,1)="E",AD2371/VLOOKUP($J2371,$K$11:$Z$28,T$1,0),AD2371/T$6)),"")</f>
        <v>2610.0466666666666</v>
      </c>
      <c r="V2371" s="101">
        <f>IFERROR(IF(LEFT($G2371,4)="xppm",AF2371/VLOOKUP($G2371,$K$11:$Z$28,V$1,0),IF(LEFT($J2371,1)="E",AF2371/VLOOKUP($J2371,$K$11:$Z$28,V$1,0),AF2371/V$6)),"")</f>
        <v>2598.2088888888889</v>
      </c>
      <c r="X2371" s="101">
        <f>IFERROR(IF(LEFT($G2371,4)="xppm",AH2371/VLOOKUP($G2371,$K$11:$Z$28,X$1,0),IF(LEFT($J2371,1)="E",AH2371/VLOOKUP($J2371,$K$11:$Z$28,X$1,0),AH2371/X$6)),"")</f>
        <v>1260.6125</v>
      </c>
      <c r="Z2371" s="101">
        <f>IFERROR(IF(LEFT($G2371,4)="xppm",AJ2371/VLOOKUP($G2371,$K$11:$Z$28,Z$1,0),IF(LEFT($J2371,1)="E",AJ2371/VLOOKUP($J2371,$K$11:$Z$28,Z$1,0),AJ2371/Z$6)),"")</f>
        <v>1206.2591666666667</v>
      </c>
      <c r="AA2371" s="108"/>
      <c r="AB2371" s="99">
        <f>IFERROR(IF(LEFT($G2371,4)="xppm",AL2371/VLOOKUP($G2371,$K$11:$Z$28,AB$1,0),IF(LEFT($J2371,1)="E",AL2371/VLOOKUP($J2371,$K$11:$AB$28,AB$1,0),AL2371/AB$6)),"")</f>
        <v>0</v>
      </c>
      <c r="AC2371" s="110"/>
      <c r="AD2371" s="14">
        <v>7830.14</v>
      </c>
      <c r="AE2371" s="14"/>
      <c r="AF2371" s="14">
        <v>23383.88</v>
      </c>
      <c r="AG2371" s="14"/>
      <c r="AH2371" s="14">
        <v>15127.35</v>
      </c>
      <c r="AI2371" s="14"/>
      <c r="AJ2371" s="14">
        <v>14475.11</v>
      </c>
      <c r="AK2371" s="65"/>
      <c r="AL2371" s="14">
        <v>0</v>
      </c>
      <c r="AM2371" s="65"/>
      <c r="AN2371" s="25">
        <v>2389.19</v>
      </c>
      <c r="AO2371" s="25">
        <v>2585.62</v>
      </c>
      <c r="AP2371" s="25">
        <v>2374.9299999999998</v>
      </c>
      <c r="AQ2371" s="25">
        <v>2673.4</v>
      </c>
      <c r="AR2371" s="25">
        <v>2505.5500000000002</v>
      </c>
      <c r="AS2371" s="25">
        <v>2583.58</v>
      </c>
      <c r="AT2371" s="25">
        <v>2727.37</v>
      </c>
      <c r="AU2371" s="25">
        <v>2461.92</v>
      </c>
      <c r="AV2371" s="25">
        <v>2601.92</v>
      </c>
      <c r="AW2371" s="25">
        <v>2548.61</v>
      </c>
      <c r="AX2371" s="25">
        <v>2582.42</v>
      </c>
      <c r="AY2371" s="25">
        <v>2699.11</v>
      </c>
      <c r="AZ2371" s="108"/>
      <c r="BA2371" s="10"/>
      <c r="BB2371" s="10"/>
      <c r="BC2371" s="10"/>
      <c r="BD2371" s="10"/>
      <c r="BE2371" s="10"/>
      <c r="BF2371" s="10"/>
      <c r="BG2371" s="10"/>
      <c r="BH2371" s="10"/>
      <c r="BI2371" s="10"/>
      <c r="BJ2371" s="10"/>
      <c r="BK2371" s="10"/>
      <c r="BL2371" s="10"/>
      <c r="BM2371" s="10"/>
      <c r="BN2371" s="10"/>
      <c r="BO2371" s="10"/>
      <c r="BP2371" s="10"/>
      <c r="BQ2371" s="10"/>
      <c r="BR2371" s="10"/>
      <c r="BS2371" s="10"/>
      <c r="BT2371" s="10"/>
      <c r="BU2371" s="10"/>
      <c r="BV2371" s="10"/>
      <c r="BW2371" s="10"/>
      <c r="BX2371" s="10"/>
      <c r="BY2371" s="10"/>
      <c r="BZ2371" s="10"/>
      <c r="CA2371" s="10"/>
      <c r="CB2371" s="10"/>
      <c r="CC2371" s="10"/>
      <c r="CD2371" s="10"/>
      <c r="CE2371" s="10"/>
      <c r="CF2371" s="10"/>
      <c r="CG2371" s="10"/>
      <c r="CH2371" s="10"/>
      <c r="CI2371" s="10"/>
      <c r="CJ2371" s="10"/>
      <c r="CK2371" s="10"/>
      <c r="CL2371" s="10"/>
      <c r="CM2371" s="10"/>
      <c r="CN2371" s="10"/>
      <c r="CO2371" s="10"/>
      <c r="CP2371" s="10"/>
      <c r="CQ2371" s="10"/>
      <c r="CR2371" s="10"/>
      <c r="CS2371" s="10"/>
      <c r="CT2371" s="10"/>
      <c r="CU2371" s="10"/>
      <c r="CV2371" s="10"/>
      <c r="CW2371" s="10"/>
      <c r="CX2371" s="10"/>
      <c r="CY2371" s="10"/>
      <c r="CZ2371" s="10"/>
      <c r="DA2371" s="10"/>
      <c r="DB2371" s="10"/>
      <c r="DC2371" s="10"/>
      <c r="DD2371" s="10"/>
      <c r="DE2371" s="10"/>
      <c r="DF2371" s="10"/>
      <c r="DG2371" s="10"/>
      <c r="DH2371" s="10"/>
      <c r="DI2371" s="10"/>
      <c r="DJ2371" s="10"/>
      <c r="DK2371" s="10"/>
      <c r="DL2371" s="10"/>
      <c r="DM2371" s="10"/>
      <c r="DN2371" s="10"/>
      <c r="DO2371" s="10"/>
      <c r="DP2371" s="10"/>
      <c r="DQ2371" s="10"/>
      <c r="DR2371" s="10"/>
      <c r="DS2371" s="10"/>
    </row>
    <row r="2372" spans="1:123" s="101" customFormat="1" ht="10.95" customHeight="1" x14ac:dyDescent="0.25">
      <c r="A2372" s="75" t="s">
        <v>348</v>
      </c>
      <c r="B2372" s="95" t="str">
        <f t="shared" si="664"/>
        <v>Bud02 2020,5012,'555000',327.138888888889</v>
      </c>
      <c r="C2372" s="96">
        <f t="shared" si="665"/>
        <v>2020</v>
      </c>
      <c r="D2372" s="96">
        <v>5012</v>
      </c>
      <c r="E2372" s="97">
        <f>IF(LEFT(H2372,1) = "x",H2372,F2372)</f>
        <v>555000</v>
      </c>
      <c r="F2372" s="90">
        <v>555000</v>
      </c>
      <c r="G2372" s="98">
        <f>IF(""="",1,SUBSTITUTE(SUBSTITUTE("","xxp","xpp"),"xppm13","xppm08"))</f>
        <v>1</v>
      </c>
      <c r="H2372" s="98">
        <f>IF(""="",1,"")</f>
        <v>1</v>
      </c>
      <c r="I2372" s="98">
        <f>IF(""="",1,IF(LEFT("",1)&lt;&gt;"E","",1))</f>
        <v>1</v>
      </c>
      <c r="J2372" s="98">
        <f>IF(""="",1,IF(LEFT("",1)="E","",1))</f>
        <v>1</v>
      </c>
      <c r="K2372" s="99" t="s">
        <v>385</v>
      </c>
      <c r="L2372" s="91">
        <v>5012</v>
      </c>
      <c r="M2372" s="100" t="str">
        <f>IF(LEFT($G2372,4)="xppm","*","")</f>
        <v/>
      </c>
      <c r="N2372" s="101" t="str">
        <f>UPPER(TRIM("          DONATIONS"))</f>
        <v>DONATIONS</v>
      </c>
      <c r="P2372" s="102" t="s">
        <v>386</v>
      </c>
      <c r="R2372" s="109">
        <f>IFERROR(IF(1*AB2372&gt;0,AB2372,V2372),V2372)</f>
        <v>327.13888888888891</v>
      </c>
      <c r="S2372" s="108"/>
      <c r="T2372" s="101">
        <f>IFERROR(IF(LEFT($G2372,4)="xppm",AD2372/VLOOKUP($G2372,$K$11:$Z$28,T$1,0),IF(LEFT($J2372,1)="E",AD2372/VLOOKUP($J2372,$K$11:$Z$28,T$1,0),AD2372/T$6)),"")</f>
        <v>276.47666666666663</v>
      </c>
      <c r="V2372" s="101">
        <f>IFERROR(IF(LEFT($G2372,4)="xppm",AF2372/VLOOKUP($G2372,$K$11:$Z$28,V$1,0),IF(LEFT($J2372,1)="E",AF2372/VLOOKUP($J2372,$K$11:$Z$28,V$1,0),AF2372/V$6)),"")</f>
        <v>327.13888888888891</v>
      </c>
      <c r="X2372" s="101">
        <f>IFERROR(IF(LEFT($G2372,4)="xppm",AH2372/VLOOKUP($G2372,$K$11:$Z$28,X$1,0),IF(LEFT($J2372,1)="E",AH2372/VLOOKUP($J2372,$K$11:$Z$28,X$1,0),AH2372/X$6)),"")</f>
        <v>242.14416666666668</v>
      </c>
      <c r="Z2372" s="101">
        <f>IFERROR(IF(LEFT($G2372,4)="xppm",AJ2372/VLOOKUP($G2372,$K$11:$Z$28,Z$1,0),IF(LEFT($J2372,1)="E",AJ2372/VLOOKUP($J2372,$K$11:$Z$28,Z$1,0),AJ2372/Z$6)),"")</f>
        <v>507.58</v>
      </c>
      <c r="AA2372" s="108"/>
      <c r="AB2372" s="99">
        <f>IFERROR(IF(LEFT($G2372,4)="xppm",AL2372/VLOOKUP($G2372,$K$11:$Z$28,AB$1,0),IF(LEFT($J2372,1)="E",AL2372/VLOOKUP($J2372,$K$11:$AB$28,AB$1,0),AL2372/AB$6)),"")</f>
        <v>0</v>
      </c>
      <c r="AC2372" s="110"/>
      <c r="AD2372" s="14">
        <v>829.43</v>
      </c>
      <c r="AE2372" s="14"/>
      <c r="AF2372" s="14">
        <v>2944.25</v>
      </c>
      <c r="AG2372" s="14"/>
      <c r="AH2372" s="14">
        <v>2905.73</v>
      </c>
      <c r="AI2372" s="14"/>
      <c r="AJ2372" s="14">
        <v>6090.96</v>
      </c>
      <c r="AK2372" s="65"/>
      <c r="AL2372" s="14">
        <v>0</v>
      </c>
      <c r="AM2372" s="65"/>
      <c r="AN2372" s="25">
        <v>781.25</v>
      </c>
      <c r="AO2372" s="25">
        <v>382.14</v>
      </c>
      <c r="AP2372" s="25">
        <v>369.6</v>
      </c>
      <c r="AQ2372" s="25">
        <v>0</v>
      </c>
      <c r="AR2372" s="25">
        <v>1186.67</v>
      </c>
      <c r="AS2372" s="25">
        <v>658.6</v>
      </c>
      <c r="AT2372" s="25">
        <v>89.85</v>
      </c>
      <c r="AU2372" s="25">
        <v>89.85</v>
      </c>
      <c r="AV2372" s="25">
        <v>89.85</v>
      </c>
      <c r="AW2372" s="25">
        <v>649.73</v>
      </c>
      <c r="AX2372" s="25">
        <v>89.85</v>
      </c>
      <c r="AY2372" s="25">
        <v>89.85</v>
      </c>
      <c r="AZ2372" s="108"/>
      <c r="BA2372" s="10"/>
      <c r="BB2372" s="10"/>
      <c r="BC2372" s="10"/>
      <c r="BD2372" s="10"/>
      <c r="BE2372" s="10"/>
      <c r="BF2372" s="10"/>
      <c r="BG2372" s="10"/>
      <c r="BH2372" s="10"/>
      <c r="BI2372" s="10"/>
      <c r="BJ2372" s="10"/>
      <c r="BK2372" s="10"/>
      <c r="BL2372" s="10"/>
      <c r="BM2372" s="10"/>
      <c r="BN2372" s="10"/>
      <c r="BO2372" s="10"/>
      <c r="BP2372" s="10"/>
      <c r="BQ2372" s="10"/>
      <c r="BR2372" s="10"/>
      <c r="BS2372" s="10"/>
      <c r="BT2372" s="10"/>
      <c r="BU2372" s="10"/>
      <c r="BV2372" s="10"/>
      <c r="BW2372" s="10"/>
      <c r="BX2372" s="10"/>
      <c r="BY2372" s="10"/>
      <c r="BZ2372" s="10"/>
      <c r="CA2372" s="10"/>
      <c r="CB2372" s="10"/>
      <c r="CC2372" s="10"/>
      <c r="CD2372" s="10"/>
      <c r="CE2372" s="10"/>
      <c r="CF2372" s="10"/>
      <c r="CG2372" s="10"/>
      <c r="CH2372" s="10"/>
      <c r="CI2372" s="10"/>
      <c r="CJ2372" s="10"/>
      <c r="CK2372" s="10"/>
      <c r="CL2372" s="10"/>
      <c r="CM2372" s="10"/>
      <c r="CN2372" s="10"/>
      <c r="CO2372" s="10"/>
      <c r="CP2372" s="10"/>
      <c r="CQ2372" s="10"/>
      <c r="CR2372" s="10"/>
      <c r="CS2372" s="10"/>
      <c r="CT2372" s="10"/>
      <c r="CU2372" s="10"/>
      <c r="CV2372" s="10"/>
      <c r="CW2372" s="10"/>
      <c r="CX2372" s="10"/>
      <c r="CY2372" s="10"/>
      <c r="CZ2372" s="10"/>
      <c r="DA2372" s="10"/>
      <c r="DB2372" s="10"/>
      <c r="DC2372" s="10"/>
      <c r="DD2372" s="10"/>
      <c r="DE2372" s="10"/>
      <c r="DF2372" s="10"/>
      <c r="DG2372" s="10"/>
      <c r="DH2372" s="10"/>
      <c r="DI2372" s="10"/>
      <c r="DJ2372" s="10"/>
      <c r="DK2372" s="10"/>
      <c r="DL2372" s="10"/>
      <c r="DM2372" s="10"/>
      <c r="DN2372" s="10"/>
      <c r="DO2372" s="10"/>
      <c r="DP2372" s="10"/>
      <c r="DQ2372" s="10"/>
      <c r="DR2372" s="10"/>
      <c r="DS2372" s="10"/>
    </row>
    <row r="2373" spans="1:123" s="101" customFormat="1" ht="10.95" customHeight="1" x14ac:dyDescent="0.25">
      <c r="A2373" s="75" t="s">
        <v>348</v>
      </c>
      <c r="B2373" s="95" t="str">
        <f t="shared" si="664"/>
        <v>Bud02 2020,5012,'xga001',0.000851423188400371</v>
      </c>
      <c r="C2373" s="96">
        <f t="shared" si="665"/>
        <v>2020</v>
      </c>
      <c r="D2373" s="96">
        <v>5012</v>
      </c>
      <c r="E2373" s="97" t="str">
        <f>IF(LEFT(H2373,1) = "x",H2373,F2373)</f>
        <v>xga001</v>
      </c>
      <c r="F2373" s="90">
        <v>555500</v>
      </c>
      <c r="G2373" s="98">
        <f>IF(""="",1,SUBSTITUTE(SUBSTITUTE("","xxp","xpp"),"xppm13","xppm08"))</f>
        <v>1</v>
      </c>
      <c r="H2373" s="98" t="str">
        <f>IF("xga001"="",1,"xga001")</f>
        <v>xga001</v>
      </c>
      <c r="I2373" s="98">
        <f>IF("E1z"="",1,IF(LEFT("E1z",1)&lt;&gt;"E","E1z",1))</f>
        <v>1</v>
      </c>
      <c r="J2373" s="98" t="str">
        <f>IF("E1z"="",1,IF(LEFT("E1z",1)="E","E1z",1))</f>
        <v>E1z</v>
      </c>
      <c r="K2373" s="99" t="s">
        <v>387</v>
      </c>
      <c r="L2373" s="91">
        <v>5012</v>
      </c>
      <c r="M2373" s="100" t="str">
        <f>IF(LEFT($G2373,4)="xppm","*","")</f>
        <v/>
      </c>
      <c r="N2373" s="101" t="str">
        <f>UPPER(TRIM("          BAD DEBT"))</f>
        <v>BAD DEBT</v>
      </c>
      <c r="P2373" s="102" t="s">
        <v>388</v>
      </c>
      <c r="R2373" s="109">
        <f>IFERROR(IF(1*AB2373&gt;0,AB2373,V2373),V2373)</f>
        <v>8.5142318840037074E-4</v>
      </c>
      <c r="S2373" s="108"/>
      <c r="T2373" s="101">
        <f>IFERROR(IF(LEFT($G2373,4)="xppm",AD2373/VLOOKUP($G2373,$K$11:$Z$28,T$1,0),IF(LEFT($J2373,1)="E",AD2373/VLOOKUP($J2373,$K$11:$Z$28,T$1,0),AD2373/T$6)),"")</f>
        <v>8.4463363306411655E-4</v>
      </c>
      <c r="V2373" s="101">
        <f>IFERROR(IF(LEFT($G2373,4)="xppm",AF2373/VLOOKUP($G2373,$K$11:$Z$28,V$1,0),IF(LEFT($J2373,1)="E",AF2373/VLOOKUP($J2373,$K$11:$Z$28,V$1,0),AF2373/V$6)),"")</f>
        <v>8.5142318840037074E-4</v>
      </c>
      <c r="X2373" s="101">
        <f>IFERROR(IF(LEFT($G2373,4)="xppm",AH2373/VLOOKUP($G2373,$K$11:$Z$28,X$1,0),IF(LEFT($J2373,1)="E",AH2373/VLOOKUP($J2373,$K$11:$Z$28,X$1,0),AH2373/X$6)),"")</f>
        <v>3.9847411354209251E-4</v>
      </c>
      <c r="Z2373" s="101">
        <f>IFERROR(IF(LEFT($G2373,4)="xppm",AJ2373/VLOOKUP($G2373,$K$11:$Z$28,Z$1,0),IF(LEFT($J2373,1)="E",AJ2373/VLOOKUP($J2373,$K$11:$Z$28,Z$1,0),AJ2373/Z$6)),"")</f>
        <v>8.952516545422983E-4</v>
      </c>
      <c r="AA2373" s="108"/>
      <c r="AB2373" s="99" t="str">
        <f>IFERROR(IF(LEFT($G2373,4)="xppm",AL2373/VLOOKUP($G2373,$K$11:$Z$28,AB$1,0),IF(LEFT($J2373,1)="E",AL2373/VLOOKUP($J2373,$K$11:$AB$28,AB$1,0),AL2373/AB$6)),"")</f>
        <v/>
      </c>
      <c r="AC2373" s="110"/>
      <c r="AD2373" s="14">
        <v>93618.71</v>
      </c>
      <c r="AE2373" s="14"/>
      <c r="AF2373" s="14">
        <v>283825.03000000003</v>
      </c>
      <c r="AG2373" s="14"/>
      <c r="AH2373" s="14">
        <v>144494.35</v>
      </c>
      <c r="AI2373" s="14"/>
      <c r="AJ2373" s="14">
        <v>377699.40594999999</v>
      </c>
      <c r="AK2373" s="65"/>
      <c r="AL2373" s="14">
        <v>0</v>
      </c>
      <c r="AM2373" s="65"/>
      <c r="AN2373" s="25">
        <v>25297.16</v>
      </c>
      <c r="AO2373" s="25">
        <v>23090.48</v>
      </c>
      <c r="AP2373" s="25">
        <v>24047.78</v>
      </c>
      <c r="AQ2373" s="25">
        <v>33388.89</v>
      </c>
      <c r="AR2373" s="25">
        <v>30655.41</v>
      </c>
      <c r="AS2373" s="25">
        <v>30828.86</v>
      </c>
      <c r="AT2373" s="25">
        <v>31262.75</v>
      </c>
      <c r="AU2373" s="25">
        <v>32136.61</v>
      </c>
      <c r="AV2373" s="25">
        <v>31933.8</v>
      </c>
      <c r="AW2373" s="25">
        <v>32924.32</v>
      </c>
      <c r="AX2373" s="25">
        <v>30862.16</v>
      </c>
      <c r="AY2373" s="25">
        <v>29832.23</v>
      </c>
      <c r="AZ2373" s="108"/>
      <c r="BA2373" s="10"/>
      <c r="BB2373" s="10"/>
      <c r="BC2373" s="10"/>
      <c r="BD2373" s="10"/>
      <c r="BE2373" s="10"/>
      <c r="BF2373" s="10"/>
      <c r="BG2373" s="10"/>
      <c r="BH2373" s="10"/>
      <c r="BI2373" s="10"/>
      <c r="BJ2373" s="10"/>
      <c r="BK2373" s="10"/>
      <c r="BL2373" s="10"/>
      <c r="BM2373" s="10"/>
      <c r="BN2373" s="10"/>
      <c r="BO2373" s="10"/>
      <c r="BP2373" s="10"/>
      <c r="BQ2373" s="10"/>
      <c r="BR2373" s="10"/>
      <c r="BS2373" s="10"/>
      <c r="BT2373" s="10"/>
      <c r="BU2373" s="10"/>
      <c r="BV2373" s="10"/>
      <c r="BW2373" s="10"/>
      <c r="BX2373" s="10"/>
      <c r="BY2373" s="10"/>
      <c r="BZ2373" s="10"/>
      <c r="CA2373" s="10"/>
      <c r="CB2373" s="10"/>
      <c r="CC2373" s="10"/>
      <c r="CD2373" s="10"/>
      <c r="CE2373" s="10"/>
      <c r="CF2373" s="10"/>
      <c r="CG2373" s="10"/>
      <c r="CH2373" s="10"/>
      <c r="CI2373" s="10"/>
      <c r="CJ2373" s="10"/>
      <c r="CK2373" s="10"/>
      <c r="CL2373" s="10"/>
      <c r="CM2373" s="10"/>
      <c r="CN2373" s="10"/>
      <c r="CO2373" s="10"/>
      <c r="CP2373" s="10"/>
      <c r="CQ2373" s="10"/>
      <c r="CR2373" s="10"/>
      <c r="CS2373" s="10"/>
      <c r="CT2373" s="10"/>
      <c r="CU2373" s="10"/>
      <c r="CV2373" s="10"/>
      <c r="CW2373" s="10"/>
      <c r="CX2373" s="10"/>
      <c r="CY2373" s="10"/>
      <c r="CZ2373" s="10"/>
      <c r="DA2373" s="10"/>
      <c r="DB2373" s="10"/>
      <c r="DC2373" s="10"/>
      <c r="DD2373" s="10"/>
      <c r="DE2373" s="10"/>
      <c r="DF2373" s="10"/>
      <c r="DG2373" s="10"/>
      <c r="DH2373" s="10"/>
      <c r="DI2373" s="10"/>
      <c r="DJ2373" s="10"/>
      <c r="DK2373" s="10"/>
      <c r="DL2373" s="10"/>
      <c r="DM2373" s="10"/>
      <c r="DN2373" s="10"/>
      <c r="DO2373" s="10"/>
      <c r="DP2373" s="10"/>
      <c r="DQ2373" s="10"/>
      <c r="DR2373" s="10"/>
      <c r="DS2373" s="10"/>
    </row>
    <row r="2374" spans="1:123" s="101" customFormat="1" ht="10.95" customHeight="1" x14ac:dyDescent="0.25">
      <c r="A2374" s="75" t="s">
        <v>348</v>
      </c>
      <c r="B2374" s="95" t="str">
        <f t="shared" si="664"/>
        <v>Bud02 2020,5012,'556000',118074.733333333</v>
      </c>
      <c r="C2374" s="96">
        <f t="shared" si="665"/>
        <v>2020</v>
      </c>
      <c r="D2374" s="96">
        <v>5012</v>
      </c>
      <c r="E2374" s="97">
        <f>IF(LEFT(H2374,1) = "x",H2374,F2374)</f>
        <v>556000</v>
      </c>
      <c r="F2374" s="90">
        <v>556000</v>
      </c>
      <c r="G2374" s="98">
        <f>IF(""="",1,SUBSTITUTE(SUBSTITUTE("","xxp","xpp"),"xppm13","xppm08"))</f>
        <v>1</v>
      </c>
      <c r="H2374" s="98">
        <f>IF(""="",1,"")</f>
        <v>1</v>
      </c>
      <c r="I2374" s="98">
        <f>IF(""="",1,IF(LEFT("",1)&lt;&gt;"E","",1))</f>
        <v>1</v>
      </c>
      <c r="J2374" s="98">
        <f>IF(""="",1,IF(LEFT("",1)="E","",1))</f>
        <v>1</v>
      </c>
      <c r="K2374" s="99" t="s">
        <v>389</v>
      </c>
      <c r="L2374" s="91">
        <v>5012</v>
      </c>
      <c r="M2374" s="100" t="str">
        <f>IF(LEFT($G2374,4)="xppm","*","")</f>
        <v/>
      </c>
      <c r="N2374" s="101" t="str">
        <f>UPPER(TRIM("          MEDICAID BED TAX"))</f>
        <v>MEDICAID BED TAX</v>
      </c>
      <c r="P2374" s="102" t="s">
        <v>356</v>
      </c>
      <c r="R2374" s="109">
        <f>IFERROR(IF(1*AB2374&gt;0,AB2374,V2374),V2374)</f>
        <v>118074.73333333334</v>
      </c>
      <c r="S2374" s="108"/>
      <c r="T2374" s="101">
        <f>IFERROR(IF(LEFT($G2374,4)="xppm",AD2374/VLOOKUP($G2374,$K$11:$Z$28,T$1,0),IF(LEFT($J2374,1)="E",AD2374/VLOOKUP($J2374,$K$11:$Z$28,T$1,0),AD2374/T$6)),"")</f>
        <v>128263</v>
      </c>
      <c r="V2374" s="101">
        <f>IFERROR(IF(LEFT($G2374,4)="xppm",AF2374/VLOOKUP($G2374,$K$11:$Z$28,V$1,0),IF(LEFT($J2374,1)="E",AF2374/VLOOKUP($J2374,$K$11:$Z$28,V$1,0),AF2374/V$6)),"")</f>
        <v>118074.73333333334</v>
      </c>
      <c r="X2374" s="101">
        <f>IFERROR(IF(LEFT($G2374,4)="xppm",AH2374/VLOOKUP($G2374,$K$11:$Z$28,X$1,0),IF(LEFT($J2374,1)="E",AH2374/VLOOKUP($J2374,$K$11:$Z$28,X$1,0),AH2374/X$6)),"")</f>
        <v>55364.087500000001</v>
      </c>
      <c r="Z2374" s="101">
        <f>IFERROR(IF(LEFT($G2374,4)="xppm",AJ2374/VLOOKUP($G2374,$K$11:$Z$28,Z$1,0),IF(LEFT($J2374,1)="E",AJ2374/VLOOKUP($J2374,$K$11:$Z$28,Z$1,0),AJ2374/Z$6)),"")</f>
        <v>112981.09999999999</v>
      </c>
      <c r="AA2374" s="108"/>
      <c r="AB2374" s="99">
        <f>IFERROR(IF(LEFT($G2374,4)="xppm",AL2374/VLOOKUP($G2374,$K$11:$Z$28,AB$1,0),IF(LEFT($J2374,1)="E",AL2374/VLOOKUP($J2374,$K$11:$AB$28,AB$1,0),AL2374/AB$6)),"")</f>
        <v>0</v>
      </c>
      <c r="AC2374" s="110"/>
      <c r="AD2374" s="14">
        <v>384789</v>
      </c>
      <c r="AE2374" s="14"/>
      <c r="AF2374" s="14">
        <v>1062672.6000000001</v>
      </c>
      <c r="AG2374" s="14"/>
      <c r="AH2374" s="14">
        <v>664369.05000000005</v>
      </c>
      <c r="AI2374" s="14"/>
      <c r="AJ2374" s="14">
        <v>1355773.2</v>
      </c>
      <c r="AK2374" s="65"/>
      <c r="AL2374" s="14">
        <v>0</v>
      </c>
      <c r="AM2374" s="65"/>
      <c r="AN2374" s="25">
        <v>108475.75</v>
      </c>
      <c r="AO2374" s="25">
        <v>108475.75</v>
      </c>
      <c r="AP2374" s="25">
        <v>121990.3</v>
      </c>
      <c r="AQ2374" s="25">
        <v>112980.6</v>
      </c>
      <c r="AR2374" s="25">
        <v>112980.6</v>
      </c>
      <c r="AS2374" s="25">
        <v>112980.6</v>
      </c>
      <c r="AT2374" s="25">
        <v>112980.6</v>
      </c>
      <c r="AU2374" s="25">
        <v>112980.6</v>
      </c>
      <c r="AV2374" s="25">
        <v>112980.6</v>
      </c>
      <c r="AW2374" s="25">
        <v>112980.6</v>
      </c>
      <c r="AX2374" s="25">
        <v>135904.20000000001</v>
      </c>
      <c r="AY2374" s="25">
        <v>135904.20000000001</v>
      </c>
      <c r="AZ2374" s="108"/>
      <c r="BA2374" s="10"/>
      <c r="BB2374" s="10"/>
      <c r="BC2374" s="10"/>
      <c r="BD2374" s="10"/>
      <c r="BE2374" s="10"/>
      <c r="BF2374" s="10"/>
      <c r="BG2374" s="10"/>
      <c r="BH2374" s="10"/>
      <c r="BI2374" s="10"/>
      <c r="BJ2374" s="10"/>
      <c r="BK2374" s="10"/>
      <c r="BL2374" s="10"/>
      <c r="BM2374" s="10"/>
      <c r="BN2374" s="10"/>
      <c r="BO2374" s="10"/>
      <c r="BP2374" s="10"/>
      <c r="BQ2374" s="10"/>
      <c r="BR2374" s="10"/>
      <c r="BS2374" s="10"/>
      <c r="BT2374" s="10"/>
      <c r="BU2374" s="10"/>
      <c r="BV2374" s="10"/>
      <c r="BW2374" s="10"/>
      <c r="BX2374" s="10"/>
      <c r="BY2374" s="10"/>
      <c r="BZ2374" s="10"/>
      <c r="CA2374" s="10"/>
      <c r="CB2374" s="10"/>
      <c r="CC2374" s="10"/>
      <c r="CD2374" s="10"/>
      <c r="CE2374" s="10"/>
      <c r="CF2374" s="10"/>
      <c r="CG2374" s="10"/>
      <c r="CH2374" s="10"/>
      <c r="CI2374" s="10"/>
      <c r="CJ2374" s="10"/>
      <c r="CK2374" s="10"/>
      <c r="CL2374" s="10"/>
      <c r="CM2374" s="10"/>
      <c r="CN2374" s="10"/>
      <c r="CO2374" s="10"/>
      <c r="CP2374" s="10"/>
      <c r="CQ2374" s="10"/>
      <c r="CR2374" s="10"/>
      <c r="CS2374" s="10"/>
      <c r="CT2374" s="10"/>
      <c r="CU2374" s="10"/>
      <c r="CV2374" s="10"/>
      <c r="CW2374" s="10"/>
      <c r="CX2374" s="10"/>
      <c r="CY2374" s="10"/>
      <c r="CZ2374" s="10"/>
      <c r="DA2374" s="10"/>
      <c r="DB2374" s="10"/>
      <c r="DC2374" s="10"/>
      <c r="DD2374" s="10"/>
      <c r="DE2374" s="10"/>
      <c r="DF2374" s="10"/>
      <c r="DG2374" s="10"/>
      <c r="DH2374" s="10"/>
      <c r="DI2374" s="10"/>
      <c r="DJ2374" s="10"/>
      <c r="DK2374" s="10"/>
      <c r="DL2374" s="10"/>
      <c r="DM2374" s="10"/>
      <c r="DN2374" s="10"/>
      <c r="DO2374" s="10"/>
      <c r="DP2374" s="10"/>
      <c r="DQ2374" s="10"/>
      <c r="DR2374" s="10"/>
      <c r="DS2374" s="10"/>
    </row>
    <row r="2375" spans="1:123" ht="4.05" customHeight="1" x14ac:dyDescent="0.25">
      <c r="A2375" s="75" t="s">
        <v>348</v>
      </c>
      <c r="E2375" s="111"/>
      <c r="F2375" s="112"/>
      <c r="T2375" s="25"/>
      <c r="U2375" s="25"/>
      <c r="V2375" s="25"/>
      <c r="W2375" s="25"/>
      <c r="X2375" s="25"/>
      <c r="Y2375" s="25"/>
      <c r="Z2375" s="25"/>
      <c r="AA2375" s="25"/>
      <c r="AB2375" s="14"/>
      <c r="AC2375" s="14"/>
    </row>
    <row r="2376" spans="1:123" s="86" customFormat="1" ht="15" customHeight="1" x14ac:dyDescent="0.25">
      <c r="A2376" s="75" t="s">
        <v>348</v>
      </c>
      <c r="B2376" s="80"/>
      <c r="C2376" s="80"/>
      <c r="D2376" s="80"/>
      <c r="E2376" s="81"/>
      <c r="F2376" s="82"/>
      <c r="G2376" s="81"/>
      <c r="H2376" s="81"/>
      <c r="I2376" s="81"/>
      <c r="J2376" s="81"/>
      <c r="K2376" s="81"/>
      <c r="L2376" s="83">
        <f>L2377</f>
        <v>5012</v>
      </c>
      <c r="M2376" s="84" t="s">
        <v>390</v>
      </c>
      <c r="N2376" s="84"/>
      <c r="O2376" s="84"/>
      <c r="P2376" s="84"/>
      <c r="Q2376" s="84"/>
      <c r="R2376" s="84"/>
      <c r="S2376" s="84"/>
      <c r="T2376" s="84"/>
      <c r="U2376" s="84"/>
      <c r="V2376" s="84"/>
      <c r="W2376" s="84"/>
      <c r="X2376" s="84"/>
      <c r="Y2376" s="84"/>
      <c r="Z2376" s="84"/>
      <c r="AA2376" s="84"/>
      <c r="AB2376" s="81"/>
      <c r="AC2376" s="81"/>
      <c r="AD2376" s="14"/>
      <c r="AE2376" s="14"/>
      <c r="AF2376" s="14"/>
      <c r="AG2376" s="14"/>
      <c r="AH2376" s="14"/>
      <c r="AI2376" s="14"/>
      <c r="AJ2376" s="14"/>
      <c r="AK2376" s="14"/>
      <c r="AL2376" s="14"/>
      <c r="AM2376" s="14"/>
      <c r="AN2376" s="85"/>
      <c r="AO2376" s="85"/>
      <c r="AP2376" s="85"/>
      <c r="AQ2376" s="85"/>
      <c r="AR2376" s="85"/>
      <c r="AS2376" s="85"/>
      <c r="AT2376" s="85"/>
      <c r="AU2376" s="85"/>
      <c r="AV2376" s="85"/>
      <c r="AW2376" s="85"/>
      <c r="AX2376" s="85"/>
      <c r="AY2376" s="85"/>
      <c r="AZ2376" s="84"/>
      <c r="BA2376" s="10"/>
      <c r="BB2376" s="10"/>
      <c r="BC2376" s="10"/>
      <c r="BD2376" s="10"/>
      <c r="BE2376" s="10"/>
      <c r="BF2376" s="10"/>
      <c r="BG2376" s="10"/>
      <c r="BH2376" s="10"/>
      <c r="BI2376" s="10"/>
      <c r="BJ2376" s="10"/>
      <c r="BK2376" s="10"/>
      <c r="BL2376" s="10"/>
      <c r="BM2376" s="10"/>
      <c r="BN2376" s="10"/>
      <c r="BO2376" s="10"/>
      <c r="BP2376" s="10"/>
      <c r="BQ2376" s="10"/>
      <c r="BR2376" s="10"/>
      <c r="BS2376" s="10"/>
      <c r="BT2376" s="10"/>
      <c r="BU2376" s="10"/>
      <c r="BV2376" s="10"/>
      <c r="BW2376" s="10"/>
      <c r="BX2376" s="10"/>
      <c r="BY2376" s="10"/>
      <c r="BZ2376" s="10"/>
      <c r="CA2376" s="10"/>
      <c r="CB2376" s="10"/>
      <c r="CC2376" s="10"/>
      <c r="CD2376" s="10"/>
      <c r="CE2376" s="10"/>
      <c r="CF2376" s="10"/>
      <c r="CG2376" s="10"/>
      <c r="CH2376" s="10"/>
      <c r="CI2376" s="10"/>
      <c r="CJ2376" s="10"/>
      <c r="CK2376" s="10"/>
      <c r="CL2376" s="10"/>
      <c r="CM2376" s="10"/>
      <c r="CN2376" s="10"/>
      <c r="CO2376" s="10"/>
      <c r="CP2376" s="10"/>
      <c r="CQ2376" s="10"/>
      <c r="CR2376" s="10"/>
      <c r="CS2376" s="10"/>
      <c r="CT2376" s="10"/>
      <c r="CU2376" s="10"/>
      <c r="CV2376" s="10"/>
      <c r="CW2376" s="10"/>
      <c r="CX2376" s="10"/>
      <c r="CY2376" s="10"/>
      <c r="CZ2376" s="10"/>
      <c r="DA2376" s="10"/>
      <c r="DB2376" s="10"/>
      <c r="DC2376" s="10"/>
      <c r="DD2376" s="10"/>
      <c r="DE2376" s="10"/>
      <c r="DF2376" s="10"/>
      <c r="DG2376" s="10"/>
      <c r="DH2376" s="10"/>
      <c r="DI2376" s="10"/>
      <c r="DJ2376" s="10"/>
      <c r="DK2376" s="10"/>
      <c r="DL2376" s="10"/>
      <c r="DM2376" s="10"/>
      <c r="DN2376" s="10"/>
      <c r="DO2376" s="10"/>
      <c r="DP2376" s="10"/>
      <c r="DQ2376" s="10"/>
      <c r="DR2376" s="10"/>
      <c r="DS2376" s="10"/>
    </row>
    <row r="2377" spans="1:123" s="101" customFormat="1" ht="10.95" customHeight="1" x14ac:dyDescent="0.25">
      <c r="A2377" s="75" t="s">
        <v>348</v>
      </c>
      <c r="B2377" s="95" t="str">
        <f t="shared" ref="B2377:B2379" si="666">IF(E2377&gt;0,"Bud02 " &amp; C2377 &amp;","&amp;D2377&amp;",'"&amp;E2377&amp;"',"&amp;1*R2377)</f>
        <v>Bud02 2020,5012,'557500',24000</v>
      </c>
      <c r="C2377" s="96">
        <f t="shared" ref="C2377:C2379" si="667">$E$5</f>
        <v>2020</v>
      </c>
      <c r="D2377" s="96">
        <v>5012</v>
      </c>
      <c r="E2377" s="97">
        <f>IF(LEFT(H2377,1) = "x",H2377,F2377)</f>
        <v>557500</v>
      </c>
      <c r="F2377" s="90">
        <v>557500</v>
      </c>
      <c r="G2377" s="98">
        <f>IF(""="",1,SUBSTITUTE(SUBSTITUTE("","xxp","xpp"),"xppm13","xppm08"))</f>
        <v>1</v>
      </c>
      <c r="H2377" s="98">
        <f>IF(""="",1,"")</f>
        <v>1</v>
      </c>
      <c r="I2377" s="98">
        <f>IF(""="",1,IF(LEFT("",1)&lt;&gt;"E","",1))</f>
        <v>1</v>
      </c>
      <c r="J2377" s="98">
        <f>IF(""="",1,IF(LEFT("",1)="E","",1))</f>
        <v>1</v>
      </c>
      <c r="K2377" s="99" t="s">
        <v>391</v>
      </c>
      <c r="L2377" s="91">
        <v>5012</v>
      </c>
      <c r="M2377" s="100" t="str">
        <f>IF(LEFT($G2377,4)="xppm","*","")</f>
        <v/>
      </c>
      <c r="N2377" s="101" t="str">
        <f>UPPER(TRIM("          REAL ESTATE TAXES"))</f>
        <v>REAL ESTATE TAXES</v>
      </c>
      <c r="P2377" s="102" t="s">
        <v>356</v>
      </c>
      <c r="R2377" s="109">
        <f>IFERROR(IF(1*AB2377&gt;0,AB2377,V2377),V2377)</f>
        <v>24000</v>
      </c>
      <c r="S2377" s="108"/>
      <c r="T2377" s="101">
        <f>IFERROR(IF(LEFT($G2377,4)="xppm",AD2377/VLOOKUP($G2377,$K$11:$Z$28,T$1,0),IF(LEFT($J2377,1)="E",AD2377/VLOOKUP($J2377,$K$11:$Z$28,T$1,0),AD2377/T$6)),"")</f>
        <v>24000</v>
      </c>
      <c r="V2377" s="101">
        <f>IFERROR(IF(LEFT($G2377,4)="xppm",AF2377/VLOOKUP($G2377,$K$11:$Z$28,V$1,0),IF(LEFT($J2377,1)="E",AF2377/VLOOKUP($J2377,$K$11:$Z$28,V$1,0),AF2377/V$6)),"")</f>
        <v>24000</v>
      </c>
      <c r="X2377" s="101">
        <f>IFERROR(IF(LEFT($G2377,4)="xppm",AH2377/VLOOKUP($G2377,$K$11:$Z$28,X$1,0),IF(LEFT($J2377,1)="E",AH2377/VLOOKUP($J2377,$K$11:$Z$28,X$1,0),AH2377/X$6)),"")</f>
        <v>11438.272499999999</v>
      </c>
      <c r="Z2377" s="101">
        <f>IFERROR(IF(LEFT($G2377,4)="xppm",AJ2377/VLOOKUP($G2377,$K$11:$Z$28,Z$1,0),IF(LEFT($J2377,1)="E",AJ2377/VLOOKUP($J2377,$K$11:$Z$28,Z$1,0),AJ2377/Z$6)),"")</f>
        <v>24000</v>
      </c>
      <c r="AA2377" s="108"/>
      <c r="AB2377" s="99">
        <f>IFERROR(IF(LEFT($G2377,4)="xppm",AL2377/VLOOKUP($G2377,$K$11:$Z$28,AB$1,0),IF(LEFT($J2377,1)="E",AL2377/VLOOKUP($J2377,$K$11:$AB$28,AB$1,0),AL2377/AB$6)),"")</f>
        <v>0</v>
      </c>
      <c r="AC2377" s="110"/>
      <c r="AD2377" s="14">
        <v>72000</v>
      </c>
      <c r="AE2377" s="14"/>
      <c r="AF2377" s="14">
        <v>216000</v>
      </c>
      <c r="AG2377" s="14"/>
      <c r="AH2377" s="14">
        <v>137259.26999999999</v>
      </c>
      <c r="AI2377" s="14"/>
      <c r="AJ2377" s="14">
        <v>288000</v>
      </c>
      <c r="AK2377" s="65"/>
      <c r="AL2377" s="14">
        <v>0</v>
      </c>
      <c r="AM2377" s="65"/>
      <c r="AN2377" s="25">
        <v>23751.25</v>
      </c>
      <c r="AO2377" s="25">
        <v>23751.25</v>
      </c>
      <c r="AP2377" s="25">
        <v>66005.52</v>
      </c>
      <c r="AQ2377" s="25">
        <v>24000</v>
      </c>
      <c r="AR2377" s="25">
        <v>24000</v>
      </c>
      <c r="AS2377" s="25">
        <v>24000</v>
      </c>
      <c r="AT2377" s="25">
        <v>24000</v>
      </c>
      <c r="AU2377" s="25">
        <v>24000</v>
      </c>
      <c r="AV2377" s="25">
        <v>24000</v>
      </c>
      <c r="AW2377" s="25">
        <v>24000</v>
      </c>
      <c r="AX2377" s="25">
        <v>24000</v>
      </c>
      <c r="AY2377" s="25">
        <v>24000</v>
      </c>
      <c r="AZ2377" s="108"/>
      <c r="BA2377" s="10"/>
      <c r="BB2377" s="10"/>
      <c r="BC2377" s="10"/>
      <c r="BD2377" s="10"/>
      <c r="BE2377" s="10"/>
      <c r="BF2377" s="10"/>
      <c r="BG2377" s="10"/>
      <c r="BH2377" s="10"/>
      <c r="BI2377" s="10"/>
      <c r="BJ2377" s="10"/>
      <c r="BK2377" s="10"/>
      <c r="BL2377" s="10"/>
      <c r="BM2377" s="10"/>
      <c r="BN2377" s="10"/>
      <c r="BO2377" s="10"/>
      <c r="BP2377" s="10"/>
      <c r="BQ2377" s="10"/>
      <c r="BR2377" s="10"/>
      <c r="BS2377" s="10"/>
      <c r="BT2377" s="10"/>
      <c r="BU2377" s="10"/>
      <c r="BV2377" s="10"/>
      <c r="BW2377" s="10"/>
      <c r="BX2377" s="10"/>
      <c r="BY2377" s="10"/>
      <c r="BZ2377" s="10"/>
      <c r="CA2377" s="10"/>
      <c r="CB2377" s="10"/>
      <c r="CC2377" s="10"/>
      <c r="CD2377" s="10"/>
      <c r="CE2377" s="10"/>
      <c r="CF2377" s="10"/>
      <c r="CG2377" s="10"/>
      <c r="CH2377" s="10"/>
      <c r="CI2377" s="10"/>
      <c r="CJ2377" s="10"/>
      <c r="CK2377" s="10"/>
      <c r="CL2377" s="10"/>
      <c r="CM2377" s="10"/>
      <c r="CN2377" s="10"/>
      <c r="CO2377" s="10"/>
      <c r="CP2377" s="10"/>
      <c r="CQ2377" s="10"/>
      <c r="CR2377" s="10"/>
      <c r="CS2377" s="10"/>
      <c r="CT2377" s="10"/>
      <c r="CU2377" s="10"/>
      <c r="CV2377" s="10"/>
      <c r="CW2377" s="10"/>
      <c r="CX2377" s="10"/>
      <c r="CY2377" s="10"/>
      <c r="CZ2377" s="10"/>
      <c r="DA2377" s="10"/>
      <c r="DB2377" s="10"/>
      <c r="DC2377" s="10"/>
      <c r="DD2377" s="10"/>
      <c r="DE2377" s="10"/>
      <c r="DF2377" s="10"/>
      <c r="DG2377" s="10"/>
      <c r="DH2377" s="10"/>
      <c r="DI2377" s="10"/>
      <c r="DJ2377" s="10"/>
      <c r="DK2377" s="10"/>
      <c r="DL2377" s="10"/>
      <c r="DM2377" s="10"/>
      <c r="DN2377" s="10"/>
      <c r="DO2377" s="10"/>
      <c r="DP2377" s="10"/>
      <c r="DQ2377" s="10"/>
      <c r="DR2377" s="10"/>
      <c r="DS2377" s="10"/>
    </row>
    <row r="2378" spans="1:123" s="101" customFormat="1" ht="10.95" customHeight="1" x14ac:dyDescent="0.25">
      <c r="A2378" s="75" t="s">
        <v>348</v>
      </c>
      <c r="B2378" s="95" t="str">
        <f t="shared" si="666"/>
        <v>Bud02 2020,5012,'558000',29061.2322222222</v>
      </c>
      <c r="C2378" s="96">
        <f t="shared" si="667"/>
        <v>2020</v>
      </c>
      <c r="D2378" s="96">
        <v>5012</v>
      </c>
      <c r="E2378" s="97">
        <f>IF(LEFT(H2378,1) = "x",H2378,F2378)</f>
        <v>558000</v>
      </c>
      <c r="F2378" s="90">
        <v>558000</v>
      </c>
      <c r="G2378" s="98">
        <f>IF(""="",1,SUBSTITUTE(SUBSTITUTE("","xxp","xpp"),"xppm13","xppm08"))</f>
        <v>1</v>
      </c>
      <c r="H2378" s="98">
        <f>IF(""="",1,"")</f>
        <v>1</v>
      </c>
      <c r="I2378" s="98">
        <f>IF(""="",1,IF(LEFT("",1)&lt;&gt;"E","",1))</f>
        <v>1</v>
      </c>
      <c r="J2378" s="98">
        <f>IF(""="",1,IF(LEFT("",1)="E","",1))</f>
        <v>1</v>
      </c>
      <c r="K2378" s="99" t="s">
        <v>392</v>
      </c>
      <c r="L2378" s="91">
        <v>5012</v>
      </c>
      <c r="M2378" s="100" t="str">
        <f>IF(LEFT($G2378,4)="xppm","*","")</f>
        <v/>
      </c>
      <c r="N2378" s="101" t="str">
        <f>UPPER(TRIM("          INSURANCE - GENERAL LIABILITY"))</f>
        <v>INSURANCE - GENERAL LIABILITY</v>
      </c>
      <c r="P2378" s="102" t="s">
        <v>359</v>
      </c>
      <c r="R2378" s="109">
        <f>IFERROR(IF(1*AB2378&gt;0,AB2378,V2378),V2378)</f>
        <v>29061.232222222221</v>
      </c>
      <c r="S2378" s="108"/>
      <c r="T2378" s="101">
        <f>IFERROR(IF(LEFT($G2378,4)="xppm",AD2378/VLOOKUP($G2378,$K$11:$Z$28,T$1,0),IF(LEFT($J2378,1)="E",AD2378/VLOOKUP($J2378,$K$11:$Z$28,T$1,0),AD2378/T$6)),"")</f>
        <v>29081.91</v>
      </c>
      <c r="V2378" s="101">
        <f>IFERROR(IF(LEFT($G2378,4)="xppm",AF2378/VLOOKUP($G2378,$K$11:$Z$28,V$1,0),IF(LEFT($J2378,1)="E",AF2378/VLOOKUP($J2378,$K$11:$Z$28,V$1,0),AF2378/V$6)),"")</f>
        <v>29061.232222222221</v>
      </c>
      <c r="X2378" s="101">
        <f>IFERROR(IF(LEFT($G2378,4)="xppm",AH2378/VLOOKUP($G2378,$K$11:$Z$28,X$1,0),IF(LEFT($J2378,1)="E",AH2378/VLOOKUP($J2378,$K$11:$Z$28,X$1,0),AH2378/X$6)),"")</f>
        <v>24308.311666666665</v>
      </c>
      <c r="Z2378" s="101">
        <f>IFERROR(IF(LEFT($G2378,4)="xppm",AJ2378/VLOOKUP($G2378,$K$11:$Z$28,Z$1,0),IF(LEFT($J2378,1)="E",AJ2378/VLOOKUP($J2378,$K$11:$Z$28,Z$1,0),AJ2378/Z$6)),"")</f>
        <v>29052.475000000002</v>
      </c>
      <c r="AA2378" s="108"/>
      <c r="AB2378" s="99">
        <f>IFERROR(IF(LEFT($G2378,4)="xppm",AL2378/VLOOKUP($G2378,$K$11:$Z$28,AB$1,0),IF(LEFT($J2378,1)="E",AL2378/VLOOKUP($J2378,$K$11:$AB$28,AB$1,0),AL2378/AB$6)),"")</f>
        <v>0</v>
      </c>
      <c r="AC2378" s="110"/>
      <c r="AD2378" s="14">
        <v>87245.73</v>
      </c>
      <c r="AE2378" s="14"/>
      <c r="AF2378" s="14">
        <v>261551.09</v>
      </c>
      <c r="AG2378" s="14"/>
      <c r="AH2378" s="14">
        <v>291699.74</v>
      </c>
      <c r="AI2378" s="14"/>
      <c r="AJ2378" s="14">
        <v>348629.7</v>
      </c>
      <c r="AK2378" s="65"/>
      <c r="AL2378" s="14">
        <v>0</v>
      </c>
      <c r="AM2378" s="65"/>
      <c r="AN2378" s="25">
        <v>48893.3</v>
      </c>
      <c r="AO2378" s="25">
        <v>48166.66</v>
      </c>
      <c r="AP2378" s="25">
        <v>48893.3</v>
      </c>
      <c r="AQ2378" s="25">
        <v>29047.69</v>
      </c>
      <c r="AR2378" s="25">
        <v>29047.69</v>
      </c>
      <c r="AS2378" s="25">
        <v>29047.69</v>
      </c>
      <c r="AT2378" s="25">
        <v>29054.07</v>
      </c>
      <c r="AU2378" s="25">
        <v>29054.11</v>
      </c>
      <c r="AV2378" s="25">
        <v>29054.11</v>
      </c>
      <c r="AW2378" s="25">
        <v>29054.09</v>
      </c>
      <c r="AX2378" s="25">
        <v>29095.82</v>
      </c>
      <c r="AY2378" s="25">
        <v>29095.82</v>
      </c>
      <c r="AZ2378" s="108"/>
      <c r="BA2378" s="10"/>
      <c r="BB2378" s="10"/>
      <c r="BC2378" s="10"/>
      <c r="BD2378" s="10"/>
      <c r="BE2378" s="10"/>
      <c r="BF2378" s="10"/>
      <c r="BG2378" s="10"/>
      <c r="BH2378" s="10"/>
      <c r="BI2378" s="10"/>
      <c r="BJ2378" s="10"/>
      <c r="BK2378" s="10"/>
      <c r="BL2378" s="10"/>
      <c r="BM2378" s="10"/>
      <c r="BN2378" s="10"/>
      <c r="BO2378" s="10"/>
      <c r="BP2378" s="10"/>
      <c r="BQ2378" s="10"/>
      <c r="BR2378" s="10"/>
      <c r="BS2378" s="10"/>
      <c r="BT2378" s="10"/>
      <c r="BU2378" s="10"/>
      <c r="BV2378" s="10"/>
      <c r="BW2378" s="10"/>
      <c r="BX2378" s="10"/>
      <c r="BY2378" s="10"/>
      <c r="BZ2378" s="10"/>
      <c r="CA2378" s="10"/>
      <c r="CB2378" s="10"/>
      <c r="CC2378" s="10"/>
      <c r="CD2378" s="10"/>
      <c r="CE2378" s="10"/>
      <c r="CF2378" s="10"/>
      <c r="CG2378" s="10"/>
      <c r="CH2378" s="10"/>
      <c r="CI2378" s="10"/>
      <c r="CJ2378" s="10"/>
      <c r="CK2378" s="10"/>
      <c r="CL2378" s="10"/>
      <c r="CM2378" s="10"/>
      <c r="CN2378" s="10"/>
      <c r="CO2378" s="10"/>
      <c r="CP2378" s="10"/>
      <c r="CQ2378" s="10"/>
      <c r="CR2378" s="10"/>
      <c r="CS2378" s="10"/>
      <c r="CT2378" s="10"/>
      <c r="CU2378" s="10"/>
      <c r="CV2378" s="10"/>
      <c r="CW2378" s="10"/>
      <c r="CX2378" s="10"/>
      <c r="CY2378" s="10"/>
      <c r="CZ2378" s="10"/>
      <c r="DA2378" s="10"/>
      <c r="DB2378" s="10"/>
      <c r="DC2378" s="10"/>
      <c r="DD2378" s="10"/>
      <c r="DE2378" s="10"/>
      <c r="DF2378" s="10"/>
      <c r="DG2378" s="10"/>
      <c r="DH2378" s="10"/>
      <c r="DI2378" s="10"/>
      <c r="DJ2378" s="10"/>
      <c r="DK2378" s="10"/>
      <c r="DL2378" s="10"/>
      <c r="DM2378" s="10"/>
      <c r="DN2378" s="10"/>
      <c r="DO2378" s="10"/>
      <c r="DP2378" s="10"/>
      <c r="DQ2378" s="10"/>
      <c r="DR2378" s="10"/>
      <c r="DS2378" s="10"/>
    </row>
    <row r="2379" spans="1:123" s="101" customFormat="1" ht="10.95" customHeight="1" x14ac:dyDescent="0.25">
      <c r="A2379" s="75" t="s">
        <v>348</v>
      </c>
      <c r="B2379" s="95" t="str">
        <f t="shared" si="666"/>
        <v>Bud02 2020,5012,'558200',1340.77111111111</v>
      </c>
      <c r="C2379" s="96">
        <f t="shared" si="667"/>
        <v>2020</v>
      </c>
      <c r="D2379" s="96">
        <v>5012</v>
      </c>
      <c r="E2379" s="97">
        <f>IF(LEFT(H2379,1) = "x",H2379,F2379)</f>
        <v>558200</v>
      </c>
      <c r="F2379" s="90">
        <v>558200</v>
      </c>
      <c r="G2379" s="98">
        <f>IF(""="",1,SUBSTITUTE(SUBSTITUTE("","xxp","xpp"),"xppm13","xppm08"))</f>
        <v>1</v>
      </c>
      <c r="H2379" s="98">
        <f>IF(""="",1,"")</f>
        <v>1</v>
      </c>
      <c r="I2379" s="98">
        <f>IF(""="",1,IF(LEFT("",1)&lt;&gt;"E","",1))</f>
        <v>1</v>
      </c>
      <c r="J2379" s="98">
        <f>IF(""="",1,IF(LEFT("",1)="E","",1))</f>
        <v>1</v>
      </c>
      <c r="K2379" s="99" t="s">
        <v>393</v>
      </c>
      <c r="L2379" s="91">
        <v>5012</v>
      </c>
      <c r="M2379" s="100" t="str">
        <f>IF(LEFT($G2379,4)="xppm","*","")</f>
        <v/>
      </c>
      <c r="N2379" s="101" t="str">
        <f>UPPER(TRIM("          INSURANCE - PROPERTY/FLOOD"))</f>
        <v>INSURANCE - PROPERTY/FLOOD</v>
      </c>
      <c r="P2379" s="102" t="s">
        <v>359</v>
      </c>
      <c r="R2379" s="109">
        <f>IFERROR(IF(1*AB2379&gt;0,AB2379,V2379),V2379)</f>
        <v>1340.7711111111112</v>
      </c>
      <c r="S2379" s="108"/>
      <c r="T2379" s="101">
        <f>IFERROR(IF(LEFT($G2379,4)="xppm",AD2379/VLOOKUP($G2379,$K$11:$Z$28,T$1,0),IF(LEFT($J2379,1)="E",AD2379/VLOOKUP($J2379,$K$11:$Z$28,T$1,0),AD2379/T$6)),"")</f>
        <v>1353.1533333333334</v>
      </c>
      <c r="V2379" s="101">
        <f>IFERROR(IF(LEFT($G2379,4)="xppm",AF2379/VLOOKUP($G2379,$K$11:$Z$28,V$1,0),IF(LEFT($J2379,1)="E",AF2379/VLOOKUP($J2379,$K$11:$Z$28,V$1,0),AF2379/V$6)),"")</f>
        <v>1340.7711111111112</v>
      </c>
      <c r="X2379" s="101">
        <f>IFERROR(IF(LEFT($G2379,4)="xppm",AH2379/VLOOKUP($G2379,$K$11:$Z$28,X$1,0),IF(LEFT($J2379,1)="E",AH2379/VLOOKUP($J2379,$K$11:$Z$28,X$1,0),AH2379/X$6)),"")</f>
        <v>565.10416666666663</v>
      </c>
      <c r="Z2379" s="101">
        <f>IFERROR(IF(LEFT($G2379,4)="xppm",AJ2379/VLOOKUP($G2379,$K$11:$Z$28,Z$1,0),IF(LEFT($J2379,1)="E",AJ2379/VLOOKUP($J2379,$K$11:$Z$28,Z$1,0),AJ2379/Z$6)),"")</f>
        <v>1334.58</v>
      </c>
      <c r="AA2379" s="108"/>
      <c r="AB2379" s="99">
        <f>IFERROR(IF(LEFT($G2379,4)="xppm",AL2379/VLOOKUP($G2379,$K$11:$Z$28,AB$1,0),IF(LEFT($J2379,1)="E",AL2379/VLOOKUP($J2379,$K$11:$AB$28,AB$1,0),AL2379/AB$6)),"")</f>
        <v>0</v>
      </c>
      <c r="AC2379" s="110"/>
      <c r="AD2379" s="14">
        <v>4059.46</v>
      </c>
      <c r="AE2379" s="14"/>
      <c r="AF2379" s="14">
        <v>12066.94</v>
      </c>
      <c r="AG2379" s="14"/>
      <c r="AH2379" s="14">
        <v>6781.25</v>
      </c>
      <c r="AI2379" s="14"/>
      <c r="AJ2379" s="14">
        <v>16014.96</v>
      </c>
      <c r="AK2379" s="65"/>
      <c r="AL2379" s="14">
        <v>0</v>
      </c>
      <c r="AM2379" s="65"/>
      <c r="AN2379" s="25">
        <v>1334.58</v>
      </c>
      <c r="AO2379" s="25">
        <v>1334.58</v>
      </c>
      <c r="AP2379" s="25">
        <v>1334.58</v>
      </c>
      <c r="AQ2379" s="25">
        <v>1334.58</v>
      </c>
      <c r="AR2379" s="25">
        <v>1334.58</v>
      </c>
      <c r="AS2379" s="25">
        <v>1334.58</v>
      </c>
      <c r="AT2379" s="25">
        <v>1334.58</v>
      </c>
      <c r="AU2379" s="25">
        <v>1334.58</v>
      </c>
      <c r="AV2379" s="25">
        <v>1334.58</v>
      </c>
      <c r="AW2379" s="25">
        <v>1334.62</v>
      </c>
      <c r="AX2379" s="25">
        <v>1362.42</v>
      </c>
      <c r="AY2379" s="25">
        <v>1362.42</v>
      </c>
      <c r="AZ2379" s="108"/>
      <c r="BA2379" s="10"/>
      <c r="BB2379" s="10"/>
      <c r="BC2379" s="10"/>
      <c r="BD2379" s="10"/>
      <c r="BE2379" s="10"/>
      <c r="BF2379" s="10"/>
      <c r="BG2379" s="10"/>
      <c r="BH2379" s="10"/>
      <c r="BI2379" s="10"/>
      <c r="BJ2379" s="10"/>
      <c r="BK2379" s="10"/>
      <c r="BL2379" s="10"/>
      <c r="BM2379" s="10"/>
      <c r="BN2379" s="10"/>
      <c r="BO2379" s="10"/>
      <c r="BP2379" s="10"/>
      <c r="BQ2379" s="10"/>
      <c r="BR2379" s="10"/>
      <c r="BS2379" s="10"/>
      <c r="BT2379" s="10"/>
      <c r="BU2379" s="10"/>
      <c r="BV2379" s="10"/>
      <c r="BW2379" s="10"/>
      <c r="BX2379" s="10"/>
      <c r="BY2379" s="10"/>
      <c r="BZ2379" s="10"/>
      <c r="CA2379" s="10"/>
      <c r="CB2379" s="10"/>
      <c r="CC2379" s="10"/>
      <c r="CD2379" s="10"/>
      <c r="CE2379" s="10"/>
      <c r="CF2379" s="10"/>
      <c r="CG2379" s="10"/>
      <c r="CH2379" s="10"/>
      <c r="CI2379" s="10"/>
      <c r="CJ2379" s="10"/>
      <c r="CK2379" s="10"/>
      <c r="CL2379" s="10"/>
      <c r="CM2379" s="10"/>
      <c r="CN2379" s="10"/>
      <c r="CO2379" s="10"/>
      <c r="CP2379" s="10"/>
      <c r="CQ2379" s="10"/>
      <c r="CR2379" s="10"/>
      <c r="CS2379" s="10"/>
      <c r="CT2379" s="10"/>
      <c r="CU2379" s="10"/>
      <c r="CV2379" s="10"/>
      <c r="CW2379" s="10"/>
      <c r="CX2379" s="10"/>
      <c r="CY2379" s="10"/>
      <c r="CZ2379" s="10"/>
      <c r="DA2379" s="10"/>
      <c r="DB2379" s="10"/>
      <c r="DC2379" s="10"/>
      <c r="DD2379" s="10"/>
      <c r="DE2379" s="10"/>
      <c r="DF2379" s="10"/>
      <c r="DG2379" s="10"/>
      <c r="DH2379" s="10"/>
      <c r="DI2379" s="10"/>
      <c r="DJ2379" s="10"/>
      <c r="DK2379" s="10"/>
      <c r="DL2379" s="10"/>
      <c r="DM2379" s="10"/>
      <c r="DN2379" s="10"/>
      <c r="DO2379" s="10"/>
      <c r="DP2379" s="10"/>
      <c r="DQ2379" s="10"/>
      <c r="DR2379" s="10"/>
      <c r="DS2379" s="10"/>
    </row>
    <row r="2380" spans="1:123" ht="4.05" customHeight="1" x14ac:dyDescent="0.25">
      <c r="A2380" s="75" t="s">
        <v>348</v>
      </c>
      <c r="E2380" s="111"/>
      <c r="F2380" s="112"/>
      <c r="T2380" s="25"/>
      <c r="U2380" s="25"/>
      <c r="V2380" s="25"/>
      <c r="W2380" s="25"/>
      <c r="X2380" s="25"/>
      <c r="Y2380" s="25"/>
      <c r="Z2380" s="25"/>
      <c r="AA2380" s="25"/>
      <c r="AB2380" s="14"/>
      <c r="AC2380" s="14"/>
    </row>
    <row r="2381" spans="1:123" s="86" customFormat="1" ht="15" customHeight="1" x14ac:dyDescent="0.25">
      <c r="A2381" s="75" t="s">
        <v>348</v>
      </c>
      <c r="B2381" s="80"/>
      <c r="C2381" s="80"/>
      <c r="D2381" s="80"/>
      <c r="E2381" s="81"/>
      <c r="F2381" s="82"/>
      <c r="G2381" s="81"/>
      <c r="H2381" s="81"/>
      <c r="I2381" s="81"/>
      <c r="J2381" s="81"/>
      <c r="K2381" s="81"/>
      <c r="L2381" s="83">
        <f>L2382</f>
        <v>5012</v>
      </c>
      <c r="M2381" s="84" t="s">
        <v>394</v>
      </c>
      <c r="N2381" s="84"/>
      <c r="O2381" s="84"/>
      <c r="P2381" s="84"/>
      <c r="Q2381" s="84"/>
      <c r="R2381" s="84"/>
      <c r="S2381" s="84"/>
      <c r="T2381" s="84"/>
      <c r="U2381" s="84"/>
      <c r="V2381" s="84"/>
      <c r="W2381" s="84"/>
      <c r="X2381" s="84"/>
      <c r="Y2381" s="84"/>
      <c r="Z2381" s="84"/>
      <c r="AA2381" s="84"/>
      <c r="AB2381" s="81"/>
      <c r="AC2381" s="81"/>
      <c r="AD2381" s="14"/>
      <c r="AE2381" s="14"/>
      <c r="AF2381" s="14"/>
      <c r="AG2381" s="14"/>
      <c r="AH2381" s="14"/>
      <c r="AI2381" s="14"/>
      <c r="AJ2381" s="14"/>
      <c r="AK2381" s="14"/>
      <c r="AL2381" s="14"/>
      <c r="AM2381" s="14"/>
      <c r="AN2381" s="85"/>
      <c r="AO2381" s="85"/>
      <c r="AP2381" s="85"/>
      <c r="AQ2381" s="85"/>
      <c r="AR2381" s="85"/>
      <c r="AS2381" s="85"/>
      <c r="AT2381" s="85"/>
      <c r="AU2381" s="85"/>
      <c r="AV2381" s="85"/>
      <c r="AW2381" s="85"/>
      <c r="AX2381" s="85"/>
      <c r="AY2381" s="85"/>
      <c r="AZ2381" s="84"/>
      <c r="BA2381" s="10"/>
      <c r="BB2381" s="10"/>
      <c r="BC2381" s="10"/>
      <c r="BD2381" s="10"/>
      <c r="BE2381" s="10"/>
      <c r="BF2381" s="10"/>
      <c r="BG2381" s="10"/>
      <c r="BH2381" s="10"/>
      <c r="BI2381" s="10"/>
      <c r="BJ2381" s="10"/>
      <c r="BK2381" s="10"/>
      <c r="BL2381" s="10"/>
      <c r="BM2381" s="10"/>
      <c r="BN2381" s="10"/>
      <c r="BO2381" s="10"/>
      <c r="BP2381" s="10"/>
      <c r="BQ2381" s="10"/>
      <c r="BR2381" s="10"/>
      <c r="BS2381" s="10"/>
      <c r="BT2381" s="10"/>
      <c r="BU2381" s="10"/>
      <c r="BV2381" s="10"/>
      <c r="BW2381" s="10"/>
      <c r="BX2381" s="10"/>
      <c r="BY2381" s="10"/>
      <c r="BZ2381" s="10"/>
      <c r="CA2381" s="10"/>
      <c r="CB2381" s="10"/>
      <c r="CC2381" s="10"/>
      <c r="CD2381" s="10"/>
      <c r="CE2381" s="10"/>
      <c r="CF2381" s="10"/>
      <c r="CG2381" s="10"/>
      <c r="CH2381" s="10"/>
      <c r="CI2381" s="10"/>
      <c r="CJ2381" s="10"/>
      <c r="CK2381" s="10"/>
      <c r="CL2381" s="10"/>
      <c r="CM2381" s="10"/>
      <c r="CN2381" s="10"/>
      <c r="CO2381" s="10"/>
      <c r="CP2381" s="10"/>
      <c r="CQ2381" s="10"/>
      <c r="CR2381" s="10"/>
      <c r="CS2381" s="10"/>
      <c r="CT2381" s="10"/>
      <c r="CU2381" s="10"/>
      <c r="CV2381" s="10"/>
      <c r="CW2381" s="10"/>
      <c r="CX2381" s="10"/>
      <c r="CY2381" s="10"/>
      <c r="CZ2381" s="10"/>
      <c r="DA2381" s="10"/>
      <c r="DB2381" s="10"/>
      <c r="DC2381" s="10"/>
      <c r="DD2381" s="10"/>
      <c r="DE2381" s="10"/>
      <c r="DF2381" s="10"/>
      <c r="DG2381" s="10"/>
      <c r="DH2381" s="10"/>
      <c r="DI2381" s="10"/>
      <c r="DJ2381" s="10"/>
      <c r="DK2381" s="10"/>
      <c r="DL2381" s="10"/>
      <c r="DM2381" s="10"/>
      <c r="DN2381" s="10"/>
      <c r="DO2381" s="10"/>
      <c r="DP2381" s="10"/>
      <c r="DQ2381" s="10"/>
      <c r="DR2381" s="10"/>
      <c r="DS2381" s="10"/>
    </row>
    <row r="2382" spans="1:123" s="101" customFormat="1" ht="10.95" customHeight="1" x14ac:dyDescent="0.25">
      <c r="A2382" s="75" t="s">
        <v>348</v>
      </c>
      <c r="B2382" s="95" t="str">
        <f t="shared" ref="B2382:B2384" si="668">IF(E2382&gt;0,"Bud02 " &amp; C2382 &amp;","&amp;D2382&amp;",'"&amp;E2382&amp;"',"&amp;1*R2382)</f>
        <v>Bud02 2020,5012,'560000',4985.01666666667</v>
      </c>
      <c r="C2382" s="96">
        <f t="shared" ref="C2382:C2385" si="669">$E$5</f>
        <v>2020</v>
      </c>
      <c r="D2382" s="96">
        <v>5012</v>
      </c>
      <c r="E2382" s="97">
        <f>IF(LEFT(H2382,1) = "x",H2382,F2382)</f>
        <v>560000</v>
      </c>
      <c r="F2382" s="90">
        <v>560000</v>
      </c>
      <c r="G2382" s="98">
        <f>IF(""="",1,SUBSTITUTE(SUBSTITUTE("","xxp","xpp"),"xppm13","xppm08"))</f>
        <v>1</v>
      </c>
      <c r="H2382" s="98">
        <f>IF(""="",1,"")</f>
        <v>1</v>
      </c>
      <c r="I2382" s="98">
        <f>IF(""="",1,IF(LEFT("",1)&lt;&gt;"E","",1))</f>
        <v>1</v>
      </c>
      <c r="J2382" s="98">
        <f>IF(""="",1,IF(LEFT("",1)="E","",1))</f>
        <v>1</v>
      </c>
      <c r="K2382" s="99" t="s">
        <v>395</v>
      </c>
      <c r="L2382" s="91">
        <v>5012</v>
      </c>
      <c r="M2382" s="100" t="str">
        <f>IF(LEFT($G2382,4)="xppm","*","")</f>
        <v/>
      </c>
      <c r="N2382" s="101" t="str">
        <f>UPPER(TRIM("          INTEREST EXPENSE"))</f>
        <v>INTEREST EXPENSE</v>
      </c>
      <c r="P2382" s="102" t="s">
        <v>356</v>
      </c>
      <c r="R2382" s="109">
        <f>IFERROR(IF(1*AB2382&gt;0,AB2382,V2382),V2382)</f>
        <v>4985.0166666666664</v>
      </c>
      <c r="S2382" s="108"/>
      <c r="T2382" s="101">
        <f>IFERROR(IF(LEFT($G2382,4)="xppm",AD2382/VLOOKUP($G2382,$K$11:$Z$28,T$1,0),IF(LEFT($J2382,1)="E",AD2382/VLOOKUP($J2382,$K$11:$Z$28,T$1,0),AD2382/T$6)),"")</f>
        <v>3482.7066666666669</v>
      </c>
      <c r="V2382" s="101">
        <f>IFERROR(IF(LEFT($G2382,4)="xppm",AF2382/VLOOKUP($G2382,$K$11:$Z$28,V$1,0),IF(LEFT($J2382,1)="E",AF2382/VLOOKUP($J2382,$K$11:$Z$28,V$1,0),AF2382/V$6)),"")</f>
        <v>4985.0166666666664</v>
      </c>
      <c r="X2382" s="101">
        <f>IFERROR(IF(LEFT($G2382,4)="xppm",AH2382/VLOOKUP($G2382,$K$11:$Z$28,X$1,0),IF(LEFT($J2382,1)="E",AH2382/VLOOKUP($J2382,$K$11:$Z$28,X$1,0),AH2382/X$6)),"")</f>
        <v>2752.7233333333334</v>
      </c>
      <c r="Z2382" s="101">
        <f>IFERROR(IF(LEFT($G2382,4)="xppm",AJ2382/VLOOKUP($G2382,$K$11:$Z$28,Z$1,0),IF(LEFT($J2382,1)="E",AJ2382/VLOOKUP($J2382,$K$11:$Z$28,Z$1,0),AJ2382/Z$6)),"")</f>
        <v>3929.34</v>
      </c>
      <c r="AA2382" s="108"/>
      <c r="AB2382" s="99">
        <f>IFERROR(IF(LEFT($G2382,4)="xppm",AL2382/VLOOKUP($G2382,$K$11:$Z$28,AB$1,0),IF(LEFT($J2382,1)="E",AL2382/VLOOKUP($J2382,$K$11:$AB$28,AB$1,0),AL2382/AB$6)),"")</f>
        <v>0</v>
      </c>
      <c r="AC2382" s="110"/>
      <c r="AD2382" s="14">
        <v>10448.120000000001</v>
      </c>
      <c r="AE2382" s="14"/>
      <c r="AF2382" s="14">
        <v>44865.15</v>
      </c>
      <c r="AG2382" s="14"/>
      <c r="AH2382" s="14">
        <v>33032.68</v>
      </c>
      <c r="AI2382" s="14"/>
      <c r="AJ2382" s="14">
        <v>47152.08</v>
      </c>
      <c r="AK2382" s="65"/>
      <c r="AL2382" s="14">
        <v>0</v>
      </c>
      <c r="AM2382" s="65"/>
      <c r="AN2382" s="25">
        <v>7799.15</v>
      </c>
      <c r="AO2382" s="25">
        <v>6729.15</v>
      </c>
      <c r="AP2382" s="25">
        <v>6716.36</v>
      </c>
      <c r="AQ2382" s="25">
        <v>5843.69</v>
      </c>
      <c r="AR2382" s="25">
        <v>5646.36</v>
      </c>
      <c r="AS2382" s="25">
        <v>6005.6</v>
      </c>
      <c r="AT2382" s="25">
        <v>6207.7</v>
      </c>
      <c r="AU2382" s="25">
        <v>5354.31</v>
      </c>
      <c r="AV2382" s="25">
        <v>5359.37</v>
      </c>
      <c r="AW2382" s="25">
        <v>3674.13</v>
      </c>
      <c r="AX2382" s="25">
        <v>3299.27</v>
      </c>
      <c r="AY2382" s="25">
        <v>3474.72</v>
      </c>
      <c r="AZ2382" s="108"/>
      <c r="BA2382" s="10"/>
      <c r="BB2382" s="10"/>
      <c r="BC2382" s="10"/>
      <c r="BD2382" s="10"/>
      <c r="BE2382" s="10"/>
      <c r="BF2382" s="10"/>
      <c r="BG2382" s="10"/>
      <c r="BH2382" s="10"/>
      <c r="BI2382" s="10"/>
      <c r="BJ2382" s="10"/>
      <c r="BK2382" s="10"/>
      <c r="BL2382" s="10"/>
      <c r="BM2382" s="10"/>
      <c r="BN2382" s="10"/>
      <c r="BO2382" s="10"/>
      <c r="BP2382" s="10"/>
      <c r="BQ2382" s="10"/>
      <c r="BR2382" s="10"/>
      <c r="BS2382" s="10"/>
      <c r="BT2382" s="10"/>
      <c r="BU2382" s="10"/>
      <c r="BV2382" s="10"/>
      <c r="BW2382" s="10"/>
      <c r="BX2382" s="10"/>
      <c r="BY2382" s="10"/>
      <c r="BZ2382" s="10"/>
      <c r="CA2382" s="10"/>
      <c r="CB2382" s="10"/>
      <c r="CC2382" s="10"/>
      <c r="CD2382" s="10"/>
      <c r="CE2382" s="10"/>
      <c r="CF2382" s="10"/>
      <c r="CG2382" s="10"/>
      <c r="CH2382" s="10"/>
      <c r="CI2382" s="10"/>
      <c r="CJ2382" s="10"/>
      <c r="CK2382" s="10"/>
      <c r="CL2382" s="10"/>
      <c r="CM2382" s="10"/>
      <c r="CN2382" s="10"/>
      <c r="CO2382" s="10"/>
      <c r="CP2382" s="10"/>
      <c r="CQ2382" s="10"/>
      <c r="CR2382" s="10"/>
      <c r="CS2382" s="10"/>
      <c r="CT2382" s="10"/>
      <c r="CU2382" s="10"/>
      <c r="CV2382" s="10"/>
      <c r="CW2382" s="10"/>
      <c r="CX2382" s="10"/>
      <c r="CY2382" s="10"/>
      <c r="CZ2382" s="10"/>
      <c r="DA2382" s="10"/>
      <c r="DB2382" s="10"/>
      <c r="DC2382" s="10"/>
      <c r="DD2382" s="10"/>
      <c r="DE2382" s="10"/>
      <c r="DF2382" s="10"/>
      <c r="DG2382" s="10"/>
      <c r="DH2382" s="10"/>
      <c r="DI2382" s="10"/>
      <c r="DJ2382" s="10"/>
      <c r="DK2382" s="10"/>
      <c r="DL2382" s="10"/>
      <c r="DM2382" s="10"/>
      <c r="DN2382" s="10"/>
      <c r="DO2382" s="10"/>
      <c r="DP2382" s="10"/>
      <c r="DQ2382" s="10"/>
      <c r="DR2382" s="10"/>
      <c r="DS2382" s="10"/>
    </row>
    <row r="2383" spans="1:123" s="101" customFormat="1" ht="10.95" customHeight="1" x14ac:dyDescent="0.25">
      <c r="A2383" s="75" t="s">
        <v>348</v>
      </c>
      <c r="B2383" s="95" t="str">
        <f t="shared" si="668"/>
        <v>Bud02 2020,5012,'560500',89612.2822222222</v>
      </c>
      <c r="C2383" s="96">
        <f t="shared" si="669"/>
        <v>2020</v>
      </c>
      <c r="D2383" s="96">
        <v>5012</v>
      </c>
      <c r="E2383" s="97">
        <f>IF(LEFT(H2383,1) = "x",H2383,F2383)</f>
        <v>560500</v>
      </c>
      <c r="F2383" s="90">
        <v>560500</v>
      </c>
      <c r="G2383" s="98">
        <f>IF(""="",1,SUBSTITUTE(SUBSTITUTE("","xxp","xpp"),"xppm13","xppm08"))</f>
        <v>1</v>
      </c>
      <c r="H2383" s="98">
        <f>IF(""="",1,"")</f>
        <v>1</v>
      </c>
      <c r="I2383" s="98">
        <f>IF(""="",1,IF(LEFT("",1)&lt;&gt;"E","",1))</f>
        <v>1</v>
      </c>
      <c r="J2383" s="98">
        <f>IF(""="",1,IF(LEFT("",1)="E","",1))</f>
        <v>1</v>
      </c>
      <c r="K2383" s="99" t="s">
        <v>396</v>
      </c>
      <c r="L2383" s="91">
        <v>5012</v>
      </c>
      <c r="M2383" s="100" t="str">
        <f>IF(LEFT($G2383,4)="xppm","*","")</f>
        <v/>
      </c>
      <c r="N2383" s="101" t="str">
        <f>UPPER(TRIM("          RENT EXPENSE"))</f>
        <v>RENT EXPENSE</v>
      </c>
      <c r="P2383" s="102" t="s">
        <v>356</v>
      </c>
      <c r="R2383" s="109">
        <f>IFERROR(IF(1*AB2383&gt;0,AB2383,V2383),V2383)</f>
        <v>89612.282222222231</v>
      </c>
      <c r="S2383" s="108"/>
      <c r="T2383" s="101">
        <f>IFERROR(IF(LEFT($G2383,4)="xppm",AD2383/VLOOKUP($G2383,$K$11:$Z$28,T$1,0),IF(LEFT($J2383,1)="E",AD2383/VLOOKUP($J2383,$K$11:$Z$28,T$1,0),AD2383/T$6)),"")</f>
        <v>95769.239999999991</v>
      </c>
      <c r="V2383" s="101">
        <f>IFERROR(IF(LEFT($G2383,4)="xppm",AF2383/VLOOKUP($G2383,$K$11:$Z$28,V$1,0),IF(LEFT($J2383,1)="E",AF2383/VLOOKUP($J2383,$K$11:$Z$28,V$1,0),AF2383/V$6)),"")</f>
        <v>89612.282222222231</v>
      </c>
      <c r="X2383" s="101">
        <f>IFERROR(IF(LEFT($G2383,4)="xppm",AH2383/VLOOKUP($G2383,$K$11:$Z$28,X$1,0),IF(LEFT($J2383,1)="E",AH2383/VLOOKUP($J2383,$K$11:$Z$28,X$1,0),AH2383/X$6)),"")</f>
        <v>47460.59916666666</v>
      </c>
      <c r="Z2383" s="101">
        <f>IFERROR(IF(LEFT($G2383,4)="xppm",AJ2383/VLOOKUP($G2383,$K$11:$Z$28,Z$1,0),IF(LEFT($J2383,1)="E",AJ2383/VLOOKUP($J2383,$K$11:$Z$28,Z$1,0),AJ2383/Z$6)),"")</f>
        <v>87609.530000000013</v>
      </c>
      <c r="AA2383" s="108"/>
      <c r="AB2383" s="99">
        <f>IFERROR(IF(LEFT($G2383,4)="xppm",AL2383/VLOOKUP($G2383,$K$11:$Z$28,AB$1,0),IF(LEFT($J2383,1)="E",AL2383/VLOOKUP($J2383,$K$11:$AB$28,AB$1,0),AL2383/AB$6)),"")</f>
        <v>0</v>
      </c>
      <c r="AC2383" s="110"/>
      <c r="AD2383" s="14">
        <v>287307.71999999997</v>
      </c>
      <c r="AE2383" s="14"/>
      <c r="AF2383" s="14">
        <v>806510.54</v>
      </c>
      <c r="AG2383" s="14"/>
      <c r="AH2383" s="14">
        <v>569527.18999999994</v>
      </c>
      <c r="AI2383" s="14"/>
      <c r="AJ2383" s="14">
        <v>1051314.3600000001</v>
      </c>
      <c r="AK2383" s="65"/>
      <c r="AL2383" s="14">
        <v>0</v>
      </c>
      <c r="AM2383" s="65"/>
      <c r="AN2383" s="25">
        <v>117170</v>
      </c>
      <c r="AO2383" s="25">
        <v>117170</v>
      </c>
      <c r="AP2383" s="25">
        <v>17856.38</v>
      </c>
      <c r="AQ2383" s="25">
        <v>117170</v>
      </c>
      <c r="AR2383" s="25">
        <v>117170</v>
      </c>
      <c r="AS2383" s="25">
        <v>22034.23</v>
      </c>
      <c r="AT2383" s="25">
        <v>87609.53</v>
      </c>
      <c r="AU2383" s="25">
        <v>87609.53</v>
      </c>
      <c r="AV2383" s="25">
        <v>87609.53</v>
      </c>
      <c r="AW2383" s="25">
        <v>87609.53</v>
      </c>
      <c r="AX2383" s="25">
        <v>87609.53</v>
      </c>
      <c r="AY2383" s="25">
        <v>112088.66</v>
      </c>
      <c r="AZ2383" s="108"/>
      <c r="BA2383" s="10"/>
      <c r="BB2383" s="10"/>
      <c r="BC2383" s="10"/>
      <c r="BD2383" s="10"/>
      <c r="BE2383" s="10"/>
      <c r="BF2383" s="10"/>
      <c r="BG2383" s="10"/>
      <c r="BH2383" s="10"/>
      <c r="BI2383" s="10"/>
      <c r="BJ2383" s="10"/>
      <c r="BK2383" s="10"/>
      <c r="BL2383" s="10"/>
      <c r="BM2383" s="10"/>
      <c r="BN2383" s="10"/>
      <c r="BO2383" s="10"/>
      <c r="BP2383" s="10"/>
      <c r="BQ2383" s="10"/>
      <c r="BR2383" s="10"/>
      <c r="BS2383" s="10"/>
      <c r="BT2383" s="10"/>
      <c r="BU2383" s="10"/>
      <c r="BV2383" s="10"/>
      <c r="BW2383" s="10"/>
      <c r="BX2383" s="10"/>
      <c r="BY2383" s="10"/>
      <c r="BZ2383" s="10"/>
      <c r="CA2383" s="10"/>
      <c r="CB2383" s="10"/>
      <c r="CC2383" s="10"/>
      <c r="CD2383" s="10"/>
      <c r="CE2383" s="10"/>
      <c r="CF2383" s="10"/>
      <c r="CG2383" s="10"/>
      <c r="CH2383" s="10"/>
      <c r="CI2383" s="10"/>
      <c r="CJ2383" s="10"/>
      <c r="CK2383" s="10"/>
      <c r="CL2383" s="10"/>
      <c r="CM2383" s="10"/>
      <c r="CN2383" s="10"/>
      <c r="CO2383" s="10"/>
      <c r="CP2383" s="10"/>
      <c r="CQ2383" s="10"/>
      <c r="CR2383" s="10"/>
      <c r="CS2383" s="10"/>
      <c r="CT2383" s="10"/>
      <c r="CU2383" s="10"/>
      <c r="CV2383" s="10"/>
      <c r="CW2383" s="10"/>
      <c r="CX2383" s="10"/>
      <c r="CY2383" s="10"/>
      <c r="CZ2383" s="10"/>
      <c r="DA2383" s="10"/>
      <c r="DB2383" s="10"/>
      <c r="DC2383" s="10"/>
      <c r="DD2383" s="10"/>
      <c r="DE2383" s="10"/>
      <c r="DF2383" s="10"/>
      <c r="DG2383" s="10"/>
      <c r="DH2383" s="10"/>
      <c r="DI2383" s="10"/>
      <c r="DJ2383" s="10"/>
      <c r="DK2383" s="10"/>
      <c r="DL2383" s="10"/>
      <c r="DM2383" s="10"/>
      <c r="DN2383" s="10"/>
      <c r="DO2383" s="10"/>
      <c r="DP2383" s="10"/>
      <c r="DQ2383" s="10"/>
      <c r="DR2383" s="10"/>
      <c r="DS2383" s="10"/>
    </row>
    <row r="2384" spans="1:123" s="101" customFormat="1" ht="10.95" customHeight="1" x14ac:dyDescent="0.25">
      <c r="A2384" s="75" t="s">
        <v>348</v>
      </c>
      <c r="B2384" s="95" t="b">
        <f t="shared" si="668"/>
        <v>0</v>
      </c>
      <c r="C2384" s="96">
        <f t="shared" si="669"/>
        <v>2020</v>
      </c>
      <c r="D2384" s="96">
        <v>5012</v>
      </c>
      <c r="E2384" s="97">
        <f>IF(LEFT(H2384,1) = "x",H2384,F2384)</f>
        <v>0</v>
      </c>
      <c r="F2384" s="90"/>
      <c r="G2384" s="98">
        <f>IF(""="",1,SUBSTITUTE(SUBSTITUTE("","xxp","xpp"),"xppm13","xppm08"))</f>
        <v>1</v>
      </c>
      <c r="H2384" s="98">
        <f>IF(""="",1,"")</f>
        <v>1</v>
      </c>
      <c r="I2384" s="98">
        <f>IF(""="",1,IF(LEFT("",1)&lt;&gt;"E","",1))</f>
        <v>1</v>
      </c>
      <c r="J2384" s="98">
        <f>IF(""="",1,IF(LEFT("",1)="E","",1))</f>
        <v>1</v>
      </c>
      <c r="K2384" s="99" t="s">
        <v>397</v>
      </c>
      <c r="L2384" s="91">
        <v>5012</v>
      </c>
      <c r="M2384" s="100" t="str">
        <f>IF(LEFT($G2384,4)="xppm","*","")</f>
        <v/>
      </c>
      <c r="N2384" s="101" t="str">
        <f>UPPER(TRIM("          NON-RECURRING MISC. EXPENSE"))</f>
        <v>NON-RECURRING MISC. EXPENSE</v>
      </c>
      <c r="P2384" s="102" t="s">
        <v>356</v>
      </c>
      <c r="R2384" s="109">
        <f>IFERROR(IF(1*AB2384&gt;0,AB2384,V2384),V2384)</f>
        <v>0</v>
      </c>
      <c r="S2384" s="108"/>
      <c r="T2384" s="101">
        <f>IFERROR(IF(LEFT($G2384,4)="xppm",AD2384/VLOOKUP($G2384,$K$11:$Z$28,T$1,0),IF(LEFT($J2384,1)="E",AD2384/VLOOKUP($J2384,$K$11:$Z$28,T$1,0),AD2384/T$6)),"")</f>
        <v>0</v>
      </c>
      <c r="V2384" s="101">
        <f>IFERROR(IF(LEFT($G2384,4)="xppm",AF2384/VLOOKUP($G2384,$K$11:$Z$28,V$1,0),IF(LEFT($J2384,1)="E",AF2384/VLOOKUP($J2384,$K$11:$Z$28,V$1,0),AF2384/V$6)),"")</f>
        <v>0</v>
      </c>
      <c r="X2384" s="101">
        <f>IFERROR(IF(LEFT($G2384,4)="xppm",AH2384/VLOOKUP($G2384,$K$11:$Z$28,X$1,0),IF(LEFT($J2384,1)="E",AH2384/VLOOKUP($J2384,$K$11:$Z$28,X$1,0),AH2384/X$6)),"")</f>
        <v>0</v>
      </c>
      <c r="Z2384" s="101">
        <f>IFERROR(IF(LEFT($G2384,4)="xppm",AJ2384/VLOOKUP($G2384,$K$11:$Z$28,Z$1,0),IF(LEFT($J2384,1)="E",AJ2384/VLOOKUP($J2384,$K$11:$Z$28,Z$1,0),AJ2384/Z$6)),"")</f>
        <v>0</v>
      </c>
      <c r="AA2384" s="108"/>
      <c r="AB2384" s="99">
        <f>IFERROR(IF(LEFT($G2384,4)="xppm",AL2384/VLOOKUP($G2384,$K$11:$Z$28,AB$1,0),IF(LEFT($J2384,1)="E",AL2384/VLOOKUP($J2384,$K$11:$AB$28,AB$1,0),AL2384/AB$6)),"")</f>
        <v>0</v>
      </c>
      <c r="AC2384" s="110"/>
      <c r="AD2384" s="14"/>
      <c r="AE2384" s="14"/>
      <c r="AF2384" s="14"/>
      <c r="AG2384" s="14"/>
      <c r="AH2384" s="14"/>
      <c r="AI2384" s="14"/>
      <c r="AJ2384" s="14"/>
      <c r="AK2384" s="65"/>
      <c r="AL2384" s="14"/>
      <c r="AM2384" s="65"/>
      <c r="AN2384" s="25"/>
      <c r="AO2384" s="25"/>
      <c r="AP2384" s="25"/>
      <c r="AQ2384" s="25"/>
      <c r="AR2384" s="25"/>
      <c r="AS2384" s="25"/>
      <c r="AT2384" s="25"/>
      <c r="AU2384" s="25"/>
      <c r="AV2384" s="25"/>
      <c r="AW2384" s="25"/>
      <c r="AX2384" s="25"/>
      <c r="AY2384" s="25"/>
      <c r="AZ2384" s="108"/>
      <c r="BA2384" s="10"/>
      <c r="BB2384" s="10"/>
      <c r="BC2384" s="10"/>
      <c r="BD2384" s="10"/>
      <c r="BE2384" s="10"/>
      <c r="BF2384" s="10"/>
      <c r="BG2384" s="10"/>
      <c r="BH2384" s="10"/>
      <c r="BI2384" s="10"/>
      <c r="BJ2384" s="10"/>
      <c r="BK2384" s="10"/>
      <c r="BL2384" s="10"/>
      <c r="BM2384" s="10"/>
      <c r="BN2384" s="10"/>
      <c r="BO2384" s="10"/>
      <c r="BP2384" s="10"/>
      <c r="BQ2384" s="10"/>
      <c r="BR2384" s="10"/>
      <c r="BS2384" s="10"/>
      <c r="BT2384" s="10"/>
      <c r="BU2384" s="10"/>
      <c r="BV2384" s="10"/>
      <c r="BW2384" s="10"/>
      <c r="BX2384" s="10"/>
      <c r="BY2384" s="10"/>
      <c r="BZ2384" s="10"/>
      <c r="CA2384" s="10"/>
      <c r="CB2384" s="10"/>
      <c r="CC2384" s="10"/>
      <c r="CD2384" s="10"/>
      <c r="CE2384" s="10"/>
      <c r="CF2384" s="10"/>
      <c r="CG2384" s="10"/>
      <c r="CH2384" s="10"/>
      <c r="CI2384" s="10"/>
      <c r="CJ2384" s="10"/>
      <c r="CK2384" s="10"/>
      <c r="CL2384" s="10"/>
      <c r="CM2384" s="10"/>
      <c r="CN2384" s="10"/>
      <c r="CO2384" s="10"/>
      <c r="CP2384" s="10"/>
      <c r="CQ2384" s="10"/>
      <c r="CR2384" s="10"/>
      <c r="CS2384" s="10"/>
      <c r="CT2384" s="10"/>
      <c r="CU2384" s="10"/>
      <c r="CV2384" s="10"/>
      <c r="CW2384" s="10"/>
      <c r="CX2384" s="10"/>
      <c r="CY2384" s="10"/>
      <c r="CZ2384" s="10"/>
      <c r="DA2384" s="10"/>
      <c r="DB2384" s="10"/>
      <c r="DC2384" s="10"/>
      <c r="DD2384" s="10"/>
      <c r="DE2384" s="10"/>
      <c r="DF2384" s="10"/>
      <c r="DG2384" s="10"/>
      <c r="DH2384" s="10"/>
      <c r="DI2384" s="10"/>
      <c r="DJ2384" s="10"/>
      <c r="DK2384" s="10"/>
      <c r="DL2384" s="10"/>
      <c r="DM2384" s="10"/>
      <c r="DN2384" s="10"/>
      <c r="DO2384" s="10"/>
      <c r="DP2384" s="10"/>
      <c r="DQ2384" s="10"/>
      <c r="DR2384" s="10"/>
      <c r="DS2384" s="10"/>
    </row>
    <row r="2385" spans="1:123" ht="4.05" customHeight="1" x14ac:dyDescent="0.25">
      <c r="A2385" s="75" t="s">
        <v>348</v>
      </c>
      <c r="E2385" s="111"/>
      <c r="F2385" s="112"/>
      <c r="T2385" s="25"/>
      <c r="U2385" s="25"/>
      <c r="V2385" s="25"/>
      <c r="W2385" s="25"/>
      <c r="X2385" s="25"/>
      <c r="Y2385" s="25"/>
      <c r="Z2385" s="25"/>
      <c r="AA2385" s="25"/>
      <c r="AB2385" s="14"/>
      <c r="AC2385" s="14"/>
    </row>
    <row r="2386" spans="1:123" s="5" customFormat="1" x14ac:dyDescent="0.25">
      <c r="A2386" s="75" t="s">
        <v>348</v>
      </c>
      <c r="E2386" s="6"/>
      <c r="G2386" s="8"/>
      <c r="H2386" s="8"/>
      <c r="I2386" s="8"/>
      <c r="J2386" s="8"/>
      <c r="K2386" s="6"/>
      <c r="L2386" s="76"/>
      <c r="M2386" s="76"/>
      <c r="N2386" s="10"/>
      <c r="O2386" s="10"/>
      <c r="P2386" s="70"/>
      <c r="Q2386" s="10"/>
      <c r="R2386" s="10"/>
      <c r="S2386" s="10"/>
      <c r="T2386" s="10"/>
      <c r="U2386" s="10"/>
      <c r="V2386" s="10"/>
      <c r="W2386" s="10"/>
      <c r="X2386" s="10"/>
      <c r="Y2386" s="10"/>
      <c r="Z2386" s="10"/>
      <c r="AA2386" s="10"/>
      <c r="AB2386" s="6"/>
      <c r="AC2386" s="6"/>
      <c r="AD2386" s="14"/>
      <c r="AE2386" s="14"/>
      <c r="AF2386" s="14"/>
      <c r="AG2386" s="14"/>
      <c r="AH2386" s="14"/>
      <c r="AI2386" s="14"/>
      <c r="AJ2386" s="14"/>
      <c r="AK2386" s="14"/>
      <c r="AL2386" s="14"/>
      <c r="AM2386" s="14"/>
      <c r="AN2386" s="25"/>
      <c r="AO2386" s="25"/>
      <c r="AP2386" s="25"/>
      <c r="AQ2386" s="25"/>
      <c r="AR2386" s="25"/>
      <c r="AS2386" s="25"/>
      <c r="AT2386" s="25"/>
      <c r="AU2386" s="25"/>
      <c r="AV2386" s="25"/>
      <c r="AW2386" s="25"/>
      <c r="AX2386" s="25"/>
      <c r="AY2386" s="25"/>
      <c r="AZ2386" s="10"/>
      <c r="BA2386" s="10"/>
      <c r="BB2386" s="10"/>
      <c r="BC2386" s="10"/>
      <c r="BD2386" s="10"/>
      <c r="BE2386" s="10"/>
      <c r="BF2386" s="10"/>
      <c r="BG2386" s="10"/>
      <c r="BH2386" s="10"/>
      <c r="BI2386" s="10"/>
      <c r="BJ2386" s="10"/>
      <c r="BK2386" s="10"/>
      <c r="BL2386" s="10"/>
      <c r="BM2386" s="10"/>
      <c r="BN2386" s="10"/>
      <c r="BO2386" s="10"/>
      <c r="BP2386" s="10"/>
      <c r="BQ2386" s="10"/>
      <c r="BR2386" s="10"/>
      <c r="BS2386" s="10"/>
      <c r="BT2386" s="10"/>
      <c r="BU2386" s="10"/>
      <c r="BV2386" s="10"/>
      <c r="BW2386" s="10"/>
      <c r="BX2386" s="10"/>
      <c r="BY2386" s="10"/>
      <c r="BZ2386" s="10"/>
      <c r="CA2386" s="10"/>
      <c r="CB2386" s="10"/>
      <c r="CC2386" s="10"/>
      <c r="CD2386" s="10"/>
      <c r="CE2386" s="10"/>
      <c r="CF2386" s="10"/>
      <c r="CG2386" s="10"/>
      <c r="CH2386" s="10"/>
      <c r="CI2386" s="10"/>
      <c r="CJ2386" s="10"/>
      <c r="CK2386" s="10"/>
      <c r="CL2386" s="10"/>
      <c r="CM2386" s="10"/>
      <c r="CN2386" s="10"/>
      <c r="CO2386" s="10"/>
      <c r="CP2386" s="10"/>
      <c r="CQ2386" s="10"/>
      <c r="CR2386" s="10"/>
      <c r="CS2386" s="10"/>
      <c r="CT2386" s="10"/>
      <c r="CU2386" s="10"/>
      <c r="CV2386" s="10"/>
      <c r="CW2386" s="10"/>
      <c r="CX2386" s="10"/>
      <c r="CY2386" s="10"/>
      <c r="CZ2386" s="10"/>
      <c r="DA2386" s="10"/>
      <c r="DB2386" s="10"/>
      <c r="DC2386" s="10"/>
      <c r="DD2386" s="10"/>
      <c r="DE2386" s="10"/>
      <c r="DF2386" s="10"/>
      <c r="DG2386" s="10"/>
      <c r="DH2386" s="10"/>
      <c r="DI2386" s="10"/>
      <c r="DJ2386" s="10"/>
      <c r="DK2386" s="10"/>
      <c r="DL2386" s="10"/>
      <c r="DM2386" s="10"/>
      <c r="DN2386" s="10"/>
      <c r="DO2386" s="10"/>
      <c r="DP2386" s="10"/>
      <c r="DQ2386" s="10"/>
      <c r="DR2386" s="10"/>
      <c r="DS2386" s="10"/>
    </row>
    <row r="2387" spans="1:123" ht="22.8" customHeight="1" x14ac:dyDescent="0.35">
      <c r="A2387" s="75" t="s">
        <v>348</v>
      </c>
      <c r="K2387" s="6">
        <v>5013</v>
      </c>
      <c r="L2387" s="77">
        <v>5013</v>
      </c>
      <c r="M2387" s="77"/>
      <c r="N2387" s="78" t="s">
        <v>439</v>
      </c>
      <c r="O2387" s="79"/>
      <c r="S2387" s="58"/>
      <c r="AA2387" s="58"/>
      <c r="AC2387" s="72"/>
      <c r="AK2387" s="65"/>
      <c r="AM2387" s="65"/>
      <c r="AZ2387" s="58"/>
    </row>
    <row r="2388" spans="1:123" x14ac:dyDescent="0.25">
      <c r="A2388" s="75" t="s">
        <v>348</v>
      </c>
    </row>
    <row r="2389" spans="1:123" s="86" customFormat="1" ht="15" customHeight="1" x14ac:dyDescent="0.25">
      <c r="A2389" s="75" t="s">
        <v>348</v>
      </c>
      <c r="B2389" s="80"/>
      <c r="C2389" s="80"/>
      <c r="D2389" s="80"/>
      <c r="E2389" s="81"/>
      <c r="F2389" s="82"/>
      <c r="G2389" s="81"/>
      <c r="H2389" s="81"/>
      <c r="I2389" s="81"/>
      <c r="J2389" s="81"/>
      <c r="K2389" s="81"/>
      <c r="L2389" s="83">
        <f>L2390</f>
        <v>5013</v>
      </c>
      <c r="M2389" s="84" t="s">
        <v>350</v>
      </c>
      <c r="N2389" s="84"/>
      <c r="O2389" s="84"/>
      <c r="P2389" s="84"/>
      <c r="Q2389" s="84"/>
      <c r="R2389" s="84"/>
      <c r="S2389" s="84"/>
      <c r="T2389" s="84"/>
      <c r="U2389" s="84"/>
      <c r="V2389" s="84"/>
      <c r="W2389" s="84"/>
      <c r="X2389" s="84"/>
      <c r="Y2389" s="84"/>
      <c r="Z2389" s="84"/>
      <c r="AA2389" s="84"/>
      <c r="AB2389" s="81"/>
      <c r="AC2389" s="81"/>
      <c r="AD2389" s="14"/>
      <c r="AE2389" s="14"/>
      <c r="AF2389" s="14"/>
      <c r="AG2389" s="14"/>
      <c r="AH2389" s="14"/>
      <c r="AI2389" s="14"/>
      <c r="AJ2389" s="14"/>
      <c r="AK2389" s="14"/>
      <c r="AL2389" s="14"/>
      <c r="AM2389" s="14"/>
      <c r="AN2389" s="85"/>
      <c r="AO2389" s="85"/>
      <c r="AP2389" s="85"/>
      <c r="AQ2389" s="85"/>
      <c r="AR2389" s="85"/>
      <c r="AS2389" s="85"/>
      <c r="AT2389" s="85"/>
      <c r="AU2389" s="85"/>
      <c r="AV2389" s="85"/>
      <c r="AW2389" s="85"/>
      <c r="AX2389" s="85"/>
      <c r="AY2389" s="85"/>
      <c r="AZ2389" s="84"/>
      <c r="BA2389" s="10"/>
      <c r="BB2389" s="10"/>
      <c r="BC2389" s="10"/>
      <c r="BD2389" s="10"/>
      <c r="BE2389" s="10"/>
      <c r="BF2389" s="10"/>
      <c r="BG2389" s="10"/>
      <c r="BH2389" s="10"/>
      <c r="BI2389" s="10"/>
      <c r="BJ2389" s="10"/>
      <c r="BK2389" s="10"/>
      <c r="BL2389" s="10"/>
      <c r="BM2389" s="10"/>
      <c r="BN2389" s="10"/>
      <c r="BO2389" s="10"/>
      <c r="BP2389" s="10"/>
      <c r="BQ2389" s="10"/>
      <c r="BR2389" s="10"/>
      <c r="BS2389" s="10"/>
      <c r="BT2389" s="10"/>
      <c r="BU2389" s="10"/>
      <c r="BV2389" s="10"/>
      <c r="BW2389" s="10"/>
      <c r="BX2389" s="10"/>
      <c r="BY2389" s="10"/>
      <c r="BZ2389" s="10"/>
      <c r="CA2389" s="10"/>
      <c r="CB2389" s="10"/>
      <c r="CC2389" s="10"/>
      <c r="CD2389" s="10"/>
      <c r="CE2389" s="10"/>
      <c r="CF2389" s="10"/>
      <c r="CG2389" s="10"/>
      <c r="CH2389" s="10"/>
      <c r="CI2389" s="10"/>
      <c r="CJ2389" s="10"/>
      <c r="CK2389" s="10"/>
      <c r="CL2389" s="10"/>
      <c r="CM2389" s="10"/>
      <c r="CN2389" s="10"/>
      <c r="CO2389" s="10"/>
      <c r="CP2389" s="10"/>
      <c r="CQ2389" s="10"/>
      <c r="CR2389" s="10"/>
      <c r="CS2389" s="10"/>
      <c r="CT2389" s="10"/>
      <c r="CU2389" s="10"/>
      <c r="CV2389" s="10"/>
      <c r="CW2389" s="10"/>
      <c r="CX2389" s="10"/>
      <c r="CY2389" s="10"/>
      <c r="CZ2389" s="10"/>
      <c r="DA2389" s="10"/>
      <c r="DB2389" s="10"/>
      <c r="DC2389" s="10"/>
      <c r="DD2389" s="10"/>
      <c r="DE2389" s="10"/>
      <c r="DF2389" s="10"/>
      <c r="DG2389" s="10"/>
      <c r="DH2389" s="10"/>
      <c r="DI2389" s="10"/>
      <c r="DJ2389" s="10"/>
      <c r="DK2389" s="10"/>
      <c r="DL2389" s="10"/>
      <c r="DM2389" s="10"/>
      <c r="DN2389" s="10"/>
      <c r="DO2389" s="10"/>
      <c r="DP2389" s="10"/>
      <c r="DQ2389" s="10"/>
      <c r="DR2389" s="10"/>
      <c r="DS2389" s="10"/>
    </row>
    <row r="2390" spans="1:123" s="25" customFormat="1" ht="10.95" customHeight="1" x14ac:dyDescent="0.25">
      <c r="A2390" s="87" t="s">
        <v>348</v>
      </c>
      <c r="B2390" s="88"/>
      <c r="C2390" s="88"/>
      <c r="D2390" s="88"/>
      <c r="E2390" s="89"/>
      <c r="F2390" s="90"/>
      <c r="G2390" s="13"/>
      <c r="H2390" s="13"/>
      <c r="I2390" s="13"/>
      <c r="J2390" s="13"/>
      <c r="K2390" s="14" t="s">
        <v>295</v>
      </c>
      <c r="L2390" s="91">
        <v>5013</v>
      </c>
      <c r="M2390" s="92"/>
      <c r="N2390" s="25" t="str">
        <f>TRIM("    TOTAL DAYS")</f>
        <v>TOTAL DAYS</v>
      </c>
      <c r="P2390" s="70"/>
      <c r="Q2390" s="10"/>
      <c r="R2390" s="85"/>
      <c r="S2390" s="93"/>
      <c r="T2390" s="25">
        <f>AD2390/T$6</f>
        <v>7011.333333333333</v>
      </c>
      <c r="V2390" s="25">
        <f>AF2390/V$6</f>
        <v>6948.666666666667</v>
      </c>
      <c r="X2390" s="25">
        <f>AH2390/X$6</f>
        <v>3660.8333333333335</v>
      </c>
      <c r="Z2390" s="25">
        <f>AJ2390/Z$6</f>
        <v>7270.166666666667</v>
      </c>
      <c r="AA2390" s="93"/>
      <c r="AB2390" s="14">
        <f>AL2390/AB$6</f>
        <v>0</v>
      </c>
      <c r="AC2390" s="65"/>
      <c r="AD2390" s="14">
        <v>21034</v>
      </c>
      <c r="AE2390" s="14"/>
      <c r="AF2390" s="14">
        <v>62538</v>
      </c>
      <c r="AG2390" s="14"/>
      <c r="AH2390" s="14">
        <v>43930</v>
      </c>
      <c r="AI2390" s="14"/>
      <c r="AJ2390" s="14">
        <v>87242</v>
      </c>
      <c r="AK2390" s="65"/>
      <c r="AL2390" s="14">
        <v>0</v>
      </c>
      <c r="AM2390" s="65"/>
      <c r="AN2390" s="25">
        <v>7518</v>
      </c>
      <c r="AO2390" s="25">
        <v>6972</v>
      </c>
      <c r="AP2390" s="25">
        <v>7404</v>
      </c>
      <c r="AQ2390" s="25">
        <v>7258</v>
      </c>
      <c r="AR2390" s="25">
        <v>6524</v>
      </c>
      <c r="AS2390" s="25">
        <v>7016</v>
      </c>
      <c r="AT2390" s="25">
        <v>6709</v>
      </c>
      <c r="AU2390" s="25">
        <v>7132</v>
      </c>
      <c r="AV2390" s="25">
        <v>6865</v>
      </c>
      <c r="AW2390" s="25">
        <v>7048</v>
      </c>
      <c r="AX2390" s="25">
        <v>6989</v>
      </c>
      <c r="AY2390" s="25">
        <v>6997</v>
      </c>
      <c r="AZ2390" s="93"/>
      <c r="BA2390" s="10"/>
      <c r="BB2390" s="10"/>
      <c r="BC2390" s="10"/>
      <c r="BD2390" s="10"/>
      <c r="BE2390" s="10"/>
      <c r="BF2390" s="10"/>
      <c r="BG2390" s="10"/>
      <c r="BH2390" s="10"/>
      <c r="BI2390" s="10"/>
      <c r="BJ2390" s="10"/>
      <c r="BK2390" s="10"/>
      <c r="BL2390" s="10"/>
      <c r="BM2390" s="10"/>
      <c r="BN2390" s="10"/>
      <c r="BO2390" s="10"/>
      <c r="BP2390" s="10"/>
      <c r="BQ2390" s="10"/>
      <c r="BR2390" s="10"/>
      <c r="BS2390" s="10"/>
      <c r="BT2390" s="10"/>
      <c r="BU2390" s="10"/>
      <c r="BV2390" s="10"/>
      <c r="BW2390" s="10"/>
      <c r="BX2390" s="10"/>
      <c r="BY2390" s="10"/>
      <c r="BZ2390" s="10"/>
      <c r="CA2390" s="10"/>
      <c r="CB2390" s="10"/>
      <c r="CC2390" s="10"/>
      <c r="CD2390" s="10"/>
      <c r="CE2390" s="10"/>
      <c r="CF2390" s="10"/>
      <c r="CG2390" s="10"/>
      <c r="CH2390" s="10"/>
      <c r="CI2390" s="10"/>
      <c r="CJ2390" s="10"/>
      <c r="CK2390" s="10"/>
      <c r="CL2390" s="10"/>
      <c r="CM2390" s="10"/>
      <c r="CN2390" s="10"/>
      <c r="CO2390" s="10"/>
      <c r="CP2390" s="10"/>
      <c r="CQ2390" s="10"/>
      <c r="CR2390" s="10"/>
      <c r="CS2390" s="10"/>
      <c r="CT2390" s="10"/>
      <c r="CU2390" s="10"/>
      <c r="CV2390" s="10"/>
      <c r="CW2390" s="10"/>
      <c r="CX2390" s="10"/>
      <c r="CY2390" s="10"/>
      <c r="CZ2390" s="10"/>
      <c r="DA2390" s="10"/>
      <c r="DB2390" s="10"/>
      <c r="DC2390" s="10"/>
      <c r="DD2390" s="10"/>
      <c r="DE2390" s="10"/>
      <c r="DF2390" s="10"/>
      <c r="DG2390" s="10"/>
      <c r="DH2390" s="10"/>
      <c r="DI2390" s="10"/>
      <c r="DJ2390" s="10"/>
      <c r="DK2390" s="10"/>
      <c r="DL2390" s="10"/>
      <c r="DM2390" s="10"/>
      <c r="DN2390" s="10"/>
      <c r="DO2390" s="10"/>
      <c r="DP2390" s="10"/>
      <c r="DQ2390" s="10"/>
      <c r="DR2390" s="10"/>
      <c r="DS2390" s="10"/>
    </row>
    <row r="2391" spans="1:123" s="25" customFormat="1" ht="10.95" customHeight="1" x14ac:dyDescent="0.25">
      <c r="A2391" s="87" t="s">
        <v>348</v>
      </c>
      <c r="B2391" s="88"/>
      <c r="C2391" s="88"/>
      <c r="D2391" s="88"/>
      <c r="E2391" s="89"/>
      <c r="F2391" s="90"/>
      <c r="G2391" s="13"/>
      <c r="H2391" s="13"/>
      <c r="I2391" s="13"/>
      <c r="J2391" s="13"/>
      <c r="K2391" s="14" t="s">
        <v>299</v>
      </c>
      <c r="L2391" s="91">
        <v>5013</v>
      </c>
      <c r="M2391" s="92"/>
      <c r="N2391" s="25" t="str">
        <f>TRIM("      TOTAL ANCILLARIES")</f>
        <v>TOTAL ANCILLARIES</v>
      </c>
      <c r="P2391" s="70"/>
      <c r="Q2391" s="10"/>
      <c r="R2391" s="85"/>
      <c r="S2391" s="93"/>
      <c r="T2391" s="25">
        <f>AD2391/T$6</f>
        <v>108120.55666666666</v>
      </c>
      <c r="V2391" s="25">
        <f>AF2391/V$6</f>
        <v>101379.11777777778</v>
      </c>
      <c r="X2391" s="25">
        <f>AH2391/X$6</f>
        <v>46249.283333333333</v>
      </c>
      <c r="Z2391" s="25">
        <f>AJ2391/Z$6</f>
        <v>84267.743287000005</v>
      </c>
      <c r="AA2391" s="93"/>
      <c r="AB2391" s="14">
        <f>AL2391/AB$6</f>
        <v>0</v>
      </c>
      <c r="AC2391" s="65"/>
      <c r="AD2391" s="14">
        <v>324361.67</v>
      </c>
      <c r="AE2391" s="14"/>
      <c r="AF2391" s="14">
        <v>912412.06</v>
      </c>
      <c r="AG2391" s="14"/>
      <c r="AH2391" s="14">
        <v>554991.4</v>
      </c>
      <c r="AI2391" s="14"/>
      <c r="AJ2391" s="14">
        <v>1011212.919444</v>
      </c>
      <c r="AK2391" s="65"/>
      <c r="AL2391" s="14">
        <v>0</v>
      </c>
      <c r="AM2391" s="65"/>
      <c r="AN2391" s="25">
        <v>120919.78</v>
      </c>
      <c r="AO2391" s="25">
        <v>128055.48</v>
      </c>
      <c r="AP2391" s="25">
        <v>72566.42</v>
      </c>
      <c r="AQ2391" s="25">
        <v>90371.33</v>
      </c>
      <c r="AR2391" s="25">
        <v>77569.8</v>
      </c>
      <c r="AS2391" s="25">
        <v>97953.27</v>
      </c>
      <c r="AT2391" s="25">
        <v>97775.59</v>
      </c>
      <c r="AU2391" s="25">
        <v>109137.79</v>
      </c>
      <c r="AV2391" s="25">
        <v>115242.61</v>
      </c>
      <c r="AW2391" s="25">
        <v>97344.39</v>
      </c>
      <c r="AX2391" s="25">
        <v>114806.7</v>
      </c>
      <c r="AY2391" s="25">
        <v>112210.58</v>
      </c>
      <c r="AZ2391" s="93"/>
      <c r="BA2391" s="10"/>
      <c r="BB2391" s="10"/>
      <c r="BC2391" s="10"/>
      <c r="BD2391" s="10"/>
      <c r="BE2391" s="10"/>
      <c r="BF2391" s="10"/>
      <c r="BG2391" s="10"/>
      <c r="BH2391" s="10"/>
      <c r="BI2391" s="10"/>
      <c r="BJ2391" s="10"/>
      <c r="BK2391" s="10"/>
      <c r="BL2391" s="10"/>
      <c r="BM2391" s="10"/>
      <c r="BN2391" s="10"/>
      <c r="BO2391" s="10"/>
      <c r="BP2391" s="10"/>
      <c r="BQ2391" s="10"/>
      <c r="BR2391" s="10"/>
      <c r="BS2391" s="10"/>
      <c r="BT2391" s="10"/>
      <c r="BU2391" s="10"/>
      <c r="BV2391" s="10"/>
      <c r="BW2391" s="10"/>
      <c r="BX2391" s="10"/>
      <c r="BY2391" s="10"/>
      <c r="BZ2391" s="10"/>
      <c r="CA2391" s="10"/>
      <c r="CB2391" s="10"/>
      <c r="CC2391" s="10"/>
      <c r="CD2391" s="10"/>
      <c r="CE2391" s="10"/>
      <c r="CF2391" s="10"/>
      <c r="CG2391" s="10"/>
      <c r="CH2391" s="10"/>
      <c r="CI2391" s="10"/>
      <c r="CJ2391" s="10"/>
      <c r="CK2391" s="10"/>
      <c r="CL2391" s="10"/>
      <c r="CM2391" s="10"/>
      <c r="CN2391" s="10"/>
      <c r="CO2391" s="10"/>
      <c r="CP2391" s="10"/>
      <c r="CQ2391" s="10"/>
      <c r="CR2391" s="10"/>
      <c r="CS2391" s="10"/>
      <c r="CT2391" s="10"/>
      <c r="CU2391" s="10"/>
      <c r="CV2391" s="10"/>
      <c r="CW2391" s="10"/>
      <c r="CX2391" s="10"/>
      <c r="CY2391" s="10"/>
      <c r="CZ2391" s="10"/>
      <c r="DA2391" s="10"/>
      <c r="DB2391" s="10"/>
      <c r="DC2391" s="10"/>
      <c r="DD2391" s="10"/>
      <c r="DE2391" s="10"/>
      <c r="DF2391" s="10"/>
      <c r="DG2391" s="10"/>
      <c r="DH2391" s="10"/>
      <c r="DI2391" s="10"/>
      <c r="DJ2391" s="10"/>
      <c r="DK2391" s="10"/>
      <c r="DL2391" s="10"/>
      <c r="DM2391" s="10"/>
      <c r="DN2391" s="10"/>
      <c r="DO2391" s="10"/>
      <c r="DP2391" s="10"/>
      <c r="DQ2391" s="10"/>
      <c r="DR2391" s="10"/>
      <c r="DS2391" s="10"/>
    </row>
    <row r="2392" spans="1:123" s="25" customFormat="1" ht="10.95" customHeight="1" x14ac:dyDescent="0.25">
      <c r="A2392" s="87" t="s">
        <v>348</v>
      </c>
      <c r="B2392" s="88"/>
      <c r="C2392" s="88"/>
      <c r="D2392" s="88"/>
      <c r="E2392" s="89"/>
      <c r="F2392" s="90"/>
      <c r="G2392" s="13"/>
      <c r="H2392" s="13"/>
      <c r="I2392" s="13"/>
      <c r="J2392" s="13"/>
      <c r="K2392" s="14" t="s">
        <v>301</v>
      </c>
      <c r="L2392" s="91">
        <v>5013</v>
      </c>
      <c r="M2392" s="92"/>
      <c r="N2392" s="25" t="str">
        <f>TRIM("TOTAL REVENUE")</f>
        <v>TOTAL REVENUE</v>
      </c>
      <c r="P2392" s="70"/>
      <c r="Q2392" s="10"/>
      <c r="R2392" s="85"/>
      <c r="S2392" s="93"/>
      <c r="T2392" s="25">
        <f>AD2392/T$6</f>
        <v>1753027.8633333333</v>
      </c>
      <c r="V2392" s="25">
        <f>AF2392/V$6</f>
        <v>1770543.4966666668</v>
      </c>
      <c r="X2392" s="25">
        <f>AH2392/X$6</f>
        <v>925838.6908333333</v>
      </c>
      <c r="Z2392" s="25">
        <f>AJ2392/Z$6</f>
        <v>1896109.2522203333</v>
      </c>
      <c r="AA2392" s="93"/>
      <c r="AB2392" s="14">
        <f>AL2392/AB$6</f>
        <v>0</v>
      </c>
      <c r="AC2392" s="65"/>
      <c r="AD2392" s="14">
        <v>5259083.59</v>
      </c>
      <c r="AE2392" s="14"/>
      <c r="AF2392" s="14">
        <v>15934891.470000001</v>
      </c>
      <c r="AG2392" s="14"/>
      <c r="AH2392" s="14">
        <v>11110064.289999999</v>
      </c>
      <c r="AI2392" s="14"/>
      <c r="AJ2392" s="14">
        <v>22753311.026643999</v>
      </c>
      <c r="AK2392" s="65"/>
      <c r="AL2392" s="14">
        <v>0</v>
      </c>
      <c r="AM2392" s="65"/>
      <c r="AN2392" s="25">
        <v>1949856.79</v>
      </c>
      <c r="AO2392" s="25">
        <v>1783058</v>
      </c>
      <c r="AP2392" s="25">
        <v>1945584.49</v>
      </c>
      <c r="AQ2392" s="25">
        <v>1898414.45</v>
      </c>
      <c r="AR2392" s="25">
        <v>1683942.93</v>
      </c>
      <c r="AS2392" s="25">
        <v>1802070.56</v>
      </c>
      <c r="AT2392" s="25">
        <v>1718010.27</v>
      </c>
      <c r="AU2392" s="25">
        <v>1821935.83</v>
      </c>
      <c r="AV2392" s="25">
        <v>1751433.84</v>
      </c>
      <c r="AW2392" s="25">
        <v>1784671.44</v>
      </c>
      <c r="AX2392" s="25">
        <v>1719032.8</v>
      </c>
      <c r="AY2392" s="25">
        <v>1755379.35</v>
      </c>
      <c r="AZ2392" s="93"/>
      <c r="BA2392" s="10"/>
      <c r="BB2392" s="10"/>
      <c r="BC2392" s="10"/>
      <c r="BD2392" s="10"/>
      <c r="BE2392" s="10"/>
      <c r="BF2392" s="10"/>
      <c r="BG2392" s="10"/>
      <c r="BH2392" s="10"/>
      <c r="BI2392" s="10"/>
      <c r="BJ2392" s="10"/>
      <c r="BK2392" s="10"/>
      <c r="BL2392" s="10"/>
      <c r="BM2392" s="10"/>
      <c r="BN2392" s="10"/>
      <c r="BO2392" s="10"/>
      <c r="BP2392" s="10"/>
      <c r="BQ2392" s="10"/>
      <c r="BR2392" s="10"/>
      <c r="BS2392" s="10"/>
      <c r="BT2392" s="10"/>
      <c r="BU2392" s="10"/>
      <c r="BV2392" s="10"/>
      <c r="BW2392" s="10"/>
      <c r="BX2392" s="10"/>
      <c r="BY2392" s="10"/>
      <c r="BZ2392" s="10"/>
      <c r="CA2392" s="10"/>
      <c r="CB2392" s="10"/>
      <c r="CC2392" s="10"/>
      <c r="CD2392" s="10"/>
      <c r="CE2392" s="10"/>
      <c r="CF2392" s="10"/>
      <c r="CG2392" s="10"/>
      <c r="CH2392" s="10"/>
      <c r="CI2392" s="10"/>
      <c r="CJ2392" s="10"/>
      <c r="CK2392" s="10"/>
      <c r="CL2392" s="10"/>
      <c r="CM2392" s="10"/>
      <c r="CN2392" s="10"/>
      <c r="CO2392" s="10"/>
      <c r="CP2392" s="10"/>
      <c r="CQ2392" s="10"/>
      <c r="CR2392" s="10"/>
      <c r="CS2392" s="10"/>
      <c r="CT2392" s="10"/>
      <c r="CU2392" s="10"/>
      <c r="CV2392" s="10"/>
      <c r="CW2392" s="10"/>
      <c r="CX2392" s="10"/>
      <c r="CY2392" s="10"/>
      <c r="CZ2392" s="10"/>
      <c r="DA2392" s="10"/>
      <c r="DB2392" s="10"/>
      <c r="DC2392" s="10"/>
      <c r="DD2392" s="10"/>
      <c r="DE2392" s="10"/>
      <c r="DF2392" s="10"/>
      <c r="DG2392" s="10"/>
      <c r="DH2392" s="10"/>
      <c r="DI2392" s="10"/>
      <c r="DJ2392" s="10"/>
      <c r="DK2392" s="10"/>
      <c r="DL2392" s="10"/>
      <c r="DM2392" s="10"/>
      <c r="DN2392" s="10"/>
      <c r="DO2392" s="10"/>
      <c r="DP2392" s="10"/>
      <c r="DQ2392" s="10"/>
      <c r="DR2392" s="10"/>
      <c r="DS2392" s="10"/>
    </row>
    <row r="2393" spans="1:123" s="25" customFormat="1" ht="10.95" customHeight="1" x14ac:dyDescent="0.25">
      <c r="A2393" s="87" t="s">
        <v>348</v>
      </c>
      <c r="B2393" s="88"/>
      <c r="C2393" s="88"/>
      <c r="D2393" s="88"/>
      <c r="E2393" s="89"/>
      <c r="F2393" s="90"/>
      <c r="G2393" s="13"/>
      <c r="H2393" s="13"/>
      <c r="I2393" s="13"/>
      <c r="J2393" s="13"/>
      <c r="K2393" s="14" t="s">
        <v>303</v>
      </c>
      <c r="L2393" s="91">
        <v>5013</v>
      </c>
      <c r="M2393" s="92"/>
      <c r="N2393" s="25" t="str">
        <f>TRIM("      TOTAL EMPLOYEE WAGES")</f>
        <v>TOTAL EMPLOYEE WAGES</v>
      </c>
      <c r="P2393" s="70"/>
      <c r="Q2393" s="10"/>
      <c r="R2393" s="85"/>
      <c r="S2393" s="93"/>
      <c r="T2393" s="25">
        <f>AD2393/T$6</f>
        <v>771389.40666666673</v>
      </c>
      <c r="V2393" s="25">
        <f>AF2393/V$6</f>
        <v>749330.92777777778</v>
      </c>
      <c r="X2393" s="25">
        <f>AH2393/X$6</f>
        <v>391727.18166666664</v>
      </c>
      <c r="Z2393" s="25">
        <f>AJ2393/Z$6</f>
        <v>830289.63436958333</v>
      </c>
      <c r="AA2393" s="93"/>
      <c r="AB2393" s="14">
        <f>AL2393/AB$6</f>
        <v>0</v>
      </c>
      <c r="AC2393" s="65"/>
      <c r="AD2393" s="14">
        <v>2314168.2200000002</v>
      </c>
      <c r="AE2393" s="14"/>
      <c r="AF2393" s="14">
        <v>6743978.3499999996</v>
      </c>
      <c r="AG2393" s="14"/>
      <c r="AH2393" s="14">
        <v>4700726.18</v>
      </c>
      <c r="AI2393" s="14"/>
      <c r="AJ2393" s="14">
        <v>9963475.612435</v>
      </c>
      <c r="AK2393" s="65"/>
      <c r="AL2393" s="14">
        <v>0</v>
      </c>
      <c r="AM2393" s="65"/>
      <c r="AN2393" s="25">
        <v>795219.54</v>
      </c>
      <c r="AO2393" s="25">
        <v>802886.37</v>
      </c>
      <c r="AP2393" s="25">
        <v>785747.48</v>
      </c>
      <c r="AQ2393" s="25">
        <v>780231.61</v>
      </c>
      <c r="AR2393" s="25">
        <v>650006.16</v>
      </c>
      <c r="AS2393" s="25">
        <v>775652.62</v>
      </c>
      <c r="AT2393" s="25">
        <v>737923.53</v>
      </c>
      <c r="AU2393" s="25">
        <v>731024.06</v>
      </c>
      <c r="AV2393" s="25">
        <v>754972.15</v>
      </c>
      <c r="AW2393" s="25">
        <v>778661.48</v>
      </c>
      <c r="AX2393" s="25">
        <v>796288.59</v>
      </c>
      <c r="AY2393" s="25">
        <v>739218.15</v>
      </c>
      <c r="AZ2393" s="93"/>
      <c r="BA2393" s="10"/>
      <c r="BB2393" s="10"/>
      <c r="BC2393" s="10"/>
      <c r="BD2393" s="10"/>
      <c r="BE2393" s="10"/>
      <c r="BF2393" s="10"/>
      <c r="BG2393" s="10"/>
      <c r="BH2393" s="10"/>
      <c r="BI2393" s="10"/>
      <c r="BJ2393" s="10"/>
      <c r="BK2393" s="10"/>
      <c r="BL2393" s="10"/>
      <c r="BM2393" s="10"/>
      <c r="BN2393" s="10"/>
      <c r="BO2393" s="10"/>
      <c r="BP2393" s="10"/>
      <c r="BQ2393" s="10"/>
      <c r="BR2393" s="10"/>
      <c r="BS2393" s="10"/>
      <c r="BT2393" s="10"/>
      <c r="BU2393" s="10"/>
      <c r="BV2393" s="10"/>
      <c r="BW2393" s="10"/>
      <c r="BX2393" s="10"/>
      <c r="BY2393" s="10"/>
      <c r="BZ2393" s="10"/>
      <c r="CA2393" s="10"/>
      <c r="CB2393" s="10"/>
      <c r="CC2393" s="10"/>
      <c r="CD2393" s="10"/>
      <c r="CE2393" s="10"/>
      <c r="CF2393" s="10"/>
      <c r="CG2393" s="10"/>
      <c r="CH2393" s="10"/>
      <c r="CI2393" s="10"/>
      <c r="CJ2393" s="10"/>
      <c r="CK2393" s="10"/>
      <c r="CL2393" s="10"/>
      <c r="CM2393" s="10"/>
      <c r="CN2393" s="10"/>
      <c r="CO2393" s="10"/>
      <c r="CP2393" s="10"/>
      <c r="CQ2393" s="10"/>
      <c r="CR2393" s="10"/>
      <c r="CS2393" s="10"/>
      <c r="CT2393" s="10"/>
      <c r="CU2393" s="10"/>
      <c r="CV2393" s="10"/>
      <c r="CW2393" s="10"/>
      <c r="CX2393" s="10"/>
      <c r="CY2393" s="10"/>
      <c r="CZ2393" s="10"/>
      <c r="DA2393" s="10"/>
      <c r="DB2393" s="10"/>
      <c r="DC2393" s="10"/>
      <c r="DD2393" s="10"/>
      <c r="DE2393" s="10"/>
      <c r="DF2393" s="10"/>
      <c r="DG2393" s="10"/>
      <c r="DH2393" s="10"/>
      <c r="DI2393" s="10"/>
      <c r="DJ2393" s="10"/>
      <c r="DK2393" s="10"/>
      <c r="DL2393" s="10"/>
      <c r="DM2393" s="10"/>
      <c r="DN2393" s="10"/>
      <c r="DO2393" s="10"/>
      <c r="DP2393" s="10"/>
      <c r="DQ2393" s="10"/>
      <c r="DR2393" s="10"/>
      <c r="DS2393" s="10"/>
    </row>
    <row r="2394" spans="1:123" s="25" customFormat="1" ht="10.95" customHeight="1" x14ac:dyDescent="0.25">
      <c r="A2394" s="87" t="s">
        <v>348</v>
      </c>
      <c r="B2394" s="88"/>
      <c r="C2394" s="88"/>
      <c r="D2394" s="88"/>
      <c r="E2394" s="89"/>
      <c r="F2394" s="90"/>
      <c r="G2394" s="13"/>
      <c r="H2394" s="13"/>
      <c r="I2394" s="13"/>
      <c r="J2394" s="13"/>
      <c r="K2394" s="14" t="s">
        <v>305</v>
      </c>
      <c r="L2394" s="91">
        <v>5013</v>
      </c>
      <c r="M2394" s="92"/>
      <c r="N2394" s="25" t="str">
        <f>TRIM("TOTAL COMPENSATION")</f>
        <v>TOTAL COMPENSATION</v>
      </c>
      <c r="P2394" s="70"/>
      <c r="Q2394" s="10"/>
      <c r="R2394" s="85"/>
      <c r="S2394" s="93"/>
      <c r="T2394" s="25">
        <f>AD2394/T$6</f>
        <v>782146.72000000009</v>
      </c>
      <c r="V2394" s="25">
        <f>AF2394/V$6</f>
        <v>751970.00222222216</v>
      </c>
      <c r="X2394" s="25">
        <f>AH2394/X$6</f>
        <v>388782.56083333335</v>
      </c>
      <c r="Z2394" s="25">
        <f>AJ2394/Z$6</f>
        <v>824858.08675041667</v>
      </c>
      <c r="AA2394" s="93"/>
      <c r="AB2394" s="14">
        <f>AL2394/AB$6</f>
        <v>0</v>
      </c>
      <c r="AC2394" s="65"/>
      <c r="AD2394" s="14">
        <v>2346440.16</v>
      </c>
      <c r="AE2394" s="14"/>
      <c r="AF2394" s="14">
        <v>6767730.0199999996</v>
      </c>
      <c r="AG2394" s="14"/>
      <c r="AH2394" s="14">
        <v>4665390.7300000004</v>
      </c>
      <c r="AI2394" s="14"/>
      <c r="AJ2394" s="14">
        <v>9898297.0410050005</v>
      </c>
      <c r="AK2394" s="65"/>
      <c r="AL2394" s="14">
        <v>0</v>
      </c>
      <c r="AM2394" s="65"/>
      <c r="AN2394" s="25">
        <v>789428.34</v>
      </c>
      <c r="AO2394" s="25">
        <v>797281.98</v>
      </c>
      <c r="AP2394" s="25">
        <v>778744.4</v>
      </c>
      <c r="AQ2394" s="25">
        <v>776942.12</v>
      </c>
      <c r="AR2394" s="25">
        <v>650208.07999999996</v>
      </c>
      <c r="AS2394" s="25">
        <v>769986.41</v>
      </c>
      <c r="AT2394" s="25">
        <v>738157.04</v>
      </c>
      <c r="AU2394" s="25">
        <v>731024.06</v>
      </c>
      <c r="AV2394" s="25">
        <v>754972.15</v>
      </c>
      <c r="AW2394" s="25">
        <v>778661.48</v>
      </c>
      <c r="AX2394" s="25">
        <v>796288.59</v>
      </c>
      <c r="AY2394" s="25">
        <v>771490.09</v>
      </c>
      <c r="AZ2394" s="93"/>
      <c r="BA2394" s="10"/>
      <c r="BB2394" s="10"/>
      <c r="BC2394" s="10"/>
      <c r="BD2394" s="10"/>
      <c r="BE2394" s="10"/>
      <c r="BF2394" s="10"/>
      <c r="BG2394" s="10"/>
      <c r="BH2394" s="10"/>
      <c r="BI2394" s="10"/>
      <c r="BJ2394" s="10"/>
      <c r="BK2394" s="10"/>
      <c r="BL2394" s="10"/>
      <c r="BM2394" s="10"/>
      <c r="BN2394" s="10"/>
      <c r="BO2394" s="10"/>
      <c r="BP2394" s="10"/>
      <c r="BQ2394" s="10"/>
      <c r="BR2394" s="10"/>
      <c r="BS2394" s="10"/>
      <c r="BT2394" s="10"/>
      <c r="BU2394" s="10"/>
      <c r="BV2394" s="10"/>
      <c r="BW2394" s="10"/>
      <c r="BX2394" s="10"/>
      <c r="BY2394" s="10"/>
      <c r="BZ2394" s="10"/>
      <c r="CA2394" s="10"/>
      <c r="CB2394" s="10"/>
      <c r="CC2394" s="10"/>
      <c r="CD2394" s="10"/>
      <c r="CE2394" s="10"/>
      <c r="CF2394" s="10"/>
      <c r="CG2394" s="10"/>
      <c r="CH2394" s="10"/>
      <c r="CI2394" s="10"/>
      <c r="CJ2394" s="10"/>
      <c r="CK2394" s="10"/>
      <c r="CL2394" s="10"/>
      <c r="CM2394" s="10"/>
      <c r="CN2394" s="10"/>
      <c r="CO2394" s="10"/>
      <c r="CP2394" s="10"/>
      <c r="CQ2394" s="10"/>
      <c r="CR2394" s="10"/>
      <c r="CS2394" s="10"/>
      <c r="CT2394" s="10"/>
      <c r="CU2394" s="10"/>
      <c r="CV2394" s="10"/>
      <c r="CW2394" s="10"/>
      <c r="CX2394" s="10"/>
      <c r="CY2394" s="10"/>
      <c r="CZ2394" s="10"/>
      <c r="DA2394" s="10"/>
      <c r="DB2394" s="10"/>
      <c r="DC2394" s="10"/>
      <c r="DD2394" s="10"/>
      <c r="DE2394" s="10"/>
      <c r="DF2394" s="10"/>
      <c r="DG2394" s="10"/>
      <c r="DH2394" s="10"/>
      <c r="DI2394" s="10"/>
      <c r="DJ2394" s="10"/>
      <c r="DK2394" s="10"/>
      <c r="DL2394" s="10"/>
      <c r="DM2394" s="10"/>
      <c r="DN2394" s="10"/>
      <c r="DO2394" s="10"/>
      <c r="DP2394" s="10"/>
      <c r="DQ2394" s="10"/>
      <c r="DR2394" s="10"/>
      <c r="DS2394" s="10"/>
    </row>
    <row r="2395" spans="1:123" x14ac:dyDescent="0.25">
      <c r="A2395" s="75" t="s">
        <v>348</v>
      </c>
      <c r="L2395" s="94"/>
    </row>
    <row r="2396" spans="1:123" s="86" customFormat="1" ht="15" customHeight="1" x14ac:dyDescent="0.25">
      <c r="A2396" s="75" t="s">
        <v>348</v>
      </c>
      <c r="B2396" s="80"/>
      <c r="C2396" s="80"/>
      <c r="D2396" s="80"/>
      <c r="E2396" s="81"/>
      <c r="F2396" s="82"/>
      <c r="G2396" s="81"/>
      <c r="H2396" s="81"/>
      <c r="I2396" s="81"/>
      <c r="J2396" s="81"/>
      <c r="K2396" s="81"/>
      <c r="L2396" s="83">
        <f>L2397</f>
        <v>5013</v>
      </c>
      <c r="M2396" s="84" t="s">
        <v>351</v>
      </c>
      <c r="N2396" s="84"/>
      <c r="O2396" s="84"/>
      <c r="P2396" s="84"/>
      <c r="Q2396" s="84"/>
      <c r="R2396" s="84"/>
      <c r="S2396" s="84"/>
      <c r="T2396" s="84"/>
      <c r="U2396" s="84"/>
      <c r="V2396" s="84"/>
      <c r="W2396" s="84"/>
      <c r="X2396" s="84"/>
      <c r="Y2396" s="84"/>
      <c r="Z2396" s="84"/>
      <c r="AA2396" s="84"/>
      <c r="AB2396" s="81"/>
      <c r="AC2396" s="81"/>
      <c r="AD2396" s="14"/>
      <c r="AE2396" s="14"/>
      <c r="AF2396" s="14"/>
      <c r="AG2396" s="14"/>
      <c r="AH2396" s="14"/>
      <c r="AI2396" s="14"/>
      <c r="AJ2396" s="14"/>
      <c r="AK2396" s="14"/>
      <c r="AL2396" s="14"/>
      <c r="AM2396" s="14"/>
      <c r="AN2396" s="85"/>
      <c r="AO2396" s="85"/>
      <c r="AP2396" s="85"/>
      <c r="AQ2396" s="85"/>
      <c r="AR2396" s="85"/>
      <c r="AS2396" s="85"/>
      <c r="AT2396" s="85"/>
      <c r="AU2396" s="85"/>
      <c r="AV2396" s="85"/>
      <c r="AW2396" s="85"/>
      <c r="AX2396" s="85"/>
      <c r="AY2396" s="85"/>
      <c r="AZ2396" s="84"/>
      <c r="BA2396" s="10"/>
      <c r="BB2396" s="10"/>
      <c r="BC2396" s="10"/>
      <c r="BD2396" s="10"/>
      <c r="BE2396" s="10"/>
      <c r="BF2396" s="10"/>
      <c r="BG2396" s="10"/>
      <c r="BH2396" s="10"/>
      <c r="BI2396" s="10"/>
      <c r="BJ2396" s="10"/>
      <c r="BK2396" s="10"/>
      <c r="BL2396" s="10"/>
      <c r="BM2396" s="10"/>
      <c r="BN2396" s="10"/>
      <c r="BO2396" s="10"/>
      <c r="BP2396" s="10"/>
      <c r="BQ2396" s="10"/>
      <c r="BR2396" s="10"/>
      <c r="BS2396" s="10"/>
      <c r="BT2396" s="10"/>
      <c r="BU2396" s="10"/>
      <c r="BV2396" s="10"/>
      <c r="BW2396" s="10"/>
      <c r="BX2396" s="10"/>
      <c r="BY2396" s="10"/>
      <c r="BZ2396" s="10"/>
      <c r="CA2396" s="10"/>
      <c r="CB2396" s="10"/>
      <c r="CC2396" s="10"/>
      <c r="CD2396" s="10"/>
      <c r="CE2396" s="10"/>
      <c r="CF2396" s="10"/>
      <c r="CG2396" s="10"/>
      <c r="CH2396" s="10"/>
      <c r="CI2396" s="10"/>
      <c r="CJ2396" s="10"/>
      <c r="CK2396" s="10"/>
      <c r="CL2396" s="10"/>
      <c r="CM2396" s="10"/>
      <c r="CN2396" s="10"/>
      <c r="CO2396" s="10"/>
      <c r="CP2396" s="10"/>
      <c r="CQ2396" s="10"/>
      <c r="CR2396" s="10"/>
      <c r="CS2396" s="10"/>
      <c r="CT2396" s="10"/>
      <c r="CU2396" s="10"/>
      <c r="CV2396" s="10"/>
      <c r="CW2396" s="10"/>
      <c r="CX2396" s="10"/>
      <c r="CY2396" s="10"/>
      <c r="CZ2396" s="10"/>
      <c r="DA2396" s="10"/>
      <c r="DB2396" s="10"/>
      <c r="DC2396" s="10"/>
      <c r="DD2396" s="10"/>
      <c r="DE2396" s="10"/>
      <c r="DF2396" s="10"/>
      <c r="DG2396" s="10"/>
      <c r="DH2396" s="10"/>
      <c r="DI2396" s="10"/>
      <c r="DJ2396" s="10"/>
      <c r="DK2396" s="10"/>
      <c r="DL2396" s="10"/>
      <c r="DM2396" s="10"/>
      <c r="DN2396" s="10"/>
      <c r="DO2396" s="10"/>
      <c r="DP2396" s="10"/>
      <c r="DQ2396" s="10"/>
      <c r="DR2396" s="10"/>
      <c r="DS2396" s="10"/>
    </row>
    <row r="2397" spans="1:123" s="101" customFormat="1" ht="10.95" customHeight="1" x14ac:dyDescent="0.25">
      <c r="A2397" s="75" t="s">
        <v>348</v>
      </c>
      <c r="B2397" s="95" t="str">
        <f t="shared" ref="B2397" si="670">IF(E2397&gt;0,"Bud02 " &amp; C2397 &amp;","&amp;D2397&amp;",'"&amp;E2397&amp;"',"&amp;1*R2397)</f>
        <v>Bud02 2020,5013,'xpr003',0.158803</v>
      </c>
      <c r="C2397" s="96">
        <f t="shared" ref="C2397" si="671">$E$5</f>
        <v>2020</v>
      </c>
      <c r="D2397" s="96">
        <v>5013</v>
      </c>
      <c r="E2397" s="97" t="str">
        <f>K2397</f>
        <v>xpr003</v>
      </c>
      <c r="F2397" s="90"/>
      <c r="G2397" s="98">
        <f>IF(""="",1,SUBSTITUTE(SUBSTITUTE("","xxp","xpp"),"xppm13","xppm08"))</f>
        <v>1</v>
      </c>
      <c r="H2397" s="98">
        <f>IF(""="",1,"")</f>
        <v>1</v>
      </c>
      <c r="I2397" s="98">
        <f>IF(""="",1,IF(LEFT("",1)&lt;&gt;"E","",1))</f>
        <v>1</v>
      </c>
      <c r="J2397" s="98">
        <f>IF(""="",1,IF(LEFT("",1)="E","",1))</f>
        <v>1</v>
      </c>
      <c r="K2397" s="99" t="s">
        <v>352</v>
      </c>
      <c r="L2397" s="91">
        <v>5013</v>
      </c>
      <c r="M2397" s="100" t="str">
        <f>IF(LEFT($G2397,4)="xppm","*","")</f>
        <v/>
      </c>
      <c r="N2397" s="101" t="str">
        <f>UPPER(TRIM("        NON_PRODUCTIVE RATE (NON-EXEMPT)"))</f>
        <v>NON_PRODUCTIVE RATE (NON-EXEMPT)</v>
      </c>
      <c r="P2397" s="102"/>
      <c r="R2397" s="103">
        <f>IFERROR(IF(1*AB2397&gt;0,AB2397,Z2397),Z2397)</f>
        <v>0.158803</v>
      </c>
      <c r="S2397" s="104"/>
      <c r="T2397" s="105">
        <f>IFERROR(IF(LEFT($G2397,4)="xppm",AD2397/VLOOKUP($G2397,$K$11:$Z$28,T$1,0),IF(LEFT($J2397,1)="E",AD2397/VLOOKUP($J2397,$K$11:$Z$28,T$1,0),AD2397/T$6)),"")</f>
        <v>0</v>
      </c>
      <c r="U2397" s="105"/>
      <c r="V2397" s="105">
        <f>IFERROR(IF(LEFT($G2397,4)="xppm",AF2397/VLOOKUP($G2397,$K$11:$Z$28,V$1,0),IF(LEFT($J2397,1)="E",AF2397/VLOOKUP($J2397,$K$11:$Z$28,V$1,0),AF2397/V$6)),"")</f>
        <v>0</v>
      </c>
      <c r="W2397" s="105"/>
      <c r="X2397" s="105">
        <f>IFERROR(IF(LEFT($G2397,4)="xppm",AH2397/VLOOKUP($G2397,$K$11:$Z$28,X$1,0),IF(LEFT($J2397,1)="E",AH2397/VLOOKUP($J2397,$K$11:$Z$28,X$1,0),AH2397/X$6)),"")</f>
        <v>0</v>
      </c>
      <c r="Y2397" s="105"/>
      <c r="Z2397" s="105">
        <f>IFERROR(IF(LEFT($G2397,4)="xppm",AJ2397/VLOOKUP($G2397,$K$11:$Z$28,Z$1,0),IF(LEFT($J2397,1)="E",AJ2397/VLOOKUP($J2397,$K$11:$Z$28,Z$1,0),AJ2397/Z$6)),"")</f>
        <v>0.158803</v>
      </c>
      <c r="AA2397" s="104"/>
      <c r="AB2397" s="106">
        <f>IFERROR(IF(LEFT($G2397,4)="xppm",AL2397/VLOOKUP($G2397,$K$11:$Z$28,AB$1,0),IF(LEFT($J2397,1)="E",AL2397/VLOOKUP($J2397,$K$11:$AB$28,AB$1,0),AL2397/AB$6)),"")</f>
        <v>0</v>
      </c>
      <c r="AC2397" s="107"/>
      <c r="AD2397" s="106"/>
      <c r="AE2397" s="106"/>
      <c r="AF2397" s="106"/>
      <c r="AG2397" s="106"/>
      <c r="AH2397" s="106"/>
      <c r="AI2397" s="106"/>
      <c r="AJ2397" s="106">
        <v>1.9056360000000001</v>
      </c>
      <c r="AK2397" s="107"/>
      <c r="AL2397" s="106">
        <v>0</v>
      </c>
      <c r="AM2397" s="107"/>
      <c r="AN2397" s="105"/>
      <c r="AO2397" s="105"/>
      <c r="AP2397" s="105"/>
      <c r="AQ2397" s="105"/>
      <c r="AR2397" s="105"/>
      <c r="AS2397" s="105"/>
      <c r="AT2397" s="105"/>
      <c r="AU2397" s="105"/>
      <c r="AV2397" s="105"/>
      <c r="AW2397" s="105"/>
      <c r="AX2397" s="105"/>
      <c r="AY2397" s="105"/>
      <c r="AZ2397" s="108"/>
      <c r="BA2397" s="10"/>
      <c r="BB2397" s="10"/>
      <c r="BC2397" s="10"/>
      <c r="BD2397" s="10"/>
      <c r="BE2397" s="10"/>
      <c r="BF2397" s="10"/>
      <c r="BG2397" s="10"/>
      <c r="BH2397" s="10"/>
      <c r="BI2397" s="10"/>
      <c r="BJ2397" s="10"/>
      <c r="BK2397" s="10"/>
      <c r="BL2397" s="10"/>
      <c r="BM2397" s="10"/>
      <c r="BN2397" s="10"/>
      <c r="BO2397" s="10"/>
      <c r="BP2397" s="10"/>
      <c r="BQ2397" s="10"/>
      <c r="BR2397" s="10"/>
      <c r="BS2397" s="10"/>
      <c r="BT2397" s="10"/>
      <c r="BU2397" s="10"/>
      <c r="BV2397" s="10"/>
      <c r="BW2397" s="10"/>
      <c r="BX2397" s="10"/>
      <c r="BY2397" s="10"/>
      <c r="BZ2397" s="10"/>
      <c r="CA2397" s="10"/>
      <c r="CB2397" s="10"/>
      <c r="CC2397" s="10"/>
      <c r="CD2397" s="10"/>
      <c r="CE2397" s="10"/>
      <c r="CF2397" s="10"/>
      <c r="CG2397" s="10"/>
      <c r="CH2397" s="10"/>
      <c r="CI2397" s="10"/>
      <c r="CJ2397" s="10"/>
      <c r="CK2397" s="10"/>
      <c r="CL2397" s="10"/>
      <c r="CM2397" s="10"/>
      <c r="CN2397" s="10"/>
      <c r="CO2397" s="10"/>
      <c r="CP2397" s="10"/>
      <c r="CQ2397" s="10"/>
      <c r="CR2397" s="10"/>
      <c r="CS2397" s="10"/>
      <c r="CT2397" s="10"/>
      <c r="CU2397" s="10"/>
      <c r="CV2397" s="10"/>
      <c r="CW2397" s="10"/>
      <c r="CX2397" s="10"/>
      <c r="CY2397" s="10"/>
      <c r="CZ2397" s="10"/>
      <c r="DA2397" s="10"/>
      <c r="DB2397" s="10"/>
      <c r="DC2397" s="10"/>
      <c r="DD2397" s="10"/>
      <c r="DE2397" s="10"/>
      <c r="DF2397" s="10"/>
      <c r="DG2397" s="10"/>
      <c r="DH2397" s="10"/>
      <c r="DI2397" s="10"/>
      <c r="DJ2397" s="10"/>
      <c r="DK2397" s="10"/>
      <c r="DL2397" s="10"/>
      <c r="DM2397" s="10"/>
      <c r="DN2397" s="10"/>
      <c r="DO2397" s="10"/>
      <c r="DP2397" s="10"/>
      <c r="DQ2397" s="10"/>
      <c r="DR2397" s="10"/>
      <c r="DS2397" s="10"/>
    </row>
    <row r="2398" spans="1:123" s="101" customFormat="1" ht="10.95" customHeight="1" x14ac:dyDescent="0.25">
      <c r="A2398" s="75" t="s">
        <v>348</v>
      </c>
      <c r="B2398" s="95" t="str">
        <f>IF(E2398&gt;0,"Bud02 " &amp; C2398 &amp;","&amp;D2398&amp;",'"&amp;E2398&amp;"',"&amp;1*R2398)</f>
        <v>Bud02 2020,5013,'xpr007',0</v>
      </c>
      <c r="C2398" s="96">
        <f>$E$5</f>
        <v>2020</v>
      </c>
      <c r="D2398" s="96">
        <v>5013</v>
      </c>
      <c r="E2398" s="97" t="str">
        <f>K2398</f>
        <v>xpr007</v>
      </c>
      <c r="F2398" s="90"/>
      <c r="G2398" s="98">
        <f>IF(""="",1,SUBSTITUTE(SUBSTITUTE("","xxp","xpp"),"xppm13","xppm08"))</f>
        <v>1</v>
      </c>
      <c r="H2398" s="98">
        <f>IF(""="",1,"")</f>
        <v>1</v>
      </c>
      <c r="I2398" s="98">
        <f>IF(""="",1,IF(LEFT("",1)&lt;&gt;"E","",1))</f>
        <v>1</v>
      </c>
      <c r="J2398" s="98">
        <f>IF(""="",1,IF(LEFT("",1)="E","",1))</f>
        <v>1</v>
      </c>
      <c r="K2398" s="99" t="s">
        <v>353</v>
      </c>
      <c r="L2398" s="91">
        <v>5013</v>
      </c>
      <c r="M2398" s="100" t="str">
        <f>IF(LEFT($G2398,4)="xppm","*","")</f>
        <v/>
      </c>
      <c r="N2398" s="101" t="str">
        <f>UPPER(TRIM("        NON_PRODUCTIVE RATE (EXEMPT)"))</f>
        <v>NON_PRODUCTIVE RATE (EXEMPT)</v>
      </c>
      <c r="P2398" s="102"/>
      <c r="R2398" s="103">
        <f>IFERROR(IF(1*AB2398&gt;0,AB2398,Z2398),Z2398)</f>
        <v>0</v>
      </c>
      <c r="S2398" s="104"/>
      <c r="T2398" s="105">
        <f>IFERROR(IF(LEFT($G2398,4)="xppm",AD2398/VLOOKUP($G2398,$K$11:$Z$28,T$1,0),IF(LEFT($J2398,1)="E",AD2398/VLOOKUP($J2398,$K$11:$Z$28,T$1,0),AD2398/T$6)),"")</f>
        <v>0</v>
      </c>
      <c r="U2398" s="105"/>
      <c r="V2398" s="105">
        <f>IFERROR(IF(LEFT($G2398,4)="xppm",AF2398/VLOOKUP($G2398,$K$11:$Z$28,V$1,0),IF(LEFT($J2398,1)="E",AF2398/VLOOKUP($J2398,$K$11:$Z$28,V$1,0),AF2398/V$6)),"")</f>
        <v>0</v>
      </c>
      <c r="W2398" s="105"/>
      <c r="X2398" s="105">
        <f>IFERROR(IF(LEFT($G2398,4)="xppm",AH2398/VLOOKUP($G2398,$K$11:$Z$28,X$1,0),IF(LEFT($J2398,1)="E",AH2398/VLOOKUP($J2398,$K$11:$Z$28,X$1,0),AH2398/X$6)),"")</f>
        <v>0</v>
      </c>
      <c r="Y2398" s="105"/>
      <c r="Z2398" s="105">
        <f>IFERROR(IF(LEFT($G2398,4)="xppm",AJ2398/VLOOKUP($G2398,$K$11:$Z$28,Z$1,0),IF(LEFT($J2398,1)="E",AJ2398/VLOOKUP($J2398,$K$11:$Z$28,Z$1,0),AJ2398/Z$6)),"")</f>
        <v>0</v>
      </c>
      <c r="AA2398" s="104"/>
      <c r="AB2398" s="106">
        <f>IFERROR(IF(LEFT($G2398,4)="xppm",AL2398/VLOOKUP($G2398,$K$11:$Z$28,AB$1,0),IF(LEFT($J2398,1)="E",AL2398/VLOOKUP($J2398,$K$11:$AB$28,AB$1,0),AL2398/AB$6)),"")</f>
        <v>0</v>
      </c>
      <c r="AC2398" s="107"/>
      <c r="AD2398" s="106"/>
      <c r="AE2398" s="106"/>
      <c r="AF2398" s="106"/>
      <c r="AG2398" s="106"/>
      <c r="AH2398" s="106"/>
      <c r="AI2398" s="106"/>
      <c r="AJ2398" s="106">
        <v>0</v>
      </c>
      <c r="AK2398" s="107"/>
      <c r="AL2398" s="106">
        <v>0</v>
      </c>
      <c r="AM2398" s="107"/>
      <c r="AN2398" s="105"/>
      <c r="AO2398" s="105"/>
      <c r="AP2398" s="105"/>
      <c r="AQ2398" s="105"/>
      <c r="AR2398" s="105"/>
      <c r="AS2398" s="105"/>
      <c r="AT2398" s="105"/>
      <c r="AU2398" s="105"/>
      <c r="AV2398" s="105"/>
      <c r="AW2398" s="105"/>
      <c r="AX2398" s="105"/>
      <c r="AY2398" s="105"/>
      <c r="AZ2398" s="108"/>
      <c r="BA2398" s="10"/>
      <c r="BB2398" s="10"/>
      <c r="BC2398" s="10"/>
      <c r="BD2398" s="10"/>
      <c r="BE2398" s="10"/>
      <c r="BF2398" s="10"/>
      <c r="BG2398" s="10"/>
      <c r="BH2398" s="10"/>
      <c r="BI2398" s="10"/>
      <c r="BJ2398" s="10"/>
      <c r="BK2398" s="10"/>
      <c r="BL2398" s="10"/>
      <c r="BM2398" s="10"/>
      <c r="BN2398" s="10"/>
      <c r="BO2398" s="10"/>
      <c r="BP2398" s="10"/>
      <c r="BQ2398" s="10"/>
      <c r="BR2398" s="10"/>
      <c r="BS2398" s="10"/>
      <c r="BT2398" s="10"/>
      <c r="BU2398" s="10"/>
      <c r="BV2398" s="10"/>
      <c r="BW2398" s="10"/>
      <c r="BX2398" s="10"/>
      <c r="BY2398" s="10"/>
      <c r="BZ2398" s="10"/>
      <c r="CA2398" s="10"/>
      <c r="CB2398" s="10"/>
      <c r="CC2398" s="10"/>
      <c r="CD2398" s="10"/>
      <c r="CE2398" s="10"/>
      <c r="CF2398" s="10"/>
      <c r="CG2398" s="10"/>
      <c r="CH2398" s="10"/>
      <c r="CI2398" s="10"/>
      <c r="CJ2398" s="10"/>
      <c r="CK2398" s="10"/>
      <c r="CL2398" s="10"/>
      <c r="CM2398" s="10"/>
      <c r="CN2398" s="10"/>
      <c r="CO2398" s="10"/>
      <c r="CP2398" s="10"/>
      <c r="CQ2398" s="10"/>
      <c r="CR2398" s="10"/>
      <c r="CS2398" s="10"/>
      <c r="CT2398" s="10"/>
      <c r="CU2398" s="10"/>
      <c r="CV2398" s="10"/>
      <c r="CW2398" s="10"/>
      <c r="CX2398" s="10"/>
      <c r="CY2398" s="10"/>
      <c r="CZ2398" s="10"/>
      <c r="DA2398" s="10"/>
      <c r="DB2398" s="10"/>
      <c r="DC2398" s="10"/>
      <c r="DD2398" s="10"/>
      <c r="DE2398" s="10"/>
      <c r="DF2398" s="10"/>
      <c r="DG2398" s="10"/>
      <c r="DH2398" s="10"/>
      <c r="DI2398" s="10"/>
      <c r="DJ2398" s="10"/>
      <c r="DK2398" s="10"/>
      <c r="DL2398" s="10"/>
      <c r="DM2398" s="10"/>
      <c r="DN2398" s="10"/>
      <c r="DO2398" s="10"/>
      <c r="DP2398" s="10"/>
      <c r="DQ2398" s="10"/>
      <c r="DR2398" s="10"/>
      <c r="DS2398" s="10"/>
    </row>
    <row r="2399" spans="1:123" x14ac:dyDescent="0.25">
      <c r="A2399" s="75" t="s">
        <v>348</v>
      </c>
      <c r="L2399" s="94"/>
    </row>
    <row r="2400" spans="1:123" s="86" customFormat="1" ht="15" customHeight="1" x14ac:dyDescent="0.25">
      <c r="A2400" s="75" t="s">
        <v>348</v>
      </c>
      <c r="B2400" s="80"/>
      <c r="C2400" s="80"/>
      <c r="D2400" s="80"/>
      <c r="E2400" s="81"/>
      <c r="F2400" s="82"/>
      <c r="G2400" s="81"/>
      <c r="H2400" s="81"/>
      <c r="I2400" s="81"/>
      <c r="J2400" s="81"/>
      <c r="K2400" s="81"/>
      <c r="L2400" s="83">
        <f>L2401</f>
        <v>5013</v>
      </c>
      <c r="M2400" s="84" t="s">
        <v>354</v>
      </c>
      <c r="N2400" s="84"/>
      <c r="O2400" s="84"/>
      <c r="P2400" s="84"/>
      <c r="Q2400" s="84"/>
      <c r="R2400" s="84"/>
      <c r="S2400" s="84"/>
      <c r="T2400" s="84"/>
      <c r="U2400" s="84"/>
      <c r="V2400" s="84"/>
      <c r="W2400" s="84"/>
      <c r="X2400" s="84"/>
      <c r="Y2400" s="84"/>
      <c r="Z2400" s="84"/>
      <c r="AA2400" s="84"/>
      <c r="AB2400" s="81"/>
      <c r="AC2400" s="81"/>
      <c r="AD2400" s="14"/>
      <c r="AE2400" s="14"/>
      <c r="AF2400" s="14"/>
      <c r="AG2400" s="14"/>
      <c r="AH2400" s="14"/>
      <c r="AI2400" s="14"/>
      <c r="AJ2400" s="14"/>
      <c r="AK2400" s="14"/>
      <c r="AL2400" s="14"/>
      <c r="AM2400" s="14"/>
      <c r="AN2400" s="85"/>
      <c r="AO2400" s="85"/>
      <c r="AP2400" s="85"/>
      <c r="AQ2400" s="85"/>
      <c r="AR2400" s="85"/>
      <c r="AS2400" s="85"/>
      <c r="AT2400" s="85"/>
      <c r="AU2400" s="85"/>
      <c r="AV2400" s="85"/>
      <c r="AW2400" s="85"/>
      <c r="AX2400" s="85"/>
      <c r="AY2400" s="85"/>
      <c r="AZ2400" s="84"/>
      <c r="BA2400" s="10"/>
      <c r="BB2400" s="10"/>
      <c r="BC2400" s="10"/>
      <c r="BD2400" s="10"/>
      <c r="BE2400" s="10"/>
      <c r="BF2400" s="10"/>
      <c r="BG2400" s="10"/>
      <c r="BH2400" s="10"/>
      <c r="BI2400" s="10"/>
      <c r="BJ2400" s="10"/>
      <c r="BK2400" s="10"/>
      <c r="BL2400" s="10"/>
      <c r="BM2400" s="10"/>
      <c r="BN2400" s="10"/>
      <c r="BO2400" s="10"/>
      <c r="BP2400" s="10"/>
      <c r="BQ2400" s="10"/>
      <c r="BR2400" s="10"/>
      <c r="BS2400" s="10"/>
      <c r="BT2400" s="10"/>
      <c r="BU2400" s="10"/>
      <c r="BV2400" s="10"/>
      <c r="BW2400" s="10"/>
      <c r="BX2400" s="10"/>
      <c r="BY2400" s="10"/>
      <c r="BZ2400" s="10"/>
      <c r="CA2400" s="10"/>
      <c r="CB2400" s="10"/>
      <c r="CC2400" s="10"/>
      <c r="CD2400" s="10"/>
      <c r="CE2400" s="10"/>
      <c r="CF2400" s="10"/>
      <c r="CG2400" s="10"/>
      <c r="CH2400" s="10"/>
      <c r="CI2400" s="10"/>
      <c r="CJ2400" s="10"/>
      <c r="CK2400" s="10"/>
      <c r="CL2400" s="10"/>
      <c r="CM2400" s="10"/>
      <c r="CN2400" s="10"/>
      <c r="CO2400" s="10"/>
      <c r="CP2400" s="10"/>
      <c r="CQ2400" s="10"/>
      <c r="CR2400" s="10"/>
      <c r="CS2400" s="10"/>
      <c r="CT2400" s="10"/>
      <c r="CU2400" s="10"/>
      <c r="CV2400" s="10"/>
      <c r="CW2400" s="10"/>
      <c r="CX2400" s="10"/>
      <c r="CY2400" s="10"/>
      <c r="CZ2400" s="10"/>
      <c r="DA2400" s="10"/>
      <c r="DB2400" s="10"/>
      <c r="DC2400" s="10"/>
      <c r="DD2400" s="10"/>
      <c r="DE2400" s="10"/>
      <c r="DF2400" s="10"/>
      <c r="DG2400" s="10"/>
      <c r="DH2400" s="10"/>
      <c r="DI2400" s="10"/>
      <c r="DJ2400" s="10"/>
      <c r="DK2400" s="10"/>
      <c r="DL2400" s="10"/>
      <c r="DM2400" s="10"/>
      <c r="DN2400" s="10"/>
      <c r="DO2400" s="10"/>
      <c r="DP2400" s="10"/>
      <c r="DQ2400" s="10"/>
      <c r="DR2400" s="10"/>
      <c r="DS2400" s="10"/>
    </row>
    <row r="2401" spans="1:123" s="101" customFormat="1" ht="10.95" customHeight="1" x14ac:dyDescent="0.25">
      <c r="A2401" s="75" t="s">
        <v>348</v>
      </c>
      <c r="B2401" s="95" t="str">
        <f t="shared" ref="B2401:B2404" si="672">IF(E2401&gt;0,"Bud02 " &amp; C2401 &amp;","&amp;D2401&amp;",'"&amp;E2401&amp;"',"&amp;1*R2401)</f>
        <v>Bud02 2020,5013,'xpr005',0.00383079280669904</v>
      </c>
      <c r="C2401" s="96">
        <f t="shared" ref="C2401:C2404" si="673">$E$5</f>
        <v>2020</v>
      </c>
      <c r="D2401" s="96">
        <v>5013</v>
      </c>
      <c r="E2401" s="97" t="str">
        <f>IF(LEFT(H2401,1) = "x",H2401,F2401)</f>
        <v>xpr005</v>
      </c>
      <c r="F2401" s="90">
        <v>500000</v>
      </c>
      <c r="G2401" s="98">
        <f>IF(""="",1,SUBSTITUTE(SUBSTITUTE("","xxp","xpp"),"xppm13","xppm08"))</f>
        <v>1</v>
      </c>
      <c r="H2401" s="98" t="str">
        <f>IF("xpr005"="",1,"xpr005")</f>
        <v>xpr005</v>
      </c>
      <c r="I2401" s="98">
        <f>IF("Ew57z"="",1,IF(LEFT("Ew57z",1)&lt;&gt;"E","Ew57z",1))</f>
        <v>1</v>
      </c>
      <c r="J2401" s="98" t="str">
        <f>IF("Ew57z"="",1,IF(LEFT("Ew57z",1)="E","Ew57z",1))</f>
        <v>Ew57z</v>
      </c>
      <c r="K2401" s="99" t="s">
        <v>355</v>
      </c>
      <c r="L2401" s="91">
        <v>5013</v>
      </c>
      <c r="M2401" s="100" t="str">
        <f>IF(LEFT($G2401,4)="xppm","*","")</f>
        <v/>
      </c>
      <c r="N2401" s="101" t="str">
        <f>UPPER(TRIM("          PAYROLL TAXES"))</f>
        <v>PAYROLL TAXES</v>
      </c>
      <c r="P2401" s="102" t="s">
        <v>356</v>
      </c>
      <c r="R2401" s="109">
        <f>IFERROR(IF(1*AB2401&gt;0,AB2401,V2401),V2401)</f>
        <v>3.8307928066990443E-3</v>
      </c>
      <c r="S2401" s="108"/>
      <c r="T2401" s="101">
        <f>IFERROR(IF(LEFT($G2401,4)="xppm",AD2401/VLOOKUP($G2401,$K$11:$Z$28,T$1,0),IF(LEFT($J2401,1)="E",AD2401/VLOOKUP($J2401,$K$11:$Z$28,T$1,0),AD2401/T$6)),"")</f>
        <v>3.4921655291931019E-3</v>
      </c>
      <c r="V2401" s="101">
        <f>IFERROR(IF(LEFT($G2401,4)="xppm",AF2401/VLOOKUP($G2401,$K$11:$Z$28,V$1,0),IF(LEFT($J2401,1)="E",AF2401/VLOOKUP($J2401,$K$11:$Z$28,V$1,0),AF2401/V$6)),"")</f>
        <v>3.8307928066990443E-3</v>
      </c>
      <c r="X2401" s="101">
        <f>IFERROR(IF(LEFT($G2401,4)="xppm",AH2401/VLOOKUP($G2401,$K$11:$Z$28,X$1,0),IF(LEFT($J2401,1)="E",AH2401/VLOOKUP($J2401,$K$11:$Z$28,X$1,0),AH2401/X$6)),"")</f>
        <v>2.4634596477207606E-3</v>
      </c>
      <c r="Z2401" s="101">
        <f>IFERROR(IF(LEFT($G2401,4)="xppm",AJ2401/VLOOKUP($G2401,$K$11:$Z$28,Z$1,0),IF(LEFT($J2401,1)="E",AJ2401/VLOOKUP($J2401,$K$11:$Z$28,Z$1,0),AJ2401/Z$6)),"")</f>
        <v>4.5311226668746036E-3</v>
      </c>
      <c r="AA2401" s="108"/>
      <c r="AB2401" s="99" t="str">
        <f>IFERROR(IF(LEFT($G2401,4)="xppm",AL2401/VLOOKUP($G2401,$K$11:$Z$28,AB$1,0),IF(LEFT($J2401,1)="E",AL2401/VLOOKUP($J2401,$K$11:$AB$28,AB$1,0),AL2401/AB$6)),"")</f>
        <v/>
      </c>
      <c r="AC2401" s="110"/>
      <c r="AD2401" s="14">
        <v>169048.4</v>
      </c>
      <c r="AE2401" s="14"/>
      <c r="AF2401" s="14">
        <v>547315.34</v>
      </c>
      <c r="AG2401" s="14"/>
      <c r="AH2401" s="14">
        <v>379136.58</v>
      </c>
      <c r="AI2401" s="14"/>
      <c r="AJ2401" s="14">
        <v>820326.63550099998</v>
      </c>
      <c r="AK2401" s="65"/>
      <c r="AL2401" s="14">
        <v>0</v>
      </c>
      <c r="AM2401" s="65"/>
      <c r="AN2401" s="25">
        <v>64487.11</v>
      </c>
      <c r="AO2401" s="25">
        <v>62772.22</v>
      </c>
      <c r="AP2401" s="25">
        <v>61816.01</v>
      </c>
      <c r="AQ2401" s="25">
        <v>79210.179999999993</v>
      </c>
      <c r="AR2401" s="25">
        <v>57725.95</v>
      </c>
      <c r="AS2401" s="25">
        <v>61783.54</v>
      </c>
      <c r="AT2401" s="25">
        <v>57898.94</v>
      </c>
      <c r="AU2401" s="25">
        <v>57957.79</v>
      </c>
      <c r="AV2401" s="25">
        <v>63690.54</v>
      </c>
      <c r="AW2401" s="25">
        <v>55765</v>
      </c>
      <c r="AX2401" s="25">
        <v>60144.24</v>
      </c>
      <c r="AY2401" s="25">
        <v>53139.16</v>
      </c>
      <c r="AZ2401" s="108"/>
      <c r="BA2401" s="10"/>
      <c r="BB2401" s="10"/>
      <c r="BC2401" s="10"/>
      <c r="BD2401" s="10"/>
      <c r="BE2401" s="10"/>
      <c r="BF2401" s="10"/>
      <c r="BG2401" s="10"/>
      <c r="BH2401" s="10"/>
      <c r="BI2401" s="10"/>
      <c r="BJ2401" s="10"/>
      <c r="BK2401" s="10"/>
      <c r="BL2401" s="10"/>
      <c r="BM2401" s="10"/>
      <c r="BN2401" s="10"/>
      <c r="BO2401" s="10"/>
      <c r="BP2401" s="10"/>
      <c r="BQ2401" s="10"/>
      <c r="BR2401" s="10"/>
      <c r="BS2401" s="10"/>
      <c r="BT2401" s="10"/>
      <c r="BU2401" s="10"/>
      <c r="BV2401" s="10"/>
      <c r="BW2401" s="10"/>
      <c r="BX2401" s="10"/>
      <c r="BY2401" s="10"/>
      <c r="BZ2401" s="10"/>
      <c r="CA2401" s="10"/>
      <c r="CB2401" s="10"/>
      <c r="CC2401" s="10"/>
      <c r="CD2401" s="10"/>
      <c r="CE2401" s="10"/>
      <c r="CF2401" s="10"/>
      <c r="CG2401" s="10"/>
      <c r="CH2401" s="10"/>
      <c r="CI2401" s="10"/>
      <c r="CJ2401" s="10"/>
      <c r="CK2401" s="10"/>
      <c r="CL2401" s="10"/>
      <c r="CM2401" s="10"/>
      <c r="CN2401" s="10"/>
      <c r="CO2401" s="10"/>
      <c r="CP2401" s="10"/>
      <c r="CQ2401" s="10"/>
      <c r="CR2401" s="10"/>
      <c r="CS2401" s="10"/>
      <c r="CT2401" s="10"/>
      <c r="CU2401" s="10"/>
      <c r="CV2401" s="10"/>
      <c r="CW2401" s="10"/>
      <c r="CX2401" s="10"/>
      <c r="CY2401" s="10"/>
      <c r="CZ2401" s="10"/>
      <c r="DA2401" s="10"/>
      <c r="DB2401" s="10"/>
      <c r="DC2401" s="10"/>
      <c r="DD2401" s="10"/>
      <c r="DE2401" s="10"/>
      <c r="DF2401" s="10"/>
      <c r="DG2401" s="10"/>
      <c r="DH2401" s="10"/>
      <c r="DI2401" s="10"/>
      <c r="DJ2401" s="10"/>
      <c r="DK2401" s="10"/>
      <c r="DL2401" s="10"/>
      <c r="DM2401" s="10"/>
      <c r="DN2401" s="10"/>
      <c r="DO2401" s="10"/>
      <c r="DP2401" s="10"/>
      <c r="DQ2401" s="10"/>
      <c r="DR2401" s="10"/>
      <c r="DS2401" s="10"/>
    </row>
    <row r="2402" spans="1:123" s="101" customFormat="1" ht="10.95" customHeight="1" x14ac:dyDescent="0.25">
      <c r="A2402" s="75" t="s">
        <v>348</v>
      </c>
      <c r="B2402" s="95" t="str">
        <f t="shared" si="672"/>
        <v>Bud02 2020,5013,'xpr002',0.00148933880651985</v>
      </c>
      <c r="C2402" s="96">
        <f t="shared" si="673"/>
        <v>2020</v>
      </c>
      <c r="D2402" s="96">
        <v>5013</v>
      </c>
      <c r="E2402" s="97" t="str">
        <f>IF(LEFT(H2402,1) = "x",H2402,F2402)</f>
        <v>xpr002</v>
      </c>
      <c r="F2402" s="90">
        <v>501100</v>
      </c>
      <c r="G2402" s="98">
        <f>IF(""="",1,SUBSTITUTE(SUBSTITUTE("","xxp","xpp"),"xppm13","xppm08"))</f>
        <v>1</v>
      </c>
      <c r="H2402" s="98" t="str">
        <f>IF("xpr002"="",1,"xpr002")</f>
        <v>xpr002</v>
      </c>
      <c r="I2402" s="98">
        <f>IF("Ewz"="",1,IF(LEFT("Ewz",1)&lt;&gt;"E","Ewz",1))</f>
        <v>1</v>
      </c>
      <c r="J2402" s="98" t="str">
        <f>IF("Ewz"="",1,IF(LEFT("Ewz",1)="E","Ewz",1))</f>
        <v>Ewz</v>
      </c>
      <c r="K2402" s="99" t="s">
        <v>357</v>
      </c>
      <c r="L2402" s="91">
        <v>5013</v>
      </c>
      <c r="M2402" s="100" t="str">
        <f>IF(LEFT($G2402,4)="xppm","*","")</f>
        <v/>
      </c>
      <c r="N2402" s="101" t="str">
        <f>UPPER(TRIM("          HEALTH INSURANCE"))</f>
        <v>HEALTH INSURANCE</v>
      </c>
      <c r="P2402" s="102" t="s">
        <v>356</v>
      </c>
      <c r="R2402" s="109">
        <f>IFERROR(IF(1*AB2402&gt;0,AB2402,V2402),V2402)</f>
        <v>1.489338806519852E-3</v>
      </c>
      <c r="S2402" s="108"/>
      <c r="T2402" s="101">
        <f>IFERROR(IF(LEFT($G2402,4)="xppm",AD2402/VLOOKUP($G2402,$K$11:$Z$28,T$1,0),IF(LEFT($J2402,1)="E",AD2402/VLOOKUP($J2402,$K$11:$Z$28,T$1,0),AD2402/T$6)),"")</f>
        <v>1.1596920127741502E-3</v>
      </c>
      <c r="V2402" s="101">
        <f>IFERROR(IF(LEFT($G2402,4)="xppm",AF2402/VLOOKUP($G2402,$K$11:$Z$28,V$1,0),IF(LEFT($J2402,1)="E",AF2402/VLOOKUP($J2402,$K$11:$Z$28,V$1,0),AF2402/V$6)),"")</f>
        <v>1.489338806519852E-3</v>
      </c>
      <c r="X2402" s="101">
        <f>IFERROR(IF(LEFT($G2402,4)="xppm",AH2402/VLOOKUP($G2402,$K$11:$Z$28,X$1,0),IF(LEFT($J2402,1)="E",AH2402/VLOOKUP($J2402,$K$11:$Z$28,X$1,0),AH2402/X$6)),"")</f>
        <v>1.205010615570531E-3</v>
      </c>
      <c r="Z2402" s="101">
        <f>IFERROR(IF(LEFT($G2402,4)="xppm",AJ2402/VLOOKUP($G2402,$K$11:$Z$28,Z$1,0),IF(LEFT($J2402,1)="E",AJ2402/VLOOKUP($J2402,$K$11:$Z$28,Z$1,0),AJ2402/Z$6)),"")</f>
        <v>1.8957013729543114E-3</v>
      </c>
      <c r="AA2402" s="108"/>
      <c r="AB2402" s="99" t="str">
        <f>IFERROR(IF(LEFT($G2402,4)="xppm",AL2402/VLOOKUP($G2402,$K$11:$Z$28,AB$1,0),IF(LEFT($J2402,1)="E",AL2402/VLOOKUP($J2402,$K$11:$AB$28,AB$1,0),AL2402/AB$6)),"")</f>
        <v/>
      </c>
      <c r="AC2402" s="110"/>
      <c r="AD2402" s="14">
        <v>57602.239999999998</v>
      </c>
      <c r="AE2402" s="14"/>
      <c r="AF2402" s="14">
        <v>217794.37</v>
      </c>
      <c r="AG2402" s="14"/>
      <c r="AH2402" s="14">
        <v>188358.81</v>
      </c>
      <c r="AI2402" s="14"/>
      <c r="AJ2402" s="14">
        <v>353669.79999600002</v>
      </c>
      <c r="AK2402" s="65"/>
      <c r="AL2402" s="14">
        <v>0</v>
      </c>
      <c r="AM2402" s="65"/>
      <c r="AN2402" s="25">
        <v>32167.69</v>
      </c>
      <c r="AO2402" s="25">
        <v>33868.19</v>
      </c>
      <c r="AP2402" s="25">
        <v>33905.480000000003</v>
      </c>
      <c r="AQ2402" s="25">
        <v>20418.87</v>
      </c>
      <c r="AR2402" s="25">
        <v>28267.93</v>
      </c>
      <c r="AS2402" s="25">
        <v>22122.28</v>
      </c>
      <c r="AT2402" s="25">
        <v>23777.03</v>
      </c>
      <c r="AU2402" s="25">
        <v>21683.32</v>
      </c>
      <c r="AV2402" s="25">
        <v>43922.7</v>
      </c>
      <c r="AW2402" s="25">
        <v>17082.13</v>
      </c>
      <c r="AX2402" s="25">
        <v>23332.62</v>
      </c>
      <c r="AY2402" s="25">
        <v>17187.490000000002</v>
      </c>
      <c r="AZ2402" s="108"/>
      <c r="BA2402" s="10"/>
      <c r="BB2402" s="10"/>
      <c r="BC2402" s="10"/>
      <c r="BD2402" s="10"/>
      <c r="BE2402" s="10"/>
      <c r="BF2402" s="10"/>
      <c r="BG2402" s="10"/>
      <c r="BH2402" s="10"/>
      <c r="BI2402" s="10"/>
      <c r="BJ2402" s="10"/>
      <c r="BK2402" s="10"/>
      <c r="BL2402" s="10"/>
      <c r="BM2402" s="10"/>
      <c r="BN2402" s="10"/>
      <c r="BO2402" s="10"/>
      <c r="BP2402" s="10"/>
      <c r="BQ2402" s="10"/>
      <c r="BR2402" s="10"/>
      <c r="BS2402" s="10"/>
      <c r="BT2402" s="10"/>
      <c r="BU2402" s="10"/>
      <c r="BV2402" s="10"/>
      <c r="BW2402" s="10"/>
      <c r="BX2402" s="10"/>
      <c r="BY2402" s="10"/>
      <c r="BZ2402" s="10"/>
      <c r="CA2402" s="10"/>
      <c r="CB2402" s="10"/>
      <c r="CC2402" s="10"/>
      <c r="CD2402" s="10"/>
      <c r="CE2402" s="10"/>
      <c r="CF2402" s="10"/>
      <c r="CG2402" s="10"/>
      <c r="CH2402" s="10"/>
      <c r="CI2402" s="10"/>
      <c r="CJ2402" s="10"/>
      <c r="CK2402" s="10"/>
      <c r="CL2402" s="10"/>
      <c r="CM2402" s="10"/>
      <c r="CN2402" s="10"/>
      <c r="CO2402" s="10"/>
      <c r="CP2402" s="10"/>
      <c r="CQ2402" s="10"/>
      <c r="CR2402" s="10"/>
      <c r="CS2402" s="10"/>
      <c r="CT2402" s="10"/>
      <c r="CU2402" s="10"/>
      <c r="CV2402" s="10"/>
      <c r="CW2402" s="10"/>
      <c r="CX2402" s="10"/>
      <c r="CY2402" s="10"/>
      <c r="CZ2402" s="10"/>
      <c r="DA2402" s="10"/>
      <c r="DB2402" s="10"/>
      <c r="DC2402" s="10"/>
      <c r="DD2402" s="10"/>
      <c r="DE2402" s="10"/>
      <c r="DF2402" s="10"/>
      <c r="DG2402" s="10"/>
      <c r="DH2402" s="10"/>
      <c r="DI2402" s="10"/>
      <c r="DJ2402" s="10"/>
      <c r="DK2402" s="10"/>
      <c r="DL2402" s="10"/>
      <c r="DM2402" s="10"/>
      <c r="DN2402" s="10"/>
      <c r="DO2402" s="10"/>
      <c r="DP2402" s="10"/>
      <c r="DQ2402" s="10"/>
      <c r="DR2402" s="10"/>
      <c r="DS2402" s="10"/>
    </row>
    <row r="2403" spans="1:123" s="101" customFormat="1" ht="10.95" customHeight="1" x14ac:dyDescent="0.25">
      <c r="A2403" s="75" t="s">
        <v>348</v>
      </c>
      <c r="B2403" s="95" t="str">
        <f t="shared" si="672"/>
        <v>Bud02 2020,5013,'xpr006',0.000684800709482126</v>
      </c>
      <c r="C2403" s="96">
        <f t="shared" si="673"/>
        <v>2020</v>
      </c>
      <c r="D2403" s="96">
        <v>5013</v>
      </c>
      <c r="E2403" s="97" t="str">
        <f>IF(LEFT(H2403,1) = "x",H2403,F2403)</f>
        <v>xpr006</v>
      </c>
      <c r="F2403" s="90">
        <v>503000</v>
      </c>
      <c r="G2403" s="98">
        <f>IF(""="",1,SUBSTITUTE(SUBSTITUTE("","xxp","xpp"),"xppm13","xppm08"))</f>
        <v>1</v>
      </c>
      <c r="H2403" s="98" t="str">
        <f>IF("xpr006"="",1,"xpr006")</f>
        <v>xpr006</v>
      </c>
      <c r="I2403" s="98">
        <f>IF("Ewz"="",1,IF(LEFT("Ewz",1)&lt;&gt;"E","Ewz",1))</f>
        <v>1</v>
      </c>
      <c r="J2403" s="98" t="str">
        <f>IF("Ewz"="",1,IF(LEFT("Ewz",1)="E","Ewz",1))</f>
        <v>Ewz</v>
      </c>
      <c r="K2403" s="99" t="s">
        <v>358</v>
      </c>
      <c r="L2403" s="91">
        <v>5013</v>
      </c>
      <c r="M2403" s="100" t="str">
        <f>IF(LEFT($G2403,4)="xppm","*","")</f>
        <v/>
      </c>
      <c r="N2403" s="101" t="str">
        <f>UPPER(TRIM("          WORKMANS COMP INSURANCE"))</f>
        <v>WORKMANS COMP INSURANCE</v>
      </c>
      <c r="P2403" s="102" t="s">
        <v>359</v>
      </c>
      <c r="R2403" s="109">
        <f>IFERROR(IF(1*AB2403&gt;0,AB2403,V2403),V2403)</f>
        <v>6.8480070948212588E-4</v>
      </c>
      <c r="S2403" s="108"/>
      <c r="T2403" s="101">
        <f>IFERROR(IF(LEFT($G2403,4)="xppm",AD2403/VLOOKUP($G2403,$K$11:$Z$28,T$1,0),IF(LEFT($J2403,1)="E",AD2403/VLOOKUP($J2403,$K$11:$Z$28,T$1,0),AD2403/T$6)),"")</f>
        <v>6.7315389498938394E-4</v>
      </c>
      <c r="V2403" s="101">
        <f>IFERROR(IF(LEFT($G2403,4)="xppm",AF2403/VLOOKUP($G2403,$K$11:$Z$28,V$1,0),IF(LEFT($J2403,1)="E",AF2403/VLOOKUP($J2403,$K$11:$Z$28,V$1,0),AF2403/V$6)),"")</f>
        <v>6.8480070948212588E-4</v>
      </c>
      <c r="X2403" s="101">
        <f>IFERROR(IF(LEFT($G2403,4)="xppm",AH2403/VLOOKUP($G2403,$K$11:$Z$28,X$1,0),IF(LEFT($J2403,1)="E",AH2403/VLOOKUP($J2403,$K$11:$Z$28,X$1,0),AH2403/X$6)),"")</f>
        <v>3.5084858059538618E-4</v>
      </c>
      <c r="Z2403" s="101">
        <f>IFERROR(IF(LEFT($G2403,4)="xppm",AJ2403/VLOOKUP($G2403,$K$11:$Z$28,Z$1,0),IF(LEFT($J2403,1)="E",AJ2403/VLOOKUP($J2403,$K$11:$Z$28,Z$1,0),AJ2403/Z$6)),"")</f>
        <v>7.1685821526683085E-4</v>
      </c>
      <c r="AA2403" s="108"/>
      <c r="AB2403" s="99" t="str">
        <f>IFERROR(IF(LEFT($G2403,4)="xppm",AL2403/VLOOKUP($G2403,$K$11:$Z$28,AB$1,0),IF(LEFT($J2403,1)="E",AL2403/VLOOKUP($J2403,$K$11:$AB$28,AB$1,0),AL2403/AB$6)),"")</f>
        <v/>
      </c>
      <c r="AC2403" s="110"/>
      <c r="AD2403" s="14">
        <v>33435.75</v>
      </c>
      <c r="AE2403" s="14"/>
      <c r="AF2403" s="14">
        <v>100142.25</v>
      </c>
      <c r="AG2403" s="14"/>
      <c r="AH2403" s="14">
        <v>54842.19</v>
      </c>
      <c r="AI2403" s="14"/>
      <c r="AJ2403" s="14">
        <v>133740</v>
      </c>
      <c r="AK2403" s="65"/>
      <c r="AL2403" s="14">
        <v>0</v>
      </c>
      <c r="AM2403" s="65"/>
      <c r="AN2403" s="25">
        <v>9315.2000000000007</v>
      </c>
      <c r="AO2403" s="25">
        <v>9315.2000000000007</v>
      </c>
      <c r="AP2403" s="25">
        <v>9317.2000000000007</v>
      </c>
      <c r="AQ2403" s="25">
        <v>11145.25</v>
      </c>
      <c r="AR2403" s="25">
        <v>11145.25</v>
      </c>
      <c r="AS2403" s="25">
        <v>11145.25</v>
      </c>
      <c r="AT2403" s="25">
        <v>10980.25</v>
      </c>
      <c r="AU2403" s="25">
        <v>11145.25</v>
      </c>
      <c r="AV2403" s="25">
        <v>11145.25</v>
      </c>
      <c r="AW2403" s="25">
        <v>11145.25</v>
      </c>
      <c r="AX2403" s="25">
        <v>11145.25</v>
      </c>
      <c r="AY2403" s="25">
        <v>11145.25</v>
      </c>
      <c r="AZ2403" s="108"/>
      <c r="BA2403" s="10"/>
      <c r="BB2403" s="10"/>
      <c r="BC2403" s="10"/>
      <c r="BD2403" s="10"/>
      <c r="BE2403" s="10"/>
      <c r="BF2403" s="10"/>
      <c r="BG2403" s="10"/>
      <c r="BH2403" s="10"/>
      <c r="BI2403" s="10"/>
      <c r="BJ2403" s="10"/>
      <c r="BK2403" s="10"/>
      <c r="BL2403" s="10"/>
      <c r="BM2403" s="10"/>
      <c r="BN2403" s="10"/>
      <c r="BO2403" s="10"/>
      <c r="BP2403" s="10"/>
      <c r="BQ2403" s="10"/>
      <c r="BR2403" s="10"/>
      <c r="BS2403" s="10"/>
      <c r="BT2403" s="10"/>
      <c r="BU2403" s="10"/>
      <c r="BV2403" s="10"/>
      <c r="BW2403" s="10"/>
      <c r="BX2403" s="10"/>
      <c r="BY2403" s="10"/>
      <c r="BZ2403" s="10"/>
      <c r="CA2403" s="10"/>
      <c r="CB2403" s="10"/>
      <c r="CC2403" s="10"/>
      <c r="CD2403" s="10"/>
      <c r="CE2403" s="10"/>
      <c r="CF2403" s="10"/>
      <c r="CG2403" s="10"/>
      <c r="CH2403" s="10"/>
      <c r="CI2403" s="10"/>
      <c r="CJ2403" s="10"/>
      <c r="CK2403" s="10"/>
      <c r="CL2403" s="10"/>
      <c r="CM2403" s="10"/>
      <c r="CN2403" s="10"/>
      <c r="CO2403" s="10"/>
      <c r="CP2403" s="10"/>
      <c r="CQ2403" s="10"/>
      <c r="CR2403" s="10"/>
      <c r="CS2403" s="10"/>
      <c r="CT2403" s="10"/>
      <c r="CU2403" s="10"/>
      <c r="CV2403" s="10"/>
      <c r="CW2403" s="10"/>
      <c r="CX2403" s="10"/>
      <c r="CY2403" s="10"/>
      <c r="CZ2403" s="10"/>
      <c r="DA2403" s="10"/>
      <c r="DB2403" s="10"/>
      <c r="DC2403" s="10"/>
      <c r="DD2403" s="10"/>
      <c r="DE2403" s="10"/>
      <c r="DF2403" s="10"/>
      <c r="DG2403" s="10"/>
      <c r="DH2403" s="10"/>
      <c r="DI2403" s="10"/>
      <c r="DJ2403" s="10"/>
      <c r="DK2403" s="10"/>
      <c r="DL2403" s="10"/>
      <c r="DM2403" s="10"/>
      <c r="DN2403" s="10"/>
      <c r="DO2403" s="10"/>
      <c r="DP2403" s="10"/>
      <c r="DQ2403" s="10"/>
      <c r="DR2403" s="10"/>
      <c r="DS2403" s="10"/>
    </row>
    <row r="2404" spans="1:123" s="101" customFormat="1" ht="10.95" customHeight="1" x14ac:dyDescent="0.25">
      <c r="A2404" s="75" t="s">
        <v>348</v>
      </c>
      <c r="B2404" s="95" t="str">
        <f t="shared" si="672"/>
        <v>Bud02 2020,5013,'xpr004',0.000264789334135236</v>
      </c>
      <c r="C2404" s="96">
        <f t="shared" si="673"/>
        <v>2020</v>
      </c>
      <c r="D2404" s="96">
        <v>5013</v>
      </c>
      <c r="E2404" s="97" t="str">
        <f>IF(LEFT(H2404,1) = "x",H2404,F2404)</f>
        <v>xpr004</v>
      </c>
      <c r="F2404" s="90">
        <v>501500</v>
      </c>
      <c r="G2404" s="98">
        <f>IF(""="",1,SUBSTITUTE(SUBSTITUTE("","xxp","xpp"),"xppm13","xppm08"))</f>
        <v>1</v>
      </c>
      <c r="H2404" s="98" t="str">
        <f>IF("xpr004"="",1,"xpr004")</f>
        <v>xpr004</v>
      </c>
      <c r="I2404" s="98">
        <f>IF("Ewz"="",1,IF(LEFT("Ewz",1)&lt;&gt;"E","Ewz",1))</f>
        <v>1</v>
      </c>
      <c r="J2404" s="98" t="str">
        <f>IF("Ewz"="",1,IF(LEFT("Ewz",1)="E","Ewz",1))</f>
        <v>Ewz</v>
      </c>
      <c r="K2404" s="99" t="s">
        <v>360</v>
      </c>
      <c r="L2404" s="91">
        <v>5013</v>
      </c>
      <c r="M2404" s="100" t="str">
        <f>IF(LEFT($G2404,4)="xppm","*","")</f>
        <v/>
      </c>
      <c r="N2404" s="101" t="str">
        <f>UPPER(TRIM("          OTHER"))</f>
        <v>OTHER</v>
      </c>
      <c r="P2404" s="102" t="s">
        <v>356</v>
      </c>
      <c r="R2404" s="109">
        <f>IFERROR(IF(1*AB2404&gt;0,AB2404,V2404),V2404)</f>
        <v>2.6478933413523633E-4</v>
      </c>
      <c r="S2404" s="108"/>
      <c r="T2404" s="101">
        <f>IFERROR(IF(LEFT($G2404,4)="xppm",AD2404/VLOOKUP($G2404,$K$11:$Z$28,T$1,0),IF(LEFT($J2404,1)="E",AD2404/VLOOKUP($J2404,$K$11:$Z$28,T$1,0),AD2404/T$6)),"")</f>
        <v>1.6179490400821531E-4</v>
      </c>
      <c r="V2404" s="101">
        <f>IFERROR(IF(LEFT($G2404,4)="xppm",AF2404/VLOOKUP($G2404,$K$11:$Z$28,V$1,0),IF(LEFT($J2404,1)="E",AF2404/VLOOKUP($J2404,$K$11:$Z$28,V$1,0),AF2404/V$6)),"")</f>
        <v>2.6478933413523633E-4</v>
      </c>
      <c r="X2404" s="101">
        <f>IFERROR(IF(LEFT($G2404,4)="xppm",AH2404/VLOOKUP($G2404,$K$11:$Z$28,X$1,0),IF(LEFT($J2404,1)="E",AH2404/VLOOKUP($J2404,$K$11:$Z$28,X$1,0),AH2404/X$6)),"")</f>
        <v>1.7476366061322602E-4</v>
      </c>
      <c r="Z2404" s="101">
        <f>IFERROR(IF(LEFT($G2404,4)="xppm",AJ2404/VLOOKUP($G2404,$K$11:$Z$28,Z$1,0),IF(LEFT($J2404,1)="E",AJ2404/VLOOKUP($J2404,$K$11:$Z$28,Z$1,0),AJ2404/Z$6)),"")</f>
        <v>1.6871414074875706E-4</v>
      </c>
      <c r="AA2404" s="108"/>
      <c r="AB2404" s="99" t="str">
        <f>IFERROR(IF(LEFT($G2404,4)="xppm",AL2404/VLOOKUP($G2404,$K$11:$Z$28,AB$1,0),IF(LEFT($J2404,1)="E",AL2404/VLOOKUP($J2404,$K$11:$AB$28,AB$1,0),AL2404/AB$6)),"")</f>
        <v/>
      </c>
      <c r="AC2404" s="110"/>
      <c r="AD2404" s="14">
        <v>8036.4</v>
      </c>
      <c r="AE2404" s="14"/>
      <c r="AF2404" s="14">
        <v>38721.629999999997</v>
      </c>
      <c r="AG2404" s="14"/>
      <c r="AH2404" s="14">
        <v>27317.83</v>
      </c>
      <c r="AI2404" s="14"/>
      <c r="AJ2404" s="14">
        <v>31476</v>
      </c>
      <c r="AK2404" s="65"/>
      <c r="AL2404" s="14">
        <v>0</v>
      </c>
      <c r="AM2404" s="65"/>
      <c r="AN2404" s="25">
        <v>6363.39</v>
      </c>
      <c r="AO2404" s="25">
        <v>5332.36</v>
      </c>
      <c r="AP2404" s="25">
        <v>4874.7</v>
      </c>
      <c r="AQ2404" s="25">
        <v>5373.86</v>
      </c>
      <c r="AR2404" s="25">
        <v>6141.31</v>
      </c>
      <c r="AS2404" s="25">
        <v>5615.93</v>
      </c>
      <c r="AT2404" s="25">
        <v>5558.47</v>
      </c>
      <c r="AU2404" s="25">
        <v>5317.37</v>
      </c>
      <c r="AV2404" s="25">
        <v>2678.29</v>
      </c>
      <c r="AW2404" s="25">
        <v>3016</v>
      </c>
      <c r="AX2404" s="25">
        <v>2532.11</v>
      </c>
      <c r="AY2404" s="25">
        <v>2488.29</v>
      </c>
      <c r="AZ2404" s="108"/>
      <c r="BA2404" s="10"/>
      <c r="BB2404" s="10"/>
      <c r="BC2404" s="10"/>
      <c r="BD2404" s="10"/>
      <c r="BE2404" s="10"/>
      <c r="BF2404" s="10"/>
      <c r="BG2404" s="10"/>
      <c r="BH2404" s="10"/>
      <c r="BI2404" s="10"/>
      <c r="BJ2404" s="10"/>
      <c r="BK2404" s="10"/>
      <c r="BL2404" s="10"/>
      <c r="BM2404" s="10"/>
      <c r="BN2404" s="10"/>
      <c r="BO2404" s="10"/>
      <c r="BP2404" s="10"/>
      <c r="BQ2404" s="10"/>
      <c r="BR2404" s="10"/>
      <c r="BS2404" s="10"/>
      <c r="BT2404" s="10"/>
      <c r="BU2404" s="10"/>
      <c r="BV2404" s="10"/>
      <c r="BW2404" s="10"/>
      <c r="BX2404" s="10"/>
      <c r="BY2404" s="10"/>
      <c r="BZ2404" s="10"/>
      <c r="CA2404" s="10"/>
      <c r="CB2404" s="10"/>
      <c r="CC2404" s="10"/>
      <c r="CD2404" s="10"/>
      <c r="CE2404" s="10"/>
      <c r="CF2404" s="10"/>
      <c r="CG2404" s="10"/>
      <c r="CH2404" s="10"/>
      <c r="CI2404" s="10"/>
      <c r="CJ2404" s="10"/>
      <c r="CK2404" s="10"/>
      <c r="CL2404" s="10"/>
      <c r="CM2404" s="10"/>
      <c r="CN2404" s="10"/>
      <c r="CO2404" s="10"/>
      <c r="CP2404" s="10"/>
      <c r="CQ2404" s="10"/>
      <c r="CR2404" s="10"/>
      <c r="CS2404" s="10"/>
      <c r="CT2404" s="10"/>
      <c r="CU2404" s="10"/>
      <c r="CV2404" s="10"/>
      <c r="CW2404" s="10"/>
      <c r="CX2404" s="10"/>
      <c r="CY2404" s="10"/>
      <c r="CZ2404" s="10"/>
      <c r="DA2404" s="10"/>
      <c r="DB2404" s="10"/>
      <c r="DC2404" s="10"/>
      <c r="DD2404" s="10"/>
      <c r="DE2404" s="10"/>
      <c r="DF2404" s="10"/>
      <c r="DG2404" s="10"/>
      <c r="DH2404" s="10"/>
      <c r="DI2404" s="10"/>
      <c r="DJ2404" s="10"/>
      <c r="DK2404" s="10"/>
      <c r="DL2404" s="10"/>
      <c r="DM2404" s="10"/>
      <c r="DN2404" s="10"/>
      <c r="DO2404" s="10"/>
      <c r="DP2404" s="10"/>
      <c r="DQ2404" s="10"/>
      <c r="DR2404" s="10"/>
      <c r="DS2404" s="10"/>
    </row>
    <row r="2405" spans="1:123" ht="4.05" customHeight="1" x14ac:dyDescent="0.25">
      <c r="A2405" s="75" t="s">
        <v>348</v>
      </c>
      <c r="E2405" s="111"/>
      <c r="F2405" s="112"/>
      <c r="T2405" s="25"/>
      <c r="U2405" s="25"/>
      <c r="V2405" s="25"/>
      <c r="W2405" s="25"/>
      <c r="X2405" s="25"/>
      <c r="Y2405" s="25"/>
      <c r="Z2405" s="25"/>
      <c r="AA2405" s="25"/>
      <c r="AB2405" s="14"/>
      <c r="AC2405" s="14"/>
    </row>
    <row r="2406" spans="1:123" s="86" customFormat="1" ht="15" customHeight="1" x14ac:dyDescent="0.25">
      <c r="A2406" s="75" t="s">
        <v>348</v>
      </c>
      <c r="B2406" s="80"/>
      <c r="C2406" s="80"/>
      <c r="D2406" s="80"/>
      <c r="E2406" s="81"/>
      <c r="F2406" s="82"/>
      <c r="G2406" s="81"/>
      <c r="H2406" s="81"/>
      <c r="I2406" s="81"/>
      <c r="J2406" s="81"/>
      <c r="K2406" s="81"/>
      <c r="L2406" s="83">
        <f>L2407</f>
        <v>5013</v>
      </c>
      <c r="M2406" s="84" t="s">
        <v>361</v>
      </c>
      <c r="N2406" s="84"/>
      <c r="O2406" s="84"/>
      <c r="P2406" s="84"/>
      <c r="Q2406" s="84"/>
      <c r="R2406" s="84"/>
      <c r="S2406" s="84"/>
      <c r="T2406" s="84"/>
      <c r="U2406" s="84"/>
      <c r="V2406" s="84"/>
      <c r="W2406" s="84"/>
      <c r="X2406" s="84"/>
      <c r="Y2406" s="84"/>
      <c r="Z2406" s="84"/>
      <c r="AA2406" s="84"/>
      <c r="AB2406" s="81"/>
      <c r="AC2406" s="81"/>
      <c r="AD2406" s="14"/>
      <c r="AE2406" s="14"/>
      <c r="AF2406" s="14"/>
      <c r="AG2406" s="14"/>
      <c r="AH2406" s="14"/>
      <c r="AI2406" s="14"/>
      <c r="AJ2406" s="14"/>
      <c r="AK2406" s="14"/>
      <c r="AL2406" s="14"/>
      <c r="AM2406" s="14"/>
      <c r="AN2406" s="85"/>
      <c r="AO2406" s="85"/>
      <c r="AP2406" s="85"/>
      <c r="AQ2406" s="85"/>
      <c r="AR2406" s="85"/>
      <c r="AS2406" s="85"/>
      <c r="AT2406" s="85"/>
      <c r="AU2406" s="85"/>
      <c r="AV2406" s="85"/>
      <c r="AW2406" s="85"/>
      <c r="AX2406" s="85"/>
      <c r="AY2406" s="85"/>
      <c r="AZ2406" s="84"/>
      <c r="BA2406" s="10"/>
      <c r="BB2406" s="10"/>
      <c r="BC2406" s="10"/>
      <c r="BD2406" s="10"/>
      <c r="BE2406" s="10"/>
      <c r="BF2406" s="10"/>
      <c r="BG2406" s="10"/>
      <c r="BH2406" s="10"/>
      <c r="BI2406" s="10"/>
      <c r="BJ2406" s="10"/>
      <c r="BK2406" s="10"/>
      <c r="BL2406" s="10"/>
      <c r="BM2406" s="10"/>
      <c r="BN2406" s="10"/>
      <c r="BO2406" s="10"/>
      <c r="BP2406" s="10"/>
      <c r="BQ2406" s="10"/>
      <c r="BR2406" s="10"/>
      <c r="BS2406" s="10"/>
      <c r="BT2406" s="10"/>
      <c r="BU2406" s="10"/>
      <c r="BV2406" s="10"/>
      <c r="BW2406" s="10"/>
      <c r="BX2406" s="10"/>
      <c r="BY2406" s="10"/>
      <c r="BZ2406" s="10"/>
      <c r="CA2406" s="10"/>
      <c r="CB2406" s="10"/>
      <c r="CC2406" s="10"/>
      <c r="CD2406" s="10"/>
      <c r="CE2406" s="10"/>
      <c r="CF2406" s="10"/>
      <c r="CG2406" s="10"/>
      <c r="CH2406" s="10"/>
      <c r="CI2406" s="10"/>
      <c r="CJ2406" s="10"/>
      <c r="CK2406" s="10"/>
      <c r="CL2406" s="10"/>
      <c r="CM2406" s="10"/>
      <c r="CN2406" s="10"/>
      <c r="CO2406" s="10"/>
      <c r="CP2406" s="10"/>
      <c r="CQ2406" s="10"/>
      <c r="CR2406" s="10"/>
      <c r="CS2406" s="10"/>
      <c r="CT2406" s="10"/>
      <c r="CU2406" s="10"/>
      <c r="CV2406" s="10"/>
      <c r="CW2406" s="10"/>
      <c r="CX2406" s="10"/>
      <c r="CY2406" s="10"/>
      <c r="CZ2406" s="10"/>
      <c r="DA2406" s="10"/>
      <c r="DB2406" s="10"/>
      <c r="DC2406" s="10"/>
      <c r="DD2406" s="10"/>
      <c r="DE2406" s="10"/>
      <c r="DF2406" s="10"/>
      <c r="DG2406" s="10"/>
      <c r="DH2406" s="10"/>
      <c r="DI2406" s="10"/>
      <c r="DJ2406" s="10"/>
      <c r="DK2406" s="10"/>
      <c r="DL2406" s="10"/>
      <c r="DM2406" s="10"/>
      <c r="DN2406" s="10"/>
      <c r="DO2406" s="10"/>
      <c r="DP2406" s="10"/>
      <c r="DQ2406" s="10"/>
      <c r="DR2406" s="10"/>
      <c r="DS2406" s="10"/>
    </row>
    <row r="2407" spans="1:123" s="101" customFormat="1" ht="10.95" customHeight="1" x14ac:dyDescent="0.25">
      <c r="A2407" s="75" t="s">
        <v>348</v>
      </c>
      <c r="B2407" s="95" t="str">
        <f t="shared" ref="B2407" si="674">IF(E2407&gt;0,"Bud02 " &amp; C2407 &amp;","&amp;D2407&amp;",'"&amp;E2407&amp;"',"&amp;1*R2407)</f>
        <v>Bud02 2020,5013,'xhnm06',0.0407673396781001</v>
      </c>
      <c r="C2407" s="96">
        <f t="shared" ref="C2407" si="675">$E$5</f>
        <v>2020</v>
      </c>
      <c r="D2407" s="96">
        <v>5013</v>
      </c>
      <c r="E2407" s="97" t="str">
        <f>IF(LEFT(H2407,1) = "x",H2407,F2407)</f>
        <v>xhnm06</v>
      </c>
      <c r="F2407" s="90">
        <v>506500</v>
      </c>
      <c r="G2407" s="98">
        <f>IF(""="",1,SUBSTITUTE(SUBSTITUTE("","xxp","xpp"),"xppm13","xppm08"))</f>
        <v>1</v>
      </c>
      <c r="H2407" s="98" t="str">
        <f>IF("xhnm06"="",1,"xhnm06")</f>
        <v>xhnm06</v>
      </c>
      <c r="I2407" s="98">
        <f>IF("E120z"="",1,IF(LEFT("E120z",1)&lt;&gt;"E","E120z",1))</f>
        <v>1</v>
      </c>
      <c r="J2407" s="98" t="str">
        <f>IF("E120z"="",1,IF(LEFT("E120z",1)="E","E120z",1))</f>
        <v>E120z</v>
      </c>
      <c r="K2407" s="99" t="s">
        <v>362</v>
      </c>
      <c r="L2407" s="91">
        <v>5013</v>
      </c>
      <c r="M2407" s="100" t="str">
        <f>IF(LEFT($G2407,4)="xppm","*","")</f>
        <v/>
      </c>
      <c r="N2407" s="101" t="str">
        <f>UPPER(TRIM("          HOUSE THERAPY - MEDICARE B"))</f>
        <v>HOUSE THERAPY - MEDICARE B</v>
      </c>
      <c r="P2407" s="102" t="s">
        <v>356</v>
      </c>
      <c r="R2407" s="109">
        <f>IFERROR(IF(1*AB2407&gt;0,AB2407,V2407),V2407)</f>
        <v>4.0767339678100131E-2</v>
      </c>
      <c r="S2407" s="108"/>
      <c r="T2407" s="101">
        <f>IFERROR(IF(LEFT($G2407,4)="xppm",AD2407/VLOOKUP($G2407,$K$11:$Z$28,T$1,0),IF(LEFT($J2407,1)="E",AD2407/VLOOKUP($J2407,$K$11:$Z$28,T$1,0),AD2407/T$6)),"")</f>
        <v>4.509890513258371E-2</v>
      </c>
      <c r="V2407" s="101">
        <f>IFERROR(IF(LEFT($G2407,4)="xppm",AF2407/VLOOKUP($G2407,$K$11:$Z$28,V$1,0),IF(LEFT($J2407,1)="E",AF2407/VLOOKUP($J2407,$K$11:$Z$28,V$1,0),AF2407/V$6)),"")</f>
        <v>4.0767339678100131E-2</v>
      </c>
      <c r="X2407" s="101">
        <f>IFERROR(IF(LEFT($G2407,4)="xppm",AH2407/VLOOKUP($G2407,$K$11:$Z$28,X$1,0),IF(LEFT($J2407,1)="E",AH2407/VLOOKUP($J2407,$K$11:$Z$28,X$1,0),AH2407/X$6)),"")</f>
        <v>2.3255118481376062E-2</v>
      </c>
      <c r="Z2407" s="101">
        <f>IFERROR(IF(LEFT($G2407,4)="xppm",AJ2407/VLOOKUP($G2407,$K$11:$Z$28,Z$1,0),IF(LEFT($J2407,1)="E",AJ2407/VLOOKUP($J2407,$K$11:$Z$28,Z$1,0),AJ2407/Z$6)),"")</f>
        <v>7.7300833383994391E-2</v>
      </c>
      <c r="AA2407" s="108"/>
      <c r="AB2407" s="99" t="str">
        <f>IFERROR(IF(LEFT($G2407,4)="xppm",AL2407/VLOOKUP($G2407,$K$11:$Z$28,AB$1,0),IF(LEFT($J2407,1)="E",AL2407/VLOOKUP($J2407,$K$11:$AB$28,AB$1,0),AL2407/AB$6)),"")</f>
        <v/>
      </c>
      <c r="AC2407" s="110"/>
      <c r="AD2407" s="14">
        <v>163143.07</v>
      </c>
      <c r="AE2407" s="14"/>
      <c r="AF2407" s="14">
        <v>421886.56</v>
      </c>
      <c r="AG2407" s="14"/>
      <c r="AH2407" s="14">
        <v>237790.04</v>
      </c>
      <c r="AI2407" s="14"/>
      <c r="AJ2407" s="14">
        <v>775887.49367999996</v>
      </c>
      <c r="AK2407" s="65"/>
      <c r="AL2407" s="14">
        <v>0</v>
      </c>
      <c r="AM2407" s="65"/>
      <c r="AN2407" s="25">
        <v>53672.38</v>
      </c>
      <c r="AO2407" s="25">
        <v>53690.04</v>
      </c>
      <c r="AP2407" s="25">
        <v>23626.74</v>
      </c>
      <c r="AQ2407" s="25">
        <v>32403.34</v>
      </c>
      <c r="AR2407" s="25">
        <v>39772.42</v>
      </c>
      <c r="AS2407" s="25">
        <v>39094.04</v>
      </c>
      <c r="AT2407" s="25">
        <v>46876.33</v>
      </c>
      <c r="AU2407" s="25">
        <v>57049.79</v>
      </c>
      <c r="AV2407" s="25">
        <v>43547.57</v>
      </c>
      <c r="AW2407" s="25">
        <v>42567.62</v>
      </c>
      <c r="AX2407" s="25">
        <v>60204.08</v>
      </c>
      <c r="AY2407" s="25">
        <v>60371.37</v>
      </c>
      <c r="AZ2407" s="108"/>
      <c r="BA2407" s="10"/>
      <c r="BB2407" s="10"/>
      <c r="BC2407" s="10"/>
      <c r="BD2407" s="10"/>
      <c r="BE2407" s="10"/>
      <c r="BF2407" s="10"/>
      <c r="BG2407" s="10"/>
      <c r="BH2407" s="10"/>
      <c r="BI2407" s="10"/>
      <c r="BJ2407" s="10"/>
      <c r="BK2407" s="10"/>
      <c r="BL2407" s="10"/>
      <c r="BM2407" s="10"/>
      <c r="BN2407" s="10"/>
      <c r="BO2407" s="10"/>
      <c r="BP2407" s="10"/>
      <c r="BQ2407" s="10"/>
      <c r="BR2407" s="10"/>
      <c r="BS2407" s="10"/>
      <c r="BT2407" s="10"/>
      <c r="BU2407" s="10"/>
      <c r="BV2407" s="10"/>
      <c r="BW2407" s="10"/>
      <c r="BX2407" s="10"/>
      <c r="BY2407" s="10"/>
      <c r="BZ2407" s="10"/>
      <c r="CA2407" s="10"/>
      <c r="CB2407" s="10"/>
      <c r="CC2407" s="10"/>
      <c r="CD2407" s="10"/>
      <c r="CE2407" s="10"/>
      <c r="CF2407" s="10"/>
      <c r="CG2407" s="10"/>
      <c r="CH2407" s="10"/>
      <c r="CI2407" s="10"/>
      <c r="CJ2407" s="10"/>
      <c r="CK2407" s="10"/>
      <c r="CL2407" s="10"/>
      <c r="CM2407" s="10"/>
      <c r="CN2407" s="10"/>
      <c r="CO2407" s="10"/>
      <c r="CP2407" s="10"/>
      <c r="CQ2407" s="10"/>
      <c r="CR2407" s="10"/>
      <c r="CS2407" s="10"/>
      <c r="CT2407" s="10"/>
      <c r="CU2407" s="10"/>
      <c r="CV2407" s="10"/>
      <c r="CW2407" s="10"/>
      <c r="CX2407" s="10"/>
      <c r="CY2407" s="10"/>
      <c r="CZ2407" s="10"/>
      <c r="DA2407" s="10"/>
      <c r="DB2407" s="10"/>
      <c r="DC2407" s="10"/>
      <c r="DD2407" s="10"/>
      <c r="DE2407" s="10"/>
      <c r="DF2407" s="10"/>
      <c r="DG2407" s="10"/>
      <c r="DH2407" s="10"/>
      <c r="DI2407" s="10"/>
      <c r="DJ2407" s="10"/>
      <c r="DK2407" s="10"/>
      <c r="DL2407" s="10"/>
      <c r="DM2407" s="10"/>
      <c r="DN2407" s="10"/>
      <c r="DO2407" s="10"/>
      <c r="DP2407" s="10"/>
      <c r="DQ2407" s="10"/>
      <c r="DR2407" s="10"/>
      <c r="DS2407" s="10"/>
    </row>
    <row r="2408" spans="1:123" s="101" customFormat="1" ht="10.95" customHeight="1" x14ac:dyDescent="0.25">
      <c r="A2408" s="75" t="s">
        <v>348</v>
      </c>
      <c r="B2408" s="95" t="str">
        <f>IF(E2408&gt;0,"Bud02 " &amp; C2408 &amp;","&amp;D2408&amp;",'"&amp;E2408&amp;"',"&amp;1*R2408)</f>
        <v>Bud02 2020,5013,'508100',274.334444444444</v>
      </c>
      <c r="C2408" s="96">
        <f>$E$5</f>
        <v>2020</v>
      </c>
      <c r="D2408" s="96">
        <v>5013</v>
      </c>
      <c r="E2408" s="97">
        <f>IF(LEFT(H2408,1) = "x",H2408,F2408)</f>
        <v>508100</v>
      </c>
      <c r="F2408" s="90">
        <v>508100</v>
      </c>
      <c r="G2408" s="98">
        <f>IF(""="",1,SUBSTITUTE(SUBSTITUTE("","xxp","xpp"),"xppm13","xppm08"))</f>
        <v>1</v>
      </c>
      <c r="H2408" s="98">
        <f>IF(""="",1,"")</f>
        <v>1</v>
      </c>
      <c r="I2408" s="98">
        <f>IF(""="",1,IF(LEFT("",1)&lt;&gt;"E","",1))</f>
        <v>1</v>
      </c>
      <c r="J2408" s="98">
        <f>IF(""="",1,IF(LEFT("",1)="E","",1))</f>
        <v>1</v>
      </c>
      <c r="K2408" s="99" t="s">
        <v>363</v>
      </c>
      <c r="L2408" s="91">
        <v>5013</v>
      </c>
      <c r="M2408" s="100" t="str">
        <f>IF(LEFT($G2408,4)="xppm","*","")</f>
        <v/>
      </c>
      <c r="N2408" s="101" t="str">
        <f>UPPER(TRIM("          HOUSE THERAPY - REHAB SUPPLIES"))</f>
        <v>HOUSE THERAPY - REHAB SUPPLIES</v>
      </c>
      <c r="P2408" s="102" t="s">
        <v>356</v>
      </c>
      <c r="R2408" s="109">
        <f>IFERROR(IF(1*AB2408&gt;0,AB2408,V2408),V2408)</f>
        <v>274.33444444444444</v>
      </c>
      <c r="S2408" s="108"/>
      <c r="T2408" s="101">
        <f>IFERROR(IF(LEFT($G2408,4)="xppm",AD2408/VLOOKUP($G2408,$K$11:$Z$28,T$1,0),IF(LEFT($J2408,1)="E",AD2408/VLOOKUP($J2408,$K$11:$Z$28,T$1,0),AD2408/T$6)),"")</f>
        <v>399.97666666666669</v>
      </c>
      <c r="V2408" s="101">
        <f>IFERROR(IF(LEFT($G2408,4)="xppm",AF2408/VLOOKUP($G2408,$K$11:$Z$28,V$1,0),IF(LEFT($J2408,1)="E",AF2408/VLOOKUP($J2408,$K$11:$Z$28,V$1,0),AF2408/V$6)),"")</f>
        <v>274.33444444444444</v>
      </c>
      <c r="X2408" s="101">
        <f>IFERROR(IF(LEFT($G2408,4)="xppm",AH2408/VLOOKUP($G2408,$K$11:$Z$28,X$1,0),IF(LEFT($J2408,1)="E",AH2408/VLOOKUP($J2408,$K$11:$Z$28,X$1,0),AH2408/X$6)),"")</f>
        <v>141.905</v>
      </c>
      <c r="Z2408" s="101">
        <f>IFERROR(IF(LEFT($G2408,4)="xppm",AJ2408/VLOOKUP($G2408,$K$11:$Z$28,Z$1,0),IF(LEFT($J2408,1)="E",AJ2408/VLOOKUP($J2408,$K$11:$Z$28,Z$1,0),AJ2408/Z$6)),"")</f>
        <v>0</v>
      </c>
      <c r="AA2408" s="108"/>
      <c r="AB2408" s="99">
        <f>IFERROR(IF(LEFT($G2408,4)="xppm",AL2408/VLOOKUP($G2408,$K$11:$Z$28,AB$1,0),IF(LEFT($J2408,1)="E",AL2408/VLOOKUP($J2408,$K$11:$AB$28,AB$1,0),AL2408/AB$6)),"")</f>
        <v>0</v>
      </c>
      <c r="AC2408" s="110"/>
      <c r="AD2408" s="14">
        <v>1199.93</v>
      </c>
      <c r="AE2408" s="14"/>
      <c r="AF2408" s="14">
        <v>2469.0100000000002</v>
      </c>
      <c r="AG2408" s="14"/>
      <c r="AH2408" s="14">
        <v>1702.86</v>
      </c>
      <c r="AI2408" s="14"/>
      <c r="AJ2408" s="14"/>
      <c r="AK2408" s="65"/>
      <c r="AL2408" s="14"/>
      <c r="AM2408" s="65"/>
      <c r="AN2408" s="25">
        <v>54.33</v>
      </c>
      <c r="AO2408" s="25">
        <v>0</v>
      </c>
      <c r="AP2408" s="25">
        <v>1456.98</v>
      </c>
      <c r="AQ2408" s="25">
        <v>1293.72</v>
      </c>
      <c r="AR2408" s="25">
        <v>-310.58999999999997</v>
      </c>
      <c r="AS2408" s="25">
        <v>-267.66000000000003</v>
      </c>
      <c r="AT2408" s="25">
        <v>290.94</v>
      </c>
      <c r="AU2408" s="25">
        <v>133</v>
      </c>
      <c r="AV2408" s="25">
        <v>129.66999999999999</v>
      </c>
      <c r="AW2408" s="25">
        <v>106.35</v>
      </c>
      <c r="AX2408" s="25">
        <v>424.59</v>
      </c>
      <c r="AY2408" s="25">
        <v>668.99</v>
      </c>
      <c r="AZ2408" s="108"/>
      <c r="BA2408" s="10"/>
      <c r="BB2408" s="10"/>
      <c r="BC2408" s="10"/>
      <c r="BD2408" s="10"/>
      <c r="BE2408" s="10"/>
      <c r="BF2408" s="10"/>
      <c r="BG2408" s="10"/>
      <c r="BH2408" s="10"/>
      <c r="BI2408" s="10"/>
      <c r="BJ2408" s="10"/>
      <c r="BK2408" s="10"/>
      <c r="BL2408" s="10"/>
      <c r="BM2408" s="10"/>
      <c r="BN2408" s="10"/>
      <c r="BO2408" s="10"/>
      <c r="BP2408" s="10"/>
      <c r="BQ2408" s="10"/>
      <c r="BR2408" s="10"/>
      <c r="BS2408" s="10"/>
      <c r="BT2408" s="10"/>
      <c r="BU2408" s="10"/>
      <c r="BV2408" s="10"/>
      <c r="BW2408" s="10"/>
      <c r="BX2408" s="10"/>
      <c r="BY2408" s="10"/>
      <c r="BZ2408" s="10"/>
      <c r="CA2408" s="10"/>
      <c r="CB2408" s="10"/>
      <c r="CC2408" s="10"/>
      <c r="CD2408" s="10"/>
      <c r="CE2408" s="10"/>
      <c r="CF2408" s="10"/>
      <c r="CG2408" s="10"/>
      <c r="CH2408" s="10"/>
      <c r="CI2408" s="10"/>
      <c r="CJ2408" s="10"/>
      <c r="CK2408" s="10"/>
      <c r="CL2408" s="10"/>
      <c r="CM2408" s="10"/>
      <c r="CN2408" s="10"/>
      <c r="CO2408" s="10"/>
      <c r="CP2408" s="10"/>
      <c r="CQ2408" s="10"/>
      <c r="CR2408" s="10"/>
      <c r="CS2408" s="10"/>
      <c r="CT2408" s="10"/>
      <c r="CU2408" s="10"/>
      <c r="CV2408" s="10"/>
      <c r="CW2408" s="10"/>
      <c r="CX2408" s="10"/>
      <c r="CY2408" s="10"/>
      <c r="CZ2408" s="10"/>
      <c r="DA2408" s="10"/>
      <c r="DB2408" s="10"/>
      <c r="DC2408" s="10"/>
      <c r="DD2408" s="10"/>
      <c r="DE2408" s="10"/>
      <c r="DF2408" s="10"/>
      <c r="DG2408" s="10"/>
      <c r="DH2408" s="10"/>
      <c r="DI2408" s="10"/>
      <c r="DJ2408" s="10"/>
      <c r="DK2408" s="10"/>
      <c r="DL2408" s="10"/>
      <c r="DM2408" s="10"/>
      <c r="DN2408" s="10"/>
      <c r="DO2408" s="10"/>
      <c r="DP2408" s="10"/>
      <c r="DQ2408" s="10"/>
      <c r="DR2408" s="10"/>
      <c r="DS2408" s="10"/>
    </row>
    <row r="2409" spans="1:123" ht="4.05" customHeight="1" x14ac:dyDescent="0.25">
      <c r="A2409" s="75" t="s">
        <v>348</v>
      </c>
      <c r="E2409" s="111"/>
      <c r="F2409" s="112"/>
      <c r="T2409" s="25"/>
      <c r="U2409" s="25"/>
      <c r="V2409" s="25"/>
      <c r="W2409" s="25"/>
      <c r="X2409" s="25"/>
      <c r="Y2409" s="25"/>
      <c r="Z2409" s="25"/>
      <c r="AA2409" s="25"/>
      <c r="AB2409" s="14"/>
      <c r="AC2409" s="14"/>
    </row>
    <row r="2410" spans="1:123" s="86" customFormat="1" ht="15" customHeight="1" x14ac:dyDescent="0.25">
      <c r="A2410" s="75" t="s">
        <v>348</v>
      </c>
      <c r="B2410" s="80"/>
      <c r="C2410" s="80"/>
      <c r="D2410" s="80"/>
      <c r="E2410" s="81"/>
      <c r="F2410" s="82"/>
      <c r="G2410" s="81"/>
      <c r="H2410" s="81"/>
      <c r="I2410" s="81"/>
      <c r="J2410" s="81"/>
      <c r="K2410" s="81"/>
      <c r="L2410" s="83">
        <f>L2411</f>
        <v>5013</v>
      </c>
      <c r="M2410" s="84" t="s">
        <v>364</v>
      </c>
      <c r="N2410" s="84"/>
      <c r="O2410" s="84"/>
      <c r="P2410" s="84"/>
      <c r="Q2410" s="84"/>
      <c r="R2410" s="84"/>
      <c r="S2410" s="84"/>
      <c r="T2410" s="84"/>
      <c r="U2410" s="84"/>
      <c r="V2410" s="84"/>
      <c r="W2410" s="84"/>
      <c r="X2410" s="84"/>
      <c r="Y2410" s="84"/>
      <c r="Z2410" s="84"/>
      <c r="AA2410" s="84"/>
      <c r="AB2410" s="81"/>
      <c r="AC2410" s="81"/>
      <c r="AD2410" s="14"/>
      <c r="AE2410" s="14"/>
      <c r="AF2410" s="14"/>
      <c r="AG2410" s="14"/>
      <c r="AH2410" s="14"/>
      <c r="AI2410" s="14"/>
      <c r="AJ2410" s="14"/>
      <c r="AK2410" s="14"/>
      <c r="AL2410" s="14"/>
      <c r="AM2410" s="14"/>
      <c r="AN2410" s="85"/>
      <c r="AO2410" s="85"/>
      <c r="AP2410" s="85"/>
      <c r="AQ2410" s="85"/>
      <c r="AR2410" s="85"/>
      <c r="AS2410" s="85"/>
      <c r="AT2410" s="85"/>
      <c r="AU2410" s="85"/>
      <c r="AV2410" s="85"/>
      <c r="AW2410" s="85"/>
      <c r="AX2410" s="85"/>
      <c r="AY2410" s="85"/>
      <c r="AZ2410" s="84"/>
      <c r="BA2410" s="10"/>
      <c r="BB2410" s="10"/>
      <c r="BC2410" s="10"/>
      <c r="BD2410" s="10"/>
      <c r="BE2410" s="10"/>
      <c r="BF2410" s="10"/>
      <c r="BG2410" s="10"/>
      <c r="BH2410" s="10"/>
      <c r="BI2410" s="10"/>
      <c r="BJ2410" s="10"/>
      <c r="BK2410" s="10"/>
      <c r="BL2410" s="10"/>
      <c r="BM2410" s="10"/>
      <c r="BN2410" s="10"/>
      <c r="BO2410" s="10"/>
      <c r="BP2410" s="10"/>
      <c r="BQ2410" s="10"/>
      <c r="BR2410" s="10"/>
      <c r="BS2410" s="10"/>
      <c r="BT2410" s="10"/>
      <c r="BU2410" s="10"/>
      <c r="BV2410" s="10"/>
      <c r="BW2410" s="10"/>
      <c r="BX2410" s="10"/>
      <c r="BY2410" s="10"/>
      <c r="BZ2410" s="10"/>
      <c r="CA2410" s="10"/>
      <c r="CB2410" s="10"/>
      <c r="CC2410" s="10"/>
      <c r="CD2410" s="10"/>
      <c r="CE2410" s="10"/>
      <c r="CF2410" s="10"/>
      <c r="CG2410" s="10"/>
      <c r="CH2410" s="10"/>
      <c r="CI2410" s="10"/>
      <c r="CJ2410" s="10"/>
      <c r="CK2410" s="10"/>
      <c r="CL2410" s="10"/>
      <c r="CM2410" s="10"/>
      <c r="CN2410" s="10"/>
      <c r="CO2410" s="10"/>
      <c r="CP2410" s="10"/>
      <c r="CQ2410" s="10"/>
      <c r="CR2410" s="10"/>
      <c r="CS2410" s="10"/>
      <c r="CT2410" s="10"/>
      <c r="CU2410" s="10"/>
      <c r="CV2410" s="10"/>
      <c r="CW2410" s="10"/>
      <c r="CX2410" s="10"/>
      <c r="CY2410" s="10"/>
      <c r="CZ2410" s="10"/>
      <c r="DA2410" s="10"/>
      <c r="DB2410" s="10"/>
      <c r="DC2410" s="10"/>
      <c r="DD2410" s="10"/>
      <c r="DE2410" s="10"/>
      <c r="DF2410" s="10"/>
      <c r="DG2410" s="10"/>
      <c r="DH2410" s="10"/>
      <c r="DI2410" s="10"/>
      <c r="DJ2410" s="10"/>
      <c r="DK2410" s="10"/>
      <c r="DL2410" s="10"/>
      <c r="DM2410" s="10"/>
      <c r="DN2410" s="10"/>
      <c r="DO2410" s="10"/>
      <c r="DP2410" s="10"/>
      <c r="DQ2410" s="10"/>
      <c r="DR2410" s="10"/>
      <c r="DS2410" s="10"/>
    </row>
    <row r="2411" spans="1:123" s="101" customFormat="1" ht="10.95" customHeight="1" x14ac:dyDescent="0.25">
      <c r="A2411" s="75" t="s">
        <v>348</v>
      </c>
      <c r="B2411" s="95" t="str">
        <f t="shared" ref="B2411" si="676">IF(E2411&gt;0,"Bud02 " &amp; C2411 &amp;","&amp;D2411&amp;",'"&amp;E2411&amp;"',"&amp;1*R2411)</f>
        <v>Bud02 2020,5013,'xdit02',0</v>
      </c>
      <c r="C2411" s="96">
        <f t="shared" ref="C2411" si="677">$E$5</f>
        <v>2020</v>
      </c>
      <c r="D2411" s="96">
        <v>5013</v>
      </c>
      <c r="E2411" s="97" t="str">
        <f>IF(LEFT(H2411,1) = "x",H2411,F2411)</f>
        <v>xdit02</v>
      </c>
      <c r="F2411" s="90">
        <v>530400</v>
      </c>
      <c r="G2411" s="98" t="str">
        <f>IF("xppm02"="",1,SUBSTITUTE(SUBSTITUTE("xppm02","xxp","xpp"),"xppm13","xppm08"))</f>
        <v>xppm02</v>
      </c>
      <c r="H2411" s="98" t="str">
        <f>IF("xdit02"="",1,"xdit02")</f>
        <v>xdit02</v>
      </c>
      <c r="I2411" s="98">
        <f>IF(""="",1,IF(LEFT("",1)&lt;&gt;"E","",1))</f>
        <v>1</v>
      </c>
      <c r="J2411" s="98">
        <f>IF(""="",1,IF(LEFT("",1)="E","",1))</f>
        <v>1</v>
      </c>
      <c r="K2411" s="99" t="s">
        <v>365</v>
      </c>
      <c r="L2411" s="91">
        <v>5013</v>
      </c>
      <c r="M2411" s="100" t="str">
        <f>IF(LEFT($G2411,4)="xppm","*","")</f>
        <v>*</v>
      </c>
      <c r="N2411" s="101" t="str">
        <f>UPPER(TRIM("          DIETARY CONTRACT SERVICES"))</f>
        <v>DIETARY CONTRACT SERVICES</v>
      </c>
      <c r="P2411" s="102" t="s">
        <v>366</v>
      </c>
      <c r="R2411" s="109">
        <f>IFERROR(IF(1*AB2411&gt;0,AB2411,V2411),V2411)</f>
        <v>0</v>
      </c>
      <c r="S2411" s="108"/>
      <c r="T2411" s="101">
        <f>IFERROR(IF(LEFT($G2411,4)="xppm",AD2411/VLOOKUP($G2411,$K$11:$Z$28,T$1,0),IF(LEFT($J2411,1)="E",AD2411/VLOOKUP($J2411,$K$11:$Z$28,T$1,0),AD2411/T$6)),"")</f>
        <v>0</v>
      </c>
      <c r="V2411" s="101">
        <f>IFERROR(IF(LEFT($G2411,4)="xppm",AF2411/VLOOKUP($G2411,$K$11:$Z$28,V$1,0),IF(LEFT($J2411,1)="E",AF2411/VLOOKUP($J2411,$K$11:$Z$28,V$1,0),AF2411/V$6)),"")</f>
        <v>0</v>
      </c>
      <c r="X2411" s="101">
        <f>IFERROR(IF(LEFT($G2411,4)="xppm",AH2411/VLOOKUP($G2411,$K$11:$Z$28,X$1,0),IF(LEFT($J2411,1)="E",AH2411/VLOOKUP($J2411,$K$11:$Z$28,X$1,0),AH2411/X$6)),"")</f>
        <v>0</v>
      </c>
      <c r="Z2411" s="101">
        <f>IFERROR(IF(LEFT($G2411,4)="xppm",AJ2411/VLOOKUP($G2411,$K$11:$Z$28,Z$1,0),IF(LEFT($J2411,1)="E",AJ2411/VLOOKUP($J2411,$K$11:$Z$28,Z$1,0),AJ2411/Z$6)),"")</f>
        <v>0</v>
      </c>
      <c r="AA2411" s="108"/>
      <c r="AB2411" s="99" t="str">
        <f>IFERROR(IF(LEFT($G2411,4)="xppm",AL2411/VLOOKUP($G2411,$K$11:$Z$28,AB$1,0),IF(LEFT($J2411,1)="E",AL2411/VLOOKUP($J2411,$K$11:$AB$28,AB$1,0),AL2411/AB$6)),"")</f>
        <v/>
      </c>
      <c r="AC2411" s="110"/>
      <c r="AD2411" s="14"/>
      <c r="AE2411" s="14"/>
      <c r="AF2411" s="14"/>
      <c r="AG2411" s="14"/>
      <c r="AH2411" s="14"/>
      <c r="AI2411" s="14"/>
      <c r="AJ2411" s="14">
        <v>0</v>
      </c>
      <c r="AK2411" s="65"/>
      <c r="AL2411" s="14">
        <v>0</v>
      </c>
      <c r="AM2411" s="65"/>
      <c r="AN2411" s="25"/>
      <c r="AO2411" s="25"/>
      <c r="AP2411" s="25"/>
      <c r="AQ2411" s="25"/>
      <c r="AR2411" s="25"/>
      <c r="AS2411" s="25"/>
      <c r="AT2411" s="25"/>
      <c r="AU2411" s="25"/>
      <c r="AV2411" s="25"/>
      <c r="AW2411" s="25"/>
      <c r="AX2411" s="25"/>
      <c r="AY2411" s="25"/>
      <c r="AZ2411" s="108"/>
      <c r="BA2411" s="10"/>
      <c r="BB2411" s="10"/>
      <c r="BC2411" s="10"/>
      <c r="BD2411" s="10"/>
      <c r="BE2411" s="10"/>
      <c r="BF2411" s="10"/>
      <c r="BG2411" s="10"/>
      <c r="BH2411" s="10"/>
      <c r="BI2411" s="10"/>
      <c r="BJ2411" s="10"/>
      <c r="BK2411" s="10"/>
      <c r="BL2411" s="10"/>
      <c r="BM2411" s="10"/>
      <c r="BN2411" s="10"/>
      <c r="BO2411" s="10"/>
      <c r="BP2411" s="10"/>
      <c r="BQ2411" s="10"/>
      <c r="BR2411" s="10"/>
      <c r="BS2411" s="10"/>
      <c r="BT2411" s="10"/>
      <c r="BU2411" s="10"/>
      <c r="BV2411" s="10"/>
      <c r="BW2411" s="10"/>
      <c r="BX2411" s="10"/>
      <c r="BY2411" s="10"/>
      <c r="BZ2411" s="10"/>
      <c r="CA2411" s="10"/>
      <c r="CB2411" s="10"/>
      <c r="CC2411" s="10"/>
      <c r="CD2411" s="10"/>
      <c r="CE2411" s="10"/>
      <c r="CF2411" s="10"/>
      <c r="CG2411" s="10"/>
      <c r="CH2411" s="10"/>
      <c r="CI2411" s="10"/>
      <c r="CJ2411" s="10"/>
      <c r="CK2411" s="10"/>
      <c r="CL2411" s="10"/>
      <c r="CM2411" s="10"/>
      <c r="CN2411" s="10"/>
      <c r="CO2411" s="10"/>
      <c r="CP2411" s="10"/>
      <c r="CQ2411" s="10"/>
      <c r="CR2411" s="10"/>
      <c r="CS2411" s="10"/>
      <c r="CT2411" s="10"/>
      <c r="CU2411" s="10"/>
      <c r="CV2411" s="10"/>
      <c r="CW2411" s="10"/>
      <c r="CX2411" s="10"/>
      <c r="CY2411" s="10"/>
      <c r="CZ2411" s="10"/>
      <c r="DA2411" s="10"/>
      <c r="DB2411" s="10"/>
      <c r="DC2411" s="10"/>
      <c r="DD2411" s="10"/>
      <c r="DE2411" s="10"/>
      <c r="DF2411" s="10"/>
      <c r="DG2411" s="10"/>
      <c r="DH2411" s="10"/>
      <c r="DI2411" s="10"/>
      <c r="DJ2411" s="10"/>
      <c r="DK2411" s="10"/>
      <c r="DL2411" s="10"/>
      <c r="DM2411" s="10"/>
      <c r="DN2411" s="10"/>
      <c r="DO2411" s="10"/>
      <c r="DP2411" s="10"/>
      <c r="DQ2411" s="10"/>
      <c r="DR2411" s="10"/>
      <c r="DS2411" s="10"/>
    </row>
    <row r="2412" spans="1:123" ht="4.05" customHeight="1" x14ac:dyDescent="0.25">
      <c r="A2412" s="75" t="s">
        <v>348</v>
      </c>
      <c r="E2412" s="111"/>
      <c r="F2412" s="112"/>
      <c r="T2412" s="25"/>
      <c r="U2412" s="25"/>
      <c r="V2412" s="25"/>
      <c r="W2412" s="25"/>
      <c r="X2412" s="25"/>
      <c r="Y2412" s="25"/>
      <c r="Z2412" s="25"/>
      <c r="AA2412" s="25"/>
      <c r="AB2412" s="14"/>
      <c r="AC2412" s="14"/>
    </row>
    <row r="2413" spans="1:123" s="86" customFormat="1" ht="15" customHeight="1" x14ac:dyDescent="0.25">
      <c r="A2413" s="75" t="s">
        <v>348</v>
      </c>
      <c r="B2413" s="80"/>
      <c r="C2413" s="80"/>
      <c r="D2413" s="80"/>
      <c r="E2413" s="81"/>
      <c r="F2413" s="82"/>
      <c r="G2413" s="81"/>
      <c r="H2413" s="81"/>
      <c r="I2413" s="81"/>
      <c r="J2413" s="81"/>
      <c r="K2413" s="81"/>
      <c r="L2413" s="83">
        <f>L2414</f>
        <v>5013</v>
      </c>
      <c r="M2413" s="84" t="s">
        <v>367</v>
      </c>
      <c r="N2413" s="84"/>
      <c r="O2413" s="84"/>
      <c r="P2413" s="84"/>
      <c r="Q2413" s="84"/>
      <c r="R2413" s="84"/>
      <c r="S2413" s="84"/>
      <c r="T2413" s="84"/>
      <c r="U2413" s="84"/>
      <c r="V2413" s="84"/>
      <c r="W2413" s="84"/>
      <c r="X2413" s="84"/>
      <c r="Y2413" s="84"/>
      <c r="Z2413" s="84"/>
      <c r="AA2413" s="84"/>
      <c r="AB2413" s="81"/>
      <c r="AC2413" s="81"/>
      <c r="AD2413" s="14"/>
      <c r="AE2413" s="14"/>
      <c r="AF2413" s="14"/>
      <c r="AG2413" s="14"/>
      <c r="AH2413" s="14"/>
      <c r="AI2413" s="14"/>
      <c r="AJ2413" s="14"/>
      <c r="AK2413" s="14"/>
      <c r="AL2413" s="14"/>
      <c r="AM2413" s="14"/>
      <c r="AN2413" s="85"/>
      <c r="AO2413" s="85"/>
      <c r="AP2413" s="85"/>
      <c r="AQ2413" s="85"/>
      <c r="AR2413" s="85"/>
      <c r="AS2413" s="85"/>
      <c r="AT2413" s="85"/>
      <c r="AU2413" s="85"/>
      <c r="AV2413" s="85"/>
      <c r="AW2413" s="85"/>
      <c r="AX2413" s="85"/>
      <c r="AY2413" s="85"/>
      <c r="AZ2413" s="84"/>
      <c r="BA2413" s="10"/>
      <c r="BB2413" s="10"/>
      <c r="BC2413" s="10"/>
      <c r="BD2413" s="10"/>
      <c r="BE2413" s="10"/>
      <c r="BF2413" s="10"/>
      <c r="BG2413" s="10"/>
      <c r="BH2413" s="10"/>
      <c r="BI2413" s="10"/>
      <c r="BJ2413" s="10"/>
      <c r="BK2413" s="10"/>
      <c r="BL2413" s="10"/>
      <c r="BM2413" s="10"/>
      <c r="BN2413" s="10"/>
      <c r="BO2413" s="10"/>
      <c r="BP2413" s="10"/>
      <c r="BQ2413" s="10"/>
      <c r="BR2413" s="10"/>
      <c r="BS2413" s="10"/>
      <c r="BT2413" s="10"/>
      <c r="BU2413" s="10"/>
      <c r="BV2413" s="10"/>
      <c r="BW2413" s="10"/>
      <c r="BX2413" s="10"/>
      <c r="BY2413" s="10"/>
      <c r="BZ2413" s="10"/>
      <c r="CA2413" s="10"/>
      <c r="CB2413" s="10"/>
      <c r="CC2413" s="10"/>
      <c r="CD2413" s="10"/>
      <c r="CE2413" s="10"/>
      <c r="CF2413" s="10"/>
      <c r="CG2413" s="10"/>
      <c r="CH2413" s="10"/>
      <c r="CI2413" s="10"/>
      <c r="CJ2413" s="10"/>
      <c r="CK2413" s="10"/>
      <c r="CL2413" s="10"/>
      <c r="CM2413" s="10"/>
      <c r="CN2413" s="10"/>
      <c r="CO2413" s="10"/>
      <c r="CP2413" s="10"/>
      <c r="CQ2413" s="10"/>
      <c r="CR2413" s="10"/>
      <c r="CS2413" s="10"/>
      <c r="CT2413" s="10"/>
      <c r="CU2413" s="10"/>
      <c r="CV2413" s="10"/>
      <c r="CW2413" s="10"/>
      <c r="CX2413" s="10"/>
      <c r="CY2413" s="10"/>
      <c r="CZ2413" s="10"/>
      <c r="DA2413" s="10"/>
      <c r="DB2413" s="10"/>
      <c r="DC2413" s="10"/>
      <c r="DD2413" s="10"/>
      <c r="DE2413" s="10"/>
      <c r="DF2413" s="10"/>
      <c r="DG2413" s="10"/>
      <c r="DH2413" s="10"/>
      <c r="DI2413" s="10"/>
      <c r="DJ2413" s="10"/>
      <c r="DK2413" s="10"/>
      <c r="DL2413" s="10"/>
      <c r="DM2413" s="10"/>
      <c r="DN2413" s="10"/>
      <c r="DO2413" s="10"/>
      <c r="DP2413" s="10"/>
      <c r="DQ2413" s="10"/>
      <c r="DR2413" s="10"/>
      <c r="DS2413" s="10"/>
    </row>
    <row r="2414" spans="1:123" s="101" customFormat="1" ht="10.95" customHeight="1" x14ac:dyDescent="0.25">
      <c r="A2414" s="75" t="s">
        <v>348</v>
      </c>
      <c r="B2414" s="95" t="str">
        <f t="shared" ref="B2414:B2416" si="678">IF(E2414&gt;0,"Bud02 " &amp; C2414 &amp;","&amp;D2414&amp;",'"&amp;E2414&amp;"',"&amp;1*R2414)</f>
        <v>Bud02 2020,5013,'533000',36444.2511111111</v>
      </c>
      <c r="C2414" s="96">
        <f t="shared" ref="C2414:C2416" si="679">$E$5</f>
        <v>2020</v>
      </c>
      <c r="D2414" s="96">
        <v>5013</v>
      </c>
      <c r="E2414" s="97">
        <f>IF(LEFT(H2414,1) = "x",H2414,F2414)</f>
        <v>533000</v>
      </c>
      <c r="F2414" s="90">
        <v>533000</v>
      </c>
      <c r="G2414" s="98">
        <f>IF(""="",1,SUBSTITUTE(SUBSTITUTE("","xxp","xpp"),"xppm13","xppm08"))</f>
        <v>1</v>
      </c>
      <c r="H2414" s="98">
        <f>IF(""="",1,"")</f>
        <v>1</v>
      </c>
      <c r="I2414" s="98">
        <f>IF(""="",1,IF(LEFT("",1)&lt;&gt;"E","",1))</f>
        <v>1</v>
      </c>
      <c r="J2414" s="98">
        <f>IF(""="",1,IF(LEFT("",1)="E","",1))</f>
        <v>1</v>
      </c>
      <c r="K2414" s="99" t="s">
        <v>368</v>
      </c>
      <c r="L2414" s="91">
        <v>5013</v>
      </c>
      <c r="M2414" s="100" t="str">
        <f>IF(LEFT($G2414,4)="xppm","*","")</f>
        <v/>
      </c>
      <c r="N2414" s="101" t="str">
        <f>UPPER(TRIM("          UTILITIES"))</f>
        <v>UTILITIES</v>
      </c>
      <c r="P2414" s="102" t="s">
        <v>356</v>
      </c>
      <c r="R2414" s="109">
        <f>IFERROR(IF(1*AB2414&gt;0,AB2414,V2414),V2414)</f>
        <v>36444.251111111109</v>
      </c>
      <c r="S2414" s="108"/>
      <c r="T2414" s="101">
        <f>IFERROR(IF(LEFT($G2414,4)="xppm",AD2414/VLOOKUP($G2414,$K$11:$Z$28,T$1,0),IF(LEFT($J2414,1)="E",AD2414/VLOOKUP($J2414,$K$11:$Z$28,T$1,0),AD2414/T$6)),"")</f>
        <v>38896.32</v>
      </c>
      <c r="V2414" s="101">
        <f>IFERROR(IF(LEFT($G2414,4)="xppm",AF2414/VLOOKUP($G2414,$K$11:$Z$28,V$1,0),IF(LEFT($J2414,1)="E",AF2414/VLOOKUP($J2414,$K$11:$Z$28,V$1,0),AF2414/V$6)),"")</f>
        <v>36444.251111111109</v>
      </c>
      <c r="X2414" s="101">
        <f>IFERROR(IF(LEFT($G2414,4)="xppm",AH2414/VLOOKUP($G2414,$K$11:$Z$28,X$1,0),IF(LEFT($J2414,1)="E",AH2414/VLOOKUP($J2414,$K$11:$Z$28,X$1,0),AH2414/X$6)),"")</f>
        <v>16171.887499999999</v>
      </c>
      <c r="Z2414" s="101">
        <f>IFERROR(IF(LEFT($G2414,4)="xppm",AJ2414/VLOOKUP($G2414,$K$11:$Z$28,Z$1,0),IF(LEFT($J2414,1)="E",AJ2414/VLOOKUP($J2414,$K$11:$Z$28,Z$1,0),AJ2414/Z$6)),"")</f>
        <v>40636</v>
      </c>
      <c r="AA2414" s="108"/>
      <c r="AB2414" s="99">
        <f>IFERROR(IF(LEFT($G2414,4)="xppm",AL2414/VLOOKUP($G2414,$K$11:$Z$28,AB$1,0),IF(LEFT($J2414,1)="E",AL2414/VLOOKUP($J2414,$K$11:$AB$28,AB$1,0),AL2414/AB$6)),"")</f>
        <v>0</v>
      </c>
      <c r="AC2414" s="110"/>
      <c r="AD2414" s="14">
        <v>116688.96000000001</v>
      </c>
      <c r="AE2414" s="14"/>
      <c r="AF2414" s="14">
        <v>327998.26</v>
      </c>
      <c r="AG2414" s="14"/>
      <c r="AH2414" s="14">
        <v>194062.65</v>
      </c>
      <c r="AI2414" s="14"/>
      <c r="AJ2414" s="14">
        <v>487632</v>
      </c>
      <c r="AK2414" s="65"/>
      <c r="AL2414" s="14">
        <v>0</v>
      </c>
      <c r="AM2414" s="65"/>
      <c r="AN2414" s="25">
        <v>31614.46</v>
      </c>
      <c r="AO2414" s="25">
        <v>26038.34</v>
      </c>
      <c r="AP2414" s="25">
        <v>30338.59</v>
      </c>
      <c r="AQ2414" s="25">
        <v>37762.129999999997</v>
      </c>
      <c r="AR2414" s="25">
        <v>30730.15</v>
      </c>
      <c r="AS2414" s="25">
        <v>35555.08</v>
      </c>
      <c r="AT2414" s="25">
        <v>36736</v>
      </c>
      <c r="AU2414" s="25">
        <v>37003.040000000001</v>
      </c>
      <c r="AV2414" s="25">
        <v>33522.9</v>
      </c>
      <c r="AW2414" s="25">
        <v>41065.82</v>
      </c>
      <c r="AX2414" s="25">
        <v>37261.78</v>
      </c>
      <c r="AY2414" s="25">
        <v>38361.360000000001</v>
      </c>
      <c r="AZ2414" s="108"/>
      <c r="BA2414" s="10"/>
      <c r="BB2414" s="10"/>
      <c r="BC2414" s="10"/>
      <c r="BD2414" s="10"/>
      <c r="BE2414" s="10"/>
      <c r="BF2414" s="10"/>
      <c r="BG2414" s="10"/>
      <c r="BH2414" s="10"/>
      <c r="BI2414" s="10"/>
      <c r="BJ2414" s="10"/>
      <c r="BK2414" s="10"/>
      <c r="BL2414" s="10"/>
      <c r="BM2414" s="10"/>
      <c r="BN2414" s="10"/>
      <c r="BO2414" s="10"/>
      <c r="BP2414" s="10"/>
      <c r="BQ2414" s="10"/>
      <c r="BR2414" s="10"/>
      <c r="BS2414" s="10"/>
      <c r="BT2414" s="10"/>
      <c r="BU2414" s="10"/>
      <c r="BV2414" s="10"/>
      <c r="BW2414" s="10"/>
      <c r="BX2414" s="10"/>
      <c r="BY2414" s="10"/>
      <c r="BZ2414" s="10"/>
      <c r="CA2414" s="10"/>
      <c r="CB2414" s="10"/>
      <c r="CC2414" s="10"/>
      <c r="CD2414" s="10"/>
      <c r="CE2414" s="10"/>
      <c r="CF2414" s="10"/>
      <c r="CG2414" s="10"/>
      <c r="CH2414" s="10"/>
      <c r="CI2414" s="10"/>
      <c r="CJ2414" s="10"/>
      <c r="CK2414" s="10"/>
      <c r="CL2414" s="10"/>
      <c r="CM2414" s="10"/>
      <c r="CN2414" s="10"/>
      <c r="CO2414" s="10"/>
      <c r="CP2414" s="10"/>
      <c r="CQ2414" s="10"/>
      <c r="CR2414" s="10"/>
      <c r="CS2414" s="10"/>
      <c r="CT2414" s="10"/>
      <c r="CU2414" s="10"/>
      <c r="CV2414" s="10"/>
      <c r="CW2414" s="10"/>
      <c r="CX2414" s="10"/>
      <c r="CY2414" s="10"/>
      <c r="CZ2414" s="10"/>
      <c r="DA2414" s="10"/>
      <c r="DB2414" s="10"/>
      <c r="DC2414" s="10"/>
      <c r="DD2414" s="10"/>
      <c r="DE2414" s="10"/>
      <c r="DF2414" s="10"/>
      <c r="DG2414" s="10"/>
      <c r="DH2414" s="10"/>
      <c r="DI2414" s="10"/>
      <c r="DJ2414" s="10"/>
      <c r="DK2414" s="10"/>
      <c r="DL2414" s="10"/>
      <c r="DM2414" s="10"/>
      <c r="DN2414" s="10"/>
      <c r="DO2414" s="10"/>
      <c r="DP2414" s="10"/>
      <c r="DQ2414" s="10"/>
      <c r="DR2414" s="10"/>
      <c r="DS2414" s="10"/>
    </row>
    <row r="2415" spans="1:123" s="101" customFormat="1" ht="10.95" customHeight="1" x14ac:dyDescent="0.25">
      <c r="A2415" s="75" t="s">
        <v>348</v>
      </c>
      <c r="B2415" s="95" t="str">
        <f t="shared" si="678"/>
        <v>Bud02 2020,5013,'536000',10044.5944444444</v>
      </c>
      <c r="C2415" s="96">
        <f t="shared" si="679"/>
        <v>2020</v>
      </c>
      <c r="D2415" s="96">
        <v>5013</v>
      </c>
      <c r="E2415" s="97">
        <f>IF(LEFT(H2415,1) = "x",H2415,F2415)</f>
        <v>536000</v>
      </c>
      <c r="F2415" s="90">
        <v>536000</v>
      </c>
      <c r="G2415" s="98">
        <f>IF(""="",1,SUBSTITUTE(SUBSTITUTE("","xxp","xpp"),"xppm13","xppm08"))</f>
        <v>1</v>
      </c>
      <c r="H2415" s="98">
        <f>IF(""="",1,"")</f>
        <v>1</v>
      </c>
      <c r="I2415" s="98">
        <f>IF(""="",1,IF(LEFT("",1)&lt;&gt;"E","",1))</f>
        <v>1</v>
      </c>
      <c r="J2415" s="98">
        <f>IF(""="",1,IF(LEFT("",1)="E","",1))</f>
        <v>1</v>
      </c>
      <c r="K2415" s="99" t="s">
        <v>369</v>
      </c>
      <c r="L2415" s="91">
        <v>5013</v>
      </c>
      <c r="M2415" s="100" t="str">
        <f>IF(LEFT($G2415,4)="xppm","*","")</f>
        <v/>
      </c>
      <c r="N2415" s="101" t="str">
        <f>UPPER(TRIM("          REPAIRS &amp; MAINTENANCE/SUPPLIES"))</f>
        <v>REPAIRS &amp; MAINTENANCE/SUPPLIES</v>
      </c>
      <c r="P2415" s="102" t="s">
        <v>370</v>
      </c>
      <c r="R2415" s="109">
        <f>IFERROR(IF(1*AB2415&gt;0,AB2415,V2415),V2415)</f>
        <v>10044.594444444445</v>
      </c>
      <c r="S2415" s="108"/>
      <c r="T2415" s="101">
        <f>IFERROR(IF(LEFT($G2415,4)="xppm",AD2415/VLOOKUP($G2415,$K$11:$Z$28,T$1,0),IF(LEFT($J2415,1)="E",AD2415/VLOOKUP($J2415,$K$11:$Z$28,T$1,0),AD2415/T$6)),"")</f>
        <v>10905.446666666667</v>
      </c>
      <c r="V2415" s="101">
        <f>IFERROR(IF(LEFT($G2415,4)="xppm",AF2415/VLOOKUP($G2415,$K$11:$Z$28,V$1,0),IF(LEFT($J2415,1)="E",AF2415/VLOOKUP($J2415,$K$11:$Z$28,V$1,0),AF2415/V$6)),"")</f>
        <v>10044.594444444445</v>
      </c>
      <c r="X2415" s="101">
        <f>IFERROR(IF(LEFT($G2415,4)="xppm",AH2415/VLOOKUP($G2415,$K$11:$Z$28,X$1,0),IF(LEFT($J2415,1)="E",AH2415/VLOOKUP($J2415,$K$11:$Z$28,X$1,0),AH2415/X$6)),"")</f>
        <v>4018.6083333333336</v>
      </c>
      <c r="Z2415" s="101">
        <f>IFERROR(IF(LEFT($G2415,4)="xppm",AJ2415/VLOOKUP($G2415,$K$11:$Z$28,Z$1,0),IF(LEFT($J2415,1)="E",AJ2415/VLOOKUP($J2415,$K$11:$Z$28,Z$1,0),AJ2415/Z$6)),"")</f>
        <v>7950.2658333333338</v>
      </c>
      <c r="AA2415" s="108"/>
      <c r="AB2415" s="99">
        <f>IFERROR(IF(LEFT($G2415,4)="xppm",AL2415/VLOOKUP($G2415,$K$11:$Z$28,AB$1,0),IF(LEFT($J2415,1)="E",AL2415/VLOOKUP($J2415,$K$11:$AB$28,AB$1,0),AL2415/AB$6)),"")</f>
        <v>0</v>
      </c>
      <c r="AC2415" s="110"/>
      <c r="AD2415" s="14">
        <v>32716.34</v>
      </c>
      <c r="AE2415" s="14"/>
      <c r="AF2415" s="14">
        <v>90401.35</v>
      </c>
      <c r="AG2415" s="14"/>
      <c r="AH2415" s="14">
        <v>48223.3</v>
      </c>
      <c r="AI2415" s="14"/>
      <c r="AJ2415" s="14">
        <v>95403.19</v>
      </c>
      <c r="AK2415" s="65"/>
      <c r="AL2415" s="14">
        <v>0</v>
      </c>
      <c r="AM2415" s="65"/>
      <c r="AN2415" s="25">
        <v>5773.8</v>
      </c>
      <c r="AO2415" s="25">
        <v>1942.41</v>
      </c>
      <c r="AP2415" s="25">
        <v>18163.38</v>
      </c>
      <c r="AQ2415" s="25">
        <v>8010.76</v>
      </c>
      <c r="AR2415" s="25">
        <v>7726.86</v>
      </c>
      <c r="AS2415" s="25">
        <v>11256.29</v>
      </c>
      <c r="AT2415" s="25">
        <v>8344.8700000000008</v>
      </c>
      <c r="AU2415" s="25">
        <v>11191.51</v>
      </c>
      <c r="AV2415" s="25">
        <v>11154.72</v>
      </c>
      <c r="AW2415" s="25">
        <v>7111.96</v>
      </c>
      <c r="AX2415" s="25">
        <v>15372.99</v>
      </c>
      <c r="AY2415" s="25">
        <v>10231.39</v>
      </c>
      <c r="AZ2415" s="108"/>
      <c r="BA2415" s="10"/>
      <c r="BB2415" s="10"/>
      <c r="BC2415" s="10"/>
      <c r="BD2415" s="10"/>
      <c r="BE2415" s="10"/>
      <c r="BF2415" s="10"/>
      <c r="BG2415" s="10"/>
      <c r="BH2415" s="10"/>
      <c r="BI2415" s="10"/>
      <c r="BJ2415" s="10"/>
      <c r="BK2415" s="10"/>
      <c r="BL2415" s="10"/>
      <c r="BM2415" s="10"/>
      <c r="BN2415" s="10"/>
      <c r="BO2415" s="10"/>
      <c r="BP2415" s="10"/>
      <c r="BQ2415" s="10"/>
      <c r="BR2415" s="10"/>
      <c r="BS2415" s="10"/>
      <c r="BT2415" s="10"/>
      <c r="BU2415" s="10"/>
      <c r="BV2415" s="10"/>
      <c r="BW2415" s="10"/>
      <c r="BX2415" s="10"/>
      <c r="BY2415" s="10"/>
      <c r="BZ2415" s="10"/>
      <c r="CA2415" s="10"/>
      <c r="CB2415" s="10"/>
      <c r="CC2415" s="10"/>
      <c r="CD2415" s="10"/>
      <c r="CE2415" s="10"/>
      <c r="CF2415" s="10"/>
      <c r="CG2415" s="10"/>
      <c r="CH2415" s="10"/>
      <c r="CI2415" s="10"/>
      <c r="CJ2415" s="10"/>
      <c r="CK2415" s="10"/>
      <c r="CL2415" s="10"/>
      <c r="CM2415" s="10"/>
      <c r="CN2415" s="10"/>
      <c r="CO2415" s="10"/>
      <c r="CP2415" s="10"/>
      <c r="CQ2415" s="10"/>
      <c r="CR2415" s="10"/>
      <c r="CS2415" s="10"/>
      <c r="CT2415" s="10"/>
      <c r="CU2415" s="10"/>
      <c r="CV2415" s="10"/>
      <c r="CW2415" s="10"/>
      <c r="CX2415" s="10"/>
      <c r="CY2415" s="10"/>
      <c r="CZ2415" s="10"/>
      <c r="DA2415" s="10"/>
      <c r="DB2415" s="10"/>
      <c r="DC2415" s="10"/>
      <c r="DD2415" s="10"/>
      <c r="DE2415" s="10"/>
      <c r="DF2415" s="10"/>
      <c r="DG2415" s="10"/>
      <c r="DH2415" s="10"/>
      <c r="DI2415" s="10"/>
      <c r="DJ2415" s="10"/>
      <c r="DK2415" s="10"/>
      <c r="DL2415" s="10"/>
      <c r="DM2415" s="10"/>
      <c r="DN2415" s="10"/>
      <c r="DO2415" s="10"/>
      <c r="DP2415" s="10"/>
      <c r="DQ2415" s="10"/>
      <c r="DR2415" s="10"/>
      <c r="DS2415" s="10"/>
    </row>
    <row r="2416" spans="1:123" s="101" customFormat="1" ht="10.95" customHeight="1" x14ac:dyDescent="0.25">
      <c r="A2416" s="75" t="s">
        <v>348</v>
      </c>
      <c r="B2416" s="95" t="str">
        <f t="shared" si="678"/>
        <v>Bud02 2020,5013,'534000',3411.59111111111</v>
      </c>
      <c r="C2416" s="96">
        <f t="shared" si="679"/>
        <v>2020</v>
      </c>
      <c r="D2416" s="96">
        <v>5013</v>
      </c>
      <c r="E2416" s="97">
        <f>IF(LEFT(H2416,1) = "x",H2416,F2416)</f>
        <v>534000</v>
      </c>
      <c r="F2416" s="90">
        <v>534000</v>
      </c>
      <c r="G2416" s="98">
        <f>IF(""="",1,SUBSTITUTE(SUBSTITUTE("","xxp","xpp"),"xppm13","xppm08"))</f>
        <v>1</v>
      </c>
      <c r="H2416" s="98">
        <f>IF(""="",1,"")</f>
        <v>1</v>
      </c>
      <c r="I2416" s="98">
        <f>IF(""="",1,IF(LEFT("",1)&lt;&gt;"E","",1))</f>
        <v>1</v>
      </c>
      <c r="J2416" s="98">
        <f>IF(""="",1,IF(LEFT("",1)="E","",1))</f>
        <v>1</v>
      </c>
      <c r="K2416" s="99" t="s">
        <v>371</v>
      </c>
      <c r="L2416" s="91">
        <v>5013</v>
      </c>
      <c r="M2416" s="100" t="str">
        <f>IF(LEFT($G2416,4)="xppm","*","")</f>
        <v/>
      </c>
      <c r="N2416" s="101" t="str">
        <f>UPPER(TRIM("          CONTRACT SERVICES"))</f>
        <v>CONTRACT SERVICES</v>
      </c>
      <c r="P2416" s="102" t="s">
        <v>370</v>
      </c>
      <c r="R2416" s="109">
        <f>IFERROR(IF(1*AB2416&gt;0,AB2416,V2416),V2416)</f>
        <v>3411.5911111111109</v>
      </c>
      <c r="S2416" s="108"/>
      <c r="T2416" s="101">
        <f>IFERROR(IF(LEFT($G2416,4)="xppm",AD2416/VLOOKUP($G2416,$K$11:$Z$28,T$1,0),IF(LEFT($J2416,1)="E",AD2416/VLOOKUP($J2416,$K$11:$Z$28,T$1,0),AD2416/T$6)),"")</f>
        <v>2033.5566666666666</v>
      </c>
      <c r="V2416" s="101">
        <f>IFERROR(IF(LEFT($G2416,4)="xppm",AF2416/VLOOKUP($G2416,$K$11:$Z$28,V$1,0),IF(LEFT($J2416,1)="E",AF2416/VLOOKUP($J2416,$K$11:$Z$28,V$1,0),AF2416/V$6)),"")</f>
        <v>3411.5911111111109</v>
      </c>
      <c r="X2416" s="101">
        <f>IFERROR(IF(LEFT($G2416,4)="xppm",AH2416/VLOOKUP($G2416,$K$11:$Z$28,X$1,0),IF(LEFT($J2416,1)="E",AH2416/VLOOKUP($J2416,$K$11:$Z$28,X$1,0),AH2416/X$6)),"")</f>
        <v>1175.6875</v>
      </c>
      <c r="Z2416" s="101">
        <f>IFERROR(IF(LEFT($G2416,4)="xppm",AJ2416/VLOOKUP($G2416,$K$11:$Z$28,Z$1,0),IF(LEFT($J2416,1)="E",AJ2416/VLOOKUP($J2416,$K$11:$Z$28,Z$1,0),AJ2416/Z$6)),"")</f>
        <v>4075</v>
      </c>
      <c r="AA2416" s="108"/>
      <c r="AB2416" s="99">
        <f>IFERROR(IF(LEFT($G2416,4)="xppm",AL2416/VLOOKUP($G2416,$K$11:$Z$28,AB$1,0),IF(LEFT($J2416,1)="E",AL2416/VLOOKUP($J2416,$K$11:$AB$28,AB$1,0),AL2416/AB$6)),"")</f>
        <v>0</v>
      </c>
      <c r="AC2416" s="110"/>
      <c r="AD2416" s="14">
        <v>6100.67</v>
      </c>
      <c r="AE2416" s="14"/>
      <c r="AF2416" s="14">
        <v>30704.32</v>
      </c>
      <c r="AG2416" s="14"/>
      <c r="AH2416" s="14">
        <v>14108.25</v>
      </c>
      <c r="AI2416" s="14"/>
      <c r="AJ2416" s="14">
        <v>48900</v>
      </c>
      <c r="AK2416" s="65"/>
      <c r="AL2416" s="14">
        <v>0</v>
      </c>
      <c r="AM2416" s="65"/>
      <c r="AN2416" s="25">
        <v>3771.4</v>
      </c>
      <c r="AO2416" s="25">
        <v>3273.56</v>
      </c>
      <c r="AP2416" s="25">
        <v>1202.3</v>
      </c>
      <c r="AQ2416" s="25">
        <v>1900.76</v>
      </c>
      <c r="AR2416" s="25">
        <v>8589.19</v>
      </c>
      <c r="AS2416" s="25">
        <v>5684.35</v>
      </c>
      <c r="AT2416" s="25">
        <v>2319.2199999999998</v>
      </c>
      <c r="AU2416" s="25">
        <v>4129.55</v>
      </c>
      <c r="AV2416" s="25">
        <v>1980.58</v>
      </c>
      <c r="AW2416" s="25">
        <v>1854.93</v>
      </c>
      <c r="AX2416" s="25">
        <v>1942.76</v>
      </c>
      <c r="AY2416" s="25">
        <v>2302.98</v>
      </c>
      <c r="AZ2416" s="108"/>
      <c r="BA2416" s="10"/>
      <c r="BB2416" s="10"/>
      <c r="BC2416" s="10"/>
      <c r="BD2416" s="10"/>
      <c r="BE2416" s="10"/>
      <c r="BF2416" s="10"/>
      <c r="BG2416" s="10"/>
      <c r="BH2416" s="10"/>
      <c r="BI2416" s="10"/>
      <c r="BJ2416" s="10"/>
      <c r="BK2416" s="10"/>
      <c r="BL2416" s="10"/>
      <c r="BM2416" s="10"/>
      <c r="BN2416" s="10"/>
      <c r="BO2416" s="10"/>
      <c r="BP2416" s="10"/>
      <c r="BQ2416" s="10"/>
      <c r="BR2416" s="10"/>
      <c r="BS2416" s="10"/>
      <c r="BT2416" s="10"/>
      <c r="BU2416" s="10"/>
      <c r="BV2416" s="10"/>
      <c r="BW2416" s="10"/>
      <c r="BX2416" s="10"/>
      <c r="BY2416" s="10"/>
      <c r="BZ2416" s="10"/>
      <c r="CA2416" s="10"/>
      <c r="CB2416" s="10"/>
      <c r="CC2416" s="10"/>
      <c r="CD2416" s="10"/>
      <c r="CE2416" s="10"/>
      <c r="CF2416" s="10"/>
      <c r="CG2416" s="10"/>
      <c r="CH2416" s="10"/>
      <c r="CI2416" s="10"/>
      <c r="CJ2416" s="10"/>
      <c r="CK2416" s="10"/>
      <c r="CL2416" s="10"/>
      <c r="CM2416" s="10"/>
      <c r="CN2416" s="10"/>
      <c r="CO2416" s="10"/>
      <c r="CP2416" s="10"/>
      <c r="CQ2416" s="10"/>
      <c r="CR2416" s="10"/>
      <c r="CS2416" s="10"/>
      <c r="CT2416" s="10"/>
      <c r="CU2416" s="10"/>
      <c r="CV2416" s="10"/>
      <c r="CW2416" s="10"/>
      <c r="CX2416" s="10"/>
      <c r="CY2416" s="10"/>
      <c r="CZ2416" s="10"/>
      <c r="DA2416" s="10"/>
      <c r="DB2416" s="10"/>
      <c r="DC2416" s="10"/>
      <c r="DD2416" s="10"/>
      <c r="DE2416" s="10"/>
      <c r="DF2416" s="10"/>
      <c r="DG2416" s="10"/>
      <c r="DH2416" s="10"/>
      <c r="DI2416" s="10"/>
      <c r="DJ2416" s="10"/>
      <c r="DK2416" s="10"/>
      <c r="DL2416" s="10"/>
      <c r="DM2416" s="10"/>
      <c r="DN2416" s="10"/>
      <c r="DO2416" s="10"/>
      <c r="DP2416" s="10"/>
      <c r="DQ2416" s="10"/>
      <c r="DR2416" s="10"/>
      <c r="DS2416" s="10"/>
    </row>
    <row r="2417" spans="1:123" ht="4.05" customHeight="1" x14ac:dyDescent="0.25">
      <c r="A2417" s="75" t="s">
        <v>348</v>
      </c>
      <c r="E2417" s="111"/>
      <c r="F2417" s="112"/>
      <c r="T2417" s="25"/>
      <c r="U2417" s="25"/>
      <c r="V2417" s="25"/>
      <c r="W2417" s="25"/>
      <c r="X2417" s="25"/>
      <c r="Y2417" s="25"/>
      <c r="Z2417" s="25"/>
      <c r="AA2417" s="25"/>
      <c r="AB2417" s="14"/>
      <c r="AC2417" s="14"/>
    </row>
    <row r="2418" spans="1:123" s="86" customFormat="1" ht="15" customHeight="1" x14ac:dyDescent="0.25">
      <c r="A2418" s="75" t="s">
        <v>348</v>
      </c>
      <c r="B2418" s="80"/>
      <c r="C2418" s="80"/>
      <c r="D2418" s="80"/>
      <c r="E2418" s="81"/>
      <c r="F2418" s="82"/>
      <c r="G2418" s="81"/>
      <c r="H2418" s="81"/>
      <c r="I2418" s="81"/>
      <c r="J2418" s="81"/>
      <c r="K2418" s="81"/>
      <c r="L2418" s="83">
        <f>L2419</f>
        <v>5013</v>
      </c>
      <c r="M2418" s="84" t="s">
        <v>372</v>
      </c>
      <c r="N2418" s="84"/>
      <c r="O2418" s="84"/>
      <c r="P2418" s="84"/>
      <c r="Q2418" s="84"/>
      <c r="R2418" s="84"/>
      <c r="S2418" s="84"/>
      <c r="T2418" s="84"/>
      <c r="U2418" s="84"/>
      <c r="V2418" s="84"/>
      <c r="W2418" s="84"/>
      <c r="X2418" s="84"/>
      <c r="Y2418" s="84"/>
      <c r="Z2418" s="84"/>
      <c r="AA2418" s="84"/>
      <c r="AB2418" s="81"/>
      <c r="AC2418" s="81"/>
      <c r="AD2418" s="14"/>
      <c r="AE2418" s="14"/>
      <c r="AF2418" s="14"/>
      <c r="AG2418" s="14"/>
      <c r="AH2418" s="14"/>
      <c r="AI2418" s="14"/>
      <c r="AJ2418" s="14"/>
      <c r="AK2418" s="14"/>
      <c r="AL2418" s="14"/>
      <c r="AM2418" s="14"/>
      <c r="AN2418" s="85"/>
      <c r="AO2418" s="85"/>
      <c r="AP2418" s="85"/>
      <c r="AQ2418" s="85"/>
      <c r="AR2418" s="85"/>
      <c r="AS2418" s="85"/>
      <c r="AT2418" s="85"/>
      <c r="AU2418" s="85"/>
      <c r="AV2418" s="85"/>
      <c r="AW2418" s="85"/>
      <c r="AX2418" s="85"/>
      <c r="AY2418" s="85"/>
      <c r="AZ2418" s="84"/>
      <c r="BA2418" s="10"/>
      <c r="BB2418" s="10"/>
      <c r="BC2418" s="10"/>
      <c r="BD2418" s="10"/>
      <c r="BE2418" s="10"/>
      <c r="BF2418" s="10"/>
      <c r="BG2418" s="10"/>
      <c r="BH2418" s="10"/>
      <c r="BI2418" s="10"/>
      <c r="BJ2418" s="10"/>
      <c r="BK2418" s="10"/>
      <c r="BL2418" s="10"/>
      <c r="BM2418" s="10"/>
      <c r="BN2418" s="10"/>
      <c r="BO2418" s="10"/>
      <c r="BP2418" s="10"/>
      <c r="BQ2418" s="10"/>
      <c r="BR2418" s="10"/>
      <c r="BS2418" s="10"/>
      <c r="BT2418" s="10"/>
      <c r="BU2418" s="10"/>
      <c r="BV2418" s="10"/>
      <c r="BW2418" s="10"/>
      <c r="BX2418" s="10"/>
      <c r="BY2418" s="10"/>
      <c r="BZ2418" s="10"/>
      <c r="CA2418" s="10"/>
      <c r="CB2418" s="10"/>
      <c r="CC2418" s="10"/>
      <c r="CD2418" s="10"/>
      <c r="CE2418" s="10"/>
      <c r="CF2418" s="10"/>
      <c r="CG2418" s="10"/>
      <c r="CH2418" s="10"/>
      <c r="CI2418" s="10"/>
      <c r="CJ2418" s="10"/>
      <c r="CK2418" s="10"/>
      <c r="CL2418" s="10"/>
      <c r="CM2418" s="10"/>
      <c r="CN2418" s="10"/>
      <c r="CO2418" s="10"/>
      <c r="CP2418" s="10"/>
      <c r="CQ2418" s="10"/>
      <c r="CR2418" s="10"/>
      <c r="CS2418" s="10"/>
      <c r="CT2418" s="10"/>
      <c r="CU2418" s="10"/>
      <c r="CV2418" s="10"/>
      <c r="CW2418" s="10"/>
      <c r="CX2418" s="10"/>
      <c r="CY2418" s="10"/>
      <c r="CZ2418" s="10"/>
      <c r="DA2418" s="10"/>
      <c r="DB2418" s="10"/>
      <c r="DC2418" s="10"/>
      <c r="DD2418" s="10"/>
      <c r="DE2418" s="10"/>
      <c r="DF2418" s="10"/>
      <c r="DG2418" s="10"/>
      <c r="DH2418" s="10"/>
      <c r="DI2418" s="10"/>
      <c r="DJ2418" s="10"/>
      <c r="DK2418" s="10"/>
      <c r="DL2418" s="10"/>
      <c r="DM2418" s="10"/>
      <c r="DN2418" s="10"/>
      <c r="DO2418" s="10"/>
      <c r="DP2418" s="10"/>
      <c r="DQ2418" s="10"/>
      <c r="DR2418" s="10"/>
      <c r="DS2418" s="10"/>
    </row>
    <row r="2419" spans="1:123" s="101" customFormat="1" ht="10.95" customHeight="1" x14ac:dyDescent="0.25">
      <c r="A2419" s="75" t="s">
        <v>348</v>
      </c>
      <c r="B2419" s="95" t="str">
        <f t="shared" ref="B2419:B2430" si="680">IF(E2419&gt;0,"Bud02 " &amp; C2419 &amp;","&amp;D2419&amp;",'"&amp;E2419&amp;"',"&amp;1*R2419)</f>
        <v>Bud02 2020,5013,'542500',1263.92</v>
      </c>
      <c r="C2419" s="96">
        <f t="shared" ref="C2419:C2430" si="681">$E$5</f>
        <v>2020</v>
      </c>
      <c r="D2419" s="96">
        <v>5013</v>
      </c>
      <c r="E2419" s="97">
        <f>IF(LEFT(H2419,1) = "x",H2419,F2419)</f>
        <v>542500</v>
      </c>
      <c r="F2419" s="90">
        <v>542500</v>
      </c>
      <c r="G2419" s="98">
        <f>IF(""="",1,SUBSTITUTE(SUBSTITUTE("","xxp","xpp"),"xppm13","xppm08"))</f>
        <v>1</v>
      </c>
      <c r="H2419" s="98">
        <f>IF(""="",1,"")</f>
        <v>1</v>
      </c>
      <c r="I2419" s="98">
        <f>IF(""="",1,IF(LEFT("",1)&lt;&gt;"E","",1))</f>
        <v>1</v>
      </c>
      <c r="J2419" s="98">
        <f>IF(""="",1,IF(LEFT("",1)="E","",1))</f>
        <v>1</v>
      </c>
      <c r="K2419" s="99" t="s">
        <v>373</v>
      </c>
      <c r="L2419" s="91">
        <v>5013</v>
      </c>
      <c r="M2419" s="100" t="str">
        <f>IF(LEFT($G2419,4)="xppm","*","")</f>
        <v/>
      </c>
      <c r="N2419" s="101" t="str">
        <f>UPPER(TRIM("          MARKETING - ADVERTISING &amp; PROMOTION"))</f>
        <v>MARKETING - ADVERTISING &amp; PROMOTION</v>
      </c>
      <c r="P2419" s="102" t="s">
        <v>374</v>
      </c>
      <c r="R2419" s="109">
        <f>IFERROR(IF(1*AB2419&gt;0,AB2419,V2419),V2419)</f>
        <v>1263.92</v>
      </c>
      <c r="S2419" s="108"/>
      <c r="T2419" s="101">
        <f>IFERROR(IF(LEFT($G2419,4)="xppm",AD2419/VLOOKUP($G2419,$K$11:$Z$28,T$1,0),IF(LEFT($J2419,1)="E",AD2419/VLOOKUP($J2419,$K$11:$Z$28,T$1,0),AD2419/T$6)),"")</f>
        <v>1133.6366666666665</v>
      </c>
      <c r="V2419" s="101">
        <f>IFERROR(IF(LEFT($G2419,4)="xppm",AF2419/VLOOKUP($G2419,$K$11:$Z$28,V$1,0),IF(LEFT($J2419,1)="E",AF2419/VLOOKUP($J2419,$K$11:$Z$28,V$1,0),AF2419/V$6)),"")</f>
        <v>1263.92</v>
      </c>
      <c r="X2419" s="101">
        <f>IFERROR(IF(LEFT($G2419,4)="xppm",AH2419/VLOOKUP($G2419,$K$11:$Z$28,X$1,0),IF(LEFT($J2419,1)="E",AH2419/VLOOKUP($J2419,$K$11:$Z$28,X$1,0),AH2419/X$6)),"")</f>
        <v>953.20749999999998</v>
      </c>
      <c r="Z2419" s="101">
        <f>IFERROR(IF(LEFT($G2419,4)="xppm",AJ2419/VLOOKUP($G2419,$K$11:$Z$28,Z$1,0),IF(LEFT($J2419,1)="E",AJ2419/VLOOKUP($J2419,$K$11:$Z$28,Z$1,0),AJ2419/Z$6)),"")</f>
        <v>2844.5125000000003</v>
      </c>
      <c r="AA2419" s="108"/>
      <c r="AB2419" s="99">
        <f>IFERROR(IF(LEFT($G2419,4)="xppm",AL2419/VLOOKUP($G2419,$K$11:$Z$28,AB$1,0),IF(LEFT($J2419,1)="E",AL2419/VLOOKUP($J2419,$K$11:$AB$28,AB$1,0),AL2419/AB$6)),"")</f>
        <v>0</v>
      </c>
      <c r="AC2419" s="110"/>
      <c r="AD2419" s="14">
        <v>3400.91</v>
      </c>
      <c r="AE2419" s="14"/>
      <c r="AF2419" s="14">
        <v>11375.28</v>
      </c>
      <c r="AG2419" s="14"/>
      <c r="AH2419" s="14">
        <v>11438.49</v>
      </c>
      <c r="AI2419" s="14"/>
      <c r="AJ2419" s="14">
        <v>34134.15</v>
      </c>
      <c r="AK2419" s="65"/>
      <c r="AL2419" s="14">
        <v>0</v>
      </c>
      <c r="AM2419" s="65"/>
      <c r="AN2419" s="25">
        <v>1221.48</v>
      </c>
      <c r="AO2419" s="25">
        <v>1053.77</v>
      </c>
      <c r="AP2419" s="25">
        <v>2165.2600000000002</v>
      </c>
      <c r="AQ2419" s="25">
        <v>874.5</v>
      </c>
      <c r="AR2419" s="25">
        <v>1002.83</v>
      </c>
      <c r="AS2419" s="25">
        <v>1810.18</v>
      </c>
      <c r="AT2419" s="25">
        <v>1251.31</v>
      </c>
      <c r="AU2419" s="25">
        <v>1807.98</v>
      </c>
      <c r="AV2419" s="25">
        <v>1227.57</v>
      </c>
      <c r="AW2419" s="25">
        <v>878.39</v>
      </c>
      <c r="AX2419" s="25">
        <v>1047.0999999999999</v>
      </c>
      <c r="AY2419" s="25">
        <v>1475.42</v>
      </c>
      <c r="AZ2419" s="108"/>
      <c r="BA2419" s="10"/>
      <c r="BB2419" s="10"/>
      <c r="BC2419" s="10"/>
      <c r="BD2419" s="10"/>
      <c r="BE2419" s="10"/>
      <c r="BF2419" s="10"/>
      <c r="BG2419" s="10"/>
      <c r="BH2419" s="10"/>
      <c r="BI2419" s="10"/>
      <c r="BJ2419" s="10"/>
      <c r="BK2419" s="10"/>
      <c r="BL2419" s="10"/>
      <c r="BM2419" s="10"/>
      <c r="BN2419" s="10"/>
      <c r="BO2419" s="10"/>
      <c r="BP2419" s="10"/>
      <c r="BQ2419" s="10"/>
      <c r="BR2419" s="10"/>
      <c r="BS2419" s="10"/>
      <c r="BT2419" s="10"/>
      <c r="BU2419" s="10"/>
      <c r="BV2419" s="10"/>
      <c r="BW2419" s="10"/>
      <c r="BX2419" s="10"/>
      <c r="BY2419" s="10"/>
      <c r="BZ2419" s="10"/>
      <c r="CA2419" s="10"/>
      <c r="CB2419" s="10"/>
      <c r="CC2419" s="10"/>
      <c r="CD2419" s="10"/>
      <c r="CE2419" s="10"/>
      <c r="CF2419" s="10"/>
      <c r="CG2419" s="10"/>
      <c r="CH2419" s="10"/>
      <c r="CI2419" s="10"/>
      <c r="CJ2419" s="10"/>
      <c r="CK2419" s="10"/>
      <c r="CL2419" s="10"/>
      <c r="CM2419" s="10"/>
      <c r="CN2419" s="10"/>
      <c r="CO2419" s="10"/>
      <c r="CP2419" s="10"/>
      <c r="CQ2419" s="10"/>
      <c r="CR2419" s="10"/>
      <c r="CS2419" s="10"/>
      <c r="CT2419" s="10"/>
      <c r="CU2419" s="10"/>
      <c r="CV2419" s="10"/>
      <c r="CW2419" s="10"/>
      <c r="CX2419" s="10"/>
      <c r="CY2419" s="10"/>
      <c r="CZ2419" s="10"/>
      <c r="DA2419" s="10"/>
      <c r="DB2419" s="10"/>
      <c r="DC2419" s="10"/>
      <c r="DD2419" s="10"/>
      <c r="DE2419" s="10"/>
      <c r="DF2419" s="10"/>
      <c r="DG2419" s="10"/>
      <c r="DH2419" s="10"/>
      <c r="DI2419" s="10"/>
      <c r="DJ2419" s="10"/>
      <c r="DK2419" s="10"/>
      <c r="DL2419" s="10"/>
      <c r="DM2419" s="10"/>
      <c r="DN2419" s="10"/>
      <c r="DO2419" s="10"/>
      <c r="DP2419" s="10"/>
      <c r="DQ2419" s="10"/>
      <c r="DR2419" s="10"/>
      <c r="DS2419" s="10"/>
    </row>
    <row r="2420" spans="1:123" s="101" customFormat="1" ht="10.95" customHeight="1" x14ac:dyDescent="0.25">
      <c r="A2420" s="75" t="s">
        <v>348</v>
      </c>
      <c r="B2420" s="95" t="str">
        <f t="shared" si="680"/>
        <v>Bud02 2020,5013,'543200',1656.93333333333</v>
      </c>
      <c r="C2420" s="96">
        <f t="shared" si="681"/>
        <v>2020</v>
      </c>
      <c r="D2420" s="96">
        <v>5013</v>
      </c>
      <c r="E2420" s="97">
        <f>IF(LEFT(H2420,1) = "x",H2420,F2420)</f>
        <v>543200</v>
      </c>
      <c r="F2420" s="90">
        <v>543200</v>
      </c>
      <c r="G2420" s="98">
        <f>IF(""="",1,SUBSTITUTE(SUBSTITUTE("","xxp","xpp"),"xppm13","xppm08"))</f>
        <v>1</v>
      </c>
      <c r="H2420" s="98">
        <f>IF(""="",1,"")</f>
        <v>1</v>
      </c>
      <c r="I2420" s="98">
        <f>IF(""="",1,IF(LEFT("",1)&lt;&gt;"E","",1))</f>
        <v>1</v>
      </c>
      <c r="J2420" s="98">
        <f>IF(""="",1,IF(LEFT("",1)="E","",1))</f>
        <v>1</v>
      </c>
      <c r="K2420" s="99" t="s">
        <v>375</v>
      </c>
      <c r="L2420" s="91">
        <v>5013</v>
      </c>
      <c r="M2420" s="100" t="str">
        <f>IF(LEFT($G2420,4)="xppm","*","")</f>
        <v/>
      </c>
      <c r="N2420" s="101" t="str">
        <f>UPPER(TRIM("          CONCIERGE - RESIDENT EXPENSES"))</f>
        <v>CONCIERGE - RESIDENT EXPENSES</v>
      </c>
      <c r="P2420" s="102" t="s">
        <v>376</v>
      </c>
      <c r="R2420" s="109">
        <f>IFERROR(IF(1*AB2420&gt;0,AB2420,V2420),V2420)</f>
        <v>1656.9333333333334</v>
      </c>
      <c r="S2420" s="108"/>
      <c r="T2420" s="101">
        <f>IFERROR(IF(LEFT($G2420,4)="xppm",AD2420/VLOOKUP($G2420,$K$11:$Z$28,T$1,0),IF(LEFT($J2420,1)="E",AD2420/VLOOKUP($J2420,$K$11:$Z$28,T$1,0),AD2420/T$6)),"")</f>
        <v>2184.7766666666666</v>
      </c>
      <c r="V2420" s="101">
        <f>IFERROR(IF(LEFT($G2420,4)="xppm",AF2420/VLOOKUP($G2420,$K$11:$Z$28,V$1,0),IF(LEFT($J2420,1)="E",AF2420/VLOOKUP($J2420,$K$11:$Z$28,V$1,0),AF2420/V$6)),"")</f>
        <v>1656.9333333333334</v>
      </c>
      <c r="X2420" s="101">
        <f>IFERROR(IF(LEFT($G2420,4)="xppm",AH2420/VLOOKUP($G2420,$K$11:$Z$28,X$1,0),IF(LEFT($J2420,1)="E",AH2420/VLOOKUP($J2420,$K$11:$Z$28,X$1,0),AH2420/X$6)),"")</f>
        <v>1152.2458333333334</v>
      </c>
      <c r="Z2420" s="101">
        <f>IFERROR(IF(LEFT($G2420,4)="xppm",AJ2420/VLOOKUP($G2420,$K$11:$Z$28,Z$1,0),IF(LEFT($J2420,1)="E",AJ2420/VLOOKUP($J2420,$K$11:$Z$28,Z$1,0),AJ2420/Z$6)),"")</f>
        <v>698</v>
      </c>
      <c r="AA2420" s="108"/>
      <c r="AB2420" s="99">
        <f>IFERROR(IF(LEFT($G2420,4)="xppm",AL2420/VLOOKUP($G2420,$K$11:$Z$28,AB$1,0),IF(LEFT($J2420,1)="E",AL2420/VLOOKUP($J2420,$K$11:$AB$28,AB$1,0),AL2420/AB$6)),"")</f>
        <v>0</v>
      </c>
      <c r="AC2420" s="110"/>
      <c r="AD2420" s="14">
        <v>6554.33</v>
      </c>
      <c r="AE2420" s="14"/>
      <c r="AF2420" s="14">
        <v>14912.4</v>
      </c>
      <c r="AG2420" s="14"/>
      <c r="AH2420" s="14">
        <v>13826.95</v>
      </c>
      <c r="AI2420" s="14"/>
      <c r="AJ2420" s="14">
        <v>8376</v>
      </c>
      <c r="AK2420" s="65"/>
      <c r="AL2420" s="14">
        <v>0</v>
      </c>
      <c r="AM2420" s="65"/>
      <c r="AN2420" s="25">
        <v>0</v>
      </c>
      <c r="AO2420" s="25">
        <v>1184.49</v>
      </c>
      <c r="AP2420" s="25">
        <v>9220.7000000000007</v>
      </c>
      <c r="AQ2420" s="25">
        <v>952.39</v>
      </c>
      <c r="AR2420" s="25">
        <v>2540.9699999999998</v>
      </c>
      <c r="AS2420" s="25">
        <v>2655.96</v>
      </c>
      <c r="AT2420" s="25">
        <v>667.95</v>
      </c>
      <c r="AU2420" s="25">
        <v>931.8</v>
      </c>
      <c r="AV2420" s="25">
        <v>609</v>
      </c>
      <c r="AW2420" s="25">
        <v>5180</v>
      </c>
      <c r="AX2420" s="25">
        <v>852.33</v>
      </c>
      <c r="AY2420" s="25">
        <v>522</v>
      </c>
      <c r="AZ2420" s="108"/>
      <c r="BA2420" s="10"/>
      <c r="BB2420" s="10"/>
      <c r="BC2420" s="10"/>
      <c r="BD2420" s="10"/>
      <c r="BE2420" s="10"/>
      <c r="BF2420" s="10"/>
      <c r="BG2420" s="10"/>
      <c r="BH2420" s="10"/>
      <c r="BI2420" s="10"/>
      <c r="BJ2420" s="10"/>
      <c r="BK2420" s="10"/>
      <c r="BL2420" s="10"/>
      <c r="BM2420" s="10"/>
      <c r="BN2420" s="10"/>
      <c r="BO2420" s="10"/>
      <c r="BP2420" s="10"/>
      <c r="BQ2420" s="10"/>
      <c r="BR2420" s="10"/>
      <c r="BS2420" s="10"/>
      <c r="BT2420" s="10"/>
      <c r="BU2420" s="10"/>
      <c r="BV2420" s="10"/>
      <c r="BW2420" s="10"/>
      <c r="BX2420" s="10"/>
      <c r="BY2420" s="10"/>
      <c r="BZ2420" s="10"/>
      <c r="CA2420" s="10"/>
      <c r="CB2420" s="10"/>
      <c r="CC2420" s="10"/>
      <c r="CD2420" s="10"/>
      <c r="CE2420" s="10"/>
      <c r="CF2420" s="10"/>
      <c r="CG2420" s="10"/>
      <c r="CH2420" s="10"/>
      <c r="CI2420" s="10"/>
      <c r="CJ2420" s="10"/>
      <c r="CK2420" s="10"/>
      <c r="CL2420" s="10"/>
      <c r="CM2420" s="10"/>
      <c r="CN2420" s="10"/>
      <c r="CO2420" s="10"/>
      <c r="CP2420" s="10"/>
      <c r="CQ2420" s="10"/>
      <c r="CR2420" s="10"/>
      <c r="CS2420" s="10"/>
      <c r="CT2420" s="10"/>
      <c r="CU2420" s="10"/>
      <c r="CV2420" s="10"/>
      <c r="CW2420" s="10"/>
      <c r="CX2420" s="10"/>
      <c r="CY2420" s="10"/>
      <c r="CZ2420" s="10"/>
      <c r="DA2420" s="10"/>
      <c r="DB2420" s="10"/>
      <c r="DC2420" s="10"/>
      <c r="DD2420" s="10"/>
      <c r="DE2420" s="10"/>
      <c r="DF2420" s="10"/>
      <c r="DG2420" s="10"/>
      <c r="DH2420" s="10"/>
      <c r="DI2420" s="10"/>
      <c r="DJ2420" s="10"/>
      <c r="DK2420" s="10"/>
      <c r="DL2420" s="10"/>
      <c r="DM2420" s="10"/>
      <c r="DN2420" s="10"/>
      <c r="DO2420" s="10"/>
      <c r="DP2420" s="10"/>
      <c r="DQ2420" s="10"/>
      <c r="DR2420" s="10"/>
      <c r="DS2420" s="10"/>
    </row>
    <row r="2421" spans="1:123" s="101" customFormat="1" ht="10.95" customHeight="1" x14ac:dyDescent="0.25">
      <c r="A2421" s="75" t="s">
        <v>348</v>
      </c>
      <c r="B2421" s="95" t="str">
        <f t="shared" si="680"/>
        <v>Bud02 2020,5013,'xga002',0.00239008801348522</v>
      </c>
      <c r="C2421" s="96">
        <f t="shared" si="681"/>
        <v>2020</v>
      </c>
      <c r="D2421" s="96">
        <v>5013</v>
      </c>
      <c r="E2421" s="97" t="str">
        <f>IF(LEFT(H2421,1) = "x",H2421,F2421)</f>
        <v>xga002</v>
      </c>
      <c r="F2421" s="90">
        <v>546000</v>
      </c>
      <c r="G2421" s="98">
        <f>IF(""="",1,SUBSTITUTE(SUBSTITUTE("","xxp","xpp"),"xppm13","xppm08"))</f>
        <v>1</v>
      </c>
      <c r="H2421" s="98" t="str">
        <f>IF("xga002"="",1,"xga002")</f>
        <v>xga002</v>
      </c>
      <c r="I2421" s="98">
        <f>IF("E1z"="",1,IF(LEFT("E1z",1)&lt;&gt;"E","E1z",1))</f>
        <v>1</v>
      </c>
      <c r="J2421" s="98" t="str">
        <f>IF("E1z"="",1,IF(LEFT("E1z",1)="E","E1z",1))</f>
        <v>E1z</v>
      </c>
      <c r="K2421" s="99" t="s">
        <v>377</v>
      </c>
      <c r="L2421" s="91">
        <v>5013</v>
      </c>
      <c r="M2421" s="100" t="str">
        <f>IF(LEFT($G2421,4)="xppm","*","")</f>
        <v/>
      </c>
      <c r="N2421" s="101" t="str">
        <f>UPPER(TRIM("          FINANCIAL CONSULTING FEES"))</f>
        <v>FINANCIAL CONSULTING FEES</v>
      </c>
      <c r="P2421" s="102" t="s">
        <v>356</v>
      </c>
      <c r="R2421" s="109">
        <f>IFERROR(IF(1*AB2421&gt;0,AB2421,V2421),V2421)</f>
        <v>2.3900880134852176E-3</v>
      </c>
      <c r="S2421" s="108"/>
      <c r="T2421" s="101">
        <f>IFERROR(IF(LEFT($G2421,4)="xppm",AD2421/VLOOKUP($G2421,$K$11:$Z$28,T$1,0),IF(LEFT($J2421,1)="E",AD2421/VLOOKUP($J2421,$K$11:$Z$28,T$1,0),AD2421/T$6)),"")</f>
        <v>2.3723884294367613E-3</v>
      </c>
      <c r="V2421" s="101">
        <f>IFERROR(IF(LEFT($G2421,4)="xppm",AF2421/VLOOKUP($G2421,$K$11:$Z$28,V$1,0),IF(LEFT($J2421,1)="E",AF2421/VLOOKUP($J2421,$K$11:$Z$28,V$1,0),AF2421/V$6)),"")</f>
        <v>2.3900880134852176E-3</v>
      </c>
      <c r="X2421" s="101">
        <f>IFERROR(IF(LEFT($G2421,4)="xppm",AH2421/VLOOKUP($G2421,$K$11:$Z$28,X$1,0),IF(LEFT($J2421,1)="E",AH2421/VLOOKUP($J2421,$K$11:$Z$28,X$1,0),AH2421/X$6)),"")</f>
        <v>1.5319190899801825E-3</v>
      </c>
      <c r="Z2421" s="101">
        <f>IFERROR(IF(LEFT($G2421,4)="xppm",AJ2421/VLOOKUP($G2421,$K$11:$Z$28,Z$1,0),IF(LEFT($J2421,1)="E",AJ2421/VLOOKUP($J2421,$K$11:$Z$28,Z$1,0),AJ2421/Z$6)),"")</f>
        <v>2.6965808023552413E-3</v>
      </c>
      <c r="AA2421" s="108"/>
      <c r="AB2421" s="99" t="str">
        <f>IFERROR(IF(LEFT($G2421,4)="xppm",AL2421/VLOOKUP($G2421,$K$11:$Z$28,AB$1,0),IF(LEFT($J2421,1)="E",AL2421/VLOOKUP($J2421,$K$11:$AB$28,AB$1,0),AL2421/AB$6)),"")</f>
        <v/>
      </c>
      <c r="AC2421" s="110"/>
      <c r="AD2421" s="14">
        <v>262954.18</v>
      </c>
      <c r="AE2421" s="14"/>
      <c r="AF2421" s="14">
        <v>796744.57</v>
      </c>
      <c r="AG2421" s="14"/>
      <c r="AH2421" s="14">
        <v>555503.22</v>
      </c>
      <c r="AI2421" s="14"/>
      <c r="AJ2421" s="14">
        <v>1137665.5513319999</v>
      </c>
      <c r="AK2421" s="65"/>
      <c r="AL2421" s="14">
        <v>0</v>
      </c>
      <c r="AM2421" s="65"/>
      <c r="AN2421" s="25">
        <v>97492.84</v>
      </c>
      <c r="AO2421" s="25">
        <v>89152.9</v>
      </c>
      <c r="AP2421" s="25">
        <v>97279.23</v>
      </c>
      <c r="AQ2421" s="25">
        <v>94920.72</v>
      </c>
      <c r="AR2421" s="25">
        <v>84197.15</v>
      </c>
      <c r="AS2421" s="25">
        <v>90103.53</v>
      </c>
      <c r="AT2421" s="25">
        <v>85900.51</v>
      </c>
      <c r="AU2421" s="25">
        <v>91096.79</v>
      </c>
      <c r="AV2421" s="25">
        <v>87571.69</v>
      </c>
      <c r="AW2421" s="25">
        <v>89233.57</v>
      </c>
      <c r="AX2421" s="25">
        <v>85951.64</v>
      </c>
      <c r="AY2421" s="25">
        <v>87768.97</v>
      </c>
      <c r="AZ2421" s="108"/>
      <c r="BA2421" s="10"/>
      <c r="BB2421" s="10"/>
      <c r="BC2421" s="10"/>
      <c r="BD2421" s="10"/>
      <c r="BE2421" s="10"/>
      <c r="BF2421" s="10"/>
      <c r="BG2421" s="10"/>
      <c r="BH2421" s="10"/>
      <c r="BI2421" s="10"/>
      <c r="BJ2421" s="10"/>
      <c r="BK2421" s="10"/>
      <c r="BL2421" s="10"/>
      <c r="BM2421" s="10"/>
      <c r="BN2421" s="10"/>
      <c r="BO2421" s="10"/>
      <c r="BP2421" s="10"/>
      <c r="BQ2421" s="10"/>
      <c r="BR2421" s="10"/>
      <c r="BS2421" s="10"/>
      <c r="BT2421" s="10"/>
      <c r="BU2421" s="10"/>
      <c r="BV2421" s="10"/>
      <c r="BW2421" s="10"/>
      <c r="BX2421" s="10"/>
      <c r="BY2421" s="10"/>
      <c r="BZ2421" s="10"/>
      <c r="CA2421" s="10"/>
      <c r="CB2421" s="10"/>
      <c r="CC2421" s="10"/>
      <c r="CD2421" s="10"/>
      <c r="CE2421" s="10"/>
      <c r="CF2421" s="10"/>
      <c r="CG2421" s="10"/>
      <c r="CH2421" s="10"/>
      <c r="CI2421" s="10"/>
      <c r="CJ2421" s="10"/>
      <c r="CK2421" s="10"/>
      <c r="CL2421" s="10"/>
      <c r="CM2421" s="10"/>
      <c r="CN2421" s="10"/>
      <c r="CO2421" s="10"/>
      <c r="CP2421" s="10"/>
      <c r="CQ2421" s="10"/>
      <c r="CR2421" s="10"/>
      <c r="CS2421" s="10"/>
      <c r="CT2421" s="10"/>
      <c r="CU2421" s="10"/>
      <c r="CV2421" s="10"/>
      <c r="CW2421" s="10"/>
      <c r="CX2421" s="10"/>
      <c r="CY2421" s="10"/>
      <c r="CZ2421" s="10"/>
      <c r="DA2421" s="10"/>
      <c r="DB2421" s="10"/>
      <c r="DC2421" s="10"/>
      <c r="DD2421" s="10"/>
      <c r="DE2421" s="10"/>
      <c r="DF2421" s="10"/>
      <c r="DG2421" s="10"/>
      <c r="DH2421" s="10"/>
      <c r="DI2421" s="10"/>
      <c r="DJ2421" s="10"/>
      <c r="DK2421" s="10"/>
      <c r="DL2421" s="10"/>
      <c r="DM2421" s="10"/>
      <c r="DN2421" s="10"/>
      <c r="DO2421" s="10"/>
      <c r="DP2421" s="10"/>
      <c r="DQ2421" s="10"/>
      <c r="DR2421" s="10"/>
      <c r="DS2421" s="10"/>
    </row>
    <row r="2422" spans="1:123" s="101" customFormat="1" ht="10.95" customHeight="1" x14ac:dyDescent="0.25">
      <c r="A2422" s="75" t="s">
        <v>348</v>
      </c>
      <c r="B2422" s="95" t="str">
        <f t="shared" si="680"/>
        <v>Bud02 2020,5013,'505300',11106.5911111111</v>
      </c>
      <c r="C2422" s="96">
        <f t="shared" si="681"/>
        <v>2020</v>
      </c>
      <c r="D2422" s="96">
        <v>5013</v>
      </c>
      <c r="E2422" s="97">
        <f>IF(LEFT(H2422,1) = "x",H2422,F2422)</f>
        <v>505300</v>
      </c>
      <c r="F2422" s="90">
        <v>505300</v>
      </c>
      <c r="G2422" s="98">
        <f>IF(""="",1,SUBSTITUTE(SUBSTITUTE("","xxp","xpp"),"xppm13","xppm08"))</f>
        <v>1</v>
      </c>
      <c r="H2422" s="98">
        <f>IF(""="",1,"")</f>
        <v>1</v>
      </c>
      <c r="I2422" s="98">
        <f>IF(""="",1,IF(LEFT("",1)&lt;&gt;"E","",1))</f>
        <v>1</v>
      </c>
      <c r="J2422" s="98">
        <f>IF(""="",1,IF(LEFT("",1)="E","",1))</f>
        <v>1</v>
      </c>
      <c r="K2422" s="99" t="s">
        <v>378</v>
      </c>
      <c r="L2422" s="91">
        <v>5013</v>
      </c>
      <c r="M2422" s="100" t="str">
        <f>IF(LEFT($G2422,4)="xppm","*","")</f>
        <v/>
      </c>
      <c r="N2422" s="101" t="str">
        <f>UPPER(TRIM("          PROFESSIONAL FEES"))</f>
        <v>PROFESSIONAL FEES</v>
      </c>
      <c r="P2422" s="102" t="s">
        <v>356</v>
      </c>
      <c r="R2422" s="109">
        <f>IFERROR(IF(1*AB2422&gt;0,AB2422,V2422),V2422)</f>
        <v>11106.591111111113</v>
      </c>
      <c r="S2422" s="108"/>
      <c r="T2422" s="101">
        <f>IFERROR(IF(LEFT($G2422,4)="xppm",AD2422/VLOOKUP($G2422,$K$11:$Z$28,T$1,0),IF(LEFT($J2422,1)="E",AD2422/VLOOKUP($J2422,$K$11:$Z$28,T$1,0),AD2422/T$6)),"")</f>
        <v>11769.896666666667</v>
      </c>
      <c r="V2422" s="101">
        <f>IFERROR(IF(LEFT($G2422,4)="xppm",AF2422/VLOOKUP($G2422,$K$11:$Z$28,V$1,0),IF(LEFT($J2422,1)="E",AF2422/VLOOKUP($J2422,$K$11:$Z$28,V$1,0),AF2422/V$6)),"")</f>
        <v>11106.591111111113</v>
      </c>
      <c r="X2422" s="101">
        <f>IFERROR(IF(LEFT($G2422,4)="xppm",AH2422/VLOOKUP($G2422,$K$11:$Z$28,X$1,0),IF(LEFT($J2422,1)="E",AH2422/VLOOKUP($J2422,$K$11:$Z$28,X$1,0),AH2422/X$6)),"")</f>
        <v>2177.6358333333333</v>
      </c>
      <c r="Z2422" s="101">
        <f>IFERROR(IF(LEFT($G2422,4)="xppm",AJ2422/VLOOKUP($G2422,$K$11:$Z$28,Z$1,0),IF(LEFT($J2422,1)="E",AJ2422/VLOOKUP($J2422,$K$11:$Z$28,Z$1,0),AJ2422/Z$6)),"")</f>
        <v>9020.0558333333338</v>
      </c>
      <c r="AA2422" s="108"/>
      <c r="AB2422" s="99">
        <f>IFERROR(IF(LEFT($G2422,4)="xppm",AL2422/VLOOKUP($G2422,$K$11:$Z$28,AB$1,0),IF(LEFT($J2422,1)="E",AL2422/VLOOKUP($J2422,$K$11:$AB$28,AB$1,0),AL2422/AB$6)),"")</f>
        <v>0</v>
      </c>
      <c r="AC2422" s="110"/>
      <c r="AD2422" s="14">
        <v>35309.69</v>
      </c>
      <c r="AE2422" s="14"/>
      <c r="AF2422" s="14">
        <v>99959.32</v>
      </c>
      <c r="AG2422" s="14"/>
      <c r="AH2422" s="14">
        <v>26131.63</v>
      </c>
      <c r="AI2422" s="14"/>
      <c r="AJ2422" s="14">
        <v>108240.67</v>
      </c>
      <c r="AK2422" s="65"/>
      <c r="AL2422" s="14">
        <v>0</v>
      </c>
      <c r="AM2422" s="65"/>
      <c r="AN2422" s="25">
        <v>34.770000000000003</v>
      </c>
      <c r="AO2422" s="25">
        <v>207.47</v>
      </c>
      <c r="AP2422" s="25">
        <v>1641.53</v>
      </c>
      <c r="AQ2422" s="25">
        <v>6327.57</v>
      </c>
      <c r="AR2422" s="25">
        <v>9918.32</v>
      </c>
      <c r="AS2422" s="25">
        <v>6151.48</v>
      </c>
      <c r="AT2422" s="25">
        <v>8581.3700000000008</v>
      </c>
      <c r="AU2422" s="25">
        <v>21536.35</v>
      </c>
      <c r="AV2422" s="25">
        <v>12134.54</v>
      </c>
      <c r="AW2422" s="25">
        <v>13677.57</v>
      </c>
      <c r="AX2422" s="25">
        <v>13633.52</v>
      </c>
      <c r="AY2422" s="25">
        <v>7998.6</v>
      </c>
      <c r="AZ2422" s="108"/>
      <c r="BA2422" s="10"/>
      <c r="BB2422" s="10"/>
      <c r="BC2422" s="10"/>
      <c r="BD2422" s="10"/>
      <c r="BE2422" s="10"/>
      <c r="BF2422" s="10"/>
      <c r="BG2422" s="10"/>
      <c r="BH2422" s="10"/>
      <c r="BI2422" s="10"/>
      <c r="BJ2422" s="10"/>
      <c r="BK2422" s="10"/>
      <c r="BL2422" s="10"/>
      <c r="BM2422" s="10"/>
      <c r="BN2422" s="10"/>
      <c r="BO2422" s="10"/>
      <c r="BP2422" s="10"/>
      <c r="BQ2422" s="10"/>
      <c r="BR2422" s="10"/>
      <c r="BS2422" s="10"/>
      <c r="BT2422" s="10"/>
      <c r="BU2422" s="10"/>
      <c r="BV2422" s="10"/>
      <c r="BW2422" s="10"/>
      <c r="BX2422" s="10"/>
      <c r="BY2422" s="10"/>
      <c r="BZ2422" s="10"/>
      <c r="CA2422" s="10"/>
      <c r="CB2422" s="10"/>
      <c r="CC2422" s="10"/>
      <c r="CD2422" s="10"/>
      <c r="CE2422" s="10"/>
      <c r="CF2422" s="10"/>
      <c r="CG2422" s="10"/>
      <c r="CH2422" s="10"/>
      <c r="CI2422" s="10"/>
      <c r="CJ2422" s="10"/>
      <c r="CK2422" s="10"/>
      <c r="CL2422" s="10"/>
      <c r="CM2422" s="10"/>
      <c r="CN2422" s="10"/>
      <c r="CO2422" s="10"/>
      <c r="CP2422" s="10"/>
      <c r="CQ2422" s="10"/>
      <c r="CR2422" s="10"/>
      <c r="CS2422" s="10"/>
      <c r="CT2422" s="10"/>
      <c r="CU2422" s="10"/>
      <c r="CV2422" s="10"/>
      <c r="CW2422" s="10"/>
      <c r="CX2422" s="10"/>
      <c r="CY2422" s="10"/>
      <c r="CZ2422" s="10"/>
      <c r="DA2422" s="10"/>
      <c r="DB2422" s="10"/>
      <c r="DC2422" s="10"/>
      <c r="DD2422" s="10"/>
      <c r="DE2422" s="10"/>
      <c r="DF2422" s="10"/>
      <c r="DG2422" s="10"/>
      <c r="DH2422" s="10"/>
      <c r="DI2422" s="10"/>
      <c r="DJ2422" s="10"/>
      <c r="DK2422" s="10"/>
      <c r="DL2422" s="10"/>
      <c r="DM2422" s="10"/>
      <c r="DN2422" s="10"/>
      <c r="DO2422" s="10"/>
      <c r="DP2422" s="10"/>
      <c r="DQ2422" s="10"/>
      <c r="DR2422" s="10"/>
      <c r="DS2422" s="10"/>
    </row>
    <row r="2423" spans="1:123" s="101" customFormat="1" ht="10.95" customHeight="1" x14ac:dyDescent="0.25">
      <c r="A2423" s="75" t="s">
        <v>348</v>
      </c>
      <c r="B2423" s="95" t="str">
        <f t="shared" si="680"/>
        <v>Bud02 2020,5013,'548000',2610.51222222222</v>
      </c>
      <c r="C2423" s="96">
        <f t="shared" si="681"/>
        <v>2020</v>
      </c>
      <c r="D2423" s="96">
        <v>5013</v>
      </c>
      <c r="E2423" s="97">
        <f>IF(LEFT(H2423,1) = "x",H2423,F2423)</f>
        <v>548000</v>
      </c>
      <c r="F2423" s="90">
        <v>548000</v>
      </c>
      <c r="G2423" s="98">
        <f>IF(""="",1,SUBSTITUTE(SUBSTITUTE("","xxp","xpp"),"xppm13","xppm08"))</f>
        <v>1</v>
      </c>
      <c r="H2423" s="98">
        <f>IF(""="",1,"")</f>
        <v>1</v>
      </c>
      <c r="I2423" s="98">
        <f>IF(""="",1,IF(LEFT("",1)&lt;&gt;"E","",1))</f>
        <v>1</v>
      </c>
      <c r="J2423" s="98">
        <f>IF(""="",1,IF(LEFT("",1)="E","",1))</f>
        <v>1</v>
      </c>
      <c r="K2423" s="99" t="s">
        <v>379</v>
      </c>
      <c r="L2423" s="91">
        <v>5013</v>
      </c>
      <c r="M2423" s="100" t="str">
        <f>IF(LEFT($G2423,4)="xppm","*","")</f>
        <v/>
      </c>
      <c r="N2423" s="101" t="str">
        <f>UPPER(TRIM("          CABLE TV/INTERNET"))</f>
        <v>CABLE TV/INTERNET</v>
      </c>
      <c r="P2423" s="102" t="s">
        <v>370</v>
      </c>
      <c r="R2423" s="109">
        <f>IFERROR(IF(1*AB2423&gt;0,AB2423,V2423),V2423)</f>
        <v>2610.5122222222221</v>
      </c>
      <c r="S2423" s="108"/>
      <c r="T2423" s="101">
        <f>IFERROR(IF(LEFT($G2423,4)="xppm",AD2423/VLOOKUP($G2423,$K$11:$Z$28,T$1,0),IF(LEFT($J2423,1)="E",AD2423/VLOOKUP($J2423,$K$11:$Z$28,T$1,0),AD2423/T$6)),"")</f>
        <v>2620.61</v>
      </c>
      <c r="V2423" s="101">
        <f>IFERROR(IF(LEFT($G2423,4)="xppm",AF2423/VLOOKUP($G2423,$K$11:$Z$28,V$1,0),IF(LEFT($J2423,1)="E",AF2423/VLOOKUP($J2423,$K$11:$Z$28,V$1,0),AF2423/V$6)),"")</f>
        <v>2610.5122222222221</v>
      </c>
      <c r="X2423" s="101">
        <f>IFERROR(IF(LEFT($G2423,4)="xppm",AH2423/VLOOKUP($G2423,$K$11:$Z$28,X$1,0),IF(LEFT($J2423,1)="E",AH2423/VLOOKUP($J2423,$K$11:$Z$28,X$1,0),AH2423/X$6)),"")</f>
        <v>1105.2141666666666</v>
      </c>
      <c r="Z2423" s="101">
        <f>IFERROR(IF(LEFT($G2423,4)="xppm",AJ2423/VLOOKUP($G2423,$K$11:$Z$28,Z$1,0),IF(LEFT($J2423,1)="E",AJ2423/VLOOKUP($J2423,$K$11:$Z$28,Z$1,0),AJ2423/Z$6)),"")</f>
        <v>2551.9124999999999</v>
      </c>
      <c r="AA2423" s="108"/>
      <c r="AB2423" s="99">
        <f>IFERROR(IF(LEFT($G2423,4)="xppm",AL2423/VLOOKUP($G2423,$K$11:$Z$28,AB$1,0),IF(LEFT($J2423,1)="E",AL2423/VLOOKUP($J2423,$K$11:$AB$28,AB$1,0),AL2423/AB$6)),"")</f>
        <v>0</v>
      </c>
      <c r="AC2423" s="110"/>
      <c r="AD2423" s="14">
        <v>7861.83</v>
      </c>
      <c r="AE2423" s="14"/>
      <c r="AF2423" s="14">
        <v>23494.61</v>
      </c>
      <c r="AG2423" s="14"/>
      <c r="AH2423" s="14">
        <v>13262.57</v>
      </c>
      <c r="AI2423" s="14"/>
      <c r="AJ2423" s="14">
        <v>30622.95</v>
      </c>
      <c r="AK2423" s="65"/>
      <c r="AL2423" s="14">
        <v>0</v>
      </c>
      <c r="AM2423" s="65"/>
      <c r="AN2423" s="25">
        <v>1843.91</v>
      </c>
      <c r="AO2423" s="25">
        <v>3127.22</v>
      </c>
      <c r="AP2423" s="25">
        <v>2237.79</v>
      </c>
      <c r="AQ2423" s="25">
        <v>2813.97</v>
      </c>
      <c r="AR2423" s="25">
        <v>2570.16</v>
      </c>
      <c r="AS2423" s="25">
        <v>2570.16</v>
      </c>
      <c r="AT2423" s="25">
        <v>2669.17</v>
      </c>
      <c r="AU2423" s="25">
        <v>2846.83</v>
      </c>
      <c r="AV2423" s="25">
        <v>2162.4899999999998</v>
      </c>
      <c r="AW2423" s="25">
        <v>2568.5300000000002</v>
      </c>
      <c r="AX2423" s="25">
        <v>2710.52</v>
      </c>
      <c r="AY2423" s="25">
        <v>2582.7800000000002</v>
      </c>
      <c r="AZ2423" s="108"/>
      <c r="BA2423" s="10"/>
      <c r="BB2423" s="10"/>
      <c r="BC2423" s="10"/>
      <c r="BD2423" s="10"/>
      <c r="BE2423" s="10"/>
      <c r="BF2423" s="10"/>
      <c r="BG2423" s="10"/>
      <c r="BH2423" s="10"/>
      <c r="BI2423" s="10"/>
      <c r="BJ2423" s="10"/>
      <c r="BK2423" s="10"/>
      <c r="BL2423" s="10"/>
      <c r="BM2423" s="10"/>
      <c r="BN2423" s="10"/>
      <c r="BO2423" s="10"/>
      <c r="BP2423" s="10"/>
      <c r="BQ2423" s="10"/>
      <c r="BR2423" s="10"/>
      <c r="BS2423" s="10"/>
      <c r="BT2423" s="10"/>
      <c r="BU2423" s="10"/>
      <c r="BV2423" s="10"/>
      <c r="BW2423" s="10"/>
      <c r="BX2423" s="10"/>
      <c r="BY2423" s="10"/>
      <c r="BZ2423" s="10"/>
      <c r="CA2423" s="10"/>
      <c r="CB2423" s="10"/>
      <c r="CC2423" s="10"/>
      <c r="CD2423" s="10"/>
      <c r="CE2423" s="10"/>
      <c r="CF2423" s="10"/>
      <c r="CG2423" s="10"/>
      <c r="CH2423" s="10"/>
      <c r="CI2423" s="10"/>
      <c r="CJ2423" s="10"/>
      <c r="CK2423" s="10"/>
      <c r="CL2423" s="10"/>
      <c r="CM2423" s="10"/>
      <c r="CN2423" s="10"/>
      <c r="CO2423" s="10"/>
      <c r="CP2423" s="10"/>
      <c r="CQ2423" s="10"/>
      <c r="CR2423" s="10"/>
      <c r="CS2423" s="10"/>
      <c r="CT2423" s="10"/>
      <c r="CU2423" s="10"/>
      <c r="CV2423" s="10"/>
      <c r="CW2423" s="10"/>
      <c r="CX2423" s="10"/>
      <c r="CY2423" s="10"/>
      <c r="CZ2423" s="10"/>
      <c r="DA2423" s="10"/>
      <c r="DB2423" s="10"/>
      <c r="DC2423" s="10"/>
      <c r="DD2423" s="10"/>
      <c r="DE2423" s="10"/>
      <c r="DF2423" s="10"/>
      <c r="DG2423" s="10"/>
      <c r="DH2423" s="10"/>
      <c r="DI2423" s="10"/>
      <c r="DJ2423" s="10"/>
      <c r="DK2423" s="10"/>
      <c r="DL2423" s="10"/>
      <c r="DM2423" s="10"/>
      <c r="DN2423" s="10"/>
      <c r="DO2423" s="10"/>
      <c r="DP2423" s="10"/>
      <c r="DQ2423" s="10"/>
      <c r="DR2423" s="10"/>
      <c r="DS2423" s="10"/>
    </row>
    <row r="2424" spans="1:123" s="101" customFormat="1" ht="10.95" customHeight="1" x14ac:dyDescent="0.25">
      <c r="A2424" s="75" t="s">
        <v>348</v>
      </c>
      <c r="B2424" s="95" t="str">
        <f t="shared" si="680"/>
        <v>Bud02 2020,5013,'549000',14380.2233333333</v>
      </c>
      <c r="C2424" s="96">
        <f t="shared" si="681"/>
        <v>2020</v>
      </c>
      <c r="D2424" s="96">
        <v>5013</v>
      </c>
      <c r="E2424" s="97">
        <f>IF(LEFT(H2424,1) = "x",H2424,F2424)</f>
        <v>549000</v>
      </c>
      <c r="F2424" s="90">
        <v>549000</v>
      </c>
      <c r="G2424" s="98">
        <f>IF(""="",1,SUBSTITUTE(SUBSTITUTE("","xxp","xpp"),"xppm13","xppm08"))</f>
        <v>1</v>
      </c>
      <c r="H2424" s="98">
        <f>IF(""="",1,"")</f>
        <v>1</v>
      </c>
      <c r="I2424" s="98">
        <f>IF(""="",1,IF(LEFT("",1)&lt;&gt;"E","",1))</f>
        <v>1</v>
      </c>
      <c r="J2424" s="98">
        <f>IF(""="",1,IF(LEFT("",1)="E","",1))</f>
        <v>1</v>
      </c>
      <c r="K2424" s="99" t="s">
        <v>380</v>
      </c>
      <c r="L2424" s="91">
        <v>5013</v>
      </c>
      <c r="M2424" s="100" t="str">
        <f>IF(LEFT($G2424,4)="xppm","*","")</f>
        <v/>
      </c>
      <c r="N2424" s="101" t="str">
        <f>UPPER(TRIM("          COMPUTER HARDWARE/SOFTWARE"))</f>
        <v>COMPUTER HARDWARE/SOFTWARE</v>
      </c>
      <c r="P2424" s="102" t="s">
        <v>370</v>
      </c>
      <c r="R2424" s="109">
        <f>IFERROR(IF(1*AB2424&gt;0,AB2424,V2424),V2424)</f>
        <v>14380.223333333333</v>
      </c>
      <c r="S2424" s="108"/>
      <c r="T2424" s="101">
        <f>IFERROR(IF(LEFT($G2424,4)="xppm",AD2424/VLOOKUP($G2424,$K$11:$Z$28,T$1,0),IF(LEFT($J2424,1)="E",AD2424/VLOOKUP($J2424,$K$11:$Z$28,T$1,0),AD2424/T$6)),"")</f>
        <v>14287.476666666667</v>
      </c>
      <c r="V2424" s="101">
        <f>IFERROR(IF(LEFT($G2424,4)="xppm",AF2424/VLOOKUP($G2424,$K$11:$Z$28,V$1,0),IF(LEFT($J2424,1)="E",AF2424/VLOOKUP($J2424,$K$11:$Z$28,V$1,0),AF2424/V$6)),"")</f>
        <v>14380.223333333333</v>
      </c>
      <c r="X2424" s="101">
        <f>IFERROR(IF(LEFT($G2424,4)="xppm",AH2424/VLOOKUP($G2424,$K$11:$Z$28,X$1,0),IF(LEFT($J2424,1)="E",AH2424/VLOOKUP($J2424,$K$11:$Z$28,X$1,0),AH2424/X$6)),"")</f>
        <v>7512.3833333333341</v>
      </c>
      <c r="Z2424" s="101">
        <f>IFERROR(IF(LEFT($G2424,4)="xppm",AJ2424/VLOOKUP($G2424,$K$11:$Z$28,Z$1,0),IF(LEFT($J2424,1)="E",AJ2424/VLOOKUP($J2424,$K$11:$Z$28,Z$1,0),AJ2424/Z$6)),"")</f>
        <v>13912.171666666667</v>
      </c>
      <c r="AA2424" s="108"/>
      <c r="AB2424" s="99">
        <f>IFERROR(IF(LEFT($G2424,4)="xppm",AL2424/VLOOKUP($G2424,$K$11:$Z$28,AB$1,0),IF(LEFT($J2424,1)="E",AL2424/VLOOKUP($J2424,$K$11:$AB$28,AB$1,0),AL2424/AB$6)),"")</f>
        <v>0</v>
      </c>
      <c r="AC2424" s="110"/>
      <c r="AD2424" s="14">
        <v>42862.43</v>
      </c>
      <c r="AE2424" s="14"/>
      <c r="AF2424" s="14">
        <v>129422.01</v>
      </c>
      <c r="AG2424" s="14"/>
      <c r="AH2424" s="14">
        <v>90148.6</v>
      </c>
      <c r="AI2424" s="14"/>
      <c r="AJ2424" s="14">
        <v>166946.06</v>
      </c>
      <c r="AK2424" s="65"/>
      <c r="AL2424" s="14">
        <v>0</v>
      </c>
      <c r="AM2424" s="65"/>
      <c r="AN2424" s="25">
        <v>17635.73</v>
      </c>
      <c r="AO2424" s="25">
        <v>16884.689999999999</v>
      </c>
      <c r="AP2424" s="25">
        <v>18794.060000000001</v>
      </c>
      <c r="AQ2424" s="25">
        <v>15828.06</v>
      </c>
      <c r="AR2424" s="25">
        <v>15818.18</v>
      </c>
      <c r="AS2424" s="25">
        <v>15367.12</v>
      </c>
      <c r="AT2424" s="25">
        <v>14459.71</v>
      </c>
      <c r="AU2424" s="25">
        <v>14127.3</v>
      </c>
      <c r="AV2424" s="25">
        <v>10959.21</v>
      </c>
      <c r="AW2424" s="25">
        <v>14182.14</v>
      </c>
      <c r="AX2424" s="25">
        <v>14588</v>
      </c>
      <c r="AY2424" s="25">
        <v>14092.29</v>
      </c>
      <c r="AZ2424" s="108"/>
      <c r="BA2424" s="10"/>
      <c r="BB2424" s="10"/>
      <c r="BC2424" s="10"/>
      <c r="BD2424" s="10"/>
      <c r="BE2424" s="10"/>
      <c r="BF2424" s="10"/>
      <c r="BG2424" s="10"/>
      <c r="BH2424" s="10"/>
      <c r="BI2424" s="10"/>
      <c r="BJ2424" s="10"/>
      <c r="BK2424" s="10"/>
      <c r="BL2424" s="10"/>
      <c r="BM2424" s="10"/>
      <c r="BN2424" s="10"/>
      <c r="BO2424" s="10"/>
      <c r="BP2424" s="10"/>
      <c r="BQ2424" s="10"/>
      <c r="BR2424" s="10"/>
      <c r="BS2424" s="10"/>
      <c r="BT2424" s="10"/>
      <c r="BU2424" s="10"/>
      <c r="BV2424" s="10"/>
      <c r="BW2424" s="10"/>
      <c r="BX2424" s="10"/>
      <c r="BY2424" s="10"/>
      <c r="BZ2424" s="10"/>
      <c r="CA2424" s="10"/>
      <c r="CB2424" s="10"/>
      <c r="CC2424" s="10"/>
      <c r="CD2424" s="10"/>
      <c r="CE2424" s="10"/>
      <c r="CF2424" s="10"/>
      <c r="CG2424" s="10"/>
      <c r="CH2424" s="10"/>
      <c r="CI2424" s="10"/>
      <c r="CJ2424" s="10"/>
      <c r="CK2424" s="10"/>
      <c r="CL2424" s="10"/>
      <c r="CM2424" s="10"/>
      <c r="CN2424" s="10"/>
      <c r="CO2424" s="10"/>
      <c r="CP2424" s="10"/>
      <c r="CQ2424" s="10"/>
      <c r="CR2424" s="10"/>
      <c r="CS2424" s="10"/>
      <c r="CT2424" s="10"/>
      <c r="CU2424" s="10"/>
      <c r="CV2424" s="10"/>
      <c r="CW2424" s="10"/>
      <c r="CX2424" s="10"/>
      <c r="CY2424" s="10"/>
      <c r="CZ2424" s="10"/>
      <c r="DA2424" s="10"/>
      <c r="DB2424" s="10"/>
      <c r="DC2424" s="10"/>
      <c r="DD2424" s="10"/>
      <c r="DE2424" s="10"/>
      <c r="DF2424" s="10"/>
      <c r="DG2424" s="10"/>
      <c r="DH2424" s="10"/>
      <c r="DI2424" s="10"/>
      <c r="DJ2424" s="10"/>
      <c r="DK2424" s="10"/>
      <c r="DL2424" s="10"/>
      <c r="DM2424" s="10"/>
      <c r="DN2424" s="10"/>
      <c r="DO2424" s="10"/>
      <c r="DP2424" s="10"/>
      <c r="DQ2424" s="10"/>
      <c r="DR2424" s="10"/>
      <c r="DS2424" s="10"/>
    </row>
    <row r="2425" spans="1:123" s="101" customFormat="1" ht="10.95" customHeight="1" x14ac:dyDescent="0.25">
      <c r="A2425" s="75" t="s">
        <v>348</v>
      </c>
      <c r="B2425" s="95" t="str">
        <f t="shared" si="680"/>
        <v>Bud02 2020,5013,'550000',11330.3422222222</v>
      </c>
      <c r="C2425" s="96">
        <f t="shared" si="681"/>
        <v>2020</v>
      </c>
      <c r="D2425" s="96">
        <v>5013</v>
      </c>
      <c r="E2425" s="97">
        <f>IF(LEFT(H2425,1) = "x",H2425,F2425)</f>
        <v>550000</v>
      </c>
      <c r="F2425" s="90">
        <v>550000</v>
      </c>
      <c r="G2425" s="98">
        <f>IF(""="",1,SUBSTITUTE(SUBSTITUTE("","xxp","xpp"),"xppm13","xppm08"))</f>
        <v>1</v>
      </c>
      <c r="H2425" s="98">
        <f>IF(""="",1,"")</f>
        <v>1</v>
      </c>
      <c r="I2425" s="98">
        <f>IF(""="",1,IF(LEFT("",1)&lt;&gt;"E","",1))</f>
        <v>1</v>
      </c>
      <c r="J2425" s="98">
        <f>IF(""="",1,IF(LEFT("",1)="E","",1))</f>
        <v>1</v>
      </c>
      <c r="K2425" s="99" t="s">
        <v>381</v>
      </c>
      <c r="L2425" s="91">
        <v>5013</v>
      </c>
      <c r="M2425" s="100" t="str">
        <f>IF(LEFT($G2425,4)="xppm","*","")</f>
        <v/>
      </c>
      <c r="N2425" s="101" t="str">
        <f>UPPER(TRIM("          EMPLOYEE EXPENSES"))</f>
        <v>EMPLOYEE EXPENSES</v>
      </c>
      <c r="P2425" s="102" t="s">
        <v>382</v>
      </c>
      <c r="R2425" s="109">
        <f>IFERROR(IF(1*AB2425&gt;0,AB2425,V2425),V2425)</f>
        <v>11330.342222222222</v>
      </c>
      <c r="S2425" s="108"/>
      <c r="T2425" s="101">
        <f>IFERROR(IF(LEFT($G2425,4)="xppm",AD2425/VLOOKUP($G2425,$K$11:$Z$28,T$1,0),IF(LEFT($J2425,1)="E",AD2425/VLOOKUP($J2425,$K$11:$Z$28,T$1,0),AD2425/T$6)),"")</f>
        <v>14046.646666666667</v>
      </c>
      <c r="V2425" s="101">
        <f>IFERROR(IF(LEFT($G2425,4)="xppm",AF2425/VLOOKUP($G2425,$K$11:$Z$28,V$1,0),IF(LEFT($J2425,1)="E",AF2425/VLOOKUP($J2425,$K$11:$Z$28,V$1,0),AF2425/V$6)),"")</f>
        <v>11330.342222222222</v>
      </c>
      <c r="X2425" s="101">
        <f>IFERROR(IF(LEFT($G2425,4)="xppm",AH2425/VLOOKUP($G2425,$K$11:$Z$28,X$1,0),IF(LEFT($J2425,1)="E",AH2425/VLOOKUP($J2425,$K$11:$Z$28,X$1,0),AH2425/X$6)),"")</f>
        <v>3241.8241666666668</v>
      </c>
      <c r="Z2425" s="101">
        <f>IFERROR(IF(LEFT($G2425,4)="xppm",AJ2425/VLOOKUP($G2425,$K$11:$Z$28,Z$1,0),IF(LEFT($J2425,1)="E",AJ2425/VLOOKUP($J2425,$K$11:$Z$28,Z$1,0),AJ2425/Z$6)),"")</f>
        <v>7892.16</v>
      </c>
      <c r="AA2425" s="108"/>
      <c r="AB2425" s="99">
        <f>IFERROR(IF(LEFT($G2425,4)="xppm",AL2425/VLOOKUP($G2425,$K$11:$Z$28,AB$1,0),IF(LEFT($J2425,1)="E",AL2425/VLOOKUP($J2425,$K$11:$AB$28,AB$1,0),AL2425/AB$6)),"")</f>
        <v>0</v>
      </c>
      <c r="AC2425" s="110"/>
      <c r="AD2425" s="14">
        <v>42139.94</v>
      </c>
      <c r="AE2425" s="14"/>
      <c r="AF2425" s="14">
        <v>101973.08</v>
      </c>
      <c r="AG2425" s="14"/>
      <c r="AH2425" s="14">
        <v>38901.89</v>
      </c>
      <c r="AI2425" s="14"/>
      <c r="AJ2425" s="14">
        <v>94705.919999999998</v>
      </c>
      <c r="AK2425" s="65"/>
      <c r="AL2425" s="14">
        <v>0</v>
      </c>
      <c r="AM2425" s="65"/>
      <c r="AN2425" s="25">
        <v>6313.71</v>
      </c>
      <c r="AO2425" s="25">
        <v>5384.53</v>
      </c>
      <c r="AP2425" s="25">
        <v>8894.8700000000008</v>
      </c>
      <c r="AQ2425" s="25">
        <v>6377.93</v>
      </c>
      <c r="AR2425" s="25">
        <v>9830.93</v>
      </c>
      <c r="AS2425" s="25">
        <v>9158.2900000000009</v>
      </c>
      <c r="AT2425" s="25">
        <v>14989.26</v>
      </c>
      <c r="AU2425" s="25">
        <v>9260.89</v>
      </c>
      <c r="AV2425" s="25">
        <v>10215.84</v>
      </c>
      <c r="AW2425" s="25">
        <v>12047.61</v>
      </c>
      <c r="AX2425" s="25">
        <v>19803.89</v>
      </c>
      <c r="AY2425" s="25">
        <v>10288.44</v>
      </c>
      <c r="AZ2425" s="108"/>
      <c r="BA2425" s="10"/>
      <c r="BB2425" s="10"/>
      <c r="BC2425" s="10"/>
      <c r="BD2425" s="10"/>
      <c r="BE2425" s="10"/>
      <c r="BF2425" s="10"/>
      <c r="BG2425" s="10"/>
      <c r="BH2425" s="10"/>
      <c r="BI2425" s="10"/>
      <c r="BJ2425" s="10"/>
      <c r="BK2425" s="10"/>
      <c r="BL2425" s="10"/>
      <c r="BM2425" s="10"/>
      <c r="BN2425" s="10"/>
      <c r="BO2425" s="10"/>
      <c r="BP2425" s="10"/>
      <c r="BQ2425" s="10"/>
      <c r="BR2425" s="10"/>
      <c r="BS2425" s="10"/>
      <c r="BT2425" s="10"/>
      <c r="BU2425" s="10"/>
      <c r="BV2425" s="10"/>
      <c r="BW2425" s="10"/>
      <c r="BX2425" s="10"/>
      <c r="BY2425" s="10"/>
      <c r="BZ2425" s="10"/>
      <c r="CA2425" s="10"/>
      <c r="CB2425" s="10"/>
      <c r="CC2425" s="10"/>
      <c r="CD2425" s="10"/>
      <c r="CE2425" s="10"/>
      <c r="CF2425" s="10"/>
      <c r="CG2425" s="10"/>
      <c r="CH2425" s="10"/>
      <c r="CI2425" s="10"/>
      <c r="CJ2425" s="10"/>
      <c r="CK2425" s="10"/>
      <c r="CL2425" s="10"/>
      <c r="CM2425" s="10"/>
      <c r="CN2425" s="10"/>
      <c r="CO2425" s="10"/>
      <c r="CP2425" s="10"/>
      <c r="CQ2425" s="10"/>
      <c r="CR2425" s="10"/>
      <c r="CS2425" s="10"/>
      <c r="CT2425" s="10"/>
      <c r="CU2425" s="10"/>
      <c r="CV2425" s="10"/>
      <c r="CW2425" s="10"/>
      <c r="CX2425" s="10"/>
      <c r="CY2425" s="10"/>
      <c r="CZ2425" s="10"/>
      <c r="DA2425" s="10"/>
      <c r="DB2425" s="10"/>
      <c r="DC2425" s="10"/>
      <c r="DD2425" s="10"/>
      <c r="DE2425" s="10"/>
      <c r="DF2425" s="10"/>
      <c r="DG2425" s="10"/>
      <c r="DH2425" s="10"/>
      <c r="DI2425" s="10"/>
      <c r="DJ2425" s="10"/>
      <c r="DK2425" s="10"/>
      <c r="DL2425" s="10"/>
      <c r="DM2425" s="10"/>
      <c r="DN2425" s="10"/>
      <c r="DO2425" s="10"/>
      <c r="DP2425" s="10"/>
      <c r="DQ2425" s="10"/>
      <c r="DR2425" s="10"/>
      <c r="DS2425" s="10"/>
    </row>
    <row r="2426" spans="1:123" s="101" customFormat="1" ht="10.95" customHeight="1" x14ac:dyDescent="0.25">
      <c r="A2426" s="75" t="s">
        <v>348</v>
      </c>
      <c r="B2426" s="95" t="str">
        <f t="shared" si="680"/>
        <v>Bud02 2020,5013,'552000',7022.14333333333</v>
      </c>
      <c r="C2426" s="96">
        <f t="shared" si="681"/>
        <v>2020</v>
      </c>
      <c r="D2426" s="96">
        <v>5013</v>
      </c>
      <c r="E2426" s="97">
        <f>IF(LEFT(H2426,1) = "x",H2426,F2426)</f>
        <v>552000</v>
      </c>
      <c r="F2426" s="90">
        <v>552000</v>
      </c>
      <c r="G2426" s="98">
        <f>IF(""="",1,SUBSTITUTE(SUBSTITUTE("","xxp","xpp"),"xppm13","xppm08"))</f>
        <v>1</v>
      </c>
      <c r="H2426" s="98">
        <f>IF(""="",1,"")</f>
        <v>1</v>
      </c>
      <c r="I2426" s="98">
        <f>IF(""="",1,IF(LEFT("",1)&lt;&gt;"E","",1))</f>
        <v>1</v>
      </c>
      <c r="J2426" s="98">
        <f>IF(""="",1,IF(LEFT("",1)="E","",1))</f>
        <v>1</v>
      </c>
      <c r="K2426" s="99" t="s">
        <v>383</v>
      </c>
      <c r="L2426" s="91">
        <v>5013</v>
      </c>
      <c r="M2426" s="100" t="str">
        <f>IF(LEFT($G2426,4)="xppm","*","")</f>
        <v/>
      </c>
      <c r="N2426" s="101" t="str">
        <f>UPPER(TRIM("          OFFICE EXPENSES"))</f>
        <v>OFFICE EXPENSES</v>
      </c>
      <c r="P2426" s="102" t="s">
        <v>370</v>
      </c>
      <c r="R2426" s="109">
        <f>IFERROR(IF(1*AB2426&gt;0,AB2426,V2426),V2426)</f>
        <v>7022.1433333333334</v>
      </c>
      <c r="S2426" s="108"/>
      <c r="T2426" s="101">
        <f>IFERROR(IF(LEFT($G2426,4)="xppm",AD2426/VLOOKUP($G2426,$K$11:$Z$28,T$1,0),IF(LEFT($J2426,1)="E",AD2426/VLOOKUP($J2426,$K$11:$Z$28,T$1,0),AD2426/T$6)),"")</f>
        <v>6733.9833333333336</v>
      </c>
      <c r="V2426" s="101">
        <f>IFERROR(IF(LEFT($G2426,4)="xppm",AF2426/VLOOKUP($G2426,$K$11:$Z$28,V$1,0),IF(LEFT($J2426,1)="E",AF2426/VLOOKUP($J2426,$K$11:$Z$28,V$1,0),AF2426/V$6)),"")</f>
        <v>7022.1433333333334</v>
      </c>
      <c r="X2426" s="101">
        <f>IFERROR(IF(LEFT($G2426,4)="xppm",AH2426/VLOOKUP($G2426,$K$11:$Z$28,X$1,0),IF(LEFT($J2426,1)="E",AH2426/VLOOKUP($J2426,$K$11:$Z$28,X$1,0),AH2426/X$6)),"")</f>
        <v>3705.7000000000003</v>
      </c>
      <c r="Z2426" s="101">
        <f>IFERROR(IF(LEFT($G2426,4)="xppm",AJ2426/VLOOKUP($G2426,$K$11:$Z$28,Z$1,0),IF(LEFT($J2426,1)="E",AJ2426/VLOOKUP($J2426,$K$11:$Z$28,Z$1,0),AJ2426/Z$6)),"")</f>
        <v>5068.7791666666662</v>
      </c>
      <c r="AA2426" s="108"/>
      <c r="AB2426" s="99">
        <f>IFERROR(IF(LEFT($G2426,4)="xppm",AL2426/VLOOKUP($G2426,$K$11:$Z$28,AB$1,0),IF(LEFT($J2426,1)="E",AL2426/VLOOKUP($J2426,$K$11:$AB$28,AB$1,0),AL2426/AB$6)),"")</f>
        <v>0</v>
      </c>
      <c r="AC2426" s="110"/>
      <c r="AD2426" s="14">
        <v>20201.95</v>
      </c>
      <c r="AE2426" s="14"/>
      <c r="AF2426" s="14">
        <v>63199.29</v>
      </c>
      <c r="AG2426" s="14"/>
      <c r="AH2426" s="14">
        <v>44468.4</v>
      </c>
      <c r="AI2426" s="14"/>
      <c r="AJ2426" s="14">
        <v>60825.35</v>
      </c>
      <c r="AK2426" s="65"/>
      <c r="AL2426" s="14">
        <v>0</v>
      </c>
      <c r="AM2426" s="65"/>
      <c r="AN2426" s="25">
        <v>9117.23</v>
      </c>
      <c r="AO2426" s="25">
        <v>4541.34</v>
      </c>
      <c r="AP2426" s="25">
        <v>9459.49</v>
      </c>
      <c r="AQ2426" s="25">
        <v>4590.95</v>
      </c>
      <c r="AR2426" s="25">
        <v>8602.7999999999993</v>
      </c>
      <c r="AS2426" s="25">
        <v>5343.15</v>
      </c>
      <c r="AT2426" s="25">
        <v>8759.16</v>
      </c>
      <c r="AU2426" s="25">
        <v>10399.959999999999</v>
      </c>
      <c r="AV2426" s="25">
        <v>5301.32</v>
      </c>
      <c r="AW2426" s="25">
        <v>4200.01</v>
      </c>
      <c r="AX2426" s="25">
        <v>4015.25</v>
      </c>
      <c r="AY2426" s="25">
        <v>11986.69</v>
      </c>
      <c r="AZ2426" s="108"/>
      <c r="BA2426" s="10"/>
      <c r="BB2426" s="10"/>
      <c r="BC2426" s="10"/>
      <c r="BD2426" s="10"/>
      <c r="BE2426" s="10"/>
      <c r="BF2426" s="10"/>
      <c r="BG2426" s="10"/>
      <c r="BH2426" s="10"/>
      <c r="BI2426" s="10"/>
      <c r="BJ2426" s="10"/>
      <c r="BK2426" s="10"/>
      <c r="BL2426" s="10"/>
      <c r="BM2426" s="10"/>
      <c r="BN2426" s="10"/>
      <c r="BO2426" s="10"/>
      <c r="BP2426" s="10"/>
      <c r="BQ2426" s="10"/>
      <c r="BR2426" s="10"/>
      <c r="BS2426" s="10"/>
      <c r="BT2426" s="10"/>
      <c r="BU2426" s="10"/>
      <c r="BV2426" s="10"/>
      <c r="BW2426" s="10"/>
      <c r="BX2426" s="10"/>
      <c r="BY2426" s="10"/>
      <c r="BZ2426" s="10"/>
      <c r="CA2426" s="10"/>
      <c r="CB2426" s="10"/>
      <c r="CC2426" s="10"/>
      <c r="CD2426" s="10"/>
      <c r="CE2426" s="10"/>
      <c r="CF2426" s="10"/>
      <c r="CG2426" s="10"/>
      <c r="CH2426" s="10"/>
      <c r="CI2426" s="10"/>
      <c r="CJ2426" s="10"/>
      <c r="CK2426" s="10"/>
      <c r="CL2426" s="10"/>
      <c r="CM2426" s="10"/>
      <c r="CN2426" s="10"/>
      <c r="CO2426" s="10"/>
      <c r="CP2426" s="10"/>
      <c r="CQ2426" s="10"/>
      <c r="CR2426" s="10"/>
      <c r="CS2426" s="10"/>
      <c r="CT2426" s="10"/>
      <c r="CU2426" s="10"/>
      <c r="CV2426" s="10"/>
      <c r="CW2426" s="10"/>
      <c r="CX2426" s="10"/>
      <c r="CY2426" s="10"/>
      <c r="CZ2426" s="10"/>
      <c r="DA2426" s="10"/>
      <c r="DB2426" s="10"/>
      <c r="DC2426" s="10"/>
      <c r="DD2426" s="10"/>
      <c r="DE2426" s="10"/>
      <c r="DF2426" s="10"/>
      <c r="DG2426" s="10"/>
      <c r="DH2426" s="10"/>
      <c r="DI2426" s="10"/>
      <c r="DJ2426" s="10"/>
      <c r="DK2426" s="10"/>
      <c r="DL2426" s="10"/>
      <c r="DM2426" s="10"/>
      <c r="DN2426" s="10"/>
      <c r="DO2426" s="10"/>
      <c r="DP2426" s="10"/>
      <c r="DQ2426" s="10"/>
      <c r="DR2426" s="10"/>
      <c r="DS2426" s="10"/>
    </row>
    <row r="2427" spans="1:123" s="101" customFormat="1" ht="10.95" customHeight="1" x14ac:dyDescent="0.25">
      <c r="A2427" s="75" t="s">
        <v>348</v>
      </c>
      <c r="B2427" s="95" t="str">
        <f t="shared" si="680"/>
        <v>Bud02 2020,5013,'553500',3125.58444444444</v>
      </c>
      <c r="C2427" s="96">
        <f t="shared" si="681"/>
        <v>2020</v>
      </c>
      <c r="D2427" s="96">
        <v>5013</v>
      </c>
      <c r="E2427" s="97">
        <f>IF(LEFT(H2427,1) = "x",H2427,F2427)</f>
        <v>553500</v>
      </c>
      <c r="F2427" s="90">
        <v>553500</v>
      </c>
      <c r="G2427" s="98">
        <f>IF(""="",1,SUBSTITUTE(SUBSTITUTE("","xxp","xpp"),"xppm13","xppm08"))</f>
        <v>1</v>
      </c>
      <c r="H2427" s="98">
        <f>IF(""="",1,"")</f>
        <v>1</v>
      </c>
      <c r="I2427" s="98">
        <f>IF(""="",1,IF(LEFT("",1)&lt;&gt;"E","",1))</f>
        <v>1</v>
      </c>
      <c r="J2427" s="98">
        <f>IF(""="",1,IF(LEFT("",1)="E","",1))</f>
        <v>1</v>
      </c>
      <c r="K2427" s="99" t="s">
        <v>384</v>
      </c>
      <c r="L2427" s="91">
        <v>5013</v>
      </c>
      <c r="M2427" s="100" t="str">
        <f>IF(LEFT($G2427,4)="xppm","*","")</f>
        <v/>
      </c>
      <c r="N2427" s="101" t="str">
        <f>UPPER(TRIM("          TELEPHONE/CELL PHONE"))</f>
        <v>TELEPHONE/CELL PHONE</v>
      </c>
      <c r="P2427" s="102" t="s">
        <v>370</v>
      </c>
      <c r="R2427" s="109">
        <f>IFERROR(IF(1*AB2427&gt;0,AB2427,V2427),V2427)</f>
        <v>3125.5844444444442</v>
      </c>
      <c r="S2427" s="108"/>
      <c r="T2427" s="101">
        <f>IFERROR(IF(LEFT($G2427,4)="xppm",AD2427/VLOOKUP($G2427,$K$11:$Z$28,T$1,0),IF(LEFT($J2427,1)="E",AD2427/VLOOKUP($J2427,$K$11:$Z$28,T$1,0),AD2427/T$6)),"")</f>
        <v>3120.6333333333332</v>
      </c>
      <c r="V2427" s="101">
        <f>IFERROR(IF(LEFT($G2427,4)="xppm",AF2427/VLOOKUP($G2427,$K$11:$Z$28,V$1,0),IF(LEFT($J2427,1)="E",AF2427/VLOOKUP($J2427,$K$11:$Z$28,V$1,0),AF2427/V$6)),"")</f>
        <v>3125.5844444444442</v>
      </c>
      <c r="X2427" s="101">
        <f>IFERROR(IF(LEFT($G2427,4)="xppm",AH2427/VLOOKUP($G2427,$K$11:$Z$28,X$1,0),IF(LEFT($J2427,1)="E",AH2427/VLOOKUP($J2427,$K$11:$Z$28,X$1,0),AH2427/X$6)),"")</f>
        <v>1114.4683333333335</v>
      </c>
      <c r="Z2427" s="101">
        <f>IFERROR(IF(LEFT($G2427,4)="xppm",AJ2427/VLOOKUP($G2427,$K$11:$Z$28,Z$1,0),IF(LEFT($J2427,1)="E",AJ2427/VLOOKUP($J2427,$K$11:$Z$28,Z$1,0),AJ2427/Z$6)),"")</f>
        <v>1207.175</v>
      </c>
      <c r="AA2427" s="108"/>
      <c r="AB2427" s="99">
        <f>IFERROR(IF(LEFT($G2427,4)="xppm",AL2427/VLOOKUP($G2427,$K$11:$Z$28,AB$1,0),IF(LEFT($J2427,1)="E",AL2427/VLOOKUP($J2427,$K$11:$AB$28,AB$1,0),AL2427/AB$6)),"")</f>
        <v>0</v>
      </c>
      <c r="AC2427" s="110"/>
      <c r="AD2427" s="14">
        <v>9361.9</v>
      </c>
      <c r="AE2427" s="14"/>
      <c r="AF2427" s="14">
        <v>28130.26</v>
      </c>
      <c r="AG2427" s="14"/>
      <c r="AH2427" s="14">
        <v>13373.62</v>
      </c>
      <c r="AI2427" s="14"/>
      <c r="AJ2427" s="14">
        <v>14486.1</v>
      </c>
      <c r="AK2427" s="65"/>
      <c r="AL2427" s="14">
        <v>0</v>
      </c>
      <c r="AM2427" s="65"/>
      <c r="AN2427" s="25">
        <v>1958.71</v>
      </c>
      <c r="AO2427" s="25">
        <v>1888.07</v>
      </c>
      <c r="AP2427" s="25">
        <v>2714.8</v>
      </c>
      <c r="AQ2427" s="25">
        <v>2780.65</v>
      </c>
      <c r="AR2427" s="25">
        <v>2136.19</v>
      </c>
      <c r="AS2427" s="25">
        <v>2711.8</v>
      </c>
      <c r="AT2427" s="25">
        <v>4801.05</v>
      </c>
      <c r="AU2427" s="25">
        <v>3158.78</v>
      </c>
      <c r="AV2427" s="25">
        <v>3179.89</v>
      </c>
      <c r="AW2427" s="25">
        <v>2935.33</v>
      </c>
      <c r="AX2427" s="25">
        <v>3126.45</v>
      </c>
      <c r="AY2427" s="25">
        <v>3300.12</v>
      </c>
      <c r="AZ2427" s="108"/>
      <c r="BA2427" s="10"/>
      <c r="BB2427" s="10"/>
      <c r="BC2427" s="10"/>
      <c r="BD2427" s="10"/>
      <c r="BE2427" s="10"/>
      <c r="BF2427" s="10"/>
      <c r="BG2427" s="10"/>
      <c r="BH2427" s="10"/>
      <c r="BI2427" s="10"/>
      <c r="BJ2427" s="10"/>
      <c r="BK2427" s="10"/>
      <c r="BL2427" s="10"/>
      <c r="BM2427" s="10"/>
      <c r="BN2427" s="10"/>
      <c r="BO2427" s="10"/>
      <c r="BP2427" s="10"/>
      <c r="BQ2427" s="10"/>
      <c r="BR2427" s="10"/>
      <c r="BS2427" s="10"/>
      <c r="BT2427" s="10"/>
      <c r="BU2427" s="10"/>
      <c r="BV2427" s="10"/>
      <c r="BW2427" s="10"/>
      <c r="BX2427" s="10"/>
      <c r="BY2427" s="10"/>
      <c r="BZ2427" s="10"/>
      <c r="CA2427" s="10"/>
      <c r="CB2427" s="10"/>
      <c r="CC2427" s="10"/>
      <c r="CD2427" s="10"/>
      <c r="CE2427" s="10"/>
      <c r="CF2427" s="10"/>
      <c r="CG2427" s="10"/>
      <c r="CH2427" s="10"/>
      <c r="CI2427" s="10"/>
      <c r="CJ2427" s="10"/>
      <c r="CK2427" s="10"/>
      <c r="CL2427" s="10"/>
      <c r="CM2427" s="10"/>
      <c r="CN2427" s="10"/>
      <c r="CO2427" s="10"/>
      <c r="CP2427" s="10"/>
      <c r="CQ2427" s="10"/>
      <c r="CR2427" s="10"/>
      <c r="CS2427" s="10"/>
      <c r="CT2427" s="10"/>
      <c r="CU2427" s="10"/>
      <c r="CV2427" s="10"/>
      <c r="CW2427" s="10"/>
      <c r="CX2427" s="10"/>
      <c r="CY2427" s="10"/>
      <c r="CZ2427" s="10"/>
      <c r="DA2427" s="10"/>
      <c r="DB2427" s="10"/>
      <c r="DC2427" s="10"/>
      <c r="DD2427" s="10"/>
      <c r="DE2427" s="10"/>
      <c r="DF2427" s="10"/>
      <c r="DG2427" s="10"/>
      <c r="DH2427" s="10"/>
      <c r="DI2427" s="10"/>
      <c r="DJ2427" s="10"/>
      <c r="DK2427" s="10"/>
      <c r="DL2427" s="10"/>
      <c r="DM2427" s="10"/>
      <c r="DN2427" s="10"/>
      <c r="DO2427" s="10"/>
      <c r="DP2427" s="10"/>
      <c r="DQ2427" s="10"/>
      <c r="DR2427" s="10"/>
      <c r="DS2427" s="10"/>
    </row>
    <row r="2428" spans="1:123" s="101" customFormat="1" ht="10.95" customHeight="1" x14ac:dyDescent="0.25">
      <c r="A2428" s="75" t="s">
        <v>348</v>
      </c>
      <c r="B2428" s="95" t="str">
        <f t="shared" si="680"/>
        <v>Bud02 2020,5013,'555000',352.42</v>
      </c>
      <c r="C2428" s="96">
        <f t="shared" si="681"/>
        <v>2020</v>
      </c>
      <c r="D2428" s="96">
        <v>5013</v>
      </c>
      <c r="E2428" s="97">
        <f>IF(LEFT(H2428,1) = "x",H2428,F2428)</f>
        <v>555000</v>
      </c>
      <c r="F2428" s="90">
        <v>555000</v>
      </c>
      <c r="G2428" s="98">
        <f>IF(""="",1,SUBSTITUTE(SUBSTITUTE("","xxp","xpp"),"xppm13","xppm08"))</f>
        <v>1</v>
      </c>
      <c r="H2428" s="98">
        <f>IF(""="",1,"")</f>
        <v>1</v>
      </c>
      <c r="I2428" s="98">
        <f>IF(""="",1,IF(LEFT("",1)&lt;&gt;"E","",1))</f>
        <v>1</v>
      </c>
      <c r="J2428" s="98">
        <f>IF(""="",1,IF(LEFT("",1)="E","",1))</f>
        <v>1</v>
      </c>
      <c r="K2428" s="99" t="s">
        <v>385</v>
      </c>
      <c r="L2428" s="91">
        <v>5013</v>
      </c>
      <c r="M2428" s="100" t="str">
        <f>IF(LEFT($G2428,4)="xppm","*","")</f>
        <v/>
      </c>
      <c r="N2428" s="101" t="str">
        <f>UPPER(TRIM("          DONATIONS"))</f>
        <v>DONATIONS</v>
      </c>
      <c r="P2428" s="102" t="s">
        <v>386</v>
      </c>
      <c r="R2428" s="109">
        <f>IFERROR(IF(1*AB2428&gt;0,AB2428,V2428),V2428)</f>
        <v>352.42</v>
      </c>
      <c r="S2428" s="108"/>
      <c r="T2428" s="101">
        <f>IFERROR(IF(LEFT($G2428,4)="xppm",AD2428/VLOOKUP($G2428,$K$11:$Z$28,T$1,0),IF(LEFT($J2428,1)="E",AD2428/VLOOKUP($J2428,$K$11:$Z$28,T$1,0),AD2428/T$6)),"")</f>
        <v>303.03666666666669</v>
      </c>
      <c r="V2428" s="101">
        <f>IFERROR(IF(LEFT($G2428,4)="xppm",AF2428/VLOOKUP($G2428,$K$11:$Z$28,V$1,0),IF(LEFT($J2428,1)="E",AF2428/VLOOKUP($J2428,$K$11:$Z$28,V$1,0),AF2428/V$6)),"")</f>
        <v>352.42</v>
      </c>
      <c r="X2428" s="101">
        <f>IFERROR(IF(LEFT($G2428,4)="xppm",AH2428/VLOOKUP($G2428,$K$11:$Z$28,X$1,0),IF(LEFT($J2428,1)="E",AH2428/VLOOKUP($J2428,$K$11:$Z$28,X$1,0),AH2428/X$6)),"")</f>
        <v>253.9325</v>
      </c>
      <c r="Z2428" s="101">
        <f>IFERROR(IF(LEFT($G2428,4)="xppm",AJ2428/VLOOKUP($G2428,$K$11:$Z$28,Z$1,0),IF(LEFT($J2428,1)="E",AJ2428/VLOOKUP($J2428,$K$11:$Z$28,Z$1,0),AJ2428/Z$6)),"")</f>
        <v>536.6</v>
      </c>
      <c r="AA2428" s="108"/>
      <c r="AB2428" s="99">
        <f>IFERROR(IF(LEFT($G2428,4)="xppm",AL2428/VLOOKUP($G2428,$K$11:$Z$28,AB$1,0),IF(LEFT($J2428,1)="E",AL2428/VLOOKUP($J2428,$K$11:$AB$28,AB$1,0),AL2428/AB$6)),"")</f>
        <v>0</v>
      </c>
      <c r="AC2428" s="110"/>
      <c r="AD2428" s="14">
        <v>909.11</v>
      </c>
      <c r="AE2428" s="14"/>
      <c r="AF2428" s="14">
        <v>3171.78</v>
      </c>
      <c r="AG2428" s="14"/>
      <c r="AH2428" s="14">
        <v>3047.19</v>
      </c>
      <c r="AI2428" s="14"/>
      <c r="AJ2428" s="14">
        <v>6439.2</v>
      </c>
      <c r="AK2428" s="65"/>
      <c r="AL2428" s="14">
        <v>0</v>
      </c>
      <c r="AM2428" s="65"/>
      <c r="AN2428" s="25">
        <v>781.25</v>
      </c>
      <c r="AO2428" s="25">
        <v>382.14</v>
      </c>
      <c r="AP2428" s="25">
        <v>424</v>
      </c>
      <c r="AQ2428" s="25">
        <v>0</v>
      </c>
      <c r="AR2428" s="25">
        <v>1300</v>
      </c>
      <c r="AS2428" s="25">
        <v>667.23</v>
      </c>
      <c r="AT2428" s="25">
        <v>98.48</v>
      </c>
      <c r="AU2428" s="25">
        <v>98.48</v>
      </c>
      <c r="AV2428" s="25">
        <v>98.48</v>
      </c>
      <c r="AW2428" s="25">
        <v>697.48</v>
      </c>
      <c r="AX2428" s="25">
        <v>113.15</v>
      </c>
      <c r="AY2428" s="25">
        <v>98.48</v>
      </c>
      <c r="AZ2428" s="108"/>
      <c r="BA2428" s="10"/>
      <c r="BB2428" s="10"/>
      <c r="BC2428" s="10"/>
      <c r="BD2428" s="10"/>
      <c r="BE2428" s="10"/>
      <c r="BF2428" s="10"/>
      <c r="BG2428" s="10"/>
      <c r="BH2428" s="10"/>
      <c r="BI2428" s="10"/>
      <c r="BJ2428" s="10"/>
      <c r="BK2428" s="10"/>
      <c r="BL2428" s="10"/>
      <c r="BM2428" s="10"/>
      <c r="BN2428" s="10"/>
      <c r="BO2428" s="10"/>
      <c r="BP2428" s="10"/>
      <c r="BQ2428" s="10"/>
      <c r="BR2428" s="10"/>
      <c r="BS2428" s="10"/>
      <c r="BT2428" s="10"/>
      <c r="BU2428" s="10"/>
      <c r="BV2428" s="10"/>
      <c r="BW2428" s="10"/>
      <c r="BX2428" s="10"/>
      <c r="BY2428" s="10"/>
      <c r="BZ2428" s="10"/>
      <c r="CA2428" s="10"/>
      <c r="CB2428" s="10"/>
      <c r="CC2428" s="10"/>
      <c r="CD2428" s="10"/>
      <c r="CE2428" s="10"/>
      <c r="CF2428" s="10"/>
      <c r="CG2428" s="10"/>
      <c r="CH2428" s="10"/>
      <c r="CI2428" s="10"/>
      <c r="CJ2428" s="10"/>
      <c r="CK2428" s="10"/>
      <c r="CL2428" s="10"/>
      <c r="CM2428" s="10"/>
      <c r="CN2428" s="10"/>
      <c r="CO2428" s="10"/>
      <c r="CP2428" s="10"/>
      <c r="CQ2428" s="10"/>
      <c r="CR2428" s="10"/>
      <c r="CS2428" s="10"/>
      <c r="CT2428" s="10"/>
      <c r="CU2428" s="10"/>
      <c r="CV2428" s="10"/>
      <c r="CW2428" s="10"/>
      <c r="CX2428" s="10"/>
      <c r="CY2428" s="10"/>
      <c r="CZ2428" s="10"/>
      <c r="DA2428" s="10"/>
      <c r="DB2428" s="10"/>
      <c r="DC2428" s="10"/>
      <c r="DD2428" s="10"/>
      <c r="DE2428" s="10"/>
      <c r="DF2428" s="10"/>
      <c r="DG2428" s="10"/>
      <c r="DH2428" s="10"/>
      <c r="DI2428" s="10"/>
      <c r="DJ2428" s="10"/>
      <c r="DK2428" s="10"/>
      <c r="DL2428" s="10"/>
      <c r="DM2428" s="10"/>
      <c r="DN2428" s="10"/>
      <c r="DO2428" s="10"/>
      <c r="DP2428" s="10"/>
      <c r="DQ2428" s="10"/>
      <c r="DR2428" s="10"/>
      <c r="DS2428" s="10"/>
    </row>
    <row r="2429" spans="1:123" s="101" customFormat="1" ht="10.95" customHeight="1" x14ac:dyDescent="0.25">
      <c r="A2429" s="75" t="s">
        <v>348</v>
      </c>
      <c r="B2429" s="95" t="str">
        <f t="shared" si="680"/>
        <v>Bud02 2020,5013,'xga001',0.000956035271390064</v>
      </c>
      <c r="C2429" s="96">
        <f t="shared" si="681"/>
        <v>2020</v>
      </c>
      <c r="D2429" s="96">
        <v>5013</v>
      </c>
      <c r="E2429" s="97" t="str">
        <f>IF(LEFT(H2429,1) = "x",H2429,F2429)</f>
        <v>xga001</v>
      </c>
      <c r="F2429" s="90">
        <v>555500</v>
      </c>
      <c r="G2429" s="98">
        <f>IF(""="",1,SUBSTITUTE(SUBSTITUTE("","xxp","xpp"),"xppm13","xppm08"))</f>
        <v>1</v>
      </c>
      <c r="H2429" s="98" t="str">
        <f>IF("xga001"="",1,"xga001")</f>
        <v>xga001</v>
      </c>
      <c r="I2429" s="98">
        <f>IF("E1z"="",1,IF(LEFT("E1z",1)&lt;&gt;"E","E1z",1))</f>
        <v>1</v>
      </c>
      <c r="J2429" s="98" t="str">
        <f>IF("E1z"="",1,IF(LEFT("E1z",1)="E","E1z",1))</f>
        <v>E1z</v>
      </c>
      <c r="K2429" s="99" t="s">
        <v>387</v>
      </c>
      <c r="L2429" s="91">
        <v>5013</v>
      </c>
      <c r="M2429" s="100" t="str">
        <f>IF(LEFT($G2429,4)="xppm","*","")</f>
        <v/>
      </c>
      <c r="N2429" s="101" t="str">
        <f>UPPER(TRIM("          BAD DEBT"))</f>
        <v>BAD DEBT</v>
      </c>
      <c r="P2429" s="102" t="s">
        <v>388</v>
      </c>
      <c r="R2429" s="109">
        <f>IFERROR(IF(1*AB2429&gt;0,AB2429,V2429),V2429)</f>
        <v>9.56035271390064E-4</v>
      </c>
      <c r="S2429" s="108"/>
      <c r="T2429" s="101">
        <f>IFERROR(IF(LEFT($G2429,4)="xppm",AD2429/VLOOKUP($G2429,$K$11:$Z$28,T$1,0),IF(LEFT($J2429,1)="E",AD2429/VLOOKUP($J2429,$K$11:$Z$28,T$1,0),AD2429/T$6)),"")</f>
        <v>9.4895544395118573E-4</v>
      </c>
      <c r="V2429" s="101">
        <f>IFERROR(IF(LEFT($G2429,4)="xppm",AF2429/VLOOKUP($G2429,$K$11:$Z$28,V$1,0),IF(LEFT($J2429,1)="E",AF2429/VLOOKUP($J2429,$K$11:$Z$28,V$1,0),AF2429/V$6)),"")</f>
        <v>9.56035271390064E-4</v>
      </c>
      <c r="X2429" s="101">
        <f>IFERROR(IF(LEFT($G2429,4)="xppm",AH2429/VLOOKUP($G2429,$K$11:$Z$28,X$1,0),IF(LEFT($J2429,1)="E",AH2429/VLOOKUP($J2429,$K$11:$Z$28,X$1,0),AH2429/X$6)),"")</f>
        <v>4.5957576560205288E-4</v>
      </c>
      <c r="Z2429" s="101">
        <f>IFERROR(IF(LEFT($G2429,4)="xppm",AJ2429/VLOOKUP($G2429,$K$11:$Z$28,Z$1,0),IF(LEFT($J2429,1)="E",AJ2429/VLOOKUP($J2429,$K$11:$Z$28,Z$1,0),AJ2429/Z$6)),"")</f>
        <v>1.0786323209425706E-3</v>
      </c>
      <c r="AA2429" s="108"/>
      <c r="AB2429" s="99" t="str">
        <f>IFERROR(IF(LEFT($G2429,4)="xppm",AL2429/VLOOKUP($G2429,$K$11:$Z$28,AB$1,0),IF(LEFT($J2429,1)="E",AL2429/VLOOKUP($J2429,$K$11:$AB$28,AB$1,0),AL2429/AB$6)),"")</f>
        <v/>
      </c>
      <c r="AC2429" s="110"/>
      <c r="AD2429" s="14">
        <v>105181.68</v>
      </c>
      <c r="AE2429" s="14"/>
      <c r="AF2429" s="14">
        <v>318697.84999999998</v>
      </c>
      <c r="AG2429" s="14"/>
      <c r="AH2429" s="14">
        <v>166650.98000000001</v>
      </c>
      <c r="AI2429" s="14"/>
      <c r="AJ2429" s="14">
        <v>455066.22053300001</v>
      </c>
      <c r="AK2429" s="65"/>
      <c r="AL2429" s="14">
        <v>0</v>
      </c>
      <c r="AM2429" s="65"/>
      <c r="AN2429" s="25">
        <v>29247.85</v>
      </c>
      <c r="AO2429" s="25">
        <v>26745.87</v>
      </c>
      <c r="AP2429" s="25">
        <v>29183.78</v>
      </c>
      <c r="AQ2429" s="25">
        <v>37968.29</v>
      </c>
      <c r="AR2429" s="25">
        <v>33678.86</v>
      </c>
      <c r="AS2429" s="25">
        <v>36041.410000000003</v>
      </c>
      <c r="AT2429" s="25">
        <v>34360.21</v>
      </c>
      <c r="AU2429" s="25">
        <v>36438.720000000001</v>
      </c>
      <c r="AV2429" s="25">
        <v>35028.68</v>
      </c>
      <c r="AW2429" s="25">
        <v>35693.43</v>
      </c>
      <c r="AX2429" s="25">
        <v>34380.660000000003</v>
      </c>
      <c r="AY2429" s="25">
        <v>35107.589999999997</v>
      </c>
      <c r="AZ2429" s="108"/>
      <c r="BA2429" s="10"/>
      <c r="BB2429" s="10"/>
      <c r="BC2429" s="10"/>
      <c r="BD2429" s="10"/>
      <c r="BE2429" s="10"/>
      <c r="BF2429" s="10"/>
      <c r="BG2429" s="10"/>
      <c r="BH2429" s="10"/>
      <c r="BI2429" s="10"/>
      <c r="BJ2429" s="10"/>
      <c r="BK2429" s="10"/>
      <c r="BL2429" s="10"/>
      <c r="BM2429" s="10"/>
      <c r="BN2429" s="10"/>
      <c r="BO2429" s="10"/>
      <c r="BP2429" s="10"/>
      <c r="BQ2429" s="10"/>
      <c r="BR2429" s="10"/>
      <c r="BS2429" s="10"/>
      <c r="BT2429" s="10"/>
      <c r="BU2429" s="10"/>
      <c r="BV2429" s="10"/>
      <c r="BW2429" s="10"/>
      <c r="BX2429" s="10"/>
      <c r="BY2429" s="10"/>
      <c r="BZ2429" s="10"/>
      <c r="CA2429" s="10"/>
      <c r="CB2429" s="10"/>
      <c r="CC2429" s="10"/>
      <c r="CD2429" s="10"/>
      <c r="CE2429" s="10"/>
      <c r="CF2429" s="10"/>
      <c r="CG2429" s="10"/>
      <c r="CH2429" s="10"/>
      <c r="CI2429" s="10"/>
      <c r="CJ2429" s="10"/>
      <c r="CK2429" s="10"/>
      <c r="CL2429" s="10"/>
      <c r="CM2429" s="10"/>
      <c r="CN2429" s="10"/>
      <c r="CO2429" s="10"/>
      <c r="CP2429" s="10"/>
      <c r="CQ2429" s="10"/>
      <c r="CR2429" s="10"/>
      <c r="CS2429" s="10"/>
      <c r="CT2429" s="10"/>
      <c r="CU2429" s="10"/>
      <c r="CV2429" s="10"/>
      <c r="CW2429" s="10"/>
      <c r="CX2429" s="10"/>
      <c r="CY2429" s="10"/>
      <c r="CZ2429" s="10"/>
      <c r="DA2429" s="10"/>
      <c r="DB2429" s="10"/>
      <c r="DC2429" s="10"/>
      <c r="DD2429" s="10"/>
      <c r="DE2429" s="10"/>
      <c r="DF2429" s="10"/>
      <c r="DG2429" s="10"/>
      <c r="DH2429" s="10"/>
      <c r="DI2429" s="10"/>
      <c r="DJ2429" s="10"/>
      <c r="DK2429" s="10"/>
      <c r="DL2429" s="10"/>
      <c r="DM2429" s="10"/>
      <c r="DN2429" s="10"/>
      <c r="DO2429" s="10"/>
      <c r="DP2429" s="10"/>
      <c r="DQ2429" s="10"/>
      <c r="DR2429" s="10"/>
      <c r="DS2429" s="10"/>
    </row>
    <row r="2430" spans="1:123" s="101" customFormat="1" ht="10.95" customHeight="1" x14ac:dyDescent="0.25">
      <c r="A2430" s="75" t="s">
        <v>348</v>
      </c>
      <c r="B2430" s="95" t="str">
        <f t="shared" si="680"/>
        <v>Bud02 2020,5013,'556000',138341.568888889</v>
      </c>
      <c r="C2430" s="96">
        <f t="shared" si="681"/>
        <v>2020</v>
      </c>
      <c r="D2430" s="96">
        <v>5013</v>
      </c>
      <c r="E2430" s="97">
        <f>IF(LEFT(H2430,1) = "x",H2430,F2430)</f>
        <v>556000</v>
      </c>
      <c r="F2430" s="90">
        <v>556000</v>
      </c>
      <c r="G2430" s="98">
        <f>IF(""="",1,SUBSTITUTE(SUBSTITUTE("","xxp","xpp"),"xppm13","xppm08"))</f>
        <v>1</v>
      </c>
      <c r="H2430" s="98">
        <f>IF(""="",1,"")</f>
        <v>1</v>
      </c>
      <c r="I2430" s="98">
        <f>IF(""="",1,IF(LEFT("",1)&lt;&gt;"E","",1))</f>
        <v>1</v>
      </c>
      <c r="J2430" s="98">
        <f>IF(""="",1,IF(LEFT("",1)="E","",1))</f>
        <v>1</v>
      </c>
      <c r="K2430" s="99" t="s">
        <v>389</v>
      </c>
      <c r="L2430" s="91">
        <v>5013</v>
      </c>
      <c r="M2430" s="100" t="str">
        <f>IF(LEFT($G2430,4)="xppm","*","")</f>
        <v/>
      </c>
      <c r="N2430" s="101" t="str">
        <f>UPPER(TRIM("          MEDICAID BED TAX"))</f>
        <v>MEDICAID BED TAX</v>
      </c>
      <c r="P2430" s="102" t="s">
        <v>356</v>
      </c>
      <c r="R2430" s="109">
        <f>IFERROR(IF(1*AB2430&gt;0,AB2430,V2430),V2430)</f>
        <v>138341.5688888889</v>
      </c>
      <c r="S2430" s="108"/>
      <c r="T2430" s="101">
        <f>IFERROR(IF(LEFT($G2430,4)="xppm",AD2430/VLOOKUP($G2430,$K$11:$Z$28,T$1,0),IF(LEFT($J2430,1)="E",AD2430/VLOOKUP($J2430,$K$11:$Z$28,T$1,0),AD2430/T$6)),"")</f>
        <v>150278.58666666667</v>
      </c>
      <c r="V2430" s="101">
        <f>IFERROR(IF(LEFT($G2430,4)="xppm",AF2430/VLOOKUP($G2430,$K$11:$Z$28,V$1,0),IF(LEFT($J2430,1)="E",AF2430/VLOOKUP($J2430,$K$11:$Z$28,V$1,0),AF2430/V$6)),"")</f>
        <v>138341.5688888889</v>
      </c>
      <c r="X2430" s="101">
        <f>IFERROR(IF(LEFT($G2430,4)="xppm",AH2430/VLOOKUP($G2430,$K$11:$Z$28,X$1,0),IF(LEFT($J2430,1)="E",AH2430/VLOOKUP($J2430,$K$11:$Z$28,X$1,0),AH2430/X$6)),"")</f>
        <v>67972.735000000001</v>
      </c>
      <c r="Z2430" s="101">
        <f>IFERROR(IF(LEFT($G2430,4)="xppm",AJ2430/VLOOKUP($G2430,$K$11:$Z$28,Z$1,0),IF(LEFT($J2430,1)="E",AJ2430/VLOOKUP($J2430,$K$11:$Z$28,Z$1,0),AJ2430/Z$6)),"")</f>
        <v>132373.51</v>
      </c>
      <c r="AA2430" s="108"/>
      <c r="AB2430" s="99">
        <f>IFERROR(IF(LEFT($G2430,4)="xppm",AL2430/VLOOKUP($G2430,$K$11:$Z$28,AB$1,0),IF(LEFT($J2430,1)="E",AL2430/VLOOKUP($J2430,$K$11:$AB$28,AB$1,0),AL2430/AB$6)),"")</f>
        <v>0</v>
      </c>
      <c r="AC2430" s="110"/>
      <c r="AD2430" s="14">
        <v>450835.76</v>
      </c>
      <c r="AE2430" s="14"/>
      <c r="AF2430" s="14">
        <v>1245074.1200000001</v>
      </c>
      <c r="AG2430" s="14"/>
      <c r="AH2430" s="14">
        <v>815672.82</v>
      </c>
      <c r="AI2430" s="14"/>
      <c r="AJ2430" s="14">
        <v>1588482.12</v>
      </c>
      <c r="AK2430" s="65"/>
      <c r="AL2430" s="14">
        <v>0</v>
      </c>
      <c r="AM2430" s="65"/>
      <c r="AN2430" s="25">
        <v>139517.88</v>
      </c>
      <c r="AO2430" s="25">
        <v>139517.88</v>
      </c>
      <c r="AP2430" s="25">
        <v>118083.42</v>
      </c>
      <c r="AQ2430" s="25">
        <v>132373.06</v>
      </c>
      <c r="AR2430" s="25">
        <v>132373.06</v>
      </c>
      <c r="AS2430" s="25">
        <v>132373.06</v>
      </c>
      <c r="AT2430" s="25">
        <v>132373.06</v>
      </c>
      <c r="AU2430" s="25">
        <v>132373.06</v>
      </c>
      <c r="AV2430" s="25">
        <v>132373.06</v>
      </c>
      <c r="AW2430" s="25">
        <v>132373.06</v>
      </c>
      <c r="AX2430" s="25">
        <v>159231.35</v>
      </c>
      <c r="AY2430" s="25">
        <v>159231.35</v>
      </c>
      <c r="AZ2430" s="108"/>
      <c r="BA2430" s="10"/>
      <c r="BB2430" s="10"/>
      <c r="BC2430" s="10"/>
      <c r="BD2430" s="10"/>
      <c r="BE2430" s="10"/>
      <c r="BF2430" s="10"/>
      <c r="BG2430" s="10"/>
      <c r="BH2430" s="10"/>
      <c r="BI2430" s="10"/>
      <c r="BJ2430" s="10"/>
      <c r="BK2430" s="10"/>
      <c r="BL2430" s="10"/>
      <c r="BM2430" s="10"/>
      <c r="BN2430" s="10"/>
      <c r="BO2430" s="10"/>
      <c r="BP2430" s="10"/>
      <c r="BQ2430" s="10"/>
      <c r="BR2430" s="10"/>
      <c r="BS2430" s="10"/>
      <c r="BT2430" s="10"/>
      <c r="BU2430" s="10"/>
      <c r="BV2430" s="10"/>
      <c r="BW2430" s="10"/>
      <c r="BX2430" s="10"/>
      <c r="BY2430" s="10"/>
      <c r="BZ2430" s="10"/>
      <c r="CA2430" s="10"/>
      <c r="CB2430" s="10"/>
      <c r="CC2430" s="10"/>
      <c r="CD2430" s="10"/>
      <c r="CE2430" s="10"/>
      <c r="CF2430" s="10"/>
      <c r="CG2430" s="10"/>
      <c r="CH2430" s="10"/>
      <c r="CI2430" s="10"/>
      <c r="CJ2430" s="10"/>
      <c r="CK2430" s="10"/>
      <c r="CL2430" s="10"/>
      <c r="CM2430" s="10"/>
      <c r="CN2430" s="10"/>
      <c r="CO2430" s="10"/>
      <c r="CP2430" s="10"/>
      <c r="CQ2430" s="10"/>
      <c r="CR2430" s="10"/>
      <c r="CS2430" s="10"/>
      <c r="CT2430" s="10"/>
      <c r="CU2430" s="10"/>
      <c r="CV2430" s="10"/>
      <c r="CW2430" s="10"/>
      <c r="CX2430" s="10"/>
      <c r="CY2430" s="10"/>
      <c r="CZ2430" s="10"/>
      <c r="DA2430" s="10"/>
      <c r="DB2430" s="10"/>
      <c r="DC2430" s="10"/>
      <c r="DD2430" s="10"/>
      <c r="DE2430" s="10"/>
      <c r="DF2430" s="10"/>
      <c r="DG2430" s="10"/>
      <c r="DH2430" s="10"/>
      <c r="DI2430" s="10"/>
      <c r="DJ2430" s="10"/>
      <c r="DK2430" s="10"/>
      <c r="DL2430" s="10"/>
      <c r="DM2430" s="10"/>
      <c r="DN2430" s="10"/>
      <c r="DO2430" s="10"/>
      <c r="DP2430" s="10"/>
      <c r="DQ2430" s="10"/>
      <c r="DR2430" s="10"/>
      <c r="DS2430" s="10"/>
    </row>
    <row r="2431" spans="1:123" ht="4.05" customHeight="1" x14ac:dyDescent="0.25">
      <c r="A2431" s="75" t="s">
        <v>348</v>
      </c>
      <c r="E2431" s="111"/>
      <c r="F2431" s="112"/>
      <c r="T2431" s="25"/>
      <c r="U2431" s="25"/>
      <c r="V2431" s="25"/>
      <c r="W2431" s="25"/>
      <c r="X2431" s="25"/>
      <c r="Y2431" s="25"/>
      <c r="Z2431" s="25"/>
      <c r="AA2431" s="25"/>
      <c r="AB2431" s="14"/>
      <c r="AC2431" s="14"/>
    </row>
    <row r="2432" spans="1:123" s="86" customFormat="1" ht="15" customHeight="1" x14ac:dyDescent="0.25">
      <c r="A2432" s="75" t="s">
        <v>348</v>
      </c>
      <c r="B2432" s="80"/>
      <c r="C2432" s="80"/>
      <c r="D2432" s="80"/>
      <c r="E2432" s="81"/>
      <c r="F2432" s="82"/>
      <c r="G2432" s="81"/>
      <c r="H2432" s="81"/>
      <c r="I2432" s="81"/>
      <c r="J2432" s="81"/>
      <c r="K2432" s="81"/>
      <c r="L2432" s="83">
        <f>L2433</f>
        <v>5013</v>
      </c>
      <c r="M2432" s="84" t="s">
        <v>390</v>
      </c>
      <c r="N2432" s="84"/>
      <c r="O2432" s="84"/>
      <c r="P2432" s="84"/>
      <c r="Q2432" s="84"/>
      <c r="R2432" s="84"/>
      <c r="S2432" s="84"/>
      <c r="T2432" s="84"/>
      <c r="U2432" s="84"/>
      <c r="V2432" s="84"/>
      <c r="W2432" s="84"/>
      <c r="X2432" s="84"/>
      <c r="Y2432" s="84"/>
      <c r="Z2432" s="84"/>
      <c r="AA2432" s="84"/>
      <c r="AB2432" s="81"/>
      <c r="AC2432" s="81"/>
      <c r="AD2432" s="14"/>
      <c r="AE2432" s="14"/>
      <c r="AF2432" s="14"/>
      <c r="AG2432" s="14"/>
      <c r="AH2432" s="14"/>
      <c r="AI2432" s="14"/>
      <c r="AJ2432" s="14"/>
      <c r="AK2432" s="14"/>
      <c r="AL2432" s="14"/>
      <c r="AM2432" s="14"/>
      <c r="AN2432" s="85"/>
      <c r="AO2432" s="85"/>
      <c r="AP2432" s="85"/>
      <c r="AQ2432" s="85"/>
      <c r="AR2432" s="85"/>
      <c r="AS2432" s="85"/>
      <c r="AT2432" s="85"/>
      <c r="AU2432" s="85"/>
      <c r="AV2432" s="85"/>
      <c r="AW2432" s="85"/>
      <c r="AX2432" s="85"/>
      <c r="AY2432" s="85"/>
      <c r="AZ2432" s="84"/>
      <c r="BA2432" s="10"/>
      <c r="BB2432" s="10"/>
      <c r="BC2432" s="10"/>
      <c r="BD2432" s="10"/>
      <c r="BE2432" s="10"/>
      <c r="BF2432" s="10"/>
      <c r="BG2432" s="10"/>
      <c r="BH2432" s="10"/>
      <c r="BI2432" s="10"/>
      <c r="BJ2432" s="10"/>
      <c r="BK2432" s="10"/>
      <c r="BL2432" s="10"/>
      <c r="BM2432" s="10"/>
      <c r="BN2432" s="10"/>
      <c r="BO2432" s="10"/>
      <c r="BP2432" s="10"/>
      <c r="BQ2432" s="10"/>
      <c r="BR2432" s="10"/>
      <c r="BS2432" s="10"/>
      <c r="BT2432" s="10"/>
      <c r="BU2432" s="10"/>
      <c r="BV2432" s="10"/>
      <c r="BW2432" s="10"/>
      <c r="BX2432" s="10"/>
      <c r="BY2432" s="10"/>
      <c r="BZ2432" s="10"/>
      <c r="CA2432" s="10"/>
      <c r="CB2432" s="10"/>
      <c r="CC2432" s="10"/>
      <c r="CD2432" s="10"/>
      <c r="CE2432" s="10"/>
      <c r="CF2432" s="10"/>
      <c r="CG2432" s="10"/>
      <c r="CH2432" s="10"/>
      <c r="CI2432" s="10"/>
      <c r="CJ2432" s="10"/>
      <c r="CK2432" s="10"/>
      <c r="CL2432" s="10"/>
      <c r="CM2432" s="10"/>
      <c r="CN2432" s="10"/>
      <c r="CO2432" s="10"/>
      <c r="CP2432" s="10"/>
      <c r="CQ2432" s="10"/>
      <c r="CR2432" s="10"/>
      <c r="CS2432" s="10"/>
      <c r="CT2432" s="10"/>
      <c r="CU2432" s="10"/>
      <c r="CV2432" s="10"/>
      <c r="CW2432" s="10"/>
      <c r="CX2432" s="10"/>
      <c r="CY2432" s="10"/>
      <c r="CZ2432" s="10"/>
      <c r="DA2432" s="10"/>
      <c r="DB2432" s="10"/>
      <c r="DC2432" s="10"/>
      <c r="DD2432" s="10"/>
      <c r="DE2432" s="10"/>
      <c r="DF2432" s="10"/>
      <c r="DG2432" s="10"/>
      <c r="DH2432" s="10"/>
      <c r="DI2432" s="10"/>
      <c r="DJ2432" s="10"/>
      <c r="DK2432" s="10"/>
      <c r="DL2432" s="10"/>
      <c r="DM2432" s="10"/>
      <c r="DN2432" s="10"/>
      <c r="DO2432" s="10"/>
      <c r="DP2432" s="10"/>
      <c r="DQ2432" s="10"/>
      <c r="DR2432" s="10"/>
      <c r="DS2432" s="10"/>
    </row>
    <row r="2433" spans="1:123" s="101" customFormat="1" ht="10.95" customHeight="1" x14ac:dyDescent="0.25">
      <c r="A2433" s="75" t="s">
        <v>348</v>
      </c>
      <c r="B2433" s="95" t="str">
        <f t="shared" ref="B2433:B2435" si="682">IF(E2433&gt;0,"Bud02 " &amp; C2433 &amp;","&amp;D2433&amp;",'"&amp;E2433&amp;"',"&amp;1*R2433)</f>
        <v>Bud02 2020,5013,'557500',14500</v>
      </c>
      <c r="C2433" s="96">
        <f t="shared" ref="C2433:C2435" si="683">$E$5</f>
        <v>2020</v>
      </c>
      <c r="D2433" s="96">
        <v>5013</v>
      </c>
      <c r="E2433" s="97">
        <f>IF(LEFT(H2433,1) = "x",H2433,F2433)</f>
        <v>557500</v>
      </c>
      <c r="F2433" s="90">
        <v>557500</v>
      </c>
      <c r="G2433" s="98">
        <f>IF(""="",1,SUBSTITUTE(SUBSTITUTE("","xxp","xpp"),"xppm13","xppm08"))</f>
        <v>1</v>
      </c>
      <c r="H2433" s="98">
        <f>IF(""="",1,"")</f>
        <v>1</v>
      </c>
      <c r="I2433" s="98">
        <f>IF(""="",1,IF(LEFT("",1)&lt;&gt;"E","",1))</f>
        <v>1</v>
      </c>
      <c r="J2433" s="98">
        <f>IF(""="",1,IF(LEFT("",1)="E","",1))</f>
        <v>1</v>
      </c>
      <c r="K2433" s="99" t="s">
        <v>391</v>
      </c>
      <c r="L2433" s="91">
        <v>5013</v>
      </c>
      <c r="M2433" s="100" t="str">
        <f>IF(LEFT($G2433,4)="xppm","*","")</f>
        <v/>
      </c>
      <c r="N2433" s="101" t="str">
        <f>UPPER(TRIM("          REAL ESTATE TAXES"))</f>
        <v>REAL ESTATE TAXES</v>
      </c>
      <c r="P2433" s="102" t="s">
        <v>356</v>
      </c>
      <c r="R2433" s="109">
        <f>IFERROR(IF(1*AB2433&gt;0,AB2433,V2433),V2433)</f>
        <v>14500</v>
      </c>
      <c r="S2433" s="108"/>
      <c r="T2433" s="101">
        <f>IFERROR(IF(LEFT($G2433,4)="xppm",AD2433/VLOOKUP($G2433,$K$11:$Z$28,T$1,0),IF(LEFT($J2433,1)="E",AD2433/VLOOKUP($J2433,$K$11:$Z$28,T$1,0),AD2433/T$6)),"")</f>
        <v>14500</v>
      </c>
      <c r="V2433" s="101">
        <f>IFERROR(IF(LEFT($G2433,4)="xppm",AF2433/VLOOKUP($G2433,$K$11:$Z$28,V$1,0),IF(LEFT($J2433,1)="E",AF2433/VLOOKUP($J2433,$K$11:$Z$28,V$1,0),AF2433/V$6)),"")</f>
        <v>14500</v>
      </c>
      <c r="X2433" s="101">
        <f>IFERROR(IF(LEFT($G2433,4)="xppm",AH2433/VLOOKUP($G2433,$K$11:$Z$28,X$1,0),IF(LEFT($J2433,1)="E",AH2433/VLOOKUP($J2433,$K$11:$Z$28,X$1,0),AH2433/X$6)),"")</f>
        <v>9214.4541666666664</v>
      </c>
      <c r="Z2433" s="101">
        <f>IFERROR(IF(LEFT($G2433,4)="xppm",AJ2433/VLOOKUP($G2433,$K$11:$Z$28,Z$1,0),IF(LEFT($J2433,1)="E",AJ2433/VLOOKUP($J2433,$K$11:$Z$28,Z$1,0),AJ2433/Z$6)),"")</f>
        <v>14500</v>
      </c>
      <c r="AA2433" s="108"/>
      <c r="AB2433" s="99">
        <f>IFERROR(IF(LEFT($G2433,4)="xppm",AL2433/VLOOKUP($G2433,$K$11:$Z$28,AB$1,0),IF(LEFT($J2433,1)="E",AL2433/VLOOKUP($J2433,$K$11:$AB$28,AB$1,0),AL2433/AB$6)),"")</f>
        <v>0</v>
      </c>
      <c r="AC2433" s="110"/>
      <c r="AD2433" s="14">
        <v>43500</v>
      </c>
      <c r="AE2433" s="14"/>
      <c r="AF2433" s="14">
        <v>130500</v>
      </c>
      <c r="AG2433" s="14"/>
      <c r="AH2433" s="14">
        <v>110573.45</v>
      </c>
      <c r="AI2433" s="14"/>
      <c r="AJ2433" s="14">
        <v>174000</v>
      </c>
      <c r="AK2433" s="65"/>
      <c r="AL2433" s="14">
        <v>0</v>
      </c>
      <c r="AM2433" s="65"/>
      <c r="AN2433" s="25">
        <v>16545</v>
      </c>
      <c r="AO2433" s="25">
        <v>16545</v>
      </c>
      <c r="AP2433" s="25">
        <v>60938.45</v>
      </c>
      <c r="AQ2433" s="25">
        <v>14500</v>
      </c>
      <c r="AR2433" s="25">
        <v>14500</v>
      </c>
      <c r="AS2433" s="25">
        <v>14500</v>
      </c>
      <c r="AT2433" s="25">
        <v>14500</v>
      </c>
      <c r="AU2433" s="25">
        <v>14500</v>
      </c>
      <c r="AV2433" s="25">
        <v>14500</v>
      </c>
      <c r="AW2433" s="25">
        <v>14500</v>
      </c>
      <c r="AX2433" s="25">
        <v>14500</v>
      </c>
      <c r="AY2433" s="25">
        <v>14500</v>
      </c>
      <c r="AZ2433" s="108"/>
      <c r="BA2433" s="10"/>
      <c r="BB2433" s="10"/>
      <c r="BC2433" s="10"/>
      <c r="BD2433" s="10"/>
      <c r="BE2433" s="10"/>
      <c r="BF2433" s="10"/>
      <c r="BG2433" s="10"/>
      <c r="BH2433" s="10"/>
      <c r="BI2433" s="10"/>
      <c r="BJ2433" s="10"/>
      <c r="BK2433" s="10"/>
      <c r="BL2433" s="10"/>
      <c r="BM2433" s="10"/>
      <c r="BN2433" s="10"/>
      <c r="BO2433" s="10"/>
      <c r="BP2433" s="10"/>
      <c r="BQ2433" s="10"/>
      <c r="BR2433" s="10"/>
      <c r="BS2433" s="10"/>
      <c r="BT2433" s="10"/>
      <c r="BU2433" s="10"/>
      <c r="BV2433" s="10"/>
      <c r="BW2433" s="10"/>
      <c r="BX2433" s="10"/>
      <c r="BY2433" s="10"/>
      <c r="BZ2433" s="10"/>
      <c r="CA2433" s="10"/>
      <c r="CB2433" s="10"/>
      <c r="CC2433" s="10"/>
      <c r="CD2433" s="10"/>
      <c r="CE2433" s="10"/>
      <c r="CF2433" s="10"/>
      <c r="CG2433" s="10"/>
      <c r="CH2433" s="10"/>
      <c r="CI2433" s="10"/>
      <c r="CJ2433" s="10"/>
      <c r="CK2433" s="10"/>
      <c r="CL2433" s="10"/>
      <c r="CM2433" s="10"/>
      <c r="CN2433" s="10"/>
      <c r="CO2433" s="10"/>
      <c r="CP2433" s="10"/>
      <c r="CQ2433" s="10"/>
      <c r="CR2433" s="10"/>
      <c r="CS2433" s="10"/>
      <c r="CT2433" s="10"/>
      <c r="CU2433" s="10"/>
      <c r="CV2433" s="10"/>
      <c r="CW2433" s="10"/>
      <c r="CX2433" s="10"/>
      <c r="CY2433" s="10"/>
      <c r="CZ2433" s="10"/>
      <c r="DA2433" s="10"/>
      <c r="DB2433" s="10"/>
      <c r="DC2433" s="10"/>
      <c r="DD2433" s="10"/>
      <c r="DE2433" s="10"/>
      <c r="DF2433" s="10"/>
      <c r="DG2433" s="10"/>
      <c r="DH2433" s="10"/>
      <c r="DI2433" s="10"/>
      <c r="DJ2433" s="10"/>
      <c r="DK2433" s="10"/>
      <c r="DL2433" s="10"/>
      <c r="DM2433" s="10"/>
      <c r="DN2433" s="10"/>
      <c r="DO2433" s="10"/>
      <c r="DP2433" s="10"/>
      <c r="DQ2433" s="10"/>
      <c r="DR2433" s="10"/>
      <c r="DS2433" s="10"/>
    </row>
    <row r="2434" spans="1:123" s="101" customFormat="1" ht="10.95" customHeight="1" x14ac:dyDescent="0.25">
      <c r="A2434" s="75" t="s">
        <v>348</v>
      </c>
      <c r="B2434" s="95" t="str">
        <f t="shared" si="682"/>
        <v>Bud02 2020,5013,'558000',26484.7588888889</v>
      </c>
      <c r="C2434" s="96">
        <f t="shared" si="683"/>
        <v>2020</v>
      </c>
      <c r="D2434" s="96">
        <v>5013</v>
      </c>
      <c r="E2434" s="97">
        <f>IF(LEFT(H2434,1) = "x",H2434,F2434)</f>
        <v>558000</v>
      </c>
      <c r="F2434" s="90">
        <v>558000</v>
      </c>
      <c r="G2434" s="98">
        <f>IF(""="",1,SUBSTITUTE(SUBSTITUTE("","xxp","xpp"),"xppm13","xppm08"))</f>
        <v>1</v>
      </c>
      <c r="H2434" s="98">
        <f>IF(""="",1,"")</f>
        <v>1</v>
      </c>
      <c r="I2434" s="98">
        <f>IF(""="",1,IF(LEFT("",1)&lt;&gt;"E","",1))</f>
        <v>1</v>
      </c>
      <c r="J2434" s="98">
        <f>IF(""="",1,IF(LEFT("",1)="E","",1))</f>
        <v>1</v>
      </c>
      <c r="K2434" s="99" t="s">
        <v>392</v>
      </c>
      <c r="L2434" s="91">
        <v>5013</v>
      </c>
      <c r="M2434" s="100" t="str">
        <f>IF(LEFT($G2434,4)="xppm","*","")</f>
        <v/>
      </c>
      <c r="N2434" s="101" t="str">
        <f>UPPER(TRIM("          INSURANCE - GENERAL LIABILITY"))</f>
        <v>INSURANCE - GENERAL LIABILITY</v>
      </c>
      <c r="P2434" s="102" t="s">
        <v>359</v>
      </c>
      <c r="R2434" s="109">
        <f>IFERROR(IF(1*AB2434&gt;0,AB2434,V2434),V2434)</f>
        <v>26484.758888888886</v>
      </c>
      <c r="S2434" s="108"/>
      <c r="T2434" s="101">
        <f>IFERROR(IF(LEFT($G2434,4)="xppm",AD2434/VLOOKUP($G2434,$K$11:$Z$28,T$1,0),IF(LEFT($J2434,1)="E",AD2434/VLOOKUP($J2434,$K$11:$Z$28,T$1,0),AD2434/T$6)),"")</f>
        <v>25509.14333333333</v>
      </c>
      <c r="V2434" s="101">
        <f>IFERROR(IF(LEFT($G2434,4)="xppm",AF2434/VLOOKUP($G2434,$K$11:$Z$28,V$1,0),IF(LEFT($J2434,1)="E",AF2434/VLOOKUP($J2434,$K$11:$Z$28,V$1,0),AF2434/V$6)),"")</f>
        <v>26484.758888888886</v>
      </c>
      <c r="X2434" s="101">
        <f>IFERROR(IF(LEFT($G2434,4)="xppm",AH2434/VLOOKUP($G2434,$K$11:$Z$28,X$1,0),IF(LEFT($J2434,1)="E",AH2434/VLOOKUP($J2434,$K$11:$Z$28,X$1,0),AH2434/X$6)),"")</f>
        <v>16898.170833333334</v>
      </c>
      <c r="Z2434" s="101">
        <f>IFERROR(IF(LEFT($G2434,4)="xppm",AJ2434/VLOOKUP($G2434,$K$11:$Z$28,Z$1,0),IF(LEFT($J2434,1)="E",AJ2434/VLOOKUP($J2434,$K$11:$Z$28,Z$1,0),AJ2434/Z$6)),"")</f>
        <v>27750.13</v>
      </c>
      <c r="AA2434" s="108"/>
      <c r="AB2434" s="99">
        <f>IFERROR(IF(LEFT($G2434,4)="xppm",AL2434/VLOOKUP($G2434,$K$11:$Z$28,AB$1,0),IF(LEFT($J2434,1)="E",AL2434/VLOOKUP($J2434,$K$11:$AB$28,AB$1,0),AL2434/AB$6)),"")</f>
        <v>0</v>
      </c>
      <c r="AC2434" s="110"/>
      <c r="AD2434" s="14">
        <v>76527.429999999993</v>
      </c>
      <c r="AE2434" s="14"/>
      <c r="AF2434" s="14">
        <v>238362.83</v>
      </c>
      <c r="AG2434" s="14"/>
      <c r="AH2434" s="14">
        <v>202778.05</v>
      </c>
      <c r="AI2434" s="14"/>
      <c r="AJ2434" s="14">
        <v>333001.56</v>
      </c>
      <c r="AK2434" s="65"/>
      <c r="AL2434" s="14">
        <v>0</v>
      </c>
      <c r="AM2434" s="65"/>
      <c r="AN2434" s="25">
        <v>33511.379999999997</v>
      </c>
      <c r="AO2434" s="25">
        <v>33511.379999999997</v>
      </c>
      <c r="AP2434" s="25">
        <v>33511.379999999997</v>
      </c>
      <c r="AQ2434" s="25">
        <v>27811.51</v>
      </c>
      <c r="AR2434" s="25">
        <v>27811.51</v>
      </c>
      <c r="AS2434" s="25">
        <v>27811.51</v>
      </c>
      <c r="AT2434" s="25">
        <v>27729.67</v>
      </c>
      <c r="AU2434" s="25">
        <v>25335.599999999999</v>
      </c>
      <c r="AV2434" s="25">
        <v>25335.599999999999</v>
      </c>
      <c r="AW2434" s="25">
        <v>25335.57</v>
      </c>
      <c r="AX2434" s="25">
        <v>25595.93</v>
      </c>
      <c r="AY2434" s="25">
        <v>25595.93</v>
      </c>
      <c r="AZ2434" s="108"/>
      <c r="BA2434" s="10"/>
      <c r="BB2434" s="10"/>
      <c r="BC2434" s="10"/>
      <c r="BD2434" s="10"/>
      <c r="BE2434" s="10"/>
      <c r="BF2434" s="10"/>
      <c r="BG2434" s="10"/>
      <c r="BH2434" s="10"/>
      <c r="BI2434" s="10"/>
      <c r="BJ2434" s="10"/>
      <c r="BK2434" s="10"/>
      <c r="BL2434" s="10"/>
      <c r="BM2434" s="10"/>
      <c r="BN2434" s="10"/>
      <c r="BO2434" s="10"/>
      <c r="BP2434" s="10"/>
      <c r="BQ2434" s="10"/>
      <c r="BR2434" s="10"/>
      <c r="BS2434" s="10"/>
      <c r="BT2434" s="10"/>
      <c r="BU2434" s="10"/>
      <c r="BV2434" s="10"/>
      <c r="BW2434" s="10"/>
      <c r="BX2434" s="10"/>
      <c r="BY2434" s="10"/>
      <c r="BZ2434" s="10"/>
      <c r="CA2434" s="10"/>
      <c r="CB2434" s="10"/>
      <c r="CC2434" s="10"/>
      <c r="CD2434" s="10"/>
      <c r="CE2434" s="10"/>
      <c r="CF2434" s="10"/>
      <c r="CG2434" s="10"/>
      <c r="CH2434" s="10"/>
      <c r="CI2434" s="10"/>
      <c r="CJ2434" s="10"/>
      <c r="CK2434" s="10"/>
      <c r="CL2434" s="10"/>
      <c r="CM2434" s="10"/>
      <c r="CN2434" s="10"/>
      <c r="CO2434" s="10"/>
      <c r="CP2434" s="10"/>
      <c r="CQ2434" s="10"/>
      <c r="CR2434" s="10"/>
      <c r="CS2434" s="10"/>
      <c r="CT2434" s="10"/>
      <c r="CU2434" s="10"/>
      <c r="CV2434" s="10"/>
      <c r="CW2434" s="10"/>
      <c r="CX2434" s="10"/>
      <c r="CY2434" s="10"/>
      <c r="CZ2434" s="10"/>
      <c r="DA2434" s="10"/>
      <c r="DB2434" s="10"/>
      <c r="DC2434" s="10"/>
      <c r="DD2434" s="10"/>
      <c r="DE2434" s="10"/>
      <c r="DF2434" s="10"/>
      <c r="DG2434" s="10"/>
      <c r="DH2434" s="10"/>
      <c r="DI2434" s="10"/>
      <c r="DJ2434" s="10"/>
      <c r="DK2434" s="10"/>
      <c r="DL2434" s="10"/>
      <c r="DM2434" s="10"/>
      <c r="DN2434" s="10"/>
      <c r="DO2434" s="10"/>
      <c r="DP2434" s="10"/>
      <c r="DQ2434" s="10"/>
      <c r="DR2434" s="10"/>
      <c r="DS2434" s="10"/>
    </row>
    <row r="2435" spans="1:123" s="101" customFormat="1" ht="10.95" customHeight="1" x14ac:dyDescent="0.25">
      <c r="A2435" s="75" t="s">
        <v>348</v>
      </c>
      <c r="B2435" s="95" t="str">
        <f t="shared" si="682"/>
        <v>Bud02 2020,5013,'558200',2273.33555555556</v>
      </c>
      <c r="C2435" s="96">
        <f t="shared" si="683"/>
        <v>2020</v>
      </c>
      <c r="D2435" s="96">
        <v>5013</v>
      </c>
      <c r="E2435" s="97">
        <f>IF(LEFT(H2435,1) = "x",H2435,F2435)</f>
        <v>558200</v>
      </c>
      <c r="F2435" s="90">
        <v>558200</v>
      </c>
      <c r="G2435" s="98">
        <f>IF(""="",1,SUBSTITUTE(SUBSTITUTE("","xxp","xpp"),"xppm13","xppm08"))</f>
        <v>1</v>
      </c>
      <c r="H2435" s="98">
        <f>IF(""="",1,"")</f>
        <v>1</v>
      </c>
      <c r="I2435" s="98">
        <f>IF(""="",1,IF(LEFT("",1)&lt;&gt;"E","",1))</f>
        <v>1</v>
      </c>
      <c r="J2435" s="98">
        <f>IF(""="",1,IF(LEFT("",1)="E","",1))</f>
        <v>1</v>
      </c>
      <c r="K2435" s="99" t="s">
        <v>393</v>
      </c>
      <c r="L2435" s="91">
        <v>5013</v>
      </c>
      <c r="M2435" s="100" t="str">
        <f>IF(LEFT($G2435,4)="xppm","*","")</f>
        <v/>
      </c>
      <c r="N2435" s="101" t="str">
        <f>UPPER(TRIM("          INSURANCE - PROPERTY/FLOOD"))</f>
        <v>INSURANCE - PROPERTY/FLOOD</v>
      </c>
      <c r="P2435" s="102" t="s">
        <v>359</v>
      </c>
      <c r="R2435" s="109">
        <f>IFERROR(IF(1*AB2435&gt;0,AB2435,V2435),V2435)</f>
        <v>2273.3355555555554</v>
      </c>
      <c r="S2435" s="108"/>
      <c r="T2435" s="101">
        <f>IFERROR(IF(LEFT($G2435,4)="xppm",AD2435/VLOOKUP($G2435,$K$11:$Z$28,T$1,0),IF(LEFT($J2435,1)="E",AD2435/VLOOKUP($J2435,$K$11:$Z$28,T$1,0),AD2435/T$6)),"")</f>
        <v>2273.3466666666668</v>
      </c>
      <c r="V2435" s="101">
        <f>IFERROR(IF(LEFT($G2435,4)="xppm",AF2435/VLOOKUP($G2435,$K$11:$Z$28,V$1,0),IF(LEFT($J2435,1)="E",AF2435/VLOOKUP($J2435,$K$11:$Z$28,V$1,0),AF2435/V$6)),"")</f>
        <v>2273.3355555555554</v>
      </c>
      <c r="X2435" s="101">
        <f>IFERROR(IF(LEFT($G2435,4)="xppm",AH2435/VLOOKUP($G2435,$K$11:$Z$28,X$1,0),IF(LEFT($J2435,1)="E",AH2435/VLOOKUP($J2435,$K$11:$Z$28,X$1,0),AH2435/X$6)),"")</f>
        <v>956.94166666666661</v>
      </c>
      <c r="Z2435" s="101">
        <f>IFERROR(IF(LEFT($G2435,4)="xppm",AJ2435/VLOOKUP($G2435,$K$11:$Z$28,Z$1,0),IF(LEFT($J2435,1)="E",AJ2435/VLOOKUP($J2435,$K$11:$Z$28,Z$1,0),AJ2435/Z$6)),"")</f>
        <v>2273.33</v>
      </c>
      <c r="AA2435" s="108"/>
      <c r="AB2435" s="99">
        <f>IFERROR(IF(LEFT($G2435,4)="xppm",AL2435/VLOOKUP($G2435,$K$11:$Z$28,AB$1,0),IF(LEFT($J2435,1)="E",AL2435/VLOOKUP($J2435,$K$11:$AB$28,AB$1,0),AL2435/AB$6)),"")</f>
        <v>0</v>
      </c>
      <c r="AC2435" s="110"/>
      <c r="AD2435" s="14">
        <v>6820.04</v>
      </c>
      <c r="AE2435" s="14"/>
      <c r="AF2435" s="14">
        <v>20460.02</v>
      </c>
      <c r="AG2435" s="14"/>
      <c r="AH2435" s="14">
        <v>11483.3</v>
      </c>
      <c r="AI2435" s="14"/>
      <c r="AJ2435" s="14">
        <v>27279.96</v>
      </c>
      <c r="AK2435" s="65"/>
      <c r="AL2435" s="14">
        <v>0</v>
      </c>
      <c r="AM2435" s="65"/>
      <c r="AN2435" s="25">
        <v>2273.33</v>
      </c>
      <c r="AO2435" s="25">
        <v>2273.33</v>
      </c>
      <c r="AP2435" s="25">
        <v>2273.33</v>
      </c>
      <c r="AQ2435" s="25">
        <v>2273.33</v>
      </c>
      <c r="AR2435" s="25">
        <v>2273.33</v>
      </c>
      <c r="AS2435" s="25">
        <v>2273.33</v>
      </c>
      <c r="AT2435" s="25">
        <v>2273.33</v>
      </c>
      <c r="AU2435" s="25">
        <v>2273.33</v>
      </c>
      <c r="AV2435" s="25">
        <v>2273.33</v>
      </c>
      <c r="AW2435" s="25">
        <v>2273.37</v>
      </c>
      <c r="AX2435" s="25">
        <v>2273.34</v>
      </c>
      <c r="AY2435" s="25">
        <v>2273.33</v>
      </c>
      <c r="AZ2435" s="108"/>
      <c r="BA2435" s="10"/>
      <c r="BB2435" s="10"/>
      <c r="BC2435" s="10"/>
      <c r="BD2435" s="10"/>
      <c r="BE2435" s="10"/>
      <c r="BF2435" s="10"/>
      <c r="BG2435" s="10"/>
      <c r="BH2435" s="10"/>
      <c r="BI2435" s="10"/>
      <c r="BJ2435" s="10"/>
      <c r="BK2435" s="10"/>
      <c r="BL2435" s="10"/>
      <c r="BM2435" s="10"/>
      <c r="BN2435" s="10"/>
      <c r="BO2435" s="10"/>
      <c r="BP2435" s="10"/>
      <c r="BQ2435" s="10"/>
      <c r="BR2435" s="10"/>
      <c r="BS2435" s="10"/>
      <c r="BT2435" s="10"/>
      <c r="BU2435" s="10"/>
      <c r="BV2435" s="10"/>
      <c r="BW2435" s="10"/>
      <c r="BX2435" s="10"/>
      <c r="BY2435" s="10"/>
      <c r="BZ2435" s="10"/>
      <c r="CA2435" s="10"/>
      <c r="CB2435" s="10"/>
      <c r="CC2435" s="10"/>
      <c r="CD2435" s="10"/>
      <c r="CE2435" s="10"/>
      <c r="CF2435" s="10"/>
      <c r="CG2435" s="10"/>
      <c r="CH2435" s="10"/>
      <c r="CI2435" s="10"/>
      <c r="CJ2435" s="10"/>
      <c r="CK2435" s="10"/>
      <c r="CL2435" s="10"/>
      <c r="CM2435" s="10"/>
      <c r="CN2435" s="10"/>
      <c r="CO2435" s="10"/>
      <c r="CP2435" s="10"/>
      <c r="CQ2435" s="10"/>
      <c r="CR2435" s="10"/>
      <c r="CS2435" s="10"/>
      <c r="CT2435" s="10"/>
      <c r="CU2435" s="10"/>
      <c r="CV2435" s="10"/>
      <c r="CW2435" s="10"/>
      <c r="CX2435" s="10"/>
      <c r="CY2435" s="10"/>
      <c r="CZ2435" s="10"/>
      <c r="DA2435" s="10"/>
      <c r="DB2435" s="10"/>
      <c r="DC2435" s="10"/>
      <c r="DD2435" s="10"/>
      <c r="DE2435" s="10"/>
      <c r="DF2435" s="10"/>
      <c r="DG2435" s="10"/>
      <c r="DH2435" s="10"/>
      <c r="DI2435" s="10"/>
      <c r="DJ2435" s="10"/>
      <c r="DK2435" s="10"/>
      <c r="DL2435" s="10"/>
      <c r="DM2435" s="10"/>
      <c r="DN2435" s="10"/>
      <c r="DO2435" s="10"/>
      <c r="DP2435" s="10"/>
      <c r="DQ2435" s="10"/>
      <c r="DR2435" s="10"/>
      <c r="DS2435" s="10"/>
    </row>
    <row r="2436" spans="1:123" ht="4.05" customHeight="1" x14ac:dyDescent="0.25">
      <c r="A2436" s="75" t="s">
        <v>348</v>
      </c>
      <c r="E2436" s="111"/>
      <c r="F2436" s="112"/>
      <c r="T2436" s="25"/>
      <c r="U2436" s="25"/>
      <c r="V2436" s="25"/>
      <c r="W2436" s="25"/>
      <c r="X2436" s="25"/>
      <c r="Y2436" s="25"/>
      <c r="Z2436" s="25"/>
      <c r="AA2436" s="25"/>
      <c r="AB2436" s="14"/>
      <c r="AC2436" s="14"/>
    </row>
    <row r="2437" spans="1:123" s="86" customFormat="1" ht="15" customHeight="1" x14ac:dyDescent="0.25">
      <c r="A2437" s="75" t="s">
        <v>348</v>
      </c>
      <c r="B2437" s="80"/>
      <c r="C2437" s="80"/>
      <c r="D2437" s="80"/>
      <c r="E2437" s="81"/>
      <c r="F2437" s="82"/>
      <c r="G2437" s="81"/>
      <c r="H2437" s="81"/>
      <c r="I2437" s="81"/>
      <c r="J2437" s="81"/>
      <c r="K2437" s="81"/>
      <c r="L2437" s="83">
        <f>L2438</f>
        <v>5013</v>
      </c>
      <c r="M2437" s="84" t="s">
        <v>394</v>
      </c>
      <c r="N2437" s="84"/>
      <c r="O2437" s="84"/>
      <c r="P2437" s="84"/>
      <c r="Q2437" s="84"/>
      <c r="R2437" s="84"/>
      <c r="S2437" s="84"/>
      <c r="T2437" s="84"/>
      <c r="U2437" s="84"/>
      <c r="V2437" s="84"/>
      <c r="W2437" s="84"/>
      <c r="X2437" s="84"/>
      <c r="Y2437" s="84"/>
      <c r="Z2437" s="84"/>
      <c r="AA2437" s="84"/>
      <c r="AB2437" s="81"/>
      <c r="AC2437" s="81"/>
      <c r="AD2437" s="14"/>
      <c r="AE2437" s="14"/>
      <c r="AF2437" s="14"/>
      <c r="AG2437" s="14"/>
      <c r="AH2437" s="14"/>
      <c r="AI2437" s="14"/>
      <c r="AJ2437" s="14"/>
      <c r="AK2437" s="14"/>
      <c r="AL2437" s="14"/>
      <c r="AM2437" s="14"/>
      <c r="AN2437" s="85"/>
      <c r="AO2437" s="85"/>
      <c r="AP2437" s="85"/>
      <c r="AQ2437" s="85"/>
      <c r="AR2437" s="85"/>
      <c r="AS2437" s="85"/>
      <c r="AT2437" s="85"/>
      <c r="AU2437" s="85"/>
      <c r="AV2437" s="85"/>
      <c r="AW2437" s="85"/>
      <c r="AX2437" s="85"/>
      <c r="AY2437" s="85"/>
      <c r="AZ2437" s="84"/>
      <c r="BA2437" s="10"/>
      <c r="BB2437" s="10"/>
      <c r="BC2437" s="10"/>
      <c r="BD2437" s="10"/>
      <c r="BE2437" s="10"/>
      <c r="BF2437" s="10"/>
      <c r="BG2437" s="10"/>
      <c r="BH2437" s="10"/>
      <c r="BI2437" s="10"/>
      <c r="BJ2437" s="10"/>
      <c r="BK2437" s="10"/>
      <c r="BL2437" s="10"/>
      <c r="BM2437" s="10"/>
      <c r="BN2437" s="10"/>
      <c r="BO2437" s="10"/>
      <c r="BP2437" s="10"/>
      <c r="BQ2437" s="10"/>
      <c r="BR2437" s="10"/>
      <c r="BS2437" s="10"/>
      <c r="BT2437" s="10"/>
      <c r="BU2437" s="10"/>
      <c r="BV2437" s="10"/>
      <c r="BW2437" s="10"/>
      <c r="BX2437" s="10"/>
      <c r="BY2437" s="10"/>
      <c r="BZ2437" s="10"/>
      <c r="CA2437" s="10"/>
      <c r="CB2437" s="10"/>
      <c r="CC2437" s="10"/>
      <c r="CD2437" s="10"/>
      <c r="CE2437" s="10"/>
      <c r="CF2437" s="10"/>
      <c r="CG2437" s="10"/>
      <c r="CH2437" s="10"/>
      <c r="CI2437" s="10"/>
      <c r="CJ2437" s="10"/>
      <c r="CK2437" s="10"/>
      <c r="CL2437" s="10"/>
      <c r="CM2437" s="10"/>
      <c r="CN2437" s="10"/>
      <c r="CO2437" s="10"/>
      <c r="CP2437" s="10"/>
      <c r="CQ2437" s="10"/>
      <c r="CR2437" s="10"/>
      <c r="CS2437" s="10"/>
      <c r="CT2437" s="10"/>
      <c r="CU2437" s="10"/>
      <c r="CV2437" s="10"/>
      <c r="CW2437" s="10"/>
      <c r="CX2437" s="10"/>
      <c r="CY2437" s="10"/>
      <c r="CZ2437" s="10"/>
      <c r="DA2437" s="10"/>
      <c r="DB2437" s="10"/>
      <c r="DC2437" s="10"/>
      <c r="DD2437" s="10"/>
      <c r="DE2437" s="10"/>
      <c r="DF2437" s="10"/>
      <c r="DG2437" s="10"/>
      <c r="DH2437" s="10"/>
      <c r="DI2437" s="10"/>
      <c r="DJ2437" s="10"/>
      <c r="DK2437" s="10"/>
      <c r="DL2437" s="10"/>
      <c r="DM2437" s="10"/>
      <c r="DN2437" s="10"/>
      <c r="DO2437" s="10"/>
      <c r="DP2437" s="10"/>
      <c r="DQ2437" s="10"/>
      <c r="DR2437" s="10"/>
      <c r="DS2437" s="10"/>
    </row>
    <row r="2438" spans="1:123" s="101" customFormat="1" ht="10.95" customHeight="1" x14ac:dyDescent="0.25">
      <c r="A2438" s="75" t="s">
        <v>348</v>
      </c>
      <c r="B2438" s="95" t="str">
        <f t="shared" ref="B2438:B2440" si="684">IF(E2438&gt;0,"Bud02 " &amp; C2438 &amp;","&amp;D2438&amp;",'"&amp;E2438&amp;"',"&amp;1*R2438)</f>
        <v>Bud02 2020,5013,'560000',5582.76</v>
      </c>
      <c r="C2438" s="96">
        <f t="shared" ref="C2438:C2441" si="685">$E$5</f>
        <v>2020</v>
      </c>
      <c r="D2438" s="96">
        <v>5013</v>
      </c>
      <c r="E2438" s="97">
        <f>IF(LEFT(H2438,1) = "x",H2438,F2438)</f>
        <v>560000</v>
      </c>
      <c r="F2438" s="90">
        <v>560000</v>
      </c>
      <c r="G2438" s="98">
        <f>IF(""="",1,SUBSTITUTE(SUBSTITUTE("","xxp","xpp"),"xppm13","xppm08"))</f>
        <v>1</v>
      </c>
      <c r="H2438" s="98">
        <f>IF(""="",1,"")</f>
        <v>1</v>
      </c>
      <c r="I2438" s="98">
        <f>IF(""="",1,IF(LEFT("",1)&lt;&gt;"E","",1))</f>
        <v>1</v>
      </c>
      <c r="J2438" s="98">
        <f>IF(""="",1,IF(LEFT("",1)="E","",1))</f>
        <v>1</v>
      </c>
      <c r="K2438" s="99" t="s">
        <v>395</v>
      </c>
      <c r="L2438" s="91">
        <v>5013</v>
      </c>
      <c r="M2438" s="100" t="str">
        <f>IF(LEFT($G2438,4)="xppm","*","")</f>
        <v/>
      </c>
      <c r="N2438" s="101" t="str">
        <f>UPPER(TRIM("          INTEREST EXPENSE"))</f>
        <v>INTEREST EXPENSE</v>
      </c>
      <c r="P2438" s="102" t="s">
        <v>356</v>
      </c>
      <c r="R2438" s="109">
        <f>IFERROR(IF(1*AB2438&gt;0,AB2438,V2438),V2438)</f>
        <v>5582.7599999999993</v>
      </c>
      <c r="S2438" s="108"/>
      <c r="T2438" s="101">
        <f>IFERROR(IF(LEFT($G2438,4)="xppm",AD2438/VLOOKUP($G2438,$K$11:$Z$28,T$1,0),IF(LEFT($J2438,1)="E",AD2438/VLOOKUP($J2438,$K$11:$Z$28,T$1,0),AD2438/T$6)),"")</f>
        <v>3627.6200000000003</v>
      </c>
      <c r="V2438" s="101">
        <f>IFERROR(IF(LEFT($G2438,4)="xppm",AF2438/VLOOKUP($G2438,$K$11:$Z$28,V$1,0),IF(LEFT($J2438,1)="E",AF2438/VLOOKUP($J2438,$K$11:$Z$28,V$1,0),AF2438/V$6)),"")</f>
        <v>5582.7599999999993</v>
      </c>
      <c r="X2438" s="101">
        <f>IFERROR(IF(LEFT($G2438,4)="xppm",AH2438/VLOOKUP($G2438,$K$11:$Z$28,X$1,0),IF(LEFT($J2438,1)="E",AH2438/VLOOKUP($J2438,$K$11:$Z$28,X$1,0),AH2438/X$6)),"")</f>
        <v>3150.6550000000002</v>
      </c>
      <c r="Z2438" s="101">
        <f>IFERROR(IF(LEFT($G2438,4)="xppm",AJ2438/VLOOKUP($G2438,$K$11:$Z$28,Z$1,0),IF(LEFT($J2438,1)="E",AJ2438/VLOOKUP($J2438,$K$11:$Z$28,Z$1,0),AJ2438/Z$6)),"")</f>
        <v>4532.2066669999995</v>
      </c>
      <c r="AA2438" s="108"/>
      <c r="AB2438" s="99">
        <f>IFERROR(IF(LEFT($G2438,4)="xppm",AL2438/VLOOKUP($G2438,$K$11:$Z$28,AB$1,0),IF(LEFT($J2438,1)="E",AL2438/VLOOKUP($J2438,$K$11:$AB$28,AB$1,0),AL2438/AB$6)),"")</f>
        <v>0</v>
      </c>
      <c r="AC2438" s="110"/>
      <c r="AD2438" s="14">
        <v>10882.86</v>
      </c>
      <c r="AE2438" s="14"/>
      <c r="AF2438" s="14">
        <v>50244.84</v>
      </c>
      <c r="AG2438" s="14"/>
      <c r="AH2438" s="14">
        <v>37807.86</v>
      </c>
      <c r="AI2438" s="14"/>
      <c r="AJ2438" s="14">
        <v>54386.480003999997</v>
      </c>
      <c r="AK2438" s="65"/>
      <c r="AL2438" s="14">
        <v>0</v>
      </c>
      <c r="AM2438" s="65"/>
      <c r="AN2438" s="25">
        <v>8688.24</v>
      </c>
      <c r="AO2438" s="25">
        <v>7769.24</v>
      </c>
      <c r="AP2438" s="25">
        <v>7753.76</v>
      </c>
      <c r="AQ2438" s="25">
        <v>6747.2</v>
      </c>
      <c r="AR2438" s="25">
        <v>6519.36</v>
      </c>
      <c r="AS2438" s="25">
        <v>6940.77</v>
      </c>
      <c r="AT2438" s="25">
        <v>6772.45</v>
      </c>
      <c r="AU2438" s="25">
        <v>6188.05</v>
      </c>
      <c r="AV2438" s="25">
        <v>6194.15</v>
      </c>
      <c r="AW2438" s="25">
        <v>3918.7</v>
      </c>
      <c r="AX2438" s="25">
        <v>3518.88</v>
      </c>
      <c r="AY2438" s="25">
        <v>3445.28</v>
      </c>
      <c r="AZ2438" s="108"/>
      <c r="BA2438" s="10"/>
      <c r="BB2438" s="10"/>
      <c r="BC2438" s="10"/>
      <c r="BD2438" s="10"/>
      <c r="BE2438" s="10"/>
      <c r="BF2438" s="10"/>
      <c r="BG2438" s="10"/>
      <c r="BH2438" s="10"/>
      <c r="BI2438" s="10"/>
      <c r="BJ2438" s="10"/>
      <c r="BK2438" s="10"/>
      <c r="BL2438" s="10"/>
      <c r="BM2438" s="10"/>
      <c r="BN2438" s="10"/>
      <c r="BO2438" s="10"/>
      <c r="BP2438" s="10"/>
      <c r="BQ2438" s="10"/>
      <c r="BR2438" s="10"/>
      <c r="BS2438" s="10"/>
      <c r="BT2438" s="10"/>
      <c r="BU2438" s="10"/>
      <c r="BV2438" s="10"/>
      <c r="BW2438" s="10"/>
      <c r="BX2438" s="10"/>
      <c r="BY2438" s="10"/>
      <c r="BZ2438" s="10"/>
      <c r="CA2438" s="10"/>
      <c r="CB2438" s="10"/>
      <c r="CC2438" s="10"/>
      <c r="CD2438" s="10"/>
      <c r="CE2438" s="10"/>
      <c r="CF2438" s="10"/>
      <c r="CG2438" s="10"/>
      <c r="CH2438" s="10"/>
      <c r="CI2438" s="10"/>
      <c r="CJ2438" s="10"/>
      <c r="CK2438" s="10"/>
      <c r="CL2438" s="10"/>
      <c r="CM2438" s="10"/>
      <c r="CN2438" s="10"/>
      <c r="CO2438" s="10"/>
      <c r="CP2438" s="10"/>
      <c r="CQ2438" s="10"/>
      <c r="CR2438" s="10"/>
      <c r="CS2438" s="10"/>
      <c r="CT2438" s="10"/>
      <c r="CU2438" s="10"/>
      <c r="CV2438" s="10"/>
      <c r="CW2438" s="10"/>
      <c r="CX2438" s="10"/>
      <c r="CY2438" s="10"/>
      <c r="CZ2438" s="10"/>
      <c r="DA2438" s="10"/>
      <c r="DB2438" s="10"/>
      <c r="DC2438" s="10"/>
      <c r="DD2438" s="10"/>
      <c r="DE2438" s="10"/>
      <c r="DF2438" s="10"/>
      <c r="DG2438" s="10"/>
      <c r="DH2438" s="10"/>
      <c r="DI2438" s="10"/>
      <c r="DJ2438" s="10"/>
      <c r="DK2438" s="10"/>
      <c r="DL2438" s="10"/>
      <c r="DM2438" s="10"/>
      <c r="DN2438" s="10"/>
      <c r="DO2438" s="10"/>
      <c r="DP2438" s="10"/>
      <c r="DQ2438" s="10"/>
      <c r="DR2438" s="10"/>
      <c r="DS2438" s="10"/>
    </row>
    <row r="2439" spans="1:123" s="101" customFormat="1" ht="10.95" customHeight="1" x14ac:dyDescent="0.25">
      <c r="A2439" s="75" t="s">
        <v>348</v>
      </c>
      <c r="B2439" s="95" t="str">
        <f t="shared" si="684"/>
        <v>Bud02 2020,5013,'560500',76452.8911111111</v>
      </c>
      <c r="C2439" s="96">
        <f t="shared" si="685"/>
        <v>2020</v>
      </c>
      <c r="D2439" s="96">
        <v>5013</v>
      </c>
      <c r="E2439" s="97">
        <f>IF(LEFT(H2439,1) = "x",H2439,F2439)</f>
        <v>560500</v>
      </c>
      <c r="F2439" s="90">
        <v>560500</v>
      </c>
      <c r="G2439" s="98">
        <f>IF(""="",1,SUBSTITUTE(SUBSTITUTE("","xxp","xpp"),"xppm13","xppm08"))</f>
        <v>1</v>
      </c>
      <c r="H2439" s="98">
        <f>IF(""="",1,"")</f>
        <v>1</v>
      </c>
      <c r="I2439" s="98">
        <f>IF(""="",1,IF(LEFT("",1)&lt;&gt;"E","",1))</f>
        <v>1</v>
      </c>
      <c r="J2439" s="98">
        <f>IF(""="",1,IF(LEFT("",1)="E","",1))</f>
        <v>1</v>
      </c>
      <c r="K2439" s="99" t="s">
        <v>396</v>
      </c>
      <c r="L2439" s="91">
        <v>5013</v>
      </c>
      <c r="M2439" s="100" t="str">
        <f>IF(LEFT($G2439,4)="xppm","*","")</f>
        <v/>
      </c>
      <c r="N2439" s="101" t="str">
        <f>UPPER(TRIM("          RENT EXPENSE"))</f>
        <v>RENT EXPENSE</v>
      </c>
      <c r="P2439" s="102" t="s">
        <v>356</v>
      </c>
      <c r="R2439" s="109">
        <f>IFERROR(IF(1*AB2439&gt;0,AB2439,V2439),V2439)</f>
        <v>76452.891111111108</v>
      </c>
      <c r="S2439" s="108"/>
      <c r="T2439" s="101">
        <f>IFERROR(IF(LEFT($G2439,4)="xppm",AD2439/VLOOKUP($G2439,$K$11:$Z$28,T$1,0),IF(LEFT($J2439,1)="E",AD2439/VLOOKUP($J2439,$K$11:$Z$28,T$1,0),AD2439/T$6)),"")</f>
        <v>81705.713333333333</v>
      </c>
      <c r="V2439" s="101">
        <f>IFERROR(IF(LEFT($G2439,4)="xppm",AF2439/VLOOKUP($G2439,$K$11:$Z$28,V$1,0),IF(LEFT($J2439,1)="E",AF2439/VLOOKUP($J2439,$K$11:$Z$28,V$1,0),AF2439/V$6)),"")</f>
        <v>76452.891111111108</v>
      </c>
      <c r="X2439" s="101">
        <f>IFERROR(IF(LEFT($G2439,4)="xppm",AH2439/VLOOKUP($G2439,$K$11:$Z$28,X$1,0),IF(LEFT($J2439,1)="E",AH2439/VLOOKUP($J2439,$K$11:$Z$28,X$1,0),AH2439/X$6)),"")</f>
        <v>41232.85833333333</v>
      </c>
      <c r="Z2439" s="101">
        <f>IFERROR(IF(LEFT($G2439,4)="xppm",AJ2439/VLOOKUP($G2439,$K$11:$Z$28,Z$1,0),IF(LEFT($J2439,1)="E",AJ2439/VLOOKUP($J2439,$K$11:$Z$28,Z$1,0),AJ2439/Z$6)),"")</f>
        <v>74744.240000000005</v>
      </c>
      <c r="AA2439" s="108"/>
      <c r="AB2439" s="99">
        <f>IFERROR(IF(LEFT($G2439,4)="xppm",AL2439/VLOOKUP($G2439,$K$11:$Z$28,AB$1,0),IF(LEFT($J2439,1)="E",AL2439/VLOOKUP($J2439,$K$11:$AB$28,AB$1,0),AL2439/AB$6)),"")</f>
        <v>0</v>
      </c>
      <c r="AC2439" s="110"/>
      <c r="AD2439" s="14">
        <v>245117.14</v>
      </c>
      <c r="AE2439" s="14"/>
      <c r="AF2439" s="14">
        <v>688076.02</v>
      </c>
      <c r="AG2439" s="14"/>
      <c r="AH2439" s="14">
        <v>494794.3</v>
      </c>
      <c r="AI2439" s="14"/>
      <c r="AJ2439" s="14">
        <v>896930.88</v>
      </c>
      <c r="AK2439" s="65"/>
      <c r="AL2439" s="14">
        <v>0</v>
      </c>
      <c r="AM2439" s="65"/>
      <c r="AN2439" s="25">
        <v>93260</v>
      </c>
      <c r="AO2439" s="25">
        <v>93260</v>
      </c>
      <c r="AP2439" s="25">
        <v>42049.25</v>
      </c>
      <c r="AQ2439" s="25">
        <v>93260</v>
      </c>
      <c r="AR2439" s="25">
        <v>93260</v>
      </c>
      <c r="AS2439" s="25">
        <v>32206.16</v>
      </c>
      <c r="AT2439" s="25">
        <v>74744.240000000005</v>
      </c>
      <c r="AU2439" s="25">
        <v>74744.240000000005</v>
      </c>
      <c r="AV2439" s="25">
        <v>74744.240000000005</v>
      </c>
      <c r="AW2439" s="25">
        <v>74744.240000000005</v>
      </c>
      <c r="AX2439" s="25">
        <v>74744.240000000005</v>
      </c>
      <c r="AY2439" s="25">
        <v>95628.66</v>
      </c>
      <c r="AZ2439" s="108"/>
      <c r="BA2439" s="10"/>
      <c r="BB2439" s="10"/>
      <c r="BC2439" s="10"/>
      <c r="BD2439" s="10"/>
      <c r="BE2439" s="10"/>
      <c r="BF2439" s="10"/>
      <c r="BG2439" s="10"/>
      <c r="BH2439" s="10"/>
      <c r="BI2439" s="10"/>
      <c r="BJ2439" s="10"/>
      <c r="BK2439" s="10"/>
      <c r="BL2439" s="10"/>
      <c r="BM2439" s="10"/>
      <c r="BN2439" s="10"/>
      <c r="BO2439" s="10"/>
      <c r="BP2439" s="10"/>
      <c r="BQ2439" s="10"/>
      <c r="BR2439" s="10"/>
      <c r="BS2439" s="10"/>
      <c r="BT2439" s="10"/>
      <c r="BU2439" s="10"/>
      <c r="BV2439" s="10"/>
      <c r="BW2439" s="10"/>
      <c r="BX2439" s="10"/>
      <c r="BY2439" s="10"/>
      <c r="BZ2439" s="10"/>
      <c r="CA2439" s="10"/>
      <c r="CB2439" s="10"/>
      <c r="CC2439" s="10"/>
      <c r="CD2439" s="10"/>
      <c r="CE2439" s="10"/>
      <c r="CF2439" s="10"/>
      <c r="CG2439" s="10"/>
      <c r="CH2439" s="10"/>
      <c r="CI2439" s="10"/>
      <c r="CJ2439" s="10"/>
      <c r="CK2439" s="10"/>
      <c r="CL2439" s="10"/>
      <c r="CM2439" s="10"/>
      <c r="CN2439" s="10"/>
      <c r="CO2439" s="10"/>
      <c r="CP2439" s="10"/>
      <c r="CQ2439" s="10"/>
      <c r="CR2439" s="10"/>
      <c r="CS2439" s="10"/>
      <c r="CT2439" s="10"/>
      <c r="CU2439" s="10"/>
      <c r="CV2439" s="10"/>
      <c r="CW2439" s="10"/>
      <c r="CX2439" s="10"/>
      <c r="CY2439" s="10"/>
      <c r="CZ2439" s="10"/>
      <c r="DA2439" s="10"/>
      <c r="DB2439" s="10"/>
      <c r="DC2439" s="10"/>
      <c r="DD2439" s="10"/>
      <c r="DE2439" s="10"/>
      <c r="DF2439" s="10"/>
      <c r="DG2439" s="10"/>
      <c r="DH2439" s="10"/>
      <c r="DI2439" s="10"/>
      <c r="DJ2439" s="10"/>
      <c r="DK2439" s="10"/>
      <c r="DL2439" s="10"/>
      <c r="DM2439" s="10"/>
      <c r="DN2439" s="10"/>
      <c r="DO2439" s="10"/>
      <c r="DP2439" s="10"/>
      <c r="DQ2439" s="10"/>
      <c r="DR2439" s="10"/>
      <c r="DS2439" s="10"/>
    </row>
    <row r="2440" spans="1:123" s="101" customFormat="1" ht="10.95" customHeight="1" x14ac:dyDescent="0.25">
      <c r="A2440" s="75" t="s">
        <v>348</v>
      </c>
      <c r="B2440" s="95" t="b">
        <f t="shared" si="684"/>
        <v>0</v>
      </c>
      <c r="C2440" s="96">
        <f t="shared" si="685"/>
        <v>2020</v>
      </c>
      <c r="D2440" s="96">
        <v>5013</v>
      </c>
      <c r="E2440" s="97">
        <f>IF(LEFT(H2440,1) = "x",H2440,F2440)</f>
        <v>0</v>
      </c>
      <c r="F2440" s="90"/>
      <c r="G2440" s="98">
        <f>IF(""="",1,SUBSTITUTE(SUBSTITUTE("","xxp","xpp"),"xppm13","xppm08"))</f>
        <v>1</v>
      </c>
      <c r="H2440" s="98">
        <f>IF(""="",1,"")</f>
        <v>1</v>
      </c>
      <c r="I2440" s="98">
        <f>IF(""="",1,IF(LEFT("",1)&lt;&gt;"E","",1))</f>
        <v>1</v>
      </c>
      <c r="J2440" s="98">
        <f>IF(""="",1,IF(LEFT("",1)="E","",1))</f>
        <v>1</v>
      </c>
      <c r="K2440" s="99" t="s">
        <v>397</v>
      </c>
      <c r="L2440" s="91">
        <v>5013</v>
      </c>
      <c r="M2440" s="100" t="str">
        <f>IF(LEFT($G2440,4)="xppm","*","")</f>
        <v/>
      </c>
      <c r="N2440" s="101" t="str">
        <f>UPPER(TRIM("          NON-RECURRING MISC. EXPENSE"))</f>
        <v>NON-RECURRING MISC. EXPENSE</v>
      </c>
      <c r="P2440" s="102" t="s">
        <v>356</v>
      </c>
      <c r="R2440" s="109">
        <f>IFERROR(IF(1*AB2440&gt;0,AB2440,V2440),V2440)</f>
        <v>0</v>
      </c>
      <c r="S2440" s="108"/>
      <c r="T2440" s="101">
        <f>IFERROR(IF(LEFT($G2440,4)="xppm",AD2440/VLOOKUP($G2440,$K$11:$Z$28,T$1,0),IF(LEFT($J2440,1)="E",AD2440/VLOOKUP($J2440,$K$11:$Z$28,T$1,0),AD2440/T$6)),"")</f>
        <v>0</v>
      </c>
      <c r="V2440" s="101">
        <f>IFERROR(IF(LEFT($G2440,4)="xppm",AF2440/VLOOKUP($G2440,$K$11:$Z$28,V$1,0),IF(LEFT($J2440,1)="E",AF2440/VLOOKUP($J2440,$K$11:$Z$28,V$1,0),AF2440/V$6)),"")</f>
        <v>0</v>
      </c>
      <c r="X2440" s="101">
        <f>IFERROR(IF(LEFT($G2440,4)="xppm",AH2440/VLOOKUP($G2440,$K$11:$Z$28,X$1,0),IF(LEFT($J2440,1)="E",AH2440/VLOOKUP($J2440,$K$11:$Z$28,X$1,0),AH2440/X$6)),"")</f>
        <v>0</v>
      </c>
      <c r="Z2440" s="101">
        <f>IFERROR(IF(LEFT($G2440,4)="xppm",AJ2440/VLOOKUP($G2440,$K$11:$Z$28,Z$1,0),IF(LEFT($J2440,1)="E",AJ2440/VLOOKUP($J2440,$K$11:$Z$28,Z$1,0),AJ2440/Z$6)),"")</f>
        <v>0</v>
      </c>
      <c r="AA2440" s="108"/>
      <c r="AB2440" s="99">
        <f>IFERROR(IF(LEFT($G2440,4)="xppm",AL2440/VLOOKUP($G2440,$K$11:$Z$28,AB$1,0),IF(LEFT($J2440,1)="E",AL2440/VLOOKUP($J2440,$K$11:$AB$28,AB$1,0),AL2440/AB$6)),"")</f>
        <v>0</v>
      </c>
      <c r="AC2440" s="110"/>
      <c r="AD2440" s="14"/>
      <c r="AE2440" s="14"/>
      <c r="AF2440" s="14"/>
      <c r="AG2440" s="14"/>
      <c r="AH2440" s="14"/>
      <c r="AI2440" s="14"/>
      <c r="AJ2440" s="14"/>
      <c r="AK2440" s="65"/>
      <c r="AL2440" s="14"/>
      <c r="AM2440" s="65"/>
      <c r="AN2440" s="25"/>
      <c r="AO2440" s="25"/>
      <c r="AP2440" s="25"/>
      <c r="AQ2440" s="25"/>
      <c r="AR2440" s="25"/>
      <c r="AS2440" s="25"/>
      <c r="AT2440" s="25"/>
      <c r="AU2440" s="25"/>
      <c r="AV2440" s="25"/>
      <c r="AW2440" s="25"/>
      <c r="AX2440" s="25"/>
      <c r="AY2440" s="25"/>
      <c r="AZ2440" s="108"/>
      <c r="BA2440" s="10"/>
      <c r="BB2440" s="10"/>
      <c r="BC2440" s="10"/>
      <c r="BD2440" s="10"/>
      <c r="BE2440" s="10"/>
      <c r="BF2440" s="10"/>
      <c r="BG2440" s="10"/>
      <c r="BH2440" s="10"/>
      <c r="BI2440" s="10"/>
      <c r="BJ2440" s="10"/>
      <c r="BK2440" s="10"/>
      <c r="BL2440" s="10"/>
      <c r="BM2440" s="10"/>
      <c r="BN2440" s="10"/>
      <c r="BO2440" s="10"/>
      <c r="BP2440" s="10"/>
      <c r="BQ2440" s="10"/>
      <c r="BR2440" s="10"/>
      <c r="BS2440" s="10"/>
      <c r="BT2440" s="10"/>
      <c r="BU2440" s="10"/>
      <c r="BV2440" s="10"/>
      <c r="BW2440" s="10"/>
      <c r="BX2440" s="10"/>
      <c r="BY2440" s="10"/>
      <c r="BZ2440" s="10"/>
      <c r="CA2440" s="10"/>
      <c r="CB2440" s="10"/>
      <c r="CC2440" s="10"/>
      <c r="CD2440" s="10"/>
      <c r="CE2440" s="10"/>
      <c r="CF2440" s="10"/>
      <c r="CG2440" s="10"/>
      <c r="CH2440" s="10"/>
      <c r="CI2440" s="10"/>
      <c r="CJ2440" s="10"/>
      <c r="CK2440" s="10"/>
      <c r="CL2440" s="10"/>
      <c r="CM2440" s="10"/>
      <c r="CN2440" s="10"/>
      <c r="CO2440" s="10"/>
      <c r="CP2440" s="10"/>
      <c r="CQ2440" s="10"/>
      <c r="CR2440" s="10"/>
      <c r="CS2440" s="10"/>
      <c r="CT2440" s="10"/>
      <c r="CU2440" s="10"/>
      <c r="CV2440" s="10"/>
      <c r="CW2440" s="10"/>
      <c r="CX2440" s="10"/>
      <c r="CY2440" s="10"/>
      <c r="CZ2440" s="10"/>
      <c r="DA2440" s="10"/>
      <c r="DB2440" s="10"/>
      <c r="DC2440" s="10"/>
      <c r="DD2440" s="10"/>
      <c r="DE2440" s="10"/>
      <c r="DF2440" s="10"/>
      <c r="DG2440" s="10"/>
      <c r="DH2440" s="10"/>
      <c r="DI2440" s="10"/>
      <c r="DJ2440" s="10"/>
      <c r="DK2440" s="10"/>
      <c r="DL2440" s="10"/>
      <c r="DM2440" s="10"/>
      <c r="DN2440" s="10"/>
      <c r="DO2440" s="10"/>
      <c r="DP2440" s="10"/>
      <c r="DQ2440" s="10"/>
      <c r="DR2440" s="10"/>
      <c r="DS2440" s="10"/>
    </row>
    <row r="2441" spans="1:123" ht="4.05" customHeight="1" x14ac:dyDescent="0.25">
      <c r="A2441" s="75" t="s">
        <v>348</v>
      </c>
      <c r="E2441" s="111"/>
      <c r="F2441" s="112"/>
      <c r="T2441" s="25"/>
      <c r="U2441" s="25"/>
      <c r="V2441" s="25"/>
      <c r="W2441" s="25"/>
      <c r="X2441" s="25"/>
      <c r="Y2441" s="25"/>
      <c r="Z2441" s="25"/>
      <c r="AA2441" s="25"/>
      <c r="AB2441" s="14"/>
      <c r="AC2441" s="14"/>
    </row>
    <row r="2442" spans="1:123" s="5" customFormat="1" x14ac:dyDescent="0.25">
      <c r="A2442" s="75" t="s">
        <v>348</v>
      </c>
      <c r="E2442" s="6"/>
      <c r="G2442" s="8"/>
      <c r="H2442" s="8"/>
      <c r="I2442" s="8"/>
      <c r="J2442" s="8"/>
      <c r="K2442" s="6"/>
      <c r="L2442" s="76"/>
      <c r="M2442" s="76"/>
      <c r="N2442" s="10"/>
      <c r="O2442" s="10"/>
      <c r="P2442" s="70"/>
      <c r="Q2442" s="10"/>
      <c r="R2442" s="10"/>
      <c r="S2442" s="10"/>
      <c r="T2442" s="10"/>
      <c r="U2442" s="10"/>
      <c r="V2442" s="10"/>
      <c r="W2442" s="10"/>
      <c r="X2442" s="10"/>
      <c r="Y2442" s="10"/>
      <c r="Z2442" s="10"/>
      <c r="AA2442" s="10"/>
      <c r="AB2442" s="6"/>
      <c r="AC2442" s="6"/>
      <c r="AD2442" s="14"/>
      <c r="AE2442" s="14"/>
      <c r="AF2442" s="14"/>
      <c r="AG2442" s="14"/>
      <c r="AH2442" s="14"/>
      <c r="AI2442" s="14"/>
      <c r="AJ2442" s="14"/>
      <c r="AK2442" s="14"/>
      <c r="AL2442" s="14"/>
      <c r="AM2442" s="14"/>
      <c r="AN2442" s="25"/>
      <c r="AO2442" s="25"/>
      <c r="AP2442" s="25"/>
      <c r="AQ2442" s="25"/>
      <c r="AR2442" s="25"/>
      <c r="AS2442" s="25"/>
      <c r="AT2442" s="25"/>
      <c r="AU2442" s="25"/>
      <c r="AV2442" s="25"/>
      <c r="AW2442" s="25"/>
      <c r="AX2442" s="25"/>
      <c r="AY2442" s="25"/>
      <c r="AZ2442" s="10"/>
      <c r="BA2442" s="10"/>
      <c r="BB2442" s="10"/>
      <c r="BC2442" s="10"/>
      <c r="BD2442" s="10"/>
      <c r="BE2442" s="10"/>
      <c r="BF2442" s="10"/>
      <c r="BG2442" s="10"/>
      <c r="BH2442" s="10"/>
      <c r="BI2442" s="10"/>
      <c r="BJ2442" s="10"/>
      <c r="BK2442" s="10"/>
      <c r="BL2442" s="10"/>
      <c r="BM2442" s="10"/>
      <c r="BN2442" s="10"/>
      <c r="BO2442" s="10"/>
      <c r="BP2442" s="10"/>
      <c r="BQ2442" s="10"/>
      <c r="BR2442" s="10"/>
      <c r="BS2442" s="10"/>
      <c r="BT2442" s="10"/>
      <c r="BU2442" s="10"/>
      <c r="BV2442" s="10"/>
      <c r="BW2442" s="10"/>
      <c r="BX2442" s="10"/>
      <c r="BY2442" s="10"/>
      <c r="BZ2442" s="10"/>
      <c r="CA2442" s="10"/>
      <c r="CB2442" s="10"/>
      <c r="CC2442" s="10"/>
      <c r="CD2442" s="10"/>
      <c r="CE2442" s="10"/>
      <c r="CF2442" s="10"/>
      <c r="CG2442" s="10"/>
      <c r="CH2442" s="10"/>
      <c r="CI2442" s="10"/>
      <c r="CJ2442" s="10"/>
      <c r="CK2442" s="10"/>
      <c r="CL2442" s="10"/>
      <c r="CM2442" s="10"/>
      <c r="CN2442" s="10"/>
      <c r="CO2442" s="10"/>
      <c r="CP2442" s="10"/>
      <c r="CQ2442" s="10"/>
      <c r="CR2442" s="10"/>
      <c r="CS2442" s="10"/>
      <c r="CT2442" s="10"/>
      <c r="CU2442" s="10"/>
      <c r="CV2442" s="10"/>
      <c r="CW2442" s="10"/>
      <c r="CX2442" s="10"/>
      <c r="CY2442" s="10"/>
      <c r="CZ2442" s="10"/>
      <c r="DA2442" s="10"/>
      <c r="DB2442" s="10"/>
      <c r="DC2442" s="10"/>
      <c r="DD2442" s="10"/>
      <c r="DE2442" s="10"/>
      <c r="DF2442" s="10"/>
      <c r="DG2442" s="10"/>
      <c r="DH2442" s="10"/>
      <c r="DI2442" s="10"/>
      <c r="DJ2442" s="10"/>
      <c r="DK2442" s="10"/>
      <c r="DL2442" s="10"/>
      <c r="DM2442" s="10"/>
      <c r="DN2442" s="10"/>
      <c r="DO2442" s="10"/>
      <c r="DP2442" s="10"/>
      <c r="DQ2442" s="10"/>
      <c r="DR2442" s="10"/>
      <c r="DS2442" s="10"/>
    </row>
    <row r="2443" spans="1:123" ht="22.8" customHeight="1" x14ac:dyDescent="0.35">
      <c r="A2443" s="75" t="s">
        <v>348</v>
      </c>
      <c r="K2443" s="6">
        <v>5014</v>
      </c>
      <c r="L2443" s="77">
        <v>5014</v>
      </c>
      <c r="M2443" s="77"/>
      <c r="N2443" s="78" t="s">
        <v>440</v>
      </c>
      <c r="O2443" s="79"/>
      <c r="S2443" s="58"/>
      <c r="AA2443" s="58"/>
      <c r="AC2443" s="72"/>
      <c r="AK2443" s="65"/>
      <c r="AM2443" s="65"/>
      <c r="AZ2443" s="58"/>
    </row>
    <row r="2444" spans="1:123" x14ac:dyDescent="0.25">
      <c r="A2444" s="75" t="s">
        <v>348</v>
      </c>
    </row>
    <row r="2445" spans="1:123" s="86" customFormat="1" ht="15" customHeight="1" x14ac:dyDescent="0.25">
      <c r="A2445" s="75" t="s">
        <v>348</v>
      </c>
      <c r="B2445" s="80"/>
      <c r="C2445" s="80"/>
      <c r="D2445" s="80"/>
      <c r="E2445" s="81"/>
      <c r="F2445" s="82"/>
      <c r="G2445" s="81"/>
      <c r="H2445" s="81"/>
      <c r="I2445" s="81"/>
      <c r="J2445" s="81"/>
      <c r="K2445" s="81"/>
      <c r="L2445" s="83">
        <f>L2446</f>
        <v>5014</v>
      </c>
      <c r="M2445" s="84" t="s">
        <v>350</v>
      </c>
      <c r="N2445" s="84"/>
      <c r="O2445" s="84"/>
      <c r="P2445" s="84"/>
      <c r="Q2445" s="84"/>
      <c r="R2445" s="84"/>
      <c r="S2445" s="84"/>
      <c r="T2445" s="84"/>
      <c r="U2445" s="84"/>
      <c r="V2445" s="84"/>
      <c r="W2445" s="84"/>
      <c r="X2445" s="84"/>
      <c r="Y2445" s="84"/>
      <c r="Z2445" s="84"/>
      <c r="AA2445" s="84"/>
      <c r="AB2445" s="81"/>
      <c r="AC2445" s="81"/>
      <c r="AD2445" s="14"/>
      <c r="AE2445" s="14"/>
      <c r="AF2445" s="14"/>
      <c r="AG2445" s="14"/>
      <c r="AH2445" s="14"/>
      <c r="AI2445" s="14"/>
      <c r="AJ2445" s="14"/>
      <c r="AK2445" s="14"/>
      <c r="AL2445" s="14"/>
      <c r="AM2445" s="14"/>
      <c r="AN2445" s="85"/>
      <c r="AO2445" s="85"/>
      <c r="AP2445" s="85"/>
      <c r="AQ2445" s="85"/>
      <c r="AR2445" s="85"/>
      <c r="AS2445" s="85"/>
      <c r="AT2445" s="85"/>
      <c r="AU2445" s="85"/>
      <c r="AV2445" s="85"/>
      <c r="AW2445" s="85"/>
      <c r="AX2445" s="85"/>
      <c r="AY2445" s="85"/>
      <c r="AZ2445" s="84"/>
      <c r="BA2445" s="10"/>
      <c r="BB2445" s="10"/>
      <c r="BC2445" s="10"/>
      <c r="BD2445" s="10"/>
      <c r="BE2445" s="10"/>
      <c r="BF2445" s="10"/>
      <c r="BG2445" s="10"/>
      <c r="BH2445" s="10"/>
      <c r="BI2445" s="10"/>
      <c r="BJ2445" s="10"/>
      <c r="BK2445" s="10"/>
      <c r="BL2445" s="10"/>
      <c r="BM2445" s="10"/>
      <c r="BN2445" s="10"/>
      <c r="BO2445" s="10"/>
      <c r="BP2445" s="10"/>
      <c r="BQ2445" s="10"/>
      <c r="BR2445" s="10"/>
      <c r="BS2445" s="10"/>
      <c r="BT2445" s="10"/>
      <c r="BU2445" s="10"/>
      <c r="BV2445" s="10"/>
      <c r="BW2445" s="10"/>
      <c r="BX2445" s="10"/>
      <c r="BY2445" s="10"/>
      <c r="BZ2445" s="10"/>
      <c r="CA2445" s="10"/>
      <c r="CB2445" s="10"/>
      <c r="CC2445" s="10"/>
      <c r="CD2445" s="10"/>
      <c r="CE2445" s="10"/>
      <c r="CF2445" s="10"/>
      <c r="CG2445" s="10"/>
      <c r="CH2445" s="10"/>
      <c r="CI2445" s="10"/>
      <c r="CJ2445" s="10"/>
      <c r="CK2445" s="10"/>
      <c r="CL2445" s="10"/>
      <c r="CM2445" s="10"/>
      <c r="CN2445" s="10"/>
      <c r="CO2445" s="10"/>
      <c r="CP2445" s="10"/>
      <c r="CQ2445" s="10"/>
      <c r="CR2445" s="10"/>
      <c r="CS2445" s="10"/>
      <c r="CT2445" s="10"/>
      <c r="CU2445" s="10"/>
      <c r="CV2445" s="10"/>
      <c r="CW2445" s="10"/>
      <c r="CX2445" s="10"/>
      <c r="CY2445" s="10"/>
      <c r="CZ2445" s="10"/>
      <c r="DA2445" s="10"/>
      <c r="DB2445" s="10"/>
      <c r="DC2445" s="10"/>
      <c r="DD2445" s="10"/>
      <c r="DE2445" s="10"/>
      <c r="DF2445" s="10"/>
      <c r="DG2445" s="10"/>
      <c r="DH2445" s="10"/>
      <c r="DI2445" s="10"/>
      <c r="DJ2445" s="10"/>
      <c r="DK2445" s="10"/>
      <c r="DL2445" s="10"/>
      <c r="DM2445" s="10"/>
      <c r="DN2445" s="10"/>
      <c r="DO2445" s="10"/>
      <c r="DP2445" s="10"/>
      <c r="DQ2445" s="10"/>
      <c r="DR2445" s="10"/>
      <c r="DS2445" s="10"/>
    </row>
    <row r="2446" spans="1:123" s="25" customFormat="1" ht="10.95" customHeight="1" x14ac:dyDescent="0.25">
      <c r="A2446" s="87" t="s">
        <v>348</v>
      </c>
      <c r="B2446" s="88"/>
      <c r="C2446" s="88"/>
      <c r="D2446" s="88"/>
      <c r="E2446" s="89"/>
      <c r="F2446" s="90"/>
      <c r="G2446" s="13"/>
      <c r="H2446" s="13"/>
      <c r="I2446" s="13"/>
      <c r="J2446" s="13"/>
      <c r="K2446" s="14" t="s">
        <v>295</v>
      </c>
      <c r="L2446" s="91">
        <v>5014</v>
      </c>
      <c r="M2446" s="92"/>
      <c r="N2446" s="25" t="str">
        <f>TRIM("    TOTAL DAYS")</f>
        <v>TOTAL DAYS</v>
      </c>
      <c r="P2446" s="70"/>
      <c r="Q2446" s="10"/>
      <c r="R2446" s="85"/>
      <c r="S2446" s="93"/>
      <c r="T2446" s="25">
        <f>AD2446/T$6</f>
        <v>6148.333333333333</v>
      </c>
      <c r="V2446" s="25">
        <f>AF2446/V$6</f>
        <v>6090.5555555555557</v>
      </c>
      <c r="X2446" s="25">
        <f>AH2446/X$6</f>
        <v>3160.0833333333335</v>
      </c>
      <c r="Z2446" s="25">
        <f>AJ2446/Z$6</f>
        <v>6291.333333333333</v>
      </c>
      <c r="AA2446" s="93"/>
      <c r="AB2446" s="14">
        <f>AL2446/AB$6</f>
        <v>0</v>
      </c>
      <c r="AC2446" s="65"/>
      <c r="AD2446" s="14">
        <v>18445</v>
      </c>
      <c r="AE2446" s="14"/>
      <c r="AF2446" s="14">
        <v>54815</v>
      </c>
      <c r="AG2446" s="14"/>
      <c r="AH2446" s="14">
        <v>37921</v>
      </c>
      <c r="AI2446" s="14"/>
      <c r="AJ2446" s="14">
        <v>75496</v>
      </c>
      <c r="AK2446" s="65"/>
      <c r="AL2446" s="14">
        <v>0</v>
      </c>
      <c r="AM2446" s="65"/>
      <c r="AN2446" s="25">
        <v>6363</v>
      </c>
      <c r="AO2446" s="25">
        <v>6025</v>
      </c>
      <c r="AP2446" s="25">
        <v>6361</v>
      </c>
      <c r="AQ2446" s="25">
        <v>6378</v>
      </c>
      <c r="AR2446" s="25">
        <v>5677</v>
      </c>
      <c r="AS2446" s="25">
        <v>6298</v>
      </c>
      <c r="AT2446" s="25">
        <v>5943</v>
      </c>
      <c r="AU2446" s="25">
        <v>6246</v>
      </c>
      <c r="AV2446" s="25">
        <v>5828</v>
      </c>
      <c r="AW2446" s="25">
        <v>6220</v>
      </c>
      <c r="AX2446" s="25">
        <v>6272</v>
      </c>
      <c r="AY2446" s="25">
        <v>5953</v>
      </c>
      <c r="AZ2446" s="93"/>
      <c r="BA2446" s="10"/>
      <c r="BB2446" s="10"/>
      <c r="BC2446" s="10"/>
      <c r="BD2446" s="10"/>
      <c r="BE2446" s="10"/>
      <c r="BF2446" s="10"/>
      <c r="BG2446" s="10"/>
      <c r="BH2446" s="10"/>
      <c r="BI2446" s="10"/>
      <c r="BJ2446" s="10"/>
      <c r="BK2446" s="10"/>
      <c r="BL2446" s="10"/>
      <c r="BM2446" s="10"/>
      <c r="BN2446" s="10"/>
      <c r="BO2446" s="10"/>
      <c r="BP2446" s="10"/>
      <c r="BQ2446" s="10"/>
      <c r="BR2446" s="10"/>
      <c r="BS2446" s="10"/>
      <c r="BT2446" s="10"/>
      <c r="BU2446" s="10"/>
      <c r="BV2446" s="10"/>
      <c r="BW2446" s="10"/>
      <c r="BX2446" s="10"/>
      <c r="BY2446" s="10"/>
      <c r="BZ2446" s="10"/>
      <c r="CA2446" s="10"/>
      <c r="CB2446" s="10"/>
      <c r="CC2446" s="10"/>
      <c r="CD2446" s="10"/>
      <c r="CE2446" s="10"/>
      <c r="CF2446" s="10"/>
      <c r="CG2446" s="10"/>
      <c r="CH2446" s="10"/>
      <c r="CI2446" s="10"/>
      <c r="CJ2446" s="10"/>
      <c r="CK2446" s="10"/>
      <c r="CL2446" s="10"/>
      <c r="CM2446" s="10"/>
      <c r="CN2446" s="10"/>
      <c r="CO2446" s="10"/>
      <c r="CP2446" s="10"/>
      <c r="CQ2446" s="10"/>
      <c r="CR2446" s="10"/>
      <c r="CS2446" s="10"/>
      <c r="CT2446" s="10"/>
      <c r="CU2446" s="10"/>
      <c r="CV2446" s="10"/>
      <c r="CW2446" s="10"/>
      <c r="CX2446" s="10"/>
      <c r="CY2446" s="10"/>
      <c r="CZ2446" s="10"/>
      <c r="DA2446" s="10"/>
      <c r="DB2446" s="10"/>
      <c r="DC2446" s="10"/>
      <c r="DD2446" s="10"/>
      <c r="DE2446" s="10"/>
      <c r="DF2446" s="10"/>
      <c r="DG2446" s="10"/>
      <c r="DH2446" s="10"/>
      <c r="DI2446" s="10"/>
      <c r="DJ2446" s="10"/>
      <c r="DK2446" s="10"/>
      <c r="DL2446" s="10"/>
      <c r="DM2446" s="10"/>
      <c r="DN2446" s="10"/>
      <c r="DO2446" s="10"/>
      <c r="DP2446" s="10"/>
      <c r="DQ2446" s="10"/>
      <c r="DR2446" s="10"/>
      <c r="DS2446" s="10"/>
    </row>
    <row r="2447" spans="1:123" s="25" customFormat="1" ht="10.95" customHeight="1" x14ac:dyDescent="0.25">
      <c r="A2447" s="87" t="s">
        <v>348</v>
      </c>
      <c r="B2447" s="88"/>
      <c r="C2447" s="88"/>
      <c r="D2447" s="88"/>
      <c r="E2447" s="89"/>
      <c r="F2447" s="90"/>
      <c r="G2447" s="13"/>
      <c r="H2447" s="13"/>
      <c r="I2447" s="13"/>
      <c r="J2447" s="13"/>
      <c r="K2447" s="14" t="s">
        <v>299</v>
      </c>
      <c r="L2447" s="91">
        <v>5014</v>
      </c>
      <c r="M2447" s="92"/>
      <c r="N2447" s="25" t="str">
        <f>TRIM("      TOTAL ANCILLARIES")</f>
        <v>TOTAL ANCILLARIES</v>
      </c>
      <c r="P2447" s="70"/>
      <c r="Q2447" s="10"/>
      <c r="R2447" s="85"/>
      <c r="S2447" s="93"/>
      <c r="T2447" s="25">
        <f>AD2447/T$6</f>
        <v>29448.906666666666</v>
      </c>
      <c r="V2447" s="25">
        <f>AF2447/V$6</f>
        <v>21301.604444444445</v>
      </c>
      <c r="X2447" s="25">
        <f>AH2447/X$6</f>
        <v>13709.74</v>
      </c>
      <c r="Z2447" s="25">
        <f>AJ2447/Z$6</f>
        <v>24329.727232999998</v>
      </c>
      <c r="AA2447" s="93"/>
      <c r="AB2447" s="14">
        <f>AL2447/AB$6</f>
        <v>0</v>
      </c>
      <c r="AC2447" s="65"/>
      <c r="AD2447" s="14">
        <v>88346.72</v>
      </c>
      <c r="AE2447" s="14"/>
      <c r="AF2447" s="14">
        <v>191714.44</v>
      </c>
      <c r="AG2447" s="14"/>
      <c r="AH2447" s="14">
        <v>164516.88</v>
      </c>
      <c r="AI2447" s="14"/>
      <c r="AJ2447" s="14">
        <v>291956.72679599997</v>
      </c>
      <c r="AK2447" s="65"/>
      <c r="AL2447" s="14">
        <v>0</v>
      </c>
      <c r="AM2447" s="65"/>
      <c r="AN2447" s="25">
        <v>36988.67</v>
      </c>
      <c r="AO2447" s="25">
        <v>25429.49</v>
      </c>
      <c r="AP2447" s="25">
        <v>32005.63</v>
      </c>
      <c r="AQ2447" s="25">
        <v>26117.88</v>
      </c>
      <c r="AR2447" s="25">
        <v>18532.419999999998</v>
      </c>
      <c r="AS2447" s="25">
        <v>20262.77</v>
      </c>
      <c r="AT2447" s="25">
        <v>17686.87</v>
      </c>
      <c r="AU2447" s="25">
        <v>14607.11</v>
      </c>
      <c r="AV2447" s="25">
        <v>6160.67</v>
      </c>
      <c r="AW2447" s="25">
        <v>14748.34</v>
      </c>
      <c r="AX2447" s="25">
        <v>26369.95</v>
      </c>
      <c r="AY2447" s="25">
        <v>47228.43</v>
      </c>
      <c r="AZ2447" s="93"/>
      <c r="BA2447" s="10"/>
      <c r="BB2447" s="10"/>
      <c r="BC2447" s="10"/>
      <c r="BD2447" s="10"/>
      <c r="BE2447" s="10"/>
      <c r="BF2447" s="10"/>
      <c r="BG2447" s="10"/>
      <c r="BH2447" s="10"/>
      <c r="BI2447" s="10"/>
      <c r="BJ2447" s="10"/>
      <c r="BK2447" s="10"/>
      <c r="BL2447" s="10"/>
      <c r="BM2447" s="10"/>
      <c r="BN2447" s="10"/>
      <c r="BO2447" s="10"/>
      <c r="BP2447" s="10"/>
      <c r="BQ2447" s="10"/>
      <c r="BR2447" s="10"/>
      <c r="BS2447" s="10"/>
      <c r="BT2447" s="10"/>
      <c r="BU2447" s="10"/>
      <c r="BV2447" s="10"/>
      <c r="BW2447" s="10"/>
      <c r="BX2447" s="10"/>
      <c r="BY2447" s="10"/>
      <c r="BZ2447" s="10"/>
      <c r="CA2447" s="10"/>
      <c r="CB2447" s="10"/>
      <c r="CC2447" s="10"/>
      <c r="CD2447" s="10"/>
      <c r="CE2447" s="10"/>
      <c r="CF2447" s="10"/>
      <c r="CG2447" s="10"/>
      <c r="CH2447" s="10"/>
      <c r="CI2447" s="10"/>
      <c r="CJ2447" s="10"/>
      <c r="CK2447" s="10"/>
      <c r="CL2447" s="10"/>
      <c r="CM2447" s="10"/>
      <c r="CN2447" s="10"/>
      <c r="CO2447" s="10"/>
      <c r="CP2447" s="10"/>
      <c r="CQ2447" s="10"/>
      <c r="CR2447" s="10"/>
      <c r="CS2447" s="10"/>
      <c r="CT2447" s="10"/>
      <c r="CU2447" s="10"/>
      <c r="CV2447" s="10"/>
      <c r="CW2447" s="10"/>
      <c r="CX2447" s="10"/>
      <c r="CY2447" s="10"/>
      <c r="CZ2447" s="10"/>
      <c r="DA2447" s="10"/>
      <c r="DB2447" s="10"/>
      <c r="DC2447" s="10"/>
      <c r="DD2447" s="10"/>
      <c r="DE2447" s="10"/>
      <c r="DF2447" s="10"/>
      <c r="DG2447" s="10"/>
      <c r="DH2447" s="10"/>
      <c r="DI2447" s="10"/>
      <c r="DJ2447" s="10"/>
      <c r="DK2447" s="10"/>
      <c r="DL2447" s="10"/>
      <c r="DM2447" s="10"/>
      <c r="DN2447" s="10"/>
      <c r="DO2447" s="10"/>
      <c r="DP2447" s="10"/>
      <c r="DQ2447" s="10"/>
      <c r="DR2447" s="10"/>
      <c r="DS2447" s="10"/>
    </row>
    <row r="2448" spans="1:123" s="25" customFormat="1" ht="10.95" customHeight="1" x14ac:dyDescent="0.25">
      <c r="A2448" s="87" t="s">
        <v>348</v>
      </c>
      <c r="B2448" s="88"/>
      <c r="C2448" s="88"/>
      <c r="D2448" s="88"/>
      <c r="E2448" s="89"/>
      <c r="F2448" s="90"/>
      <c r="G2448" s="13"/>
      <c r="H2448" s="13"/>
      <c r="I2448" s="13"/>
      <c r="J2448" s="13"/>
      <c r="K2448" s="14" t="s">
        <v>301</v>
      </c>
      <c r="L2448" s="91">
        <v>5014</v>
      </c>
      <c r="M2448" s="92"/>
      <c r="N2448" s="25" t="str">
        <f>TRIM("TOTAL REVENUE")</f>
        <v>TOTAL REVENUE</v>
      </c>
      <c r="P2448" s="70"/>
      <c r="Q2448" s="10"/>
      <c r="R2448" s="85"/>
      <c r="S2448" s="93"/>
      <c r="T2448" s="25">
        <f>AD2448/T$6</f>
        <v>1615275.7066666668</v>
      </c>
      <c r="V2448" s="25">
        <f>AF2448/V$6</f>
        <v>1607095.6166666667</v>
      </c>
      <c r="X2448" s="25">
        <f>AH2448/X$6</f>
        <v>845698.49916666665</v>
      </c>
      <c r="Z2448" s="25">
        <f>AJ2448/Z$6</f>
        <v>1703370.9723365</v>
      </c>
      <c r="AA2448" s="93"/>
      <c r="AB2448" s="14">
        <f>AL2448/AB$6</f>
        <v>0</v>
      </c>
      <c r="AC2448" s="65"/>
      <c r="AD2448" s="14">
        <v>4845827.12</v>
      </c>
      <c r="AE2448" s="14"/>
      <c r="AF2448" s="14">
        <v>14463860.550000001</v>
      </c>
      <c r="AG2448" s="14"/>
      <c r="AH2448" s="14">
        <v>10148381.99</v>
      </c>
      <c r="AI2448" s="14"/>
      <c r="AJ2448" s="14">
        <v>20440451.668037999</v>
      </c>
      <c r="AK2448" s="65"/>
      <c r="AL2448" s="14">
        <v>0</v>
      </c>
      <c r="AM2448" s="65"/>
      <c r="AN2448" s="25">
        <v>1816671.18</v>
      </c>
      <c r="AO2448" s="25">
        <v>1632405.59</v>
      </c>
      <c r="AP2448" s="25">
        <v>1661023.1</v>
      </c>
      <c r="AQ2448" s="25">
        <v>1681261.84</v>
      </c>
      <c r="AR2448" s="25">
        <v>1492335.12</v>
      </c>
      <c r="AS2448" s="25">
        <v>1654677.95</v>
      </c>
      <c r="AT2448" s="25">
        <v>1544857.91</v>
      </c>
      <c r="AU2448" s="25">
        <v>1692061.53</v>
      </c>
      <c r="AV2448" s="25">
        <v>1552839.08</v>
      </c>
      <c r="AW2448" s="25">
        <v>1639430.58</v>
      </c>
      <c r="AX2448" s="25">
        <v>1683693.01</v>
      </c>
      <c r="AY2448" s="25">
        <v>1522703.53</v>
      </c>
      <c r="AZ2448" s="93"/>
      <c r="BA2448" s="10"/>
      <c r="BB2448" s="10"/>
      <c r="BC2448" s="10"/>
      <c r="BD2448" s="10"/>
      <c r="BE2448" s="10"/>
      <c r="BF2448" s="10"/>
      <c r="BG2448" s="10"/>
      <c r="BH2448" s="10"/>
      <c r="BI2448" s="10"/>
      <c r="BJ2448" s="10"/>
      <c r="BK2448" s="10"/>
      <c r="BL2448" s="10"/>
      <c r="BM2448" s="10"/>
      <c r="BN2448" s="10"/>
      <c r="BO2448" s="10"/>
      <c r="BP2448" s="10"/>
      <c r="BQ2448" s="10"/>
      <c r="BR2448" s="10"/>
      <c r="BS2448" s="10"/>
      <c r="BT2448" s="10"/>
      <c r="BU2448" s="10"/>
      <c r="BV2448" s="10"/>
      <c r="BW2448" s="10"/>
      <c r="BX2448" s="10"/>
      <c r="BY2448" s="10"/>
      <c r="BZ2448" s="10"/>
      <c r="CA2448" s="10"/>
      <c r="CB2448" s="10"/>
      <c r="CC2448" s="10"/>
      <c r="CD2448" s="10"/>
      <c r="CE2448" s="10"/>
      <c r="CF2448" s="10"/>
      <c r="CG2448" s="10"/>
      <c r="CH2448" s="10"/>
      <c r="CI2448" s="10"/>
      <c r="CJ2448" s="10"/>
      <c r="CK2448" s="10"/>
      <c r="CL2448" s="10"/>
      <c r="CM2448" s="10"/>
      <c r="CN2448" s="10"/>
      <c r="CO2448" s="10"/>
      <c r="CP2448" s="10"/>
      <c r="CQ2448" s="10"/>
      <c r="CR2448" s="10"/>
      <c r="CS2448" s="10"/>
      <c r="CT2448" s="10"/>
      <c r="CU2448" s="10"/>
      <c r="CV2448" s="10"/>
      <c r="CW2448" s="10"/>
      <c r="CX2448" s="10"/>
      <c r="CY2448" s="10"/>
      <c r="CZ2448" s="10"/>
      <c r="DA2448" s="10"/>
      <c r="DB2448" s="10"/>
      <c r="DC2448" s="10"/>
      <c r="DD2448" s="10"/>
      <c r="DE2448" s="10"/>
      <c r="DF2448" s="10"/>
      <c r="DG2448" s="10"/>
      <c r="DH2448" s="10"/>
      <c r="DI2448" s="10"/>
      <c r="DJ2448" s="10"/>
      <c r="DK2448" s="10"/>
      <c r="DL2448" s="10"/>
      <c r="DM2448" s="10"/>
      <c r="DN2448" s="10"/>
      <c r="DO2448" s="10"/>
      <c r="DP2448" s="10"/>
      <c r="DQ2448" s="10"/>
      <c r="DR2448" s="10"/>
      <c r="DS2448" s="10"/>
    </row>
    <row r="2449" spans="1:123" s="25" customFormat="1" ht="10.95" customHeight="1" x14ac:dyDescent="0.25">
      <c r="A2449" s="87" t="s">
        <v>348</v>
      </c>
      <c r="B2449" s="88"/>
      <c r="C2449" s="88"/>
      <c r="D2449" s="88"/>
      <c r="E2449" s="89"/>
      <c r="F2449" s="90"/>
      <c r="G2449" s="13"/>
      <c r="H2449" s="13"/>
      <c r="I2449" s="13"/>
      <c r="J2449" s="13"/>
      <c r="K2449" s="14" t="s">
        <v>303</v>
      </c>
      <c r="L2449" s="91">
        <v>5014</v>
      </c>
      <c r="M2449" s="92"/>
      <c r="N2449" s="25" t="str">
        <f>TRIM("      TOTAL EMPLOYEE WAGES")</f>
        <v>TOTAL EMPLOYEE WAGES</v>
      </c>
      <c r="P2449" s="70"/>
      <c r="Q2449" s="10"/>
      <c r="R2449" s="85"/>
      <c r="S2449" s="93"/>
      <c r="T2449" s="25">
        <f>AD2449/T$6</f>
        <v>776971.19666666666</v>
      </c>
      <c r="V2449" s="25">
        <f>AF2449/V$6</f>
        <v>738643.28777777776</v>
      </c>
      <c r="X2449" s="25">
        <f>AH2449/X$6</f>
        <v>381050.50666666665</v>
      </c>
      <c r="Z2449" s="25">
        <f>AJ2449/Z$6</f>
        <v>775059.92667500011</v>
      </c>
      <c r="AA2449" s="93"/>
      <c r="AB2449" s="14">
        <f>AL2449/AB$6</f>
        <v>0</v>
      </c>
      <c r="AC2449" s="65"/>
      <c r="AD2449" s="14">
        <v>2330913.59</v>
      </c>
      <c r="AE2449" s="14"/>
      <c r="AF2449" s="14">
        <v>6647789.5899999999</v>
      </c>
      <c r="AG2449" s="14"/>
      <c r="AH2449" s="14">
        <v>4572606.08</v>
      </c>
      <c r="AI2449" s="14"/>
      <c r="AJ2449" s="14">
        <v>9300719.1201000009</v>
      </c>
      <c r="AK2449" s="65"/>
      <c r="AL2449" s="14">
        <v>0</v>
      </c>
      <c r="AM2449" s="65"/>
      <c r="AN2449" s="25">
        <v>777049.34</v>
      </c>
      <c r="AO2449" s="25">
        <v>754606.36</v>
      </c>
      <c r="AP2449" s="25">
        <v>689744.29</v>
      </c>
      <c r="AQ2449" s="25">
        <v>725108.12</v>
      </c>
      <c r="AR2449" s="25">
        <v>630624.35</v>
      </c>
      <c r="AS2449" s="25">
        <v>734946.33</v>
      </c>
      <c r="AT2449" s="25">
        <v>704878.17</v>
      </c>
      <c r="AU2449" s="25">
        <v>751873.78</v>
      </c>
      <c r="AV2449" s="25">
        <v>769445.25</v>
      </c>
      <c r="AW2449" s="25">
        <v>795684.05</v>
      </c>
      <c r="AX2449" s="25">
        <v>785630.67</v>
      </c>
      <c r="AY2449" s="25">
        <v>749598.87</v>
      </c>
      <c r="AZ2449" s="93"/>
      <c r="BA2449" s="10"/>
      <c r="BB2449" s="10"/>
      <c r="BC2449" s="10"/>
      <c r="BD2449" s="10"/>
      <c r="BE2449" s="10"/>
      <c r="BF2449" s="10"/>
      <c r="BG2449" s="10"/>
      <c r="BH2449" s="10"/>
      <c r="BI2449" s="10"/>
      <c r="BJ2449" s="10"/>
      <c r="BK2449" s="10"/>
      <c r="BL2449" s="10"/>
      <c r="BM2449" s="10"/>
      <c r="BN2449" s="10"/>
      <c r="BO2449" s="10"/>
      <c r="BP2449" s="10"/>
      <c r="BQ2449" s="10"/>
      <c r="BR2449" s="10"/>
      <c r="BS2449" s="10"/>
      <c r="BT2449" s="10"/>
      <c r="BU2449" s="10"/>
      <c r="BV2449" s="10"/>
      <c r="BW2449" s="10"/>
      <c r="BX2449" s="10"/>
      <c r="BY2449" s="10"/>
      <c r="BZ2449" s="10"/>
      <c r="CA2449" s="10"/>
      <c r="CB2449" s="10"/>
      <c r="CC2449" s="10"/>
      <c r="CD2449" s="10"/>
      <c r="CE2449" s="10"/>
      <c r="CF2449" s="10"/>
      <c r="CG2449" s="10"/>
      <c r="CH2449" s="10"/>
      <c r="CI2449" s="10"/>
      <c r="CJ2449" s="10"/>
      <c r="CK2449" s="10"/>
      <c r="CL2449" s="10"/>
      <c r="CM2449" s="10"/>
      <c r="CN2449" s="10"/>
      <c r="CO2449" s="10"/>
      <c r="CP2449" s="10"/>
      <c r="CQ2449" s="10"/>
      <c r="CR2449" s="10"/>
      <c r="CS2449" s="10"/>
      <c r="CT2449" s="10"/>
      <c r="CU2449" s="10"/>
      <c r="CV2449" s="10"/>
      <c r="CW2449" s="10"/>
      <c r="CX2449" s="10"/>
      <c r="CY2449" s="10"/>
      <c r="CZ2449" s="10"/>
      <c r="DA2449" s="10"/>
      <c r="DB2449" s="10"/>
      <c r="DC2449" s="10"/>
      <c r="DD2449" s="10"/>
      <c r="DE2449" s="10"/>
      <c r="DF2449" s="10"/>
      <c r="DG2449" s="10"/>
      <c r="DH2449" s="10"/>
      <c r="DI2449" s="10"/>
      <c r="DJ2449" s="10"/>
      <c r="DK2449" s="10"/>
      <c r="DL2449" s="10"/>
      <c r="DM2449" s="10"/>
      <c r="DN2449" s="10"/>
      <c r="DO2449" s="10"/>
      <c r="DP2449" s="10"/>
      <c r="DQ2449" s="10"/>
      <c r="DR2449" s="10"/>
      <c r="DS2449" s="10"/>
    </row>
    <row r="2450" spans="1:123" s="25" customFormat="1" ht="10.95" customHeight="1" x14ac:dyDescent="0.25">
      <c r="A2450" s="87" t="s">
        <v>348</v>
      </c>
      <c r="B2450" s="88"/>
      <c r="C2450" s="88"/>
      <c r="D2450" s="88"/>
      <c r="E2450" s="89"/>
      <c r="F2450" s="90"/>
      <c r="G2450" s="13"/>
      <c r="H2450" s="13"/>
      <c r="I2450" s="13"/>
      <c r="J2450" s="13"/>
      <c r="K2450" s="14" t="s">
        <v>305</v>
      </c>
      <c r="L2450" s="91">
        <v>5014</v>
      </c>
      <c r="M2450" s="92"/>
      <c r="N2450" s="25" t="str">
        <f>TRIM("TOTAL COMPENSATION")</f>
        <v>TOTAL COMPENSATION</v>
      </c>
      <c r="P2450" s="70"/>
      <c r="Q2450" s="10"/>
      <c r="R2450" s="85"/>
      <c r="S2450" s="93"/>
      <c r="T2450" s="25">
        <f>AD2450/T$6</f>
        <v>791425.45666666667</v>
      </c>
      <c r="V2450" s="25">
        <f>AF2450/V$6</f>
        <v>739695.02222222229</v>
      </c>
      <c r="X2450" s="25">
        <f>AH2450/X$6</f>
        <v>378588.15749999997</v>
      </c>
      <c r="Z2450" s="25">
        <f>AJ2450/Z$6</f>
        <v>772974.21238916658</v>
      </c>
      <c r="AA2450" s="93"/>
      <c r="AB2450" s="14">
        <f>AL2450/AB$6</f>
        <v>0</v>
      </c>
      <c r="AC2450" s="65"/>
      <c r="AD2450" s="14">
        <v>2374276.37</v>
      </c>
      <c r="AE2450" s="14"/>
      <c r="AF2450" s="14">
        <v>6657255.2000000002</v>
      </c>
      <c r="AG2450" s="14"/>
      <c r="AH2450" s="14">
        <v>4543057.8899999997</v>
      </c>
      <c r="AI2450" s="14"/>
      <c r="AJ2450" s="14">
        <v>9275690.5486699995</v>
      </c>
      <c r="AK2450" s="65"/>
      <c r="AL2450" s="14">
        <v>0</v>
      </c>
      <c r="AM2450" s="65"/>
      <c r="AN2450" s="25">
        <v>772097.04</v>
      </c>
      <c r="AO2450" s="25">
        <v>748823.94</v>
      </c>
      <c r="AP2450" s="25">
        <v>684512.34</v>
      </c>
      <c r="AQ2450" s="25">
        <v>719604.28</v>
      </c>
      <c r="AR2450" s="25">
        <v>625515.29</v>
      </c>
      <c r="AS2450" s="25">
        <v>729325.45</v>
      </c>
      <c r="AT2450" s="25">
        <v>698940.91</v>
      </c>
      <c r="AU2450" s="25">
        <v>745920.21</v>
      </c>
      <c r="AV2450" s="25">
        <v>763672.69</v>
      </c>
      <c r="AW2450" s="25">
        <v>789868.34</v>
      </c>
      <c r="AX2450" s="25">
        <v>779622.22</v>
      </c>
      <c r="AY2450" s="25">
        <v>804785.81</v>
      </c>
      <c r="AZ2450" s="93"/>
      <c r="BA2450" s="10"/>
      <c r="BB2450" s="10"/>
      <c r="BC2450" s="10"/>
      <c r="BD2450" s="10"/>
      <c r="BE2450" s="10"/>
      <c r="BF2450" s="10"/>
      <c r="BG2450" s="10"/>
      <c r="BH2450" s="10"/>
      <c r="BI2450" s="10"/>
      <c r="BJ2450" s="10"/>
      <c r="BK2450" s="10"/>
      <c r="BL2450" s="10"/>
      <c r="BM2450" s="10"/>
      <c r="BN2450" s="10"/>
      <c r="BO2450" s="10"/>
      <c r="BP2450" s="10"/>
      <c r="BQ2450" s="10"/>
      <c r="BR2450" s="10"/>
      <c r="BS2450" s="10"/>
      <c r="BT2450" s="10"/>
      <c r="BU2450" s="10"/>
      <c r="BV2450" s="10"/>
      <c r="BW2450" s="10"/>
      <c r="BX2450" s="10"/>
      <c r="BY2450" s="10"/>
      <c r="BZ2450" s="10"/>
      <c r="CA2450" s="10"/>
      <c r="CB2450" s="10"/>
      <c r="CC2450" s="10"/>
      <c r="CD2450" s="10"/>
      <c r="CE2450" s="10"/>
      <c r="CF2450" s="10"/>
      <c r="CG2450" s="10"/>
      <c r="CH2450" s="10"/>
      <c r="CI2450" s="10"/>
      <c r="CJ2450" s="10"/>
      <c r="CK2450" s="10"/>
      <c r="CL2450" s="10"/>
      <c r="CM2450" s="10"/>
      <c r="CN2450" s="10"/>
      <c r="CO2450" s="10"/>
      <c r="CP2450" s="10"/>
      <c r="CQ2450" s="10"/>
      <c r="CR2450" s="10"/>
      <c r="CS2450" s="10"/>
      <c r="CT2450" s="10"/>
      <c r="CU2450" s="10"/>
      <c r="CV2450" s="10"/>
      <c r="CW2450" s="10"/>
      <c r="CX2450" s="10"/>
      <c r="CY2450" s="10"/>
      <c r="CZ2450" s="10"/>
      <c r="DA2450" s="10"/>
      <c r="DB2450" s="10"/>
      <c r="DC2450" s="10"/>
      <c r="DD2450" s="10"/>
      <c r="DE2450" s="10"/>
      <c r="DF2450" s="10"/>
      <c r="DG2450" s="10"/>
      <c r="DH2450" s="10"/>
      <c r="DI2450" s="10"/>
      <c r="DJ2450" s="10"/>
      <c r="DK2450" s="10"/>
      <c r="DL2450" s="10"/>
      <c r="DM2450" s="10"/>
      <c r="DN2450" s="10"/>
      <c r="DO2450" s="10"/>
      <c r="DP2450" s="10"/>
      <c r="DQ2450" s="10"/>
      <c r="DR2450" s="10"/>
      <c r="DS2450" s="10"/>
    </row>
    <row r="2451" spans="1:123" x14ac:dyDescent="0.25">
      <c r="A2451" s="75" t="s">
        <v>348</v>
      </c>
      <c r="L2451" s="94"/>
    </row>
    <row r="2452" spans="1:123" s="86" customFormat="1" ht="15" customHeight="1" x14ac:dyDescent="0.25">
      <c r="A2452" s="75" t="s">
        <v>348</v>
      </c>
      <c r="B2452" s="80"/>
      <c r="C2452" s="80"/>
      <c r="D2452" s="80"/>
      <c r="E2452" s="81"/>
      <c r="F2452" s="82"/>
      <c r="G2452" s="81"/>
      <c r="H2452" s="81"/>
      <c r="I2452" s="81"/>
      <c r="J2452" s="81"/>
      <c r="K2452" s="81"/>
      <c r="L2452" s="83">
        <f>L2453</f>
        <v>5014</v>
      </c>
      <c r="M2452" s="84" t="s">
        <v>351</v>
      </c>
      <c r="N2452" s="84"/>
      <c r="O2452" s="84"/>
      <c r="P2452" s="84"/>
      <c r="Q2452" s="84"/>
      <c r="R2452" s="84"/>
      <c r="S2452" s="84"/>
      <c r="T2452" s="84"/>
      <c r="U2452" s="84"/>
      <c r="V2452" s="84"/>
      <c r="W2452" s="84"/>
      <c r="X2452" s="84"/>
      <c r="Y2452" s="84"/>
      <c r="Z2452" s="84"/>
      <c r="AA2452" s="84"/>
      <c r="AB2452" s="81"/>
      <c r="AC2452" s="81"/>
      <c r="AD2452" s="14"/>
      <c r="AE2452" s="14"/>
      <c r="AF2452" s="14"/>
      <c r="AG2452" s="14"/>
      <c r="AH2452" s="14"/>
      <c r="AI2452" s="14"/>
      <c r="AJ2452" s="14"/>
      <c r="AK2452" s="14"/>
      <c r="AL2452" s="14"/>
      <c r="AM2452" s="14"/>
      <c r="AN2452" s="85"/>
      <c r="AO2452" s="85"/>
      <c r="AP2452" s="85"/>
      <c r="AQ2452" s="85"/>
      <c r="AR2452" s="85"/>
      <c r="AS2452" s="85"/>
      <c r="AT2452" s="85"/>
      <c r="AU2452" s="85"/>
      <c r="AV2452" s="85"/>
      <c r="AW2452" s="85"/>
      <c r="AX2452" s="85"/>
      <c r="AY2452" s="85"/>
      <c r="AZ2452" s="84"/>
      <c r="BA2452" s="10"/>
      <c r="BB2452" s="10"/>
      <c r="BC2452" s="10"/>
      <c r="BD2452" s="10"/>
      <c r="BE2452" s="10"/>
      <c r="BF2452" s="10"/>
      <c r="BG2452" s="10"/>
      <c r="BH2452" s="10"/>
      <c r="BI2452" s="10"/>
      <c r="BJ2452" s="10"/>
      <c r="BK2452" s="10"/>
      <c r="BL2452" s="10"/>
      <c r="BM2452" s="10"/>
      <c r="BN2452" s="10"/>
      <c r="BO2452" s="10"/>
      <c r="BP2452" s="10"/>
      <c r="BQ2452" s="10"/>
      <c r="BR2452" s="10"/>
      <c r="BS2452" s="10"/>
      <c r="BT2452" s="10"/>
      <c r="BU2452" s="10"/>
      <c r="BV2452" s="10"/>
      <c r="BW2452" s="10"/>
      <c r="BX2452" s="10"/>
      <c r="BY2452" s="10"/>
      <c r="BZ2452" s="10"/>
      <c r="CA2452" s="10"/>
      <c r="CB2452" s="10"/>
      <c r="CC2452" s="10"/>
      <c r="CD2452" s="10"/>
      <c r="CE2452" s="10"/>
      <c r="CF2452" s="10"/>
      <c r="CG2452" s="10"/>
      <c r="CH2452" s="10"/>
      <c r="CI2452" s="10"/>
      <c r="CJ2452" s="10"/>
      <c r="CK2452" s="10"/>
      <c r="CL2452" s="10"/>
      <c r="CM2452" s="10"/>
      <c r="CN2452" s="10"/>
      <c r="CO2452" s="10"/>
      <c r="CP2452" s="10"/>
      <c r="CQ2452" s="10"/>
      <c r="CR2452" s="10"/>
      <c r="CS2452" s="10"/>
      <c r="CT2452" s="10"/>
      <c r="CU2452" s="10"/>
      <c r="CV2452" s="10"/>
      <c r="CW2452" s="10"/>
      <c r="CX2452" s="10"/>
      <c r="CY2452" s="10"/>
      <c r="CZ2452" s="10"/>
      <c r="DA2452" s="10"/>
      <c r="DB2452" s="10"/>
      <c r="DC2452" s="10"/>
      <c r="DD2452" s="10"/>
      <c r="DE2452" s="10"/>
      <c r="DF2452" s="10"/>
      <c r="DG2452" s="10"/>
      <c r="DH2452" s="10"/>
      <c r="DI2452" s="10"/>
      <c r="DJ2452" s="10"/>
      <c r="DK2452" s="10"/>
      <c r="DL2452" s="10"/>
      <c r="DM2452" s="10"/>
      <c r="DN2452" s="10"/>
      <c r="DO2452" s="10"/>
      <c r="DP2452" s="10"/>
      <c r="DQ2452" s="10"/>
      <c r="DR2452" s="10"/>
      <c r="DS2452" s="10"/>
    </row>
    <row r="2453" spans="1:123" s="101" customFormat="1" ht="10.95" customHeight="1" x14ac:dyDescent="0.25">
      <c r="A2453" s="75" t="s">
        <v>348</v>
      </c>
      <c r="B2453" s="95" t="str">
        <f t="shared" ref="B2453" si="686">IF(E2453&gt;0,"Bud02 " &amp; C2453 &amp;","&amp;D2453&amp;",'"&amp;E2453&amp;"',"&amp;1*R2453)</f>
        <v>Bud02 2020,5014,'xpr003',0.116094</v>
      </c>
      <c r="C2453" s="96">
        <f t="shared" ref="C2453" si="687">$E$5</f>
        <v>2020</v>
      </c>
      <c r="D2453" s="96">
        <v>5014</v>
      </c>
      <c r="E2453" s="97" t="str">
        <f>K2453</f>
        <v>xpr003</v>
      </c>
      <c r="F2453" s="90"/>
      <c r="G2453" s="98">
        <f>IF(""="",1,SUBSTITUTE(SUBSTITUTE("","xxp","xpp"),"xppm13","xppm08"))</f>
        <v>1</v>
      </c>
      <c r="H2453" s="98">
        <f>IF(""="",1,"")</f>
        <v>1</v>
      </c>
      <c r="I2453" s="98">
        <f>IF(""="",1,IF(LEFT("",1)&lt;&gt;"E","",1))</f>
        <v>1</v>
      </c>
      <c r="J2453" s="98">
        <f>IF(""="",1,IF(LEFT("",1)="E","",1))</f>
        <v>1</v>
      </c>
      <c r="K2453" s="99" t="s">
        <v>352</v>
      </c>
      <c r="L2453" s="91">
        <v>5014</v>
      </c>
      <c r="M2453" s="100" t="str">
        <f>IF(LEFT($G2453,4)="xppm","*","")</f>
        <v/>
      </c>
      <c r="N2453" s="101" t="str">
        <f>UPPER(TRIM("        NON_PRODUCTIVE RATE (NON-EXEMPT)"))</f>
        <v>NON_PRODUCTIVE RATE (NON-EXEMPT)</v>
      </c>
      <c r="P2453" s="102"/>
      <c r="R2453" s="103">
        <f>IFERROR(IF(1*AB2453&gt;0,AB2453,Z2453),Z2453)</f>
        <v>0.11609399999999999</v>
      </c>
      <c r="S2453" s="104"/>
      <c r="T2453" s="105">
        <f>IFERROR(IF(LEFT($G2453,4)="xppm",AD2453/VLOOKUP($G2453,$K$11:$Z$28,T$1,0),IF(LEFT($J2453,1)="E",AD2453/VLOOKUP($J2453,$K$11:$Z$28,T$1,0),AD2453/T$6)),"")</f>
        <v>0</v>
      </c>
      <c r="U2453" s="105"/>
      <c r="V2453" s="105">
        <f>IFERROR(IF(LEFT($G2453,4)="xppm",AF2453/VLOOKUP($G2453,$K$11:$Z$28,V$1,0),IF(LEFT($J2453,1)="E",AF2453/VLOOKUP($J2453,$K$11:$Z$28,V$1,0),AF2453/V$6)),"")</f>
        <v>0</v>
      </c>
      <c r="W2453" s="105"/>
      <c r="X2453" s="105">
        <f>IFERROR(IF(LEFT($G2453,4)="xppm",AH2453/VLOOKUP($G2453,$K$11:$Z$28,X$1,0),IF(LEFT($J2453,1)="E",AH2453/VLOOKUP($J2453,$K$11:$Z$28,X$1,0),AH2453/X$6)),"")</f>
        <v>0</v>
      </c>
      <c r="Y2453" s="105"/>
      <c r="Z2453" s="105">
        <f>IFERROR(IF(LEFT($G2453,4)="xppm",AJ2453/VLOOKUP($G2453,$K$11:$Z$28,Z$1,0),IF(LEFT($J2453,1)="E",AJ2453/VLOOKUP($J2453,$K$11:$Z$28,Z$1,0),AJ2453/Z$6)),"")</f>
        <v>0.11609399999999999</v>
      </c>
      <c r="AA2453" s="104"/>
      <c r="AB2453" s="106">
        <f>IFERROR(IF(LEFT($G2453,4)="xppm",AL2453/VLOOKUP($G2453,$K$11:$Z$28,AB$1,0),IF(LEFT($J2453,1)="E",AL2453/VLOOKUP($J2453,$K$11:$AB$28,AB$1,0),AL2453/AB$6)),"")</f>
        <v>0</v>
      </c>
      <c r="AC2453" s="107"/>
      <c r="AD2453" s="106"/>
      <c r="AE2453" s="106"/>
      <c r="AF2453" s="106"/>
      <c r="AG2453" s="106"/>
      <c r="AH2453" s="106"/>
      <c r="AI2453" s="106"/>
      <c r="AJ2453" s="106">
        <v>1.3931279999999999</v>
      </c>
      <c r="AK2453" s="107"/>
      <c r="AL2453" s="106">
        <v>0</v>
      </c>
      <c r="AM2453" s="107"/>
      <c r="AN2453" s="105"/>
      <c r="AO2453" s="105"/>
      <c r="AP2453" s="105"/>
      <c r="AQ2453" s="105"/>
      <c r="AR2453" s="105"/>
      <c r="AS2453" s="105"/>
      <c r="AT2453" s="105"/>
      <c r="AU2453" s="105"/>
      <c r="AV2453" s="105"/>
      <c r="AW2453" s="105"/>
      <c r="AX2453" s="105"/>
      <c r="AY2453" s="105"/>
      <c r="AZ2453" s="108"/>
      <c r="BA2453" s="10"/>
      <c r="BB2453" s="10"/>
      <c r="BC2453" s="10"/>
      <c r="BD2453" s="10"/>
      <c r="BE2453" s="10"/>
      <c r="BF2453" s="10"/>
      <c r="BG2453" s="10"/>
      <c r="BH2453" s="10"/>
      <c r="BI2453" s="10"/>
      <c r="BJ2453" s="10"/>
      <c r="BK2453" s="10"/>
      <c r="BL2453" s="10"/>
      <c r="BM2453" s="10"/>
      <c r="BN2453" s="10"/>
      <c r="BO2453" s="10"/>
      <c r="BP2453" s="10"/>
      <c r="BQ2453" s="10"/>
      <c r="BR2453" s="10"/>
      <c r="BS2453" s="10"/>
      <c r="BT2453" s="10"/>
      <c r="BU2453" s="10"/>
      <c r="BV2453" s="10"/>
      <c r="BW2453" s="10"/>
      <c r="BX2453" s="10"/>
      <c r="BY2453" s="10"/>
      <c r="BZ2453" s="10"/>
      <c r="CA2453" s="10"/>
      <c r="CB2453" s="10"/>
      <c r="CC2453" s="10"/>
      <c r="CD2453" s="10"/>
      <c r="CE2453" s="10"/>
      <c r="CF2453" s="10"/>
      <c r="CG2453" s="10"/>
      <c r="CH2453" s="10"/>
      <c r="CI2453" s="10"/>
      <c r="CJ2453" s="10"/>
      <c r="CK2453" s="10"/>
      <c r="CL2453" s="10"/>
      <c r="CM2453" s="10"/>
      <c r="CN2453" s="10"/>
      <c r="CO2453" s="10"/>
      <c r="CP2453" s="10"/>
      <c r="CQ2453" s="10"/>
      <c r="CR2453" s="10"/>
      <c r="CS2453" s="10"/>
      <c r="CT2453" s="10"/>
      <c r="CU2453" s="10"/>
      <c r="CV2453" s="10"/>
      <c r="CW2453" s="10"/>
      <c r="CX2453" s="10"/>
      <c r="CY2453" s="10"/>
      <c r="CZ2453" s="10"/>
      <c r="DA2453" s="10"/>
      <c r="DB2453" s="10"/>
      <c r="DC2453" s="10"/>
      <c r="DD2453" s="10"/>
      <c r="DE2453" s="10"/>
      <c r="DF2453" s="10"/>
      <c r="DG2453" s="10"/>
      <c r="DH2453" s="10"/>
      <c r="DI2453" s="10"/>
      <c r="DJ2453" s="10"/>
      <c r="DK2453" s="10"/>
      <c r="DL2453" s="10"/>
      <c r="DM2453" s="10"/>
      <c r="DN2453" s="10"/>
      <c r="DO2453" s="10"/>
      <c r="DP2453" s="10"/>
      <c r="DQ2453" s="10"/>
      <c r="DR2453" s="10"/>
      <c r="DS2453" s="10"/>
    </row>
    <row r="2454" spans="1:123" s="101" customFormat="1" ht="10.95" customHeight="1" x14ac:dyDescent="0.25">
      <c r="A2454" s="75" t="s">
        <v>348</v>
      </c>
      <c r="B2454" s="95" t="str">
        <f>IF(E2454&gt;0,"Bud02 " &amp; C2454 &amp;","&amp;D2454&amp;",'"&amp;E2454&amp;"',"&amp;1*R2454)</f>
        <v>Bud02 2020,5014,'xpr007',0</v>
      </c>
      <c r="C2454" s="96">
        <f>$E$5</f>
        <v>2020</v>
      </c>
      <c r="D2454" s="96">
        <v>5014</v>
      </c>
      <c r="E2454" s="97" t="str">
        <f>K2454</f>
        <v>xpr007</v>
      </c>
      <c r="F2454" s="90"/>
      <c r="G2454" s="98">
        <f>IF(""="",1,SUBSTITUTE(SUBSTITUTE("","xxp","xpp"),"xppm13","xppm08"))</f>
        <v>1</v>
      </c>
      <c r="H2454" s="98">
        <f>IF(""="",1,"")</f>
        <v>1</v>
      </c>
      <c r="I2454" s="98">
        <f>IF(""="",1,IF(LEFT("",1)&lt;&gt;"E","",1))</f>
        <v>1</v>
      </c>
      <c r="J2454" s="98">
        <f>IF(""="",1,IF(LEFT("",1)="E","",1))</f>
        <v>1</v>
      </c>
      <c r="K2454" s="99" t="s">
        <v>353</v>
      </c>
      <c r="L2454" s="91">
        <v>5014</v>
      </c>
      <c r="M2454" s="100" t="str">
        <f>IF(LEFT($G2454,4)="xppm","*","")</f>
        <v/>
      </c>
      <c r="N2454" s="101" t="str">
        <f>UPPER(TRIM("        NON_PRODUCTIVE RATE (EXEMPT)"))</f>
        <v>NON_PRODUCTIVE RATE (EXEMPT)</v>
      </c>
      <c r="P2454" s="102"/>
      <c r="R2454" s="103">
        <f>IFERROR(IF(1*AB2454&gt;0,AB2454,Z2454),Z2454)</f>
        <v>0</v>
      </c>
      <c r="S2454" s="104"/>
      <c r="T2454" s="105">
        <f>IFERROR(IF(LEFT($G2454,4)="xppm",AD2454/VLOOKUP($G2454,$K$11:$Z$28,T$1,0),IF(LEFT($J2454,1)="E",AD2454/VLOOKUP($J2454,$K$11:$Z$28,T$1,0),AD2454/T$6)),"")</f>
        <v>0</v>
      </c>
      <c r="U2454" s="105"/>
      <c r="V2454" s="105">
        <f>IFERROR(IF(LEFT($G2454,4)="xppm",AF2454/VLOOKUP($G2454,$K$11:$Z$28,V$1,0),IF(LEFT($J2454,1)="E",AF2454/VLOOKUP($J2454,$K$11:$Z$28,V$1,0),AF2454/V$6)),"")</f>
        <v>0</v>
      </c>
      <c r="W2454" s="105"/>
      <c r="X2454" s="105">
        <f>IFERROR(IF(LEFT($G2454,4)="xppm",AH2454/VLOOKUP($G2454,$K$11:$Z$28,X$1,0),IF(LEFT($J2454,1)="E",AH2454/VLOOKUP($J2454,$K$11:$Z$28,X$1,0),AH2454/X$6)),"")</f>
        <v>0</v>
      </c>
      <c r="Y2454" s="105"/>
      <c r="Z2454" s="105">
        <f>IFERROR(IF(LEFT($G2454,4)="xppm",AJ2454/VLOOKUP($G2454,$K$11:$Z$28,Z$1,0),IF(LEFT($J2454,1)="E",AJ2454/VLOOKUP($J2454,$K$11:$Z$28,Z$1,0),AJ2454/Z$6)),"")</f>
        <v>0</v>
      </c>
      <c r="AA2454" s="104"/>
      <c r="AB2454" s="106">
        <f>IFERROR(IF(LEFT($G2454,4)="xppm",AL2454/VLOOKUP($G2454,$K$11:$Z$28,AB$1,0),IF(LEFT($J2454,1)="E",AL2454/VLOOKUP($J2454,$K$11:$AB$28,AB$1,0),AL2454/AB$6)),"")</f>
        <v>0</v>
      </c>
      <c r="AC2454" s="107"/>
      <c r="AD2454" s="106"/>
      <c r="AE2454" s="106"/>
      <c r="AF2454" s="106"/>
      <c r="AG2454" s="106"/>
      <c r="AH2454" s="106"/>
      <c r="AI2454" s="106"/>
      <c r="AJ2454" s="106">
        <v>0</v>
      </c>
      <c r="AK2454" s="107"/>
      <c r="AL2454" s="106">
        <v>0</v>
      </c>
      <c r="AM2454" s="107"/>
      <c r="AN2454" s="105"/>
      <c r="AO2454" s="105"/>
      <c r="AP2454" s="105"/>
      <c r="AQ2454" s="105"/>
      <c r="AR2454" s="105"/>
      <c r="AS2454" s="105"/>
      <c r="AT2454" s="105"/>
      <c r="AU2454" s="105"/>
      <c r="AV2454" s="105"/>
      <c r="AW2454" s="105"/>
      <c r="AX2454" s="105"/>
      <c r="AY2454" s="105"/>
      <c r="AZ2454" s="108"/>
      <c r="BA2454" s="10"/>
      <c r="BB2454" s="10"/>
      <c r="BC2454" s="10"/>
      <c r="BD2454" s="10"/>
      <c r="BE2454" s="10"/>
      <c r="BF2454" s="10"/>
      <c r="BG2454" s="10"/>
      <c r="BH2454" s="10"/>
      <c r="BI2454" s="10"/>
      <c r="BJ2454" s="10"/>
      <c r="BK2454" s="10"/>
      <c r="BL2454" s="10"/>
      <c r="BM2454" s="10"/>
      <c r="BN2454" s="10"/>
      <c r="BO2454" s="10"/>
      <c r="BP2454" s="10"/>
      <c r="BQ2454" s="10"/>
      <c r="BR2454" s="10"/>
      <c r="BS2454" s="10"/>
      <c r="BT2454" s="10"/>
      <c r="BU2454" s="10"/>
      <c r="BV2454" s="10"/>
      <c r="BW2454" s="10"/>
      <c r="BX2454" s="10"/>
      <c r="BY2454" s="10"/>
      <c r="BZ2454" s="10"/>
      <c r="CA2454" s="10"/>
      <c r="CB2454" s="10"/>
      <c r="CC2454" s="10"/>
      <c r="CD2454" s="10"/>
      <c r="CE2454" s="10"/>
      <c r="CF2454" s="10"/>
      <c r="CG2454" s="10"/>
      <c r="CH2454" s="10"/>
      <c r="CI2454" s="10"/>
      <c r="CJ2454" s="10"/>
      <c r="CK2454" s="10"/>
      <c r="CL2454" s="10"/>
      <c r="CM2454" s="10"/>
      <c r="CN2454" s="10"/>
      <c r="CO2454" s="10"/>
      <c r="CP2454" s="10"/>
      <c r="CQ2454" s="10"/>
      <c r="CR2454" s="10"/>
      <c r="CS2454" s="10"/>
      <c r="CT2454" s="10"/>
      <c r="CU2454" s="10"/>
      <c r="CV2454" s="10"/>
      <c r="CW2454" s="10"/>
      <c r="CX2454" s="10"/>
      <c r="CY2454" s="10"/>
      <c r="CZ2454" s="10"/>
      <c r="DA2454" s="10"/>
      <c r="DB2454" s="10"/>
      <c r="DC2454" s="10"/>
      <c r="DD2454" s="10"/>
      <c r="DE2454" s="10"/>
      <c r="DF2454" s="10"/>
      <c r="DG2454" s="10"/>
      <c r="DH2454" s="10"/>
      <c r="DI2454" s="10"/>
      <c r="DJ2454" s="10"/>
      <c r="DK2454" s="10"/>
      <c r="DL2454" s="10"/>
      <c r="DM2454" s="10"/>
      <c r="DN2454" s="10"/>
      <c r="DO2454" s="10"/>
      <c r="DP2454" s="10"/>
      <c r="DQ2454" s="10"/>
      <c r="DR2454" s="10"/>
      <c r="DS2454" s="10"/>
    </row>
    <row r="2455" spans="1:123" x14ac:dyDescent="0.25">
      <c r="A2455" s="75" t="s">
        <v>348</v>
      </c>
      <c r="L2455" s="94"/>
    </row>
    <row r="2456" spans="1:123" s="86" customFormat="1" ht="15" customHeight="1" x14ac:dyDescent="0.25">
      <c r="A2456" s="75" t="s">
        <v>348</v>
      </c>
      <c r="B2456" s="80"/>
      <c r="C2456" s="80"/>
      <c r="D2456" s="80"/>
      <c r="E2456" s="81"/>
      <c r="F2456" s="82"/>
      <c r="G2456" s="81"/>
      <c r="H2456" s="81"/>
      <c r="I2456" s="81"/>
      <c r="J2456" s="81"/>
      <c r="K2456" s="81"/>
      <c r="L2456" s="83">
        <f>L2457</f>
        <v>5014</v>
      </c>
      <c r="M2456" s="84" t="s">
        <v>354</v>
      </c>
      <c r="N2456" s="84"/>
      <c r="O2456" s="84"/>
      <c r="P2456" s="84"/>
      <c r="Q2456" s="84"/>
      <c r="R2456" s="84"/>
      <c r="S2456" s="84"/>
      <c r="T2456" s="84"/>
      <c r="U2456" s="84"/>
      <c r="V2456" s="84"/>
      <c r="W2456" s="84"/>
      <c r="X2456" s="84"/>
      <c r="Y2456" s="84"/>
      <c r="Z2456" s="84"/>
      <c r="AA2456" s="84"/>
      <c r="AB2456" s="81"/>
      <c r="AC2456" s="81"/>
      <c r="AD2456" s="14"/>
      <c r="AE2456" s="14"/>
      <c r="AF2456" s="14"/>
      <c r="AG2456" s="14"/>
      <c r="AH2456" s="14"/>
      <c r="AI2456" s="14"/>
      <c r="AJ2456" s="14"/>
      <c r="AK2456" s="14"/>
      <c r="AL2456" s="14"/>
      <c r="AM2456" s="14"/>
      <c r="AN2456" s="85"/>
      <c r="AO2456" s="85"/>
      <c r="AP2456" s="85"/>
      <c r="AQ2456" s="85"/>
      <c r="AR2456" s="85"/>
      <c r="AS2456" s="85"/>
      <c r="AT2456" s="85"/>
      <c r="AU2456" s="85"/>
      <c r="AV2456" s="85"/>
      <c r="AW2456" s="85"/>
      <c r="AX2456" s="85"/>
      <c r="AY2456" s="85"/>
      <c r="AZ2456" s="84"/>
      <c r="BA2456" s="10"/>
      <c r="BB2456" s="10"/>
      <c r="BC2456" s="10"/>
      <c r="BD2456" s="10"/>
      <c r="BE2456" s="10"/>
      <c r="BF2456" s="10"/>
      <c r="BG2456" s="10"/>
      <c r="BH2456" s="10"/>
      <c r="BI2456" s="10"/>
      <c r="BJ2456" s="10"/>
      <c r="BK2456" s="10"/>
      <c r="BL2456" s="10"/>
      <c r="BM2456" s="10"/>
      <c r="BN2456" s="10"/>
      <c r="BO2456" s="10"/>
      <c r="BP2456" s="10"/>
      <c r="BQ2456" s="10"/>
      <c r="BR2456" s="10"/>
      <c r="BS2456" s="10"/>
      <c r="BT2456" s="10"/>
      <c r="BU2456" s="10"/>
      <c r="BV2456" s="10"/>
      <c r="BW2456" s="10"/>
      <c r="BX2456" s="10"/>
      <c r="BY2456" s="10"/>
      <c r="BZ2456" s="10"/>
      <c r="CA2456" s="10"/>
      <c r="CB2456" s="10"/>
      <c r="CC2456" s="10"/>
      <c r="CD2456" s="10"/>
      <c r="CE2456" s="10"/>
      <c r="CF2456" s="10"/>
      <c r="CG2456" s="10"/>
      <c r="CH2456" s="10"/>
      <c r="CI2456" s="10"/>
      <c r="CJ2456" s="10"/>
      <c r="CK2456" s="10"/>
      <c r="CL2456" s="10"/>
      <c r="CM2456" s="10"/>
      <c r="CN2456" s="10"/>
      <c r="CO2456" s="10"/>
      <c r="CP2456" s="10"/>
      <c r="CQ2456" s="10"/>
      <c r="CR2456" s="10"/>
      <c r="CS2456" s="10"/>
      <c r="CT2456" s="10"/>
      <c r="CU2456" s="10"/>
      <c r="CV2456" s="10"/>
      <c r="CW2456" s="10"/>
      <c r="CX2456" s="10"/>
      <c r="CY2456" s="10"/>
      <c r="CZ2456" s="10"/>
      <c r="DA2456" s="10"/>
      <c r="DB2456" s="10"/>
      <c r="DC2456" s="10"/>
      <c r="DD2456" s="10"/>
      <c r="DE2456" s="10"/>
      <c r="DF2456" s="10"/>
      <c r="DG2456" s="10"/>
      <c r="DH2456" s="10"/>
      <c r="DI2456" s="10"/>
      <c r="DJ2456" s="10"/>
      <c r="DK2456" s="10"/>
      <c r="DL2456" s="10"/>
      <c r="DM2456" s="10"/>
      <c r="DN2456" s="10"/>
      <c r="DO2456" s="10"/>
      <c r="DP2456" s="10"/>
      <c r="DQ2456" s="10"/>
      <c r="DR2456" s="10"/>
      <c r="DS2456" s="10"/>
    </row>
    <row r="2457" spans="1:123" s="101" customFormat="1" ht="10.95" customHeight="1" x14ac:dyDescent="0.25">
      <c r="A2457" s="75" t="s">
        <v>348</v>
      </c>
      <c r="B2457" s="95" t="str">
        <f t="shared" ref="B2457:B2460" si="688">IF(E2457&gt;0,"Bud02 " &amp; C2457 &amp;","&amp;D2457&amp;",'"&amp;E2457&amp;"',"&amp;1*R2457)</f>
        <v>Bud02 2020,5014,'xpr005',0.0037364131305884</v>
      </c>
      <c r="C2457" s="96">
        <f t="shared" ref="C2457:C2460" si="689">$E$5</f>
        <v>2020</v>
      </c>
      <c r="D2457" s="96">
        <v>5014</v>
      </c>
      <c r="E2457" s="97" t="str">
        <f>IF(LEFT(H2457,1) = "x",H2457,F2457)</f>
        <v>xpr005</v>
      </c>
      <c r="F2457" s="90">
        <v>500000</v>
      </c>
      <c r="G2457" s="98">
        <f>IF(""="",1,SUBSTITUTE(SUBSTITUTE("","xxp","xpp"),"xppm13","xppm08"))</f>
        <v>1</v>
      </c>
      <c r="H2457" s="98" t="str">
        <f>IF("xpr005"="",1,"xpr005")</f>
        <v>xpr005</v>
      </c>
      <c r="I2457" s="98">
        <f>IF("Ew57z"="",1,IF(LEFT("Ew57z",1)&lt;&gt;"E","Ew57z",1))</f>
        <v>1</v>
      </c>
      <c r="J2457" s="98" t="str">
        <f>IF("Ew57z"="",1,IF(LEFT("Ew57z",1)="E","Ew57z",1))</f>
        <v>Ew57z</v>
      </c>
      <c r="K2457" s="99" t="s">
        <v>355</v>
      </c>
      <c r="L2457" s="91">
        <v>5014</v>
      </c>
      <c r="M2457" s="100" t="str">
        <f>IF(LEFT($G2457,4)="xppm","*","")</f>
        <v/>
      </c>
      <c r="N2457" s="101" t="str">
        <f>UPPER(TRIM("          PAYROLL TAXES"))</f>
        <v>PAYROLL TAXES</v>
      </c>
      <c r="P2457" s="102" t="s">
        <v>356</v>
      </c>
      <c r="R2457" s="109">
        <f>IFERROR(IF(1*AB2457&gt;0,AB2457,V2457),V2457)</f>
        <v>3.7364131305883987E-3</v>
      </c>
      <c r="S2457" s="108"/>
      <c r="T2457" s="101">
        <f>IFERROR(IF(LEFT($G2457,4)="xppm",AD2457/VLOOKUP($G2457,$K$11:$Z$28,T$1,0),IF(LEFT($J2457,1)="E",AD2457/VLOOKUP($J2457,$K$11:$Z$28,T$1,0),AD2457/T$6)),"")</f>
        <v>3.6035535462541385E-3</v>
      </c>
      <c r="V2457" s="101">
        <f>IFERROR(IF(LEFT($G2457,4)="xppm",AF2457/VLOOKUP($G2457,$K$11:$Z$28,V$1,0),IF(LEFT($J2457,1)="E",AF2457/VLOOKUP($J2457,$K$11:$Z$28,V$1,0),AF2457/V$6)),"")</f>
        <v>3.7364131305883987E-3</v>
      </c>
      <c r="X2457" s="101">
        <f>IFERROR(IF(LEFT($G2457,4)="xppm",AH2457/VLOOKUP($G2457,$K$11:$Z$28,X$1,0),IF(LEFT($J2457,1)="E",AH2457/VLOOKUP($J2457,$K$11:$Z$28,X$1,0),AH2457/X$6)),"")</f>
        <v>2.4322708782650898E-3</v>
      </c>
      <c r="Z2457" s="101">
        <f>IFERROR(IF(LEFT($G2457,4)="xppm",AJ2457/VLOOKUP($G2457,$K$11:$Z$28,Z$1,0),IF(LEFT($J2457,1)="E",AJ2457/VLOOKUP($J2457,$K$11:$Z$28,Z$1,0),AJ2457/Z$6)),"")</f>
        <v>4.079624088380771E-3</v>
      </c>
      <c r="AA2457" s="108"/>
      <c r="AB2457" s="99" t="str">
        <f>IFERROR(IF(LEFT($G2457,4)="xppm",AL2457/VLOOKUP($G2457,$K$11:$Z$28,AB$1,0),IF(LEFT($J2457,1)="E",AL2457/VLOOKUP($J2457,$K$11:$AB$28,AB$1,0),AL2457/AB$6)),"")</f>
        <v/>
      </c>
      <c r="AC2457" s="110"/>
      <c r="AD2457" s="14">
        <v>174440.46</v>
      </c>
      <c r="AE2457" s="14"/>
      <c r="AF2457" s="14">
        <v>533831.06999999995</v>
      </c>
      <c r="AG2457" s="14"/>
      <c r="AH2457" s="14">
        <v>374336.5</v>
      </c>
      <c r="AI2457" s="14"/>
      <c r="AJ2457" s="14">
        <v>738586.11840200005</v>
      </c>
      <c r="AK2457" s="65"/>
      <c r="AL2457" s="14">
        <v>0</v>
      </c>
      <c r="AM2457" s="65"/>
      <c r="AN2457" s="25">
        <v>61355.57</v>
      </c>
      <c r="AO2457" s="25">
        <v>58983.23</v>
      </c>
      <c r="AP2457" s="25">
        <v>66049.34</v>
      </c>
      <c r="AQ2457" s="25">
        <v>70689.27</v>
      </c>
      <c r="AR2457" s="25">
        <v>55793.66</v>
      </c>
      <c r="AS2457" s="25">
        <v>58674.96</v>
      </c>
      <c r="AT2457" s="25">
        <v>54345.77</v>
      </c>
      <c r="AU2457" s="25">
        <v>59016.02</v>
      </c>
      <c r="AV2457" s="25">
        <v>60870.93</v>
      </c>
      <c r="AW2457" s="25">
        <v>62111.64</v>
      </c>
      <c r="AX2457" s="25">
        <v>61896.35</v>
      </c>
      <c r="AY2457" s="25">
        <v>50432.47</v>
      </c>
      <c r="AZ2457" s="108"/>
      <c r="BA2457" s="10"/>
      <c r="BB2457" s="10"/>
      <c r="BC2457" s="10"/>
      <c r="BD2457" s="10"/>
      <c r="BE2457" s="10"/>
      <c r="BF2457" s="10"/>
      <c r="BG2457" s="10"/>
      <c r="BH2457" s="10"/>
      <c r="BI2457" s="10"/>
      <c r="BJ2457" s="10"/>
      <c r="BK2457" s="10"/>
      <c r="BL2457" s="10"/>
      <c r="BM2457" s="10"/>
      <c r="BN2457" s="10"/>
      <c r="BO2457" s="10"/>
      <c r="BP2457" s="10"/>
      <c r="BQ2457" s="10"/>
      <c r="BR2457" s="10"/>
      <c r="BS2457" s="10"/>
      <c r="BT2457" s="10"/>
      <c r="BU2457" s="10"/>
      <c r="BV2457" s="10"/>
      <c r="BW2457" s="10"/>
      <c r="BX2457" s="10"/>
      <c r="BY2457" s="10"/>
      <c r="BZ2457" s="10"/>
      <c r="CA2457" s="10"/>
      <c r="CB2457" s="10"/>
      <c r="CC2457" s="10"/>
      <c r="CD2457" s="10"/>
      <c r="CE2457" s="10"/>
      <c r="CF2457" s="10"/>
      <c r="CG2457" s="10"/>
      <c r="CH2457" s="10"/>
      <c r="CI2457" s="10"/>
      <c r="CJ2457" s="10"/>
      <c r="CK2457" s="10"/>
      <c r="CL2457" s="10"/>
      <c r="CM2457" s="10"/>
      <c r="CN2457" s="10"/>
      <c r="CO2457" s="10"/>
      <c r="CP2457" s="10"/>
      <c r="CQ2457" s="10"/>
      <c r="CR2457" s="10"/>
      <c r="CS2457" s="10"/>
      <c r="CT2457" s="10"/>
      <c r="CU2457" s="10"/>
      <c r="CV2457" s="10"/>
      <c r="CW2457" s="10"/>
      <c r="CX2457" s="10"/>
      <c r="CY2457" s="10"/>
      <c r="CZ2457" s="10"/>
      <c r="DA2457" s="10"/>
      <c r="DB2457" s="10"/>
      <c r="DC2457" s="10"/>
      <c r="DD2457" s="10"/>
      <c r="DE2457" s="10"/>
      <c r="DF2457" s="10"/>
      <c r="DG2457" s="10"/>
      <c r="DH2457" s="10"/>
      <c r="DI2457" s="10"/>
      <c r="DJ2457" s="10"/>
      <c r="DK2457" s="10"/>
      <c r="DL2457" s="10"/>
      <c r="DM2457" s="10"/>
      <c r="DN2457" s="10"/>
      <c r="DO2457" s="10"/>
      <c r="DP2457" s="10"/>
      <c r="DQ2457" s="10"/>
      <c r="DR2457" s="10"/>
      <c r="DS2457" s="10"/>
    </row>
    <row r="2458" spans="1:123" s="101" customFormat="1" ht="10.95" customHeight="1" x14ac:dyDescent="0.25">
      <c r="A2458" s="75" t="s">
        <v>348</v>
      </c>
      <c r="B2458" s="95" t="str">
        <f t="shared" si="688"/>
        <v>Bud02 2020,5014,'xpr002',0.00110553290788608</v>
      </c>
      <c r="C2458" s="96">
        <f t="shared" si="689"/>
        <v>2020</v>
      </c>
      <c r="D2458" s="96">
        <v>5014</v>
      </c>
      <c r="E2458" s="97" t="str">
        <f>IF(LEFT(H2458,1) = "x",H2458,F2458)</f>
        <v>xpr002</v>
      </c>
      <c r="F2458" s="90">
        <v>501100</v>
      </c>
      <c r="G2458" s="98">
        <f>IF(""="",1,SUBSTITUTE(SUBSTITUTE("","xxp","xpp"),"xppm13","xppm08"))</f>
        <v>1</v>
      </c>
      <c r="H2458" s="98" t="str">
        <f>IF("xpr002"="",1,"xpr002")</f>
        <v>xpr002</v>
      </c>
      <c r="I2458" s="98">
        <f>IF("Ewz"="",1,IF(LEFT("Ewz",1)&lt;&gt;"E","Ewz",1))</f>
        <v>1</v>
      </c>
      <c r="J2458" s="98" t="str">
        <f>IF("Ewz"="",1,IF(LEFT("Ewz",1)="E","Ewz",1))</f>
        <v>Ewz</v>
      </c>
      <c r="K2458" s="99" t="s">
        <v>357</v>
      </c>
      <c r="L2458" s="91">
        <v>5014</v>
      </c>
      <c r="M2458" s="100" t="str">
        <f>IF(LEFT($G2458,4)="xppm","*","")</f>
        <v/>
      </c>
      <c r="N2458" s="101" t="str">
        <f>UPPER(TRIM("          HEALTH INSURANCE"))</f>
        <v>HEALTH INSURANCE</v>
      </c>
      <c r="P2458" s="102" t="s">
        <v>356</v>
      </c>
      <c r="R2458" s="109">
        <f>IFERROR(IF(1*AB2458&gt;0,AB2458,V2458),V2458)</f>
        <v>1.1055329078860819E-3</v>
      </c>
      <c r="S2458" s="108"/>
      <c r="T2458" s="101">
        <f>IFERROR(IF(LEFT($G2458,4)="xppm",AD2458/VLOOKUP($G2458,$K$11:$Z$28,T$1,0),IF(LEFT($J2458,1)="E",AD2458/VLOOKUP($J2458,$K$11:$Z$28,T$1,0),AD2458/T$6)),"")</f>
        <v>9.7223025703854532E-4</v>
      </c>
      <c r="V2458" s="101">
        <f>IFERROR(IF(LEFT($G2458,4)="xppm",AF2458/VLOOKUP($G2458,$K$11:$Z$28,V$1,0),IF(LEFT($J2458,1)="E",AF2458/VLOOKUP($J2458,$K$11:$Z$28,V$1,0),AF2458/V$6)),"")</f>
        <v>1.1055329078860819E-3</v>
      </c>
      <c r="X2458" s="101">
        <f>IFERROR(IF(LEFT($G2458,4)="xppm",AH2458/VLOOKUP($G2458,$K$11:$Z$28,X$1,0),IF(LEFT($J2458,1)="E",AH2458/VLOOKUP($J2458,$K$11:$Z$28,X$1,0),AH2458/X$6)),"")</f>
        <v>7.2218074377161624E-4</v>
      </c>
      <c r="Z2458" s="101">
        <f>IFERROR(IF(LEFT($G2458,4)="xppm",AJ2458/VLOOKUP($G2458,$K$11:$Z$28,Z$1,0),IF(LEFT($J2458,1)="E",AJ2458/VLOOKUP($J2458,$K$11:$Z$28,Z$1,0),AJ2458/Z$6)),"")</f>
        <v>1.1795637680074695E-3</v>
      </c>
      <c r="AA2458" s="108"/>
      <c r="AB2458" s="99" t="str">
        <f>IFERROR(IF(LEFT($G2458,4)="xppm",AL2458/VLOOKUP($G2458,$K$11:$Z$28,AB$1,0),IF(LEFT($J2458,1)="E",AL2458/VLOOKUP($J2458,$K$11:$AB$28,AB$1,0),AL2458/AB$6)),"")</f>
        <v/>
      </c>
      <c r="AC2458" s="110"/>
      <c r="AD2458" s="14">
        <v>48290.96</v>
      </c>
      <c r="AE2458" s="14"/>
      <c r="AF2458" s="14">
        <v>161668.28</v>
      </c>
      <c r="AG2458" s="14"/>
      <c r="AH2458" s="14">
        <v>112886.23</v>
      </c>
      <c r="AI2458" s="14"/>
      <c r="AJ2458" s="14">
        <v>220064.24000399999</v>
      </c>
      <c r="AK2458" s="65"/>
      <c r="AL2458" s="14">
        <v>0</v>
      </c>
      <c r="AM2458" s="65"/>
      <c r="AN2458" s="25">
        <v>17931.16</v>
      </c>
      <c r="AO2458" s="25">
        <v>21447.97</v>
      </c>
      <c r="AP2458" s="25">
        <v>18491.04</v>
      </c>
      <c r="AQ2458" s="25">
        <v>11725.09</v>
      </c>
      <c r="AR2458" s="25">
        <v>16606.52</v>
      </c>
      <c r="AS2458" s="25">
        <v>15789.69</v>
      </c>
      <c r="AT2458" s="25">
        <v>15469.93</v>
      </c>
      <c r="AU2458" s="25">
        <v>10458.07</v>
      </c>
      <c r="AV2458" s="25">
        <v>43328.02</v>
      </c>
      <c r="AW2458" s="25">
        <v>9034.2999999999993</v>
      </c>
      <c r="AX2458" s="25">
        <v>20393.060000000001</v>
      </c>
      <c r="AY2458" s="25">
        <v>18863.599999999999</v>
      </c>
      <c r="AZ2458" s="108"/>
      <c r="BA2458" s="10"/>
      <c r="BB2458" s="10"/>
      <c r="BC2458" s="10"/>
      <c r="BD2458" s="10"/>
      <c r="BE2458" s="10"/>
      <c r="BF2458" s="10"/>
      <c r="BG2458" s="10"/>
      <c r="BH2458" s="10"/>
      <c r="BI2458" s="10"/>
      <c r="BJ2458" s="10"/>
      <c r="BK2458" s="10"/>
      <c r="BL2458" s="10"/>
      <c r="BM2458" s="10"/>
      <c r="BN2458" s="10"/>
      <c r="BO2458" s="10"/>
      <c r="BP2458" s="10"/>
      <c r="BQ2458" s="10"/>
      <c r="BR2458" s="10"/>
      <c r="BS2458" s="10"/>
      <c r="BT2458" s="10"/>
      <c r="BU2458" s="10"/>
      <c r="BV2458" s="10"/>
      <c r="BW2458" s="10"/>
      <c r="BX2458" s="10"/>
      <c r="BY2458" s="10"/>
      <c r="BZ2458" s="10"/>
      <c r="CA2458" s="10"/>
      <c r="CB2458" s="10"/>
      <c r="CC2458" s="10"/>
      <c r="CD2458" s="10"/>
      <c r="CE2458" s="10"/>
      <c r="CF2458" s="10"/>
      <c r="CG2458" s="10"/>
      <c r="CH2458" s="10"/>
      <c r="CI2458" s="10"/>
      <c r="CJ2458" s="10"/>
      <c r="CK2458" s="10"/>
      <c r="CL2458" s="10"/>
      <c r="CM2458" s="10"/>
      <c r="CN2458" s="10"/>
      <c r="CO2458" s="10"/>
      <c r="CP2458" s="10"/>
      <c r="CQ2458" s="10"/>
      <c r="CR2458" s="10"/>
      <c r="CS2458" s="10"/>
      <c r="CT2458" s="10"/>
      <c r="CU2458" s="10"/>
      <c r="CV2458" s="10"/>
      <c r="CW2458" s="10"/>
      <c r="CX2458" s="10"/>
      <c r="CY2458" s="10"/>
      <c r="CZ2458" s="10"/>
      <c r="DA2458" s="10"/>
      <c r="DB2458" s="10"/>
      <c r="DC2458" s="10"/>
      <c r="DD2458" s="10"/>
      <c r="DE2458" s="10"/>
      <c r="DF2458" s="10"/>
      <c r="DG2458" s="10"/>
      <c r="DH2458" s="10"/>
      <c r="DI2458" s="10"/>
      <c r="DJ2458" s="10"/>
      <c r="DK2458" s="10"/>
      <c r="DL2458" s="10"/>
      <c r="DM2458" s="10"/>
      <c r="DN2458" s="10"/>
      <c r="DO2458" s="10"/>
      <c r="DP2458" s="10"/>
      <c r="DQ2458" s="10"/>
      <c r="DR2458" s="10"/>
      <c r="DS2458" s="10"/>
    </row>
    <row r="2459" spans="1:123" s="101" customFormat="1" ht="10.95" customHeight="1" x14ac:dyDescent="0.25">
      <c r="A2459" s="75" t="s">
        <v>348</v>
      </c>
      <c r="B2459" s="95" t="str">
        <f t="shared" si="688"/>
        <v>Bud02 2020,5014,'xpr006',0.000609897476657552</v>
      </c>
      <c r="C2459" s="96">
        <f t="shared" si="689"/>
        <v>2020</v>
      </c>
      <c r="D2459" s="96">
        <v>5014</v>
      </c>
      <c r="E2459" s="97" t="str">
        <f>IF(LEFT(H2459,1) = "x",H2459,F2459)</f>
        <v>xpr006</v>
      </c>
      <c r="F2459" s="90">
        <v>503000</v>
      </c>
      <c r="G2459" s="98">
        <f>IF(""="",1,SUBSTITUTE(SUBSTITUTE("","xxp","xpp"),"xppm13","xppm08"))</f>
        <v>1</v>
      </c>
      <c r="H2459" s="98" t="str">
        <f>IF("xpr006"="",1,"xpr006")</f>
        <v>xpr006</v>
      </c>
      <c r="I2459" s="98">
        <f>IF("Ewz"="",1,IF(LEFT("Ewz",1)&lt;&gt;"E","Ewz",1))</f>
        <v>1</v>
      </c>
      <c r="J2459" s="98" t="str">
        <f>IF("Ewz"="",1,IF(LEFT("Ewz",1)="E","Ewz",1))</f>
        <v>Ewz</v>
      </c>
      <c r="K2459" s="99" t="s">
        <v>358</v>
      </c>
      <c r="L2459" s="91">
        <v>5014</v>
      </c>
      <c r="M2459" s="100" t="str">
        <f>IF(LEFT($G2459,4)="xppm","*","")</f>
        <v/>
      </c>
      <c r="N2459" s="101" t="str">
        <f>UPPER(TRIM("          WORKMANS COMP INSURANCE"))</f>
        <v>WORKMANS COMP INSURANCE</v>
      </c>
      <c r="P2459" s="102" t="s">
        <v>359</v>
      </c>
      <c r="R2459" s="109">
        <f>IFERROR(IF(1*AB2459&gt;0,AB2459,V2459),V2459)</f>
        <v>6.0989747665755227E-4</v>
      </c>
      <c r="S2459" s="108"/>
      <c r="T2459" s="101">
        <f>IFERROR(IF(LEFT($G2459,4)="xppm",AD2459/VLOOKUP($G2459,$K$11:$Z$28,T$1,0),IF(LEFT($J2459,1)="E",AD2459/VLOOKUP($J2459,$K$11:$Z$28,T$1,0),AD2459/T$6)),"")</f>
        <v>5.9951873179293197E-4</v>
      </c>
      <c r="V2459" s="101">
        <f>IFERROR(IF(LEFT($G2459,4)="xppm",AF2459/VLOOKUP($G2459,$K$11:$Z$28,V$1,0),IF(LEFT($J2459,1)="E",AF2459/VLOOKUP($J2459,$K$11:$Z$28,V$1,0),AF2459/V$6)),"")</f>
        <v>6.0989747665755227E-4</v>
      </c>
      <c r="X2459" s="101">
        <f>IFERROR(IF(LEFT($G2459,4)="xppm",AH2459/VLOOKUP($G2459,$K$11:$Z$28,X$1,0),IF(LEFT($J2459,1)="E",AH2459/VLOOKUP($J2459,$K$11:$Z$28,X$1,0),AH2459/X$6)),"")</f>
        <v>3.5298013731419287E-4</v>
      </c>
      <c r="Z2459" s="101">
        <f>IFERROR(IF(LEFT($G2459,4)="xppm",AJ2459/VLOOKUP($G2459,$K$11:$Z$28,Z$1,0),IF(LEFT($J2459,1)="E",AJ2459/VLOOKUP($J2459,$K$11:$Z$28,Z$1,0),AJ2459/Z$6)),"")</f>
        <v>6.3845084295545656E-4</v>
      </c>
      <c r="AA2459" s="108"/>
      <c r="AB2459" s="99" t="str">
        <f>IFERROR(IF(LEFT($G2459,4)="xppm",AL2459/VLOOKUP($G2459,$K$11:$Z$28,AB$1,0),IF(LEFT($J2459,1)="E",AL2459/VLOOKUP($J2459,$K$11:$AB$28,AB$1,0),AL2459/AB$6)),"")</f>
        <v/>
      </c>
      <c r="AC2459" s="110"/>
      <c r="AD2459" s="14">
        <v>29778.27</v>
      </c>
      <c r="AE2459" s="14"/>
      <c r="AF2459" s="14">
        <v>89188.73</v>
      </c>
      <c r="AG2459" s="14"/>
      <c r="AH2459" s="14">
        <v>55175.38</v>
      </c>
      <c r="AI2459" s="14"/>
      <c r="AJ2459" s="14">
        <v>119112</v>
      </c>
      <c r="AK2459" s="65"/>
      <c r="AL2459" s="14">
        <v>0</v>
      </c>
      <c r="AM2459" s="65"/>
      <c r="AN2459" s="25">
        <v>9354.4</v>
      </c>
      <c r="AO2459" s="25">
        <v>9354.4</v>
      </c>
      <c r="AP2459" s="25">
        <v>9356.4</v>
      </c>
      <c r="AQ2459" s="25">
        <v>9926.01</v>
      </c>
      <c r="AR2459" s="25">
        <v>9926.09</v>
      </c>
      <c r="AS2459" s="25">
        <v>9926.09</v>
      </c>
      <c r="AT2459" s="25">
        <v>9908.09</v>
      </c>
      <c r="AU2459" s="25">
        <v>9798.09</v>
      </c>
      <c r="AV2459" s="25">
        <v>9926.09</v>
      </c>
      <c r="AW2459" s="25">
        <v>9926.09</v>
      </c>
      <c r="AX2459" s="25">
        <v>9926.09</v>
      </c>
      <c r="AY2459" s="25">
        <v>9926.09</v>
      </c>
      <c r="AZ2459" s="108"/>
      <c r="BA2459" s="10"/>
      <c r="BB2459" s="10"/>
      <c r="BC2459" s="10"/>
      <c r="BD2459" s="10"/>
      <c r="BE2459" s="10"/>
      <c r="BF2459" s="10"/>
      <c r="BG2459" s="10"/>
      <c r="BH2459" s="10"/>
      <c r="BI2459" s="10"/>
      <c r="BJ2459" s="10"/>
      <c r="BK2459" s="10"/>
      <c r="BL2459" s="10"/>
      <c r="BM2459" s="10"/>
      <c r="BN2459" s="10"/>
      <c r="BO2459" s="10"/>
      <c r="BP2459" s="10"/>
      <c r="BQ2459" s="10"/>
      <c r="BR2459" s="10"/>
      <c r="BS2459" s="10"/>
      <c r="BT2459" s="10"/>
      <c r="BU2459" s="10"/>
      <c r="BV2459" s="10"/>
      <c r="BW2459" s="10"/>
      <c r="BX2459" s="10"/>
      <c r="BY2459" s="10"/>
      <c r="BZ2459" s="10"/>
      <c r="CA2459" s="10"/>
      <c r="CB2459" s="10"/>
      <c r="CC2459" s="10"/>
      <c r="CD2459" s="10"/>
      <c r="CE2459" s="10"/>
      <c r="CF2459" s="10"/>
      <c r="CG2459" s="10"/>
      <c r="CH2459" s="10"/>
      <c r="CI2459" s="10"/>
      <c r="CJ2459" s="10"/>
      <c r="CK2459" s="10"/>
      <c r="CL2459" s="10"/>
      <c r="CM2459" s="10"/>
      <c r="CN2459" s="10"/>
      <c r="CO2459" s="10"/>
      <c r="CP2459" s="10"/>
      <c r="CQ2459" s="10"/>
      <c r="CR2459" s="10"/>
      <c r="CS2459" s="10"/>
      <c r="CT2459" s="10"/>
      <c r="CU2459" s="10"/>
      <c r="CV2459" s="10"/>
      <c r="CW2459" s="10"/>
      <c r="CX2459" s="10"/>
      <c r="CY2459" s="10"/>
      <c r="CZ2459" s="10"/>
      <c r="DA2459" s="10"/>
      <c r="DB2459" s="10"/>
      <c r="DC2459" s="10"/>
      <c r="DD2459" s="10"/>
      <c r="DE2459" s="10"/>
      <c r="DF2459" s="10"/>
      <c r="DG2459" s="10"/>
      <c r="DH2459" s="10"/>
      <c r="DI2459" s="10"/>
      <c r="DJ2459" s="10"/>
      <c r="DK2459" s="10"/>
      <c r="DL2459" s="10"/>
      <c r="DM2459" s="10"/>
      <c r="DN2459" s="10"/>
      <c r="DO2459" s="10"/>
      <c r="DP2459" s="10"/>
      <c r="DQ2459" s="10"/>
      <c r="DR2459" s="10"/>
      <c r="DS2459" s="10"/>
    </row>
    <row r="2460" spans="1:123" s="101" customFormat="1" ht="10.95" customHeight="1" x14ac:dyDescent="0.25">
      <c r="A2460" s="75" t="s">
        <v>348</v>
      </c>
      <c r="B2460" s="95" t="str">
        <f t="shared" si="688"/>
        <v>Bud02 2020,5014,'xpr004',0.000278103806512252</v>
      </c>
      <c r="C2460" s="96">
        <f t="shared" si="689"/>
        <v>2020</v>
      </c>
      <c r="D2460" s="96">
        <v>5014</v>
      </c>
      <c r="E2460" s="97" t="str">
        <f>IF(LEFT(H2460,1) = "x",H2460,F2460)</f>
        <v>xpr004</v>
      </c>
      <c r="F2460" s="90">
        <v>501500</v>
      </c>
      <c r="G2460" s="98">
        <f>IF(""="",1,SUBSTITUTE(SUBSTITUTE("","xxp","xpp"),"xppm13","xppm08"))</f>
        <v>1</v>
      </c>
      <c r="H2460" s="98" t="str">
        <f>IF("xpr004"="",1,"xpr004")</f>
        <v>xpr004</v>
      </c>
      <c r="I2460" s="98">
        <f>IF("Ewz"="",1,IF(LEFT("Ewz",1)&lt;&gt;"E","Ewz",1))</f>
        <v>1</v>
      </c>
      <c r="J2460" s="98" t="str">
        <f>IF("Ewz"="",1,IF(LEFT("Ewz",1)="E","Ewz",1))</f>
        <v>Ewz</v>
      </c>
      <c r="K2460" s="99" t="s">
        <v>360</v>
      </c>
      <c r="L2460" s="91">
        <v>5014</v>
      </c>
      <c r="M2460" s="100" t="str">
        <f>IF(LEFT($G2460,4)="xppm","*","")</f>
        <v/>
      </c>
      <c r="N2460" s="101" t="str">
        <f>UPPER(TRIM("          OTHER"))</f>
        <v>OTHER</v>
      </c>
      <c r="P2460" s="102" t="s">
        <v>356</v>
      </c>
      <c r="R2460" s="109">
        <f>IFERROR(IF(1*AB2460&gt;0,AB2460,V2460),V2460)</f>
        <v>2.7810380651225176E-4</v>
      </c>
      <c r="S2460" s="108"/>
      <c r="T2460" s="101">
        <f>IFERROR(IF(LEFT($G2460,4)="xppm",AD2460/VLOOKUP($G2460,$K$11:$Z$28,T$1,0),IF(LEFT($J2460,1)="E",AD2460/VLOOKUP($J2460,$K$11:$Z$28,T$1,0),AD2460/T$6)),"")</f>
        <v>1.8462444601708943E-4</v>
      </c>
      <c r="V2460" s="101">
        <f>IFERROR(IF(LEFT($G2460,4)="xppm",AF2460/VLOOKUP($G2460,$K$11:$Z$28,V$1,0),IF(LEFT($J2460,1)="E",AF2460/VLOOKUP($J2460,$K$11:$Z$28,V$1,0),AF2460/V$6)),"")</f>
        <v>2.7810380651225176E-4</v>
      </c>
      <c r="X2460" s="101">
        <f>IFERROR(IF(LEFT($G2460,4)="xppm",AH2460/VLOOKUP($G2460,$K$11:$Z$28,X$1,0),IF(LEFT($J2460,1)="E",AH2460/VLOOKUP($J2460,$K$11:$Z$28,X$1,0),AH2460/X$6)),"")</f>
        <v>2.044521724682232E-4</v>
      </c>
      <c r="Z2460" s="101">
        <f>IFERROR(IF(LEFT($G2460,4)="xppm",AJ2460/VLOOKUP($G2460,$K$11:$Z$28,Z$1,0),IF(LEFT($J2460,1)="E",AJ2460/VLOOKUP($J2460,$K$11:$Z$28,Z$1,0),AJ2460/Z$6)),"")</f>
        <v>1.8897527469304164E-4</v>
      </c>
      <c r="AA2460" s="108"/>
      <c r="AB2460" s="99" t="str">
        <f>IFERROR(IF(LEFT($G2460,4)="xppm",AL2460/VLOOKUP($G2460,$K$11:$Z$28,AB$1,0),IF(LEFT($J2460,1)="E",AL2460/VLOOKUP($J2460,$K$11:$AB$28,AB$1,0),AL2460/AB$6)),"")</f>
        <v/>
      </c>
      <c r="AC2460" s="110"/>
      <c r="AD2460" s="14">
        <v>9170.35</v>
      </c>
      <c r="AE2460" s="14"/>
      <c r="AF2460" s="14">
        <v>40668.68</v>
      </c>
      <c r="AG2460" s="14"/>
      <c r="AH2460" s="14">
        <v>31958.53</v>
      </c>
      <c r="AI2460" s="14"/>
      <c r="AJ2460" s="14">
        <v>35256</v>
      </c>
      <c r="AK2460" s="65"/>
      <c r="AL2460" s="14">
        <v>0</v>
      </c>
      <c r="AM2460" s="65"/>
      <c r="AN2460" s="25">
        <v>6905.7</v>
      </c>
      <c r="AO2460" s="25">
        <v>5956.38</v>
      </c>
      <c r="AP2460" s="25">
        <v>7294.64</v>
      </c>
      <c r="AQ2460" s="25">
        <v>5692.25</v>
      </c>
      <c r="AR2460" s="25">
        <v>6898.91</v>
      </c>
      <c r="AS2460" s="25">
        <v>5154.8599999999997</v>
      </c>
      <c r="AT2460" s="25">
        <v>5331.67</v>
      </c>
      <c r="AU2460" s="25">
        <v>5518.18</v>
      </c>
      <c r="AV2460" s="25">
        <v>2902.46</v>
      </c>
      <c r="AW2460" s="25">
        <v>3441.23</v>
      </c>
      <c r="AX2460" s="25">
        <v>2847.07</v>
      </c>
      <c r="AY2460" s="25">
        <v>2882.05</v>
      </c>
      <c r="AZ2460" s="108"/>
      <c r="BA2460" s="10"/>
      <c r="BB2460" s="10"/>
      <c r="BC2460" s="10"/>
      <c r="BD2460" s="10"/>
      <c r="BE2460" s="10"/>
      <c r="BF2460" s="10"/>
      <c r="BG2460" s="10"/>
      <c r="BH2460" s="10"/>
      <c r="BI2460" s="10"/>
      <c r="BJ2460" s="10"/>
      <c r="BK2460" s="10"/>
      <c r="BL2460" s="10"/>
      <c r="BM2460" s="10"/>
      <c r="BN2460" s="10"/>
      <c r="BO2460" s="10"/>
      <c r="BP2460" s="10"/>
      <c r="BQ2460" s="10"/>
      <c r="BR2460" s="10"/>
      <c r="BS2460" s="10"/>
      <c r="BT2460" s="10"/>
      <c r="BU2460" s="10"/>
      <c r="BV2460" s="10"/>
      <c r="BW2460" s="10"/>
      <c r="BX2460" s="10"/>
      <c r="BY2460" s="10"/>
      <c r="BZ2460" s="10"/>
      <c r="CA2460" s="10"/>
      <c r="CB2460" s="10"/>
      <c r="CC2460" s="10"/>
      <c r="CD2460" s="10"/>
      <c r="CE2460" s="10"/>
      <c r="CF2460" s="10"/>
      <c r="CG2460" s="10"/>
      <c r="CH2460" s="10"/>
      <c r="CI2460" s="10"/>
      <c r="CJ2460" s="10"/>
      <c r="CK2460" s="10"/>
      <c r="CL2460" s="10"/>
      <c r="CM2460" s="10"/>
      <c r="CN2460" s="10"/>
      <c r="CO2460" s="10"/>
      <c r="CP2460" s="10"/>
      <c r="CQ2460" s="10"/>
      <c r="CR2460" s="10"/>
      <c r="CS2460" s="10"/>
      <c r="CT2460" s="10"/>
      <c r="CU2460" s="10"/>
      <c r="CV2460" s="10"/>
      <c r="CW2460" s="10"/>
      <c r="CX2460" s="10"/>
      <c r="CY2460" s="10"/>
      <c r="CZ2460" s="10"/>
      <c r="DA2460" s="10"/>
      <c r="DB2460" s="10"/>
      <c r="DC2460" s="10"/>
      <c r="DD2460" s="10"/>
      <c r="DE2460" s="10"/>
      <c r="DF2460" s="10"/>
      <c r="DG2460" s="10"/>
      <c r="DH2460" s="10"/>
      <c r="DI2460" s="10"/>
      <c r="DJ2460" s="10"/>
      <c r="DK2460" s="10"/>
      <c r="DL2460" s="10"/>
      <c r="DM2460" s="10"/>
      <c r="DN2460" s="10"/>
      <c r="DO2460" s="10"/>
      <c r="DP2460" s="10"/>
      <c r="DQ2460" s="10"/>
      <c r="DR2460" s="10"/>
      <c r="DS2460" s="10"/>
    </row>
    <row r="2461" spans="1:123" ht="4.05" customHeight="1" x14ac:dyDescent="0.25">
      <c r="A2461" s="75" t="s">
        <v>348</v>
      </c>
      <c r="E2461" s="111"/>
      <c r="F2461" s="112"/>
      <c r="T2461" s="25"/>
      <c r="U2461" s="25"/>
      <c r="V2461" s="25"/>
      <c r="W2461" s="25"/>
      <c r="X2461" s="25"/>
      <c r="Y2461" s="25"/>
      <c r="Z2461" s="25"/>
      <c r="AA2461" s="25"/>
      <c r="AB2461" s="14"/>
      <c r="AC2461" s="14"/>
    </row>
    <row r="2462" spans="1:123" s="86" customFormat="1" ht="15" customHeight="1" x14ac:dyDescent="0.25">
      <c r="A2462" s="75" t="s">
        <v>348</v>
      </c>
      <c r="B2462" s="80"/>
      <c r="C2462" s="80"/>
      <c r="D2462" s="80"/>
      <c r="E2462" s="81"/>
      <c r="F2462" s="82"/>
      <c r="G2462" s="81"/>
      <c r="H2462" s="81"/>
      <c r="I2462" s="81"/>
      <c r="J2462" s="81"/>
      <c r="K2462" s="81"/>
      <c r="L2462" s="83">
        <f>L2463</f>
        <v>5014</v>
      </c>
      <c r="M2462" s="84" t="s">
        <v>361</v>
      </c>
      <c r="N2462" s="84"/>
      <c r="O2462" s="84"/>
      <c r="P2462" s="84"/>
      <c r="Q2462" s="84"/>
      <c r="R2462" s="84"/>
      <c r="S2462" s="84"/>
      <c r="T2462" s="84"/>
      <c r="U2462" s="84"/>
      <c r="V2462" s="84"/>
      <c r="W2462" s="84"/>
      <c r="X2462" s="84"/>
      <c r="Y2462" s="84"/>
      <c r="Z2462" s="84"/>
      <c r="AA2462" s="84"/>
      <c r="AB2462" s="81"/>
      <c r="AC2462" s="81"/>
      <c r="AD2462" s="14"/>
      <c r="AE2462" s="14"/>
      <c r="AF2462" s="14"/>
      <c r="AG2462" s="14"/>
      <c r="AH2462" s="14"/>
      <c r="AI2462" s="14"/>
      <c r="AJ2462" s="14"/>
      <c r="AK2462" s="14"/>
      <c r="AL2462" s="14"/>
      <c r="AM2462" s="14"/>
      <c r="AN2462" s="85"/>
      <c r="AO2462" s="85"/>
      <c r="AP2462" s="85"/>
      <c r="AQ2462" s="85"/>
      <c r="AR2462" s="85"/>
      <c r="AS2462" s="85"/>
      <c r="AT2462" s="85"/>
      <c r="AU2462" s="85"/>
      <c r="AV2462" s="85"/>
      <c r="AW2462" s="85"/>
      <c r="AX2462" s="85"/>
      <c r="AY2462" s="85"/>
      <c r="AZ2462" s="84"/>
      <c r="BA2462" s="10"/>
      <c r="BB2462" s="10"/>
      <c r="BC2462" s="10"/>
      <c r="BD2462" s="10"/>
      <c r="BE2462" s="10"/>
      <c r="BF2462" s="10"/>
      <c r="BG2462" s="10"/>
      <c r="BH2462" s="10"/>
      <c r="BI2462" s="10"/>
      <c r="BJ2462" s="10"/>
      <c r="BK2462" s="10"/>
      <c r="BL2462" s="10"/>
      <c r="BM2462" s="10"/>
      <c r="BN2462" s="10"/>
      <c r="BO2462" s="10"/>
      <c r="BP2462" s="10"/>
      <c r="BQ2462" s="10"/>
      <c r="BR2462" s="10"/>
      <c r="BS2462" s="10"/>
      <c r="BT2462" s="10"/>
      <c r="BU2462" s="10"/>
      <c r="BV2462" s="10"/>
      <c r="BW2462" s="10"/>
      <c r="BX2462" s="10"/>
      <c r="BY2462" s="10"/>
      <c r="BZ2462" s="10"/>
      <c r="CA2462" s="10"/>
      <c r="CB2462" s="10"/>
      <c r="CC2462" s="10"/>
      <c r="CD2462" s="10"/>
      <c r="CE2462" s="10"/>
      <c r="CF2462" s="10"/>
      <c r="CG2462" s="10"/>
      <c r="CH2462" s="10"/>
      <c r="CI2462" s="10"/>
      <c r="CJ2462" s="10"/>
      <c r="CK2462" s="10"/>
      <c r="CL2462" s="10"/>
      <c r="CM2462" s="10"/>
      <c r="CN2462" s="10"/>
      <c r="CO2462" s="10"/>
      <c r="CP2462" s="10"/>
      <c r="CQ2462" s="10"/>
      <c r="CR2462" s="10"/>
      <c r="CS2462" s="10"/>
      <c r="CT2462" s="10"/>
      <c r="CU2462" s="10"/>
      <c r="CV2462" s="10"/>
      <c r="CW2462" s="10"/>
      <c r="CX2462" s="10"/>
      <c r="CY2462" s="10"/>
      <c r="CZ2462" s="10"/>
      <c r="DA2462" s="10"/>
      <c r="DB2462" s="10"/>
      <c r="DC2462" s="10"/>
      <c r="DD2462" s="10"/>
      <c r="DE2462" s="10"/>
      <c r="DF2462" s="10"/>
      <c r="DG2462" s="10"/>
      <c r="DH2462" s="10"/>
      <c r="DI2462" s="10"/>
      <c r="DJ2462" s="10"/>
      <c r="DK2462" s="10"/>
      <c r="DL2462" s="10"/>
      <c r="DM2462" s="10"/>
      <c r="DN2462" s="10"/>
      <c r="DO2462" s="10"/>
      <c r="DP2462" s="10"/>
      <c r="DQ2462" s="10"/>
      <c r="DR2462" s="10"/>
      <c r="DS2462" s="10"/>
    </row>
    <row r="2463" spans="1:123" s="101" customFormat="1" ht="10.95" customHeight="1" x14ac:dyDescent="0.25">
      <c r="A2463" s="75" t="s">
        <v>348</v>
      </c>
      <c r="B2463" s="95" t="str">
        <f t="shared" ref="B2463" si="690">IF(E2463&gt;0,"Bud02 " &amp; C2463 &amp;","&amp;D2463&amp;",'"&amp;E2463&amp;"',"&amp;1*R2463)</f>
        <v>Bud02 2020,5014,'xhnm06',0.00799116333819884</v>
      </c>
      <c r="C2463" s="96">
        <f t="shared" ref="C2463" si="691">$E$5</f>
        <v>2020</v>
      </c>
      <c r="D2463" s="96">
        <v>5014</v>
      </c>
      <c r="E2463" s="97" t="str">
        <f>IF(LEFT(H2463,1) = "x",H2463,F2463)</f>
        <v>xhnm06</v>
      </c>
      <c r="F2463" s="90">
        <v>506500</v>
      </c>
      <c r="G2463" s="98">
        <f>IF(""="",1,SUBSTITUTE(SUBSTITUTE("","xxp","xpp"),"xppm13","xppm08"))</f>
        <v>1</v>
      </c>
      <c r="H2463" s="98" t="str">
        <f>IF("xhnm06"="",1,"xhnm06")</f>
        <v>xhnm06</v>
      </c>
      <c r="I2463" s="98">
        <f>IF("E120z"="",1,IF(LEFT("E120z",1)&lt;&gt;"E","E120z",1))</f>
        <v>1</v>
      </c>
      <c r="J2463" s="98" t="str">
        <f>IF("E120z"="",1,IF(LEFT("E120z",1)="E","E120z",1))</f>
        <v>E120z</v>
      </c>
      <c r="K2463" s="99" t="s">
        <v>362</v>
      </c>
      <c r="L2463" s="91">
        <v>5014</v>
      </c>
      <c r="M2463" s="100" t="str">
        <f>IF(LEFT($G2463,4)="xppm","*","")</f>
        <v/>
      </c>
      <c r="N2463" s="101" t="str">
        <f>UPPER(TRIM("          HOUSE THERAPY - MEDICARE B"))</f>
        <v>HOUSE THERAPY - MEDICARE B</v>
      </c>
      <c r="P2463" s="102" t="s">
        <v>356</v>
      </c>
      <c r="R2463" s="109">
        <f>IFERROR(IF(1*AB2463&gt;0,AB2463,V2463),V2463)</f>
        <v>7.9911633381988447E-3</v>
      </c>
      <c r="S2463" s="108"/>
      <c r="T2463" s="101">
        <f>IFERROR(IF(LEFT($G2463,4)="xppm",AD2463/VLOOKUP($G2463,$K$11:$Z$28,T$1,0),IF(LEFT($J2463,1)="E",AD2463/VLOOKUP($J2463,$K$11:$Z$28,T$1,0),AD2463/T$6)),"")</f>
        <v>1.0627804559574948E-2</v>
      </c>
      <c r="V2463" s="101">
        <f>IFERROR(IF(LEFT($G2463,4)="xppm",AF2463/VLOOKUP($G2463,$K$11:$Z$28,V$1,0),IF(LEFT($J2463,1)="E",AF2463/VLOOKUP($J2463,$K$11:$Z$28,V$1,0),AF2463/V$6)),"")</f>
        <v>7.9911633381988447E-3</v>
      </c>
      <c r="X2463" s="101">
        <f>IFERROR(IF(LEFT($G2463,4)="xppm",AH2463/VLOOKUP($G2463,$K$11:$Z$28,X$1,0),IF(LEFT($J2463,1)="E",AH2463/VLOOKUP($J2463,$K$11:$Z$28,X$1,0),AH2463/X$6)),"")</f>
        <v>8.8992411121368194E-3</v>
      </c>
      <c r="Z2463" s="101">
        <f>IFERROR(IF(LEFT($G2463,4)="xppm",AJ2463/VLOOKUP($G2463,$K$11:$Z$28,Z$1,0),IF(LEFT($J2463,1)="E",AJ2463/VLOOKUP($J2463,$K$11:$Z$28,Z$1,0),AJ2463/Z$6)),"")</f>
        <v>2.2318245603096309E-2</v>
      </c>
      <c r="AA2463" s="108"/>
      <c r="AB2463" s="99" t="str">
        <f>IFERROR(IF(LEFT($G2463,4)="xppm",AL2463/VLOOKUP($G2463,$K$11:$Z$28,AB$1,0),IF(LEFT($J2463,1)="E",AL2463/VLOOKUP($J2463,$K$11:$AB$28,AB$1,0),AL2463/AB$6)),"")</f>
        <v/>
      </c>
      <c r="AC2463" s="110"/>
      <c r="AD2463" s="14">
        <v>38445.56</v>
      </c>
      <c r="AE2463" s="14"/>
      <c r="AF2463" s="14">
        <v>82697.679999999993</v>
      </c>
      <c r="AG2463" s="14"/>
      <c r="AH2463" s="14">
        <v>90997.21</v>
      </c>
      <c r="AI2463" s="14"/>
      <c r="AJ2463" s="14">
        <v>224013.72516</v>
      </c>
      <c r="AK2463" s="65"/>
      <c r="AL2463" s="14">
        <v>0</v>
      </c>
      <c r="AM2463" s="65"/>
      <c r="AN2463" s="25">
        <v>19104.48</v>
      </c>
      <c r="AO2463" s="25">
        <v>15060.35</v>
      </c>
      <c r="AP2463" s="25">
        <v>15382.59</v>
      </c>
      <c r="AQ2463" s="25">
        <v>10826.19</v>
      </c>
      <c r="AR2463" s="25">
        <v>7986.05</v>
      </c>
      <c r="AS2463" s="25">
        <v>8634.4699999999993</v>
      </c>
      <c r="AT2463" s="25">
        <v>7120.89</v>
      </c>
      <c r="AU2463" s="25">
        <v>6872.41</v>
      </c>
      <c r="AV2463" s="25">
        <v>2812.11</v>
      </c>
      <c r="AW2463" s="25">
        <v>6794.89</v>
      </c>
      <c r="AX2463" s="25">
        <v>9980.33</v>
      </c>
      <c r="AY2463" s="25">
        <v>21670.34</v>
      </c>
      <c r="AZ2463" s="108"/>
      <c r="BA2463" s="10"/>
      <c r="BB2463" s="10"/>
      <c r="BC2463" s="10"/>
      <c r="BD2463" s="10"/>
      <c r="BE2463" s="10"/>
      <c r="BF2463" s="10"/>
      <c r="BG2463" s="10"/>
      <c r="BH2463" s="10"/>
      <c r="BI2463" s="10"/>
      <c r="BJ2463" s="10"/>
      <c r="BK2463" s="10"/>
      <c r="BL2463" s="10"/>
      <c r="BM2463" s="10"/>
      <c r="BN2463" s="10"/>
      <c r="BO2463" s="10"/>
      <c r="BP2463" s="10"/>
      <c r="BQ2463" s="10"/>
      <c r="BR2463" s="10"/>
      <c r="BS2463" s="10"/>
      <c r="BT2463" s="10"/>
      <c r="BU2463" s="10"/>
      <c r="BV2463" s="10"/>
      <c r="BW2463" s="10"/>
      <c r="BX2463" s="10"/>
      <c r="BY2463" s="10"/>
      <c r="BZ2463" s="10"/>
      <c r="CA2463" s="10"/>
      <c r="CB2463" s="10"/>
      <c r="CC2463" s="10"/>
      <c r="CD2463" s="10"/>
      <c r="CE2463" s="10"/>
      <c r="CF2463" s="10"/>
      <c r="CG2463" s="10"/>
      <c r="CH2463" s="10"/>
      <c r="CI2463" s="10"/>
      <c r="CJ2463" s="10"/>
      <c r="CK2463" s="10"/>
      <c r="CL2463" s="10"/>
      <c r="CM2463" s="10"/>
      <c r="CN2463" s="10"/>
      <c r="CO2463" s="10"/>
      <c r="CP2463" s="10"/>
      <c r="CQ2463" s="10"/>
      <c r="CR2463" s="10"/>
      <c r="CS2463" s="10"/>
      <c r="CT2463" s="10"/>
      <c r="CU2463" s="10"/>
      <c r="CV2463" s="10"/>
      <c r="CW2463" s="10"/>
      <c r="CX2463" s="10"/>
      <c r="CY2463" s="10"/>
      <c r="CZ2463" s="10"/>
      <c r="DA2463" s="10"/>
      <c r="DB2463" s="10"/>
      <c r="DC2463" s="10"/>
      <c r="DD2463" s="10"/>
      <c r="DE2463" s="10"/>
      <c r="DF2463" s="10"/>
      <c r="DG2463" s="10"/>
      <c r="DH2463" s="10"/>
      <c r="DI2463" s="10"/>
      <c r="DJ2463" s="10"/>
      <c r="DK2463" s="10"/>
      <c r="DL2463" s="10"/>
      <c r="DM2463" s="10"/>
      <c r="DN2463" s="10"/>
      <c r="DO2463" s="10"/>
      <c r="DP2463" s="10"/>
      <c r="DQ2463" s="10"/>
      <c r="DR2463" s="10"/>
      <c r="DS2463" s="10"/>
    </row>
    <row r="2464" spans="1:123" s="101" customFormat="1" ht="10.95" customHeight="1" x14ac:dyDescent="0.25">
      <c r="A2464" s="75" t="s">
        <v>348</v>
      </c>
      <c r="B2464" s="95" t="str">
        <f>IF(E2464&gt;0,"Bud02 " &amp; C2464 &amp;","&amp;D2464&amp;",'"&amp;E2464&amp;"',"&amp;1*R2464)</f>
        <v>Bud02 2020,5014,'508100',536.882222222222</v>
      </c>
      <c r="C2464" s="96">
        <f>$E$5</f>
        <v>2020</v>
      </c>
      <c r="D2464" s="96">
        <v>5014</v>
      </c>
      <c r="E2464" s="97">
        <f>IF(LEFT(H2464,1) = "x",H2464,F2464)</f>
        <v>508100</v>
      </c>
      <c r="F2464" s="90">
        <v>508100</v>
      </c>
      <c r="G2464" s="98">
        <f>IF(""="",1,SUBSTITUTE(SUBSTITUTE("","xxp","xpp"),"xppm13","xppm08"))</f>
        <v>1</v>
      </c>
      <c r="H2464" s="98">
        <f>IF(""="",1,"")</f>
        <v>1</v>
      </c>
      <c r="I2464" s="98">
        <f>IF(""="",1,IF(LEFT("",1)&lt;&gt;"E","",1))</f>
        <v>1</v>
      </c>
      <c r="J2464" s="98">
        <f>IF(""="",1,IF(LEFT("",1)="E","",1))</f>
        <v>1</v>
      </c>
      <c r="K2464" s="99" t="s">
        <v>363</v>
      </c>
      <c r="L2464" s="91">
        <v>5014</v>
      </c>
      <c r="M2464" s="100" t="str">
        <f>IF(LEFT($G2464,4)="xppm","*","")</f>
        <v/>
      </c>
      <c r="N2464" s="101" t="str">
        <f>UPPER(TRIM("          HOUSE THERAPY - REHAB SUPPLIES"))</f>
        <v>HOUSE THERAPY - REHAB SUPPLIES</v>
      </c>
      <c r="P2464" s="102" t="s">
        <v>356</v>
      </c>
      <c r="R2464" s="109">
        <f>IFERROR(IF(1*AB2464&gt;0,AB2464,V2464),V2464)</f>
        <v>536.88222222222214</v>
      </c>
      <c r="S2464" s="108"/>
      <c r="T2464" s="101">
        <f>IFERROR(IF(LEFT($G2464,4)="xppm",AD2464/VLOOKUP($G2464,$K$11:$Z$28,T$1,0),IF(LEFT($J2464,1)="E",AD2464/VLOOKUP($J2464,$K$11:$Z$28,T$1,0),AD2464/T$6)),"")</f>
        <v>747.81</v>
      </c>
      <c r="V2464" s="101">
        <f>IFERROR(IF(LEFT($G2464,4)="xppm",AF2464/VLOOKUP($G2464,$K$11:$Z$28,V$1,0),IF(LEFT($J2464,1)="E",AF2464/VLOOKUP($J2464,$K$11:$Z$28,V$1,0),AF2464/V$6)),"")</f>
        <v>536.88222222222214</v>
      </c>
      <c r="X2464" s="101">
        <f>IFERROR(IF(LEFT($G2464,4)="xppm",AH2464/VLOOKUP($G2464,$K$11:$Z$28,X$1,0),IF(LEFT($J2464,1)="E",AH2464/VLOOKUP($J2464,$K$11:$Z$28,X$1,0),AH2464/X$6)),"")</f>
        <v>308.13499999999999</v>
      </c>
      <c r="Z2464" s="101">
        <f>IFERROR(IF(LEFT($G2464,4)="xppm",AJ2464/VLOOKUP($G2464,$K$11:$Z$28,Z$1,0),IF(LEFT($J2464,1)="E",AJ2464/VLOOKUP($J2464,$K$11:$Z$28,Z$1,0),AJ2464/Z$6)),"")</f>
        <v>0</v>
      </c>
      <c r="AA2464" s="108"/>
      <c r="AB2464" s="99">
        <f>IFERROR(IF(LEFT($G2464,4)="xppm",AL2464/VLOOKUP($G2464,$K$11:$Z$28,AB$1,0),IF(LEFT($J2464,1)="E",AL2464/VLOOKUP($J2464,$K$11:$AB$28,AB$1,0),AL2464/AB$6)),"")</f>
        <v>0</v>
      </c>
      <c r="AC2464" s="110"/>
      <c r="AD2464" s="14">
        <v>2243.4299999999998</v>
      </c>
      <c r="AE2464" s="14"/>
      <c r="AF2464" s="14">
        <v>4831.9399999999996</v>
      </c>
      <c r="AG2464" s="14"/>
      <c r="AH2464" s="14">
        <v>3697.62</v>
      </c>
      <c r="AI2464" s="14"/>
      <c r="AJ2464" s="14"/>
      <c r="AK2464" s="65"/>
      <c r="AL2464" s="14"/>
      <c r="AM2464" s="65"/>
      <c r="AN2464" s="25">
        <v>992.04</v>
      </c>
      <c r="AO2464" s="25">
        <v>0</v>
      </c>
      <c r="AP2464" s="25">
        <v>1571.98</v>
      </c>
      <c r="AQ2464" s="25">
        <v>637.53</v>
      </c>
      <c r="AR2464" s="25">
        <v>386.06</v>
      </c>
      <c r="AS2464" s="25">
        <v>168.48</v>
      </c>
      <c r="AT2464" s="25">
        <v>406.3</v>
      </c>
      <c r="AU2464" s="25">
        <v>205.19</v>
      </c>
      <c r="AV2464" s="25">
        <v>784.95</v>
      </c>
      <c r="AW2464" s="25">
        <v>989.05</v>
      </c>
      <c r="AX2464" s="25">
        <v>824.99</v>
      </c>
      <c r="AY2464" s="25">
        <v>429.39</v>
      </c>
      <c r="AZ2464" s="108"/>
      <c r="BA2464" s="10"/>
      <c r="BB2464" s="10"/>
      <c r="BC2464" s="10"/>
      <c r="BD2464" s="10"/>
      <c r="BE2464" s="10"/>
      <c r="BF2464" s="10"/>
      <c r="BG2464" s="10"/>
      <c r="BH2464" s="10"/>
      <c r="BI2464" s="10"/>
      <c r="BJ2464" s="10"/>
      <c r="BK2464" s="10"/>
      <c r="BL2464" s="10"/>
      <c r="BM2464" s="10"/>
      <c r="BN2464" s="10"/>
      <c r="BO2464" s="10"/>
      <c r="BP2464" s="10"/>
      <c r="BQ2464" s="10"/>
      <c r="BR2464" s="10"/>
      <c r="BS2464" s="10"/>
      <c r="BT2464" s="10"/>
      <c r="BU2464" s="10"/>
      <c r="BV2464" s="10"/>
      <c r="BW2464" s="10"/>
      <c r="BX2464" s="10"/>
      <c r="BY2464" s="10"/>
      <c r="BZ2464" s="10"/>
      <c r="CA2464" s="10"/>
      <c r="CB2464" s="10"/>
      <c r="CC2464" s="10"/>
      <c r="CD2464" s="10"/>
      <c r="CE2464" s="10"/>
      <c r="CF2464" s="10"/>
      <c r="CG2464" s="10"/>
      <c r="CH2464" s="10"/>
      <c r="CI2464" s="10"/>
      <c r="CJ2464" s="10"/>
      <c r="CK2464" s="10"/>
      <c r="CL2464" s="10"/>
      <c r="CM2464" s="10"/>
      <c r="CN2464" s="10"/>
      <c r="CO2464" s="10"/>
      <c r="CP2464" s="10"/>
      <c r="CQ2464" s="10"/>
      <c r="CR2464" s="10"/>
      <c r="CS2464" s="10"/>
      <c r="CT2464" s="10"/>
      <c r="CU2464" s="10"/>
      <c r="CV2464" s="10"/>
      <c r="CW2464" s="10"/>
      <c r="CX2464" s="10"/>
      <c r="CY2464" s="10"/>
      <c r="CZ2464" s="10"/>
      <c r="DA2464" s="10"/>
      <c r="DB2464" s="10"/>
      <c r="DC2464" s="10"/>
      <c r="DD2464" s="10"/>
      <c r="DE2464" s="10"/>
      <c r="DF2464" s="10"/>
      <c r="DG2464" s="10"/>
      <c r="DH2464" s="10"/>
      <c r="DI2464" s="10"/>
      <c r="DJ2464" s="10"/>
      <c r="DK2464" s="10"/>
      <c r="DL2464" s="10"/>
      <c r="DM2464" s="10"/>
      <c r="DN2464" s="10"/>
      <c r="DO2464" s="10"/>
      <c r="DP2464" s="10"/>
      <c r="DQ2464" s="10"/>
      <c r="DR2464" s="10"/>
      <c r="DS2464" s="10"/>
    </row>
    <row r="2465" spans="1:123" ht="4.05" customHeight="1" x14ac:dyDescent="0.25">
      <c r="A2465" s="75" t="s">
        <v>348</v>
      </c>
      <c r="E2465" s="111"/>
      <c r="F2465" s="112"/>
      <c r="T2465" s="25"/>
      <c r="U2465" s="25"/>
      <c r="V2465" s="25"/>
      <c r="W2465" s="25"/>
      <c r="X2465" s="25"/>
      <c r="Y2465" s="25"/>
      <c r="Z2465" s="25"/>
      <c r="AA2465" s="25"/>
      <c r="AB2465" s="14"/>
      <c r="AC2465" s="14"/>
    </row>
    <row r="2466" spans="1:123" s="86" customFormat="1" ht="15" customHeight="1" x14ac:dyDescent="0.25">
      <c r="A2466" s="75" t="s">
        <v>348</v>
      </c>
      <c r="B2466" s="80"/>
      <c r="C2466" s="80"/>
      <c r="D2466" s="80"/>
      <c r="E2466" s="81"/>
      <c r="F2466" s="82"/>
      <c r="G2466" s="81"/>
      <c r="H2466" s="81"/>
      <c r="I2466" s="81"/>
      <c r="J2466" s="81"/>
      <c r="K2466" s="81"/>
      <c r="L2466" s="83">
        <f>L2467</f>
        <v>5014</v>
      </c>
      <c r="M2466" s="84" t="s">
        <v>364</v>
      </c>
      <c r="N2466" s="84"/>
      <c r="O2466" s="84"/>
      <c r="P2466" s="84"/>
      <c r="Q2466" s="84"/>
      <c r="R2466" s="84"/>
      <c r="S2466" s="84"/>
      <c r="T2466" s="84"/>
      <c r="U2466" s="84"/>
      <c r="V2466" s="84"/>
      <c r="W2466" s="84"/>
      <c r="X2466" s="84"/>
      <c r="Y2466" s="84"/>
      <c r="Z2466" s="84"/>
      <c r="AA2466" s="84"/>
      <c r="AB2466" s="81"/>
      <c r="AC2466" s="81"/>
      <c r="AD2466" s="14"/>
      <c r="AE2466" s="14"/>
      <c r="AF2466" s="14"/>
      <c r="AG2466" s="14"/>
      <c r="AH2466" s="14"/>
      <c r="AI2466" s="14"/>
      <c r="AJ2466" s="14"/>
      <c r="AK2466" s="14"/>
      <c r="AL2466" s="14"/>
      <c r="AM2466" s="14"/>
      <c r="AN2466" s="85"/>
      <c r="AO2466" s="85"/>
      <c r="AP2466" s="85"/>
      <c r="AQ2466" s="85"/>
      <c r="AR2466" s="85"/>
      <c r="AS2466" s="85"/>
      <c r="AT2466" s="85"/>
      <c r="AU2466" s="85"/>
      <c r="AV2466" s="85"/>
      <c r="AW2466" s="85"/>
      <c r="AX2466" s="85"/>
      <c r="AY2466" s="85"/>
      <c r="AZ2466" s="84"/>
      <c r="BA2466" s="10"/>
      <c r="BB2466" s="10"/>
      <c r="BC2466" s="10"/>
      <c r="BD2466" s="10"/>
      <c r="BE2466" s="10"/>
      <c r="BF2466" s="10"/>
      <c r="BG2466" s="10"/>
      <c r="BH2466" s="10"/>
      <c r="BI2466" s="10"/>
      <c r="BJ2466" s="10"/>
      <c r="BK2466" s="10"/>
      <c r="BL2466" s="10"/>
      <c r="BM2466" s="10"/>
      <c r="BN2466" s="10"/>
      <c r="BO2466" s="10"/>
      <c r="BP2466" s="10"/>
      <c r="BQ2466" s="10"/>
      <c r="BR2466" s="10"/>
      <c r="BS2466" s="10"/>
      <c r="BT2466" s="10"/>
      <c r="BU2466" s="10"/>
      <c r="BV2466" s="10"/>
      <c r="BW2466" s="10"/>
      <c r="BX2466" s="10"/>
      <c r="BY2466" s="10"/>
      <c r="BZ2466" s="10"/>
      <c r="CA2466" s="10"/>
      <c r="CB2466" s="10"/>
      <c r="CC2466" s="10"/>
      <c r="CD2466" s="10"/>
      <c r="CE2466" s="10"/>
      <c r="CF2466" s="10"/>
      <c r="CG2466" s="10"/>
      <c r="CH2466" s="10"/>
      <c r="CI2466" s="10"/>
      <c r="CJ2466" s="10"/>
      <c r="CK2466" s="10"/>
      <c r="CL2466" s="10"/>
      <c r="CM2466" s="10"/>
      <c r="CN2466" s="10"/>
      <c r="CO2466" s="10"/>
      <c r="CP2466" s="10"/>
      <c r="CQ2466" s="10"/>
      <c r="CR2466" s="10"/>
      <c r="CS2466" s="10"/>
      <c r="CT2466" s="10"/>
      <c r="CU2466" s="10"/>
      <c r="CV2466" s="10"/>
      <c r="CW2466" s="10"/>
      <c r="CX2466" s="10"/>
      <c r="CY2466" s="10"/>
      <c r="CZ2466" s="10"/>
      <c r="DA2466" s="10"/>
      <c r="DB2466" s="10"/>
      <c r="DC2466" s="10"/>
      <c r="DD2466" s="10"/>
      <c r="DE2466" s="10"/>
      <c r="DF2466" s="10"/>
      <c r="DG2466" s="10"/>
      <c r="DH2466" s="10"/>
      <c r="DI2466" s="10"/>
      <c r="DJ2466" s="10"/>
      <c r="DK2466" s="10"/>
      <c r="DL2466" s="10"/>
      <c r="DM2466" s="10"/>
      <c r="DN2466" s="10"/>
      <c r="DO2466" s="10"/>
      <c r="DP2466" s="10"/>
      <c r="DQ2466" s="10"/>
      <c r="DR2466" s="10"/>
      <c r="DS2466" s="10"/>
    </row>
    <row r="2467" spans="1:123" s="101" customFormat="1" ht="10.95" customHeight="1" x14ac:dyDescent="0.25">
      <c r="A2467" s="75" t="s">
        <v>348</v>
      </c>
      <c r="B2467" s="95" t="str">
        <f t="shared" ref="B2467" si="692">IF(E2467&gt;0,"Bud02 " &amp; C2467 &amp;","&amp;D2467&amp;",'"&amp;E2467&amp;"',"&amp;1*R2467)</f>
        <v>Bud02 2020,5014,'xdit02',0</v>
      </c>
      <c r="C2467" s="96">
        <f t="shared" ref="C2467" si="693">$E$5</f>
        <v>2020</v>
      </c>
      <c r="D2467" s="96">
        <v>5014</v>
      </c>
      <c r="E2467" s="97" t="str">
        <f>IF(LEFT(H2467,1) = "x",H2467,F2467)</f>
        <v>xdit02</v>
      </c>
      <c r="F2467" s="90">
        <v>530400</v>
      </c>
      <c r="G2467" s="98" t="str">
        <f>IF("xppm02"="",1,SUBSTITUTE(SUBSTITUTE("xppm02","xxp","xpp"),"xppm13","xppm08"))</f>
        <v>xppm02</v>
      </c>
      <c r="H2467" s="98" t="str">
        <f>IF("xdit02"="",1,"xdit02")</f>
        <v>xdit02</v>
      </c>
      <c r="I2467" s="98">
        <f>IF(""="",1,IF(LEFT("",1)&lt;&gt;"E","",1))</f>
        <v>1</v>
      </c>
      <c r="J2467" s="98">
        <f>IF(""="",1,IF(LEFT("",1)="E","",1))</f>
        <v>1</v>
      </c>
      <c r="K2467" s="99" t="s">
        <v>365</v>
      </c>
      <c r="L2467" s="91">
        <v>5014</v>
      </c>
      <c r="M2467" s="100" t="str">
        <f>IF(LEFT($G2467,4)="xppm","*","")</f>
        <v>*</v>
      </c>
      <c r="N2467" s="101" t="str">
        <f>UPPER(TRIM("          DIETARY CONTRACT SERVICES"))</f>
        <v>DIETARY CONTRACT SERVICES</v>
      </c>
      <c r="P2467" s="102" t="s">
        <v>366</v>
      </c>
      <c r="R2467" s="109">
        <f>IFERROR(IF(1*AB2467&gt;0,AB2467,V2467),V2467)</f>
        <v>0</v>
      </c>
      <c r="S2467" s="108"/>
      <c r="T2467" s="101">
        <f>IFERROR(IF(LEFT($G2467,4)="xppm",AD2467/VLOOKUP($G2467,$K$11:$Z$28,T$1,0),IF(LEFT($J2467,1)="E",AD2467/VLOOKUP($J2467,$K$11:$Z$28,T$1,0),AD2467/T$6)),"")</f>
        <v>0</v>
      </c>
      <c r="V2467" s="101">
        <f>IFERROR(IF(LEFT($G2467,4)="xppm",AF2467/VLOOKUP($G2467,$K$11:$Z$28,V$1,0),IF(LEFT($J2467,1)="E",AF2467/VLOOKUP($J2467,$K$11:$Z$28,V$1,0),AF2467/V$6)),"")</f>
        <v>0</v>
      </c>
      <c r="X2467" s="101">
        <f>IFERROR(IF(LEFT($G2467,4)="xppm",AH2467/VLOOKUP($G2467,$K$11:$Z$28,X$1,0),IF(LEFT($J2467,1)="E",AH2467/VLOOKUP($J2467,$K$11:$Z$28,X$1,0),AH2467/X$6)),"")</f>
        <v>0</v>
      </c>
      <c r="Z2467" s="101">
        <f>IFERROR(IF(LEFT($G2467,4)="xppm",AJ2467/VLOOKUP($G2467,$K$11:$Z$28,Z$1,0),IF(LEFT($J2467,1)="E",AJ2467/VLOOKUP($J2467,$K$11:$Z$28,Z$1,0),AJ2467/Z$6)),"")</f>
        <v>0</v>
      </c>
      <c r="AA2467" s="108"/>
      <c r="AB2467" s="99" t="str">
        <f>IFERROR(IF(LEFT($G2467,4)="xppm",AL2467/VLOOKUP($G2467,$K$11:$Z$28,AB$1,0),IF(LEFT($J2467,1)="E",AL2467/VLOOKUP($J2467,$K$11:$AB$28,AB$1,0),AL2467/AB$6)),"")</f>
        <v/>
      </c>
      <c r="AC2467" s="110"/>
      <c r="AD2467" s="14"/>
      <c r="AE2467" s="14"/>
      <c r="AF2467" s="14"/>
      <c r="AG2467" s="14"/>
      <c r="AH2467" s="14"/>
      <c r="AI2467" s="14"/>
      <c r="AJ2467" s="14">
        <v>0</v>
      </c>
      <c r="AK2467" s="65"/>
      <c r="AL2467" s="14">
        <v>0</v>
      </c>
      <c r="AM2467" s="65"/>
      <c r="AN2467" s="25"/>
      <c r="AO2467" s="25"/>
      <c r="AP2467" s="25"/>
      <c r="AQ2467" s="25"/>
      <c r="AR2467" s="25"/>
      <c r="AS2467" s="25"/>
      <c r="AT2467" s="25"/>
      <c r="AU2467" s="25"/>
      <c r="AV2467" s="25"/>
      <c r="AW2467" s="25"/>
      <c r="AX2467" s="25"/>
      <c r="AY2467" s="25"/>
      <c r="AZ2467" s="108"/>
      <c r="BA2467" s="10"/>
      <c r="BB2467" s="10"/>
      <c r="BC2467" s="10"/>
      <c r="BD2467" s="10"/>
      <c r="BE2467" s="10"/>
      <c r="BF2467" s="10"/>
      <c r="BG2467" s="10"/>
      <c r="BH2467" s="10"/>
      <c r="BI2467" s="10"/>
      <c r="BJ2467" s="10"/>
      <c r="BK2467" s="10"/>
      <c r="BL2467" s="10"/>
      <c r="BM2467" s="10"/>
      <c r="BN2467" s="10"/>
      <c r="BO2467" s="10"/>
      <c r="BP2467" s="10"/>
      <c r="BQ2467" s="10"/>
      <c r="BR2467" s="10"/>
      <c r="BS2467" s="10"/>
      <c r="BT2467" s="10"/>
      <c r="BU2467" s="10"/>
      <c r="BV2467" s="10"/>
      <c r="BW2467" s="10"/>
      <c r="BX2467" s="10"/>
      <c r="BY2467" s="10"/>
      <c r="BZ2467" s="10"/>
      <c r="CA2467" s="10"/>
      <c r="CB2467" s="10"/>
      <c r="CC2467" s="10"/>
      <c r="CD2467" s="10"/>
      <c r="CE2467" s="10"/>
      <c r="CF2467" s="10"/>
      <c r="CG2467" s="10"/>
      <c r="CH2467" s="10"/>
      <c r="CI2467" s="10"/>
      <c r="CJ2467" s="10"/>
      <c r="CK2467" s="10"/>
      <c r="CL2467" s="10"/>
      <c r="CM2467" s="10"/>
      <c r="CN2467" s="10"/>
      <c r="CO2467" s="10"/>
      <c r="CP2467" s="10"/>
      <c r="CQ2467" s="10"/>
      <c r="CR2467" s="10"/>
      <c r="CS2467" s="10"/>
      <c r="CT2467" s="10"/>
      <c r="CU2467" s="10"/>
      <c r="CV2467" s="10"/>
      <c r="CW2467" s="10"/>
      <c r="CX2467" s="10"/>
      <c r="CY2467" s="10"/>
      <c r="CZ2467" s="10"/>
      <c r="DA2467" s="10"/>
      <c r="DB2467" s="10"/>
      <c r="DC2467" s="10"/>
      <c r="DD2467" s="10"/>
      <c r="DE2467" s="10"/>
      <c r="DF2467" s="10"/>
      <c r="DG2467" s="10"/>
      <c r="DH2467" s="10"/>
      <c r="DI2467" s="10"/>
      <c r="DJ2467" s="10"/>
      <c r="DK2467" s="10"/>
      <c r="DL2467" s="10"/>
      <c r="DM2467" s="10"/>
      <c r="DN2467" s="10"/>
      <c r="DO2467" s="10"/>
      <c r="DP2467" s="10"/>
      <c r="DQ2467" s="10"/>
      <c r="DR2467" s="10"/>
      <c r="DS2467" s="10"/>
    </row>
    <row r="2468" spans="1:123" ht="4.05" customHeight="1" x14ac:dyDescent="0.25">
      <c r="A2468" s="75" t="s">
        <v>348</v>
      </c>
      <c r="E2468" s="111"/>
      <c r="F2468" s="112"/>
      <c r="T2468" s="25"/>
      <c r="U2468" s="25"/>
      <c r="V2468" s="25"/>
      <c r="W2468" s="25"/>
      <c r="X2468" s="25"/>
      <c r="Y2468" s="25"/>
      <c r="Z2468" s="25"/>
      <c r="AA2468" s="25"/>
      <c r="AB2468" s="14"/>
      <c r="AC2468" s="14"/>
    </row>
    <row r="2469" spans="1:123" s="86" customFormat="1" ht="15" customHeight="1" x14ac:dyDescent="0.25">
      <c r="A2469" s="75" t="s">
        <v>348</v>
      </c>
      <c r="B2469" s="80"/>
      <c r="C2469" s="80"/>
      <c r="D2469" s="80"/>
      <c r="E2469" s="81"/>
      <c r="F2469" s="82"/>
      <c r="G2469" s="81"/>
      <c r="H2469" s="81"/>
      <c r="I2469" s="81"/>
      <c r="J2469" s="81"/>
      <c r="K2469" s="81"/>
      <c r="L2469" s="83">
        <f>L2470</f>
        <v>5014</v>
      </c>
      <c r="M2469" s="84" t="s">
        <v>367</v>
      </c>
      <c r="N2469" s="84"/>
      <c r="O2469" s="84"/>
      <c r="P2469" s="84"/>
      <c r="Q2469" s="84"/>
      <c r="R2469" s="84"/>
      <c r="S2469" s="84"/>
      <c r="T2469" s="84"/>
      <c r="U2469" s="84"/>
      <c r="V2469" s="84"/>
      <c r="W2469" s="84"/>
      <c r="X2469" s="84"/>
      <c r="Y2469" s="84"/>
      <c r="Z2469" s="84"/>
      <c r="AA2469" s="84"/>
      <c r="AB2469" s="81"/>
      <c r="AC2469" s="81"/>
      <c r="AD2469" s="14"/>
      <c r="AE2469" s="14"/>
      <c r="AF2469" s="14"/>
      <c r="AG2469" s="14"/>
      <c r="AH2469" s="14"/>
      <c r="AI2469" s="14"/>
      <c r="AJ2469" s="14"/>
      <c r="AK2469" s="14"/>
      <c r="AL2469" s="14"/>
      <c r="AM2469" s="14"/>
      <c r="AN2469" s="85"/>
      <c r="AO2469" s="85"/>
      <c r="AP2469" s="85"/>
      <c r="AQ2469" s="85"/>
      <c r="AR2469" s="85"/>
      <c r="AS2469" s="85"/>
      <c r="AT2469" s="85"/>
      <c r="AU2469" s="85"/>
      <c r="AV2469" s="85"/>
      <c r="AW2469" s="85"/>
      <c r="AX2469" s="85"/>
      <c r="AY2469" s="85"/>
      <c r="AZ2469" s="84"/>
      <c r="BA2469" s="10"/>
      <c r="BB2469" s="10"/>
      <c r="BC2469" s="10"/>
      <c r="BD2469" s="10"/>
      <c r="BE2469" s="10"/>
      <c r="BF2469" s="10"/>
      <c r="BG2469" s="10"/>
      <c r="BH2469" s="10"/>
      <c r="BI2469" s="10"/>
      <c r="BJ2469" s="10"/>
      <c r="BK2469" s="10"/>
      <c r="BL2469" s="10"/>
      <c r="BM2469" s="10"/>
      <c r="BN2469" s="10"/>
      <c r="BO2469" s="10"/>
      <c r="BP2469" s="10"/>
      <c r="BQ2469" s="10"/>
      <c r="BR2469" s="10"/>
      <c r="BS2469" s="10"/>
      <c r="BT2469" s="10"/>
      <c r="BU2469" s="10"/>
      <c r="BV2469" s="10"/>
      <c r="BW2469" s="10"/>
      <c r="BX2469" s="10"/>
      <c r="BY2469" s="10"/>
      <c r="BZ2469" s="10"/>
      <c r="CA2469" s="10"/>
      <c r="CB2469" s="10"/>
      <c r="CC2469" s="10"/>
      <c r="CD2469" s="10"/>
      <c r="CE2469" s="10"/>
      <c r="CF2469" s="10"/>
      <c r="CG2469" s="10"/>
      <c r="CH2469" s="10"/>
      <c r="CI2469" s="10"/>
      <c r="CJ2469" s="10"/>
      <c r="CK2469" s="10"/>
      <c r="CL2469" s="10"/>
      <c r="CM2469" s="10"/>
      <c r="CN2469" s="10"/>
      <c r="CO2469" s="10"/>
      <c r="CP2469" s="10"/>
      <c r="CQ2469" s="10"/>
      <c r="CR2469" s="10"/>
      <c r="CS2469" s="10"/>
      <c r="CT2469" s="10"/>
      <c r="CU2469" s="10"/>
      <c r="CV2469" s="10"/>
      <c r="CW2469" s="10"/>
      <c r="CX2469" s="10"/>
      <c r="CY2469" s="10"/>
      <c r="CZ2469" s="10"/>
      <c r="DA2469" s="10"/>
      <c r="DB2469" s="10"/>
      <c r="DC2469" s="10"/>
      <c r="DD2469" s="10"/>
      <c r="DE2469" s="10"/>
      <c r="DF2469" s="10"/>
      <c r="DG2469" s="10"/>
      <c r="DH2469" s="10"/>
      <c r="DI2469" s="10"/>
      <c r="DJ2469" s="10"/>
      <c r="DK2469" s="10"/>
      <c r="DL2469" s="10"/>
      <c r="DM2469" s="10"/>
      <c r="DN2469" s="10"/>
      <c r="DO2469" s="10"/>
      <c r="DP2469" s="10"/>
      <c r="DQ2469" s="10"/>
      <c r="DR2469" s="10"/>
      <c r="DS2469" s="10"/>
    </row>
    <row r="2470" spans="1:123" s="101" customFormat="1" ht="10.95" customHeight="1" x14ac:dyDescent="0.25">
      <c r="A2470" s="75" t="s">
        <v>348</v>
      </c>
      <c r="B2470" s="95" t="str">
        <f t="shared" ref="B2470:B2472" si="694">IF(E2470&gt;0,"Bud02 " &amp; C2470 &amp;","&amp;D2470&amp;",'"&amp;E2470&amp;"',"&amp;1*R2470)</f>
        <v>Bud02 2020,5014,'533000',28742.1655555556</v>
      </c>
      <c r="C2470" s="96">
        <f t="shared" ref="C2470:C2472" si="695">$E$5</f>
        <v>2020</v>
      </c>
      <c r="D2470" s="96">
        <v>5014</v>
      </c>
      <c r="E2470" s="97">
        <f>IF(LEFT(H2470,1) = "x",H2470,F2470)</f>
        <v>533000</v>
      </c>
      <c r="F2470" s="90">
        <v>533000</v>
      </c>
      <c r="G2470" s="98">
        <f>IF(""="",1,SUBSTITUTE(SUBSTITUTE("","xxp","xpp"),"xppm13","xppm08"))</f>
        <v>1</v>
      </c>
      <c r="H2470" s="98">
        <f>IF(""="",1,"")</f>
        <v>1</v>
      </c>
      <c r="I2470" s="98">
        <f>IF(""="",1,IF(LEFT("",1)&lt;&gt;"E","",1))</f>
        <v>1</v>
      </c>
      <c r="J2470" s="98">
        <f>IF(""="",1,IF(LEFT("",1)="E","",1))</f>
        <v>1</v>
      </c>
      <c r="K2470" s="99" t="s">
        <v>368</v>
      </c>
      <c r="L2470" s="91">
        <v>5014</v>
      </c>
      <c r="M2470" s="100" t="str">
        <f>IF(LEFT($G2470,4)="xppm","*","")</f>
        <v/>
      </c>
      <c r="N2470" s="101" t="str">
        <f>UPPER(TRIM("          UTILITIES"))</f>
        <v>UTILITIES</v>
      </c>
      <c r="P2470" s="102" t="s">
        <v>356</v>
      </c>
      <c r="R2470" s="109">
        <f>IFERROR(IF(1*AB2470&gt;0,AB2470,V2470),V2470)</f>
        <v>28742.165555555555</v>
      </c>
      <c r="S2470" s="108"/>
      <c r="T2470" s="101">
        <f>IFERROR(IF(LEFT($G2470,4)="xppm",AD2470/VLOOKUP($G2470,$K$11:$Z$28,T$1,0),IF(LEFT($J2470,1)="E",AD2470/VLOOKUP($J2470,$K$11:$Z$28,T$1,0),AD2470/T$6)),"")</f>
        <v>26648.226666666666</v>
      </c>
      <c r="V2470" s="101">
        <f>IFERROR(IF(LEFT($G2470,4)="xppm",AF2470/VLOOKUP($G2470,$K$11:$Z$28,V$1,0),IF(LEFT($J2470,1)="E",AF2470/VLOOKUP($J2470,$K$11:$Z$28,V$1,0),AF2470/V$6)),"")</f>
        <v>28742.165555555555</v>
      </c>
      <c r="X2470" s="101">
        <f>IFERROR(IF(LEFT($G2470,4)="xppm",AH2470/VLOOKUP($G2470,$K$11:$Z$28,X$1,0),IF(LEFT($J2470,1)="E",AH2470/VLOOKUP($J2470,$K$11:$Z$28,X$1,0),AH2470/X$6)),"")</f>
        <v>14878.439166666665</v>
      </c>
      <c r="Z2470" s="101">
        <f>IFERROR(IF(LEFT($G2470,4)="xppm",AJ2470/VLOOKUP($G2470,$K$11:$Z$28,Z$1,0),IF(LEFT($J2470,1)="E",AJ2470/VLOOKUP($J2470,$K$11:$Z$28,Z$1,0),AJ2470/Z$6)),"")</f>
        <v>32053</v>
      </c>
      <c r="AA2470" s="108"/>
      <c r="AB2470" s="99">
        <f>IFERROR(IF(LEFT($G2470,4)="xppm",AL2470/VLOOKUP($G2470,$K$11:$Z$28,AB$1,0),IF(LEFT($J2470,1)="E",AL2470/VLOOKUP($J2470,$K$11:$AB$28,AB$1,0),AL2470/AB$6)),"")</f>
        <v>0</v>
      </c>
      <c r="AC2470" s="110"/>
      <c r="AD2470" s="14">
        <v>79944.679999999993</v>
      </c>
      <c r="AE2470" s="14"/>
      <c r="AF2470" s="14">
        <v>258679.49</v>
      </c>
      <c r="AG2470" s="14"/>
      <c r="AH2470" s="14">
        <v>178541.27</v>
      </c>
      <c r="AI2470" s="14"/>
      <c r="AJ2470" s="14">
        <v>384636</v>
      </c>
      <c r="AK2470" s="65"/>
      <c r="AL2470" s="14">
        <v>0</v>
      </c>
      <c r="AM2470" s="65"/>
      <c r="AN2470" s="25">
        <v>27817.65</v>
      </c>
      <c r="AO2470" s="25">
        <v>28333.9</v>
      </c>
      <c r="AP2470" s="25">
        <v>30882.639999999999</v>
      </c>
      <c r="AQ2470" s="25">
        <v>32110.27</v>
      </c>
      <c r="AR2470" s="25">
        <v>34752.57</v>
      </c>
      <c r="AS2470" s="25">
        <v>35116.870000000003</v>
      </c>
      <c r="AT2470" s="25">
        <v>29782.84</v>
      </c>
      <c r="AU2470" s="25">
        <v>25291.58</v>
      </c>
      <c r="AV2470" s="25">
        <v>21680.68</v>
      </c>
      <c r="AW2470" s="25">
        <v>27296.29</v>
      </c>
      <c r="AX2470" s="25">
        <v>25563.360000000001</v>
      </c>
      <c r="AY2470" s="25">
        <v>27085.03</v>
      </c>
      <c r="AZ2470" s="108"/>
      <c r="BA2470" s="10"/>
      <c r="BB2470" s="10"/>
      <c r="BC2470" s="10"/>
      <c r="BD2470" s="10"/>
      <c r="BE2470" s="10"/>
      <c r="BF2470" s="10"/>
      <c r="BG2470" s="10"/>
      <c r="BH2470" s="10"/>
      <c r="BI2470" s="10"/>
      <c r="BJ2470" s="10"/>
      <c r="BK2470" s="10"/>
      <c r="BL2470" s="10"/>
      <c r="BM2470" s="10"/>
      <c r="BN2470" s="10"/>
      <c r="BO2470" s="10"/>
      <c r="BP2470" s="10"/>
      <c r="BQ2470" s="10"/>
      <c r="BR2470" s="10"/>
      <c r="BS2470" s="10"/>
      <c r="BT2470" s="10"/>
      <c r="BU2470" s="10"/>
      <c r="BV2470" s="10"/>
      <c r="BW2470" s="10"/>
      <c r="BX2470" s="10"/>
      <c r="BY2470" s="10"/>
      <c r="BZ2470" s="10"/>
      <c r="CA2470" s="10"/>
      <c r="CB2470" s="10"/>
      <c r="CC2470" s="10"/>
      <c r="CD2470" s="10"/>
      <c r="CE2470" s="10"/>
      <c r="CF2470" s="10"/>
      <c r="CG2470" s="10"/>
      <c r="CH2470" s="10"/>
      <c r="CI2470" s="10"/>
      <c r="CJ2470" s="10"/>
      <c r="CK2470" s="10"/>
      <c r="CL2470" s="10"/>
      <c r="CM2470" s="10"/>
      <c r="CN2470" s="10"/>
      <c r="CO2470" s="10"/>
      <c r="CP2470" s="10"/>
      <c r="CQ2470" s="10"/>
      <c r="CR2470" s="10"/>
      <c r="CS2470" s="10"/>
      <c r="CT2470" s="10"/>
      <c r="CU2470" s="10"/>
      <c r="CV2470" s="10"/>
      <c r="CW2470" s="10"/>
      <c r="CX2470" s="10"/>
      <c r="CY2470" s="10"/>
      <c r="CZ2470" s="10"/>
      <c r="DA2470" s="10"/>
      <c r="DB2470" s="10"/>
      <c r="DC2470" s="10"/>
      <c r="DD2470" s="10"/>
      <c r="DE2470" s="10"/>
      <c r="DF2470" s="10"/>
      <c r="DG2470" s="10"/>
      <c r="DH2470" s="10"/>
      <c r="DI2470" s="10"/>
      <c r="DJ2470" s="10"/>
      <c r="DK2470" s="10"/>
      <c r="DL2470" s="10"/>
      <c r="DM2470" s="10"/>
      <c r="DN2470" s="10"/>
      <c r="DO2470" s="10"/>
      <c r="DP2470" s="10"/>
      <c r="DQ2470" s="10"/>
      <c r="DR2470" s="10"/>
      <c r="DS2470" s="10"/>
    </row>
    <row r="2471" spans="1:123" s="101" customFormat="1" ht="10.95" customHeight="1" x14ac:dyDescent="0.25">
      <c r="A2471" s="75" t="s">
        <v>348</v>
      </c>
      <c r="B2471" s="95" t="str">
        <f t="shared" si="694"/>
        <v>Bud02 2020,5014,'536000',7302.22777777778</v>
      </c>
      <c r="C2471" s="96">
        <f t="shared" si="695"/>
        <v>2020</v>
      </c>
      <c r="D2471" s="96">
        <v>5014</v>
      </c>
      <c r="E2471" s="97">
        <f>IF(LEFT(H2471,1) = "x",H2471,F2471)</f>
        <v>536000</v>
      </c>
      <c r="F2471" s="90">
        <v>536000</v>
      </c>
      <c r="G2471" s="98">
        <f>IF(""="",1,SUBSTITUTE(SUBSTITUTE("","xxp","xpp"),"xppm13","xppm08"))</f>
        <v>1</v>
      </c>
      <c r="H2471" s="98">
        <f>IF(""="",1,"")</f>
        <v>1</v>
      </c>
      <c r="I2471" s="98">
        <f>IF(""="",1,IF(LEFT("",1)&lt;&gt;"E","",1))</f>
        <v>1</v>
      </c>
      <c r="J2471" s="98">
        <f>IF(""="",1,IF(LEFT("",1)="E","",1))</f>
        <v>1</v>
      </c>
      <c r="K2471" s="99" t="s">
        <v>369</v>
      </c>
      <c r="L2471" s="91">
        <v>5014</v>
      </c>
      <c r="M2471" s="100" t="str">
        <f>IF(LEFT($G2471,4)="xppm","*","")</f>
        <v/>
      </c>
      <c r="N2471" s="101" t="str">
        <f>UPPER(TRIM("          REPAIRS &amp; MAINTENANCE/SUPPLIES"))</f>
        <v>REPAIRS &amp; MAINTENANCE/SUPPLIES</v>
      </c>
      <c r="P2471" s="102" t="s">
        <v>370</v>
      </c>
      <c r="R2471" s="109">
        <f>IFERROR(IF(1*AB2471&gt;0,AB2471,V2471),V2471)</f>
        <v>7302.2277777777781</v>
      </c>
      <c r="S2471" s="108"/>
      <c r="T2471" s="101">
        <f>IFERROR(IF(LEFT($G2471,4)="xppm",AD2471/VLOOKUP($G2471,$K$11:$Z$28,T$1,0),IF(LEFT($J2471,1)="E",AD2471/VLOOKUP($J2471,$K$11:$Z$28,T$1,0),AD2471/T$6)),"")</f>
        <v>10182.776666666667</v>
      </c>
      <c r="V2471" s="101">
        <f>IFERROR(IF(LEFT($G2471,4)="xppm",AF2471/VLOOKUP($G2471,$K$11:$Z$28,V$1,0),IF(LEFT($J2471,1)="E",AF2471/VLOOKUP($J2471,$K$11:$Z$28,V$1,0),AF2471/V$6)),"")</f>
        <v>7302.2277777777781</v>
      </c>
      <c r="X2471" s="101">
        <f>IFERROR(IF(LEFT($G2471,4)="xppm",AH2471/VLOOKUP($G2471,$K$11:$Z$28,X$1,0),IF(LEFT($J2471,1)="E",AH2471/VLOOKUP($J2471,$K$11:$Z$28,X$1,0),AH2471/X$6)),"")</f>
        <v>4071.1058333333331</v>
      </c>
      <c r="Z2471" s="101">
        <f>IFERROR(IF(LEFT($G2471,4)="xppm",AJ2471/VLOOKUP($G2471,$K$11:$Z$28,Z$1,0),IF(LEFT($J2471,1)="E",AJ2471/VLOOKUP($J2471,$K$11:$Z$28,Z$1,0),AJ2471/Z$6)),"")</f>
        <v>7320.2449999999999</v>
      </c>
      <c r="AA2471" s="108"/>
      <c r="AB2471" s="99">
        <f>IFERROR(IF(LEFT($G2471,4)="xppm",AL2471/VLOOKUP($G2471,$K$11:$Z$28,AB$1,0),IF(LEFT($J2471,1)="E",AL2471/VLOOKUP($J2471,$K$11:$AB$28,AB$1,0),AL2471/AB$6)),"")</f>
        <v>0</v>
      </c>
      <c r="AC2471" s="110"/>
      <c r="AD2471" s="14">
        <v>30548.33</v>
      </c>
      <c r="AE2471" s="14"/>
      <c r="AF2471" s="14">
        <v>65720.05</v>
      </c>
      <c r="AG2471" s="14"/>
      <c r="AH2471" s="14">
        <v>48853.27</v>
      </c>
      <c r="AI2471" s="14"/>
      <c r="AJ2471" s="14">
        <v>87842.94</v>
      </c>
      <c r="AK2471" s="65"/>
      <c r="AL2471" s="14">
        <v>0</v>
      </c>
      <c r="AM2471" s="65"/>
      <c r="AN2471" s="25">
        <v>4755.8599999999997</v>
      </c>
      <c r="AO2471" s="25">
        <v>4950.2</v>
      </c>
      <c r="AP2471" s="25">
        <v>12162.53</v>
      </c>
      <c r="AQ2471" s="25">
        <v>4663.12</v>
      </c>
      <c r="AR2471" s="25">
        <v>7190.59</v>
      </c>
      <c r="AS2471" s="25">
        <v>5576.23</v>
      </c>
      <c r="AT2471" s="25">
        <v>4263.9399999999996</v>
      </c>
      <c r="AU2471" s="25">
        <v>6837.83</v>
      </c>
      <c r="AV2471" s="25">
        <v>6640.01</v>
      </c>
      <c r="AW2471" s="25">
        <v>11263.55</v>
      </c>
      <c r="AX2471" s="25">
        <v>13376.05</v>
      </c>
      <c r="AY2471" s="25">
        <v>5908.73</v>
      </c>
      <c r="AZ2471" s="108"/>
      <c r="BA2471" s="10"/>
      <c r="BB2471" s="10"/>
      <c r="BC2471" s="10"/>
      <c r="BD2471" s="10"/>
      <c r="BE2471" s="10"/>
      <c r="BF2471" s="10"/>
      <c r="BG2471" s="10"/>
      <c r="BH2471" s="10"/>
      <c r="BI2471" s="10"/>
      <c r="BJ2471" s="10"/>
      <c r="BK2471" s="10"/>
      <c r="BL2471" s="10"/>
      <c r="BM2471" s="10"/>
      <c r="BN2471" s="10"/>
      <c r="BO2471" s="10"/>
      <c r="BP2471" s="10"/>
      <c r="BQ2471" s="10"/>
      <c r="BR2471" s="10"/>
      <c r="BS2471" s="10"/>
      <c r="BT2471" s="10"/>
      <c r="BU2471" s="10"/>
      <c r="BV2471" s="10"/>
      <c r="BW2471" s="10"/>
      <c r="BX2471" s="10"/>
      <c r="BY2471" s="10"/>
      <c r="BZ2471" s="10"/>
      <c r="CA2471" s="10"/>
      <c r="CB2471" s="10"/>
      <c r="CC2471" s="10"/>
      <c r="CD2471" s="10"/>
      <c r="CE2471" s="10"/>
      <c r="CF2471" s="10"/>
      <c r="CG2471" s="10"/>
      <c r="CH2471" s="10"/>
      <c r="CI2471" s="10"/>
      <c r="CJ2471" s="10"/>
      <c r="CK2471" s="10"/>
      <c r="CL2471" s="10"/>
      <c r="CM2471" s="10"/>
      <c r="CN2471" s="10"/>
      <c r="CO2471" s="10"/>
      <c r="CP2471" s="10"/>
      <c r="CQ2471" s="10"/>
      <c r="CR2471" s="10"/>
      <c r="CS2471" s="10"/>
      <c r="CT2471" s="10"/>
      <c r="CU2471" s="10"/>
      <c r="CV2471" s="10"/>
      <c r="CW2471" s="10"/>
      <c r="CX2471" s="10"/>
      <c r="CY2471" s="10"/>
      <c r="CZ2471" s="10"/>
      <c r="DA2471" s="10"/>
      <c r="DB2471" s="10"/>
      <c r="DC2471" s="10"/>
      <c r="DD2471" s="10"/>
      <c r="DE2471" s="10"/>
      <c r="DF2471" s="10"/>
      <c r="DG2471" s="10"/>
      <c r="DH2471" s="10"/>
      <c r="DI2471" s="10"/>
      <c r="DJ2471" s="10"/>
      <c r="DK2471" s="10"/>
      <c r="DL2471" s="10"/>
      <c r="DM2471" s="10"/>
      <c r="DN2471" s="10"/>
      <c r="DO2471" s="10"/>
      <c r="DP2471" s="10"/>
      <c r="DQ2471" s="10"/>
      <c r="DR2471" s="10"/>
      <c r="DS2471" s="10"/>
    </row>
    <row r="2472" spans="1:123" s="101" customFormat="1" ht="10.95" customHeight="1" x14ac:dyDescent="0.25">
      <c r="A2472" s="75" t="s">
        <v>348</v>
      </c>
      <c r="B2472" s="95" t="str">
        <f t="shared" si="694"/>
        <v>Bud02 2020,5014,'534000',3887.01555555556</v>
      </c>
      <c r="C2472" s="96">
        <f t="shared" si="695"/>
        <v>2020</v>
      </c>
      <c r="D2472" s="96">
        <v>5014</v>
      </c>
      <c r="E2472" s="97">
        <f>IF(LEFT(H2472,1) = "x",H2472,F2472)</f>
        <v>534000</v>
      </c>
      <c r="F2472" s="90">
        <v>534000</v>
      </c>
      <c r="G2472" s="98">
        <f>IF(""="",1,SUBSTITUTE(SUBSTITUTE("","xxp","xpp"),"xppm13","xppm08"))</f>
        <v>1</v>
      </c>
      <c r="H2472" s="98">
        <f>IF(""="",1,"")</f>
        <v>1</v>
      </c>
      <c r="I2472" s="98">
        <f>IF(""="",1,IF(LEFT("",1)&lt;&gt;"E","",1))</f>
        <v>1</v>
      </c>
      <c r="J2472" s="98">
        <f>IF(""="",1,IF(LEFT("",1)="E","",1))</f>
        <v>1</v>
      </c>
      <c r="K2472" s="99" t="s">
        <v>371</v>
      </c>
      <c r="L2472" s="91">
        <v>5014</v>
      </c>
      <c r="M2472" s="100" t="str">
        <f>IF(LEFT($G2472,4)="xppm","*","")</f>
        <v/>
      </c>
      <c r="N2472" s="101" t="str">
        <f>UPPER(TRIM("          CONTRACT SERVICES"))</f>
        <v>CONTRACT SERVICES</v>
      </c>
      <c r="P2472" s="102" t="s">
        <v>370</v>
      </c>
      <c r="R2472" s="109">
        <f>IFERROR(IF(1*AB2472&gt;0,AB2472,V2472),V2472)</f>
        <v>3887.0155555555557</v>
      </c>
      <c r="S2472" s="108"/>
      <c r="T2472" s="101">
        <f>IFERROR(IF(LEFT($G2472,4)="xppm",AD2472/VLOOKUP($G2472,$K$11:$Z$28,T$1,0),IF(LEFT($J2472,1)="E",AD2472/VLOOKUP($J2472,$K$11:$Z$28,T$1,0),AD2472/T$6)),"")</f>
        <v>3660.35</v>
      </c>
      <c r="V2472" s="101">
        <f>IFERROR(IF(LEFT($G2472,4)="xppm",AF2472/VLOOKUP($G2472,$K$11:$Z$28,V$1,0),IF(LEFT($J2472,1)="E",AF2472/VLOOKUP($J2472,$K$11:$Z$28,V$1,0),AF2472/V$6)),"")</f>
        <v>3887.0155555555557</v>
      </c>
      <c r="X2472" s="101">
        <f>IFERROR(IF(LEFT($G2472,4)="xppm",AH2472/VLOOKUP($G2472,$K$11:$Z$28,X$1,0),IF(LEFT($J2472,1)="E",AH2472/VLOOKUP($J2472,$K$11:$Z$28,X$1,0),AH2472/X$6)),"")</f>
        <v>1249.1391666666666</v>
      </c>
      <c r="Z2472" s="101">
        <f>IFERROR(IF(LEFT($G2472,4)="xppm",AJ2472/VLOOKUP($G2472,$K$11:$Z$28,Z$1,0),IF(LEFT($J2472,1)="E",AJ2472/VLOOKUP($J2472,$K$11:$Z$28,Z$1,0),AJ2472/Z$6)),"")</f>
        <v>3760</v>
      </c>
      <c r="AA2472" s="108"/>
      <c r="AB2472" s="99">
        <f>IFERROR(IF(LEFT($G2472,4)="xppm",AL2472/VLOOKUP($G2472,$K$11:$Z$28,AB$1,0),IF(LEFT($J2472,1)="E",AL2472/VLOOKUP($J2472,$K$11:$AB$28,AB$1,0),AL2472/AB$6)),"")</f>
        <v>0</v>
      </c>
      <c r="AC2472" s="110"/>
      <c r="AD2472" s="14">
        <v>10981.05</v>
      </c>
      <c r="AE2472" s="14"/>
      <c r="AF2472" s="14">
        <v>34983.14</v>
      </c>
      <c r="AG2472" s="14"/>
      <c r="AH2472" s="14">
        <v>14989.67</v>
      </c>
      <c r="AI2472" s="14"/>
      <c r="AJ2472" s="14">
        <v>45120</v>
      </c>
      <c r="AK2472" s="65"/>
      <c r="AL2472" s="14">
        <v>0</v>
      </c>
      <c r="AM2472" s="65"/>
      <c r="AN2472" s="25">
        <v>2529.8200000000002</v>
      </c>
      <c r="AO2472" s="25">
        <v>3153.67</v>
      </c>
      <c r="AP2472" s="25">
        <v>2093.71</v>
      </c>
      <c r="AQ2472" s="25">
        <v>2445.7600000000002</v>
      </c>
      <c r="AR2472" s="25">
        <v>9205.6</v>
      </c>
      <c r="AS2472" s="25">
        <v>2520.34</v>
      </c>
      <c r="AT2472" s="25">
        <v>3844.34</v>
      </c>
      <c r="AU2472" s="25">
        <v>3373.06</v>
      </c>
      <c r="AV2472" s="25">
        <v>2612.9899999999998</v>
      </c>
      <c r="AW2472" s="25">
        <v>3723.19</v>
      </c>
      <c r="AX2472" s="25">
        <v>3500.58</v>
      </c>
      <c r="AY2472" s="25">
        <v>3757.28</v>
      </c>
      <c r="AZ2472" s="108"/>
      <c r="BA2472" s="10"/>
      <c r="BB2472" s="10"/>
      <c r="BC2472" s="10"/>
      <c r="BD2472" s="10"/>
      <c r="BE2472" s="10"/>
      <c r="BF2472" s="10"/>
      <c r="BG2472" s="10"/>
      <c r="BH2472" s="10"/>
      <c r="BI2472" s="10"/>
      <c r="BJ2472" s="10"/>
      <c r="BK2472" s="10"/>
      <c r="BL2472" s="10"/>
      <c r="BM2472" s="10"/>
      <c r="BN2472" s="10"/>
      <c r="BO2472" s="10"/>
      <c r="BP2472" s="10"/>
      <c r="BQ2472" s="10"/>
      <c r="BR2472" s="10"/>
      <c r="BS2472" s="10"/>
      <c r="BT2472" s="10"/>
      <c r="BU2472" s="10"/>
      <c r="BV2472" s="10"/>
      <c r="BW2472" s="10"/>
      <c r="BX2472" s="10"/>
      <c r="BY2472" s="10"/>
      <c r="BZ2472" s="10"/>
      <c r="CA2472" s="10"/>
      <c r="CB2472" s="10"/>
      <c r="CC2472" s="10"/>
      <c r="CD2472" s="10"/>
      <c r="CE2472" s="10"/>
      <c r="CF2472" s="10"/>
      <c r="CG2472" s="10"/>
      <c r="CH2472" s="10"/>
      <c r="CI2472" s="10"/>
      <c r="CJ2472" s="10"/>
      <c r="CK2472" s="10"/>
      <c r="CL2472" s="10"/>
      <c r="CM2472" s="10"/>
      <c r="CN2472" s="10"/>
      <c r="CO2472" s="10"/>
      <c r="CP2472" s="10"/>
      <c r="CQ2472" s="10"/>
      <c r="CR2472" s="10"/>
      <c r="CS2472" s="10"/>
      <c r="CT2472" s="10"/>
      <c r="CU2472" s="10"/>
      <c r="CV2472" s="10"/>
      <c r="CW2472" s="10"/>
      <c r="CX2472" s="10"/>
      <c r="CY2472" s="10"/>
      <c r="CZ2472" s="10"/>
      <c r="DA2472" s="10"/>
      <c r="DB2472" s="10"/>
      <c r="DC2472" s="10"/>
      <c r="DD2472" s="10"/>
      <c r="DE2472" s="10"/>
      <c r="DF2472" s="10"/>
      <c r="DG2472" s="10"/>
      <c r="DH2472" s="10"/>
      <c r="DI2472" s="10"/>
      <c r="DJ2472" s="10"/>
      <c r="DK2472" s="10"/>
      <c r="DL2472" s="10"/>
      <c r="DM2472" s="10"/>
      <c r="DN2472" s="10"/>
      <c r="DO2472" s="10"/>
      <c r="DP2472" s="10"/>
      <c r="DQ2472" s="10"/>
      <c r="DR2472" s="10"/>
      <c r="DS2472" s="10"/>
    </row>
    <row r="2473" spans="1:123" ht="4.05" customHeight="1" x14ac:dyDescent="0.25">
      <c r="A2473" s="75" t="s">
        <v>348</v>
      </c>
      <c r="E2473" s="111"/>
      <c r="F2473" s="112"/>
      <c r="T2473" s="25"/>
      <c r="U2473" s="25"/>
      <c r="V2473" s="25"/>
      <c r="W2473" s="25"/>
      <c r="X2473" s="25"/>
      <c r="Y2473" s="25"/>
      <c r="Z2473" s="25"/>
      <c r="AA2473" s="25"/>
      <c r="AB2473" s="14"/>
      <c r="AC2473" s="14"/>
    </row>
    <row r="2474" spans="1:123" s="86" customFormat="1" ht="15" customHeight="1" x14ac:dyDescent="0.25">
      <c r="A2474" s="75" t="s">
        <v>348</v>
      </c>
      <c r="B2474" s="80"/>
      <c r="C2474" s="80"/>
      <c r="D2474" s="80"/>
      <c r="E2474" s="81"/>
      <c r="F2474" s="82"/>
      <c r="G2474" s="81"/>
      <c r="H2474" s="81"/>
      <c r="I2474" s="81"/>
      <c r="J2474" s="81"/>
      <c r="K2474" s="81"/>
      <c r="L2474" s="83">
        <f>L2475</f>
        <v>5014</v>
      </c>
      <c r="M2474" s="84" t="s">
        <v>372</v>
      </c>
      <c r="N2474" s="84"/>
      <c r="O2474" s="84"/>
      <c r="P2474" s="84"/>
      <c r="Q2474" s="84"/>
      <c r="R2474" s="84"/>
      <c r="S2474" s="84"/>
      <c r="T2474" s="84"/>
      <c r="U2474" s="84"/>
      <c r="V2474" s="84"/>
      <c r="W2474" s="84"/>
      <c r="X2474" s="84"/>
      <c r="Y2474" s="84"/>
      <c r="Z2474" s="84"/>
      <c r="AA2474" s="84"/>
      <c r="AB2474" s="81"/>
      <c r="AC2474" s="81"/>
      <c r="AD2474" s="14"/>
      <c r="AE2474" s="14"/>
      <c r="AF2474" s="14"/>
      <c r="AG2474" s="14"/>
      <c r="AH2474" s="14"/>
      <c r="AI2474" s="14"/>
      <c r="AJ2474" s="14"/>
      <c r="AK2474" s="14"/>
      <c r="AL2474" s="14"/>
      <c r="AM2474" s="14"/>
      <c r="AN2474" s="85"/>
      <c r="AO2474" s="85"/>
      <c r="AP2474" s="85"/>
      <c r="AQ2474" s="85"/>
      <c r="AR2474" s="85"/>
      <c r="AS2474" s="85"/>
      <c r="AT2474" s="85"/>
      <c r="AU2474" s="85"/>
      <c r="AV2474" s="85"/>
      <c r="AW2474" s="85"/>
      <c r="AX2474" s="85"/>
      <c r="AY2474" s="85"/>
      <c r="AZ2474" s="84"/>
      <c r="BA2474" s="10"/>
      <c r="BB2474" s="10"/>
      <c r="BC2474" s="10"/>
      <c r="BD2474" s="10"/>
      <c r="BE2474" s="10"/>
      <c r="BF2474" s="10"/>
      <c r="BG2474" s="10"/>
      <c r="BH2474" s="10"/>
      <c r="BI2474" s="10"/>
      <c r="BJ2474" s="10"/>
      <c r="BK2474" s="10"/>
      <c r="BL2474" s="10"/>
      <c r="BM2474" s="10"/>
      <c r="BN2474" s="10"/>
      <c r="BO2474" s="10"/>
      <c r="BP2474" s="10"/>
      <c r="BQ2474" s="10"/>
      <c r="BR2474" s="10"/>
      <c r="BS2474" s="10"/>
      <c r="BT2474" s="10"/>
      <c r="BU2474" s="10"/>
      <c r="BV2474" s="10"/>
      <c r="BW2474" s="10"/>
      <c r="BX2474" s="10"/>
      <c r="BY2474" s="10"/>
      <c r="BZ2474" s="10"/>
      <c r="CA2474" s="10"/>
      <c r="CB2474" s="10"/>
      <c r="CC2474" s="10"/>
      <c r="CD2474" s="10"/>
      <c r="CE2474" s="10"/>
      <c r="CF2474" s="10"/>
      <c r="CG2474" s="10"/>
      <c r="CH2474" s="10"/>
      <c r="CI2474" s="10"/>
      <c r="CJ2474" s="10"/>
      <c r="CK2474" s="10"/>
      <c r="CL2474" s="10"/>
      <c r="CM2474" s="10"/>
      <c r="CN2474" s="10"/>
      <c r="CO2474" s="10"/>
      <c r="CP2474" s="10"/>
      <c r="CQ2474" s="10"/>
      <c r="CR2474" s="10"/>
      <c r="CS2474" s="10"/>
      <c r="CT2474" s="10"/>
      <c r="CU2474" s="10"/>
      <c r="CV2474" s="10"/>
      <c r="CW2474" s="10"/>
      <c r="CX2474" s="10"/>
      <c r="CY2474" s="10"/>
      <c r="CZ2474" s="10"/>
      <c r="DA2474" s="10"/>
      <c r="DB2474" s="10"/>
      <c r="DC2474" s="10"/>
      <c r="DD2474" s="10"/>
      <c r="DE2474" s="10"/>
      <c r="DF2474" s="10"/>
      <c r="DG2474" s="10"/>
      <c r="DH2474" s="10"/>
      <c r="DI2474" s="10"/>
      <c r="DJ2474" s="10"/>
      <c r="DK2474" s="10"/>
      <c r="DL2474" s="10"/>
      <c r="DM2474" s="10"/>
      <c r="DN2474" s="10"/>
      <c r="DO2474" s="10"/>
      <c r="DP2474" s="10"/>
      <c r="DQ2474" s="10"/>
      <c r="DR2474" s="10"/>
      <c r="DS2474" s="10"/>
    </row>
    <row r="2475" spans="1:123" s="101" customFormat="1" ht="10.95" customHeight="1" x14ac:dyDescent="0.25">
      <c r="A2475" s="75" t="s">
        <v>348</v>
      </c>
      <c r="B2475" s="95" t="str">
        <f t="shared" ref="B2475:B2486" si="696">IF(E2475&gt;0,"Bud02 " &amp; C2475 &amp;","&amp;D2475&amp;",'"&amp;E2475&amp;"',"&amp;1*R2475)</f>
        <v>Bud02 2020,5014,'542500',2753.63777777778</v>
      </c>
      <c r="C2475" s="96">
        <f t="shared" ref="C2475:C2486" si="697">$E$5</f>
        <v>2020</v>
      </c>
      <c r="D2475" s="96">
        <v>5014</v>
      </c>
      <c r="E2475" s="97">
        <f>IF(LEFT(H2475,1) = "x",H2475,F2475)</f>
        <v>542500</v>
      </c>
      <c r="F2475" s="90">
        <v>542500</v>
      </c>
      <c r="G2475" s="98">
        <f>IF(""="",1,SUBSTITUTE(SUBSTITUTE("","xxp","xpp"),"xppm13","xppm08"))</f>
        <v>1</v>
      </c>
      <c r="H2475" s="98">
        <f>IF(""="",1,"")</f>
        <v>1</v>
      </c>
      <c r="I2475" s="98">
        <f>IF(""="",1,IF(LEFT("",1)&lt;&gt;"E","",1))</f>
        <v>1</v>
      </c>
      <c r="J2475" s="98">
        <f>IF(""="",1,IF(LEFT("",1)="E","",1))</f>
        <v>1</v>
      </c>
      <c r="K2475" s="99" t="s">
        <v>373</v>
      </c>
      <c r="L2475" s="91">
        <v>5014</v>
      </c>
      <c r="M2475" s="100" t="str">
        <f>IF(LEFT($G2475,4)="xppm","*","")</f>
        <v/>
      </c>
      <c r="N2475" s="101" t="str">
        <f>UPPER(TRIM("          MARKETING - ADVERTISING &amp; PROMOTION"))</f>
        <v>MARKETING - ADVERTISING &amp; PROMOTION</v>
      </c>
      <c r="P2475" s="102" t="s">
        <v>374</v>
      </c>
      <c r="R2475" s="109">
        <f>IFERROR(IF(1*AB2475&gt;0,AB2475,V2475),V2475)</f>
        <v>2753.637777777778</v>
      </c>
      <c r="S2475" s="108"/>
      <c r="T2475" s="101">
        <f>IFERROR(IF(LEFT($G2475,4)="xppm",AD2475/VLOOKUP($G2475,$K$11:$Z$28,T$1,0),IF(LEFT($J2475,1)="E",AD2475/VLOOKUP($J2475,$K$11:$Z$28,T$1,0),AD2475/T$6)),"")</f>
        <v>2869.14</v>
      </c>
      <c r="V2475" s="101">
        <f>IFERROR(IF(LEFT($G2475,4)="xppm",AF2475/VLOOKUP($G2475,$K$11:$Z$28,V$1,0),IF(LEFT($J2475,1)="E",AF2475/VLOOKUP($J2475,$K$11:$Z$28,V$1,0),AF2475/V$6)),"")</f>
        <v>2753.637777777778</v>
      </c>
      <c r="X2475" s="101">
        <f>IFERROR(IF(LEFT($G2475,4)="xppm",AH2475/VLOOKUP($G2475,$K$11:$Z$28,X$1,0),IF(LEFT($J2475,1)="E",AH2475/VLOOKUP($J2475,$K$11:$Z$28,X$1,0),AH2475/X$6)),"")</f>
        <v>1474.1274999999998</v>
      </c>
      <c r="Z2475" s="101">
        <f>IFERROR(IF(LEFT($G2475,4)="xppm",AJ2475/VLOOKUP($G2475,$K$11:$Z$28,Z$1,0),IF(LEFT($J2475,1)="E",AJ2475/VLOOKUP($J2475,$K$11:$Z$28,Z$1,0),AJ2475/Z$6)),"")</f>
        <v>2810.0233333333331</v>
      </c>
      <c r="AA2475" s="108"/>
      <c r="AB2475" s="99">
        <f>IFERROR(IF(LEFT($G2475,4)="xppm",AL2475/VLOOKUP($G2475,$K$11:$Z$28,AB$1,0),IF(LEFT($J2475,1)="E",AL2475/VLOOKUP($J2475,$K$11:$AB$28,AB$1,0),AL2475/AB$6)),"")</f>
        <v>0</v>
      </c>
      <c r="AC2475" s="110"/>
      <c r="AD2475" s="14">
        <v>8607.42</v>
      </c>
      <c r="AE2475" s="14"/>
      <c r="AF2475" s="14">
        <v>24782.74</v>
      </c>
      <c r="AG2475" s="14"/>
      <c r="AH2475" s="14">
        <v>17689.53</v>
      </c>
      <c r="AI2475" s="14"/>
      <c r="AJ2475" s="14">
        <v>33720.28</v>
      </c>
      <c r="AK2475" s="65"/>
      <c r="AL2475" s="14">
        <v>0</v>
      </c>
      <c r="AM2475" s="65"/>
      <c r="AN2475" s="25">
        <v>3028.06</v>
      </c>
      <c r="AO2475" s="25">
        <v>2150.37</v>
      </c>
      <c r="AP2475" s="25">
        <v>4054.13</v>
      </c>
      <c r="AQ2475" s="25">
        <v>2789.99</v>
      </c>
      <c r="AR2475" s="25">
        <v>3721.19</v>
      </c>
      <c r="AS2475" s="25">
        <v>1931.73</v>
      </c>
      <c r="AT2475" s="25">
        <v>2635.21</v>
      </c>
      <c r="AU2475" s="25">
        <v>2573.1999999999998</v>
      </c>
      <c r="AV2475" s="25">
        <v>2524</v>
      </c>
      <c r="AW2475" s="25">
        <v>2336.14</v>
      </c>
      <c r="AX2475" s="25">
        <v>3086.23</v>
      </c>
      <c r="AY2475" s="25">
        <v>3185.05</v>
      </c>
      <c r="AZ2475" s="108"/>
      <c r="BA2475" s="10"/>
      <c r="BB2475" s="10"/>
      <c r="BC2475" s="10"/>
      <c r="BD2475" s="10"/>
      <c r="BE2475" s="10"/>
      <c r="BF2475" s="10"/>
      <c r="BG2475" s="10"/>
      <c r="BH2475" s="10"/>
      <c r="BI2475" s="10"/>
      <c r="BJ2475" s="10"/>
      <c r="BK2475" s="10"/>
      <c r="BL2475" s="10"/>
      <c r="BM2475" s="10"/>
      <c r="BN2475" s="10"/>
      <c r="BO2475" s="10"/>
      <c r="BP2475" s="10"/>
      <c r="BQ2475" s="10"/>
      <c r="BR2475" s="10"/>
      <c r="BS2475" s="10"/>
      <c r="BT2475" s="10"/>
      <c r="BU2475" s="10"/>
      <c r="BV2475" s="10"/>
      <c r="BW2475" s="10"/>
      <c r="BX2475" s="10"/>
      <c r="BY2475" s="10"/>
      <c r="BZ2475" s="10"/>
      <c r="CA2475" s="10"/>
      <c r="CB2475" s="10"/>
      <c r="CC2475" s="10"/>
      <c r="CD2475" s="10"/>
      <c r="CE2475" s="10"/>
      <c r="CF2475" s="10"/>
      <c r="CG2475" s="10"/>
      <c r="CH2475" s="10"/>
      <c r="CI2475" s="10"/>
      <c r="CJ2475" s="10"/>
      <c r="CK2475" s="10"/>
      <c r="CL2475" s="10"/>
      <c r="CM2475" s="10"/>
      <c r="CN2475" s="10"/>
      <c r="CO2475" s="10"/>
      <c r="CP2475" s="10"/>
      <c r="CQ2475" s="10"/>
      <c r="CR2475" s="10"/>
      <c r="CS2475" s="10"/>
      <c r="CT2475" s="10"/>
      <c r="CU2475" s="10"/>
      <c r="CV2475" s="10"/>
      <c r="CW2475" s="10"/>
      <c r="CX2475" s="10"/>
      <c r="CY2475" s="10"/>
      <c r="CZ2475" s="10"/>
      <c r="DA2475" s="10"/>
      <c r="DB2475" s="10"/>
      <c r="DC2475" s="10"/>
      <c r="DD2475" s="10"/>
      <c r="DE2475" s="10"/>
      <c r="DF2475" s="10"/>
      <c r="DG2475" s="10"/>
      <c r="DH2475" s="10"/>
      <c r="DI2475" s="10"/>
      <c r="DJ2475" s="10"/>
      <c r="DK2475" s="10"/>
      <c r="DL2475" s="10"/>
      <c r="DM2475" s="10"/>
      <c r="DN2475" s="10"/>
      <c r="DO2475" s="10"/>
      <c r="DP2475" s="10"/>
      <c r="DQ2475" s="10"/>
      <c r="DR2475" s="10"/>
      <c r="DS2475" s="10"/>
    </row>
    <row r="2476" spans="1:123" s="101" customFormat="1" ht="10.95" customHeight="1" x14ac:dyDescent="0.25">
      <c r="A2476" s="75" t="s">
        <v>348</v>
      </c>
      <c r="B2476" s="95" t="str">
        <f t="shared" si="696"/>
        <v>Bud02 2020,5014,'543200',1319.62333333333</v>
      </c>
      <c r="C2476" s="96">
        <f t="shared" si="697"/>
        <v>2020</v>
      </c>
      <c r="D2476" s="96">
        <v>5014</v>
      </c>
      <c r="E2476" s="97">
        <f>IF(LEFT(H2476,1) = "x",H2476,F2476)</f>
        <v>543200</v>
      </c>
      <c r="F2476" s="90">
        <v>543200</v>
      </c>
      <c r="G2476" s="98">
        <f>IF(""="",1,SUBSTITUTE(SUBSTITUTE("","xxp","xpp"),"xppm13","xppm08"))</f>
        <v>1</v>
      </c>
      <c r="H2476" s="98">
        <f>IF(""="",1,"")</f>
        <v>1</v>
      </c>
      <c r="I2476" s="98">
        <f>IF(""="",1,IF(LEFT("",1)&lt;&gt;"E","",1))</f>
        <v>1</v>
      </c>
      <c r="J2476" s="98">
        <f>IF(""="",1,IF(LEFT("",1)="E","",1))</f>
        <v>1</v>
      </c>
      <c r="K2476" s="99" t="s">
        <v>375</v>
      </c>
      <c r="L2476" s="91">
        <v>5014</v>
      </c>
      <c r="M2476" s="100" t="str">
        <f>IF(LEFT($G2476,4)="xppm","*","")</f>
        <v/>
      </c>
      <c r="N2476" s="101" t="str">
        <f>UPPER(TRIM("          CONCIERGE - RESIDENT EXPENSES"))</f>
        <v>CONCIERGE - RESIDENT EXPENSES</v>
      </c>
      <c r="P2476" s="102" t="s">
        <v>376</v>
      </c>
      <c r="R2476" s="109">
        <f>IFERROR(IF(1*AB2476&gt;0,AB2476,V2476),V2476)</f>
        <v>1319.6233333333334</v>
      </c>
      <c r="S2476" s="108"/>
      <c r="T2476" s="101">
        <f>IFERROR(IF(LEFT($G2476,4)="xppm",AD2476/VLOOKUP($G2476,$K$11:$Z$28,T$1,0),IF(LEFT($J2476,1)="E",AD2476/VLOOKUP($J2476,$K$11:$Z$28,T$1,0),AD2476/T$6)),"")</f>
        <v>1204.9133333333332</v>
      </c>
      <c r="V2476" s="101">
        <f>IFERROR(IF(LEFT($G2476,4)="xppm",AF2476/VLOOKUP($G2476,$K$11:$Z$28,V$1,0),IF(LEFT($J2476,1)="E",AF2476/VLOOKUP($J2476,$K$11:$Z$28,V$1,0),AF2476/V$6)),"")</f>
        <v>1319.6233333333334</v>
      </c>
      <c r="X2476" s="101">
        <f>IFERROR(IF(LEFT($G2476,4)="xppm",AH2476/VLOOKUP($G2476,$K$11:$Z$28,X$1,0),IF(LEFT($J2476,1)="E",AH2476/VLOOKUP($J2476,$K$11:$Z$28,X$1,0),AH2476/X$6)),"")</f>
        <v>520.75750000000005</v>
      </c>
      <c r="Z2476" s="101">
        <f>IFERROR(IF(LEFT($G2476,4)="xppm",AJ2476/VLOOKUP($G2476,$K$11:$Z$28,Z$1,0),IF(LEFT($J2476,1)="E",AJ2476/VLOOKUP($J2476,$K$11:$Z$28,Z$1,0),AJ2476/Z$6)),"")</f>
        <v>669</v>
      </c>
      <c r="AA2476" s="108"/>
      <c r="AB2476" s="99">
        <f>IFERROR(IF(LEFT($G2476,4)="xppm",AL2476/VLOOKUP($G2476,$K$11:$Z$28,AB$1,0),IF(LEFT($J2476,1)="E",AL2476/VLOOKUP($J2476,$K$11:$AB$28,AB$1,0),AL2476/AB$6)),"")</f>
        <v>0</v>
      </c>
      <c r="AC2476" s="110"/>
      <c r="AD2476" s="14">
        <v>3614.74</v>
      </c>
      <c r="AE2476" s="14"/>
      <c r="AF2476" s="14">
        <v>11876.61</v>
      </c>
      <c r="AG2476" s="14"/>
      <c r="AH2476" s="14">
        <v>6249.09</v>
      </c>
      <c r="AI2476" s="14"/>
      <c r="AJ2476" s="14">
        <v>8028</v>
      </c>
      <c r="AK2476" s="65"/>
      <c r="AL2476" s="14">
        <v>0</v>
      </c>
      <c r="AM2476" s="65"/>
      <c r="AN2476" s="25">
        <v>1037.3</v>
      </c>
      <c r="AO2476" s="25">
        <v>600</v>
      </c>
      <c r="AP2476" s="25">
        <v>457.75</v>
      </c>
      <c r="AQ2476" s="25">
        <v>1402.28</v>
      </c>
      <c r="AR2476" s="25">
        <v>1213.74</v>
      </c>
      <c r="AS2476" s="25">
        <v>1428.48</v>
      </c>
      <c r="AT2476" s="25">
        <v>2284.33</v>
      </c>
      <c r="AU2476" s="25">
        <v>1047</v>
      </c>
      <c r="AV2476" s="25">
        <v>886.04</v>
      </c>
      <c r="AW2476" s="25">
        <v>1188.55</v>
      </c>
      <c r="AX2476" s="25">
        <v>598.02</v>
      </c>
      <c r="AY2476" s="25">
        <v>1828.17</v>
      </c>
      <c r="AZ2476" s="108"/>
      <c r="BA2476" s="10"/>
      <c r="BB2476" s="10"/>
      <c r="BC2476" s="10"/>
      <c r="BD2476" s="10"/>
      <c r="BE2476" s="10"/>
      <c r="BF2476" s="10"/>
      <c r="BG2476" s="10"/>
      <c r="BH2476" s="10"/>
      <c r="BI2476" s="10"/>
      <c r="BJ2476" s="10"/>
      <c r="BK2476" s="10"/>
      <c r="BL2476" s="10"/>
      <c r="BM2476" s="10"/>
      <c r="BN2476" s="10"/>
      <c r="BO2476" s="10"/>
      <c r="BP2476" s="10"/>
      <c r="BQ2476" s="10"/>
      <c r="BR2476" s="10"/>
      <c r="BS2476" s="10"/>
      <c r="BT2476" s="10"/>
      <c r="BU2476" s="10"/>
      <c r="BV2476" s="10"/>
      <c r="BW2476" s="10"/>
      <c r="BX2476" s="10"/>
      <c r="BY2476" s="10"/>
      <c r="BZ2476" s="10"/>
      <c r="CA2476" s="10"/>
      <c r="CB2476" s="10"/>
      <c r="CC2476" s="10"/>
      <c r="CD2476" s="10"/>
      <c r="CE2476" s="10"/>
      <c r="CF2476" s="10"/>
      <c r="CG2476" s="10"/>
      <c r="CH2476" s="10"/>
      <c r="CI2476" s="10"/>
      <c r="CJ2476" s="10"/>
      <c r="CK2476" s="10"/>
      <c r="CL2476" s="10"/>
      <c r="CM2476" s="10"/>
      <c r="CN2476" s="10"/>
      <c r="CO2476" s="10"/>
      <c r="CP2476" s="10"/>
      <c r="CQ2476" s="10"/>
      <c r="CR2476" s="10"/>
      <c r="CS2476" s="10"/>
      <c r="CT2476" s="10"/>
      <c r="CU2476" s="10"/>
      <c r="CV2476" s="10"/>
      <c r="CW2476" s="10"/>
      <c r="CX2476" s="10"/>
      <c r="CY2476" s="10"/>
      <c r="CZ2476" s="10"/>
      <c r="DA2476" s="10"/>
      <c r="DB2476" s="10"/>
      <c r="DC2476" s="10"/>
      <c r="DD2476" s="10"/>
      <c r="DE2476" s="10"/>
      <c r="DF2476" s="10"/>
      <c r="DG2476" s="10"/>
      <c r="DH2476" s="10"/>
      <c r="DI2476" s="10"/>
      <c r="DJ2476" s="10"/>
      <c r="DK2476" s="10"/>
      <c r="DL2476" s="10"/>
      <c r="DM2476" s="10"/>
      <c r="DN2476" s="10"/>
      <c r="DO2476" s="10"/>
      <c r="DP2476" s="10"/>
      <c r="DQ2476" s="10"/>
      <c r="DR2476" s="10"/>
      <c r="DS2476" s="10"/>
    </row>
    <row r="2477" spans="1:123" s="101" customFormat="1" ht="10.95" customHeight="1" x14ac:dyDescent="0.25">
      <c r="A2477" s="75" t="s">
        <v>348</v>
      </c>
      <c r="B2477" s="95" t="str">
        <f t="shared" si="696"/>
        <v>Bud02 2020,5014,'xga002',0.00216944690346721</v>
      </c>
      <c r="C2477" s="96">
        <f t="shared" si="697"/>
        <v>2020</v>
      </c>
      <c r="D2477" s="96">
        <v>5014</v>
      </c>
      <c r="E2477" s="97" t="str">
        <f>IF(LEFT(H2477,1) = "x",H2477,F2477)</f>
        <v>xga002</v>
      </c>
      <c r="F2477" s="90">
        <v>546000</v>
      </c>
      <c r="G2477" s="98">
        <f>IF(""="",1,SUBSTITUTE(SUBSTITUTE("","xxp","xpp"),"xppm13","xppm08"))</f>
        <v>1</v>
      </c>
      <c r="H2477" s="98" t="str">
        <f>IF("xga002"="",1,"xga002")</f>
        <v>xga002</v>
      </c>
      <c r="I2477" s="98">
        <f>IF("E1z"="",1,IF(LEFT("E1z",1)&lt;&gt;"E","E1z",1))</f>
        <v>1</v>
      </c>
      <c r="J2477" s="98" t="str">
        <f>IF("E1z"="",1,IF(LEFT("E1z",1)="E","E1z",1))</f>
        <v>E1z</v>
      </c>
      <c r="K2477" s="99" t="s">
        <v>377</v>
      </c>
      <c r="L2477" s="91">
        <v>5014</v>
      </c>
      <c r="M2477" s="100" t="str">
        <f>IF(LEFT($G2477,4)="xppm","*","")</f>
        <v/>
      </c>
      <c r="N2477" s="101" t="str">
        <f>UPPER(TRIM("          FINANCIAL CONSULTING FEES"))</f>
        <v>FINANCIAL CONSULTING FEES</v>
      </c>
      <c r="P2477" s="102" t="s">
        <v>356</v>
      </c>
      <c r="R2477" s="109">
        <f>IFERROR(IF(1*AB2477&gt;0,AB2477,V2477),V2477)</f>
        <v>2.1694469034672127E-3</v>
      </c>
      <c r="S2477" s="108"/>
      <c r="T2477" s="101">
        <f>IFERROR(IF(LEFT($G2477,4)="xppm",AD2477/VLOOKUP($G2477,$K$11:$Z$28,T$1,0),IF(LEFT($J2477,1)="E",AD2477/VLOOKUP($J2477,$K$11:$Z$28,T$1,0),AD2477/T$6)),"")</f>
        <v>2.1859672244666237E-3</v>
      </c>
      <c r="V2477" s="101">
        <f>IFERROR(IF(LEFT($G2477,4)="xppm",AF2477/VLOOKUP($G2477,$K$11:$Z$28,V$1,0),IF(LEFT($J2477,1)="E",AF2477/VLOOKUP($J2477,$K$11:$Z$28,V$1,0),AF2477/V$6)),"")</f>
        <v>2.1694469034672127E-3</v>
      </c>
      <c r="X2477" s="101">
        <f>IFERROR(IF(LEFT($G2477,4)="xppm",AH2477/VLOOKUP($G2477,$K$11:$Z$28,X$1,0),IF(LEFT($J2477,1)="E",AH2477/VLOOKUP($J2477,$K$11:$Z$28,X$1,0),AH2477/X$6)),"")</f>
        <v>1.3993168594589858E-3</v>
      </c>
      <c r="Z2477" s="101">
        <f>IFERROR(IF(LEFT($G2477,4)="xppm",AJ2477/VLOOKUP($G2477,$K$11:$Z$28,Z$1,0),IF(LEFT($J2477,1)="E",AJ2477/VLOOKUP($J2477,$K$11:$Z$28,Z$1,0),AJ2477/Z$6)),"")</f>
        <v>2.4224751068037632E-3</v>
      </c>
      <c r="AA2477" s="108"/>
      <c r="AB2477" s="99" t="str">
        <f>IFERROR(IF(LEFT($G2477,4)="xppm",AL2477/VLOOKUP($G2477,$K$11:$Z$28,AB$1,0),IF(LEFT($J2477,1)="E",AL2477/VLOOKUP($J2477,$K$11:$AB$28,AB$1,0),AL2477/AB$6)),"")</f>
        <v/>
      </c>
      <c r="AC2477" s="110"/>
      <c r="AD2477" s="14">
        <v>242291.36</v>
      </c>
      <c r="AE2477" s="14"/>
      <c r="AF2477" s="14">
        <v>723193.05</v>
      </c>
      <c r="AG2477" s="14"/>
      <c r="AH2477" s="14">
        <v>507419.11</v>
      </c>
      <c r="AI2477" s="14"/>
      <c r="AJ2477" s="14">
        <v>1022022.5834</v>
      </c>
      <c r="AK2477" s="65"/>
      <c r="AL2477" s="14">
        <v>0</v>
      </c>
      <c r="AM2477" s="65"/>
      <c r="AN2477" s="25">
        <v>90833.56</v>
      </c>
      <c r="AO2477" s="25">
        <v>81620.28</v>
      </c>
      <c r="AP2477" s="25">
        <v>83051.16</v>
      </c>
      <c r="AQ2477" s="25">
        <v>84063.1</v>
      </c>
      <c r="AR2477" s="25">
        <v>74616.759999999995</v>
      </c>
      <c r="AS2477" s="25">
        <v>82733.899999999994</v>
      </c>
      <c r="AT2477" s="25">
        <v>77242.899999999994</v>
      </c>
      <c r="AU2477" s="25">
        <v>84603.08</v>
      </c>
      <c r="AV2477" s="25">
        <v>77641.95</v>
      </c>
      <c r="AW2477" s="25">
        <v>81971.53</v>
      </c>
      <c r="AX2477" s="25">
        <v>84184.65</v>
      </c>
      <c r="AY2477" s="25">
        <v>76135.179999999993</v>
      </c>
      <c r="AZ2477" s="108"/>
      <c r="BA2477" s="10"/>
      <c r="BB2477" s="10"/>
      <c r="BC2477" s="10"/>
      <c r="BD2477" s="10"/>
      <c r="BE2477" s="10"/>
      <c r="BF2477" s="10"/>
      <c r="BG2477" s="10"/>
      <c r="BH2477" s="10"/>
      <c r="BI2477" s="10"/>
      <c r="BJ2477" s="10"/>
      <c r="BK2477" s="10"/>
      <c r="BL2477" s="10"/>
      <c r="BM2477" s="10"/>
      <c r="BN2477" s="10"/>
      <c r="BO2477" s="10"/>
      <c r="BP2477" s="10"/>
      <c r="BQ2477" s="10"/>
      <c r="BR2477" s="10"/>
      <c r="BS2477" s="10"/>
      <c r="BT2477" s="10"/>
      <c r="BU2477" s="10"/>
      <c r="BV2477" s="10"/>
      <c r="BW2477" s="10"/>
      <c r="BX2477" s="10"/>
      <c r="BY2477" s="10"/>
      <c r="BZ2477" s="10"/>
      <c r="CA2477" s="10"/>
      <c r="CB2477" s="10"/>
      <c r="CC2477" s="10"/>
      <c r="CD2477" s="10"/>
      <c r="CE2477" s="10"/>
      <c r="CF2477" s="10"/>
      <c r="CG2477" s="10"/>
      <c r="CH2477" s="10"/>
      <c r="CI2477" s="10"/>
      <c r="CJ2477" s="10"/>
      <c r="CK2477" s="10"/>
      <c r="CL2477" s="10"/>
      <c r="CM2477" s="10"/>
      <c r="CN2477" s="10"/>
      <c r="CO2477" s="10"/>
      <c r="CP2477" s="10"/>
      <c r="CQ2477" s="10"/>
      <c r="CR2477" s="10"/>
      <c r="CS2477" s="10"/>
      <c r="CT2477" s="10"/>
      <c r="CU2477" s="10"/>
      <c r="CV2477" s="10"/>
      <c r="CW2477" s="10"/>
      <c r="CX2477" s="10"/>
      <c r="CY2477" s="10"/>
      <c r="CZ2477" s="10"/>
      <c r="DA2477" s="10"/>
      <c r="DB2477" s="10"/>
      <c r="DC2477" s="10"/>
      <c r="DD2477" s="10"/>
      <c r="DE2477" s="10"/>
      <c r="DF2477" s="10"/>
      <c r="DG2477" s="10"/>
      <c r="DH2477" s="10"/>
      <c r="DI2477" s="10"/>
      <c r="DJ2477" s="10"/>
      <c r="DK2477" s="10"/>
      <c r="DL2477" s="10"/>
      <c r="DM2477" s="10"/>
      <c r="DN2477" s="10"/>
      <c r="DO2477" s="10"/>
      <c r="DP2477" s="10"/>
      <c r="DQ2477" s="10"/>
      <c r="DR2477" s="10"/>
      <c r="DS2477" s="10"/>
    </row>
    <row r="2478" spans="1:123" s="101" customFormat="1" ht="10.95" customHeight="1" x14ac:dyDescent="0.25">
      <c r="A2478" s="75" t="s">
        <v>348</v>
      </c>
      <c r="B2478" s="95" t="str">
        <f t="shared" si="696"/>
        <v>Bud02 2020,5014,'505300',8354.92444444444</v>
      </c>
      <c r="C2478" s="96">
        <f t="shared" si="697"/>
        <v>2020</v>
      </c>
      <c r="D2478" s="96">
        <v>5014</v>
      </c>
      <c r="E2478" s="97">
        <f>IF(LEFT(H2478,1) = "x",H2478,F2478)</f>
        <v>505300</v>
      </c>
      <c r="F2478" s="90">
        <v>505300</v>
      </c>
      <c r="G2478" s="98">
        <f>IF(""="",1,SUBSTITUTE(SUBSTITUTE("","xxp","xpp"),"xppm13","xppm08"))</f>
        <v>1</v>
      </c>
      <c r="H2478" s="98">
        <f>IF(""="",1,"")</f>
        <v>1</v>
      </c>
      <c r="I2478" s="98">
        <f>IF(""="",1,IF(LEFT("",1)&lt;&gt;"E","",1))</f>
        <v>1</v>
      </c>
      <c r="J2478" s="98">
        <f>IF(""="",1,IF(LEFT("",1)="E","",1))</f>
        <v>1</v>
      </c>
      <c r="K2478" s="99" t="s">
        <v>378</v>
      </c>
      <c r="L2478" s="91">
        <v>5014</v>
      </c>
      <c r="M2478" s="100" t="str">
        <f>IF(LEFT($G2478,4)="xppm","*","")</f>
        <v/>
      </c>
      <c r="N2478" s="101" t="str">
        <f>UPPER(TRIM("          PROFESSIONAL FEES"))</f>
        <v>PROFESSIONAL FEES</v>
      </c>
      <c r="P2478" s="102" t="s">
        <v>356</v>
      </c>
      <c r="R2478" s="109">
        <f>IFERROR(IF(1*AB2478&gt;0,AB2478,V2478),V2478)</f>
        <v>8354.9244444444448</v>
      </c>
      <c r="S2478" s="108"/>
      <c r="T2478" s="101">
        <f>IFERROR(IF(LEFT($G2478,4)="xppm",AD2478/VLOOKUP($G2478,$K$11:$Z$28,T$1,0),IF(LEFT($J2478,1)="E",AD2478/VLOOKUP($J2478,$K$11:$Z$28,T$1,0),AD2478/T$6)),"")</f>
        <v>5881.44</v>
      </c>
      <c r="V2478" s="101">
        <f>IFERROR(IF(LEFT($G2478,4)="xppm",AF2478/VLOOKUP($G2478,$K$11:$Z$28,V$1,0),IF(LEFT($J2478,1)="E",AF2478/VLOOKUP($J2478,$K$11:$Z$28,V$1,0),AF2478/V$6)),"")</f>
        <v>8354.9244444444448</v>
      </c>
      <c r="X2478" s="101">
        <f>IFERROR(IF(LEFT($G2478,4)="xppm",AH2478/VLOOKUP($G2478,$K$11:$Z$28,X$1,0),IF(LEFT($J2478,1)="E",AH2478/VLOOKUP($J2478,$K$11:$Z$28,X$1,0),AH2478/X$6)),"")</f>
        <v>2124.1875</v>
      </c>
      <c r="Z2478" s="101">
        <f>IFERROR(IF(LEFT($G2478,4)="xppm",AJ2478/VLOOKUP($G2478,$K$11:$Z$28,Z$1,0),IF(LEFT($J2478,1)="E",AJ2478/VLOOKUP($J2478,$K$11:$Z$28,Z$1,0),AJ2478/Z$6)),"")</f>
        <v>8434.2525000000005</v>
      </c>
      <c r="AA2478" s="108"/>
      <c r="AB2478" s="99">
        <f>IFERROR(IF(LEFT($G2478,4)="xppm",AL2478/VLOOKUP($G2478,$K$11:$Z$28,AB$1,0),IF(LEFT($J2478,1)="E",AL2478/VLOOKUP($J2478,$K$11:$AB$28,AB$1,0),AL2478/AB$6)),"")</f>
        <v>0</v>
      </c>
      <c r="AC2478" s="110"/>
      <c r="AD2478" s="14">
        <v>17644.32</v>
      </c>
      <c r="AE2478" s="14"/>
      <c r="AF2478" s="14">
        <v>75194.320000000007</v>
      </c>
      <c r="AG2478" s="14"/>
      <c r="AH2478" s="14">
        <v>25490.25</v>
      </c>
      <c r="AI2478" s="14"/>
      <c r="AJ2478" s="14">
        <v>101211.03</v>
      </c>
      <c r="AK2478" s="65"/>
      <c r="AL2478" s="14">
        <v>0</v>
      </c>
      <c r="AM2478" s="65"/>
      <c r="AN2478" s="25">
        <v>-871.69</v>
      </c>
      <c r="AO2478" s="25">
        <v>372.34</v>
      </c>
      <c r="AP2478" s="25">
        <v>2153.89</v>
      </c>
      <c r="AQ2478" s="25">
        <v>6213.27</v>
      </c>
      <c r="AR2478" s="25">
        <v>9449.7000000000007</v>
      </c>
      <c r="AS2478" s="25">
        <v>5978.69</v>
      </c>
      <c r="AT2478" s="25">
        <v>9008.81</v>
      </c>
      <c r="AU2478" s="25">
        <v>16159.84</v>
      </c>
      <c r="AV2478" s="25">
        <v>10739.69</v>
      </c>
      <c r="AW2478" s="25">
        <v>9341.73</v>
      </c>
      <c r="AX2478" s="25">
        <v>9471.14</v>
      </c>
      <c r="AY2478" s="25">
        <v>-1168.55</v>
      </c>
      <c r="AZ2478" s="108"/>
      <c r="BA2478" s="10"/>
      <c r="BB2478" s="10"/>
      <c r="BC2478" s="10"/>
      <c r="BD2478" s="10"/>
      <c r="BE2478" s="10"/>
      <c r="BF2478" s="10"/>
      <c r="BG2478" s="10"/>
      <c r="BH2478" s="10"/>
      <c r="BI2478" s="10"/>
      <c r="BJ2478" s="10"/>
      <c r="BK2478" s="10"/>
      <c r="BL2478" s="10"/>
      <c r="BM2478" s="10"/>
      <c r="BN2478" s="10"/>
      <c r="BO2478" s="10"/>
      <c r="BP2478" s="10"/>
      <c r="BQ2478" s="10"/>
      <c r="BR2478" s="10"/>
      <c r="BS2478" s="10"/>
      <c r="BT2478" s="10"/>
      <c r="BU2478" s="10"/>
      <c r="BV2478" s="10"/>
      <c r="BW2478" s="10"/>
      <c r="BX2478" s="10"/>
      <c r="BY2478" s="10"/>
      <c r="BZ2478" s="10"/>
      <c r="CA2478" s="10"/>
      <c r="CB2478" s="10"/>
      <c r="CC2478" s="10"/>
      <c r="CD2478" s="10"/>
      <c r="CE2478" s="10"/>
      <c r="CF2478" s="10"/>
      <c r="CG2478" s="10"/>
      <c r="CH2478" s="10"/>
      <c r="CI2478" s="10"/>
      <c r="CJ2478" s="10"/>
      <c r="CK2478" s="10"/>
      <c r="CL2478" s="10"/>
      <c r="CM2478" s="10"/>
      <c r="CN2478" s="10"/>
      <c r="CO2478" s="10"/>
      <c r="CP2478" s="10"/>
      <c r="CQ2478" s="10"/>
      <c r="CR2478" s="10"/>
      <c r="CS2478" s="10"/>
      <c r="CT2478" s="10"/>
      <c r="CU2478" s="10"/>
      <c r="CV2478" s="10"/>
      <c r="CW2478" s="10"/>
      <c r="CX2478" s="10"/>
      <c r="CY2478" s="10"/>
      <c r="CZ2478" s="10"/>
      <c r="DA2478" s="10"/>
      <c r="DB2478" s="10"/>
      <c r="DC2478" s="10"/>
      <c r="DD2478" s="10"/>
      <c r="DE2478" s="10"/>
      <c r="DF2478" s="10"/>
      <c r="DG2478" s="10"/>
      <c r="DH2478" s="10"/>
      <c r="DI2478" s="10"/>
      <c r="DJ2478" s="10"/>
      <c r="DK2478" s="10"/>
      <c r="DL2478" s="10"/>
      <c r="DM2478" s="10"/>
      <c r="DN2478" s="10"/>
      <c r="DO2478" s="10"/>
      <c r="DP2478" s="10"/>
      <c r="DQ2478" s="10"/>
      <c r="DR2478" s="10"/>
      <c r="DS2478" s="10"/>
    </row>
    <row r="2479" spans="1:123" s="101" customFormat="1" ht="10.95" customHeight="1" x14ac:dyDescent="0.25">
      <c r="A2479" s="75" t="s">
        <v>348</v>
      </c>
      <c r="B2479" s="95" t="str">
        <f t="shared" si="696"/>
        <v>Bud02 2020,5014,'548000',2655.06666666667</v>
      </c>
      <c r="C2479" s="96">
        <f t="shared" si="697"/>
        <v>2020</v>
      </c>
      <c r="D2479" s="96">
        <v>5014</v>
      </c>
      <c r="E2479" s="97">
        <f>IF(LEFT(H2479,1) = "x",H2479,F2479)</f>
        <v>548000</v>
      </c>
      <c r="F2479" s="90">
        <v>548000</v>
      </c>
      <c r="G2479" s="98">
        <f>IF(""="",1,SUBSTITUTE(SUBSTITUTE("","xxp","xpp"),"xppm13","xppm08"))</f>
        <v>1</v>
      </c>
      <c r="H2479" s="98">
        <f>IF(""="",1,"")</f>
        <v>1</v>
      </c>
      <c r="I2479" s="98">
        <f>IF(""="",1,IF(LEFT("",1)&lt;&gt;"E","",1))</f>
        <v>1</v>
      </c>
      <c r="J2479" s="98">
        <f>IF(""="",1,IF(LEFT("",1)="E","",1))</f>
        <v>1</v>
      </c>
      <c r="K2479" s="99" t="s">
        <v>379</v>
      </c>
      <c r="L2479" s="91">
        <v>5014</v>
      </c>
      <c r="M2479" s="100" t="str">
        <f>IF(LEFT($G2479,4)="xppm","*","")</f>
        <v/>
      </c>
      <c r="N2479" s="101" t="str">
        <f>UPPER(TRIM("          CABLE TV/INTERNET"))</f>
        <v>CABLE TV/INTERNET</v>
      </c>
      <c r="P2479" s="102" t="s">
        <v>370</v>
      </c>
      <c r="R2479" s="109">
        <f>IFERROR(IF(1*AB2479&gt;0,AB2479,V2479),V2479)</f>
        <v>2655.0666666666666</v>
      </c>
      <c r="S2479" s="108"/>
      <c r="T2479" s="101">
        <f>IFERROR(IF(LEFT($G2479,4)="xppm",AD2479/VLOOKUP($G2479,$K$11:$Z$28,T$1,0),IF(LEFT($J2479,1)="E",AD2479/VLOOKUP($J2479,$K$11:$Z$28,T$1,0),AD2479/T$6)),"")</f>
        <v>2544.3666666666668</v>
      </c>
      <c r="V2479" s="101">
        <f>IFERROR(IF(LEFT($G2479,4)="xppm",AF2479/VLOOKUP($G2479,$K$11:$Z$28,V$1,0),IF(LEFT($J2479,1)="E",AF2479/VLOOKUP($J2479,$K$11:$Z$28,V$1,0),AF2479/V$6)),"")</f>
        <v>2655.0666666666666</v>
      </c>
      <c r="X2479" s="101">
        <f>IFERROR(IF(LEFT($G2479,4)="xppm",AH2479/VLOOKUP($G2479,$K$11:$Z$28,X$1,0),IF(LEFT($J2479,1)="E",AH2479/VLOOKUP($J2479,$K$11:$Z$28,X$1,0),AH2479/X$6)),"")</f>
        <v>1317.9058333333335</v>
      </c>
      <c r="Z2479" s="101">
        <f>IFERROR(IF(LEFT($G2479,4)="xppm",AJ2479/VLOOKUP($G2479,$K$11:$Z$28,Z$1,0),IF(LEFT($J2479,1)="E",AJ2479/VLOOKUP($J2479,$K$11:$Z$28,Z$1,0),AJ2479/Z$6)),"")</f>
        <v>2851.7724999999996</v>
      </c>
      <c r="AA2479" s="108"/>
      <c r="AB2479" s="99">
        <f>IFERROR(IF(LEFT($G2479,4)="xppm",AL2479/VLOOKUP($G2479,$K$11:$Z$28,AB$1,0),IF(LEFT($J2479,1)="E",AL2479/VLOOKUP($J2479,$K$11:$AB$28,AB$1,0),AL2479/AB$6)),"")</f>
        <v>0</v>
      </c>
      <c r="AC2479" s="110"/>
      <c r="AD2479" s="14">
        <v>7633.1</v>
      </c>
      <c r="AE2479" s="14"/>
      <c r="AF2479" s="14">
        <v>23895.599999999999</v>
      </c>
      <c r="AG2479" s="14"/>
      <c r="AH2479" s="14">
        <v>15814.87</v>
      </c>
      <c r="AI2479" s="14"/>
      <c r="AJ2479" s="14">
        <v>34221.269999999997</v>
      </c>
      <c r="AK2479" s="65"/>
      <c r="AL2479" s="14">
        <v>0</v>
      </c>
      <c r="AM2479" s="65"/>
      <c r="AN2479" s="25">
        <v>2739.07</v>
      </c>
      <c r="AO2479" s="25">
        <v>2132.6999999999998</v>
      </c>
      <c r="AP2479" s="25">
        <v>3092.42</v>
      </c>
      <c r="AQ2479" s="25">
        <v>2144.44</v>
      </c>
      <c r="AR2479" s="25">
        <v>3431.41</v>
      </c>
      <c r="AS2479" s="25">
        <v>2798.09</v>
      </c>
      <c r="AT2479" s="25">
        <v>2792.4</v>
      </c>
      <c r="AU2479" s="25">
        <v>2791.96</v>
      </c>
      <c r="AV2479" s="25">
        <v>2304.1999999999998</v>
      </c>
      <c r="AW2479" s="25">
        <v>2543.89</v>
      </c>
      <c r="AX2479" s="25">
        <v>2538.1999999999998</v>
      </c>
      <c r="AY2479" s="25">
        <v>2551.0100000000002</v>
      </c>
      <c r="AZ2479" s="108"/>
      <c r="BA2479" s="10"/>
      <c r="BB2479" s="10"/>
      <c r="BC2479" s="10"/>
      <c r="BD2479" s="10"/>
      <c r="BE2479" s="10"/>
      <c r="BF2479" s="10"/>
      <c r="BG2479" s="10"/>
      <c r="BH2479" s="10"/>
      <c r="BI2479" s="10"/>
      <c r="BJ2479" s="10"/>
      <c r="BK2479" s="10"/>
      <c r="BL2479" s="10"/>
      <c r="BM2479" s="10"/>
      <c r="BN2479" s="10"/>
      <c r="BO2479" s="10"/>
      <c r="BP2479" s="10"/>
      <c r="BQ2479" s="10"/>
      <c r="BR2479" s="10"/>
      <c r="BS2479" s="10"/>
      <c r="BT2479" s="10"/>
      <c r="BU2479" s="10"/>
      <c r="BV2479" s="10"/>
      <c r="BW2479" s="10"/>
      <c r="BX2479" s="10"/>
      <c r="BY2479" s="10"/>
      <c r="BZ2479" s="10"/>
      <c r="CA2479" s="10"/>
      <c r="CB2479" s="10"/>
      <c r="CC2479" s="10"/>
      <c r="CD2479" s="10"/>
      <c r="CE2479" s="10"/>
      <c r="CF2479" s="10"/>
      <c r="CG2479" s="10"/>
      <c r="CH2479" s="10"/>
      <c r="CI2479" s="10"/>
      <c r="CJ2479" s="10"/>
      <c r="CK2479" s="10"/>
      <c r="CL2479" s="10"/>
      <c r="CM2479" s="10"/>
      <c r="CN2479" s="10"/>
      <c r="CO2479" s="10"/>
      <c r="CP2479" s="10"/>
      <c r="CQ2479" s="10"/>
      <c r="CR2479" s="10"/>
      <c r="CS2479" s="10"/>
      <c r="CT2479" s="10"/>
      <c r="CU2479" s="10"/>
      <c r="CV2479" s="10"/>
      <c r="CW2479" s="10"/>
      <c r="CX2479" s="10"/>
      <c r="CY2479" s="10"/>
      <c r="CZ2479" s="10"/>
      <c r="DA2479" s="10"/>
      <c r="DB2479" s="10"/>
      <c r="DC2479" s="10"/>
      <c r="DD2479" s="10"/>
      <c r="DE2479" s="10"/>
      <c r="DF2479" s="10"/>
      <c r="DG2479" s="10"/>
      <c r="DH2479" s="10"/>
      <c r="DI2479" s="10"/>
      <c r="DJ2479" s="10"/>
      <c r="DK2479" s="10"/>
      <c r="DL2479" s="10"/>
      <c r="DM2479" s="10"/>
      <c r="DN2479" s="10"/>
      <c r="DO2479" s="10"/>
      <c r="DP2479" s="10"/>
      <c r="DQ2479" s="10"/>
      <c r="DR2479" s="10"/>
      <c r="DS2479" s="10"/>
    </row>
    <row r="2480" spans="1:123" s="101" customFormat="1" ht="10.95" customHeight="1" x14ac:dyDescent="0.25">
      <c r="A2480" s="75" t="s">
        <v>348</v>
      </c>
      <c r="B2480" s="95" t="str">
        <f t="shared" si="696"/>
        <v>Bud02 2020,5014,'549000',13738.6522222222</v>
      </c>
      <c r="C2480" s="96">
        <f t="shared" si="697"/>
        <v>2020</v>
      </c>
      <c r="D2480" s="96">
        <v>5014</v>
      </c>
      <c r="E2480" s="97">
        <f>IF(LEFT(H2480,1) = "x",H2480,F2480)</f>
        <v>549000</v>
      </c>
      <c r="F2480" s="90">
        <v>549000</v>
      </c>
      <c r="G2480" s="98">
        <f>IF(""="",1,SUBSTITUTE(SUBSTITUTE("","xxp","xpp"),"xppm13","xppm08"))</f>
        <v>1</v>
      </c>
      <c r="H2480" s="98">
        <f>IF(""="",1,"")</f>
        <v>1</v>
      </c>
      <c r="I2480" s="98">
        <f>IF(""="",1,IF(LEFT("",1)&lt;&gt;"E","",1))</f>
        <v>1</v>
      </c>
      <c r="J2480" s="98">
        <f>IF(""="",1,IF(LEFT("",1)="E","",1))</f>
        <v>1</v>
      </c>
      <c r="K2480" s="99" t="s">
        <v>380</v>
      </c>
      <c r="L2480" s="91">
        <v>5014</v>
      </c>
      <c r="M2480" s="100" t="str">
        <f>IF(LEFT($G2480,4)="xppm","*","")</f>
        <v/>
      </c>
      <c r="N2480" s="101" t="str">
        <f>UPPER(TRIM("          COMPUTER HARDWARE/SOFTWARE"))</f>
        <v>COMPUTER HARDWARE/SOFTWARE</v>
      </c>
      <c r="P2480" s="102" t="s">
        <v>370</v>
      </c>
      <c r="R2480" s="109">
        <f>IFERROR(IF(1*AB2480&gt;0,AB2480,V2480),V2480)</f>
        <v>13738.652222222221</v>
      </c>
      <c r="S2480" s="108"/>
      <c r="T2480" s="101">
        <f>IFERROR(IF(LEFT($G2480,4)="xppm",AD2480/VLOOKUP($G2480,$K$11:$Z$28,T$1,0),IF(LEFT($J2480,1)="E",AD2480/VLOOKUP($J2480,$K$11:$Z$28,T$1,0),AD2480/T$6)),"")</f>
        <v>13520.073333333334</v>
      </c>
      <c r="V2480" s="101">
        <f>IFERROR(IF(LEFT($G2480,4)="xppm",AF2480/VLOOKUP($G2480,$K$11:$Z$28,V$1,0),IF(LEFT($J2480,1)="E",AF2480/VLOOKUP($J2480,$K$11:$Z$28,V$1,0),AF2480/V$6)),"")</f>
        <v>13738.652222222221</v>
      </c>
      <c r="X2480" s="101">
        <f>IFERROR(IF(LEFT($G2480,4)="xppm",AH2480/VLOOKUP($G2480,$K$11:$Z$28,X$1,0),IF(LEFT($J2480,1)="E",AH2480/VLOOKUP($J2480,$K$11:$Z$28,X$1,0),AH2480/X$6)),"")</f>
        <v>7044.0083333333341</v>
      </c>
      <c r="Z2480" s="101">
        <f>IFERROR(IF(LEFT($G2480,4)="xppm",AJ2480/VLOOKUP($G2480,$K$11:$Z$28,Z$1,0),IF(LEFT($J2480,1)="E",AJ2480/VLOOKUP($J2480,$K$11:$Z$28,Z$1,0),AJ2480/Z$6)),"")</f>
        <v>13081.834166666667</v>
      </c>
      <c r="AA2480" s="108"/>
      <c r="AB2480" s="99">
        <f>IFERROR(IF(LEFT($G2480,4)="xppm",AL2480/VLOOKUP($G2480,$K$11:$Z$28,AB$1,0),IF(LEFT($J2480,1)="E",AL2480/VLOOKUP($J2480,$K$11:$AB$28,AB$1,0),AL2480/AB$6)),"")</f>
        <v>0</v>
      </c>
      <c r="AC2480" s="110"/>
      <c r="AD2480" s="14">
        <v>40560.22</v>
      </c>
      <c r="AE2480" s="14"/>
      <c r="AF2480" s="14">
        <v>123647.87</v>
      </c>
      <c r="AG2480" s="14"/>
      <c r="AH2480" s="14">
        <v>84528.1</v>
      </c>
      <c r="AI2480" s="14"/>
      <c r="AJ2480" s="14">
        <v>156982.01</v>
      </c>
      <c r="AK2480" s="65"/>
      <c r="AL2480" s="14">
        <v>0</v>
      </c>
      <c r="AM2480" s="65"/>
      <c r="AN2480" s="25">
        <v>16519.18</v>
      </c>
      <c r="AO2480" s="25">
        <v>15954.65</v>
      </c>
      <c r="AP2480" s="25">
        <v>17918.64</v>
      </c>
      <c r="AQ2480" s="25">
        <v>15215.08</v>
      </c>
      <c r="AR2480" s="25">
        <v>14807.69</v>
      </c>
      <c r="AS2480" s="25">
        <v>14514.21</v>
      </c>
      <c r="AT2480" s="25">
        <v>14158.22</v>
      </c>
      <c r="AU2480" s="25">
        <v>13428.51</v>
      </c>
      <c r="AV2480" s="25">
        <v>10963.94</v>
      </c>
      <c r="AW2480" s="25">
        <v>13507.45</v>
      </c>
      <c r="AX2480" s="25">
        <v>13868.3</v>
      </c>
      <c r="AY2480" s="25">
        <v>13184.47</v>
      </c>
      <c r="AZ2480" s="108"/>
      <c r="BA2480" s="10"/>
      <c r="BB2480" s="10"/>
      <c r="BC2480" s="10"/>
      <c r="BD2480" s="10"/>
      <c r="BE2480" s="10"/>
      <c r="BF2480" s="10"/>
      <c r="BG2480" s="10"/>
      <c r="BH2480" s="10"/>
      <c r="BI2480" s="10"/>
      <c r="BJ2480" s="10"/>
      <c r="BK2480" s="10"/>
      <c r="BL2480" s="10"/>
      <c r="BM2480" s="10"/>
      <c r="BN2480" s="10"/>
      <c r="BO2480" s="10"/>
      <c r="BP2480" s="10"/>
      <c r="BQ2480" s="10"/>
      <c r="BR2480" s="10"/>
      <c r="BS2480" s="10"/>
      <c r="BT2480" s="10"/>
      <c r="BU2480" s="10"/>
      <c r="BV2480" s="10"/>
      <c r="BW2480" s="10"/>
      <c r="BX2480" s="10"/>
      <c r="BY2480" s="10"/>
      <c r="BZ2480" s="10"/>
      <c r="CA2480" s="10"/>
      <c r="CB2480" s="10"/>
      <c r="CC2480" s="10"/>
      <c r="CD2480" s="10"/>
      <c r="CE2480" s="10"/>
      <c r="CF2480" s="10"/>
      <c r="CG2480" s="10"/>
      <c r="CH2480" s="10"/>
      <c r="CI2480" s="10"/>
      <c r="CJ2480" s="10"/>
      <c r="CK2480" s="10"/>
      <c r="CL2480" s="10"/>
      <c r="CM2480" s="10"/>
      <c r="CN2480" s="10"/>
      <c r="CO2480" s="10"/>
      <c r="CP2480" s="10"/>
      <c r="CQ2480" s="10"/>
      <c r="CR2480" s="10"/>
      <c r="CS2480" s="10"/>
      <c r="CT2480" s="10"/>
      <c r="CU2480" s="10"/>
      <c r="CV2480" s="10"/>
      <c r="CW2480" s="10"/>
      <c r="CX2480" s="10"/>
      <c r="CY2480" s="10"/>
      <c r="CZ2480" s="10"/>
      <c r="DA2480" s="10"/>
      <c r="DB2480" s="10"/>
      <c r="DC2480" s="10"/>
      <c r="DD2480" s="10"/>
      <c r="DE2480" s="10"/>
      <c r="DF2480" s="10"/>
      <c r="DG2480" s="10"/>
      <c r="DH2480" s="10"/>
      <c r="DI2480" s="10"/>
      <c r="DJ2480" s="10"/>
      <c r="DK2480" s="10"/>
      <c r="DL2480" s="10"/>
      <c r="DM2480" s="10"/>
      <c r="DN2480" s="10"/>
      <c r="DO2480" s="10"/>
      <c r="DP2480" s="10"/>
      <c r="DQ2480" s="10"/>
      <c r="DR2480" s="10"/>
      <c r="DS2480" s="10"/>
    </row>
    <row r="2481" spans="1:123" s="101" customFormat="1" ht="10.95" customHeight="1" x14ac:dyDescent="0.25">
      <c r="A2481" s="75" t="s">
        <v>348</v>
      </c>
      <c r="B2481" s="95" t="str">
        <f t="shared" si="696"/>
        <v>Bud02 2020,5014,'550000',10050.6633333333</v>
      </c>
      <c r="C2481" s="96">
        <f t="shared" si="697"/>
        <v>2020</v>
      </c>
      <c r="D2481" s="96">
        <v>5014</v>
      </c>
      <c r="E2481" s="97">
        <f>IF(LEFT(H2481,1) = "x",H2481,F2481)</f>
        <v>550000</v>
      </c>
      <c r="F2481" s="90">
        <v>550000</v>
      </c>
      <c r="G2481" s="98">
        <f>IF(""="",1,SUBSTITUTE(SUBSTITUTE("","xxp","xpp"),"xppm13","xppm08"))</f>
        <v>1</v>
      </c>
      <c r="H2481" s="98">
        <f>IF(""="",1,"")</f>
        <v>1</v>
      </c>
      <c r="I2481" s="98">
        <f>IF(""="",1,IF(LEFT("",1)&lt;&gt;"E","",1))</f>
        <v>1</v>
      </c>
      <c r="J2481" s="98">
        <f>IF(""="",1,IF(LEFT("",1)="E","",1))</f>
        <v>1</v>
      </c>
      <c r="K2481" s="99" t="s">
        <v>381</v>
      </c>
      <c r="L2481" s="91">
        <v>5014</v>
      </c>
      <c r="M2481" s="100" t="str">
        <f>IF(LEFT($G2481,4)="xppm","*","")</f>
        <v/>
      </c>
      <c r="N2481" s="101" t="str">
        <f>UPPER(TRIM("          EMPLOYEE EXPENSES"))</f>
        <v>EMPLOYEE EXPENSES</v>
      </c>
      <c r="P2481" s="102" t="s">
        <v>382</v>
      </c>
      <c r="R2481" s="109">
        <f>IFERROR(IF(1*AB2481&gt;0,AB2481,V2481),V2481)</f>
        <v>10050.663333333334</v>
      </c>
      <c r="S2481" s="108"/>
      <c r="T2481" s="101">
        <f>IFERROR(IF(LEFT($G2481,4)="xppm",AD2481/VLOOKUP($G2481,$K$11:$Z$28,T$1,0),IF(LEFT($J2481,1)="E",AD2481/VLOOKUP($J2481,$K$11:$Z$28,T$1,0),AD2481/T$6)),"")</f>
        <v>12490.996666666666</v>
      </c>
      <c r="V2481" s="101">
        <f>IFERROR(IF(LEFT($G2481,4)="xppm",AF2481/VLOOKUP($G2481,$K$11:$Z$28,V$1,0),IF(LEFT($J2481,1)="E",AF2481/VLOOKUP($J2481,$K$11:$Z$28,V$1,0),AF2481/V$6)),"")</f>
        <v>10050.663333333334</v>
      </c>
      <c r="X2481" s="101">
        <f>IFERROR(IF(LEFT($G2481,4)="xppm",AH2481/VLOOKUP($G2481,$K$11:$Z$28,X$1,0),IF(LEFT($J2481,1)="E",AH2481/VLOOKUP($J2481,$K$11:$Z$28,X$1,0),AH2481/X$6)),"")</f>
        <v>3630.2608333333333</v>
      </c>
      <c r="Z2481" s="101">
        <f>IFERROR(IF(LEFT($G2481,4)="xppm",AJ2481/VLOOKUP($G2481,$K$11:$Z$28,Z$1,0),IF(LEFT($J2481,1)="E",AJ2481/VLOOKUP($J2481,$K$11:$Z$28,Z$1,0),AJ2481/Z$6)),"")</f>
        <v>7732.0408333333335</v>
      </c>
      <c r="AA2481" s="108"/>
      <c r="AB2481" s="99">
        <f>IFERROR(IF(LEFT($G2481,4)="xppm",AL2481/VLOOKUP($G2481,$K$11:$Z$28,AB$1,0),IF(LEFT($J2481,1)="E",AL2481/VLOOKUP($J2481,$K$11:$AB$28,AB$1,0),AL2481/AB$6)),"")</f>
        <v>0</v>
      </c>
      <c r="AC2481" s="110"/>
      <c r="AD2481" s="14">
        <v>37472.99</v>
      </c>
      <c r="AE2481" s="14"/>
      <c r="AF2481" s="14">
        <v>90455.97</v>
      </c>
      <c r="AG2481" s="14"/>
      <c r="AH2481" s="14">
        <v>43563.13</v>
      </c>
      <c r="AI2481" s="14"/>
      <c r="AJ2481" s="14">
        <v>92784.49</v>
      </c>
      <c r="AK2481" s="65"/>
      <c r="AL2481" s="14">
        <v>0</v>
      </c>
      <c r="AM2481" s="65"/>
      <c r="AN2481" s="25">
        <v>5825.7</v>
      </c>
      <c r="AO2481" s="25">
        <v>7214.42</v>
      </c>
      <c r="AP2481" s="25">
        <v>10471.61</v>
      </c>
      <c r="AQ2481" s="25">
        <v>5143.3100000000004</v>
      </c>
      <c r="AR2481" s="25">
        <v>7550.9</v>
      </c>
      <c r="AS2481" s="25">
        <v>7392.72</v>
      </c>
      <c r="AT2481" s="25">
        <v>13418.66</v>
      </c>
      <c r="AU2481" s="25">
        <v>8776.3799999999992</v>
      </c>
      <c r="AV2481" s="25">
        <v>10701.01</v>
      </c>
      <c r="AW2481" s="25">
        <v>8687.57</v>
      </c>
      <c r="AX2481" s="25">
        <v>15924.77</v>
      </c>
      <c r="AY2481" s="25">
        <v>12860.65</v>
      </c>
      <c r="AZ2481" s="108"/>
      <c r="BA2481" s="10"/>
      <c r="BB2481" s="10"/>
      <c r="BC2481" s="10"/>
      <c r="BD2481" s="10"/>
      <c r="BE2481" s="10"/>
      <c r="BF2481" s="10"/>
      <c r="BG2481" s="10"/>
      <c r="BH2481" s="10"/>
      <c r="BI2481" s="10"/>
      <c r="BJ2481" s="10"/>
      <c r="BK2481" s="10"/>
      <c r="BL2481" s="10"/>
      <c r="BM2481" s="10"/>
      <c r="BN2481" s="10"/>
      <c r="BO2481" s="10"/>
      <c r="BP2481" s="10"/>
      <c r="BQ2481" s="10"/>
      <c r="BR2481" s="10"/>
      <c r="BS2481" s="10"/>
      <c r="BT2481" s="10"/>
      <c r="BU2481" s="10"/>
      <c r="BV2481" s="10"/>
      <c r="BW2481" s="10"/>
      <c r="BX2481" s="10"/>
      <c r="BY2481" s="10"/>
      <c r="BZ2481" s="10"/>
      <c r="CA2481" s="10"/>
      <c r="CB2481" s="10"/>
      <c r="CC2481" s="10"/>
      <c r="CD2481" s="10"/>
      <c r="CE2481" s="10"/>
      <c r="CF2481" s="10"/>
      <c r="CG2481" s="10"/>
      <c r="CH2481" s="10"/>
      <c r="CI2481" s="10"/>
      <c r="CJ2481" s="10"/>
      <c r="CK2481" s="10"/>
      <c r="CL2481" s="10"/>
      <c r="CM2481" s="10"/>
      <c r="CN2481" s="10"/>
      <c r="CO2481" s="10"/>
      <c r="CP2481" s="10"/>
      <c r="CQ2481" s="10"/>
      <c r="CR2481" s="10"/>
      <c r="CS2481" s="10"/>
      <c r="CT2481" s="10"/>
      <c r="CU2481" s="10"/>
      <c r="CV2481" s="10"/>
      <c r="CW2481" s="10"/>
      <c r="CX2481" s="10"/>
      <c r="CY2481" s="10"/>
      <c r="CZ2481" s="10"/>
      <c r="DA2481" s="10"/>
      <c r="DB2481" s="10"/>
      <c r="DC2481" s="10"/>
      <c r="DD2481" s="10"/>
      <c r="DE2481" s="10"/>
      <c r="DF2481" s="10"/>
      <c r="DG2481" s="10"/>
      <c r="DH2481" s="10"/>
      <c r="DI2481" s="10"/>
      <c r="DJ2481" s="10"/>
      <c r="DK2481" s="10"/>
      <c r="DL2481" s="10"/>
      <c r="DM2481" s="10"/>
      <c r="DN2481" s="10"/>
      <c r="DO2481" s="10"/>
      <c r="DP2481" s="10"/>
      <c r="DQ2481" s="10"/>
      <c r="DR2481" s="10"/>
      <c r="DS2481" s="10"/>
    </row>
    <row r="2482" spans="1:123" s="101" customFormat="1" ht="10.95" customHeight="1" x14ac:dyDescent="0.25">
      <c r="A2482" s="75" t="s">
        <v>348</v>
      </c>
      <c r="B2482" s="95" t="str">
        <f t="shared" si="696"/>
        <v>Bud02 2020,5014,'552000',7369.14888888889</v>
      </c>
      <c r="C2482" s="96">
        <f t="shared" si="697"/>
        <v>2020</v>
      </c>
      <c r="D2482" s="96">
        <v>5014</v>
      </c>
      <c r="E2482" s="97">
        <f>IF(LEFT(H2482,1) = "x",H2482,F2482)</f>
        <v>552000</v>
      </c>
      <c r="F2482" s="90">
        <v>552000</v>
      </c>
      <c r="G2482" s="98">
        <f>IF(""="",1,SUBSTITUTE(SUBSTITUTE("","xxp","xpp"),"xppm13","xppm08"))</f>
        <v>1</v>
      </c>
      <c r="H2482" s="98">
        <f>IF(""="",1,"")</f>
        <v>1</v>
      </c>
      <c r="I2482" s="98">
        <f>IF(""="",1,IF(LEFT("",1)&lt;&gt;"E","",1))</f>
        <v>1</v>
      </c>
      <c r="J2482" s="98">
        <f>IF(""="",1,IF(LEFT("",1)="E","",1))</f>
        <v>1</v>
      </c>
      <c r="K2482" s="99" t="s">
        <v>383</v>
      </c>
      <c r="L2482" s="91">
        <v>5014</v>
      </c>
      <c r="M2482" s="100" t="str">
        <f>IF(LEFT($G2482,4)="xppm","*","")</f>
        <v/>
      </c>
      <c r="N2482" s="101" t="str">
        <f>UPPER(TRIM("          OFFICE EXPENSES"))</f>
        <v>OFFICE EXPENSES</v>
      </c>
      <c r="P2482" s="102" t="s">
        <v>370</v>
      </c>
      <c r="R2482" s="109">
        <f>IFERROR(IF(1*AB2482&gt;0,AB2482,V2482),V2482)</f>
        <v>7369.1488888888889</v>
      </c>
      <c r="S2482" s="108"/>
      <c r="T2482" s="101">
        <f>IFERROR(IF(LEFT($G2482,4)="xppm",AD2482/VLOOKUP($G2482,$K$11:$Z$28,T$1,0),IF(LEFT($J2482,1)="E",AD2482/VLOOKUP($J2482,$K$11:$Z$28,T$1,0),AD2482/T$6)),"")</f>
        <v>9396.2433333333338</v>
      </c>
      <c r="V2482" s="101">
        <f>IFERROR(IF(LEFT($G2482,4)="xppm",AF2482/VLOOKUP($G2482,$K$11:$Z$28,V$1,0),IF(LEFT($J2482,1)="E",AF2482/VLOOKUP($J2482,$K$11:$Z$28,V$1,0),AF2482/V$6)),"")</f>
        <v>7369.1488888888889</v>
      </c>
      <c r="X2482" s="101">
        <f>IFERROR(IF(LEFT($G2482,4)="xppm",AH2482/VLOOKUP($G2482,$K$11:$Z$28,X$1,0),IF(LEFT($J2482,1)="E",AH2482/VLOOKUP($J2482,$K$11:$Z$28,X$1,0),AH2482/X$6)),"")</f>
        <v>3265.8241666666668</v>
      </c>
      <c r="Z2482" s="101">
        <f>IFERROR(IF(LEFT($G2482,4)="xppm",AJ2482/VLOOKUP($G2482,$K$11:$Z$28,Z$1,0),IF(LEFT($J2482,1)="E",AJ2482/VLOOKUP($J2482,$K$11:$Z$28,Z$1,0),AJ2482/Z$6)),"")</f>
        <v>4749.8450000000003</v>
      </c>
      <c r="AA2482" s="108"/>
      <c r="AB2482" s="99">
        <f>IFERROR(IF(LEFT($G2482,4)="xppm",AL2482/VLOOKUP($G2482,$K$11:$Z$28,AB$1,0),IF(LEFT($J2482,1)="E",AL2482/VLOOKUP($J2482,$K$11:$AB$28,AB$1,0),AL2482/AB$6)),"")</f>
        <v>0</v>
      </c>
      <c r="AC2482" s="110"/>
      <c r="AD2482" s="14">
        <v>28188.73</v>
      </c>
      <c r="AE2482" s="14"/>
      <c r="AF2482" s="14">
        <v>66322.34</v>
      </c>
      <c r="AG2482" s="14"/>
      <c r="AH2482" s="14">
        <v>39189.89</v>
      </c>
      <c r="AI2482" s="14"/>
      <c r="AJ2482" s="14">
        <v>56998.14</v>
      </c>
      <c r="AK2482" s="65"/>
      <c r="AL2482" s="14">
        <v>0</v>
      </c>
      <c r="AM2482" s="65"/>
      <c r="AN2482" s="25">
        <v>7578.69</v>
      </c>
      <c r="AO2482" s="25">
        <v>3035.39</v>
      </c>
      <c r="AP2482" s="25">
        <v>10048.25</v>
      </c>
      <c r="AQ2482" s="25">
        <v>4267.59</v>
      </c>
      <c r="AR2482" s="25">
        <v>9904.65</v>
      </c>
      <c r="AS2482" s="25">
        <v>4528.43</v>
      </c>
      <c r="AT2482" s="25">
        <v>3035.18</v>
      </c>
      <c r="AU2482" s="25">
        <v>12509.59</v>
      </c>
      <c r="AV2482" s="25">
        <v>3888.17</v>
      </c>
      <c r="AW2482" s="25">
        <v>9461.59</v>
      </c>
      <c r="AX2482" s="25">
        <v>3617.71</v>
      </c>
      <c r="AY2482" s="25">
        <v>15109.43</v>
      </c>
      <c r="AZ2482" s="108"/>
      <c r="BA2482" s="10"/>
      <c r="BB2482" s="10"/>
      <c r="BC2482" s="10"/>
      <c r="BD2482" s="10"/>
      <c r="BE2482" s="10"/>
      <c r="BF2482" s="10"/>
      <c r="BG2482" s="10"/>
      <c r="BH2482" s="10"/>
      <c r="BI2482" s="10"/>
      <c r="BJ2482" s="10"/>
      <c r="BK2482" s="10"/>
      <c r="BL2482" s="10"/>
      <c r="BM2482" s="10"/>
      <c r="BN2482" s="10"/>
      <c r="BO2482" s="10"/>
      <c r="BP2482" s="10"/>
      <c r="BQ2482" s="10"/>
      <c r="BR2482" s="10"/>
      <c r="BS2482" s="10"/>
      <c r="BT2482" s="10"/>
      <c r="BU2482" s="10"/>
      <c r="BV2482" s="10"/>
      <c r="BW2482" s="10"/>
      <c r="BX2482" s="10"/>
      <c r="BY2482" s="10"/>
      <c r="BZ2482" s="10"/>
      <c r="CA2482" s="10"/>
      <c r="CB2482" s="10"/>
      <c r="CC2482" s="10"/>
      <c r="CD2482" s="10"/>
      <c r="CE2482" s="10"/>
      <c r="CF2482" s="10"/>
      <c r="CG2482" s="10"/>
      <c r="CH2482" s="10"/>
      <c r="CI2482" s="10"/>
      <c r="CJ2482" s="10"/>
      <c r="CK2482" s="10"/>
      <c r="CL2482" s="10"/>
      <c r="CM2482" s="10"/>
      <c r="CN2482" s="10"/>
      <c r="CO2482" s="10"/>
      <c r="CP2482" s="10"/>
      <c r="CQ2482" s="10"/>
      <c r="CR2482" s="10"/>
      <c r="CS2482" s="10"/>
      <c r="CT2482" s="10"/>
      <c r="CU2482" s="10"/>
      <c r="CV2482" s="10"/>
      <c r="CW2482" s="10"/>
      <c r="CX2482" s="10"/>
      <c r="CY2482" s="10"/>
      <c r="CZ2482" s="10"/>
      <c r="DA2482" s="10"/>
      <c r="DB2482" s="10"/>
      <c r="DC2482" s="10"/>
      <c r="DD2482" s="10"/>
      <c r="DE2482" s="10"/>
      <c r="DF2482" s="10"/>
      <c r="DG2482" s="10"/>
      <c r="DH2482" s="10"/>
      <c r="DI2482" s="10"/>
      <c r="DJ2482" s="10"/>
      <c r="DK2482" s="10"/>
      <c r="DL2482" s="10"/>
      <c r="DM2482" s="10"/>
      <c r="DN2482" s="10"/>
      <c r="DO2482" s="10"/>
      <c r="DP2482" s="10"/>
      <c r="DQ2482" s="10"/>
      <c r="DR2482" s="10"/>
      <c r="DS2482" s="10"/>
    </row>
    <row r="2483" spans="1:123" s="101" customFormat="1" ht="10.95" customHeight="1" x14ac:dyDescent="0.25">
      <c r="A2483" s="75" t="s">
        <v>348</v>
      </c>
      <c r="B2483" s="95" t="str">
        <f t="shared" si="696"/>
        <v>Bud02 2020,5014,'553500',2733.85555555556</v>
      </c>
      <c r="C2483" s="96">
        <f t="shared" si="697"/>
        <v>2020</v>
      </c>
      <c r="D2483" s="96">
        <v>5014</v>
      </c>
      <c r="E2483" s="97">
        <f>IF(LEFT(H2483,1) = "x",H2483,F2483)</f>
        <v>553500</v>
      </c>
      <c r="F2483" s="90">
        <v>553500</v>
      </c>
      <c r="G2483" s="98">
        <f>IF(""="",1,SUBSTITUTE(SUBSTITUTE("","xxp","xpp"),"xppm13","xppm08"))</f>
        <v>1</v>
      </c>
      <c r="H2483" s="98">
        <f>IF(""="",1,"")</f>
        <v>1</v>
      </c>
      <c r="I2483" s="98">
        <f>IF(""="",1,IF(LEFT("",1)&lt;&gt;"E","",1))</f>
        <v>1</v>
      </c>
      <c r="J2483" s="98">
        <f>IF(""="",1,IF(LEFT("",1)="E","",1))</f>
        <v>1</v>
      </c>
      <c r="K2483" s="99" t="s">
        <v>384</v>
      </c>
      <c r="L2483" s="91">
        <v>5014</v>
      </c>
      <c r="M2483" s="100" t="str">
        <f>IF(LEFT($G2483,4)="xppm","*","")</f>
        <v/>
      </c>
      <c r="N2483" s="101" t="str">
        <f>UPPER(TRIM("          TELEPHONE/CELL PHONE"))</f>
        <v>TELEPHONE/CELL PHONE</v>
      </c>
      <c r="P2483" s="102" t="s">
        <v>370</v>
      </c>
      <c r="R2483" s="109">
        <f>IFERROR(IF(1*AB2483&gt;0,AB2483,V2483),V2483)</f>
        <v>2733.8555555555558</v>
      </c>
      <c r="S2483" s="108"/>
      <c r="T2483" s="101">
        <f>IFERROR(IF(LEFT($G2483,4)="xppm",AD2483/VLOOKUP($G2483,$K$11:$Z$28,T$1,0),IF(LEFT($J2483,1)="E",AD2483/VLOOKUP($J2483,$K$11:$Z$28,T$1,0),AD2483/T$6)),"")</f>
        <v>2878.6566666666663</v>
      </c>
      <c r="V2483" s="101">
        <f>IFERROR(IF(LEFT($G2483,4)="xppm",AF2483/VLOOKUP($G2483,$K$11:$Z$28,V$1,0),IF(LEFT($J2483,1)="E",AF2483/VLOOKUP($J2483,$K$11:$Z$28,V$1,0),AF2483/V$6)),"")</f>
        <v>2733.8555555555558</v>
      </c>
      <c r="X2483" s="101">
        <f>IFERROR(IF(LEFT($G2483,4)="xppm",AH2483/VLOOKUP($G2483,$K$11:$Z$28,X$1,0),IF(LEFT($J2483,1)="E",AH2483/VLOOKUP($J2483,$K$11:$Z$28,X$1,0),AH2483/X$6)),"")</f>
        <v>1184.925</v>
      </c>
      <c r="Z2483" s="101">
        <f>IFERROR(IF(LEFT($G2483,4)="xppm",AJ2483/VLOOKUP($G2483,$K$11:$Z$28,Z$1,0),IF(LEFT($J2483,1)="E",AJ2483/VLOOKUP($J2483,$K$11:$Z$28,Z$1,0),AJ2483/Z$6)),"")</f>
        <v>1206.6099999999999</v>
      </c>
      <c r="AA2483" s="108"/>
      <c r="AB2483" s="99">
        <f>IFERROR(IF(LEFT($G2483,4)="xppm",AL2483/VLOOKUP($G2483,$K$11:$Z$28,AB$1,0),IF(LEFT($J2483,1)="E",AL2483/VLOOKUP($J2483,$K$11:$AB$28,AB$1,0),AL2483/AB$6)),"")</f>
        <v>0</v>
      </c>
      <c r="AC2483" s="110"/>
      <c r="AD2483" s="14">
        <v>8635.9699999999993</v>
      </c>
      <c r="AE2483" s="14"/>
      <c r="AF2483" s="14">
        <v>24604.7</v>
      </c>
      <c r="AG2483" s="14"/>
      <c r="AH2483" s="14">
        <v>14219.1</v>
      </c>
      <c r="AI2483" s="14"/>
      <c r="AJ2483" s="14">
        <v>14479.32</v>
      </c>
      <c r="AK2483" s="65"/>
      <c r="AL2483" s="14">
        <v>0</v>
      </c>
      <c r="AM2483" s="65"/>
      <c r="AN2483" s="25">
        <v>2433.6999999999998</v>
      </c>
      <c r="AO2483" s="25">
        <v>2909.29</v>
      </c>
      <c r="AP2483" s="25">
        <v>2095.64</v>
      </c>
      <c r="AQ2483" s="25">
        <v>2549.4</v>
      </c>
      <c r="AR2483" s="25">
        <v>2637.8</v>
      </c>
      <c r="AS2483" s="25">
        <v>2753.74</v>
      </c>
      <c r="AT2483" s="25">
        <v>2623.17</v>
      </c>
      <c r="AU2483" s="25">
        <v>2656.66</v>
      </c>
      <c r="AV2483" s="25">
        <v>2747.96</v>
      </c>
      <c r="AW2483" s="25">
        <v>2706.09</v>
      </c>
      <c r="AX2483" s="25">
        <v>2787.77</v>
      </c>
      <c r="AY2483" s="25">
        <v>3142.11</v>
      </c>
      <c r="AZ2483" s="108"/>
      <c r="BA2483" s="10"/>
      <c r="BB2483" s="10"/>
      <c r="BC2483" s="10"/>
      <c r="BD2483" s="10"/>
      <c r="BE2483" s="10"/>
      <c r="BF2483" s="10"/>
      <c r="BG2483" s="10"/>
      <c r="BH2483" s="10"/>
      <c r="BI2483" s="10"/>
      <c r="BJ2483" s="10"/>
      <c r="BK2483" s="10"/>
      <c r="BL2483" s="10"/>
      <c r="BM2483" s="10"/>
      <c r="BN2483" s="10"/>
      <c r="BO2483" s="10"/>
      <c r="BP2483" s="10"/>
      <c r="BQ2483" s="10"/>
      <c r="BR2483" s="10"/>
      <c r="BS2483" s="10"/>
      <c r="BT2483" s="10"/>
      <c r="BU2483" s="10"/>
      <c r="BV2483" s="10"/>
      <c r="BW2483" s="10"/>
      <c r="BX2483" s="10"/>
      <c r="BY2483" s="10"/>
      <c r="BZ2483" s="10"/>
      <c r="CA2483" s="10"/>
      <c r="CB2483" s="10"/>
      <c r="CC2483" s="10"/>
      <c r="CD2483" s="10"/>
      <c r="CE2483" s="10"/>
      <c r="CF2483" s="10"/>
      <c r="CG2483" s="10"/>
      <c r="CH2483" s="10"/>
      <c r="CI2483" s="10"/>
      <c r="CJ2483" s="10"/>
      <c r="CK2483" s="10"/>
      <c r="CL2483" s="10"/>
      <c r="CM2483" s="10"/>
      <c r="CN2483" s="10"/>
      <c r="CO2483" s="10"/>
      <c r="CP2483" s="10"/>
      <c r="CQ2483" s="10"/>
      <c r="CR2483" s="10"/>
      <c r="CS2483" s="10"/>
      <c r="CT2483" s="10"/>
      <c r="CU2483" s="10"/>
      <c r="CV2483" s="10"/>
      <c r="CW2483" s="10"/>
      <c r="CX2483" s="10"/>
      <c r="CY2483" s="10"/>
      <c r="CZ2483" s="10"/>
      <c r="DA2483" s="10"/>
      <c r="DB2483" s="10"/>
      <c r="DC2483" s="10"/>
      <c r="DD2483" s="10"/>
      <c r="DE2483" s="10"/>
      <c r="DF2483" s="10"/>
      <c r="DG2483" s="10"/>
      <c r="DH2483" s="10"/>
      <c r="DI2483" s="10"/>
      <c r="DJ2483" s="10"/>
      <c r="DK2483" s="10"/>
      <c r="DL2483" s="10"/>
      <c r="DM2483" s="10"/>
      <c r="DN2483" s="10"/>
      <c r="DO2483" s="10"/>
      <c r="DP2483" s="10"/>
      <c r="DQ2483" s="10"/>
      <c r="DR2483" s="10"/>
      <c r="DS2483" s="10"/>
    </row>
    <row r="2484" spans="1:123" s="101" customFormat="1" ht="10.95" customHeight="1" x14ac:dyDescent="0.25">
      <c r="A2484" s="75" t="s">
        <v>348</v>
      </c>
      <c r="B2484" s="95" t="str">
        <f t="shared" si="696"/>
        <v>Bud02 2020,5014,'555000',336.917777777778</v>
      </c>
      <c r="C2484" s="96">
        <f t="shared" si="697"/>
        <v>2020</v>
      </c>
      <c r="D2484" s="96">
        <v>5014</v>
      </c>
      <c r="E2484" s="97">
        <f>IF(LEFT(H2484,1) = "x",H2484,F2484)</f>
        <v>555000</v>
      </c>
      <c r="F2484" s="90">
        <v>555000</v>
      </c>
      <c r="G2484" s="98">
        <f>IF(""="",1,SUBSTITUTE(SUBSTITUTE("","xxp","xpp"),"xppm13","xppm08"))</f>
        <v>1</v>
      </c>
      <c r="H2484" s="98">
        <f>IF(""="",1,"")</f>
        <v>1</v>
      </c>
      <c r="I2484" s="98">
        <f>IF(""="",1,IF(LEFT("",1)&lt;&gt;"E","",1))</f>
        <v>1</v>
      </c>
      <c r="J2484" s="98">
        <f>IF(""="",1,IF(LEFT("",1)="E","",1))</f>
        <v>1</v>
      </c>
      <c r="K2484" s="99" t="s">
        <v>385</v>
      </c>
      <c r="L2484" s="91">
        <v>5014</v>
      </c>
      <c r="M2484" s="100" t="str">
        <f>IF(LEFT($G2484,4)="xppm","*","")</f>
        <v/>
      </c>
      <c r="N2484" s="101" t="str">
        <f>UPPER(TRIM("          DONATIONS"))</f>
        <v>DONATIONS</v>
      </c>
      <c r="P2484" s="102" t="s">
        <v>386</v>
      </c>
      <c r="R2484" s="109">
        <f>IFERROR(IF(1*AB2484&gt;0,AB2484,V2484),V2484)</f>
        <v>336.91777777777781</v>
      </c>
      <c r="S2484" s="108"/>
      <c r="T2484" s="101">
        <f>IFERROR(IF(LEFT($G2484,4)="xppm",AD2484/VLOOKUP($G2484,$K$11:$Z$28,T$1,0),IF(LEFT($J2484,1)="E",AD2484/VLOOKUP($J2484,$K$11:$Z$28,T$1,0),AD2484/T$6)),"")</f>
        <v>286.96999999999997</v>
      </c>
      <c r="V2484" s="101">
        <f>IFERROR(IF(LEFT($G2484,4)="xppm",AF2484/VLOOKUP($G2484,$K$11:$Z$28,V$1,0),IF(LEFT($J2484,1)="E",AF2484/VLOOKUP($J2484,$K$11:$Z$28,V$1,0),AF2484/V$6)),"")</f>
        <v>336.91777777777781</v>
      </c>
      <c r="X2484" s="101">
        <f>IFERROR(IF(LEFT($G2484,4)="xppm",AH2484/VLOOKUP($G2484,$K$11:$Z$28,X$1,0),IF(LEFT($J2484,1)="E",AH2484/VLOOKUP($J2484,$K$11:$Z$28,X$1,0),AH2484/X$6)),"")</f>
        <v>247.95583333333332</v>
      </c>
      <c r="Z2484" s="101">
        <f>IFERROR(IF(LEFT($G2484,4)="xppm",AJ2484/VLOOKUP($G2484,$K$11:$Z$28,Z$1,0),IF(LEFT($J2484,1)="E",AJ2484/VLOOKUP($J2484,$K$11:$Z$28,Z$1,0),AJ2484/Z$6)),"")</f>
        <v>518.67666700000007</v>
      </c>
      <c r="AA2484" s="108"/>
      <c r="AB2484" s="99">
        <f>IFERROR(IF(LEFT($G2484,4)="xppm",AL2484/VLOOKUP($G2484,$K$11:$Z$28,AB$1,0),IF(LEFT($J2484,1)="E",AL2484/VLOOKUP($J2484,$K$11:$AB$28,AB$1,0),AL2484/AB$6)),"")</f>
        <v>0</v>
      </c>
      <c r="AC2484" s="110"/>
      <c r="AD2484" s="14">
        <v>860.91</v>
      </c>
      <c r="AE2484" s="14"/>
      <c r="AF2484" s="14">
        <v>3032.26</v>
      </c>
      <c r="AG2484" s="14"/>
      <c r="AH2484" s="14">
        <v>2975.47</v>
      </c>
      <c r="AI2484" s="14"/>
      <c r="AJ2484" s="14">
        <v>6224.1200040000003</v>
      </c>
      <c r="AK2484" s="65"/>
      <c r="AL2484" s="14">
        <v>0</v>
      </c>
      <c r="AM2484" s="65"/>
      <c r="AN2484" s="25">
        <v>781.25</v>
      </c>
      <c r="AO2484" s="25">
        <v>397.79</v>
      </c>
      <c r="AP2484" s="25">
        <v>390.4</v>
      </c>
      <c r="AQ2484" s="25">
        <v>0</v>
      </c>
      <c r="AR2484" s="25">
        <v>1230</v>
      </c>
      <c r="AS2484" s="25">
        <v>661.9</v>
      </c>
      <c r="AT2484" s="25">
        <v>93.15</v>
      </c>
      <c r="AU2484" s="25">
        <v>93.15</v>
      </c>
      <c r="AV2484" s="25">
        <v>93.15</v>
      </c>
      <c r="AW2484" s="25">
        <v>667.99</v>
      </c>
      <c r="AX2484" s="25">
        <v>99.77</v>
      </c>
      <c r="AY2484" s="25">
        <v>93.15</v>
      </c>
      <c r="AZ2484" s="108"/>
      <c r="BA2484" s="10"/>
      <c r="BB2484" s="10"/>
      <c r="BC2484" s="10"/>
      <c r="BD2484" s="10"/>
      <c r="BE2484" s="10"/>
      <c r="BF2484" s="10"/>
      <c r="BG2484" s="10"/>
      <c r="BH2484" s="10"/>
      <c r="BI2484" s="10"/>
      <c r="BJ2484" s="10"/>
      <c r="BK2484" s="10"/>
      <c r="BL2484" s="10"/>
      <c r="BM2484" s="10"/>
      <c r="BN2484" s="10"/>
      <c r="BO2484" s="10"/>
      <c r="BP2484" s="10"/>
      <c r="BQ2484" s="10"/>
      <c r="BR2484" s="10"/>
      <c r="BS2484" s="10"/>
      <c r="BT2484" s="10"/>
      <c r="BU2484" s="10"/>
      <c r="BV2484" s="10"/>
      <c r="BW2484" s="10"/>
      <c r="BX2484" s="10"/>
      <c r="BY2484" s="10"/>
      <c r="BZ2484" s="10"/>
      <c r="CA2484" s="10"/>
      <c r="CB2484" s="10"/>
      <c r="CC2484" s="10"/>
      <c r="CD2484" s="10"/>
      <c r="CE2484" s="10"/>
      <c r="CF2484" s="10"/>
      <c r="CG2484" s="10"/>
      <c r="CH2484" s="10"/>
      <c r="CI2484" s="10"/>
      <c r="CJ2484" s="10"/>
      <c r="CK2484" s="10"/>
      <c r="CL2484" s="10"/>
      <c r="CM2484" s="10"/>
      <c r="CN2484" s="10"/>
      <c r="CO2484" s="10"/>
      <c r="CP2484" s="10"/>
      <c r="CQ2484" s="10"/>
      <c r="CR2484" s="10"/>
      <c r="CS2484" s="10"/>
      <c r="CT2484" s="10"/>
      <c r="CU2484" s="10"/>
      <c r="CV2484" s="10"/>
      <c r="CW2484" s="10"/>
      <c r="CX2484" s="10"/>
      <c r="CY2484" s="10"/>
      <c r="CZ2484" s="10"/>
      <c r="DA2484" s="10"/>
      <c r="DB2484" s="10"/>
      <c r="DC2484" s="10"/>
      <c r="DD2484" s="10"/>
      <c r="DE2484" s="10"/>
      <c r="DF2484" s="10"/>
      <c r="DG2484" s="10"/>
      <c r="DH2484" s="10"/>
      <c r="DI2484" s="10"/>
      <c r="DJ2484" s="10"/>
      <c r="DK2484" s="10"/>
      <c r="DL2484" s="10"/>
      <c r="DM2484" s="10"/>
      <c r="DN2484" s="10"/>
      <c r="DO2484" s="10"/>
      <c r="DP2484" s="10"/>
      <c r="DQ2484" s="10"/>
      <c r="DR2484" s="10"/>
      <c r="DS2484" s="10"/>
    </row>
    <row r="2485" spans="1:123" s="101" customFormat="1" ht="10.95" customHeight="1" x14ac:dyDescent="0.25">
      <c r="A2485" s="75" t="s">
        <v>348</v>
      </c>
      <c r="B2485" s="95" t="str">
        <f t="shared" si="696"/>
        <v>Bud02 2020,5014,'xga001',0.000867778701390542</v>
      </c>
      <c r="C2485" s="96">
        <f t="shared" si="697"/>
        <v>2020</v>
      </c>
      <c r="D2485" s="96">
        <v>5014</v>
      </c>
      <c r="E2485" s="97" t="str">
        <f>IF(LEFT(H2485,1) = "x",H2485,F2485)</f>
        <v>xga001</v>
      </c>
      <c r="F2485" s="90">
        <v>555500</v>
      </c>
      <c r="G2485" s="98">
        <f>IF(""="",1,SUBSTITUTE(SUBSTITUTE("","xxp","xpp"),"xppm13","xppm08"))</f>
        <v>1</v>
      </c>
      <c r="H2485" s="98" t="str">
        <f>IF("xga001"="",1,"xga001")</f>
        <v>xga001</v>
      </c>
      <c r="I2485" s="98">
        <f>IF("E1z"="",1,IF(LEFT("E1z",1)&lt;&gt;"E","E1z",1))</f>
        <v>1</v>
      </c>
      <c r="J2485" s="98" t="str">
        <f>IF("E1z"="",1,IF(LEFT("E1z",1)="E","E1z",1))</f>
        <v>E1z</v>
      </c>
      <c r="K2485" s="99" t="s">
        <v>387</v>
      </c>
      <c r="L2485" s="91">
        <v>5014</v>
      </c>
      <c r="M2485" s="100" t="str">
        <f>IF(LEFT($G2485,4)="xppm","*","")</f>
        <v/>
      </c>
      <c r="N2485" s="101" t="str">
        <f>UPPER(TRIM("          BAD DEBT"))</f>
        <v>BAD DEBT</v>
      </c>
      <c r="P2485" s="102" t="s">
        <v>388</v>
      </c>
      <c r="R2485" s="109">
        <f>IFERROR(IF(1*AB2485&gt;0,AB2485,V2485),V2485)</f>
        <v>8.6777870139054236E-4</v>
      </c>
      <c r="S2485" s="108"/>
      <c r="T2485" s="101">
        <f>IFERROR(IF(LEFT($G2485,4)="xppm",AD2485/VLOOKUP($G2485,$K$11:$Z$28,T$1,0),IF(LEFT($J2485,1)="E",AD2485/VLOOKUP($J2485,$K$11:$Z$28,T$1,0),AD2485/T$6)),"")</f>
        <v>8.7438685369840884E-4</v>
      </c>
      <c r="V2485" s="101">
        <f>IFERROR(IF(LEFT($G2485,4)="xppm",AF2485/VLOOKUP($G2485,$K$11:$Z$28,V$1,0),IF(LEFT($J2485,1)="E",AF2485/VLOOKUP($J2485,$K$11:$Z$28,V$1,0),AF2485/V$6)),"")</f>
        <v>8.6777870139054236E-4</v>
      </c>
      <c r="X2485" s="101">
        <f>IFERROR(IF(LEFT($G2485,4)="xppm",AH2485/VLOOKUP($G2485,$K$11:$Z$28,X$1,0),IF(LEFT($J2485,1)="E",AH2485/VLOOKUP($J2485,$K$11:$Z$28,X$1,0),AH2485/X$6)),"")</f>
        <v>4.1979507714169477E-4</v>
      </c>
      <c r="Z2485" s="101">
        <f>IFERROR(IF(LEFT($G2485,4)="xppm",AJ2485/VLOOKUP($G2485,$K$11:$Z$28,Z$1,0),IF(LEFT($J2485,1)="E",AJ2485/VLOOKUP($J2485,$K$11:$Z$28,Z$1,0),AJ2485/Z$6)),"")</f>
        <v>9.6899004271913496E-4</v>
      </c>
      <c r="AA2485" s="108"/>
      <c r="AB2485" s="99" t="str">
        <f>IFERROR(IF(LEFT($G2485,4)="xppm",AL2485/VLOOKUP($G2485,$K$11:$Z$28,AB$1,0),IF(LEFT($J2485,1)="E",AL2485/VLOOKUP($J2485,$K$11:$AB$28,AB$1,0),AL2485/AB$6)),"")</f>
        <v/>
      </c>
      <c r="AC2485" s="110"/>
      <c r="AD2485" s="14">
        <v>96916.54</v>
      </c>
      <c r="AE2485" s="14"/>
      <c r="AF2485" s="14">
        <v>289277.2</v>
      </c>
      <c r="AG2485" s="14"/>
      <c r="AH2485" s="14">
        <v>152225.74</v>
      </c>
      <c r="AI2485" s="14"/>
      <c r="AJ2485" s="14">
        <v>408809.03335899999</v>
      </c>
      <c r="AK2485" s="65"/>
      <c r="AL2485" s="14">
        <v>0</v>
      </c>
      <c r="AM2485" s="65"/>
      <c r="AN2485" s="25">
        <v>27250.07</v>
      </c>
      <c r="AO2485" s="25">
        <v>24486.080000000002</v>
      </c>
      <c r="AP2485" s="25">
        <v>24915.35</v>
      </c>
      <c r="AQ2485" s="25">
        <v>33625.230000000003</v>
      </c>
      <c r="AR2485" s="25">
        <v>29846.7</v>
      </c>
      <c r="AS2485" s="25">
        <v>33093.56</v>
      </c>
      <c r="AT2485" s="25">
        <v>30897.16</v>
      </c>
      <c r="AU2485" s="25">
        <v>33841.230000000003</v>
      </c>
      <c r="AV2485" s="25">
        <v>31056.78</v>
      </c>
      <c r="AW2485" s="25">
        <v>32788.61</v>
      </c>
      <c r="AX2485" s="25">
        <v>33673.86</v>
      </c>
      <c r="AY2485" s="25">
        <v>30454.07</v>
      </c>
      <c r="AZ2485" s="108"/>
      <c r="BA2485" s="10"/>
      <c r="BB2485" s="10"/>
      <c r="BC2485" s="10"/>
      <c r="BD2485" s="10"/>
      <c r="BE2485" s="10"/>
      <c r="BF2485" s="10"/>
      <c r="BG2485" s="10"/>
      <c r="BH2485" s="10"/>
      <c r="BI2485" s="10"/>
      <c r="BJ2485" s="10"/>
      <c r="BK2485" s="10"/>
      <c r="BL2485" s="10"/>
      <c r="BM2485" s="10"/>
      <c r="BN2485" s="10"/>
      <c r="BO2485" s="10"/>
      <c r="BP2485" s="10"/>
      <c r="BQ2485" s="10"/>
      <c r="BR2485" s="10"/>
      <c r="BS2485" s="10"/>
      <c r="BT2485" s="10"/>
      <c r="BU2485" s="10"/>
      <c r="BV2485" s="10"/>
      <c r="BW2485" s="10"/>
      <c r="BX2485" s="10"/>
      <c r="BY2485" s="10"/>
      <c r="BZ2485" s="10"/>
      <c r="CA2485" s="10"/>
      <c r="CB2485" s="10"/>
      <c r="CC2485" s="10"/>
      <c r="CD2485" s="10"/>
      <c r="CE2485" s="10"/>
      <c r="CF2485" s="10"/>
      <c r="CG2485" s="10"/>
      <c r="CH2485" s="10"/>
      <c r="CI2485" s="10"/>
      <c r="CJ2485" s="10"/>
      <c r="CK2485" s="10"/>
      <c r="CL2485" s="10"/>
      <c r="CM2485" s="10"/>
      <c r="CN2485" s="10"/>
      <c r="CO2485" s="10"/>
      <c r="CP2485" s="10"/>
      <c r="CQ2485" s="10"/>
      <c r="CR2485" s="10"/>
      <c r="CS2485" s="10"/>
      <c r="CT2485" s="10"/>
      <c r="CU2485" s="10"/>
      <c r="CV2485" s="10"/>
      <c r="CW2485" s="10"/>
      <c r="CX2485" s="10"/>
      <c r="CY2485" s="10"/>
      <c r="CZ2485" s="10"/>
      <c r="DA2485" s="10"/>
      <c r="DB2485" s="10"/>
      <c r="DC2485" s="10"/>
      <c r="DD2485" s="10"/>
      <c r="DE2485" s="10"/>
      <c r="DF2485" s="10"/>
      <c r="DG2485" s="10"/>
      <c r="DH2485" s="10"/>
      <c r="DI2485" s="10"/>
      <c r="DJ2485" s="10"/>
      <c r="DK2485" s="10"/>
      <c r="DL2485" s="10"/>
      <c r="DM2485" s="10"/>
      <c r="DN2485" s="10"/>
      <c r="DO2485" s="10"/>
      <c r="DP2485" s="10"/>
      <c r="DQ2485" s="10"/>
      <c r="DR2485" s="10"/>
      <c r="DS2485" s="10"/>
    </row>
    <row r="2486" spans="1:123" s="101" customFormat="1" ht="10.95" customHeight="1" x14ac:dyDescent="0.25">
      <c r="A2486" s="75" t="s">
        <v>348</v>
      </c>
      <c r="B2486" s="95" t="str">
        <f t="shared" si="696"/>
        <v>Bud02 2020,5014,'556000',115395.818888889</v>
      </c>
      <c r="C2486" s="96">
        <f t="shared" si="697"/>
        <v>2020</v>
      </c>
      <c r="D2486" s="96">
        <v>5014</v>
      </c>
      <c r="E2486" s="97">
        <f>IF(LEFT(H2486,1) = "x",H2486,F2486)</f>
        <v>556000</v>
      </c>
      <c r="F2486" s="90">
        <v>556000</v>
      </c>
      <c r="G2486" s="98">
        <f>IF(""="",1,SUBSTITUTE(SUBSTITUTE("","xxp","xpp"),"xppm13","xppm08"))</f>
        <v>1</v>
      </c>
      <c r="H2486" s="98">
        <f>IF(""="",1,"")</f>
        <v>1</v>
      </c>
      <c r="I2486" s="98">
        <f>IF(""="",1,IF(LEFT("",1)&lt;&gt;"E","",1))</f>
        <v>1</v>
      </c>
      <c r="J2486" s="98">
        <f>IF(""="",1,IF(LEFT("",1)="E","",1))</f>
        <v>1</v>
      </c>
      <c r="K2486" s="99" t="s">
        <v>389</v>
      </c>
      <c r="L2486" s="91">
        <v>5014</v>
      </c>
      <c r="M2486" s="100" t="str">
        <f>IF(LEFT($G2486,4)="xppm","*","")</f>
        <v/>
      </c>
      <c r="N2486" s="101" t="str">
        <f>UPPER(TRIM("          MEDICAID BED TAX"))</f>
        <v>MEDICAID BED TAX</v>
      </c>
      <c r="P2486" s="102" t="s">
        <v>356</v>
      </c>
      <c r="R2486" s="109">
        <f>IFERROR(IF(1*AB2486&gt;0,AB2486,V2486),V2486)</f>
        <v>115395.81888888888</v>
      </c>
      <c r="S2486" s="108"/>
      <c r="T2486" s="101">
        <f>IFERROR(IF(LEFT($G2486,4)="xppm",AD2486/VLOOKUP($G2486,$K$11:$Z$28,T$1,0),IF(LEFT($J2486,1)="E",AD2486/VLOOKUP($J2486,$K$11:$Z$28,T$1,0),AD2486/T$6)),"")</f>
        <v>125352.92666666668</v>
      </c>
      <c r="V2486" s="101">
        <f>IFERROR(IF(LEFT($G2486,4)="xppm",AF2486/VLOOKUP($G2486,$K$11:$Z$28,V$1,0),IF(LEFT($J2486,1)="E",AF2486/VLOOKUP($J2486,$K$11:$Z$28,V$1,0),AF2486/V$6)),"")</f>
        <v>115395.81888888888</v>
      </c>
      <c r="X2486" s="101">
        <f>IFERROR(IF(LEFT($G2486,4)="xppm",AH2486/VLOOKUP($G2486,$K$11:$Z$28,X$1,0),IF(LEFT($J2486,1)="E",AH2486/VLOOKUP($J2486,$K$11:$Z$28,X$1,0),AH2486/X$6)),"")</f>
        <v>55612.4375</v>
      </c>
      <c r="Z2486" s="101">
        <f>IFERROR(IF(LEFT($G2486,4)="xppm",AJ2486/VLOOKUP($G2486,$K$11:$Z$28,Z$1,0),IF(LEFT($J2486,1)="E",AJ2486/VLOOKUP($J2486,$K$11:$Z$28,Z$1,0),AJ2486/Z$6)),"")</f>
        <v>110417.54</v>
      </c>
      <c r="AA2486" s="108"/>
      <c r="AB2486" s="99">
        <f>IFERROR(IF(LEFT($G2486,4)="xppm",AL2486/VLOOKUP($G2486,$K$11:$Z$28,AB$1,0),IF(LEFT($J2486,1)="E",AL2486/VLOOKUP($J2486,$K$11:$AB$28,AB$1,0),AL2486/AB$6)),"")</f>
        <v>0</v>
      </c>
      <c r="AC2486" s="110"/>
      <c r="AD2486" s="14">
        <v>376058.78</v>
      </c>
      <c r="AE2486" s="14"/>
      <c r="AF2486" s="14">
        <v>1038562.37</v>
      </c>
      <c r="AG2486" s="14"/>
      <c r="AH2486" s="14">
        <v>667349.25</v>
      </c>
      <c r="AI2486" s="14"/>
      <c r="AJ2486" s="14">
        <v>1325010.48</v>
      </c>
      <c r="AK2486" s="65"/>
      <c r="AL2486" s="14">
        <v>0</v>
      </c>
      <c r="AM2486" s="65"/>
      <c r="AN2486" s="25">
        <v>112032.5</v>
      </c>
      <c r="AO2486" s="25">
        <v>112032.5</v>
      </c>
      <c r="AP2486" s="25">
        <v>107186.75</v>
      </c>
      <c r="AQ2486" s="25">
        <v>110417.29</v>
      </c>
      <c r="AR2486" s="25">
        <v>110417.26</v>
      </c>
      <c r="AS2486" s="25">
        <v>110417.26</v>
      </c>
      <c r="AT2486" s="25">
        <v>110417.26</v>
      </c>
      <c r="AU2486" s="25">
        <v>110417.26</v>
      </c>
      <c r="AV2486" s="25">
        <v>110417.26</v>
      </c>
      <c r="AW2486" s="25">
        <v>110417.26</v>
      </c>
      <c r="AX2486" s="25">
        <v>132820.76</v>
      </c>
      <c r="AY2486" s="25">
        <v>132820.76</v>
      </c>
      <c r="AZ2486" s="108"/>
      <c r="BA2486" s="10"/>
      <c r="BB2486" s="10"/>
      <c r="BC2486" s="10"/>
      <c r="BD2486" s="10"/>
      <c r="BE2486" s="10"/>
      <c r="BF2486" s="10"/>
      <c r="BG2486" s="10"/>
      <c r="BH2486" s="10"/>
      <c r="BI2486" s="10"/>
      <c r="BJ2486" s="10"/>
      <c r="BK2486" s="10"/>
      <c r="BL2486" s="10"/>
      <c r="BM2486" s="10"/>
      <c r="BN2486" s="10"/>
      <c r="BO2486" s="10"/>
      <c r="BP2486" s="10"/>
      <c r="BQ2486" s="10"/>
      <c r="BR2486" s="10"/>
      <c r="BS2486" s="10"/>
      <c r="BT2486" s="10"/>
      <c r="BU2486" s="10"/>
      <c r="BV2486" s="10"/>
      <c r="BW2486" s="10"/>
      <c r="BX2486" s="10"/>
      <c r="BY2486" s="10"/>
      <c r="BZ2486" s="10"/>
      <c r="CA2486" s="10"/>
      <c r="CB2486" s="10"/>
      <c r="CC2486" s="10"/>
      <c r="CD2486" s="10"/>
      <c r="CE2486" s="10"/>
      <c r="CF2486" s="10"/>
      <c r="CG2486" s="10"/>
      <c r="CH2486" s="10"/>
      <c r="CI2486" s="10"/>
      <c r="CJ2486" s="10"/>
      <c r="CK2486" s="10"/>
      <c r="CL2486" s="10"/>
      <c r="CM2486" s="10"/>
      <c r="CN2486" s="10"/>
      <c r="CO2486" s="10"/>
      <c r="CP2486" s="10"/>
      <c r="CQ2486" s="10"/>
      <c r="CR2486" s="10"/>
      <c r="CS2486" s="10"/>
      <c r="CT2486" s="10"/>
      <c r="CU2486" s="10"/>
      <c r="CV2486" s="10"/>
      <c r="CW2486" s="10"/>
      <c r="CX2486" s="10"/>
      <c r="CY2486" s="10"/>
      <c r="CZ2486" s="10"/>
      <c r="DA2486" s="10"/>
      <c r="DB2486" s="10"/>
      <c r="DC2486" s="10"/>
      <c r="DD2486" s="10"/>
      <c r="DE2486" s="10"/>
      <c r="DF2486" s="10"/>
      <c r="DG2486" s="10"/>
      <c r="DH2486" s="10"/>
      <c r="DI2486" s="10"/>
      <c r="DJ2486" s="10"/>
      <c r="DK2486" s="10"/>
      <c r="DL2486" s="10"/>
      <c r="DM2486" s="10"/>
      <c r="DN2486" s="10"/>
      <c r="DO2486" s="10"/>
      <c r="DP2486" s="10"/>
      <c r="DQ2486" s="10"/>
      <c r="DR2486" s="10"/>
      <c r="DS2486" s="10"/>
    </row>
    <row r="2487" spans="1:123" ht="4.05" customHeight="1" x14ac:dyDescent="0.25">
      <c r="A2487" s="75" t="s">
        <v>348</v>
      </c>
      <c r="E2487" s="111"/>
      <c r="F2487" s="112"/>
      <c r="T2487" s="25"/>
      <c r="U2487" s="25"/>
      <c r="V2487" s="25"/>
      <c r="W2487" s="25"/>
      <c r="X2487" s="25"/>
      <c r="Y2487" s="25"/>
      <c r="Z2487" s="25"/>
      <c r="AA2487" s="25"/>
      <c r="AB2487" s="14"/>
      <c r="AC2487" s="14"/>
    </row>
    <row r="2488" spans="1:123" s="86" customFormat="1" ht="15" customHeight="1" x14ac:dyDescent="0.25">
      <c r="A2488" s="75" t="s">
        <v>348</v>
      </c>
      <c r="B2488" s="80"/>
      <c r="C2488" s="80"/>
      <c r="D2488" s="80"/>
      <c r="E2488" s="81"/>
      <c r="F2488" s="82"/>
      <c r="G2488" s="81"/>
      <c r="H2488" s="81"/>
      <c r="I2488" s="81"/>
      <c r="J2488" s="81"/>
      <c r="K2488" s="81"/>
      <c r="L2488" s="83">
        <f>L2489</f>
        <v>5014</v>
      </c>
      <c r="M2488" s="84" t="s">
        <v>390</v>
      </c>
      <c r="N2488" s="84"/>
      <c r="O2488" s="84"/>
      <c r="P2488" s="84"/>
      <c r="Q2488" s="84"/>
      <c r="R2488" s="84"/>
      <c r="S2488" s="84"/>
      <c r="T2488" s="84"/>
      <c r="U2488" s="84"/>
      <c r="V2488" s="84"/>
      <c r="W2488" s="84"/>
      <c r="X2488" s="84"/>
      <c r="Y2488" s="84"/>
      <c r="Z2488" s="84"/>
      <c r="AA2488" s="84"/>
      <c r="AB2488" s="81"/>
      <c r="AC2488" s="81"/>
      <c r="AD2488" s="14"/>
      <c r="AE2488" s="14"/>
      <c r="AF2488" s="14"/>
      <c r="AG2488" s="14"/>
      <c r="AH2488" s="14"/>
      <c r="AI2488" s="14"/>
      <c r="AJ2488" s="14"/>
      <c r="AK2488" s="14"/>
      <c r="AL2488" s="14"/>
      <c r="AM2488" s="14"/>
      <c r="AN2488" s="85"/>
      <c r="AO2488" s="85"/>
      <c r="AP2488" s="85"/>
      <c r="AQ2488" s="85"/>
      <c r="AR2488" s="85"/>
      <c r="AS2488" s="85"/>
      <c r="AT2488" s="85"/>
      <c r="AU2488" s="85"/>
      <c r="AV2488" s="85"/>
      <c r="AW2488" s="85"/>
      <c r="AX2488" s="85"/>
      <c r="AY2488" s="85"/>
      <c r="AZ2488" s="84"/>
      <c r="BA2488" s="10"/>
      <c r="BB2488" s="10"/>
      <c r="BC2488" s="10"/>
      <c r="BD2488" s="10"/>
      <c r="BE2488" s="10"/>
      <c r="BF2488" s="10"/>
      <c r="BG2488" s="10"/>
      <c r="BH2488" s="10"/>
      <c r="BI2488" s="10"/>
      <c r="BJ2488" s="10"/>
      <c r="BK2488" s="10"/>
      <c r="BL2488" s="10"/>
      <c r="BM2488" s="10"/>
      <c r="BN2488" s="10"/>
      <c r="BO2488" s="10"/>
      <c r="BP2488" s="10"/>
      <c r="BQ2488" s="10"/>
      <c r="BR2488" s="10"/>
      <c r="BS2488" s="10"/>
      <c r="BT2488" s="10"/>
      <c r="BU2488" s="10"/>
      <c r="BV2488" s="10"/>
      <c r="BW2488" s="10"/>
      <c r="BX2488" s="10"/>
      <c r="BY2488" s="10"/>
      <c r="BZ2488" s="10"/>
      <c r="CA2488" s="10"/>
      <c r="CB2488" s="10"/>
      <c r="CC2488" s="10"/>
      <c r="CD2488" s="10"/>
      <c r="CE2488" s="10"/>
      <c r="CF2488" s="10"/>
      <c r="CG2488" s="10"/>
      <c r="CH2488" s="10"/>
      <c r="CI2488" s="10"/>
      <c r="CJ2488" s="10"/>
      <c r="CK2488" s="10"/>
      <c r="CL2488" s="10"/>
      <c r="CM2488" s="10"/>
      <c r="CN2488" s="10"/>
      <c r="CO2488" s="10"/>
      <c r="CP2488" s="10"/>
      <c r="CQ2488" s="10"/>
      <c r="CR2488" s="10"/>
      <c r="CS2488" s="10"/>
      <c r="CT2488" s="10"/>
      <c r="CU2488" s="10"/>
      <c r="CV2488" s="10"/>
      <c r="CW2488" s="10"/>
      <c r="CX2488" s="10"/>
      <c r="CY2488" s="10"/>
      <c r="CZ2488" s="10"/>
      <c r="DA2488" s="10"/>
      <c r="DB2488" s="10"/>
      <c r="DC2488" s="10"/>
      <c r="DD2488" s="10"/>
      <c r="DE2488" s="10"/>
      <c r="DF2488" s="10"/>
      <c r="DG2488" s="10"/>
      <c r="DH2488" s="10"/>
      <c r="DI2488" s="10"/>
      <c r="DJ2488" s="10"/>
      <c r="DK2488" s="10"/>
      <c r="DL2488" s="10"/>
      <c r="DM2488" s="10"/>
      <c r="DN2488" s="10"/>
      <c r="DO2488" s="10"/>
      <c r="DP2488" s="10"/>
      <c r="DQ2488" s="10"/>
      <c r="DR2488" s="10"/>
      <c r="DS2488" s="10"/>
    </row>
    <row r="2489" spans="1:123" s="101" customFormat="1" ht="10.95" customHeight="1" x14ac:dyDescent="0.25">
      <c r="A2489" s="75" t="s">
        <v>348</v>
      </c>
      <c r="B2489" s="95" t="str">
        <f t="shared" ref="B2489:B2491" si="698">IF(E2489&gt;0,"Bud02 " &amp; C2489 &amp;","&amp;D2489&amp;",'"&amp;E2489&amp;"',"&amp;1*R2489)</f>
        <v>Bud02 2020,5014,'557500',13600</v>
      </c>
      <c r="C2489" s="96">
        <f t="shared" ref="C2489:C2491" si="699">$E$5</f>
        <v>2020</v>
      </c>
      <c r="D2489" s="96">
        <v>5014</v>
      </c>
      <c r="E2489" s="97">
        <f>IF(LEFT(H2489,1) = "x",H2489,F2489)</f>
        <v>557500</v>
      </c>
      <c r="F2489" s="90">
        <v>557500</v>
      </c>
      <c r="G2489" s="98">
        <f>IF(""="",1,SUBSTITUTE(SUBSTITUTE("","xxp","xpp"),"xppm13","xppm08"))</f>
        <v>1</v>
      </c>
      <c r="H2489" s="98">
        <f>IF(""="",1,"")</f>
        <v>1</v>
      </c>
      <c r="I2489" s="98">
        <f>IF(""="",1,IF(LEFT("",1)&lt;&gt;"E","",1))</f>
        <v>1</v>
      </c>
      <c r="J2489" s="98">
        <f>IF(""="",1,IF(LEFT("",1)="E","",1))</f>
        <v>1</v>
      </c>
      <c r="K2489" s="99" t="s">
        <v>391</v>
      </c>
      <c r="L2489" s="91">
        <v>5014</v>
      </c>
      <c r="M2489" s="100" t="str">
        <f>IF(LEFT($G2489,4)="xppm","*","")</f>
        <v/>
      </c>
      <c r="N2489" s="101" t="str">
        <f>UPPER(TRIM("          REAL ESTATE TAXES"))</f>
        <v>REAL ESTATE TAXES</v>
      </c>
      <c r="P2489" s="102" t="s">
        <v>356</v>
      </c>
      <c r="R2489" s="109">
        <f>IFERROR(IF(1*AB2489&gt;0,AB2489,V2489),V2489)</f>
        <v>13600</v>
      </c>
      <c r="S2489" s="108"/>
      <c r="T2489" s="101">
        <f>IFERROR(IF(LEFT($G2489,4)="xppm",AD2489/VLOOKUP($G2489,$K$11:$Z$28,T$1,0),IF(LEFT($J2489,1)="E",AD2489/VLOOKUP($J2489,$K$11:$Z$28,T$1,0),AD2489/T$6)),"")</f>
        <v>13600</v>
      </c>
      <c r="V2489" s="101">
        <f>IFERROR(IF(LEFT($G2489,4)="xppm",AF2489/VLOOKUP($G2489,$K$11:$Z$28,V$1,0),IF(LEFT($J2489,1)="E",AF2489/VLOOKUP($J2489,$K$11:$Z$28,V$1,0),AF2489/V$6)),"")</f>
        <v>13600</v>
      </c>
      <c r="X2489" s="101">
        <f>IFERROR(IF(LEFT($G2489,4)="xppm",AH2489/VLOOKUP($G2489,$K$11:$Z$28,X$1,0),IF(LEFT($J2489,1)="E",AH2489/VLOOKUP($J2489,$K$11:$Z$28,X$1,0),AH2489/X$6)),"")</f>
        <v>7346.1958333333341</v>
      </c>
      <c r="Z2489" s="101">
        <f>IFERROR(IF(LEFT($G2489,4)="xppm",AJ2489/VLOOKUP($G2489,$K$11:$Z$28,Z$1,0),IF(LEFT($J2489,1)="E",AJ2489/VLOOKUP($J2489,$K$11:$Z$28,Z$1,0),AJ2489/Z$6)),"")</f>
        <v>13600</v>
      </c>
      <c r="AA2489" s="108"/>
      <c r="AB2489" s="99">
        <f>IFERROR(IF(LEFT($G2489,4)="xppm",AL2489/VLOOKUP($G2489,$K$11:$Z$28,AB$1,0),IF(LEFT($J2489,1)="E",AL2489/VLOOKUP($J2489,$K$11:$AB$28,AB$1,0),AL2489/AB$6)),"")</f>
        <v>0</v>
      </c>
      <c r="AC2489" s="110"/>
      <c r="AD2489" s="14">
        <v>40800</v>
      </c>
      <c r="AE2489" s="14"/>
      <c r="AF2489" s="14">
        <v>122400</v>
      </c>
      <c r="AG2489" s="14"/>
      <c r="AH2489" s="14">
        <v>88154.35</v>
      </c>
      <c r="AI2489" s="14"/>
      <c r="AJ2489" s="14">
        <v>163200</v>
      </c>
      <c r="AK2489" s="65"/>
      <c r="AL2489" s="14">
        <v>0</v>
      </c>
      <c r="AM2489" s="65"/>
      <c r="AN2489" s="25">
        <v>17226.169999999998</v>
      </c>
      <c r="AO2489" s="25">
        <v>17226.169999999998</v>
      </c>
      <c r="AP2489" s="25">
        <v>36475.839999999997</v>
      </c>
      <c r="AQ2489" s="25">
        <v>13600</v>
      </c>
      <c r="AR2489" s="25">
        <v>13600</v>
      </c>
      <c r="AS2489" s="25">
        <v>13600</v>
      </c>
      <c r="AT2489" s="25">
        <v>13600</v>
      </c>
      <c r="AU2489" s="25">
        <v>13600</v>
      </c>
      <c r="AV2489" s="25">
        <v>13600</v>
      </c>
      <c r="AW2489" s="25">
        <v>13600</v>
      </c>
      <c r="AX2489" s="25">
        <v>13600</v>
      </c>
      <c r="AY2489" s="25">
        <v>13600</v>
      </c>
      <c r="AZ2489" s="108"/>
      <c r="BA2489" s="10"/>
      <c r="BB2489" s="10"/>
      <c r="BC2489" s="10"/>
      <c r="BD2489" s="10"/>
      <c r="BE2489" s="10"/>
      <c r="BF2489" s="10"/>
      <c r="BG2489" s="10"/>
      <c r="BH2489" s="10"/>
      <c r="BI2489" s="10"/>
      <c r="BJ2489" s="10"/>
      <c r="BK2489" s="10"/>
      <c r="BL2489" s="10"/>
      <c r="BM2489" s="10"/>
      <c r="BN2489" s="10"/>
      <c r="BO2489" s="10"/>
      <c r="BP2489" s="10"/>
      <c r="BQ2489" s="10"/>
      <c r="BR2489" s="10"/>
      <c r="BS2489" s="10"/>
      <c r="BT2489" s="10"/>
      <c r="BU2489" s="10"/>
      <c r="BV2489" s="10"/>
      <c r="BW2489" s="10"/>
      <c r="BX2489" s="10"/>
      <c r="BY2489" s="10"/>
      <c r="BZ2489" s="10"/>
      <c r="CA2489" s="10"/>
      <c r="CB2489" s="10"/>
      <c r="CC2489" s="10"/>
      <c r="CD2489" s="10"/>
      <c r="CE2489" s="10"/>
      <c r="CF2489" s="10"/>
      <c r="CG2489" s="10"/>
      <c r="CH2489" s="10"/>
      <c r="CI2489" s="10"/>
      <c r="CJ2489" s="10"/>
      <c r="CK2489" s="10"/>
      <c r="CL2489" s="10"/>
      <c r="CM2489" s="10"/>
      <c r="CN2489" s="10"/>
      <c r="CO2489" s="10"/>
      <c r="CP2489" s="10"/>
      <c r="CQ2489" s="10"/>
      <c r="CR2489" s="10"/>
      <c r="CS2489" s="10"/>
      <c r="CT2489" s="10"/>
      <c r="CU2489" s="10"/>
      <c r="CV2489" s="10"/>
      <c r="CW2489" s="10"/>
      <c r="CX2489" s="10"/>
      <c r="CY2489" s="10"/>
      <c r="CZ2489" s="10"/>
      <c r="DA2489" s="10"/>
      <c r="DB2489" s="10"/>
      <c r="DC2489" s="10"/>
      <c r="DD2489" s="10"/>
      <c r="DE2489" s="10"/>
      <c r="DF2489" s="10"/>
      <c r="DG2489" s="10"/>
      <c r="DH2489" s="10"/>
      <c r="DI2489" s="10"/>
      <c r="DJ2489" s="10"/>
      <c r="DK2489" s="10"/>
      <c r="DL2489" s="10"/>
      <c r="DM2489" s="10"/>
      <c r="DN2489" s="10"/>
      <c r="DO2489" s="10"/>
      <c r="DP2489" s="10"/>
      <c r="DQ2489" s="10"/>
      <c r="DR2489" s="10"/>
      <c r="DS2489" s="10"/>
    </row>
    <row r="2490" spans="1:123" s="101" customFormat="1" ht="10.95" customHeight="1" x14ac:dyDescent="0.25">
      <c r="A2490" s="75" t="s">
        <v>348</v>
      </c>
      <c r="B2490" s="95" t="str">
        <f t="shared" si="698"/>
        <v>Bud02 2020,5014,'558000',20281.5077777778</v>
      </c>
      <c r="C2490" s="96">
        <f t="shared" si="699"/>
        <v>2020</v>
      </c>
      <c r="D2490" s="96">
        <v>5014</v>
      </c>
      <c r="E2490" s="97">
        <f>IF(LEFT(H2490,1) = "x",H2490,F2490)</f>
        <v>558000</v>
      </c>
      <c r="F2490" s="90">
        <v>558000</v>
      </c>
      <c r="G2490" s="98">
        <f>IF(""="",1,SUBSTITUTE(SUBSTITUTE("","xxp","xpp"),"xppm13","xppm08"))</f>
        <v>1</v>
      </c>
      <c r="H2490" s="98">
        <f>IF(""="",1,"")</f>
        <v>1</v>
      </c>
      <c r="I2490" s="98">
        <f>IF(""="",1,IF(LEFT("",1)&lt;&gt;"E","",1))</f>
        <v>1</v>
      </c>
      <c r="J2490" s="98">
        <f>IF(""="",1,IF(LEFT("",1)="E","",1))</f>
        <v>1</v>
      </c>
      <c r="K2490" s="99" t="s">
        <v>392</v>
      </c>
      <c r="L2490" s="91">
        <v>5014</v>
      </c>
      <c r="M2490" s="100" t="str">
        <f>IF(LEFT($G2490,4)="xppm","*","")</f>
        <v/>
      </c>
      <c r="N2490" s="101" t="str">
        <f>UPPER(TRIM("          INSURANCE - GENERAL LIABILITY"))</f>
        <v>INSURANCE - GENERAL LIABILITY</v>
      </c>
      <c r="P2490" s="102" t="s">
        <v>359</v>
      </c>
      <c r="R2490" s="109">
        <f>IFERROR(IF(1*AB2490&gt;0,AB2490,V2490),V2490)</f>
        <v>20281.507777777777</v>
      </c>
      <c r="S2490" s="108"/>
      <c r="T2490" s="101">
        <f>IFERROR(IF(LEFT($G2490,4)="xppm",AD2490/VLOOKUP($G2490,$K$11:$Z$28,T$1,0),IF(LEFT($J2490,1)="E",AD2490/VLOOKUP($J2490,$K$11:$Z$28,T$1,0),AD2490/T$6)),"")</f>
        <v>20165.829999999998</v>
      </c>
      <c r="V2490" s="101">
        <f>IFERROR(IF(LEFT($G2490,4)="xppm",AF2490/VLOOKUP($G2490,$K$11:$Z$28,V$1,0),IF(LEFT($J2490,1)="E",AF2490/VLOOKUP($J2490,$K$11:$Z$28,V$1,0),AF2490/V$6)),"")</f>
        <v>20281.507777777777</v>
      </c>
      <c r="X2490" s="101">
        <f>IFERROR(IF(LEFT($G2490,4)="xppm",AH2490/VLOOKUP($G2490,$K$11:$Z$28,X$1,0),IF(LEFT($J2490,1)="E",AH2490/VLOOKUP($J2490,$K$11:$Z$28,X$1,0),AH2490/X$6)),"")</f>
        <v>12478.795</v>
      </c>
      <c r="Z2490" s="101">
        <f>IFERROR(IF(LEFT($G2490,4)="xppm",AJ2490/VLOOKUP($G2490,$K$11:$Z$28,Z$1,0),IF(LEFT($J2490,1)="E",AJ2490/VLOOKUP($J2490,$K$11:$Z$28,Z$1,0),AJ2490/Z$6)),"")</f>
        <v>20328.461666666666</v>
      </c>
      <c r="AA2490" s="108"/>
      <c r="AB2490" s="99">
        <f>IFERROR(IF(LEFT($G2490,4)="xppm",AL2490/VLOOKUP($G2490,$K$11:$Z$28,AB$1,0),IF(LEFT($J2490,1)="E",AL2490/VLOOKUP($J2490,$K$11:$AB$28,AB$1,0),AL2490/AB$6)),"")</f>
        <v>0</v>
      </c>
      <c r="AC2490" s="110"/>
      <c r="AD2490" s="14">
        <v>60497.49</v>
      </c>
      <c r="AE2490" s="14"/>
      <c r="AF2490" s="14">
        <v>182533.57</v>
      </c>
      <c r="AG2490" s="14"/>
      <c r="AH2490" s="14">
        <v>149745.54</v>
      </c>
      <c r="AI2490" s="14"/>
      <c r="AJ2490" s="14">
        <v>243941.54</v>
      </c>
      <c r="AK2490" s="65"/>
      <c r="AL2490" s="14">
        <v>0</v>
      </c>
      <c r="AM2490" s="65"/>
      <c r="AN2490" s="25">
        <v>24801.5</v>
      </c>
      <c r="AO2490" s="25">
        <v>24801.5</v>
      </c>
      <c r="AP2490" s="25">
        <v>24801.5</v>
      </c>
      <c r="AQ2490" s="25">
        <v>20361.09</v>
      </c>
      <c r="AR2490" s="25">
        <v>20361.09</v>
      </c>
      <c r="AS2490" s="25">
        <v>20361.05</v>
      </c>
      <c r="AT2490" s="25">
        <v>20317.59</v>
      </c>
      <c r="AU2490" s="25">
        <v>20317.63</v>
      </c>
      <c r="AV2490" s="25">
        <v>20317.63</v>
      </c>
      <c r="AW2490" s="25">
        <v>20317.55</v>
      </c>
      <c r="AX2490" s="25">
        <v>20089.95</v>
      </c>
      <c r="AY2490" s="25">
        <v>20089.990000000002</v>
      </c>
      <c r="AZ2490" s="108"/>
      <c r="BA2490" s="10"/>
      <c r="BB2490" s="10"/>
      <c r="BC2490" s="10"/>
      <c r="BD2490" s="10"/>
      <c r="BE2490" s="10"/>
      <c r="BF2490" s="10"/>
      <c r="BG2490" s="10"/>
      <c r="BH2490" s="10"/>
      <c r="BI2490" s="10"/>
      <c r="BJ2490" s="10"/>
      <c r="BK2490" s="10"/>
      <c r="BL2490" s="10"/>
      <c r="BM2490" s="10"/>
      <c r="BN2490" s="10"/>
      <c r="BO2490" s="10"/>
      <c r="BP2490" s="10"/>
      <c r="BQ2490" s="10"/>
      <c r="BR2490" s="10"/>
      <c r="BS2490" s="10"/>
      <c r="BT2490" s="10"/>
      <c r="BU2490" s="10"/>
      <c r="BV2490" s="10"/>
      <c r="BW2490" s="10"/>
      <c r="BX2490" s="10"/>
      <c r="BY2490" s="10"/>
      <c r="BZ2490" s="10"/>
      <c r="CA2490" s="10"/>
      <c r="CB2490" s="10"/>
      <c r="CC2490" s="10"/>
      <c r="CD2490" s="10"/>
      <c r="CE2490" s="10"/>
      <c r="CF2490" s="10"/>
      <c r="CG2490" s="10"/>
      <c r="CH2490" s="10"/>
      <c r="CI2490" s="10"/>
      <c r="CJ2490" s="10"/>
      <c r="CK2490" s="10"/>
      <c r="CL2490" s="10"/>
      <c r="CM2490" s="10"/>
      <c r="CN2490" s="10"/>
      <c r="CO2490" s="10"/>
      <c r="CP2490" s="10"/>
      <c r="CQ2490" s="10"/>
      <c r="CR2490" s="10"/>
      <c r="CS2490" s="10"/>
      <c r="CT2490" s="10"/>
      <c r="CU2490" s="10"/>
      <c r="CV2490" s="10"/>
      <c r="CW2490" s="10"/>
      <c r="CX2490" s="10"/>
      <c r="CY2490" s="10"/>
      <c r="CZ2490" s="10"/>
      <c r="DA2490" s="10"/>
      <c r="DB2490" s="10"/>
      <c r="DC2490" s="10"/>
      <c r="DD2490" s="10"/>
      <c r="DE2490" s="10"/>
      <c r="DF2490" s="10"/>
      <c r="DG2490" s="10"/>
      <c r="DH2490" s="10"/>
      <c r="DI2490" s="10"/>
      <c r="DJ2490" s="10"/>
      <c r="DK2490" s="10"/>
      <c r="DL2490" s="10"/>
      <c r="DM2490" s="10"/>
      <c r="DN2490" s="10"/>
      <c r="DO2490" s="10"/>
      <c r="DP2490" s="10"/>
      <c r="DQ2490" s="10"/>
      <c r="DR2490" s="10"/>
      <c r="DS2490" s="10"/>
    </row>
    <row r="2491" spans="1:123" s="101" customFormat="1" ht="10.95" customHeight="1" x14ac:dyDescent="0.25">
      <c r="A2491" s="75" t="s">
        <v>348</v>
      </c>
      <c r="B2491" s="95" t="str">
        <f t="shared" si="698"/>
        <v>Bud02 2020,5014,'558200',1203.11333333333</v>
      </c>
      <c r="C2491" s="96">
        <f t="shared" si="699"/>
        <v>2020</v>
      </c>
      <c r="D2491" s="96">
        <v>5014</v>
      </c>
      <c r="E2491" s="97">
        <f>IF(LEFT(H2491,1) = "x",H2491,F2491)</f>
        <v>558200</v>
      </c>
      <c r="F2491" s="90">
        <v>558200</v>
      </c>
      <c r="G2491" s="98">
        <f>IF(""="",1,SUBSTITUTE(SUBSTITUTE("","xxp","xpp"),"xppm13","xppm08"))</f>
        <v>1</v>
      </c>
      <c r="H2491" s="98">
        <f>IF(""="",1,"")</f>
        <v>1</v>
      </c>
      <c r="I2491" s="98">
        <f>IF(""="",1,IF(LEFT("",1)&lt;&gt;"E","",1))</f>
        <v>1</v>
      </c>
      <c r="J2491" s="98">
        <f>IF(""="",1,IF(LEFT("",1)="E","",1))</f>
        <v>1</v>
      </c>
      <c r="K2491" s="99" t="s">
        <v>393</v>
      </c>
      <c r="L2491" s="91">
        <v>5014</v>
      </c>
      <c r="M2491" s="100" t="str">
        <f>IF(LEFT($G2491,4)="xppm","*","")</f>
        <v/>
      </c>
      <c r="N2491" s="101" t="str">
        <f>UPPER(TRIM("          INSURANCE - PROPERTY/FLOOD"))</f>
        <v>INSURANCE - PROPERTY/FLOOD</v>
      </c>
      <c r="P2491" s="102" t="s">
        <v>359</v>
      </c>
      <c r="R2491" s="109">
        <f>IFERROR(IF(1*AB2491&gt;0,AB2491,V2491),V2491)</f>
        <v>1203.1133333333335</v>
      </c>
      <c r="S2491" s="108"/>
      <c r="T2491" s="101">
        <f>IFERROR(IF(LEFT($G2491,4)="xppm",AD2491/VLOOKUP($G2491,$K$11:$Z$28,T$1,0),IF(LEFT($J2491,1)="E",AD2491/VLOOKUP($J2491,$K$11:$Z$28,T$1,0),AD2491/T$6)),"")</f>
        <v>1196.68</v>
      </c>
      <c r="V2491" s="101">
        <f>IFERROR(IF(LEFT($G2491,4)="xppm",AF2491/VLOOKUP($G2491,$K$11:$Z$28,V$1,0),IF(LEFT($J2491,1)="E",AF2491/VLOOKUP($J2491,$K$11:$Z$28,V$1,0),AF2491/V$6)),"")</f>
        <v>1203.1133333333335</v>
      </c>
      <c r="X2491" s="101">
        <f>IFERROR(IF(LEFT($G2491,4)="xppm",AH2491/VLOOKUP($G2491,$K$11:$Z$28,X$1,0),IF(LEFT($J2491,1)="E",AH2491/VLOOKUP($J2491,$K$11:$Z$28,X$1,0),AH2491/X$6)),"")</f>
        <v>511.66666666666669</v>
      </c>
      <c r="Z2491" s="101">
        <f>IFERROR(IF(LEFT($G2491,4)="xppm",AJ2491/VLOOKUP($G2491,$K$11:$Z$28,Z$1,0),IF(LEFT($J2491,1)="E",AJ2491/VLOOKUP($J2491,$K$11:$Z$28,Z$1,0),AJ2491/Z$6)),"")</f>
        <v>1206.33</v>
      </c>
      <c r="AA2491" s="108"/>
      <c r="AB2491" s="99">
        <f>IFERROR(IF(LEFT($G2491,4)="xppm",AL2491/VLOOKUP($G2491,$K$11:$Z$28,AB$1,0),IF(LEFT($J2491,1)="E",AL2491/VLOOKUP($J2491,$K$11:$AB$28,AB$1,0),AL2491/AB$6)),"")</f>
        <v>0</v>
      </c>
      <c r="AC2491" s="110"/>
      <c r="AD2491" s="14">
        <v>3590.04</v>
      </c>
      <c r="AE2491" s="14"/>
      <c r="AF2491" s="14">
        <v>10828.02</v>
      </c>
      <c r="AG2491" s="14"/>
      <c r="AH2491" s="14">
        <v>6140</v>
      </c>
      <c r="AI2491" s="14"/>
      <c r="AJ2491" s="14">
        <v>14475.96</v>
      </c>
      <c r="AK2491" s="65"/>
      <c r="AL2491" s="14">
        <v>0</v>
      </c>
      <c r="AM2491" s="65"/>
      <c r="AN2491" s="25">
        <v>1206.33</v>
      </c>
      <c r="AO2491" s="25">
        <v>1206.33</v>
      </c>
      <c r="AP2491" s="25">
        <v>1206.33</v>
      </c>
      <c r="AQ2491" s="25">
        <v>1206.33</v>
      </c>
      <c r="AR2491" s="25">
        <v>1206.33</v>
      </c>
      <c r="AS2491" s="25">
        <v>1206.33</v>
      </c>
      <c r="AT2491" s="25">
        <v>1206.33</v>
      </c>
      <c r="AU2491" s="25">
        <v>1206.33</v>
      </c>
      <c r="AV2491" s="25">
        <v>1206.33</v>
      </c>
      <c r="AW2491" s="25">
        <v>1206.3699999999999</v>
      </c>
      <c r="AX2491" s="25">
        <v>1191.8399999999999</v>
      </c>
      <c r="AY2491" s="25">
        <v>1191.83</v>
      </c>
      <c r="AZ2491" s="108"/>
      <c r="BA2491" s="10"/>
      <c r="BB2491" s="10"/>
      <c r="BC2491" s="10"/>
      <c r="BD2491" s="10"/>
      <c r="BE2491" s="10"/>
      <c r="BF2491" s="10"/>
      <c r="BG2491" s="10"/>
      <c r="BH2491" s="10"/>
      <c r="BI2491" s="10"/>
      <c r="BJ2491" s="10"/>
      <c r="BK2491" s="10"/>
      <c r="BL2491" s="10"/>
      <c r="BM2491" s="10"/>
      <c r="BN2491" s="10"/>
      <c r="BO2491" s="10"/>
      <c r="BP2491" s="10"/>
      <c r="BQ2491" s="10"/>
      <c r="BR2491" s="10"/>
      <c r="BS2491" s="10"/>
      <c r="BT2491" s="10"/>
      <c r="BU2491" s="10"/>
      <c r="BV2491" s="10"/>
      <c r="BW2491" s="10"/>
      <c r="BX2491" s="10"/>
      <c r="BY2491" s="10"/>
      <c r="BZ2491" s="10"/>
      <c r="CA2491" s="10"/>
      <c r="CB2491" s="10"/>
      <c r="CC2491" s="10"/>
      <c r="CD2491" s="10"/>
      <c r="CE2491" s="10"/>
      <c r="CF2491" s="10"/>
      <c r="CG2491" s="10"/>
      <c r="CH2491" s="10"/>
      <c r="CI2491" s="10"/>
      <c r="CJ2491" s="10"/>
      <c r="CK2491" s="10"/>
      <c r="CL2491" s="10"/>
      <c r="CM2491" s="10"/>
      <c r="CN2491" s="10"/>
      <c r="CO2491" s="10"/>
      <c r="CP2491" s="10"/>
      <c r="CQ2491" s="10"/>
      <c r="CR2491" s="10"/>
      <c r="CS2491" s="10"/>
      <c r="CT2491" s="10"/>
      <c r="CU2491" s="10"/>
      <c r="CV2491" s="10"/>
      <c r="CW2491" s="10"/>
      <c r="CX2491" s="10"/>
      <c r="CY2491" s="10"/>
      <c r="CZ2491" s="10"/>
      <c r="DA2491" s="10"/>
      <c r="DB2491" s="10"/>
      <c r="DC2491" s="10"/>
      <c r="DD2491" s="10"/>
      <c r="DE2491" s="10"/>
      <c r="DF2491" s="10"/>
      <c r="DG2491" s="10"/>
      <c r="DH2491" s="10"/>
      <c r="DI2491" s="10"/>
      <c r="DJ2491" s="10"/>
      <c r="DK2491" s="10"/>
      <c r="DL2491" s="10"/>
      <c r="DM2491" s="10"/>
      <c r="DN2491" s="10"/>
      <c r="DO2491" s="10"/>
      <c r="DP2491" s="10"/>
      <c r="DQ2491" s="10"/>
      <c r="DR2491" s="10"/>
      <c r="DS2491" s="10"/>
    </row>
    <row r="2492" spans="1:123" ht="4.05" customHeight="1" x14ac:dyDescent="0.25">
      <c r="A2492" s="75" t="s">
        <v>348</v>
      </c>
      <c r="E2492" s="111"/>
      <c r="F2492" s="112"/>
      <c r="T2492" s="25"/>
      <c r="U2492" s="25"/>
      <c r="V2492" s="25"/>
      <c r="W2492" s="25"/>
      <c r="X2492" s="25"/>
      <c r="Y2492" s="25"/>
      <c r="Z2492" s="25"/>
      <c r="AA2492" s="25"/>
      <c r="AB2492" s="14"/>
      <c r="AC2492" s="14"/>
    </row>
    <row r="2493" spans="1:123" s="86" customFormat="1" ht="15" customHeight="1" x14ac:dyDescent="0.25">
      <c r="A2493" s="75" t="s">
        <v>348</v>
      </c>
      <c r="B2493" s="80"/>
      <c r="C2493" s="80"/>
      <c r="D2493" s="80"/>
      <c r="E2493" s="81"/>
      <c r="F2493" s="82"/>
      <c r="G2493" s="81"/>
      <c r="H2493" s="81"/>
      <c r="I2493" s="81"/>
      <c r="J2493" s="81"/>
      <c r="K2493" s="81"/>
      <c r="L2493" s="83">
        <f>L2494</f>
        <v>5014</v>
      </c>
      <c r="M2493" s="84" t="s">
        <v>394</v>
      </c>
      <c r="N2493" s="84"/>
      <c r="O2493" s="84"/>
      <c r="P2493" s="84"/>
      <c r="Q2493" s="84"/>
      <c r="R2493" s="84"/>
      <c r="S2493" s="84"/>
      <c r="T2493" s="84"/>
      <c r="U2493" s="84"/>
      <c r="V2493" s="84"/>
      <c r="W2493" s="84"/>
      <c r="X2493" s="84"/>
      <c r="Y2493" s="84"/>
      <c r="Z2493" s="84"/>
      <c r="AA2493" s="84"/>
      <c r="AB2493" s="81"/>
      <c r="AC2493" s="81"/>
      <c r="AD2493" s="14"/>
      <c r="AE2493" s="14"/>
      <c r="AF2493" s="14"/>
      <c r="AG2493" s="14"/>
      <c r="AH2493" s="14"/>
      <c r="AI2493" s="14"/>
      <c r="AJ2493" s="14"/>
      <c r="AK2493" s="14"/>
      <c r="AL2493" s="14"/>
      <c r="AM2493" s="14"/>
      <c r="AN2493" s="85"/>
      <c r="AO2493" s="85"/>
      <c r="AP2493" s="85"/>
      <c r="AQ2493" s="85"/>
      <c r="AR2493" s="85"/>
      <c r="AS2493" s="85"/>
      <c r="AT2493" s="85"/>
      <c r="AU2493" s="85"/>
      <c r="AV2493" s="85"/>
      <c r="AW2493" s="85"/>
      <c r="AX2493" s="85"/>
      <c r="AY2493" s="85"/>
      <c r="AZ2493" s="84"/>
      <c r="BA2493" s="10"/>
      <c r="BB2493" s="10"/>
      <c r="BC2493" s="10"/>
      <c r="BD2493" s="10"/>
      <c r="BE2493" s="10"/>
      <c r="BF2493" s="10"/>
      <c r="BG2493" s="10"/>
      <c r="BH2493" s="10"/>
      <c r="BI2493" s="10"/>
      <c r="BJ2493" s="10"/>
      <c r="BK2493" s="10"/>
      <c r="BL2493" s="10"/>
      <c r="BM2493" s="10"/>
      <c r="BN2493" s="10"/>
      <c r="BO2493" s="10"/>
      <c r="BP2493" s="10"/>
      <c r="BQ2493" s="10"/>
      <c r="BR2493" s="10"/>
      <c r="BS2493" s="10"/>
      <c r="BT2493" s="10"/>
      <c r="BU2493" s="10"/>
      <c r="BV2493" s="10"/>
      <c r="BW2493" s="10"/>
      <c r="BX2493" s="10"/>
      <c r="BY2493" s="10"/>
      <c r="BZ2493" s="10"/>
      <c r="CA2493" s="10"/>
      <c r="CB2493" s="10"/>
      <c r="CC2493" s="10"/>
      <c r="CD2493" s="10"/>
      <c r="CE2493" s="10"/>
      <c r="CF2493" s="10"/>
      <c r="CG2493" s="10"/>
      <c r="CH2493" s="10"/>
      <c r="CI2493" s="10"/>
      <c r="CJ2493" s="10"/>
      <c r="CK2493" s="10"/>
      <c r="CL2493" s="10"/>
      <c r="CM2493" s="10"/>
      <c r="CN2493" s="10"/>
      <c r="CO2493" s="10"/>
      <c r="CP2493" s="10"/>
      <c r="CQ2493" s="10"/>
      <c r="CR2493" s="10"/>
      <c r="CS2493" s="10"/>
      <c r="CT2493" s="10"/>
      <c r="CU2493" s="10"/>
      <c r="CV2493" s="10"/>
      <c r="CW2493" s="10"/>
      <c r="CX2493" s="10"/>
      <c r="CY2493" s="10"/>
      <c r="CZ2493" s="10"/>
      <c r="DA2493" s="10"/>
      <c r="DB2493" s="10"/>
      <c r="DC2493" s="10"/>
      <c r="DD2493" s="10"/>
      <c r="DE2493" s="10"/>
      <c r="DF2493" s="10"/>
      <c r="DG2493" s="10"/>
      <c r="DH2493" s="10"/>
      <c r="DI2493" s="10"/>
      <c r="DJ2493" s="10"/>
      <c r="DK2493" s="10"/>
      <c r="DL2493" s="10"/>
      <c r="DM2493" s="10"/>
      <c r="DN2493" s="10"/>
      <c r="DO2493" s="10"/>
      <c r="DP2493" s="10"/>
      <c r="DQ2493" s="10"/>
      <c r="DR2493" s="10"/>
      <c r="DS2493" s="10"/>
    </row>
    <row r="2494" spans="1:123" s="101" customFormat="1" ht="10.95" customHeight="1" x14ac:dyDescent="0.25">
      <c r="A2494" s="75" t="s">
        <v>348</v>
      </c>
      <c r="B2494" s="95" t="str">
        <f t="shared" ref="B2494:B2496" si="700">IF(E2494&gt;0,"Bud02 " &amp; C2494 &amp;","&amp;D2494&amp;",'"&amp;E2494&amp;"',"&amp;1*R2494)</f>
        <v>Bud02 2020,5014,'560000',6236.15666666667</v>
      </c>
      <c r="C2494" s="96">
        <f t="shared" ref="C2494:C2497" si="701">$E$5</f>
        <v>2020</v>
      </c>
      <c r="D2494" s="96">
        <v>5014</v>
      </c>
      <c r="E2494" s="97">
        <f>IF(LEFT(H2494,1) = "x",H2494,F2494)</f>
        <v>560000</v>
      </c>
      <c r="F2494" s="90">
        <v>560000</v>
      </c>
      <c r="G2494" s="98">
        <f>IF(""="",1,SUBSTITUTE(SUBSTITUTE("","xxp","xpp"),"xppm13","xppm08"))</f>
        <v>1</v>
      </c>
      <c r="H2494" s="98">
        <f>IF(""="",1,"")</f>
        <v>1</v>
      </c>
      <c r="I2494" s="98">
        <f>IF(""="",1,IF(LEFT("",1)&lt;&gt;"E","",1))</f>
        <v>1</v>
      </c>
      <c r="J2494" s="98">
        <f>IF(""="",1,IF(LEFT("",1)="E","",1))</f>
        <v>1</v>
      </c>
      <c r="K2494" s="99" t="s">
        <v>395</v>
      </c>
      <c r="L2494" s="91">
        <v>5014</v>
      </c>
      <c r="M2494" s="100" t="str">
        <f>IF(LEFT($G2494,4)="xppm","*","")</f>
        <v/>
      </c>
      <c r="N2494" s="101" t="str">
        <f>UPPER(TRIM("          INTEREST EXPENSE"))</f>
        <v>INTEREST EXPENSE</v>
      </c>
      <c r="P2494" s="102" t="s">
        <v>356</v>
      </c>
      <c r="R2494" s="109">
        <f>IFERROR(IF(1*AB2494&gt;0,AB2494,V2494),V2494)</f>
        <v>6236.1566666666668</v>
      </c>
      <c r="S2494" s="108"/>
      <c r="T2494" s="101">
        <f>IFERROR(IF(LEFT($G2494,4)="xppm",AD2494/VLOOKUP($G2494,$K$11:$Z$28,T$1,0),IF(LEFT($J2494,1)="E",AD2494/VLOOKUP($J2494,$K$11:$Z$28,T$1,0),AD2494/T$6)),"")</f>
        <v>6012.8300000000008</v>
      </c>
      <c r="V2494" s="101">
        <f>IFERROR(IF(LEFT($G2494,4)="xppm",AF2494/VLOOKUP($G2494,$K$11:$Z$28,V$1,0),IF(LEFT($J2494,1)="E",AF2494/VLOOKUP($J2494,$K$11:$Z$28,V$1,0),AF2494/V$6)),"")</f>
        <v>6236.1566666666668</v>
      </c>
      <c r="X2494" s="101">
        <f>IFERROR(IF(LEFT($G2494,4)="xppm",AH2494/VLOOKUP($G2494,$K$11:$Z$28,X$1,0),IF(LEFT($J2494,1)="E",AH2494/VLOOKUP($J2494,$K$11:$Z$28,X$1,0),AH2494/X$6)),"")</f>
        <v>3037.1208333333329</v>
      </c>
      <c r="Z2494" s="101">
        <f>IFERROR(IF(LEFT($G2494,4)="xppm",AJ2494/VLOOKUP($G2494,$K$11:$Z$28,Z$1,0),IF(LEFT($J2494,1)="E",AJ2494/VLOOKUP($J2494,$K$11:$Z$28,Z$1,0),AJ2494/Z$6)),"")</f>
        <v>4389.9133329999995</v>
      </c>
      <c r="AA2494" s="108"/>
      <c r="AB2494" s="99">
        <f>IFERROR(IF(LEFT($G2494,4)="xppm",AL2494/VLOOKUP($G2494,$K$11:$Z$28,AB$1,0),IF(LEFT($J2494,1)="E",AL2494/VLOOKUP($J2494,$K$11:$AB$28,AB$1,0),AL2494/AB$6)),"")</f>
        <v>0</v>
      </c>
      <c r="AC2494" s="110"/>
      <c r="AD2494" s="14">
        <v>18038.490000000002</v>
      </c>
      <c r="AE2494" s="14"/>
      <c r="AF2494" s="14">
        <v>56125.41</v>
      </c>
      <c r="AG2494" s="14"/>
      <c r="AH2494" s="14">
        <v>36445.449999999997</v>
      </c>
      <c r="AI2494" s="14"/>
      <c r="AJ2494" s="14">
        <v>52678.959995999998</v>
      </c>
      <c r="AK2494" s="65"/>
      <c r="AL2494" s="14">
        <v>0</v>
      </c>
      <c r="AM2494" s="65"/>
      <c r="AN2494" s="25">
        <v>8255.58</v>
      </c>
      <c r="AO2494" s="25">
        <v>7517.69</v>
      </c>
      <c r="AP2494" s="25">
        <v>7502.44</v>
      </c>
      <c r="AQ2494" s="25">
        <v>6528.61</v>
      </c>
      <c r="AR2494" s="25">
        <v>6308.15</v>
      </c>
      <c r="AS2494" s="25">
        <v>6713.73</v>
      </c>
      <c r="AT2494" s="25">
        <v>6559.16</v>
      </c>
      <c r="AU2494" s="25">
        <v>5985.64</v>
      </c>
      <c r="AV2494" s="25">
        <v>5991.63</v>
      </c>
      <c r="AW2494" s="25">
        <v>6062.89</v>
      </c>
      <c r="AX2494" s="25">
        <v>5444.3</v>
      </c>
      <c r="AY2494" s="25">
        <v>6531.3</v>
      </c>
      <c r="AZ2494" s="108"/>
      <c r="BA2494" s="10"/>
      <c r="BB2494" s="10"/>
      <c r="BC2494" s="10"/>
      <c r="BD2494" s="10"/>
      <c r="BE2494" s="10"/>
      <c r="BF2494" s="10"/>
      <c r="BG2494" s="10"/>
      <c r="BH2494" s="10"/>
      <c r="BI2494" s="10"/>
      <c r="BJ2494" s="10"/>
      <c r="BK2494" s="10"/>
      <c r="BL2494" s="10"/>
      <c r="BM2494" s="10"/>
      <c r="BN2494" s="10"/>
      <c r="BO2494" s="10"/>
      <c r="BP2494" s="10"/>
      <c r="BQ2494" s="10"/>
      <c r="BR2494" s="10"/>
      <c r="BS2494" s="10"/>
      <c r="BT2494" s="10"/>
      <c r="BU2494" s="10"/>
      <c r="BV2494" s="10"/>
      <c r="BW2494" s="10"/>
      <c r="BX2494" s="10"/>
      <c r="BY2494" s="10"/>
      <c r="BZ2494" s="10"/>
      <c r="CA2494" s="10"/>
      <c r="CB2494" s="10"/>
      <c r="CC2494" s="10"/>
      <c r="CD2494" s="10"/>
      <c r="CE2494" s="10"/>
      <c r="CF2494" s="10"/>
      <c r="CG2494" s="10"/>
      <c r="CH2494" s="10"/>
      <c r="CI2494" s="10"/>
      <c r="CJ2494" s="10"/>
      <c r="CK2494" s="10"/>
      <c r="CL2494" s="10"/>
      <c r="CM2494" s="10"/>
      <c r="CN2494" s="10"/>
      <c r="CO2494" s="10"/>
      <c r="CP2494" s="10"/>
      <c r="CQ2494" s="10"/>
      <c r="CR2494" s="10"/>
      <c r="CS2494" s="10"/>
      <c r="CT2494" s="10"/>
      <c r="CU2494" s="10"/>
      <c r="CV2494" s="10"/>
      <c r="CW2494" s="10"/>
      <c r="CX2494" s="10"/>
      <c r="CY2494" s="10"/>
      <c r="CZ2494" s="10"/>
      <c r="DA2494" s="10"/>
      <c r="DB2494" s="10"/>
      <c r="DC2494" s="10"/>
      <c r="DD2494" s="10"/>
      <c r="DE2494" s="10"/>
      <c r="DF2494" s="10"/>
      <c r="DG2494" s="10"/>
      <c r="DH2494" s="10"/>
      <c r="DI2494" s="10"/>
      <c r="DJ2494" s="10"/>
      <c r="DK2494" s="10"/>
      <c r="DL2494" s="10"/>
      <c r="DM2494" s="10"/>
      <c r="DN2494" s="10"/>
      <c r="DO2494" s="10"/>
      <c r="DP2494" s="10"/>
      <c r="DQ2494" s="10"/>
      <c r="DR2494" s="10"/>
      <c r="DS2494" s="10"/>
    </row>
    <row r="2495" spans="1:123" s="101" customFormat="1" ht="10.95" customHeight="1" x14ac:dyDescent="0.25">
      <c r="A2495" s="75" t="s">
        <v>348</v>
      </c>
      <c r="B2495" s="95" t="str">
        <f t="shared" si="700"/>
        <v>Bud02 2020,5014,'560500',80553.3955555556</v>
      </c>
      <c r="C2495" s="96">
        <f t="shared" si="701"/>
        <v>2020</v>
      </c>
      <c r="D2495" s="96">
        <v>5014</v>
      </c>
      <c r="E2495" s="97">
        <f>IF(LEFT(H2495,1) = "x",H2495,F2495)</f>
        <v>560500</v>
      </c>
      <c r="F2495" s="90">
        <v>560500</v>
      </c>
      <c r="G2495" s="98">
        <f>IF(""="",1,SUBSTITUTE(SUBSTITUTE("","xxp","xpp"),"xppm13","xppm08"))</f>
        <v>1</v>
      </c>
      <c r="H2495" s="98">
        <f>IF(""="",1,"")</f>
        <v>1</v>
      </c>
      <c r="I2495" s="98">
        <f>IF(""="",1,IF(LEFT("",1)&lt;&gt;"E","",1))</f>
        <v>1</v>
      </c>
      <c r="J2495" s="98">
        <f>IF(""="",1,IF(LEFT("",1)="E","",1))</f>
        <v>1</v>
      </c>
      <c r="K2495" s="99" t="s">
        <v>396</v>
      </c>
      <c r="L2495" s="91">
        <v>5014</v>
      </c>
      <c r="M2495" s="100" t="str">
        <f>IF(LEFT($G2495,4)="xppm","*","")</f>
        <v/>
      </c>
      <c r="N2495" s="101" t="str">
        <f>UPPER(TRIM("          RENT EXPENSE"))</f>
        <v>RENT EXPENSE</v>
      </c>
      <c r="P2495" s="102" t="s">
        <v>356</v>
      </c>
      <c r="R2495" s="109">
        <f>IFERROR(IF(1*AB2495&gt;0,AB2495,V2495),V2495)</f>
        <v>80553.395555555559</v>
      </c>
      <c r="S2495" s="108"/>
      <c r="T2495" s="101">
        <f>IFERROR(IF(LEFT($G2495,4)="xppm",AD2495/VLOOKUP($G2495,$K$11:$Z$28,T$1,0),IF(LEFT($J2495,1)="E",AD2495/VLOOKUP($J2495,$K$11:$Z$28,T$1,0),AD2495/T$6)),"")</f>
        <v>86087.95</v>
      </c>
      <c r="V2495" s="101">
        <f>IFERROR(IF(LEFT($G2495,4)="xppm",AF2495/VLOOKUP($G2495,$K$11:$Z$28,V$1,0),IF(LEFT($J2495,1)="E",AF2495/VLOOKUP($J2495,$K$11:$Z$28,V$1,0),AF2495/V$6)),"")</f>
        <v>80553.395555555559</v>
      </c>
      <c r="X2495" s="101">
        <f>IFERROR(IF(LEFT($G2495,4)="xppm",AH2495/VLOOKUP($G2495,$K$11:$Z$28,X$1,0),IF(LEFT($J2495,1)="E",AH2495/VLOOKUP($J2495,$K$11:$Z$28,X$1,0),AH2495/X$6)),"")</f>
        <v>42443.165000000001</v>
      </c>
      <c r="Z2495" s="101">
        <f>IFERROR(IF(LEFT($G2495,4)="xppm",AJ2495/VLOOKUP($G2495,$K$11:$Z$28,Z$1,0),IF(LEFT($J2495,1)="E",AJ2495/VLOOKUP($J2495,$K$11:$Z$28,Z$1,0),AJ2495/Z$6)),"")</f>
        <v>78753.099999999991</v>
      </c>
      <c r="AA2495" s="108"/>
      <c r="AB2495" s="99">
        <f>IFERROR(IF(LEFT($G2495,4)="xppm",AL2495/VLOOKUP($G2495,$K$11:$Z$28,AB$1,0),IF(LEFT($J2495,1)="E",AL2495/VLOOKUP($J2495,$K$11:$AB$28,AB$1,0),AL2495/AB$6)),"")</f>
        <v>0</v>
      </c>
      <c r="AC2495" s="110"/>
      <c r="AD2495" s="14">
        <v>258263.85</v>
      </c>
      <c r="AE2495" s="14"/>
      <c r="AF2495" s="14">
        <v>724980.56</v>
      </c>
      <c r="AG2495" s="14"/>
      <c r="AH2495" s="14">
        <v>509317.98</v>
      </c>
      <c r="AI2495" s="14"/>
      <c r="AJ2495" s="14">
        <v>945037.2</v>
      </c>
      <c r="AK2495" s="65"/>
      <c r="AL2495" s="14">
        <v>0</v>
      </c>
      <c r="AM2495" s="65"/>
      <c r="AN2495" s="25">
        <v>88580</v>
      </c>
      <c r="AO2495" s="25">
        <v>88580</v>
      </c>
      <c r="AP2495" s="25">
        <v>83030.34</v>
      </c>
      <c r="AQ2495" s="25">
        <v>88580</v>
      </c>
      <c r="AR2495" s="25">
        <v>88580</v>
      </c>
      <c r="AS2495" s="25">
        <v>53297.41</v>
      </c>
      <c r="AT2495" s="25">
        <v>78753.100000000006</v>
      </c>
      <c r="AU2495" s="25">
        <v>78753.100000000006</v>
      </c>
      <c r="AV2495" s="25">
        <v>78753.100000000006</v>
      </c>
      <c r="AW2495" s="25">
        <v>78753.100000000006</v>
      </c>
      <c r="AX2495" s="25">
        <v>78753.100000000006</v>
      </c>
      <c r="AY2495" s="25">
        <v>100757.65</v>
      </c>
      <c r="AZ2495" s="108"/>
      <c r="BA2495" s="10"/>
      <c r="BB2495" s="10"/>
      <c r="BC2495" s="10"/>
      <c r="BD2495" s="10"/>
      <c r="BE2495" s="10"/>
      <c r="BF2495" s="10"/>
      <c r="BG2495" s="10"/>
      <c r="BH2495" s="10"/>
      <c r="BI2495" s="10"/>
      <c r="BJ2495" s="10"/>
      <c r="BK2495" s="10"/>
      <c r="BL2495" s="10"/>
      <c r="BM2495" s="10"/>
      <c r="BN2495" s="10"/>
      <c r="BO2495" s="10"/>
      <c r="BP2495" s="10"/>
      <c r="BQ2495" s="10"/>
      <c r="BR2495" s="10"/>
      <c r="BS2495" s="10"/>
      <c r="BT2495" s="10"/>
      <c r="BU2495" s="10"/>
      <c r="BV2495" s="10"/>
      <c r="BW2495" s="10"/>
      <c r="BX2495" s="10"/>
      <c r="BY2495" s="10"/>
      <c r="BZ2495" s="10"/>
      <c r="CA2495" s="10"/>
      <c r="CB2495" s="10"/>
      <c r="CC2495" s="10"/>
      <c r="CD2495" s="10"/>
      <c r="CE2495" s="10"/>
      <c r="CF2495" s="10"/>
      <c r="CG2495" s="10"/>
      <c r="CH2495" s="10"/>
      <c r="CI2495" s="10"/>
      <c r="CJ2495" s="10"/>
      <c r="CK2495" s="10"/>
      <c r="CL2495" s="10"/>
      <c r="CM2495" s="10"/>
      <c r="CN2495" s="10"/>
      <c r="CO2495" s="10"/>
      <c r="CP2495" s="10"/>
      <c r="CQ2495" s="10"/>
      <c r="CR2495" s="10"/>
      <c r="CS2495" s="10"/>
      <c r="CT2495" s="10"/>
      <c r="CU2495" s="10"/>
      <c r="CV2495" s="10"/>
      <c r="CW2495" s="10"/>
      <c r="CX2495" s="10"/>
      <c r="CY2495" s="10"/>
      <c r="CZ2495" s="10"/>
      <c r="DA2495" s="10"/>
      <c r="DB2495" s="10"/>
      <c r="DC2495" s="10"/>
      <c r="DD2495" s="10"/>
      <c r="DE2495" s="10"/>
      <c r="DF2495" s="10"/>
      <c r="DG2495" s="10"/>
      <c r="DH2495" s="10"/>
      <c r="DI2495" s="10"/>
      <c r="DJ2495" s="10"/>
      <c r="DK2495" s="10"/>
      <c r="DL2495" s="10"/>
      <c r="DM2495" s="10"/>
      <c r="DN2495" s="10"/>
      <c r="DO2495" s="10"/>
      <c r="DP2495" s="10"/>
      <c r="DQ2495" s="10"/>
      <c r="DR2495" s="10"/>
      <c r="DS2495" s="10"/>
    </row>
    <row r="2496" spans="1:123" s="101" customFormat="1" ht="10.95" customHeight="1" x14ac:dyDescent="0.25">
      <c r="A2496" s="75" t="s">
        <v>348</v>
      </c>
      <c r="B2496" s="95" t="b">
        <f t="shared" si="700"/>
        <v>0</v>
      </c>
      <c r="C2496" s="96">
        <f t="shared" si="701"/>
        <v>2020</v>
      </c>
      <c r="D2496" s="96">
        <v>5014</v>
      </c>
      <c r="E2496" s="97">
        <f>IF(LEFT(H2496,1) = "x",H2496,F2496)</f>
        <v>0</v>
      </c>
      <c r="F2496" s="90"/>
      <c r="G2496" s="98">
        <f>IF(""="",1,SUBSTITUTE(SUBSTITUTE("","xxp","xpp"),"xppm13","xppm08"))</f>
        <v>1</v>
      </c>
      <c r="H2496" s="98">
        <f>IF(""="",1,"")</f>
        <v>1</v>
      </c>
      <c r="I2496" s="98">
        <f>IF(""="",1,IF(LEFT("",1)&lt;&gt;"E","",1))</f>
        <v>1</v>
      </c>
      <c r="J2496" s="98">
        <f>IF(""="",1,IF(LEFT("",1)="E","",1))</f>
        <v>1</v>
      </c>
      <c r="K2496" s="99" t="s">
        <v>397</v>
      </c>
      <c r="L2496" s="91">
        <v>5014</v>
      </c>
      <c r="M2496" s="100" t="str">
        <f>IF(LEFT($G2496,4)="xppm","*","")</f>
        <v/>
      </c>
      <c r="N2496" s="101" t="str">
        <f>UPPER(TRIM("          NON-RECURRING MISC. EXPENSE"))</f>
        <v>NON-RECURRING MISC. EXPENSE</v>
      </c>
      <c r="P2496" s="102" t="s">
        <v>356</v>
      </c>
      <c r="R2496" s="109">
        <f>IFERROR(IF(1*AB2496&gt;0,AB2496,V2496),V2496)</f>
        <v>0</v>
      </c>
      <c r="S2496" s="108"/>
      <c r="T2496" s="101">
        <f>IFERROR(IF(LEFT($G2496,4)="xppm",AD2496/VLOOKUP($G2496,$K$11:$Z$28,T$1,0),IF(LEFT($J2496,1)="E",AD2496/VLOOKUP($J2496,$K$11:$Z$28,T$1,0),AD2496/T$6)),"")</f>
        <v>0</v>
      </c>
      <c r="V2496" s="101">
        <f>IFERROR(IF(LEFT($G2496,4)="xppm",AF2496/VLOOKUP($G2496,$K$11:$Z$28,V$1,0),IF(LEFT($J2496,1)="E",AF2496/VLOOKUP($J2496,$K$11:$Z$28,V$1,0),AF2496/V$6)),"")</f>
        <v>0</v>
      </c>
      <c r="X2496" s="101">
        <f>IFERROR(IF(LEFT($G2496,4)="xppm",AH2496/VLOOKUP($G2496,$K$11:$Z$28,X$1,0),IF(LEFT($J2496,1)="E",AH2496/VLOOKUP($J2496,$K$11:$Z$28,X$1,0),AH2496/X$6)),"")</f>
        <v>0</v>
      </c>
      <c r="Z2496" s="101">
        <f>IFERROR(IF(LEFT($G2496,4)="xppm",AJ2496/VLOOKUP($G2496,$K$11:$Z$28,Z$1,0),IF(LEFT($J2496,1)="E",AJ2496/VLOOKUP($J2496,$K$11:$Z$28,Z$1,0),AJ2496/Z$6)),"")</f>
        <v>0</v>
      </c>
      <c r="AA2496" s="108"/>
      <c r="AB2496" s="99">
        <f>IFERROR(IF(LEFT($G2496,4)="xppm",AL2496/VLOOKUP($G2496,$K$11:$Z$28,AB$1,0),IF(LEFT($J2496,1)="E",AL2496/VLOOKUP($J2496,$K$11:$AB$28,AB$1,0),AL2496/AB$6)),"")</f>
        <v>0</v>
      </c>
      <c r="AC2496" s="110"/>
      <c r="AD2496" s="14"/>
      <c r="AE2496" s="14"/>
      <c r="AF2496" s="14"/>
      <c r="AG2496" s="14"/>
      <c r="AH2496" s="14"/>
      <c r="AI2496" s="14"/>
      <c r="AJ2496" s="14"/>
      <c r="AK2496" s="65"/>
      <c r="AL2496" s="14"/>
      <c r="AM2496" s="65"/>
      <c r="AN2496" s="25"/>
      <c r="AO2496" s="25"/>
      <c r="AP2496" s="25"/>
      <c r="AQ2496" s="25"/>
      <c r="AR2496" s="25"/>
      <c r="AS2496" s="25"/>
      <c r="AT2496" s="25"/>
      <c r="AU2496" s="25"/>
      <c r="AV2496" s="25"/>
      <c r="AW2496" s="25"/>
      <c r="AX2496" s="25"/>
      <c r="AY2496" s="25"/>
      <c r="AZ2496" s="108"/>
      <c r="BA2496" s="10"/>
      <c r="BB2496" s="10"/>
      <c r="BC2496" s="10"/>
      <c r="BD2496" s="10"/>
      <c r="BE2496" s="10"/>
      <c r="BF2496" s="10"/>
      <c r="BG2496" s="10"/>
      <c r="BH2496" s="10"/>
      <c r="BI2496" s="10"/>
      <c r="BJ2496" s="10"/>
      <c r="BK2496" s="10"/>
      <c r="BL2496" s="10"/>
      <c r="BM2496" s="10"/>
      <c r="BN2496" s="10"/>
      <c r="BO2496" s="10"/>
      <c r="BP2496" s="10"/>
      <c r="BQ2496" s="10"/>
      <c r="BR2496" s="10"/>
      <c r="BS2496" s="10"/>
      <c r="BT2496" s="10"/>
      <c r="BU2496" s="10"/>
      <c r="BV2496" s="10"/>
      <c r="BW2496" s="10"/>
      <c r="BX2496" s="10"/>
      <c r="BY2496" s="10"/>
      <c r="BZ2496" s="10"/>
      <c r="CA2496" s="10"/>
      <c r="CB2496" s="10"/>
      <c r="CC2496" s="10"/>
      <c r="CD2496" s="10"/>
      <c r="CE2496" s="10"/>
      <c r="CF2496" s="10"/>
      <c r="CG2496" s="10"/>
      <c r="CH2496" s="10"/>
      <c r="CI2496" s="10"/>
      <c r="CJ2496" s="10"/>
      <c r="CK2496" s="10"/>
      <c r="CL2496" s="10"/>
      <c r="CM2496" s="10"/>
      <c r="CN2496" s="10"/>
      <c r="CO2496" s="10"/>
      <c r="CP2496" s="10"/>
      <c r="CQ2496" s="10"/>
      <c r="CR2496" s="10"/>
      <c r="CS2496" s="10"/>
      <c r="CT2496" s="10"/>
      <c r="CU2496" s="10"/>
      <c r="CV2496" s="10"/>
      <c r="CW2496" s="10"/>
      <c r="CX2496" s="10"/>
      <c r="CY2496" s="10"/>
      <c r="CZ2496" s="10"/>
      <c r="DA2496" s="10"/>
      <c r="DB2496" s="10"/>
      <c r="DC2496" s="10"/>
      <c r="DD2496" s="10"/>
      <c r="DE2496" s="10"/>
      <c r="DF2496" s="10"/>
      <c r="DG2496" s="10"/>
      <c r="DH2496" s="10"/>
      <c r="DI2496" s="10"/>
      <c r="DJ2496" s="10"/>
      <c r="DK2496" s="10"/>
      <c r="DL2496" s="10"/>
      <c r="DM2496" s="10"/>
      <c r="DN2496" s="10"/>
      <c r="DO2496" s="10"/>
      <c r="DP2496" s="10"/>
      <c r="DQ2496" s="10"/>
      <c r="DR2496" s="10"/>
      <c r="DS2496" s="10"/>
    </row>
    <row r="2497" spans="1:123" ht="4.05" customHeight="1" x14ac:dyDescent="0.25">
      <c r="A2497" s="75" t="s">
        <v>348</v>
      </c>
      <c r="E2497" s="111"/>
      <c r="F2497" s="112"/>
      <c r="T2497" s="25"/>
      <c r="U2497" s="25"/>
      <c r="V2497" s="25"/>
      <c r="W2497" s="25"/>
      <c r="X2497" s="25"/>
      <c r="Y2497" s="25"/>
      <c r="Z2497" s="25"/>
      <c r="AA2497" s="25"/>
      <c r="AB2497" s="14"/>
      <c r="AC2497" s="14"/>
    </row>
    <row r="2498" spans="1:123" s="5" customFormat="1" x14ac:dyDescent="0.25">
      <c r="A2498" s="75" t="s">
        <v>348</v>
      </c>
      <c r="E2498" s="6"/>
      <c r="G2498" s="8"/>
      <c r="H2498" s="8"/>
      <c r="I2498" s="8"/>
      <c r="J2498" s="8"/>
      <c r="K2498" s="6"/>
      <c r="L2498" s="76"/>
      <c r="M2498" s="76"/>
      <c r="N2498" s="10"/>
      <c r="O2498" s="10"/>
      <c r="P2498" s="70"/>
      <c r="Q2498" s="10"/>
      <c r="R2498" s="10"/>
      <c r="S2498" s="10"/>
      <c r="T2498" s="10"/>
      <c r="U2498" s="10"/>
      <c r="V2498" s="10"/>
      <c r="W2498" s="10"/>
      <c r="X2498" s="10"/>
      <c r="Y2498" s="10"/>
      <c r="Z2498" s="10"/>
      <c r="AA2498" s="10"/>
      <c r="AB2498" s="6"/>
      <c r="AC2498" s="6"/>
      <c r="AD2498" s="14"/>
      <c r="AE2498" s="14"/>
      <c r="AF2498" s="14"/>
      <c r="AG2498" s="14"/>
      <c r="AH2498" s="14"/>
      <c r="AI2498" s="14"/>
      <c r="AJ2498" s="14"/>
      <c r="AK2498" s="14"/>
      <c r="AL2498" s="14"/>
      <c r="AM2498" s="14"/>
      <c r="AN2498" s="25"/>
      <c r="AO2498" s="25"/>
      <c r="AP2498" s="25"/>
      <c r="AQ2498" s="25"/>
      <c r="AR2498" s="25"/>
      <c r="AS2498" s="25"/>
      <c r="AT2498" s="25"/>
      <c r="AU2498" s="25"/>
      <c r="AV2498" s="25"/>
      <c r="AW2498" s="25"/>
      <c r="AX2498" s="25"/>
      <c r="AY2498" s="25"/>
      <c r="AZ2498" s="10"/>
      <c r="BA2498" s="10"/>
      <c r="BB2498" s="10"/>
      <c r="BC2498" s="10"/>
      <c r="BD2498" s="10"/>
      <c r="BE2498" s="10"/>
      <c r="BF2498" s="10"/>
      <c r="BG2498" s="10"/>
      <c r="BH2498" s="10"/>
      <c r="BI2498" s="10"/>
      <c r="BJ2498" s="10"/>
      <c r="BK2498" s="10"/>
      <c r="BL2498" s="10"/>
      <c r="BM2498" s="10"/>
      <c r="BN2498" s="10"/>
      <c r="BO2498" s="10"/>
      <c r="BP2498" s="10"/>
      <c r="BQ2498" s="10"/>
      <c r="BR2498" s="10"/>
      <c r="BS2498" s="10"/>
      <c r="BT2498" s="10"/>
      <c r="BU2498" s="10"/>
      <c r="BV2498" s="10"/>
      <c r="BW2498" s="10"/>
      <c r="BX2498" s="10"/>
      <c r="BY2498" s="10"/>
      <c r="BZ2498" s="10"/>
      <c r="CA2498" s="10"/>
      <c r="CB2498" s="10"/>
      <c r="CC2498" s="10"/>
      <c r="CD2498" s="10"/>
      <c r="CE2498" s="10"/>
      <c r="CF2498" s="10"/>
      <c r="CG2498" s="10"/>
      <c r="CH2498" s="10"/>
      <c r="CI2498" s="10"/>
      <c r="CJ2498" s="10"/>
      <c r="CK2498" s="10"/>
      <c r="CL2498" s="10"/>
      <c r="CM2498" s="10"/>
      <c r="CN2498" s="10"/>
      <c r="CO2498" s="10"/>
      <c r="CP2498" s="10"/>
      <c r="CQ2498" s="10"/>
      <c r="CR2498" s="10"/>
      <c r="CS2498" s="10"/>
      <c r="CT2498" s="10"/>
      <c r="CU2498" s="10"/>
      <c r="CV2498" s="10"/>
      <c r="CW2498" s="10"/>
      <c r="CX2498" s="10"/>
      <c r="CY2498" s="10"/>
      <c r="CZ2498" s="10"/>
      <c r="DA2498" s="10"/>
      <c r="DB2498" s="10"/>
      <c r="DC2498" s="10"/>
      <c r="DD2498" s="10"/>
      <c r="DE2498" s="10"/>
      <c r="DF2498" s="10"/>
      <c r="DG2498" s="10"/>
      <c r="DH2498" s="10"/>
      <c r="DI2498" s="10"/>
      <c r="DJ2498" s="10"/>
      <c r="DK2498" s="10"/>
      <c r="DL2498" s="10"/>
      <c r="DM2498" s="10"/>
      <c r="DN2498" s="10"/>
      <c r="DO2498" s="10"/>
      <c r="DP2498" s="10"/>
      <c r="DQ2498" s="10"/>
      <c r="DR2498" s="10"/>
      <c r="DS2498" s="10"/>
    </row>
    <row r="2499" spans="1:123" ht="22.8" customHeight="1" x14ac:dyDescent="0.35">
      <c r="A2499" s="75" t="s">
        <v>348</v>
      </c>
      <c r="K2499" s="6">
        <v>5015</v>
      </c>
      <c r="L2499" s="77">
        <v>5015</v>
      </c>
      <c r="M2499" s="77"/>
      <c r="N2499" s="78" t="s">
        <v>441</v>
      </c>
      <c r="O2499" s="79"/>
      <c r="S2499" s="58"/>
      <c r="AA2499" s="58"/>
      <c r="AC2499" s="72"/>
      <c r="AK2499" s="65"/>
      <c r="AM2499" s="65"/>
      <c r="AZ2499" s="58"/>
    </row>
    <row r="2500" spans="1:123" x14ac:dyDescent="0.25">
      <c r="A2500" s="75" t="s">
        <v>348</v>
      </c>
    </row>
    <row r="2501" spans="1:123" s="86" customFormat="1" ht="15" customHeight="1" x14ac:dyDescent="0.25">
      <c r="A2501" s="75" t="s">
        <v>348</v>
      </c>
      <c r="B2501" s="80"/>
      <c r="C2501" s="80"/>
      <c r="D2501" s="80"/>
      <c r="E2501" s="81"/>
      <c r="F2501" s="82"/>
      <c r="G2501" s="81"/>
      <c r="H2501" s="81"/>
      <c r="I2501" s="81"/>
      <c r="J2501" s="81"/>
      <c r="K2501" s="81"/>
      <c r="L2501" s="83">
        <f>L2502</f>
        <v>5015</v>
      </c>
      <c r="M2501" s="84" t="s">
        <v>350</v>
      </c>
      <c r="N2501" s="84"/>
      <c r="O2501" s="84"/>
      <c r="P2501" s="84"/>
      <c r="Q2501" s="84"/>
      <c r="R2501" s="84"/>
      <c r="S2501" s="84"/>
      <c r="T2501" s="84"/>
      <c r="U2501" s="84"/>
      <c r="V2501" s="84"/>
      <c r="W2501" s="84"/>
      <c r="X2501" s="84"/>
      <c r="Y2501" s="84"/>
      <c r="Z2501" s="84"/>
      <c r="AA2501" s="84"/>
      <c r="AB2501" s="81"/>
      <c r="AC2501" s="81"/>
      <c r="AD2501" s="14"/>
      <c r="AE2501" s="14"/>
      <c r="AF2501" s="14"/>
      <c r="AG2501" s="14"/>
      <c r="AH2501" s="14"/>
      <c r="AI2501" s="14"/>
      <c r="AJ2501" s="14"/>
      <c r="AK2501" s="14"/>
      <c r="AL2501" s="14"/>
      <c r="AM2501" s="14"/>
      <c r="AN2501" s="85"/>
      <c r="AO2501" s="85"/>
      <c r="AP2501" s="85"/>
      <c r="AQ2501" s="85"/>
      <c r="AR2501" s="85"/>
      <c r="AS2501" s="85"/>
      <c r="AT2501" s="85"/>
      <c r="AU2501" s="85"/>
      <c r="AV2501" s="85"/>
      <c r="AW2501" s="85"/>
      <c r="AX2501" s="85"/>
      <c r="AY2501" s="85"/>
      <c r="AZ2501" s="84"/>
      <c r="BA2501" s="10"/>
      <c r="BB2501" s="10"/>
      <c r="BC2501" s="10"/>
      <c r="BD2501" s="10"/>
      <c r="BE2501" s="10"/>
      <c r="BF2501" s="10"/>
      <c r="BG2501" s="10"/>
      <c r="BH2501" s="10"/>
      <c r="BI2501" s="10"/>
      <c r="BJ2501" s="10"/>
      <c r="BK2501" s="10"/>
      <c r="BL2501" s="10"/>
      <c r="BM2501" s="10"/>
      <c r="BN2501" s="10"/>
      <c r="BO2501" s="10"/>
      <c r="BP2501" s="10"/>
      <c r="BQ2501" s="10"/>
      <c r="BR2501" s="10"/>
      <c r="BS2501" s="10"/>
      <c r="BT2501" s="10"/>
      <c r="BU2501" s="10"/>
      <c r="BV2501" s="10"/>
      <c r="BW2501" s="10"/>
      <c r="BX2501" s="10"/>
      <c r="BY2501" s="10"/>
      <c r="BZ2501" s="10"/>
      <c r="CA2501" s="10"/>
      <c r="CB2501" s="10"/>
      <c r="CC2501" s="10"/>
      <c r="CD2501" s="10"/>
      <c r="CE2501" s="10"/>
      <c r="CF2501" s="10"/>
      <c r="CG2501" s="10"/>
      <c r="CH2501" s="10"/>
      <c r="CI2501" s="10"/>
      <c r="CJ2501" s="10"/>
      <c r="CK2501" s="10"/>
      <c r="CL2501" s="10"/>
      <c r="CM2501" s="10"/>
      <c r="CN2501" s="10"/>
      <c r="CO2501" s="10"/>
      <c r="CP2501" s="10"/>
      <c r="CQ2501" s="10"/>
      <c r="CR2501" s="10"/>
      <c r="CS2501" s="10"/>
      <c r="CT2501" s="10"/>
      <c r="CU2501" s="10"/>
      <c r="CV2501" s="10"/>
      <c r="CW2501" s="10"/>
      <c r="CX2501" s="10"/>
      <c r="CY2501" s="10"/>
      <c r="CZ2501" s="10"/>
      <c r="DA2501" s="10"/>
      <c r="DB2501" s="10"/>
      <c r="DC2501" s="10"/>
      <c r="DD2501" s="10"/>
      <c r="DE2501" s="10"/>
      <c r="DF2501" s="10"/>
      <c r="DG2501" s="10"/>
      <c r="DH2501" s="10"/>
      <c r="DI2501" s="10"/>
      <c r="DJ2501" s="10"/>
      <c r="DK2501" s="10"/>
      <c r="DL2501" s="10"/>
      <c r="DM2501" s="10"/>
      <c r="DN2501" s="10"/>
      <c r="DO2501" s="10"/>
      <c r="DP2501" s="10"/>
      <c r="DQ2501" s="10"/>
      <c r="DR2501" s="10"/>
      <c r="DS2501" s="10"/>
    </row>
    <row r="2502" spans="1:123" s="25" customFormat="1" ht="10.95" customHeight="1" x14ac:dyDescent="0.25">
      <c r="A2502" s="87" t="s">
        <v>348</v>
      </c>
      <c r="B2502" s="88"/>
      <c r="C2502" s="88"/>
      <c r="D2502" s="88"/>
      <c r="E2502" s="89"/>
      <c r="F2502" s="90"/>
      <c r="G2502" s="13"/>
      <c r="H2502" s="13"/>
      <c r="I2502" s="13"/>
      <c r="J2502" s="13"/>
      <c r="K2502" s="14" t="s">
        <v>295</v>
      </c>
      <c r="L2502" s="91">
        <v>5015</v>
      </c>
      <c r="M2502" s="92"/>
      <c r="N2502" s="25" t="str">
        <f>TRIM("    TOTAL DAYS")</f>
        <v>TOTAL DAYS</v>
      </c>
      <c r="P2502" s="70"/>
      <c r="Q2502" s="10"/>
      <c r="R2502" s="85"/>
      <c r="S2502" s="93"/>
      <c r="T2502" s="25">
        <f>AD2502/T$6</f>
        <v>4432.666666666667</v>
      </c>
      <c r="V2502" s="25">
        <f>AF2502/V$6</f>
        <v>4413.5555555555557</v>
      </c>
      <c r="X2502" s="25">
        <f>AH2502/X$6</f>
        <v>2257.1666666666665</v>
      </c>
      <c r="Z2502" s="25">
        <f>AJ2502/Z$6</f>
        <v>4689.666666666667</v>
      </c>
      <c r="AA2502" s="93"/>
      <c r="AB2502" s="14">
        <f>AL2502/AB$6</f>
        <v>0</v>
      </c>
      <c r="AC2502" s="65"/>
      <c r="AD2502" s="14">
        <v>13298</v>
      </c>
      <c r="AE2502" s="14"/>
      <c r="AF2502" s="14">
        <v>39722</v>
      </c>
      <c r="AG2502" s="14"/>
      <c r="AH2502" s="14">
        <v>27086</v>
      </c>
      <c r="AI2502" s="14"/>
      <c r="AJ2502" s="14">
        <v>56276</v>
      </c>
      <c r="AK2502" s="65"/>
      <c r="AL2502" s="14">
        <v>0</v>
      </c>
      <c r="AM2502" s="65"/>
      <c r="AN2502" s="25">
        <v>4455</v>
      </c>
      <c r="AO2502" s="25">
        <v>4372</v>
      </c>
      <c r="AP2502" s="25">
        <v>4513</v>
      </c>
      <c r="AQ2502" s="25">
        <v>4500</v>
      </c>
      <c r="AR2502" s="25">
        <v>4264</v>
      </c>
      <c r="AS2502" s="25">
        <v>4541</v>
      </c>
      <c r="AT2502" s="25">
        <v>4350</v>
      </c>
      <c r="AU2502" s="25">
        <v>4407</v>
      </c>
      <c r="AV2502" s="25">
        <v>4362</v>
      </c>
      <c r="AW2502" s="25">
        <v>4384</v>
      </c>
      <c r="AX2502" s="25">
        <v>4463</v>
      </c>
      <c r="AY2502" s="25">
        <v>4451</v>
      </c>
      <c r="AZ2502" s="93"/>
      <c r="BA2502" s="10"/>
      <c r="BB2502" s="10"/>
      <c r="BC2502" s="10"/>
      <c r="BD2502" s="10"/>
      <c r="BE2502" s="10"/>
      <c r="BF2502" s="10"/>
      <c r="BG2502" s="10"/>
      <c r="BH2502" s="10"/>
      <c r="BI2502" s="10"/>
      <c r="BJ2502" s="10"/>
      <c r="BK2502" s="10"/>
      <c r="BL2502" s="10"/>
      <c r="BM2502" s="10"/>
      <c r="BN2502" s="10"/>
      <c r="BO2502" s="10"/>
      <c r="BP2502" s="10"/>
      <c r="BQ2502" s="10"/>
      <c r="BR2502" s="10"/>
      <c r="BS2502" s="10"/>
      <c r="BT2502" s="10"/>
      <c r="BU2502" s="10"/>
      <c r="BV2502" s="10"/>
      <c r="BW2502" s="10"/>
      <c r="BX2502" s="10"/>
      <c r="BY2502" s="10"/>
      <c r="BZ2502" s="10"/>
      <c r="CA2502" s="10"/>
      <c r="CB2502" s="10"/>
      <c r="CC2502" s="10"/>
      <c r="CD2502" s="10"/>
      <c r="CE2502" s="10"/>
      <c r="CF2502" s="10"/>
      <c r="CG2502" s="10"/>
      <c r="CH2502" s="10"/>
      <c r="CI2502" s="10"/>
      <c r="CJ2502" s="10"/>
      <c r="CK2502" s="10"/>
      <c r="CL2502" s="10"/>
      <c r="CM2502" s="10"/>
      <c r="CN2502" s="10"/>
      <c r="CO2502" s="10"/>
      <c r="CP2502" s="10"/>
      <c r="CQ2502" s="10"/>
      <c r="CR2502" s="10"/>
      <c r="CS2502" s="10"/>
      <c r="CT2502" s="10"/>
      <c r="CU2502" s="10"/>
      <c r="CV2502" s="10"/>
      <c r="CW2502" s="10"/>
      <c r="CX2502" s="10"/>
      <c r="CY2502" s="10"/>
      <c r="CZ2502" s="10"/>
      <c r="DA2502" s="10"/>
      <c r="DB2502" s="10"/>
      <c r="DC2502" s="10"/>
      <c r="DD2502" s="10"/>
      <c r="DE2502" s="10"/>
      <c r="DF2502" s="10"/>
      <c r="DG2502" s="10"/>
      <c r="DH2502" s="10"/>
      <c r="DI2502" s="10"/>
      <c r="DJ2502" s="10"/>
      <c r="DK2502" s="10"/>
      <c r="DL2502" s="10"/>
      <c r="DM2502" s="10"/>
      <c r="DN2502" s="10"/>
      <c r="DO2502" s="10"/>
      <c r="DP2502" s="10"/>
      <c r="DQ2502" s="10"/>
      <c r="DR2502" s="10"/>
      <c r="DS2502" s="10"/>
    </row>
    <row r="2503" spans="1:123" s="25" customFormat="1" ht="10.95" customHeight="1" x14ac:dyDescent="0.25">
      <c r="A2503" s="87" t="s">
        <v>348</v>
      </c>
      <c r="B2503" s="88"/>
      <c r="C2503" s="88"/>
      <c r="D2503" s="88"/>
      <c r="E2503" s="89"/>
      <c r="F2503" s="90"/>
      <c r="G2503" s="13"/>
      <c r="H2503" s="13"/>
      <c r="I2503" s="13"/>
      <c r="J2503" s="13"/>
      <c r="K2503" s="14" t="s">
        <v>299</v>
      </c>
      <c r="L2503" s="91">
        <v>5015</v>
      </c>
      <c r="M2503" s="92"/>
      <c r="N2503" s="25" t="str">
        <f>TRIM("      TOTAL ANCILLARIES")</f>
        <v>TOTAL ANCILLARIES</v>
      </c>
      <c r="P2503" s="70"/>
      <c r="Q2503" s="10"/>
      <c r="R2503" s="85"/>
      <c r="S2503" s="93"/>
      <c r="T2503" s="25">
        <f>AD2503/T$6</f>
        <v>30907.210000000003</v>
      </c>
      <c r="V2503" s="25">
        <f>AF2503/V$6</f>
        <v>31424.04111111111</v>
      </c>
      <c r="X2503" s="25">
        <f>AH2503/X$6</f>
        <v>19550.600833333334</v>
      </c>
      <c r="Z2503" s="25">
        <f>AJ2503/Z$6</f>
        <v>37538.279054999999</v>
      </c>
      <c r="AA2503" s="93"/>
      <c r="AB2503" s="14">
        <f>AL2503/AB$6</f>
        <v>0</v>
      </c>
      <c r="AC2503" s="65"/>
      <c r="AD2503" s="14">
        <v>92721.63</v>
      </c>
      <c r="AE2503" s="14"/>
      <c r="AF2503" s="14">
        <v>282816.37</v>
      </c>
      <c r="AG2503" s="14"/>
      <c r="AH2503" s="14">
        <v>234607.21</v>
      </c>
      <c r="AI2503" s="14"/>
      <c r="AJ2503" s="14">
        <v>450459.34866000002</v>
      </c>
      <c r="AK2503" s="65"/>
      <c r="AL2503" s="14">
        <v>0</v>
      </c>
      <c r="AM2503" s="65"/>
      <c r="AN2503" s="25">
        <v>35331.21</v>
      </c>
      <c r="AO2503" s="25">
        <v>28811.599999999999</v>
      </c>
      <c r="AP2503" s="25">
        <v>45924.54</v>
      </c>
      <c r="AQ2503" s="25">
        <v>46786.21</v>
      </c>
      <c r="AR2503" s="25">
        <v>22660.48</v>
      </c>
      <c r="AS2503" s="25">
        <v>30329.74</v>
      </c>
      <c r="AT2503" s="25">
        <v>34139.74</v>
      </c>
      <c r="AU2503" s="25">
        <v>31147.87</v>
      </c>
      <c r="AV2503" s="25">
        <v>25030.7</v>
      </c>
      <c r="AW2503" s="25">
        <v>31112.03</v>
      </c>
      <c r="AX2503" s="25">
        <v>29203.46</v>
      </c>
      <c r="AY2503" s="25">
        <v>32406.14</v>
      </c>
      <c r="AZ2503" s="93"/>
      <c r="BA2503" s="10"/>
      <c r="BB2503" s="10"/>
      <c r="BC2503" s="10"/>
      <c r="BD2503" s="10"/>
      <c r="BE2503" s="10"/>
      <c r="BF2503" s="10"/>
      <c r="BG2503" s="10"/>
      <c r="BH2503" s="10"/>
      <c r="BI2503" s="10"/>
      <c r="BJ2503" s="10"/>
      <c r="BK2503" s="10"/>
      <c r="BL2503" s="10"/>
      <c r="BM2503" s="10"/>
      <c r="BN2503" s="10"/>
      <c r="BO2503" s="10"/>
      <c r="BP2503" s="10"/>
      <c r="BQ2503" s="10"/>
      <c r="BR2503" s="10"/>
      <c r="BS2503" s="10"/>
      <c r="BT2503" s="10"/>
      <c r="BU2503" s="10"/>
      <c r="BV2503" s="10"/>
      <c r="BW2503" s="10"/>
      <c r="BX2503" s="10"/>
      <c r="BY2503" s="10"/>
      <c r="BZ2503" s="10"/>
      <c r="CA2503" s="10"/>
      <c r="CB2503" s="10"/>
      <c r="CC2503" s="10"/>
      <c r="CD2503" s="10"/>
      <c r="CE2503" s="10"/>
      <c r="CF2503" s="10"/>
      <c r="CG2503" s="10"/>
      <c r="CH2503" s="10"/>
      <c r="CI2503" s="10"/>
      <c r="CJ2503" s="10"/>
      <c r="CK2503" s="10"/>
      <c r="CL2503" s="10"/>
      <c r="CM2503" s="10"/>
      <c r="CN2503" s="10"/>
      <c r="CO2503" s="10"/>
      <c r="CP2503" s="10"/>
      <c r="CQ2503" s="10"/>
      <c r="CR2503" s="10"/>
      <c r="CS2503" s="10"/>
      <c r="CT2503" s="10"/>
      <c r="CU2503" s="10"/>
      <c r="CV2503" s="10"/>
      <c r="CW2503" s="10"/>
      <c r="CX2503" s="10"/>
      <c r="CY2503" s="10"/>
      <c r="CZ2503" s="10"/>
      <c r="DA2503" s="10"/>
      <c r="DB2503" s="10"/>
      <c r="DC2503" s="10"/>
      <c r="DD2503" s="10"/>
      <c r="DE2503" s="10"/>
      <c r="DF2503" s="10"/>
      <c r="DG2503" s="10"/>
      <c r="DH2503" s="10"/>
      <c r="DI2503" s="10"/>
      <c r="DJ2503" s="10"/>
      <c r="DK2503" s="10"/>
      <c r="DL2503" s="10"/>
      <c r="DM2503" s="10"/>
      <c r="DN2503" s="10"/>
      <c r="DO2503" s="10"/>
      <c r="DP2503" s="10"/>
      <c r="DQ2503" s="10"/>
      <c r="DR2503" s="10"/>
      <c r="DS2503" s="10"/>
    </row>
    <row r="2504" spans="1:123" s="25" customFormat="1" ht="10.95" customHeight="1" x14ac:dyDescent="0.25">
      <c r="A2504" s="87" t="s">
        <v>348</v>
      </c>
      <c r="B2504" s="88"/>
      <c r="C2504" s="88"/>
      <c r="D2504" s="88"/>
      <c r="E2504" s="89"/>
      <c r="F2504" s="90"/>
      <c r="G2504" s="13"/>
      <c r="H2504" s="13"/>
      <c r="I2504" s="13"/>
      <c r="J2504" s="13"/>
      <c r="K2504" s="14" t="s">
        <v>301</v>
      </c>
      <c r="L2504" s="91">
        <v>5015</v>
      </c>
      <c r="M2504" s="92"/>
      <c r="N2504" s="25" t="str">
        <f>TRIM("TOTAL REVENUE")</f>
        <v>TOTAL REVENUE</v>
      </c>
      <c r="P2504" s="70"/>
      <c r="Q2504" s="10"/>
      <c r="R2504" s="85"/>
      <c r="S2504" s="93"/>
      <c r="T2504" s="25">
        <f>AD2504/T$6</f>
        <v>1101327.9833333334</v>
      </c>
      <c r="V2504" s="25">
        <f>AF2504/V$6</f>
        <v>1104699.6066666667</v>
      </c>
      <c r="X2504" s="25">
        <f>AH2504/X$6</f>
        <v>579132.87583333335</v>
      </c>
      <c r="Z2504" s="25">
        <f>AJ2504/Z$6</f>
        <v>1234508.1404551666</v>
      </c>
      <c r="AA2504" s="93"/>
      <c r="AB2504" s="14">
        <f>AL2504/AB$6</f>
        <v>0</v>
      </c>
      <c r="AC2504" s="65"/>
      <c r="AD2504" s="14">
        <v>3303983.95</v>
      </c>
      <c r="AE2504" s="14"/>
      <c r="AF2504" s="14">
        <v>9942296.4600000009</v>
      </c>
      <c r="AG2504" s="14"/>
      <c r="AH2504" s="14">
        <v>6949594.5099999998</v>
      </c>
      <c r="AI2504" s="14"/>
      <c r="AJ2504" s="14">
        <v>14814097.685462</v>
      </c>
      <c r="AK2504" s="65"/>
      <c r="AL2504" s="14">
        <v>0</v>
      </c>
      <c r="AM2504" s="65"/>
      <c r="AN2504" s="25">
        <v>1173934.8500000001</v>
      </c>
      <c r="AO2504" s="25">
        <v>1132093.19</v>
      </c>
      <c r="AP2504" s="25">
        <v>1170214.55</v>
      </c>
      <c r="AQ2504" s="25">
        <v>1168051.94</v>
      </c>
      <c r="AR2504" s="25">
        <v>1077580.1299999999</v>
      </c>
      <c r="AS2504" s="25">
        <v>1119049.07</v>
      </c>
      <c r="AT2504" s="25">
        <v>1070521.81</v>
      </c>
      <c r="AU2504" s="25">
        <v>1113894.56</v>
      </c>
      <c r="AV2504" s="25">
        <v>1089215</v>
      </c>
      <c r="AW2504" s="25">
        <v>1071914.05</v>
      </c>
      <c r="AX2504" s="25">
        <v>1114006.3</v>
      </c>
      <c r="AY2504" s="25">
        <v>1118063.6000000001</v>
      </c>
      <c r="AZ2504" s="93"/>
      <c r="BA2504" s="10"/>
      <c r="BB2504" s="10"/>
      <c r="BC2504" s="10"/>
      <c r="BD2504" s="10"/>
      <c r="BE2504" s="10"/>
      <c r="BF2504" s="10"/>
      <c r="BG2504" s="10"/>
      <c r="BH2504" s="10"/>
      <c r="BI2504" s="10"/>
      <c r="BJ2504" s="10"/>
      <c r="BK2504" s="10"/>
      <c r="BL2504" s="10"/>
      <c r="BM2504" s="10"/>
      <c r="BN2504" s="10"/>
      <c r="BO2504" s="10"/>
      <c r="BP2504" s="10"/>
      <c r="BQ2504" s="10"/>
      <c r="BR2504" s="10"/>
      <c r="BS2504" s="10"/>
      <c r="BT2504" s="10"/>
      <c r="BU2504" s="10"/>
      <c r="BV2504" s="10"/>
      <c r="BW2504" s="10"/>
      <c r="BX2504" s="10"/>
      <c r="BY2504" s="10"/>
      <c r="BZ2504" s="10"/>
      <c r="CA2504" s="10"/>
      <c r="CB2504" s="10"/>
      <c r="CC2504" s="10"/>
      <c r="CD2504" s="10"/>
      <c r="CE2504" s="10"/>
      <c r="CF2504" s="10"/>
      <c r="CG2504" s="10"/>
      <c r="CH2504" s="10"/>
      <c r="CI2504" s="10"/>
      <c r="CJ2504" s="10"/>
      <c r="CK2504" s="10"/>
      <c r="CL2504" s="10"/>
      <c r="CM2504" s="10"/>
      <c r="CN2504" s="10"/>
      <c r="CO2504" s="10"/>
      <c r="CP2504" s="10"/>
      <c r="CQ2504" s="10"/>
      <c r="CR2504" s="10"/>
      <c r="CS2504" s="10"/>
      <c r="CT2504" s="10"/>
      <c r="CU2504" s="10"/>
      <c r="CV2504" s="10"/>
      <c r="CW2504" s="10"/>
      <c r="CX2504" s="10"/>
      <c r="CY2504" s="10"/>
      <c r="CZ2504" s="10"/>
      <c r="DA2504" s="10"/>
      <c r="DB2504" s="10"/>
      <c r="DC2504" s="10"/>
      <c r="DD2504" s="10"/>
      <c r="DE2504" s="10"/>
      <c r="DF2504" s="10"/>
      <c r="DG2504" s="10"/>
      <c r="DH2504" s="10"/>
      <c r="DI2504" s="10"/>
      <c r="DJ2504" s="10"/>
      <c r="DK2504" s="10"/>
      <c r="DL2504" s="10"/>
      <c r="DM2504" s="10"/>
      <c r="DN2504" s="10"/>
      <c r="DO2504" s="10"/>
      <c r="DP2504" s="10"/>
      <c r="DQ2504" s="10"/>
      <c r="DR2504" s="10"/>
      <c r="DS2504" s="10"/>
    </row>
    <row r="2505" spans="1:123" s="25" customFormat="1" ht="10.95" customHeight="1" x14ac:dyDescent="0.25">
      <c r="A2505" s="87" t="s">
        <v>348</v>
      </c>
      <c r="B2505" s="88"/>
      <c r="C2505" s="88"/>
      <c r="D2505" s="88"/>
      <c r="E2505" s="89"/>
      <c r="F2505" s="90"/>
      <c r="G2505" s="13"/>
      <c r="H2505" s="13"/>
      <c r="I2505" s="13"/>
      <c r="J2505" s="13"/>
      <c r="K2505" s="14" t="s">
        <v>303</v>
      </c>
      <c r="L2505" s="91">
        <v>5015</v>
      </c>
      <c r="M2505" s="92"/>
      <c r="N2505" s="25" t="str">
        <f>TRIM("      TOTAL EMPLOYEE WAGES")</f>
        <v>TOTAL EMPLOYEE WAGES</v>
      </c>
      <c r="P2505" s="70"/>
      <c r="Q2505" s="10"/>
      <c r="R2505" s="85"/>
      <c r="S2505" s="93"/>
      <c r="T2505" s="25">
        <f>AD2505/T$6</f>
        <v>490509.44666666671</v>
      </c>
      <c r="V2505" s="25">
        <f>AF2505/V$6</f>
        <v>489782.87</v>
      </c>
      <c r="X2505" s="25">
        <f>AH2505/X$6</f>
        <v>249715.68416666667</v>
      </c>
      <c r="Z2505" s="25">
        <f>AJ2505/Z$6</f>
        <v>561645.07739574998</v>
      </c>
      <c r="AA2505" s="93"/>
      <c r="AB2505" s="14">
        <f>AL2505/AB$6</f>
        <v>0</v>
      </c>
      <c r="AC2505" s="65"/>
      <c r="AD2505" s="14">
        <v>1471528.34</v>
      </c>
      <c r="AE2505" s="14"/>
      <c r="AF2505" s="14">
        <v>4408045.83</v>
      </c>
      <c r="AG2505" s="14"/>
      <c r="AH2505" s="14">
        <v>2996588.21</v>
      </c>
      <c r="AI2505" s="14"/>
      <c r="AJ2505" s="14">
        <v>6739740.9287489997</v>
      </c>
      <c r="AK2505" s="65"/>
      <c r="AL2505" s="14">
        <v>0</v>
      </c>
      <c r="AM2505" s="65"/>
      <c r="AN2505" s="25">
        <v>479191.68</v>
      </c>
      <c r="AO2505" s="25">
        <v>510313.48</v>
      </c>
      <c r="AP2505" s="25">
        <v>541122.72</v>
      </c>
      <c r="AQ2505" s="25">
        <v>524812.05000000005</v>
      </c>
      <c r="AR2505" s="25">
        <v>439743.79</v>
      </c>
      <c r="AS2505" s="25">
        <v>504929.89</v>
      </c>
      <c r="AT2505" s="25">
        <v>492101.1</v>
      </c>
      <c r="AU2505" s="25">
        <v>484245.33</v>
      </c>
      <c r="AV2505" s="25">
        <v>490685.33</v>
      </c>
      <c r="AW2505" s="25">
        <v>492926.76</v>
      </c>
      <c r="AX2505" s="25">
        <v>488630.45</v>
      </c>
      <c r="AY2505" s="25">
        <v>489971.13</v>
      </c>
      <c r="AZ2505" s="93"/>
      <c r="BA2505" s="10"/>
      <c r="BB2505" s="10"/>
      <c r="BC2505" s="10"/>
      <c r="BD2505" s="10"/>
      <c r="BE2505" s="10"/>
      <c r="BF2505" s="10"/>
      <c r="BG2505" s="10"/>
      <c r="BH2505" s="10"/>
      <c r="BI2505" s="10"/>
      <c r="BJ2505" s="10"/>
      <c r="BK2505" s="10"/>
      <c r="BL2505" s="10"/>
      <c r="BM2505" s="10"/>
      <c r="BN2505" s="10"/>
      <c r="BO2505" s="10"/>
      <c r="BP2505" s="10"/>
      <c r="BQ2505" s="10"/>
      <c r="BR2505" s="10"/>
      <c r="BS2505" s="10"/>
      <c r="BT2505" s="10"/>
      <c r="BU2505" s="10"/>
      <c r="BV2505" s="10"/>
      <c r="BW2505" s="10"/>
      <c r="BX2505" s="10"/>
      <c r="BY2505" s="10"/>
      <c r="BZ2505" s="10"/>
      <c r="CA2505" s="10"/>
      <c r="CB2505" s="10"/>
      <c r="CC2505" s="10"/>
      <c r="CD2505" s="10"/>
      <c r="CE2505" s="10"/>
      <c r="CF2505" s="10"/>
      <c r="CG2505" s="10"/>
      <c r="CH2505" s="10"/>
      <c r="CI2505" s="10"/>
      <c r="CJ2505" s="10"/>
      <c r="CK2505" s="10"/>
      <c r="CL2505" s="10"/>
      <c r="CM2505" s="10"/>
      <c r="CN2505" s="10"/>
      <c r="CO2505" s="10"/>
      <c r="CP2505" s="10"/>
      <c r="CQ2505" s="10"/>
      <c r="CR2505" s="10"/>
      <c r="CS2505" s="10"/>
      <c r="CT2505" s="10"/>
      <c r="CU2505" s="10"/>
      <c r="CV2505" s="10"/>
      <c r="CW2505" s="10"/>
      <c r="CX2505" s="10"/>
      <c r="CY2505" s="10"/>
      <c r="CZ2505" s="10"/>
      <c r="DA2505" s="10"/>
      <c r="DB2505" s="10"/>
      <c r="DC2505" s="10"/>
      <c r="DD2505" s="10"/>
      <c r="DE2505" s="10"/>
      <c r="DF2505" s="10"/>
      <c r="DG2505" s="10"/>
      <c r="DH2505" s="10"/>
      <c r="DI2505" s="10"/>
      <c r="DJ2505" s="10"/>
      <c r="DK2505" s="10"/>
      <c r="DL2505" s="10"/>
      <c r="DM2505" s="10"/>
      <c r="DN2505" s="10"/>
      <c r="DO2505" s="10"/>
      <c r="DP2505" s="10"/>
      <c r="DQ2505" s="10"/>
      <c r="DR2505" s="10"/>
      <c r="DS2505" s="10"/>
    </row>
    <row r="2506" spans="1:123" s="25" customFormat="1" ht="10.95" customHeight="1" x14ac:dyDescent="0.25">
      <c r="A2506" s="87" t="s">
        <v>348</v>
      </c>
      <c r="B2506" s="88"/>
      <c r="C2506" s="88"/>
      <c r="D2506" s="88"/>
      <c r="E2506" s="89"/>
      <c r="F2506" s="90"/>
      <c r="G2506" s="13"/>
      <c r="H2506" s="13"/>
      <c r="I2506" s="13"/>
      <c r="J2506" s="13"/>
      <c r="K2506" s="14" t="s">
        <v>305</v>
      </c>
      <c r="L2506" s="91">
        <v>5015</v>
      </c>
      <c r="M2506" s="92"/>
      <c r="N2506" s="25" t="str">
        <f>TRIM("TOTAL COMPENSATION")</f>
        <v>TOTAL COMPENSATION</v>
      </c>
      <c r="P2506" s="70"/>
      <c r="Q2506" s="10"/>
      <c r="R2506" s="85"/>
      <c r="S2506" s="93"/>
      <c r="T2506" s="25">
        <f>AD2506/T$6</f>
        <v>490509.44666666671</v>
      </c>
      <c r="V2506" s="25">
        <f>AF2506/V$6</f>
        <v>489782.87</v>
      </c>
      <c r="X2506" s="25">
        <f>AH2506/X$6</f>
        <v>249715.68416666667</v>
      </c>
      <c r="Z2506" s="25">
        <f>AJ2506/Z$6</f>
        <v>561645.07739574998</v>
      </c>
      <c r="AA2506" s="93"/>
      <c r="AB2506" s="14">
        <f>AL2506/AB$6</f>
        <v>0</v>
      </c>
      <c r="AC2506" s="65"/>
      <c r="AD2506" s="14">
        <v>1471528.34</v>
      </c>
      <c r="AE2506" s="14"/>
      <c r="AF2506" s="14">
        <v>4408045.83</v>
      </c>
      <c r="AG2506" s="14"/>
      <c r="AH2506" s="14">
        <v>2996588.21</v>
      </c>
      <c r="AI2506" s="14"/>
      <c r="AJ2506" s="14">
        <v>6739740.9287489997</v>
      </c>
      <c r="AK2506" s="65"/>
      <c r="AL2506" s="14">
        <v>0</v>
      </c>
      <c r="AM2506" s="65"/>
      <c r="AN2506" s="25">
        <v>479191.68</v>
      </c>
      <c r="AO2506" s="25">
        <v>510313.48</v>
      </c>
      <c r="AP2506" s="25">
        <v>541122.72</v>
      </c>
      <c r="AQ2506" s="25">
        <v>524812.05000000005</v>
      </c>
      <c r="AR2506" s="25">
        <v>439743.79</v>
      </c>
      <c r="AS2506" s="25">
        <v>504929.89</v>
      </c>
      <c r="AT2506" s="25">
        <v>492101.1</v>
      </c>
      <c r="AU2506" s="25">
        <v>484245.33</v>
      </c>
      <c r="AV2506" s="25">
        <v>490685.33</v>
      </c>
      <c r="AW2506" s="25">
        <v>492926.76</v>
      </c>
      <c r="AX2506" s="25">
        <v>488630.45</v>
      </c>
      <c r="AY2506" s="25">
        <v>489971.13</v>
      </c>
      <c r="AZ2506" s="93"/>
      <c r="BA2506" s="10"/>
      <c r="BB2506" s="10"/>
      <c r="BC2506" s="10"/>
      <c r="BD2506" s="10"/>
      <c r="BE2506" s="10"/>
      <c r="BF2506" s="10"/>
      <c r="BG2506" s="10"/>
      <c r="BH2506" s="10"/>
      <c r="BI2506" s="10"/>
      <c r="BJ2506" s="10"/>
      <c r="BK2506" s="10"/>
      <c r="BL2506" s="10"/>
      <c r="BM2506" s="10"/>
      <c r="BN2506" s="10"/>
      <c r="BO2506" s="10"/>
      <c r="BP2506" s="10"/>
      <c r="BQ2506" s="10"/>
      <c r="BR2506" s="10"/>
      <c r="BS2506" s="10"/>
      <c r="BT2506" s="10"/>
      <c r="BU2506" s="10"/>
      <c r="BV2506" s="10"/>
      <c r="BW2506" s="10"/>
      <c r="BX2506" s="10"/>
      <c r="BY2506" s="10"/>
      <c r="BZ2506" s="10"/>
      <c r="CA2506" s="10"/>
      <c r="CB2506" s="10"/>
      <c r="CC2506" s="10"/>
      <c r="CD2506" s="10"/>
      <c r="CE2506" s="10"/>
      <c r="CF2506" s="10"/>
      <c r="CG2506" s="10"/>
      <c r="CH2506" s="10"/>
      <c r="CI2506" s="10"/>
      <c r="CJ2506" s="10"/>
      <c r="CK2506" s="10"/>
      <c r="CL2506" s="10"/>
      <c r="CM2506" s="10"/>
      <c r="CN2506" s="10"/>
      <c r="CO2506" s="10"/>
      <c r="CP2506" s="10"/>
      <c r="CQ2506" s="10"/>
      <c r="CR2506" s="10"/>
      <c r="CS2506" s="10"/>
      <c r="CT2506" s="10"/>
      <c r="CU2506" s="10"/>
      <c r="CV2506" s="10"/>
      <c r="CW2506" s="10"/>
      <c r="CX2506" s="10"/>
      <c r="CY2506" s="10"/>
      <c r="CZ2506" s="10"/>
      <c r="DA2506" s="10"/>
      <c r="DB2506" s="10"/>
      <c r="DC2506" s="10"/>
      <c r="DD2506" s="10"/>
      <c r="DE2506" s="10"/>
      <c r="DF2506" s="10"/>
      <c r="DG2506" s="10"/>
      <c r="DH2506" s="10"/>
      <c r="DI2506" s="10"/>
      <c r="DJ2506" s="10"/>
      <c r="DK2506" s="10"/>
      <c r="DL2506" s="10"/>
      <c r="DM2506" s="10"/>
      <c r="DN2506" s="10"/>
      <c r="DO2506" s="10"/>
      <c r="DP2506" s="10"/>
      <c r="DQ2506" s="10"/>
      <c r="DR2506" s="10"/>
      <c r="DS2506" s="10"/>
    </row>
    <row r="2507" spans="1:123" x14ac:dyDescent="0.25">
      <c r="A2507" s="75" t="s">
        <v>348</v>
      </c>
      <c r="L2507" s="94"/>
    </row>
    <row r="2508" spans="1:123" s="86" customFormat="1" ht="15" customHeight="1" x14ac:dyDescent="0.25">
      <c r="A2508" s="75" t="s">
        <v>348</v>
      </c>
      <c r="B2508" s="80"/>
      <c r="C2508" s="80"/>
      <c r="D2508" s="80"/>
      <c r="E2508" s="81"/>
      <c r="F2508" s="82"/>
      <c r="G2508" s="81"/>
      <c r="H2508" s="81"/>
      <c r="I2508" s="81"/>
      <c r="J2508" s="81"/>
      <c r="K2508" s="81"/>
      <c r="L2508" s="83">
        <f>L2509</f>
        <v>5015</v>
      </c>
      <c r="M2508" s="84" t="s">
        <v>351</v>
      </c>
      <c r="N2508" s="84"/>
      <c r="O2508" s="84"/>
      <c r="P2508" s="84"/>
      <c r="Q2508" s="84"/>
      <c r="R2508" s="84"/>
      <c r="S2508" s="84"/>
      <c r="T2508" s="84"/>
      <c r="U2508" s="84"/>
      <c r="V2508" s="84"/>
      <c r="W2508" s="84"/>
      <c r="X2508" s="84"/>
      <c r="Y2508" s="84"/>
      <c r="Z2508" s="84"/>
      <c r="AA2508" s="84"/>
      <c r="AB2508" s="81"/>
      <c r="AC2508" s="81"/>
      <c r="AD2508" s="14"/>
      <c r="AE2508" s="14"/>
      <c r="AF2508" s="14"/>
      <c r="AG2508" s="14"/>
      <c r="AH2508" s="14"/>
      <c r="AI2508" s="14"/>
      <c r="AJ2508" s="14"/>
      <c r="AK2508" s="14"/>
      <c r="AL2508" s="14"/>
      <c r="AM2508" s="14"/>
      <c r="AN2508" s="85"/>
      <c r="AO2508" s="85"/>
      <c r="AP2508" s="85"/>
      <c r="AQ2508" s="85"/>
      <c r="AR2508" s="85"/>
      <c r="AS2508" s="85"/>
      <c r="AT2508" s="85"/>
      <c r="AU2508" s="85"/>
      <c r="AV2508" s="85"/>
      <c r="AW2508" s="85"/>
      <c r="AX2508" s="85"/>
      <c r="AY2508" s="85"/>
      <c r="AZ2508" s="84"/>
      <c r="BA2508" s="10"/>
      <c r="BB2508" s="10"/>
      <c r="BC2508" s="10"/>
      <c r="BD2508" s="10"/>
      <c r="BE2508" s="10"/>
      <c r="BF2508" s="10"/>
      <c r="BG2508" s="10"/>
      <c r="BH2508" s="10"/>
      <c r="BI2508" s="10"/>
      <c r="BJ2508" s="10"/>
      <c r="BK2508" s="10"/>
      <c r="BL2508" s="10"/>
      <c r="BM2508" s="10"/>
      <c r="BN2508" s="10"/>
      <c r="BO2508" s="10"/>
      <c r="BP2508" s="10"/>
      <c r="BQ2508" s="10"/>
      <c r="BR2508" s="10"/>
      <c r="BS2508" s="10"/>
      <c r="BT2508" s="10"/>
      <c r="BU2508" s="10"/>
      <c r="BV2508" s="10"/>
      <c r="BW2508" s="10"/>
      <c r="BX2508" s="10"/>
      <c r="BY2508" s="10"/>
      <c r="BZ2508" s="10"/>
      <c r="CA2508" s="10"/>
      <c r="CB2508" s="10"/>
      <c r="CC2508" s="10"/>
      <c r="CD2508" s="10"/>
      <c r="CE2508" s="10"/>
      <c r="CF2508" s="10"/>
      <c r="CG2508" s="10"/>
      <c r="CH2508" s="10"/>
      <c r="CI2508" s="10"/>
      <c r="CJ2508" s="10"/>
      <c r="CK2508" s="10"/>
      <c r="CL2508" s="10"/>
      <c r="CM2508" s="10"/>
      <c r="CN2508" s="10"/>
      <c r="CO2508" s="10"/>
      <c r="CP2508" s="10"/>
      <c r="CQ2508" s="10"/>
      <c r="CR2508" s="10"/>
      <c r="CS2508" s="10"/>
      <c r="CT2508" s="10"/>
      <c r="CU2508" s="10"/>
      <c r="CV2508" s="10"/>
      <c r="CW2508" s="10"/>
      <c r="CX2508" s="10"/>
      <c r="CY2508" s="10"/>
      <c r="CZ2508" s="10"/>
      <c r="DA2508" s="10"/>
      <c r="DB2508" s="10"/>
      <c r="DC2508" s="10"/>
      <c r="DD2508" s="10"/>
      <c r="DE2508" s="10"/>
      <c r="DF2508" s="10"/>
      <c r="DG2508" s="10"/>
      <c r="DH2508" s="10"/>
      <c r="DI2508" s="10"/>
      <c r="DJ2508" s="10"/>
      <c r="DK2508" s="10"/>
      <c r="DL2508" s="10"/>
      <c r="DM2508" s="10"/>
      <c r="DN2508" s="10"/>
      <c r="DO2508" s="10"/>
      <c r="DP2508" s="10"/>
      <c r="DQ2508" s="10"/>
      <c r="DR2508" s="10"/>
      <c r="DS2508" s="10"/>
    </row>
    <row r="2509" spans="1:123" s="101" customFormat="1" ht="10.95" customHeight="1" x14ac:dyDescent="0.25">
      <c r="A2509" s="75" t="s">
        <v>348</v>
      </c>
      <c r="B2509" s="95" t="str">
        <f t="shared" ref="B2509" si="702">IF(E2509&gt;0,"Bud02 " &amp; C2509 &amp;","&amp;D2509&amp;",'"&amp;E2509&amp;"',"&amp;1*R2509)</f>
        <v>Bud02 2020,5015,'xpr003',0.111744</v>
      </c>
      <c r="C2509" s="96">
        <f t="shared" ref="C2509" si="703">$E$5</f>
        <v>2020</v>
      </c>
      <c r="D2509" s="96">
        <v>5015</v>
      </c>
      <c r="E2509" s="97" t="str">
        <f>K2509</f>
        <v>xpr003</v>
      </c>
      <c r="F2509" s="90"/>
      <c r="G2509" s="98">
        <f>IF(""="",1,SUBSTITUTE(SUBSTITUTE("","xxp","xpp"),"xppm13","xppm08"))</f>
        <v>1</v>
      </c>
      <c r="H2509" s="98">
        <f>IF(""="",1,"")</f>
        <v>1</v>
      </c>
      <c r="I2509" s="98">
        <f>IF(""="",1,IF(LEFT("",1)&lt;&gt;"E","",1))</f>
        <v>1</v>
      </c>
      <c r="J2509" s="98">
        <f>IF(""="",1,IF(LEFT("",1)="E","",1))</f>
        <v>1</v>
      </c>
      <c r="K2509" s="99" t="s">
        <v>352</v>
      </c>
      <c r="L2509" s="91">
        <v>5015</v>
      </c>
      <c r="M2509" s="100" t="str">
        <f>IF(LEFT($G2509,4)="xppm","*","")</f>
        <v/>
      </c>
      <c r="N2509" s="101" t="str">
        <f>UPPER(TRIM("        NON_PRODUCTIVE RATE (NON-EXEMPT)"))</f>
        <v>NON_PRODUCTIVE RATE (NON-EXEMPT)</v>
      </c>
      <c r="P2509" s="102"/>
      <c r="R2509" s="103">
        <f>IFERROR(IF(1*AB2509&gt;0,AB2509,Z2509),Z2509)</f>
        <v>0.111744</v>
      </c>
      <c r="S2509" s="104"/>
      <c r="T2509" s="105">
        <f>IFERROR(IF(LEFT($G2509,4)="xppm",AD2509/VLOOKUP($G2509,$K$11:$Z$28,T$1,0),IF(LEFT($J2509,1)="E",AD2509/VLOOKUP($J2509,$K$11:$Z$28,T$1,0),AD2509/T$6)),"")</f>
        <v>0</v>
      </c>
      <c r="U2509" s="105"/>
      <c r="V2509" s="105">
        <f>IFERROR(IF(LEFT($G2509,4)="xppm",AF2509/VLOOKUP($G2509,$K$11:$Z$28,V$1,0),IF(LEFT($J2509,1)="E",AF2509/VLOOKUP($J2509,$K$11:$Z$28,V$1,0),AF2509/V$6)),"")</f>
        <v>0</v>
      </c>
      <c r="W2509" s="105"/>
      <c r="X2509" s="105">
        <f>IFERROR(IF(LEFT($G2509,4)="xppm",AH2509/VLOOKUP($G2509,$K$11:$Z$28,X$1,0),IF(LEFT($J2509,1)="E",AH2509/VLOOKUP($J2509,$K$11:$Z$28,X$1,0),AH2509/X$6)),"")</f>
        <v>0</v>
      </c>
      <c r="Y2509" s="105"/>
      <c r="Z2509" s="105">
        <f>IFERROR(IF(LEFT($G2509,4)="xppm",AJ2509/VLOOKUP($G2509,$K$11:$Z$28,Z$1,0),IF(LEFT($J2509,1)="E",AJ2509/VLOOKUP($J2509,$K$11:$Z$28,Z$1,0),AJ2509/Z$6)),"")</f>
        <v>0.111744</v>
      </c>
      <c r="AA2509" s="104"/>
      <c r="AB2509" s="106">
        <f>IFERROR(IF(LEFT($G2509,4)="xppm",AL2509/VLOOKUP($G2509,$K$11:$Z$28,AB$1,0),IF(LEFT($J2509,1)="E",AL2509/VLOOKUP($J2509,$K$11:$AB$28,AB$1,0),AL2509/AB$6)),"")</f>
        <v>0</v>
      </c>
      <c r="AC2509" s="107"/>
      <c r="AD2509" s="106"/>
      <c r="AE2509" s="106"/>
      <c r="AF2509" s="106"/>
      <c r="AG2509" s="106"/>
      <c r="AH2509" s="106"/>
      <c r="AI2509" s="106"/>
      <c r="AJ2509" s="106">
        <v>1.3409279999999999</v>
      </c>
      <c r="AK2509" s="107"/>
      <c r="AL2509" s="106">
        <v>0</v>
      </c>
      <c r="AM2509" s="107"/>
      <c r="AN2509" s="105"/>
      <c r="AO2509" s="105"/>
      <c r="AP2509" s="105"/>
      <c r="AQ2509" s="105"/>
      <c r="AR2509" s="105"/>
      <c r="AS2509" s="105"/>
      <c r="AT2509" s="105"/>
      <c r="AU2509" s="105"/>
      <c r="AV2509" s="105"/>
      <c r="AW2509" s="105"/>
      <c r="AX2509" s="105"/>
      <c r="AY2509" s="105"/>
      <c r="AZ2509" s="108"/>
      <c r="BA2509" s="10"/>
      <c r="BB2509" s="10"/>
      <c r="BC2509" s="10"/>
      <c r="BD2509" s="10"/>
      <c r="BE2509" s="10"/>
      <c r="BF2509" s="10"/>
      <c r="BG2509" s="10"/>
      <c r="BH2509" s="10"/>
      <c r="BI2509" s="10"/>
      <c r="BJ2509" s="10"/>
      <c r="BK2509" s="10"/>
      <c r="BL2509" s="10"/>
      <c r="BM2509" s="10"/>
      <c r="BN2509" s="10"/>
      <c r="BO2509" s="10"/>
      <c r="BP2509" s="10"/>
      <c r="BQ2509" s="10"/>
      <c r="BR2509" s="10"/>
      <c r="BS2509" s="10"/>
      <c r="BT2509" s="10"/>
      <c r="BU2509" s="10"/>
      <c r="BV2509" s="10"/>
      <c r="BW2509" s="10"/>
      <c r="BX2509" s="10"/>
      <c r="BY2509" s="10"/>
      <c r="BZ2509" s="10"/>
      <c r="CA2509" s="10"/>
      <c r="CB2509" s="10"/>
      <c r="CC2509" s="10"/>
      <c r="CD2509" s="10"/>
      <c r="CE2509" s="10"/>
      <c r="CF2509" s="10"/>
      <c r="CG2509" s="10"/>
      <c r="CH2509" s="10"/>
      <c r="CI2509" s="10"/>
      <c r="CJ2509" s="10"/>
      <c r="CK2509" s="10"/>
      <c r="CL2509" s="10"/>
      <c r="CM2509" s="10"/>
      <c r="CN2509" s="10"/>
      <c r="CO2509" s="10"/>
      <c r="CP2509" s="10"/>
      <c r="CQ2509" s="10"/>
      <c r="CR2509" s="10"/>
      <c r="CS2509" s="10"/>
      <c r="CT2509" s="10"/>
      <c r="CU2509" s="10"/>
      <c r="CV2509" s="10"/>
      <c r="CW2509" s="10"/>
      <c r="CX2509" s="10"/>
      <c r="CY2509" s="10"/>
      <c r="CZ2509" s="10"/>
      <c r="DA2509" s="10"/>
      <c r="DB2509" s="10"/>
      <c r="DC2509" s="10"/>
      <c r="DD2509" s="10"/>
      <c r="DE2509" s="10"/>
      <c r="DF2509" s="10"/>
      <c r="DG2509" s="10"/>
      <c r="DH2509" s="10"/>
      <c r="DI2509" s="10"/>
      <c r="DJ2509" s="10"/>
      <c r="DK2509" s="10"/>
      <c r="DL2509" s="10"/>
      <c r="DM2509" s="10"/>
      <c r="DN2509" s="10"/>
      <c r="DO2509" s="10"/>
      <c r="DP2509" s="10"/>
      <c r="DQ2509" s="10"/>
      <c r="DR2509" s="10"/>
      <c r="DS2509" s="10"/>
    </row>
    <row r="2510" spans="1:123" s="101" customFormat="1" ht="10.95" customHeight="1" x14ac:dyDescent="0.25">
      <c r="A2510" s="75" t="s">
        <v>348</v>
      </c>
      <c r="B2510" s="95" t="str">
        <f>IF(E2510&gt;0,"Bud02 " &amp; C2510 &amp;","&amp;D2510&amp;",'"&amp;E2510&amp;"',"&amp;1*R2510)</f>
        <v>Bud02 2020,5015,'xpr007',0</v>
      </c>
      <c r="C2510" s="96">
        <f>$E$5</f>
        <v>2020</v>
      </c>
      <c r="D2510" s="96">
        <v>5015</v>
      </c>
      <c r="E2510" s="97" t="str">
        <f>K2510</f>
        <v>xpr007</v>
      </c>
      <c r="F2510" s="90"/>
      <c r="G2510" s="98">
        <f>IF(""="",1,SUBSTITUTE(SUBSTITUTE("","xxp","xpp"),"xppm13","xppm08"))</f>
        <v>1</v>
      </c>
      <c r="H2510" s="98">
        <f>IF(""="",1,"")</f>
        <v>1</v>
      </c>
      <c r="I2510" s="98">
        <f>IF(""="",1,IF(LEFT("",1)&lt;&gt;"E","",1))</f>
        <v>1</v>
      </c>
      <c r="J2510" s="98">
        <f>IF(""="",1,IF(LEFT("",1)="E","",1))</f>
        <v>1</v>
      </c>
      <c r="K2510" s="99" t="s">
        <v>353</v>
      </c>
      <c r="L2510" s="91">
        <v>5015</v>
      </c>
      <c r="M2510" s="100" t="str">
        <f>IF(LEFT($G2510,4)="xppm","*","")</f>
        <v/>
      </c>
      <c r="N2510" s="101" t="str">
        <f>UPPER(TRIM("        NON_PRODUCTIVE RATE (EXEMPT)"))</f>
        <v>NON_PRODUCTIVE RATE (EXEMPT)</v>
      </c>
      <c r="P2510" s="102"/>
      <c r="R2510" s="103">
        <f>IFERROR(IF(1*AB2510&gt;0,AB2510,Z2510),Z2510)</f>
        <v>0</v>
      </c>
      <c r="S2510" s="104"/>
      <c r="T2510" s="105">
        <f>IFERROR(IF(LEFT($G2510,4)="xppm",AD2510/VLOOKUP($G2510,$K$11:$Z$28,T$1,0),IF(LEFT($J2510,1)="E",AD2510/VLOOKUP($J2510,$K$11:$Z$28,T$1,0),AD2510/T$6)),"")</f>
        <v>0</v>
      </c>
      <c r="U2510" s="105"/>
      <c r="V2510" s="105">
        <f>IFERROR(IF(LEFT($G2510,4)="xppm",AF2510/VLOOKUP($G2510,$K$11:$Z$28,V$1,0),IF(LEFT($J2510,1)="E",AF2510/VLOOKUP($J2510,$K$11:$Z$28,V$1,0),AF2510/V$6)),"")</f>
        <v>0</v>
      </c>
      <c r="W2510" s="105"/>
      <c r="X2510" s="105">
        <f>IFERROR(IF(LEFT($G2510,4)="xppm",AH2510/VLOOKUP($G2510,$K$11:$Z$28,X$1,0),IF(LEFT($J2510,1)="E",AH2510/VLOOKUP($J2510,$K$11:$Z$28,X$1,0),AH2510/X$6)),"")</f>
        <v>0</v>
      </c>
      <c r="Y2510" s="105"/>
      <c r="Z2510" s="105">
        <f>IFERROR(IF(LEFT($G2510,4)="xppm",AJ2510/VLOOKUP($G2510,$K$11:$Z$28,Z$1,0),IF(LEFT($J2510,1)="E",AJ2510/VLOOKUP($J2510,$K$11:$Z$28,Z$1,0),AJ2510/Z$6)),"")</f>
        <v>0</v>
      </c>
      <c r="AA2510" s="104"/>
      <c r="AB2510" s="106">
        <f>IFERROR(IF(LEFT($G2510,4)="xppm",AL2510/VLOOKUP($G2510,$K$11:$Z$28,AB$1,0),IF(LEFT($J2510,1)="E",AL2510/VLOOKUP($J2510,$K$11:$AB$28,AB$1,0),AL2510/AB$6)),"")</f>
        <v>0</v>
      </c>
      <c r="AC2510" s="107"/>
      <c r="AD2510" s="106"/>
      <c r="AE2510" s="106"/>
      <c r="AF2510" s="106"/>
      <c r="AG2510" s="106"/>
      <c r="AH2510" s="106"/>
      <c r="AI2510" s="106"/>
      <c r="AJ2510" s="106">
        <v>0</v>
      </c>
      <c r="AK2510" s="107"/>
      <c r="AL2510" s="106">
        <v>0</v>
      </c>
      <c r="AM2510" s="107"/>
      <c r="AN2510" s="105"/>
      <c r="AO2510" s="105"/>
      <c r="AP2510" s="105"/>
      <c r="AQ2510" s="105"/>
      <c r="AR2510" s="105"/>
      <c r="AS2510" s="105"/>
      <c r="AT2510" s="105"/>
      <c r="AU2510" s="105"/>
      <c r="AV2510" s="105"/>
      <c r="AW2510" s="105"/>
      <c r="AX2510" s="105"/>
      <c r="AY2510" s="105"/>
      <c r="AZ2510" s="108"/>
      <c r="BA2510" s="10"/>
      <c r="BB2510" s="10"/>
      <c r="BC2510" s="10"/>
      <c r="BD2510" s="10"/>
      <c r="BE2510" s="10"/>
      <c r="BF2510" s="10"/>
      <c r="BG2510" s="10"/>
      <c r="BH2510" s="10"/>
      <c r="BI2510" s="10"/>
      <c r="BJ2510" s="10"/>
      <c r="BK2510" s="10"/>
      <c r="BL2510" s="10"/>
      <c r="BM2510" s="10"/>
      <c r="BN2510" s="10"/>
      <c r="BO2510" s="10"/>
      <c r="BP2510" s="10"/>
      <c r="BQ2510" s="10"/>
      <c r="BR2510" s="10"/>
      <c r="BS2510" s="10"/>
      <c r="BT2510" s="10"/>
      <c r="BU2510" s="10"/>
      <c r="BV2510" s="10"/>
      <c r="BW2510" s="10"/>
      <c r="BX2510" s="10"/>
      <c r="BY2510" s="10"/>
      <c r="BZ2510" s="10"/>
      <c r="CA2510" s="10"/>
      <c r="CB2510" s="10"/>
      <c r="CC2510" s="10"/>
      <c r="CD2510" s="10"/>
      <c r="CE2510" s="10"/>
      <c r="CF2510" s="10"/>
      <c r="CG2510" s="10"/>
      <c r="CH2510" s="10"/>
      <c r="CI2510" s="10"/>
      <c r="CJ2510" s="10"/>
      <c r="CK2510" s="10"/>
      <c r="CL2510" s="10"/>
      <c r="CM2510" s="10"/>
      <c r="CN2510" s="10"/>
      <c r="CO2510" s="10"/>
      <c r="CP2510" s="10"/>
      <c r="CQ2510" s="10"/>
      <c r="CR2510" s="10"/>
      <c r="CS2510" s="10"/>
      <c r="CT2510" s="10"/>
      <c r="CU2510" s="10"/>
      <c r="CV2510" s="10"/>
      <c r="CW2510" s="10"/>
      <c r="CX2510" s="10"/>
      <c r="CY2510" s="10"/>
      <c r="CZ2510" s="10"/>
      <c r="DA2510" s="10"/>
      <c r="DB2510" s="10"/>
      <c r="DC2510" s="10"/>
      <c r="DD2510" s="10"/>
      <c r="DE2510" s="10"/>
      <c r="DF2510" s="10"/>
      <c r="DG2510" s="10"/>
      <c r="DH2510" s="10"/>
      <c r="DI2510" s="10"/>
      <c r="DJ2510" s="10"/>
      <c r="DK2510" s="10"/>
      <c r="DL2510" s="10"/>
      <c r="DM2510" s="10"/>
      <c r="DN2510" s="10"/>
      <c r="DO2510" s="10"/>
      <c r="DP2510" s="10"/>
      <c r="DQ2510" s="10"/>
      <c r="DR2510" s="10"/>
      <c r="DS2510" s="10"/>
    </row>
    <row r="2511" spans="1:123" x14ac:dyDescent="0.25">
      <c r="A2511" s="75" t="s">
        <v>348</v>
      </c>
      <c r="L2511" s="94"/>
    </row>
    <row r="2512" spans="1:123" s="86" customFormat="1" ht="15" customHeight="1" x14ac:dyDescent="0.25">
      <c r="A2512" s="75" t="s">
        <v>348</v>
      </c>
      <c r="B2512" s="80"/>
      <c r="C2512" s="80"/>
      <c r="D2512" s="80"/>
      <c r="E2512" s="81"/>
      <c r="F2512" s="82"/>
      <c r="G2512" s="81"/>
      <c r="H2512" s="81"/>
      <c r="I2512" s="81"/>
      <c r="J2512" s="81"/>
      <c r="K2512" s="81"/>
      <c r="L2512" s="83">
        <f>L2513</f>
        <v>5015</v>
      </c>
      <c r="M2512" s="84" t="s">
        <v>354</v>
      </c>
      <c r="N2512" s="84"/>
      <c r="O2512" s="84"/>
      <c r="P2512" s="84"/>
      <c r="Q2512" s="84"/>
      <c r="R2512" s="84"/>
      <c r="S2512" s="84"/>
      <c r="T2512" s="84"/>
      <c r="U2512" s="84"/>
      <c r="V2512" s="84"/>
      <c r="W2512" s="84"/>
      <c r="X2512" s="84"/>
      <c r="Y2512" s="84"/>
      <c r="Z2512" s="84"/>
      <c r="AA2512" s="84"/>
      <c r="AB2512" s="81"/>
      <c r="AC2512" s="81"/>
      <c r="AD2512" s="14"/>
      <c r="AE2512" s="14"/>
      <c r="AF2512" s="14"/>
      <c r="AG2512" s="14"/>
      <c r="AH2512" s="14"/>
      <c r="AI2512" s="14"/>
      <c r="AJ2512" s="14"/>
      <c r="AK2512" s="14"/>
      <c r="AL2512" s="14"/>
      <c r="AM2512" s="14"/>
      <c r="AN2512" s="85"/>
      <c r="AO2512" s="85"/>
      <c r="AP2512" s="85"/>
      <c r="AQ2512" s="85"/>
      <c r="AR2512" s="85"/>
      <c r="AS2512" s="85"/>
      <c r="AT2512" s="85"/>
      <c r="AU2512" s="85"/>
      <c r="AV2512" s="85"/>
      <c r="AW2512" s="85"/>
      <c r="AX2512" s="85"/>
      <c r="AY2512" s="85"/>
      <c r="AZ2512" s="84"/>
      <c r="BA2512" s="10"/>
      <c r="BB2512" s="10"/>
      <c r="BC2512" s="10"/>
      <c r="BD2512" s="10"/>
      <c r="BE2512" s="10"/>
      <c r="BF2512" s="10"/>
      <c r="BG2512" s="10"/>
      <c r="BH2512" s="10"/>
      <c r="BI2512" s="10"/>
      <c r="BJ2512" s="10"/>
      <c r="BK2512" s="10"/>
      <c r="BL2512" s="10"/>
      <c r="BM2512" s="10"/>
      <c r="BN2512" s="10"/>
      <c r="BO2512" s="10"/>
      <c r="BP2512" s="10"/>
      <c r="BQ2512" s="10"/>
      <c r="BR2512" s="10"/>
      <c r="BS2512" s="10"/>
      <c r="BT2512" s="10"/>
      <c r="BU2512" s="10"/>
      <c r="BV2512" s="10"/>
      <c r="BW2512" s="10"/>
      <c r="BX2512" s="10"/>
      <c r="BY2512" s="10"/>
      <c r="BZ2512" s="10"/>
      <c r="CA2512" s="10"/>
      <c r="CB2512" s="10"/>
      <c r="CC2512" s="10"/>
      <c r="CD2512" s="10"/>
      <c r="CE2512" s="10"/>
      <c r="CF2512" s="10"/>
      <c r="CG2512" s="10"/>
      <c r="CH2512" s="10"/>
      <c r="CI2512" s="10"/>
      <c r="CJ2512" s="10"/>
      <c r="CK2512" s="10"/>
      <c r="CL2512" s="10"/>
      <c r="CM2512" s="10"/>
      <c r="CN2512" s="10"/>
      <c r="CO2512" s="10"/>
      <c r="CP2512" s="10"/>
      <c r="CQ2512" s="10"/>
      <c r="CR2512" s="10"/>
      <c r="CS2512" s="10"/>
      <c r="CT2512" s="10"/>
      <c r="CU2512" s="10"/>
      <c r="CV2512" s="10"/>
      <c r="CW2512" s="10"/>
      <c r="CX2512" s="10"/>
      <c r="CY2512" s="10"/>
      <c r="CZ2512" s="10"/>
      <c r="DA2512" s="10"/>
      <c r="DB2512" s="10"/>
      <c r="DC2512" s="10"/>
      <c r="DD2512" s="10"/>
      <c r="DE2512" s="10"/>
      <c r="DF2512" s="10"/>
      <c r="DG2512" s="10"/>
      <c r="DH2512" s="10"/>
      <c r="DI2512" s="10"/>
      <c r="DJ2512" s="10"/>
      <c r="DK2512" s="10"/>
      <c r="DL2512" s="10"/>
      <c r="DM2512" s="10"/>
      <c r="DN2512" s="10"/>
      <c r="DO2512" s="10"/>
      <c r="DP2512" s="10"/>
      <c r="DQ2512" s="10"/>
      <c r="DR2512" s="10"/>
      <c r="DS2512" s="10"/>
    </row>
    <row r="2513" spans="1:123" s="101" customFormat="1" ht="10.95" customHeight="1" x14ac:dyDescent="0.25">
      <c r="A2513" s="75" t="s">
        <v>348</v>
      </c>
      <c r="B2513" s="95" t="str">
        <f t="shared" ref="B2513:B2516" si="704">IF(E2513&gt;0,"Bud02 " &amp; C2513 &amp;","&amp;D2513&amp;",'"&amp;E2513&amp;"',"&amp;1*R2513)</f>
        <v>Bud02 2020,5015,'xpr005',0.00254191106113132</v>
      </c>
      <c r="C2513" s="96">
        <f t="shared" ref="C2513:C2516" si="705">$E$5</f>
        <v>2020</v>
      </c>
      <c r="D2513" s="96">
        <v>5015</v>
      </c>
      <c r="E2513" s="97" t="str">
        <f>IF(LEFT(H2513,1) = "x",H2513,F2513)</f>
        <v>xpr005</v>
      </c>
      <c r="F2513" s="90">
        <v>500000</v>
      </c>
      <c r="G2513" s="98">
        <f>IF(""="",1,SUBSTITUTE(SUBSTITUTE("","xxp","xpp"),"xppm13","xppm08"))</f>
        <v>1</v>
      </c>
      <c r="H2513" s="98" t="str">
        <f>IF("xpr005"="",1,"xpr005")</f>
        <v>xpr005</v>
      </c>
      <c r="I2513" s="98">
        <f>IF("Ew57z"="",1,IF(LEFT("Ew57z",1)&lt;&gt;"E","Ew57z",1))</f>
        <v>1</v>
      </c>
      <c r="J2513" s="98" t="str">
        <f>IF("Ew57z"="",1,IF(LEFT("Ew57z",1)="E","Ew57z",1))</f>
        <v>Ew57z</v>
      </c>
      <c r="K2513" s="99" t="s">
        <v>355</v>
      </c>
      <c r="L2513" s="91">
        <v>5015</v>
      </c>
      <c r="M2513" s="100" t="str">
        <f>IF(LEFT($G2513,4)="xppm","*","")</f>
        <v/>
      </c>
      <c r="N2513" s="101" t="str">
        <f>UPPER(TRIM("          PAYROLL TAXES"))</f>
        <v>PAYROLL TAXES</v>
      </c>
      <c r="P2513" s="102" t="s">
        <v>356</v>
      </c>
      <c r="R2513" s="109">
        <f>IFERROR(IF(1*AB2513&gt;0,AB2513,V2513),V2513)</f>
        <v>2.5419110611313183E-3</v>
      </c>
      <c r="S2513" s="108"/>
      <c r="T2513" s="101">
        <f>IFERROR(IF(LEFT($G2513,4)="xppm",AD2513/VLOOKUP($G2513,$K$11:$Z$28,T$1,0),IF(LEFT($J2513,1)="E",AD2513/VLOOKUP($J2513,$K$11:$Z$28,T$1,0),AD2513/T$6)),"")</f>
        <v>2.3600833709207241E-3</v>
      </c>
      <c r="V2513" s="101">
        <f>IFERROR(IF(LEFT($G2513,4)="xppm",AF2513/VLOOKUP($G2513,$K$11:$Z$28,V$1,0),IF(LEFT($J2513,1)="E",AF2513/VLOOKUP($J2513,$K$11:$Z$28,V$1,0),AF2513/V$6)),"")</f>
        <v>2.5419110611313183E-3</v>
      </c>
      <c r="X2513" s="101">
        <f>IFERROR(IF(LEFT($G2513,4)="xppm",AH2513/VLOOKUP($G2513,$K$11:$Z$28,X$1,0),IF(LEFT($J2513,1)="E",AH2513/VLOOKUP($J2513,$K$11:$Z$28,X$1,0),AH2513/X$6)),"")</f>
        <v>1.62829530558446E-3</v>
      </c>
      <c r="Z2513" s="101">
        <f>IFERROR(IF(LEFT($G2513,4)="xppm",AJ2513/VLOOKUP($G2513,$K$11:$Z$28,Z$1,0),IF(LEFT($J2513,1)="E",AJ2513/VLOOKUP($J2513,$K$11:$Z$28,Z$1,0),AJ2513/Z$6)),"")</f>
        <v>3.0979182559452492E-3</v>
      </c>
      <c r="AA2513" s="108"/>
      <c r="AB2513" s="99" t="str">
        <f>IFERROR(IF(LEFT($G2513,4)="xppm",AL2513/VLOOKUP($G2513,$K$11:$Z$28,AB$1,0),IF(LEFT($J2513,1)="E",AL2513/VLOOKUP($J2513,$K$11:$AB$28,AB$1,0),AL2513/AB$6)),"")</f>
        <v/>
      </c>
      <c r="AC2513" s="110"/>
      <c r="AD2513" s="14">
        <v>114246.68</v>
      </c>
      <c r="AE2513" s="14"/>
      <c r="AF2513" s="14">
        <v>363169.45</v>
      </c>
      <c r="AG2513" s="14"/>
      <c r="AH2513" s="14">
        <v>250601.35</v>
      </c>
      <c r="AI2513" s="14"/>
      <c r="AJ2513" s="14">
        <v>560855.453889</v>
      </c>
      <c r="AK2513" s="65"/>
      <c r="AL2513" s="14">
        <v>0</v>
      </c>
      <c r="AM2513" s="65"/>
      <c r="AN2513" s="25">
        <v>41315.81</v>
      </c>
      <c r="AO2513" s="25">
        <v>42125.56</v>
      </c>
      <c r="AP2513" s="25">
        <v>43340.46</v>
      </c>
      <c r="AQ2513" s="25">
        <v>51559.62</v>
      </c>
      <c r="AR2513" s="25">
        <v>40453.56</v>
      </c>
      <c r="AS2513" s="25">
        <v>41767.949999999997</v>
      </c>
      <c r="AT2513" s="25">
        <v>38984.959999999999</v>
      </c>
      <c r="AU2513" s="25">
        <v>38201.519999999997</v>
      </c>
      <c r="AV2513" s="25">
        <v>37955.160000000003</v>
      </c>
      <c r="AW2513" s="25">
        <v>38431.35</v>
      </c>
      <c r="AX2513" s="25">
        <v>38581.440000000002</v>
      </c>
      <c r="AY2513" s="25">
        <v>37233.89</v>
      </c>
      <c r="AZ2513" s="108"/>
      <c r="BA2513" s="10"/>
      <c r="BB2513" s="10"/>
      <c r="BC2513" s="10"/>
      <c r="BD2513" s="10"/>
      <c r="BE2513" s="10"/>
      <c r="BF2513" s="10"/>
      <c r="BG2513" s="10"/>
      <c r="BH2513" s="10"/>
      <c r="BI2513" s="10"/>
      <c r="BJ2513" s="10"/>
      <c r="BK2513" s="10"/>
      <c r="BL2513" s="10"/>
      <c r="BM2513" s="10"/>
      <c r="BN2513" s="10"/>
      <c r="BO2513" s="10"/>
      <c r="BP2513" s="10"/>
      <c r="BQ2513" s="10"/>
      <c r="BR2513" s="10"/>
      <c r="BS2513" s="10"/>
      <c r="BT2513" s="10"/>
      <c r="BU2513" s="10"/>
      <c r="BV2513" s="10"/>
      <c r="BW2513" s="10"/>
      <c r="BX2513" s="10"/>
      <c r="BY2513" s="10"/>
      <c r="BZ2513" s="10"/>
      <c r="CA2513" s="10"/>
      <c r="CB2513" s="10"/>
      <c r="CC2513" s="10"/>
      <c r="CD2513" s="10"/>
      <c r="CE2513" s="10"/>
      <c r="CF2513" s="10"/>
      <c r="CG2513" s="10"/>
      <c r="CH2513" s="10"/>
      <c r="CI2513" s="10"/>
      <c r="CJ2513" s="10"/>
      <c r="CK2513" s="10"/>
      <c r="CL2513" s="10"/>
      <c r="CM2513" s="10"/>
      <c r="CN2513" s="10"/>
      <c r="CO2513" s="10"/>
      <c r="CP2513" s="10"/>
      <c r="CQ2513" s="10"/>
      <c r="CR2513" s="10"/>
      <c r="CS2513" s="10"/>
      <c r="CT2513" s="10"/>
      <c r="CU2513" s="10"/>
      <c r="CV2513" s="10"/>
      <c r="CW2513" s="10"/>
      <c r="CX2513" s="10"/>
      <c r="CY2513" s="10"/>
      <c r="CZ2513" s="10"/>
      <c r="DA2513" s="10"/>
      <c r="DB2513" s="10"/>
      <c r="DC2513" s="10"/>
      <c r="DD2513" s="10"/>
      <c r="DE2513" s="10"/>
      <c r="DF2513" s="10"/>
      <c r="DG2513" s="10"/>
      <c r="DH2513" s="10"/>
      <c r="DI2513" s="10"/>
      <c r="DJ2513" s="10"/>
      <c r="DK2513" s="10"/>
      <c r="DL2513" s="10"/>
      <c r="DM2513" s="10"/>
      <c r="DN2513" s="10"/>
      <c r="DO2513" s="10"/>
      <c r="DP2513" s="10"/>
      <c r="DQ2513" s="10"/>
      <c r="DR2513" s="10"/>
      <c r="DS2513" s="10"/>
    </row>
    <row r="2514" spans="1:123" s="101" customFormat="1" ht="10.95" customHeight="1" x14ac:dyDescent="0.25">
      <c r="A2514" s="75" t="s">
        <v>348</v>
      </c>
      <c r="B2514" s="95" t="str">
        <f t="shared" si="704"/>
        <v>Bud02 2020,5015,'xpr002',0.00107190778761309</v>
      </c>
      <c r="C2514" s="96">
        <f t="shared" si="705"/>
        <v>2020</v>
      </c>
      <c r="D2514" s="96">
        <v>5015</v>
      </c>
      <c r="E2514" s="97" t="str">
        <f>IF(LEFT(H2514,1) = "x",H2514,F2514)</f>
        <v>xpr002</v>
      </c>
      <c r="F2514" s="90">
        <v>501100</v>
      </c>
      <c r="G2514" s="98">
        <f>IF(""="",1,SUBSTITUTE(SUBSTITUTE("","xxp","xpp"),"xppm13","xppm08"))</f>
        <v>1</v>
      </c>
      <c r="H2514" s="98" t="str">
        <f>IF("xpr002"="",1,"xpr002")</f>
        <v>xpr002</v>
      </c>
      <c r="I2514" s="98">
        <f>IF("Ewz"="",1,IF(LEFT("Ewz",1)&lt;&gt;"E","Ewz",1))</f>
        <v>1</v>
      </c>
      <c r="J2514" s="98" t="str">
        <f>IF("Ewz"="",1,IF(LEFT("Ewz",1)="E","Ewz",1))</f>
        <v>Ewz</v>
      </c>
      <c r="K2514" s="99" t="s">
        <v>357</v>
      </c>
      <c r="L2514" s="91">
        <v>5015</v>
      </c>
      <c r="M2514" s="100" t="str">
        <f>IF(LEFT($G2514,4)="xppm","*","")</f>
        <v/>
      </c>
      <c r="N2514" s="101" t="str">
        <f>UPPER(TRIM("          HEALTH INSURANCE"))</f>
        <v>HEALTH INSURANCE</v>
      </c>
      <c r="P2514" s="102" t="s">
        <v>356</v>
      </c>
      <c r="R2514" s="109">
        <f>IFERROR(IF(1*AB2514&gt;0,AB2514,V2514),V2514)</f>
        <v>1.0719077876130861E-3</v>
      </c>
      <c r="S2514" s="108"/>
      <c r="T2514" s="101">
        <f>IFERROR(IF(LEFT($G2514,4)="xppm",AD2514/VLOOKUP($G2514,$K$11:$Z$28,T$1,0),IF(LEFT($J2514,1)="E",AD2514/VLOOKUP($J2514,$K$11:$Z$28,T$1,0),AD2514/T$6)),"")</f>
        <v>1.1153822262610846E-3</v>
      </c>
      <c r="V2514" s="101">
        <f>IFERROR(IF(LEFT($G2514,4)="xppm",AF2514/VLOOKUP($G2514,$K$11:$Z$28,V$1,0),IF(LEFT($J2514,1)="E",AF2514/VLOOKUP($J2514,$K$11:$Z$28,V$1,0),AF2514/V$6)),"")</f>
        <v>1.0719077876130861E-3</v>
      </c>
      <c r="X2514" s="101">
        <f>IFERROR(IF(LEFT($G2514,4)="xppm",AH2514/VLOOKUP($G2514,$K$11:$Z$28,X$1,0),IF(LEFT($J2514,1)="E",AH2514/VLOOKUP($J2514,$K$11:$Z$28,X$1,0),AH2514/X$6)),"")</f>
        <v>5.9313158255677484E-4</v>
      </c>
      <c r="Z2514" s="101">
        <f>IFERROR(IF(LEFT($G2514,4)="xppm",AJ2514/VLOOKUP($G2514,$K$11:$Z$28,Z$1,0),IF(LEFT($J2514,1)="E",AJ2514/VLOOKUP($J2514,$K$11:$Z$28,Z$1,0),AJ2514/Z$6)),"")</f>
        <v>1.0397149894180032E-3</v>
      </c>
      <c r="AA2514" s="108"/>
      <c r="AB2514" s="99" t="str">
        <f>IFERROR(IF(LEFT($G2514,4)="xppm",AL2514/VLOOKUP($G2514,$K$11:$Z$28,AB$1,0),IF(LEFT($J2514,1)="E",AL2514/VLOOKUP($J2514,$K$11:$AB$28,AB$1,0),AL2514/AB$6)),"")</f>
        <v/>
      </c>
      <c r="AC2514" s="110"/>
      <c r="AD2514" s="14">
        <v>55401.36</v>
      </c>
      <c r="AE2514" s="14"/>
      <c r="AF2514" s="14">
        <v>156751.09</v>
      </c>
      <c r="AG2514" s="14"/>
      <c r="AH2514" s="14">
        <v>92714.17</v>
      </c>
      <c r="AI2514" s="14"/>
      <c r="AJ2514" s="14">
        <v>193973.48000400001</v>
      </c>
      <c r="AK2514" s="65"/>
      <c r="AL2514" s="14">
        <v>0</v>
      </c>
      <c r="AM2514" s="65"/>
      <c r="AN2514" s="25">
        <v>17435.080000000002</v>
      </c>
      <c r="AO2514" s="25">
        <v>13946.7</v>
      </c>
      <c r="AP2514" s="25">
        <v>12839.02</v>
      </c>
      <c r="AQ2514" s="25">
        <v>13664.85</v>
      </c>
      <c r="AR2514" s="25">
        <v>14400.4</v>
      </c>
      <c r="AS2514" s="25">
        <v>14116.87</v>
      </c>
      <c r="AT2514" s="25">
        <v>12922.71</v>
      </c>
      <c r="AU2514" s="25">
        <v>18021.53</v>
      </c>
      <c r="AV2514" s="25">
        <v>28223.37</v>
      </c>
      <c r="AW2514" s="25">
        <v>16576.240000000002</v>
      </c>
      <c r="AX2514" s="25">
        <v>17316.16</v>
      </c>
      <c r="AY2514" s="25">
        <v>21508.959999999999</v>
      </c>
      <c r="AZ2514" s="108"/>
      <c r="BA2514" s="10"/>
      <c r="BB2514" s="10"/>
      <c r="BC2514" s="10"/>
      <c r="BD2514" s="10"/>
      <c r="BE2514" s="10"/>
      <c r="BF2514" s="10"/>
      <c r="BG2514" s="10"/>
      <c r="BH2514" s="10"/>
      <c r="BI2514" s="10"/>
      <c r="BJ2514" s="10"/>
      <c r="BK2514" s="10"/>
      <c r="BL2514" s="10"/>
      <c r="BM2514" s="10"/>
      <c r="BN2514" s="10"/>
      <c r="BO2514" s="10"/>
      <c r="BP2514" s="10"/>
      <c r="BQ2514" s="10"/>
      <c r="BR2514" s="10"/>
      <c r="BS2514" s="10"/>
      <c r="BT2514" s="10"/>
      <c r="BU2514" s="10"/>
      <c r="BV2514" s="10"/>
      <c r="BW2514" s="10"/>
      <c r="BX2514" s="10"/>
      <c r="BY2514" s="10"/>
      <c r="BZ2514" s="10"/>
      <c r="CA2514" s="10"/>
      <c r="CB2514" s="10"/>
      <c r="CC2514" s="10"/>
      <c r="CD2514" s="10"/>
      <c r="CE2514" s="10"/>
      <c r="CF2514" s="10"/>
      <c r="CG2514" s="10"/>
      <c r="CH2514" s="10"/>
      <c r="CI2514" s="10"/>
      <c r="CJ2514" s="10"/>
      <c r="CK2514" s="10"/>
      <c r="CL2514" s="10"/>
      <c r="CM2514" s="10"/>
      <c r="CN2514" s="10"/>
      <c r="CO2514" s="10"/>
      <c r="CP2514" s="10"/>
      <c r="CQ2514" s="10"/>
      <c r="CR2514" s="10"/>
      <c r="CS2514" s="10"/>
      <c r="CT2514" s="10"/>
      <c r="CU2514" s="10"/>
      <c r="CV2514" s="10"/>
      <c r="CW2514" s="10"/>
      <c r="CX2514" s="10"/>
      <c r="CY2514" s="10"/>
      <c r="CZ2514" s="10"/>
      <c r="DA2514" s="10"/>
      <c r="DB2514" s="10"/>
      <c r="DC2514" s="10"/>
      <c r="DD2514" s="10"/>
      <c r="DE2514" s="10"/>
      <c r="DF2514" s="10"/>
      <c r="DG2514" s="10"/>
      <c r="DH2514" s="10"/>
      <c r="DI2514" s="10"/>
      <c r="DJ2514" s="10"/>
      <c r="DK2514" s="10"/>
      <c r="DL2514" s="10"/>
      <c r="DM2514" s="10"/>
      <c r="DN2514" s="10"/>
      <c r="DO2514" s="10"/>
      <c r="DP2514" s="10"/>
      <c r="DQ2514" s="10"/>
      <c r="DR2514" s="10"/>
      <c r="DS2514" s="10"/>
    </row>
    <row r="2515" spans="1:123" s="101" customFormat="1" ht="10.95" customHeight="1" x14ac:dyDescent="0.25">
      <c r="A2515" s="75" t="s">
        <v>348</v>
      </c>
      <c r="B2515" s="95" t="str">
        <f t="shared" si="704"/>
        <v>Bud02 2020,5015,'xpr006',0.000433072079166389</v>
      </c>
      <c r="C2515" s="96">
        <f t="shared" si="705"/>
        <v>2020</v>
      </c>
      <c r="D2515" s="96">
        <v>5015</v>
      </c>
      <c r="E2515" s="97" t="str">
        <f>IF(LEFT(H2515,1) = "x",H2515,F2515)</f>
        <v>xpr006</v>
      </c>
      <c r="F2515" s="90">
        <v>503000</v>
      </c>
      <c r="G2515" s="98">
        <f>IF(""="",1,SUBSTITUTE(SUBSTITUTE("","xxp","xpp"),"xppm13","xppm08"))</f>
        <v>1</v>
      </c>
      <c r="H2515" s="98" t="str">
        <f>IF("xpr006"="",1,"xpr006")</f>
        <v>xpr006</v>
      </c>
      <c r="I2515" s="98">
        <f>IF("Ewz"="",1,IF(LEFT("Ewz",1)&lt;&gt;"E","Ewz",1))</f>
        <v>1</v>
      </c>
      <c r="J2515" s="98" t="str">
        <f>IF("Ewz"="",1,IF(LEFT("Ewz",1)="E","Ewz",1))</f>
        <v>Ewz</v>
      </c>
      <c r="K2515" s="99" t="s">
        <v>358</v>
      </c>
      <c r="L2515" s="91">
        <v>5015</v>
      </c>
      <c r="M2515" s="100" t="str">
        <f>IF(LEFT($G2515,4)="xppm","*","")</f>
        <v/>
      </c>
      <c r="N2515" s="101" t="str">
        <f>UPPER(TRIM("          WORKMANS COMP INSURANCE"))</f>
        <v>WORKMANS COMP INSURANCE</v>
      </c>
      <c r="P2515" s="102" t="s">
        <v>359</v>
      </c>
      <c r="R2515" s="109">
        <f>IFERROR(IF(1*AB2515&gt;0,AB2515,V2515),V2515)</f>
        <v>4.3307207916638921E-4</v>
      </c>
      <c r="S2515" s="108"/>
      <c r="T2515" s="101">
        <f>IFERROR(IF(LEFT($G2515,4)="xppm",AD2515/VLOOKUP($G2515,$K$11:$Z$28,T$1,0),IF(LEFT($J2515,1)="E",AD2515/VLOOKUP($J2515,$K$11:$Z$28,T$1,0),AD2515/T$6)),"")</f>
        <v>4.193186608822142E-4</v>
      </c>
      <c r="V2515" s="101">
        <f>IFERROR(IF(LEFT($G2515,4)="xppm",AF2515/VLOOKUP($G2515,$K$11:$Z$28,V$1,0),IF(LEFT($J2515,1)="E",AF2515/VLOOKUP($J2515,$K$11:$Z$28,V$1,0),AF2515/V$6)),"")</f>
        <v>4.3307207916638921E-4</v>
      </c>
      <c r="X2515" s="101">
        <f>IFERROR(IF(LEFT($G2515,4)="xppm",AH2515/VLOOKUP($G2515,$K$11:$Z$28,X$1,0),IF(LEFT($J2515,1)="E",AH2515/VLOOKUP($J2515,$K$11:$Z$28,X$1,0),AH2515/X$6)),"")</f>
        <v>1.3867536066497057E-4</v>
      </c>
      <c r="Z2515" s="101">
        <f>IFERROR(IF(LEFT($G2515,4)="xppm",AJ2515/VLOOKUP($G2515,$K$11:$Z$28,Z$1,0),IF(LEFT($J2515,1)="E",AJ2515/VLOOKUP($J2515,$K$11:$Z$28,Z$1,0),AJ2515/Z$6)),"")</f>
        <v>4.6471965951573379E-4</v>
      </c>
      <c r="AA2515" s="108"/>
      <c r="AB2515" s="99" t="str">
        <f>IFERROR(IF(LEFT($G2515,4)="xppm",AL2515/VLOOKUP($G2515,$K$11:$Z$28,AB$1,0),IF(LEFT($J2515,1)="E",AL2515/VLOOKUP($J2515,$K$11:$AB$28,AB$1,0),AL2515/AB$6)),"")</f>
        <v/>
      </c>
      <c r="AC2515" s="110"/>
      <c r="AD2515" s="14">
        <v>20827.68</v>
      </c>
      <c r="AE2515" s="14"/>
      <c r="AF2515" s="14">
        <v>63330.559999999998</v>
      </c>
      <c r="AG2515" s="14"/>
      <c r="AH2515" s="14">
        <v>21676.76</v>
      </c>
      <c r="AI2515" s="14"/>
      <c r="AJ2515" s="14">
        <v>86700</v>
      </c>
      <c r="AK2515" s="65"/>
      <c r="AL2515" s="14">
        <v>0</v>
      </c>
      <c r="AM2515" s="65"/>
      <c r="AN2515" s="25">
        <v>7225.08</v>
      </c>
      <c r="AO2515" s="25">
        <v>7225.08</v>
      </c>
      <c r="AP2515" s="25">
        <v>-14448.68</v>
      </c>
      <c r="AQ2515" s="25">
        <v>7225.08</v>
      </c>
      <c r="AR2515" s="25">
        <v>7225.08</v>
      </c>
      <c r="AS2515" s="25">
        <v>7225.08</v>
      </c>
      <c r="AT2515" s="25">
        <v>6942.52</v>
      </c>
      <c r="AU2515" s="25">
        <v>6942.56</v>
      </c>
      <c r="AV2515" s="25">
        <v>6942.56</v>
      </c>
      <c r="AW2515" s="25">
        <v>6942.56</v>
      </c>
      <c r="AX2515" s="25">
        <v>6942.56</v>
      </c>
      <c r="AY2515" s="25">
        <v>6942.56</v>
      </c>
      <c r="AZ2515" s="108"/>
      <c r="BA2515" s="10"/>
      <c r="BB2515" s="10"/>
      <c r="BC2515" s="10"/>
      <c r="BD2515" s="10"/>
      <c r="BE2515" s="10"/>
      <c r="BF2515" s="10"/>
      <c r="BG2515" s="10"/>
      <c r="BH2515" s="10"/>
      <c r="BI2515" s="10"/>
      <c r="BJ2515" s="10"/>
      <c r="BK2515" s="10"/>
      <c r="BL2515" s="10"/>
      <c r="BM2515" s="10"/>
      <c r="BN2515" s="10"/>
      <c r="BO2515" s="10"/>
      <c r="BP2515" s="10"/>
      <c r="BQ2515" s="10"/>
      <c r="BR2515" s="10"/>
      <c r="BS2515" s="10"/>
      <c r="BT2515" s="10"/>
      <c r="BU2515" s="10"/>
      <c r="BV2515" s="10"/>
      <c r="BW2515" s="10"/>
      <c r="BX2515" s="10"/>
      <c r="BY2515" s="10"/>
      <c r="BZ2515" s="10"/>
      <c r="CA2515" s="10"/>
      <c r="CB2515" s="10"/>
      <c r="CC2515" s="10"/>
      <c r="CD2515" s="10"/>
      <c r="CE2515" s="10"/>
      <c r="CF2515" s="10"/>
      <c r="CG2515" s="10"/>
      <c r="CH2515" s="10"/>
      <c r="CI2515" s="10"/>
      <c r="CJ2515" s="10"/>
      <c r="CK2515" s="10"/>
      <c r="CL2515" s="10"/>
      <c r="CM2515" s="10"/>
      <c r="CN2515" s="10"/>
      <c r="CO2515" s="10"/>
      <c r="CP2515" s="10"/>
      <c r="CQ2515" s="10"/>
      <c r="CR2515" s="10"/>
      <c r="CS2515" s="10"/>
      <c r="CT2515" s="10"/>
      <c r="CU2515" s="10"/>
      <c r="CV2515" s="10"/>
      <c r="CW2515" s="10"/>
      <c r="CX2515" s="10"/>
      <c r="CY2515" s="10"/>
      <c r="CZ2515" s="10"/>
      <c r="DA2515" s="10"/>
      <c r="DB2515" s="10"/>
      <c r="DC2515" s="10"/>
      <c r="DD2515" s="10"/>
      <c r="DE2515" s="10"/>
      <c r="DF2515" s="10"/>
      <c r="DG2515" s="10"/>
      <c r="DH2515" s="10"/>
      <c r="DI2515" s="10"/>
      <c r="DJ2515" s="10"/>
      <c r="DK2515" s="10"/>
      <c r="DL2515" s="10"/>
      <c r="DM2515" s="10"/>
      <c r="DN2515" s="10"/>
      <c r="DO2515" s="10"/>
      <c r="DP2515" s="10"/>
      <c r="DQ2515" s="10"/>
      <c r="DR2515" s="10"/>
      <c r="DS2515" s="10"/>
    </row>
    <row r="2516" spans="1:123" s="101" customFormat="1" ht="10.95" customHeight="1" x14ac:dyDescent="0.25">
      <c r="A2516" s="75" t="s">
        <v>348</v>
      </c>
      <c r="B2516" s="95" t="str">
        <f t="shared" si="704"/>
        <v>Bud02 2020,5015,'xpr004',0.000194418444674604</v>
      </c>
      <c r="C2516" s="96">
        <f t="shared" si="705"/>
        <v>2020</v>
      </c>
      <c r="D2516" s="96">
        <v>5015</v>
      </c>
      <c r="E2516" s="97" t="str">
        <f>IF(LEFT(H2516,1) = "x",H2516,F2516)</f>
        <v>xpr004</v>
      </c>
      <c r="F2516" s="90">
        <v>501500</v>
      </c>
      <c r="G2516" s="98">
        <f>IF(""="",1,SUBSTITUTE(SUBSTITUTE("","xxp","xpp"),"xppm13","xppm08"))</f>
        <v>1</v>
      </c>
      <c r="H2516" s="98" t="str">
        <f>IF("xpr004"="",1,"xpr004")</f>
        <v>xpr004</v>
      </c>
      <c r="I2516" s="98">
        <f>IF("Ewz"="",1,IF(LEFT("Ewz",1)&lt;&gt;"E","Ewz",1))</f>
        <v>1</v>
      </c>
      <c r="J2516" s="98" t="str">
        <f>IF("Ewz"="",1,IF(LEFT("Ewz",1)="E","Ewz",1))</f>
        <v>Ewz</v>
      </c>
      <c r="K2516" s="99" t="s">
        <v>360</v>
      </c>
      <c r="L2516" s="91">
        <v>5015</v>
      </c>
      <c r="M2516" s="100" t="str">
        <f>IF(LEFT($G2516,4)="xppm","*","")</f>
        <v/>
      </c>
      <c r="N2516" s="101" t="str">
        <f>UPPER(TRIM("          OTHER"))</f>
        <v>OTHER</v>
      </c>
      <c r="P2516" s="102" t="s">
        <v>356</v>
      </c>
      <c r="R2516" s="109">
        <f>IFERROR(IF(1*AB2516&gt;0,AB2516,V2516),V2516)</f>
        <v>1.9441844467460413E-4</v>
      </c>
      <c r="S2516" s="108"/>
      <c r="T2516" s="101">
        <f>IFERROR(IF(LEFT($G2516,4)="xppm",AD2516/VLOOKUP($G2516,$K$11:$Z$28,T$1,0),IF(LEFT($J2516,1)="E",AD2516/VLOOKUP($J2516,$K$11:$Z$28,T$1,0),AD2516/T$6)),"")</f>
        <v>1.3588947908729415E-4</v>
      </c>
      <c r="V2516" s="101">
        <f>IFERROR(IF(LEFT($G2516,4)="xppm",AF2516/VLOOKUP($G2516,$K$11:$Z$28,V$1,0),IF(LEFT($J2516,1)="E",AF2516/VLOOKUP($J2516,$K$11:$Z$28,V$1,0),AF2516/V$6)),"")</f>
        <v>1.9441844467460413E-4</v>
      </c>
      <c r="X2516" s="101">
        <f>IFERROR(IF(LEFT($G2516,4)="xppm",AH2516/VLOOKUP($G2516,$K$11:$Z$28,X$1,0),IF(LEFT($J2516,1)="E",AH2516/VLOOKUP($J2516,$K$11:$Z$28,X$1,0),AH2516/X$6)),"")</f>
        <v>1.2895601476439026E-4</v>
      </c>
      <c r="Z2516" s="101">
        <f>IFERROR(IF(LEFT($G2516,4)="xppm",AJ2516/VLOOKUP($G2516,$K$11:$Z$28,Z$1,0),IF(LEFT($J2516,1)="E",AJ2516/VLOOKUP($J2516,$K$11:$Z$28,Z$1,0),AJ2516/Z$6)),"")</f>
        <v>1.3295163131059123E-4</v>
      </c>
      <c r="AA2516" s="108"/>
      <c r="AB2516" s="99" t="str">
        <f>IFERROR(IF(LEFT($G2516,4)="xppm",AL2516/VLOOKUP($G2516,$K$11:$Z$28,AB$1,0),IF(LEFT($J2516,1)="E",AL2516/VLOOKUP($J2516,$K$11:$AB$28,AB$1,0),AL2516/AB$6)),"")</f>
        <v/>
      </c>
      <c r="AC2516" s="110"/>
      <c r="AD2516" s="14">
        <v>6749.67</v>
      </c>
      <c r="AE2516" s="14"/>
      <c r="AF2516" s="14">
        <v>28430.9</v>
      </c>
      <c r="AG2516" s="14"/>
      <c r="AH2516" s="14">
        <v>20157.5</v>
      </c>
      <c r="AI2516" s="14"/>
      <c r="AJ2516" s="14">
        <v>24804</v>
      </c>
      <c r="AK2516" s="65"/>
      <c r="AL2516" s="14">
        <v>0</v>
      </c>
      <c r="AM2516" s="65"/>
      <c r="AN2516" s="25">
        <v>4705.24</v>
      </c>
      <c r="AO2516" s="25">
        <v>4047.72</v>
      </c>
      <c r="AP2516" s="25">
        <v>3387.48</v>
      </c>
      <c r="AQ2516" s="25">
        <v>3883.09</v>
      </c>
      <c r="AR2516" s="25">
        <v>4372.53</v>
      </c>
      <c r="AS2516" s="25">
        <v>3857.19</v>
      </c>
      <c r="AT2516" s="25">
        <v>3633.35</v>
      </c>
      <c r="AU2516" s="25">
        <v>3762.52</v>
      </c>
      <c r="AV2516" s="25">
        <v>2172.5500000000002</v>
      </c>
      <c r="AW2516" s="25">
        <v>2545.7199999999998</v>
      </c>
      <c r="AX2516" s="25">
        <v>2123</v>
      </c>
      <c r="AY2516" s="25">
        <v>2080.9499999999998</v>
      </c>
      <c r="AZ2516" s="108"/>
      <c r="BA2516" s="10"/>
      <c r="BB2516" s="10"/>
      <c r="BC2516" s="10"/>
      <c r="BD2516" s="10"/>
      <c r="BE2516" s="10"/>
      <c r="BF2516" s="10"/>
      <c r="BG2516" s="10"/>
      <c r="BH2516" s="10"/>
      <c r="BI2516" s="10"/>
      <c r="BJ2516" s="10"/>
      <c r="BK2516" s="10"/>
      <c r="BL2516" s="10"/>
      <c r="BM2516" s="10"/>
      <c r="BN2516" s="10"/>
      <c r="BO2516" s="10"/>
      <c r="BP2516" s="10"/>
      <c r="BQ2516" s="10"/>
      <c r="BR2516" s="10"/>
      <c r="BS2516" s="10"/>
      <c r="BT2516" s="10"/>
      <c r="BU2516" s="10"/>
      <c r="BV2516" s="10"/>
      <c r="BW2516" s="10"/>
      <c r="BX2516" s="10"/>
      <c r="BY2516" s="10"/>
      <c r="BZ2516" s="10"/>
      <c r="CA2516" s="10"/>
      <c r="CB2516" s="10"/>
      <c r="CC2516" s="10"/>
      <c r="CD2516" s="10"/>
      <c r="CE2516" s="10"/>
      <c r="CF2516" s="10"/>
      <c r="CG2516" s="10"/>
      <c r="CH2516" s="10"/>
      <c r="CI2516" s="10"/>
      <c r="CJ2516" s="10"/>
      <c r="CK2516" s="10"/>
      <c r="CL2516" s="10"/>
      <c r="CM2516" s="10"/>
      <c r="CN2516" s="10"/>
      <c r="CO2516" s="10"/>
      <c r="CP2516" s="10"/>
      <c r="CQ2516" s="10"/>
      <c r="CR2516" s="10"/>
      <c r="CS2516" s="10"/>
      <c r="CT2516" s="10"/>
      <c r="CU2516" s="10"/>
      <c r="CV2516" s="10"/>
      <c r="CW2516" s="10"/>
      <c r="CX2516" s="10"/>
      <c r="CY2516" s="10"/>
      <c r="CZ2516" s="10"/>
      <c r="DA2516" s="10"/>
      <c r="DB2516" s="10"/>
      <c r="DC2516" s="10"/>
      <c r="DD2516" s="10"/>
      <c r="DE2516" s="10"/>
      <c r="DF2516" s="10"/>
      <c r="DG2516" s="10"/>
      <c r="DH2516" s="10"/>
      <c r="DI2516" s="10"/>
      <c r="DJ2516" s="10"/>
      <c r="DK2516" s="10"/>
      <c r="DL2516" s="10"/>
      <c r="DM2516" s="10"/>
      <c r="DN2516" s="10"/>
      <c r="DO2516" s="10"/>
      <c r="DP2516" s="10"/>
      <c r="DQ2516" s="10"/>
      <c r="DR2516" s="10"/>
      <c r="DS2516" s="10"/>
    </row>
    <row r="2517" spans="1:123" ht="4.05" customHeight="1" x14ac:dyDescent="0.25">
      <c r="A2517" s="75" t="s">
        <v>348</v>
      </c>
      <c r="E2517" s="111"/>
      <c r="F2517" s="112"/>
      <c r="T2517" s="25"/>
      <c r="U2517" s="25"/>
      <c r="V2517" s="25"/>
      <c r="W2517" s="25"/>
      <c r="X2517" s="25"/>
      <c r="Y2517" s="25"/>
      <c r="Z2517" s="25"/>
      <c r="AA2517" s="25"/>
      <c r="AB2517" s="14"/>
      <c r="AC2517" s="14"/>
    </row>
    <row r="2518" spans="1:123" s="86" customFormat="1" ht="15" customHeight="1" x14ac:dyDescent="0.25">
      <c r="A2518" s="75" t="s">
        <v>348</v>
      </c>
      <c r="B2518" s="80"/>
      <c r="C2518" s="80"/>
      <c r="D2518" s="80"/>
      <c r="E2518" s="81"/>
      <c r="F2518" s="82"/>
      <c r="G2518" s="81"/>
      <c r="H2518" s="81"/>
      <c r="I2518" s="81"/>
      <c r="J2518" s="81"/>
      <c r="K2518" s="81"/>
      <c r="L2518" s="83">
        <f>L2519</f>
        <v>5015</v>
      </c>
      <c r="M2518" s="84" t="s">
        <v>361</v>
      </c>
      <c r="N2518" s="84"/>
      <c r="O2518" s="84"/>
      <c r="P2518" s="84"/>
      <c r="Q2518" s="84"/>
      <c r="R2518" s="84"/>
      <c r="S2518" s="84"/>
      <c r="T2518" s="84"/>
      <c r="U2518" s="84"/>
      <c r="V2518" s="84"/>
      <c r="W2518" s="84"/>
      <c r="X2518" s="84"/>
      <c r="Y2518" s="84"/>
      <c r="Z2518" s="84"/>
      <c r="AA2518" s="84"/>
      <c r="AB2518" s="81"/>
      <c r="AC2518" s="81"/>
      <c r="AD2518" s="14"/>
      <c r="AE2518" s="14"/>
      <c r="AF2518" s="14"/>
      <c r="AG2518" s="14"/>
      <c r="AH2518" s="14"/>
      <c r="AI2518" s="14"/>
      <c r="AJ2518" s="14"/>
      <c r="AK2518" s="14"/>
      <c r="AL2518" s="14"/>
      <c r="AM2518" s="14"/>
      <c r="AN2518" s="85"/>
      <c r="AO2518" s="85"/>
      <c r="AP2518" s="85"/>
      <c r="AQ2518" s="85"/>
      <c r="AR2518" s="85"/>
      <c r="AS2518" s="85"/>
      <c r="AT2518" s="85"/>
      <c r="AU2518" s="85"/>
      <c r="AV2518" s="85"/>
      <c r="AW2518" s="85"/>
      <c r="AX2518" s="85"/>
      <c r="AY2518" s="85"/>
      <c r="AZ2518" s="84"/>
      <c r="BA2518" s="10"/>
      <c r="BB2518" s="10"/>
      <c r="BC2518" s="10"/>
      <c r="BD2518" s="10"/>
      <c r="BE2518" s="10"/>
      <c r="BF2518" s="10"/>
      <c r="BG2518" s="10"/>
      <c r="BH2518" s="10"/>
      <c r="BI2518" s="10"/>
      <c r="BJ2518" s="10"/>
      <c r="BK2518" s="10"/>
      <c r="BL2518" s="10"/>
      <c r="BM2518" s="10"/>
      <c r="BN2518" s="10"/>
      <c r="BO2518" s="10"/>
      <c r="BP2518" s="10"/>
      <c r="BQ2518" s="10"/>
      <c r="BR2518" s="10"/>
      <c r="BS2518" s="10"/>
      <c r="BT2518" s="10"/>
      <c r="BU2518" s="10"/>
      <c r="BV2518" s="10"/>
      <c r="BW2518" s="10"/>
      <c r="BX2518" s="10"/>
      <c r="BY2518" s="10"/>
      <c r="BZ2518" s="10"/>
      <c r="CA2518" s="10"/>
      <c r="CB2518" s="10"/>
      <c r="CC2518" s="10"/>
      <c r="CD2518" s="10"/>
      <c r="CE2518" s="10"/>
      <c r="CF2518" s="10"/>
      <c r="CG2518" s="10"/>
      <c r="CH2518" s="10"/>
      <c r="CI2518" s="10"/>
      <c r="CJ2518" s="10"/>
      <c r="CK2518" s="10"/>
      <c r="CL2518" s="10"/>
      <c r="CM2518" s="10"/>
      <c r="CN2518" s="10"/>
      <c r="CO2518" s="10"/>
      <c r="CP2518" s="10"/>
      <c r="CQ2518" s="10"/>
      <c r="CR2518" s="10"/>
      <c r="CS2518" s="10"/>
      <c r="CT2518" s="10"/>
      <c r="CU2518" s="10"/>
      <c r="CV2518" s="10"/>
      <c r="CW2518" s="10"/>
      <c r="CX2518" s="10"/>
      <c r="CY2518" s="10"/>
      <c r="CZ2518" s="10"/>
      <c r="DA2518" s="10"/>
      <c r="DB2518" s="10"/>
      <c r="DC2518" s="10"/>
      <c r="DD2518" s="10"/>
      <c r="DE2518" s="10"/>
      <c r="DF2518" s="10"/>
      <c r="DG2518" s="10"/>
      <c r="DH2518" s="10"/>
      <c r="DI2518" s="10"/>
      <c r="DJ2518" s="10"/>
      <c r="DK2518" s="10"/>
      <c r="DL2518" s="10"/>
      <c r="DM2518" s="10"/>
      <c r="DN2518" s="10"/>
      <c r="DO2518" s="10"/>
      <c r="DP2518" s="10"/>
      <c r="DQ2518" s="10"/>
      <c r="DR2518" s="10"/>
      <c r="DS2518" s="10"/>
    </row>
    <row r="2519" spans="1:123" s="101" customFormat="1" ht="10.95" customHeight="1" x14ac:dyDescent="0.25">
      <c r="A2519" s="75" t="s">
        <v>348</v>
      </c>
      <c r="B2519" s="95" t="str">
        <f t="shared" ref="B2519" si="706">IF(E2519&gt;0,"Bud02 " &amp; C2519 &amp;","&amp;D2519&amp;",'"&amp;E2519&amp;"',"&amp;1*R2519)</f>
        <v>Bud02 2020,5015,'xhnm06',0.0158050396285225</v>
      </c>
      <c r="C2519" s="96">
        <f t="shared" ref="C2519" si="707">$E$5</f>
        <v>2020</v>
      </c>
      <c r="D2519" s="96">
        <v>5015</v>
      </c>
      <c r="E2519" s="97" t="str">
        <f>IF(LEFT(H2519,1) = "x",H2519,F2519)</f>
        <v>xhnm06</v>
      </c>
      <c r="F2519" s="90">
        <v>506500</v>
      </c>
      <c r="G2519" s="98">
        <f>IF(""="",1,SUBSTITUTE(SUBSTITUTE("","xxp","xpp"),"xppm13","xppm08"))</f>
        <v>1</v>
      </c>
      <c r="H2519" s="98" t="str">
        <f>IF("xhnm06"="",1,"xhnm06")</f>
        <v>xhnm06</v>
      </c>
      <c r="I2519" s="98">
        <f>IF("E120z"="",1,IF(LEFT("E120z",1)&lt;&gt;"E","E120z",1))</f>
        <v>1</v>
      </c>
      <c r="J2519" s="98" t="str">
        <f>IF("E120z"="",1,IF(LEFT("E120z",1)="E","E120z",1))</f>
        <v>E120z</v>
      </c>
      <c r="K2519" s="99" t="s">
        <v>362</v>
      </c>
      <c r="L2519" s="91">
        <v>5015</v>
      </c>
      <c r="M2519" s="100" t="str">
        <f>IF(LEFT($G2519,4)="xppm","*","")</f>
        <v/>
      </c>
      <c r="N2519" s="101" t="str">
        <f>UPPER(TRIM("          HOUSE THERAPY - MEDICARE B"))</f>
        <v>HOUSE THERAPY - MEDICARE B</v>
      </c>
      <c r="P2519" s="102" t="s">
        <v>356</v>
      </c>
      <c r="R2519" s="109">
        <f>IFERROR(IF(1*AB2519&gt;0,AB2519,V2519),V2519)</f>
        <v>1.5805039628522505E-2</v>
      </c>
      <c r="S2519" s="108"/>
      <c r="T2519" s="101">
        <f>IFERROR(IF(LEFT($G2519,4)="xppm",AD2519/VLOOKUP($G2519,$K$11:$Z$28,T$1,0),IF(LEFT($J2519,1)="E",AD2519/VLOOKUP($J2519,$K$11:$Z$28,T$1,0),AD2519/T$6)),"")</f>
        <v>1.5158918029124039E-2</v>
      </c>
      <c r="V2519" s="101">
        <f>IFERROR(IF(LEFT($G2519,4)="xppm",AF2519/VLOOKUP($G2519,$K$11:$Z$28,V$1,0),IF(LEFT($J2519,1)="E",AF2519/VLOOKUP($J2519,$K$11:$Z$28,V$1,0),AF2519/V$6)),"")</f>
        <v>1.5805039628522505E-2</v>
      </c>
      <c r="X2519" s="101">
        <f>IFERROR(IF(LEFT($G2519,4)="xppm",AH2519/VLOOKUP($G2519,$K$11:$Z$28,X$1,0),IF(LEFT($J2519,1)="E",AH2519/VLOOKUP($J2519,$K$11:$Z$28,X$1,0),AH2519/X$6)),"")</f>
        <v>1.2066463710088588E-2</v>
      </c>
      <c r="Z2519" s="101">
        <f>IFERROR(IF(LEFT($G2519,4)="xppm",AJ2519/VLOOKUP($G2519,$K$11:$Z$28,Z$1,0),IF(LEFT($J2519,1)="E",AJ2519/VLOOKUP($J2519,$K$11:$Z$28,Z$1,0),AJ2519/Z$6)),"")</f>
        <v>3.4434768768349014E-2</v>
      </c>
      <c r="AA2519" s="108"/>
      <c r="AB2519" s="99" t="str">
        <f>IFERROR(IF(LEFT($G2519,4)="xppm",AL2519/VLOOKUP($G2519,$K$11:$Z$28,AB$1,0),IF(LEFT($J2519,1)="E",AL2519/VLOOKUP($J2519,$K$11:$AB$28,AB$1,0),AL2519/AB$6)),"")</f>
        <v/>
      </c>
      <c r="AC2519" s="110"/>
      <c r="AD2519" s="14">
        <v>54836.639999999999</v>
      </c>
      <c r="AE2519" s="14"/>
      <c r="AF2519" s="14">
        <v>163560.68</v>
      </c>
      <c r="AG2519" s="14"/>
      <c r="AH2519" s="14">
        <v>123382.94</v>
      </c>
      <c r="AI2519" s="14"/>
      <c r="AJ2519" s="14">
        <v>345630.250872</v>
      </c>
      <c r="AK2519" s="65"/>
      <c r="AL2519" s="14">
        <v>0</v>
      </c>
      <c r="AM2519" s="65"/>
      <c r="AN2519" s="25">
        <v>14184.53</v>
      </c>
      <c r="AO2519" s="25">
        <v>15277.82</v>
      </c>
      <c r="AP2519" s="25">
        <v>23931.16</v>
      </c>
      <c r="AQ2519" s="25">
        <v>27949.81</v>
      </c>
      <c r="AR2519" s="25">
        <v>14132.23</v>
      </c>
      <c r="AS2519" s="25">
        <v>16892.59</v>
      </c>
      <c r="AT2519" s="25">
        <v>17715.73</v>
      </c>
      <c r="AU2519" s="25">
        <v>16131.56</v>
      </c>
      <c r="AV2519" s="25">
        <v>15902.12</v>
      </c>
      <c r="AW2519" s="25">
        <v>21830.720000000001</v>
      </c>
      <c r="AX2519" s="25">
        <v>16291.23</v>
      </c>
      <c r="AY2519" s="25">
        <v>16714.689999999999</v>
      </c>
      <c r="AZ2519" s="108"/>
      <c r="BA2519" s="10"/>
      <c r="BB2519" s="10"/>
      <c r="BC2519" s="10"/>
      <c r="BD2519" s="10"/>
      <c r="BE2519" s="10"/>
      <c r="BF2519" s="10"/>
      <c r="BG2519" s="10"/>
      <c r="BH2519" s="10"/>
      <c r="BI2519" s="10"/>
      <c r="BJ2519" s="10"/>
      <c r="BK2519" s="10"/>
      <c r="BL2519" s="10"/>
      <c r="BM2519" s="10"/>
      <c r="BN2519" s="10"/>
      <c r="BO2519" s="10"/>
      <c r="BP2519" s="10"/>
      <c r="BQ2519" s="10"/>
      <c r="BR2519" s="10"/>
      <c r="BS2519" s="10"/>
      <c r="BT2519" s="10"/>
      <c r="BU2519" s="10"/>
      <c r="BV2519" s="10"/>
      <c r="BW2519" s="10"/>
      <c r="BX2519" s="10"/>
      <c r="BY2519" s="10"/>
      <c r="BZ2519" s="10"/>
      <c r="CA2519" s="10"/>
      <c r="CB2519" s="10"/>
      <c r="CC2519" s="10"/>
      <c r="CD2519" s="10"/>
      <c r="CE2519" s="10"/>
      <c r="CF2519" s="10"/>
      <c r="CG2519" s="10"/>
      <c r="CH2519" s="10"/>
      <c r="CI2519" s="10"/>
      <c r="CJ2519" s="10"/>
      <c r="CK2519" s="10"/>
      <c r="CL2519" s="10"/>
      <c r="CM2519" s="10"/>
      <c r="CN2519" s="10"/>
      <c r="CO2519" s="10"/>
      <c r="CP2519" s="10"/>
      <c r="CQ2519" s="10"/>
      <c r="CR2519" s="10"/>
      <c r="CS2519" s="10"/>
      <c r="CT2519" s="10"/>
      <c r="CU2519" s="10"/>
      <c r="CV2519" s="10"/>
      <c r="CW2519" s="10"/>
      <c r="CX2519" s="10"/>
      <c r="CY2519" s="10"/>
      <c r="CZ2519" s="10"/>
      <c r="DA2519" s="10"/>
      <c r="DB2519" s="10"/>
      <c r="DC2519" s="10"/>
      <c r="DD2519" s="10"/>
      <c r="DE2519" s="10"/>
      <c r="DF2519" s="10"/>
      <c r="DG2519" s="10"/>
      <c r="DH2519" s="10"/>
      <c r="DI2519" s="10"/>
      <c r="DJ2519" s="10"/>
      <c r="DK2519" s="10"/>
      <c r="DL2519" s="10"/>
      <c r="DM2519" s="10"/>
      <c r="DN2519" s="10"/>
      <c r="DO2519" s="10"/>
      <c r="DP2519" s="10"/>
      <c r="DQ2519" s="10"/>
      <c r="DR2519" s="10"/>
      <c r="DS2519" s="10"/>
    </row>
    <row r="2520" spans="1:123" s="101" customFormat="1" ht="10.95" customHeight="1" x14ac:dyDescent="0.25">
      <c r="A2520" s="75" t="s">
        <v>348</v>
      </c>
      <c r="B2520" s="95" t="str">
        <f>IF(E2520&gt;0,"Bud02 " &amp; C2520 &amp;","&amp;D2520&amp;",'"&amp;E2520&amp;"',"&amp;1*R2520)</f>
        <v>Bud02 2020,5015,'508100',125.918888888889</v>
      </c>
      <c r="C2520" s="96">
        <f>$E$5</f>
        <v>2020</v>
      </c>
      <c r="D2520" s="96">
        <v>5015</v>
      </c>
      <c r="E2520" s="97">
        <f>IF(LEFT(H2520,1) = "x",H2520,F2520)</f>
        <v>508100</v>
      </c>
      <c r="F2520" s="90">
        <v>508100</v>
      </c>
      <c r="G2520" s="98">
        <f>IF(""="",1,SUBSTITUTE(SUBSTITUTE("","xxp","xpp"),"xppm13","xppm08"))</f>
        <v>1</v>
      </c>
      <c r="H2520" s="98">
        <f>IF(""="",1,"")</f>
        <v>1</v>
      </c>
      <c r="I2520" s="98">
        <f>IF(""="",1,IF(LEFT("",1)&lt;&gt;"E","",1))</f>
        <v>1</v>
      </c>
      <c r="J2520" s="98">
        <f>IF(""="",1,IF(LEFT("",1)="E","",1))</f>
        <v>1</v>
      </c>
      <c r="K2520" s="99" t="s">
        <v>363</v>
      </c>
      <c r="L2520" s="91">
        <v>5015</v>
      </c>
      <c r="M2520" s="100" t="str">
        <f>IF(LEFT($G2520,4)="xppm","*","")</f>
        <v/>
      </c>
      <c r="N2520" s="101" t="str">
        <f>UPPER(TRIM("          HOUSE THERAPY - REHAB SUPPLIES"))</f>
        <v>HOUSE THERAPY - REHAB SUPPLIES</v>
      </c>
      <c r="P2520" s="102" t="s">
        <v>356</v>
      </c>
      <c r="R2520" s="109">
        <f>IFERROR(IF(1*AB2520&gt;0,AB2520,V2520),V2520)</f>
        <v>125.91888888888889</v>
      </c>
      <c r="S2520" s="108"/>
      <c r="T2520" s="101">
        <f>IFERROR(IF(LEFT($G2520,4)="xppm",AD2520/VLOOKUP($G2520,$K$11:$Z$28,T$1,0),IF(LEFT($J2520,1)="E",AD2520/VLOOKUP($J2520,$K$11:$Z$28,T$1,0),AD2520/T$6)),"")</f>
        <v>178.75333333333333</v>
      </c>
      <c r="V2520" s="101">
        <f>IFERROR(IF(LEFT($G2520,4)="xppm",AF2520/VLOOKUP($G2520,$K$11:$Z$28,V$1,0),IF(LEFT($J2520,1)="E",AF2520/VLOOKUP($J2520,$K$11:$Z$28,V$1,0),AF2520/V$6)),"")</f>
        <v>125.91888888888889</v>
      </c>
      <c r="X2520" s="101">
        <f>IFERROR(IF(LEFT($G2520,4)="xppm",AH2520/VLOOKUP($G2520,$K$11:$Z$28,X$1,0),IF(LEFT($J2520,1)="E",AH2520/VLOOKUP($J2520,$K$11:$Z$28,X$1,0),AH2520/X$6)),"")</f>
        <v>157.81916666666666</v>
      </c>
      <c r="Z2520" s="101">
        <f>IFERROR(IF(LEFT($G2520,4)="xppm",AJ2520/VLOOKUP($G2520,$K$11:$Z$28,Z$1,0),IF(LEFT($J2520,1)="E",AJ2520/VLOOKUP($J2520,$K$11:$Z$28,Z$1,0),AJ2520/Z$6)),"")</f>
        <v>0</v>
      </c>
      <c r="AA2520" s="108"/>
      <c r="AB2520" s="99">
        <f>IFERROR(IF(LEFT($G2520,4)="xppm",AL2520/VLOOKUP($G2520,$K$11:$Z$28,AB$1,0),IF(LEFT($J2520,1)="E",AL2520/VLOOKUP($J2520,$K$11:$AB$28,AB$1,0),AL2520/AB$6)),"")</f>
        <v>0</v>
      </c>
      <c r="AC2520" s="110"/>
      <c r="AD2520" s="14">
        <v>536.26</v>
      </c>
      <c r="AE2520" s="14"/>
      <c r="AF2520" s="14">
        <v>1133.27</v>
      </c>
      <c r="AG2520" s="14"/>
      <c r="AH2520" s="14">
        <v>1893.83</v>
      </c>
      <c r="AI2520" s="14"/>
      <c r="AJ2520" s="14"/>
      <c r="AK2520" s="65"/>
      <c r="AL2520" s="14"/>
      <c r="AM2520" s="65"/>
      <c r="AN2520" s="25">
        <v>47.12</v>
      </c>
      <c r="AO2520" s="25">
        <v>0</v>
      </c>
      <c r="AP2520" s="25">
        <v>1694.2</v>
      </c>
      <c r="AQ2520" s="25">
        <v>0</v>
      </c>
      <c r="AR2520" s="25">
        <v>405.92</v>
      </c>
      <c r="AS2520" s="25">
        <v>37.4</v>
      </c>
      <c r="AT2520" s="25">
        <v>124.02</v>
      </c>
      <c r="AU2520" s="25">
        <v>0</v>
      </c>
      <c r="AV2520" s="25">
        <v>29.67</v>
      </c>
      <c r="AW2520" s="25">
        <v>182.28</v>
      </c>
      <c r="AX2520" s="25">
        <v>0</v>
      </c>
      <c r="AY2520" s="25">
        <v>353.98</v>
      </c>
      <c r="AZ2520" s="108"/>
      <c r="BA2520" s="10"/>
      <c r="BB2520" s="10"/>
      <c r="BC2520" s="10"/>
      <c r="BD2520" s="10"/>
      <c r="BE2520" s="10"/>
      <c r="BF2520" s="10"/>
      <c r="BG2520" s="10"/>
      <c r="BH2520" s="10"/>
      <c r="BI2520" s="10"/>
      <c r="BJ2520" s="10"/>
      <c r="BK2520" s="10"/>
      <c r="BL2520" s="10"/>
      <c r="BM2520" s="10"/>
      <c r="BN2520" s="10"/>
      <c r="BO2520" s="10"/>
      <c r="BP2520" s="10"/>
      <c r="BQ2520" s="10"/>
      <c r="BR2520" s="10"/>
      <c r="BS2520" s="10"/>
      <c r="BT2520" s="10"/>
      <c r="BU2520" s="10"/>
      <c r="BV2520" s="10"/>
      <c r="BW2520" s="10"/>
      <c r="BX2520" s="10"/>
      <c r="BY2520" s="10"/>
      <c r="BZ2520" s="10"/>
      <c r="CA2520" s="10"/>
      <c r="CB2520" s="10"/>
      <c r="CC2520" s="10"/>
      <c r="CD2520" s="10"/>
      <c r="CE2520" s="10"/>
      <c r="CF2520" s="10"/>
      <c r="CG2520" s="10"/>
      <c r="CH2520" s="10"/>
      <c r="CI2520" s="10"/>
      <c r="CJ2520" s="10"/>
      <c r="CK2520" s="10"/>
      <c r="CL2520" s="10"/>
      <c r="CM2520" s="10"/>
      <c r="CN2520" s="10"/>
      <c r="CO2520" s="10"/>
      <c r="CP2520" s="10"/>
      <c r="CQ2520" s="10"/>
      <c r="CR2520" s="10"/>
      <c r="CS2520" s="10"/>
      <c r="CT2520" s="10"/>
      <c r="CU2520" s="10"/>
      <c r="CV2520" s="10"/>
      <c r="CW2520" s="10"/>
      <c r="CX2520" s="10"/>
      <c r="CY2520" s="10"/>
      <c r="CZ2520" s="10"/>
      <c r="DA2520" s="10"/>
      <c r="DB2520" s="10"/>
      <c r="DC2520" s="10"/>
      <c r="DD2520" s="10"/>
      <c r="DE2520" s="10"/>
      <c r="DF2520" s="10"/>
      <c r="DG2520" s="10"/>
      <c r="DH2520" s="10"/>
      <c r="DI2520" s="10"/>
      <c r="DJ2520" s="10"/>
      <c r="DK2520" s="10"/>
      <c r="DL2520" s="10"/>
      <c r="DM2520" s="10"/>
      <c r="DN2520" s="10"/>
      <c r="DO2520" s="10"/>
      <c r="DP2520" s="10"/>
      <c r="DQ2520" s="10"/>
      <c r="DR2520" s="10"/>
      <c r="DS2520" s="10"/>
    </row>
    <row r="2521" spans="1:123" ht="4.05" customHeight="1" x14ac:dyDescent="0.25">
      <c r="A2521" s="75" t="s">
        <v>348</v>
      </c>
      <c r="E2521" s="111"/>
      <c r="F2521" s="112"/>
      <c r="T2521" s="25"/>
      <c r="U2521" s="25"/>
      <c r="V2521" s="25"/>
      <c r="W2521" s="25"/>
      <c r="X2521" s="25"/>
      <c r="Y2521" s="25"/>
      <c r="Z2521" s="25"/>
      <c r="AA2521" s="25"/>
      <c r="AB2521" s="14"/>
      <c r="AC2521" s="14"/>
    </row>
    <row r="2522" spans="1:123" s="86" customFormat="1" ht="15" customHeight="1" x14ac:dyDescent="0.25">
      <c r="A2522" s="75" t="s">
        <v>348</v>
      </c>
      <c r="B2522" s="80"/>
      <c r="C2522" s="80"/>
      <c r="D2522" s="80"/>
      <c r="E2522" s="81"/>
      <c r="F2522" s="82"/>
      <c r="G2522" s="81"/>
      <c r="H2522" s="81"/>
      <c r="I2522" s="81"/>
      <c r="J2522" s="81"/>
      <c r="K2522" s="81"/>
      <c r="L2522" s="83">
        <f>L2523</f>
        <v>5015</v>
      </c>
      <c r="M2522" s="84" t="s">
        <v>364</v>
      </c>
      <c r="N2522" s="84"/>
      <c r="O2522" s="84"/>
      <c r="P2522" s="84"/>
      <c r="Q2522" s="84"/>
      <c r="R2522" s="84"/>
      <c r="S2522" s="84"/>
      <c r="T2522" s="84"/>
      <c r="U2522" s="84"/>
      <c r="V2522" s="84"/>
      <c r="W2522" s="84"/>
      <c r="X2522" s="84"/>
      <c r="Y2522" s="84"/>
      <c r="Z2522" s="84"/>
      <c r="AA2522" s="84"/>
      <c r="AB2522" s="81"/>
      <c r="AC2522" s="81"/>
      <c r="AD2522" s="14"/>
      <c r="AE2522" s="14"/>
      <c r="AF2522" s="14"/>
      <c r="AG2522" s="14"/>
      <c r="AH2522" s="14"/>
      <c r="AI2522" s="14"/>
      <c r="AJ2522" s="14"/>
      <c r="AK2522" s="14"/>
      <c r="AL2522" s="14"/>
      <c r="AM2522" s="14"/>
      <c r="AN2522" s="85"/>
      <c r="AO2522" s="85"/>
      <c r="AP2522" s="85"/>
      <c r="AQ2522" s="85"/>
      <c r="AR2522" s="85"/>
      <c r="AS2522" s="85"/>
      <c r="AT2522" s="85"/>
      <c r="AU2522" s="85"/>
      <c r="AV2522" s="85"/>
      <c r="AW2522" s="85"/>
      <c r="AX2522" s="85"/>
      <c r="AY2522" s="85"/>
      <c r="AZ2522" s="84"/>
      <c r="BA2522" s="10"/>
      <c r="BB2522" s="10"/>
      <c r="BC2522" s="10"/>
      <c r="BD2522" s="10"/>
      <c r="BE2522" s="10"/>
      <c r="BF2522" s="10"/>
      <c r="BG2522" s="10"/>
      <c r="BH2522" s="10"/>
      <c r="BI2522" s="10"/>
      <c r="BJ2522" s="10"/>
      <c r="BK2522" s="10"/>
      <c r="BL2522" s="10"/>
      <c r="BM2522" s="10"/>
      <c r="BN2522" s="10"/>
      <c r="BO2522" s="10"/>
      <c r="BP2522" s="10"/>
      <c r="BQ2522" s="10"/>
      <c r="BR2522" s="10"/>
      <c r="BS2522" s="10"/>
      <c r="BT2522" s="10"/>
      <c r="BU2522" s="10"/>
      <c r="BV2522" s="10"/>
      <c r="BW2522" s="10"/>
      <c r="BX2522" s="10"/>
      <c r="BY2522" s="10"/>
      <c r="BZ2522" s="10"/>
      <c r="CA2522" s="10"/>
      <c r="CB2522" s="10"/>
      <c r="CC2522" s="10"/>
      <c r="CD2522" s="10"/>
      <c r="CE2522" s="10"/>
      <c r="CF2522" s="10"/>
      <c r="CG2522" s="10"/>
      <c r="CH2522" s="10"/>
      <c r="CI2522" s="10"/>
      <c r="CJ2522" s="10"/>
      <c r="CK2522" s="10"/>
      <c r="CL2522" s="10"/>
      <c r="CM2522" s="10"/>
      <c r="CN2522" s="10"/>
      <c r="CO2522" s="10"/>
      <c r="CP2522" s="10"/>
      <c r="CQ2522" s="10"/>
      <c r="CR2522" s="10"/>
      <c r="CS2522" s="10"/>
      <c r="CT2522" s="10"/>
      <c r="CU2522" s="10"/>
      <c r="CV2522" s="10"/>
      <c r="CW2522" s="10"/>
      <c r="CX2522" s="10"/>
      <c r="CY2522" s="10"/>
      <c r="CZ2522" s="10"/>
      <c r="DA2522" s="10"/>
      <c r="DB2522" s="10"/>
      <c r="DC2522" s="10"/>
      <c r="DD2522" s="10"/>
      <c r="DE2522" s="10"/>
      <c r="DF2522" s="10"/>
      <c r="DG2522" s="10"/>
      <c r="DH2522" s="10"/>
      <c r="DI2522" s="10"/>
      <c r="DJ2522" s="10"/>
      <c r="DK2522" s="10"/>
      <c r="DL2522" s="10"/>
      <c r="DM2522" s="10"/>
      <c r="DN2522" s="10"/>
      <c r="DO2522" s="10"/>
      <c r="DP2522" s="10"/>
      <c r="DQ2522" s="10"/>
      <c r="DR2522" s="10"/>
      <c r="DS2522" s="10"/>
    </row>
    <row r="2523" spans="1:123" s="101" customFormat="1" ht="10.95" customHeight="1" x14ac:dyDescent="0.25">
      <c r="A2523" s="75" t="s">
        <v>348</v>
      </c>
      <c r="B2523" s="95" t="str">
        <f t="shared" ref="B2523" si="708">IF(E2523&gt;0,"Bud02 " &amp; C2523 &amp;","&amp;D2523&amp;",'"&amp;E2523&amp;"',"&amp;1*R2523)</f>
        <v>Bud02 2020,5015,'xdit02',0</v>
      </c>
      <c r="C2523" s="96">
        <f t="shared" ref="C2523" si="709">$E$5</f>
        <v>2020</v>
      </c>
      <c r="D2523" s="96">
        <v>5015</v>
      </c>
      <c r="E2523" s="97" t="str">
        <f>IF(LEFT(H2523,1) = "x",H2523,F2523)</f>
        <v>xdit02</v>
      </c>
      <c r="F2523" s="90">
        <v>530400</v>
      </c>
      <c r="G2523" s="98" t="str">
        <f>IF("xppm02"="",1,SUBSTITUTE(SUBSTITUTE("xppm02","xxp","xpp"),"xppm13","xppm08"))</f>
        <v>xppm02</v>
      </c>
      <c r="H2523" s="98" t="str">
        <f>IF("xdit02"="",1,"xdit02")</f>
        <v>xdit02</v>
      </c>
      <c r="I2523" s="98">
        <f>IF(""="",1,IF(LEFT("",1)&lt;&gt;"E","",1))</f>
        <v>1</v>
      </c>
      <c r="J2523" s="98">
        <f>IF(""="",1,IF(LEFT("",1)="E","",1))</f>
        <v>1</v>
      </c>
      <c r="K2523" s="99" t="s">
        <v>365</v>
      </c>
      <c r="L2523" s="91">
        <v>5015</v>
      </c>
      <c r="M2523" s="100" t="str">
        <f>IF(LEFT($G2523,4)="xppm","*","")</f>
        <v>*</v>
      </c>
      <c r="N2523" s="101" t="str">
        <f>UPPER(TRIM("          DIETARY CONTRACT SERVICES"))</f>
        <v>DIETARY CONTRACT SERVICES</v>
      </c>
      <c r="P2523" s="102" t="s">
        <v>366</v>
      </c>
      <c r="R2523" s="109">
        <f>IFERROR(IF(1*AB2523&gt;0,AB2523,V2523),V2523)</f>
        <v>0</v>
      </c>
      <c r="S2523" s="108"/>
      <c r="T2523" s="101">
        <f>IFERROR(IF(LEFT($G2523,4)="xppm",AD2523/VLOOKUP($G2523,$K$11:$Z$28,T$1,0),IF(LEFT($J2523,1)="E",AD2523/VLOOKUP($J2523,$K$11:$Z$28,T$1,0),AD2523/T$6)),"")</f>
        <v>0</v>
      </c>
      <c r="V2523" s="101">
        <f>IFERROR(IF(LEFT($G2523,4)="xppm",AF2523/VLOOKUP($G2523,$K$11:$Z$28,V$1,0),IF(LEFT($J2523,1)="E",AF2523/VLOOKUP($J2523,$K$11:$Z$28,V$1,0),AF2523/V$6)),"")</f>
        <v>0</v>
      </c>
      <c r="X2523" s="101">
        <f>IFERROR(IF(LEFT($G2523,4)="xppm",AH2523/VLOOKUP($G2523,$K$11:$Z$28,X$1,0),IF(LEFT($J2523,1)="E",AH2523/VLOOKUP($J2523,$K$11:$Z$28,X$1,0),AH2523/X$6)),"")</f>
        <v>0</v>
      </c>
      <c r="Z2523" s="101">
        <f>IFERROR(IF(LEFT($G2523,4)="xppm",AJ2523/VLOOKUP($G2523,$K$11:$Z$28,Z$1,0),IF(LEFT($J2523,1)="E",AJ2523/VLOOKUP($J2523,$K$11:$Z$28,Z$1,0),AJ2523/Z$6)),"")</f>
        <v>0</v>
      </c>
      <c r="AA2523" s="108"/>
      <c r="AB2523" s="99" t="str">
        <f>IFERROR(IF(LEFT($G2523,4)="xppm",AL2523/VLOOKUP($G2523,$K$11:$Z$28,AB$1,0),IF(LEFT($J2523,1)="E",AL2523/VLOOKUP($J2523,$K$11:$AB$28,AB$1,0),AL2523/AB$6)),"")</f>
        <v/>
      </c>
      <c r="AC2523" s="110"/>
      <c r="AD2523" s="14"/>
      <c r="AE2523" s="14"/>
      <c r="AF2523" s="14"/>
      <c r="AG2523" s="14"/>
      <c r="AH2523" s="14"/>
      <c r="AI2523" s="14"/>
      <c r="AJ2523" s="14">
        <v>0</v>
      </c>
      <c r="AK2523" s="65"/>
      <c r="AL2523" s="14">
        <v>0</v>
      </c>
      <c r="AM2523" s="65"/>
      <c r="AN2523" s="25"/>
      <c r="AO2523" s="25"/>
      <c r="AP2523" s="25"/>
      <c r="AQ2523" s="25"/>
      <c r="AR2523" s="25"/>
      <c r="AS2523" s="25"/>
      <c r="AT2523" s="25"/>
      <c r="AU2523" s="25"/>
      <c r="AV2523" s="25"/>
      <c r="AW2523" s="25"/>
      <c r="AX2523" s="25"/>
      <c r="AY2523" s="25"/>
      <c r="AZ2523" s="108"/>
      <c r="BA2523" s="10"/>
      <c r="BB2523" s="10"/>
      <c r="BC2523" s="10"/>
      <c r="BD2523" s="10"/>
      <c r="BE2523" s="10"/>
      <c r="BF2523" s="10"/>
      <c r="BG2523" s="10"/>
      <c r="BH2523" s="10"/>
      <c r="BI2523" s="10"/>
      <c r="BJ2523" s="10"/>
      <c r="BK2523" s="10"/>
      <c r="BL2523" s="10"/>
      <c r="BM2523" s="10"/>
      <c r="BN2523" s="10"/>
      <c r="BO2523" s="10"/>
      <c r="BP2523" s="10"/>
      <c r="BQ2523" s="10"/>
      <c r="BR2523" s="10"/>
      <c r="BS2523" s="10"/>
      <c r="BT2523" s="10"/>
      <c r="BU2523" s="10"/>
      <c r="BV2523" s="10"/>
      <c r="BW2523" s="10"/>
      <c r="BX2523" s="10"/>
      <c r="BY2523" s="10"/>
      <c r="BZ2523" s="10"/>
      <c r="CA2523" s="10"/>
      <c r="CB2523" s="10"/>
      <c r="CC2523" s="10"/>
      <c r="CD2523" s="10"/>
      <c r="CE2523" s="10"/>
      <c r="CF2523" s="10"/>
      <c r="CG2523" s="10"/>
      <c r="CH2523" s="10"/>
      <c r="CI2523" s="10"/>
      <c r="CJ2523" s="10"/>
      <c r="CK2523" s="10"/>
      <c r="CL2523" s="10"/>
      <c r="CM2523" s="10"/>
      <c r="CN2523" s="10"/>
      <c r="CO2523" s="10"/>
      <c r="CP2523" s="10"/>
      <c r="CQ2523" s="10"/>
      <c r="CR2523" s="10"/>
      <c r="CS2523" s="10"/>
      <c r="CT2523" s="10"/>
      <c r="CU2523" s="10"/>
      <c r="CV2523" s="10"/>
      <c r="CW2523" s="10"/>
      <c r="CX2523" s="10"/>
      <c r="CY2523" s="10"/>
      <c r="CZ2523" s="10"/>
      <c r="DA2523" s="10"/>
      <c r="DB2523" s="10"/>
      <c r="DC2523" s="10"/>
      <c r="DD2523" s="10"/>
      <c r="DE2523" s="10"/>
      <c r="DF2523" s="10"/>
      <c r="DG2523" s="10"/>
      <c r="DH2523" s="10"/>
      <c r="DI2523" s="10"/>
      <c r="DJ2523" s="10"/>
      <c r="DK2523" s="10"/>
      <c r="DL2523" s="10"/>
      <c r="DM2523" s="10"/>
      <c r="DN2523" s="10"/>
      <c r="DO2523" s="10"/>
      <c r="DP2523" s="10"/>
      <c r="DQ2523" s="10"/>
      <c r="DR2523" s="10"/>
      <c r="DS2523" s="10"/>
    </row>
    <row r="2524" spans="1:123" ht="4.05" customHeight="1" x14ac:dyDescent="0.25">
      <c r="A2524" s="75" t="s">
        <v>348</v>
      </c>
      <c r="E2524" s="111"/>
      <c r="F2524" s="112"/>
      <c r="T2524" s="25"/>
      <c r="U2524" s="25"/>
      <c r="V2524" s="25"/>
      <c r="W2524" s="25"/>
      <c r="X2524" s="25"/>
      <c r="Y2524" s="25"/>
      <c r="Z2524" s="25"/>
      <c r="AA2524" s="25"/>
      <c r="AB2524" s="14"/>
      <c r="AC2524" s="14"/>
    </row>
    <row r="2525" spans="1:123" s="86" customFormat="1" ht="15" customHeight="1" x14ac:dyDescent="0.25">
      <c r="A2525" s="75" t="s">
        <v>348</v>
      </c>
      <c r="B2525" s="80"/>
      <c r="C2525" s="80"/>
      <c r="D2525" s="80"/>
      <c r="E2525" s="81"/>
      <c r="F2525" s="82"/>
      <c r="G2525" s="81"/>
      <c r="H2525" s="81"/>
      <c r="I2525" s="81"/>
      <c r="J2525" s="81"/>
      <c r="K2525" s="81"/>
      <c r="L2525" s="83">
        <f>L2526</f>
        <v>5015</v>
      </c>
      <c r="M2525" s="84" t="s">
        <v>367</v>
      </c>
      <c r="N2525" s="84"/>
      <c r="O2525" s="84"/>
      <c r="P2525" s="84"/>
      <c r="Q2525" s="84"/>
      <c r="R2525" s="84"/>
      <c r="S2525" s="84"/>
      <c r="T2525" s="84"/>
      <c r="U2525" s="84"/>
      <c r="V2525" s="84"/>
      <c r="W2525" s="84"/>
      <c r="X2525" s="84"/>
      <c r="Y2525" s="84"/>
      <c r="Z2525" s="84"/>
      <c r="AA2525" s="84"/>
      <c r="AB2525" s="81"/>
      <c r="AC2525" s="81"/>
      <c r="AD2525" s="14"/>
      <c r="AE2525" s="14"/>
      <c r="AF2525" s="14"/>
      <c r="AG2525" s="14"/>
      <c r="AH2525" s="14"/>
      <c r="AI2525" s="14"/>
      <c r="AJ2525" s="14"/>
      <c r="AK2525" s="14"/>
      <c r="AL2525" s="14"/>
      <c r="AM2525" s="14"/>
      <c r="AN2525" s="85"/>
      <c r="AO2525" s="85"/>
      <c r="AP2525" s="85"/>
      <c r="AQ2525" s="85"/>
      <c r="AR2525" s="85"/>
      <c r="AS2525" s="85"/>
      <c r="AT2525" s="85"/>
      <c r="AU2525" s="85"/>
      <c r="AV2525" s="85"/>
      <c r="AW2525" s="85"/>
      <c r="AX2525" s="85"/>
      <c r="AY2525" s="85"/>
      <c r="AZ2525" s="84"/>
      <c r="BA2525" s="10"/>
      <c r="BB2525" s="10"/>
      <c r="BC2525" s="10"/>
      <c r="BD2525" s="10"/>
      <c r="BE2525" s="10"/>
      <c r="BF2525" s="10"/>
      <c r="BG2525" s="10"/>
      <c r="BH2525" s="10"/>
      <c r="BI2525" s="10"/>
      <c r="BJ2525" s="10"/>
      <c r="BK2525" s="10"/>
      <c r="BL2525" s="10"/>
      <c r="BM2525" s="10"/>
      <c r="BN2525" s="10"/>
      <c r="BO2525" s="10"/>
      <c r="BP2525" s="10"/>
      <c r="BQ2525" s="10"/>
      <c r="BR2525" s="10"/>
      <c r="BS2525" s="10"/>
      <c r="BT2525" s="10"/>
      <c r="BU2525" s="10"/>
      <c r="BV2525" s="10"/>
      <c r="BW2525" s="10"/>
      <c r="BX2525" s="10"/>
      <c r="BY2525" s="10"/>
      <c r="BZ2525" s="10"/>
      <c r="CA2525" s="10"/>
      <c r="CB2525" s="10"/>
      <c r="CC2525" s="10"/>
      <c r="CD2525" s="10"/>
      <c r="CE2525" s="10"/>
      <c r="CF2525" s="10"/>
      <c r="CG2525" s="10"/>
      <c r="CH2525" s="10"/>
      <c r="CI2525" s="10"/>
      <c r="CJ2525" s="10"/>
      <c r="CK2525" s="10"/>
      <c r="CL2525" s="10"/>
      <c r="CM2525" s="10"/>
      <c r="CN2525" s="10"/>
      <c r="CO2525" s="10"/>
      <c r="CP2525" s="10"/>
      <c r="CQ2525" s="10"/>
      <c r="CR2525" s="10"/>
      <c r="CS2525" s="10"/>
      <c r="CT2525" s="10"/>
      <c r="CU2525" s="10"/>
      <c r="CV2525" s="10"/>
      <c r="CW2525" s="10"/>
      <c r="CX2525" s="10"/>
      <c r="CY2525" s="10"/>
      <c r="CZ2525" s="10"/>
      <c r="DA2525" s="10"/>
      <c r="DB2525" s="10"/>
      <c r="DC2525" s="10"/>
      <c r="DD2525" s="10"/>
      <c r="DE2525" s="10"/>
      <c r="DF2525" s="10"/>
      <c r="DG2525" s="10"/>
      <c r="DH2525" s="10"/>
      <c r="DI2525" s="10"/>
      <c r="DJ2525" s="10"/>
      <c r="DK2525" s="10"/>
      <c r="DL2525" s="10"/>
      <c r="DM2525" s="10"/>
      <c r="DN2525" s="10"/>
      <c r="DO2525" s="10"/>
      <c r="DP2525" s="10"/>
      <c r="DQ2525" s="10"/>
      <c r="DR2525" s="10"/>
      <c r="DS2525" s="10"/>
    </row>
    <row r="2526" spans="1:123" s="101" customFormat="1" ht="10.95" customHeight="1" x14ac:dyDescent="0.25">
      <c r="A2526" s="75" t="s">
        <v>348</v>
      </c>
      <c r="B2526" s="95" t="str">
        <f t="shared" ref="B2526:B2528" si="710">IF(E2526&gt;0,"Bud02 " &amp; C2526 &amp;","&amp;D2526&amp;",'"&amp;E2526&amp;"',"&amp;1*R2526)</f>
        <v>Bud02 2020,5015,'533000',20319.3811111111</v>
      </c>
      <c r="C2526" s="96">
        <f t="shared" ref="C2526:C2528" si="711">$E$5</f>
        <v>2020</v>
      </c>
      <c r="D2526" s="96">
        <v>5015</v>
      </c>
      <c r="E2526" s="97">
        <f>IF(LEFT(H2526,1) = "x",H2526,F2526)</f>
        <v>533000</v>
      </c>
      <c r="F2526" s="90">
        <v>533000</v>
      </c>
      <c r="G2526" s="98">
        <f>IF(""="",1,SUBSTITUTE(SUBSTITUTE("","xxp","xpp"),"xppm13","xppm08"))</f>
        <v>1</v>
      </c>
      <c r="H2526" s="98">
        <f>IF(""="",1,"")</f>
        <v>1</v>
      </c>
      <c r="I2526" s="98">
        <f>IF(""="",1,IF(LEFT("",1)&lt;&gt;"E","",1))</f>
        <v>1</v>
      </c>
      <c r="J2526" s="98">
        <f>IF(""="",1,IF(LEFT("",1)="E","",1))</f>
        <v>1</v>
      </c>
      <c r="K2526" s="99" t="s">
        <v>368</v>
      </c>
      <c r="L2526" s="91">
        <v>5015</v>
      </c>
      <c r="M2526" s="100" t="str">
        <f>IF(LEFT($G2526,4)="xppm","*","")</f>
        <v/>
      </c>
      <c r="N2526" s="101" t="str">
        <f>UPPER(TRIM("          UTILITIES"))</f>
        <v>UTILITIES</v>
      </c>
      <c r="P2526" s="102" t="s">
        <v>356</v>
      </c>
      <c r="R2526" s="109">
        <f>IFERROR(IF(1*AB2526&gt;0,AB2526,V2526),V2526)</f>
        <v>20319.38111111111</v>
      </c>
      <c r="S2526" s="108"/>
      <c r="T2526" s="101">
        <f>IFERROR(IF(LEFT($G2526,4)="xppm",AD2526/VLOOKUP($G2526,$K$11:$Z$28,T$1,0),IF(LEFT($J2526,1)="E",AD2526/VLOOKUP($J2526,$K$11:$Z$28,T$1,0),AD2526/T$6)),"")</f>
        <v>21853.436666666665</v>
      </c>
      <c r="V2526" s="101">
        <f>IFERROR(IF(LEFT($G2526,4)="xppm",AF2526/VLOOKUP($G2526,$K$11:$Z$28,V$1,0),IF(LEFT($J2526,1)="E",AF2526/VLOOKUP($J2526,$K$11:$Z$28,V$1,0),AF2526/V$6)),"")</f>
        <v>20319.38111111111</v>
      </c>
      <c r="X2526" s="101">
        <f>IFERROR(IF(LEFT($G2526,4)="xppm",AH2526/VLOOKUP($G2526,$K$11:$Z$28,X$1,0),IF(LEFT($J2526,1)="E",AH2526/VLOOKUP($J2526,$K$11:$Z$28,X$1,0),AH2526/X$6)),"")</f>
        <v>11371.606666666667</v>
      </c>
      <c r="Z2526" s="101">
        <f>IFERROR(IF(LEFT($G2526,4)="xppm",AJ2526/VLOOKUP($G2526,$K$11:$Z$28,Z$1,0),IF(LEFT($J2526,1)="E",AJ2526/VLOOKUP($J2526,$K$11:$Z$28,Z$1,0),AJ2526/Z$6)),"")</f>
        <v>33097</v>
      </c>
      <c r="AA2526" s="108"/>
      <c r="AB2526" s="99">
        <f>IFERROR(IF(LEFT($G2526,4)="xppm",AL2526/VLOOKUP($G2526,$K$11:$Z$28,AB$1,0),IF(LEFT($J2526,1)="E",AL2526/VLOOKUP($J2526,$K$11:$AB$28,AB$1,0),AL2526/AB$6)),"")</f>
        <v>0</v>
      </c>
      <c r="AC2526" s="110"/>
      <c r="AD2526" s="14">
        <v>65560.31</v>
      </c>
      <c r="AE2526" s="14"/>
      <c r="AF2526" s="14">
        <v>182874.43</v>
      </c>
      <c r="AG2526" s="14"/>
      <c r="AH2526" s="14">
        <v>136459.28</v>
      </c>
      <c r="AI2526" s="14"/>
      <c r="AJ2526" s="14">
        <v>397164</v>
      </c>
      <c r="AK2526" s="65"/>
      <c r="AL2526" s="14">
        <v>0</v>
      </c>
      <c r="AM2526" s="65"/>
      <c r="AN2526" s="25">
        <v>17908.37</v>
      </c>
      <c r="AO2526" s="25">
        <v>18234.400000000001</v>
      </c>
      <c r="AP2526" s="25">
        <v>12514.12</v>
      </c>
      <c r="AQ2526" s="25">
        <v>23579.29</v>
      </c>
      <c r="AR2526" s="25">
        <v>16532.830000000002</v>
      </c>
      <c r="AS2526" s="25">
        <v>19750.03</v>
      </c>
      <c r="AT2526" s="25">
        <v>22275.75</v>
      </c>
      <c r="AU2526" s="25">
        <v>19138.2</v>
      </c>
      <c r="AV2526" s="25">
        <v>16038.02</v>
      </c>
      <c r="AW2526" s="25">
        <v>18637.060000000001</v>
      </c>
      <c r="AX2526" s="25">
        <v>26987.14</v>
      </c>
      <c r="AY2526" s="25">
        <v>19936.11</v>
      </c>
      <c r="AZ2526" s="108"/>
      <c r="BA2526" s="10"/>
      <c r="BB2526" s="10"/>
      <c r="BC2526" s="10"/>
      <c r="BD2526" s="10"/>
      <c r="BE2526" s="10"/>
      <c r="BF2526" s="10"/>
      <c r="BG2526" s="10"/>
      <c r="BH2526" s="10"/>
      <c r="BI2526" s="10"/>
      <c r="BJ2526" s="10"/>
      <c r="BK2526" s="10"/>
      <c r="BL2526" s="10"/>
      <c r="BM2526" s="10"/>
      <c r="BN2526" s="10"/>
      <c r="BO2526" s="10"/>
      <c r="BP2526" s="10"/>
      <c r="BQ2526" s="10"/>
      <c r="BR2526" s="10"/>
      <c r="BS2526" s="10"/>
      <c r="BT2526" s="10"/>
      <c r="BU2526" s="10"/>
      <c r="BV2526" s="10"/>
      <c r="BW2526" s="10"/>
      <c r="BX2526" s="10"/>
      <c r="BY2526" s="10"/>
      <c r="BZ2526" s="10"/>
      <c r="CA2526" s="10"/>
      <c r="CB2526" s="10"/>
      <c r="CC2526" s="10"/>
      <c r="CD2526" s="10"/>
      <c r="CE2526" s="10"/>
      <c r="CF2526" s="10"/>
      <c r="CG2526" s="10"/>
      <c r="CH2526" s="10"/>
      <c r="CI2526" s="10"/>
      <c r="CJ2526" s="10"/>
      <c r="CK2526" s="10"/>
      <c r="CL2526" s="10"/>
      <c r="CM2526" s="10"/>
      <c r="CN2526" s="10"/>
      <c r="CO2526" s="10"/>
      <c r="CP2526" s="10"/>
      <c r="CQ2526" s="10"/>
      <c r="CR2526" s="10"/>
      <c r="CS2526" s="10"/>
      <c r="CT2526" s="10"/>
      <c r="CU2526" s="10"/>
      <c r="CV2526" s="10"/>
      <c r="CW2526" s="10"/>
      <c r="CX2526" s="10"/>
      <c r="CY2526" s="10"/>
      <c r="CZ2526" s="10"/>
      <c r="DA2526" s="10"/>
      <c r="DB2526" s="10"/>
      <c r="DC2526" s="10"/>
      <c r="DD2526" s="10"/>
      <c r="DE2526" s="10"/>
      <c r="DF2526" s="10"/>
      <c r="DG2526" s="10"/>
      <c r="DH2526" s="10"/>
      <c r="DI2526" s="10"/>
      <c r="DJ2526" s="10"/>
      <c r="DK2526" s="10"/>
      <c r="DL2526" s="10"/>
      <c r="DM2526" s="10"/>
      <c r="DN2526" s="10"/>
      <c r="DO2526" s="10"/>
      <c r="DP2526" s="10"/>
      <c r="DQ2526" s="10"/>
      <c r="DR2526" s="10"/>
      <c r="DS2526" s="10"/>
    </row>
    <row r="2527" spans="1:123" s="101" customFormat="1" ht="10.95" customHeight="1" x14ac:dyDescent="0.25">
      <c r="A2527" s="75" t="s">
        <v>348</v>
      </c>
      <c r="B2527" s="95" t="str">
        <f t="shared" si="710"/>
        <v>Bud02 2020,5015,'536000',9890.37666666667</v>
      </c>
      <c r="C2527" s="96">
        <f t="shared" si="711"/>
        <v>2020</v>
      </c>
      <c r="D2527" s="96">
        <v>5015</v>
      </c>
      <c r="E2527" s="97">
        <f>IF(LEFT(H2527,1) = "x",H2527,F2527)</f>
        <v>536000</v>
      </c>
      <c r="F2527" s="90">
        <v>536000</v>
      </c>
      <c r="G2527" s="98">
        <f>IF(""="",1,SUBSTITUTE(SUBSTITUTE("","xxp","xpp"),"xppm13","xppm08"))</f>
        <v>1</v>
      </c>
      <c r="H2527" s="98">
        <f>IF(""="",1,"")</f>
        <v>1</v>
      </c>
      <c r="I2527" s="98">
        <f>IF(""="",1,IF(LEFT("",1)&lt;&gt;"E","",1))</f>
        <v>1</v>
      </c>
      <c r="J2527" s="98">
        <f>IF(""="",1,IF(LEFT("",1)="E","",1))</f>
        <v>1</v>
      </c>
      <c r="K2527" s="99" t="s">
        <v>369</v>
      </c>
      <c r="L2527" s="91">
        <v>5015</v>
      </c>
      <c r="M2527" s="100" t="str">
        <f>IF(LEFT($G2527,4)="xppm","*","")</f>
        <v/>
      </c>
      <c r="N2527" s="101" t="str">
        <f>UPPER(TRIM("          REPAIRS &amp; MAINTENANCE/SUPPLIES"))</f>
        <v>REPAIRS &amp; MAINTENANCE/SUPPLIES</v>
      </c>
      <c r="P2527" s="102" t="s">
        <v>370</v>
      </c>
      <c r="R2527" s="109">
        <f>IFERROR(IF(1*AB2527&gt;0,AB2527,V2527),V2527)</f>
        <v>9890.376666666667</v>
      </c>
      <c r="S2527" s="108"/>
      <c r="T2527" s="101">
        <f>IFERROR(IF(LEFT($G2527,4)="xppm",AD2527/VLOOKUP($G2527,$K$11:$Z$28,T$1,0),IF(LEFT($J2527,1)="E",AD2527/VLOOKUP($J2527,$K$11:$Z$28,T$1,0),AD2527/T$6)),"")</f>
        <v>7638.4333333333334</v>
      </c>
      <c r="V2527" s="101">
        <f>IFERROR(IF(LEFT($G2527,4)="xppm",AF2527/VLOOKUP($G2527,$K$11:$Z$28,V$1,0),IF(LEFT($J2527,1)="E",AF2527/VLOOKUP($J2527,$K$11:$Z$28,V$1,0),AF2527/V$6)),"")</f>
        <v>9890.376666666667</v>
      </c>
      <c r="X2527" s="101">
        <f>IFERROR(IF(LEFT($G2527,4)="xppm",AH2527/VLOOKUP($G2527,$K$11:$Z$28,X$1,0),IF(LEFT($J2527,1)="E",AH2527/VLOOKUP($J2527,$K$11:$Z$28,X$1,0),AH2527/X$6)),"")</f>
        <v>4811.9625000000005</v>
      </c>
      <c r="Z2527" s="101">
        <f>IFERROR(IF(LEFT($G2527,4)="xppm",AJ2527/VLOOKUP($G2527,$K$11:$Z$28,Z$1,0),IF(LEFT($J2527,1)="E",AJ2527/VLOOKUP($J2527,$K$11:$Z$28,Z$1,0),AJ2527/Z$6)),"")</f>
        <v>6337.1691666666666</v>
      </c>
      <c r="AA2527" s="108"/>
      <c r="AB2527" s="99">
        <f>IFERROR(IF(LEFT($G2527,4)="xppm",AL2527/VLOOKUP($G2527,$K$11:$Z$28,AB$1,0),IF(LEFT($J2527,1)="E",AL2527/VLOOKUP($J2527,$K$11:$AB$28,AB$1,0),AL2527/AB$6)),"")</f>
        <v>0</v>
      </c>
      <c r="AC2527" s="110"/>
      <c r="AD2527" s="14">
        <v>22915.3</v>
      </c>
      <c r="AE2527" s="14"/>
      <c r="AF2527" s="14">
        <v>89013.39</v>
      </c>
      <c r="AG2527" s="14"/>
      <c r="AH2527" s="14">
        <v>57743.55</v>
      </c>
      <c r="AI2527" s="14"/>
      <c r="AJ2527" s="14">
        <v>76046.03</v>
      </c>
      <c r="AK2527" s="65"/>
      <c r="AL2527" s="14">
        <v>0</v>
      </c>
      <c r="AM2527" s="65"/>
      <c r="AN2527" s="25">
        <v>1898.1</v>
      </c>
      <c r="AO2527" s="25">
        <v>6866.9</v>
      </c>
      <c r="AP2527" s="25">
        <v>26310.29</v>
      </c>
      <c r="AQ2527" s="25">
        <v>7933.18</v>
      </c>
      <c r="AR2527" s="25">
        <v>13617.07</v>
      </c>
      <c r="AS2527" s="25">
        <v>8400.59</v>
      </c>
      <c r="AT2527" s="25">
        <v>9698.6</v>
      </c>
      <c r="AU2527" s="25">
        <v>13415.66</v>
      </c>
      <c r="AV2527" s="25">
        <v>13032.99</v>
      </c>
      <c r="AW2527" s="25">
        <v>10705.65</v>
      </c>
      <c r="AX2527" s="25">
        <v>4732.92</v>
      </c>
      <c r="AY2527" s="25">
        <v>7476.73</v>
      </c>
      <c r="AZ2527" s="108"/>
      <c r="BA2527" s="10"/>
      <c r="BB2527" s="10"/>
      <c r="BC2527" s="10"/>
      <c r="BD2527" s="10"/>
      <c r="BE2527" s="10"/>
      <c r="BF2527" s="10"/>
      <c r="BG2527" s="10"/>
      <c r="BH2527" s="10"/>
      <c r="BI2527" s="10"/>
      <c r="BJ2527" s="10"/>
      <c r="BK2527" s="10"/>
      <c r="BL2527" s="10"/>
      <c r="BM2527" s="10"/>
      <c r="BN2527" s="10"/>
      <c r="BO2527" s="10"/>
      <c r="BP2527" s="10"/>
      <c r="BQ2527" s="10"/>
      <c r="BR2527" s="10"/>
      <c r="BS2527" s="10"/>
      <c r="BT2527" s="10"/>
      <c r="BU2527" s="10"/>
      <c r="BV2527" s="10"/>
      <c r="BW2527" s="10"/>
      <c r="BX2527" s="10"/>
      <c r="BY2527" s="10"/>
      <c r="BZ2527" s="10"/>
      <c r="CA2527" s="10"/>
      <c r="CB2527" s="10"/>
      <c r="CC2527" s="10"/>
      <c r="CD2527" s="10"/>
      <c r="CE2527" s="10"/>
      <c r="CF2527" s="10"/>
      <c r="CG2527" s="10"/>
      <c r="CH2527" s="10"/>
      <c r="CI2527" s="10"/>
      <c r="CJ2527" s="10"/>
      <c r="CK2527" s="10"/>
      <c r="CL2527" s="10"/>
      <c r="CM2527" s="10"/>
      <c r="CN2527" s="10"/>
      <c r="CO2527" s="10"/>
      <c r="CP2527" s="10"/>
      <c r="CQ2527" s="10"/>
      <c r="CR2527" s="10"/>
      <c r="CS2527" s="10"/>
      <c r="CT2527" s="10"/>
      <c r="CU2527" s="10"/>
      <c r="CV2527" s="10"/>
      <c r="CW2527" s="10"/>
      <c r="CX2527" s="10"/>
      <c r="CY2527" s="10"/>
      <c r="CZ2527" s="10"/>
      <c r="DA2527" s="10"/>
      <c r="DB2527" s="10"/>
      <c r="DC2527" s="10"/>
      <c r="DD2527" s="10"/>
      <c r="DE2527" s="10"/>
      <c r="DF2527" s="10"/>
      <c r="DG2527" s="10"/>
      <c r="DH2527" s="10"/>
      <c r="DI2527" s="10"/>
      <c r="DJ2527" s="10"/>
      <c r="DK2527" s="10"/>
      <c r="DL2527" s="10"/>
      <c r="DM2527" s="10"/>
      <c r="DN2527" s="10"/>
      <c r="DO2527" s="10"/>
      <c r="DP2527" s="10"/>
      <c r="DQ2527" s="10"/>
      <c r="DR2527" s="10"/>
      <c r="DS2527" s="10"/>
    </row>
    <row r="2528" spans="1:123" s="101" customFormat="1" ht="10.95" customHeight="1" x14ac:dyDescent="0.25">
      <c r="A2528" s="75" t="s">
        <v>348</v>
      </c>
      <c r="B2528" s="95" t="str">
        <f t="shared" si="710"/>
        <v>Bud02 2020,5015,'534000',4980.98888888889</v>
      </c>
      <c r="C2528" s="96">
        <f t="shared" si="711"/>
        <v>2020</v>
      </c>
      <c r="D2528" s="96">
        <v>5015</v>
      </c>
      <c r="E2528" s="97">
        <f>IF(LEFT(H2528,1) = "x",H2528,F2528)</f>
        <v>534000</v>
      </c>
      <c r="F2528" s="90">
        <v>534000</v>
      </c>
      <c r="G2528" s="98">
        <f>IF(""="",1,SUBSTITUTE(SUBSTITUTE("","xxp","xpp"),"xppm13","xppm08"))</f>
        <v>1</v>
      </c>
      <c r="H2528" s="98">
        <f>IF(""="",1,"")</f>
        <v>1</v>
      </c>
      <c r="I2528" s="98">
        <f>IF(""="",1,IF(LEFT("",1)&lt;&gt;"E","",1))</f>
        <v>1</v>
      </c>
      <c r="J2528" s="98">
        <f>IF(""="",1,IF(LEFT("",1)="E","",1))</f>
        <v>1</v>
      </c>
      <c r="K2528" s="99" t="s">
        <v>371</v>
      </c>
      <c r="L2528" s="91">
        <v>5015</v>
      </c>
      <c r="M2528" s="100" t="str">
        <f>IF(LEFT($G2528,4)="xppm","*","")</f>
        <v/>
      </c>
      <c r="N2528" s="101" t="str">
        <f>UPPER(TRIM("          CONTRACT SERVICES"))</f>
        <v>CONTRACT SERVICES</v>
      </c>
      <c r="P2528" s="102" t="s">
        <v>370</v>
      </c>
      <c r="R2528" s="109">
        <f>IFERROR(IF(1*AB2528&gt;0,AB2528,V2528),V2528)</f>
        <v>4980.9888888888891</v>
      </c>
      <c r="S2528" s="108"/>
      <c r="T2528" s="101">
        <f>IFERROR(IF(LEFT($G2528,4)="xppm",AD2528/VLOOKUP($G2528,$K$11:$Z$28,T$1,0),IF(LEFT($J2528,1)="E",AD2528/VLOOKUP($J2528,$K$11:$Z$28,T$1,0),AD2528/T$6)),"")</f>
        <v>5473.81</v>
      </c>
      <c r="V2528" s="101">
        <f>IFERROR(IF(LEFT($G2528,4)="xppm",AF2528/VLOOKUP($G2528,$K$11:$Z$28,V$1,0),IF(LEFT($J2528,1)="E",AF2528/VLOOKUP($J2528,$K$11:$Z$28,V$1,0),AF2528/V$6)),"")</f>
        <v>4980.9888888888891</v>
      </c>
      <c r="X2528" s="101">
        <f>IFERROR(IF(LEFT($G2528,4)="xppm",AH2528/VLOOKUP($G2528,$K$11:$Z$28,X$1,0),IF(LEFT($J2528,1)="E",AH2528/VLOOKUP($J2528,$K$11:$Z$28,X$1,0),AH2528/X$6)),"")</f>
        <v>1607.8758333333333</v>
      </c>
      <c r="Z2528" s="101">
        <f>IFERROR(IF(LEFT($G2528,4)="xppm",AJ2528/VLOOKUP($G2528,$K$11:$Z$28,Z$1,0),IF(LEFT($J2528,1)="E",AJ2528/VLOOKUP($J2528,$K$11:$Z$28,Z$1,0),AJ2528/Z$6)),"")</f>
        <v>2635</v>
      </c>
      <c r="AA2528" s="108"/>
      <c r="AB2528" s="99">
        <f>IFERROR(IF(LEFT($G2528,4)="xppm",AL2528/VLOOKUP($G2528,$K$11:$Z$28,AB$1,0),IF(LEFT($J2528,1)="E",AL2528/VLOOKUP($J2528,$K$11:$AB$28,AB$1,0),AL2528/AB$6)),"")</f>
        <v>0</v>
      </c>
      <c r="AC2528" s="110"/>
      <c r="AD2528" s="14">
        <v>16421.43</v>
      </c>
      <c r="AE2528" s="14"/>
      <c r="AF2528" s="14">
        <v>44828.9</v>
      </c>
      <c r="AG2528" s="14"/>
      <c r="AH2528" s="14">
        <v>19294.509999999998</v>
      </c>
      <c r="AI2528" s="14"/>
      <c r="AJ2528" s="14">
        <v>31620</v>
      </c>
      <c r="AK2528" s="65"/>
      <c r="AL2528" s="14">
        <v>0</v>
      </c>
      <c r="AM2528" s="65"/>
      <c r="AN2528" s="25">
        <v>2956.48</v>
      </c>
      <c r="AO2528" s="25">
        <v>1075.45</v>
      </c>
      <c r="AP2528" s="25">
        <v>6043.69</v>
      </c>
      <c r="AQ2528" s="25">
        <v>4740.1000000000004</v>
      </c>
      <c r="AR2528" s="25">
        <v>3606.6</v>
      </c>
      <c r="AS2528" s="25">
        <v>2038.7</v>
      </c>
      <c r="AT2528" s="25">
        <v>5317.5</v>
      </c>
      <c r="AU2528" s="25">
        <v>11137.03</v>
      </c>
      <c r="AV2528" s="25">
        <v>1567.54</v>
      </c>
      <c r="AW2528" s="25">
        <v>1430.51</v>
      </c>
      <c r="AX2528" s="25">
        <v>4645.97</v>
      </c>
      <c r="AY2528" s="25">
        <v>10344.950000000001</v>
      </c>
      <c r="AZ2528" s="108"/>
      <c r="BA2528" s="10"/>
      <c r="BB2528" s="10"/>
      <c r="BC2528" s="10"/>
      <c r="BD2528" s="10"/>
      <c r="BE2528" s="10"/>
      <c r="BF2528" s="10"/>
      <c r="BG2528" s="10"/>
      <c r="BH2528" s="10"/>
      <c r="BI2528" s="10"/>
      <c r="BJ2528" s="10"/>
      <c r="BK2528" s="10"/>
      <c r="BL2528" s="10"/>
      <c r="BM2528" s="10"/>
      <c r="BN2528" s="10"/>
      <c r="BO2528" s="10"/>
      <c r="BP2528" s="10"/>
      <c r="BQ2528" s="10"/>
      <c r="BR2528" s="10"/>
      <c r="BS2528" s="10"/>
      <c r="BT2528" s="10"/>
      <c r="BU2528" s="10"/>
      <c r="BV2528" s="10"/>
      <c r="BW2528" s="10"/>
      <c r="BX2528" s="10"/>
      <c r="BY2528" s="10"/>
      <c r="BZ2528" s="10"/>
      <c r="CA2528" s="10"/>
      <c r="CB2528" s="10"/>
      <c r="CC2528" s="10"/>
      <c r="CD2528" s="10"/>
      <c r="CE2528" s="10"/>
      <c r="CF2528" s="10"/>
      <c r="CG2528" s="10"/>
      <c r="CH2528" s="10"/>
      <c r="CI2528" s="10"/>
      <c r="CJ2528" s="10"/>
      <c r="CK2528" s="10"/>
      <c r="CL2528" s="10"/>
      <c r="CM2528" s="10"/>
      <c r="CN2528" s="10"/>
      <c r="CO2528" s="10"/>
      <c r="CP2528" s="10"/>
      <c r="CQ2528" s="10"/>
      <c r="CR2528" s="10"/>
      <c r="CS2528" s="10"/>
      <c r="CT2528" s="10"/>
      <c r="CU2528" s="10"/>
      <c r="CV2528" s="10"/>
      <c r="CW2528" s="10"/>
      <c r="CX2528" s="10"/>
      <c r="CY2528" s="10"/>
      <c r="CZ2528" s="10"/>
      <c r="DA2528" s="10"/>
      <c r="DB2528" s="10"/>
      <c r="DC2528" s="10"/>
      <c r="DD2528" s="10"/>
      <c r="DE2528" s="10"/>
      <c r="DF2528" s="10"/>
      <c r="DG2528" s="10"/>
      <c r="DH2528" s="10"/>
      <c r="DI2528" s="10"/>
      <c r="DJ2528" s="10"/>
      <c r="DK2528" s="10"/>
      <c r="DL2528" s="10"/>
      <c r="DM2528" s="10"/>
      <c r="DN2528" s="10"/>
      <c r="DO2528" s="10"/>
      <c r="DP2528" s="10"/>
      <c r="DQ2528" s="10"/>
      <c r="DR2528" s="10"/>
      <c r="DS2528" s="10"/>
    </row>
    <row r="2529" spans="1:123" ht="4.05" customHeight="1" x14ac:dyDescent="0.25">
      <c r="A2529" s="75" t="s">
        <v>348</v>
      </c>
      <c r="E2529" s="111"/>
      <c r="F2529" s="112"/>
      <c r="T2529" s="25"/>
      <c r="U2529" s="25"/>
      <c r="V2529" s="25"/>
      <c r="W2529" s="25"/>
      <c r="X2529" s="25"/>
      <c r="Y2529" s="25"/>
      <c r="Z2529" s="25"/>
      <c r="AA2529" s="25"/>
      <c r="AB2529" s="14"/>
      <c r="AC2529" s="14"/>
    </row>
    <row r="2530" spans="1:123" s="86" customFormat="1" ht="15" customHeight="1" x14ac:dyDescent="0.25">
      <c r="A2530" s="75" t="s">
        <v>348</v>
      </c>
      <c r="B2530" s="80"/>
      <c r="C2530" s="80"/>
      <c r="D2530" s="80"/>
      <c r="E2530" s="81"/>
      <c r="F2530" s="82"/>
      <c r="G2530" s="81"/>
      <c r="H2530" s="81"/>
      <c r="I2530" s="81"/>
      <c r="J2530" s="81"/>
      <c r="K2530" s="81"/>
      <c r="L2530" s="83">
        <f>L2531</f>
        <v>5015</v>
      </c>
      <c r="M2530" s="84" t="s">
        <v>372</v>
      </c>
      <c r="N2530" s="84"/>
      <c r="O2530" s="84"/>
      <c r="P2530" s="84"/>
      <c r="Q2530" s="84"/>
      <c r="R2530" s="84"/>
      <c r="S2530" s="84"/>
      <c r="T2530" s="84"/>
      <c r="U2530" s="84"/>
      <c r="V2530" s="84"/>
      <c r="W2530" s="84"/>
      <c r="X2530" s="84"/>
      <c r="Y2530" s="84"/>
      <c r="Z2530" s="84"/>
      <c r="AA2530" s="84"/>
      <c r="AB2530" s="81"/>
      <c r="AC2530" s="81"/>
      <c r="AD2530" s="14"/>
      <c r="AE2530" s="14"/>
      <c r="AF2530" s="14"/>
      <c r="AG2530" s="14"/>
      <c r="AH2530" s="14"/>
      <c r="AI2530" s="14"/>
      <c r="AJ2530" s="14"/>
      <c r="AK2530" s="14"/>
      <c r="AL2530" s="14"/>
      <c r="AM2530" s="14"/>
      <c r="AN2530" s="85"/>
      <c r="AO2530" s="85"/>
      <c r="AP2530" s="85"/>
      <c r="AQ2530" s="85"/>
      <c r="AR2530" s="85"/>
      <c r="AS2530" s="85"/>
      <c r="AT2530" s="85"/>
      <c r="AU2530" s="85"/>
      <c r="AV2530" s="85"/>
      <c r="AW2530" s="85"/>
      <c r="AX2530" s="85"/>
      <c r="AY2530" s="85"/>
      <c r="AZ2530" s="84"/>
      <c r="BA2530" s="10"/>
      <c r="BB2530" s="10"/>
      <c r="BC2530" s="10"/>
      <c r="BD2530" s="10"/>
      <c r="BE2530" s="10"/>
      <c r="BF2530" s="10"/>
      <c r="BG2530" s="10"/>
      <c r="BH2530" s="10"/>
      <c r="BI2530" s="10"/>
      <c r="BJ2530" s="10"/>
      <c r="BK2530" s="10"/>
      <c r="BL2530" s="10"/>
      <c r="BM2530" s="10"/>
      <c r="BN2530" s="10"/>
      <c r="BO2530" s="10"/>
      <c r="BP2530" s="10"/>
      <c r="BQ2530" s="10"/>
      <c r="BR2530" s="10"/>
      <c r="BS2530" s="10"/>
      <c r="BT2530" s="10"/>
      <c r="BU2530" s="10"/>
      <c r="BV2530" s="10"/>
      <c r="BW2530" s="10"/>
      <c r="BX2530" s="10"/>
      <c r="BY2530" s="10"/>
      <c r="BZ2530" s="10"/>
      <c r="CA2530" s="10"/>
      <c r="CB2530" s="10"/>
      <c r="CC2530" s="10"/>
      <c r="CD2530" s="10"/>
      <c r="CE2530" s="10"/>
      <c r="CF2530" s="10"/>
      <c r="CG2530" s="10"/>
      <c r="CH2530" s="10"/>
      <c r="CI2530" s="10"/>
      <c r="CJ2530" s="10"/>
      <c r="CK2530" s="10"/>
      <c r="CL2530" s="10"/>
      <c r="CM2530" s="10"/>
      <c r="CN2530" s="10"/>
      <c r="CO2530" s="10"/>
      <c r="CP2530" s="10"/>
      <c r="CQ2530" s="10"/>
      <c r="CR2530" s="10"/>
      <c r="CS2530" s="10"/>
      <c r="CT2530" s="10"/>
      <c r="CU2530" s="10"/>
      <c r="CV2530" s="10"/>
      <c r="CW2530" s="10"/>
      <c r="CX2530" s="10"/>
      <c r="CY2530" s="10"/>
      <c r="CZ2530" s="10"/>
      <c r="DA2530" s="10"/>
      <c r="DB2530" s="10"/>
      <c r="DC2530" s="10"/>
      <c r="DD2530" s="10"/>
      <c r="DE2530" s="10"/>
      <c r="DF2530" s="10"/>
      <c r="DG2530" s="10"/>
      <c r="DH2530" s="10"/>
      <c r="DI2530" s="10"/>
      <c r="DJ2530" s="10"/>
      <c r="DK2530" s="10"/>
      <c r="DL2530" s="10"/>
      <c r="DM2530" s="10"/>
      <c r="DN2530" s="10"/>
      <c r="DO2530" s="10"/>
      <c r="DP2530" s="10"/>
      <c r="DQ2530" s="10"/>
      <c r="DR2530" s="10"/>
      <c r="DS2530" s="10"/>
    </row>
    <row r="2531" spans="1:123" s="101" customFormat="1" ht="10.95" customHeight="1" x14ac:dyDescent="0.25">
      <c r="A2531" s="75" t="s">
        <v>348</v>
      </c>
      <c r="B2531" s="95" t="str">
        <f t="shared" ref="B2531:B2542" si="712">IF(E2531&gt;0,"Bud02 " &amp; C2531 &amp;","&amp;D2531&amp;",'"&amp;E2531&amp;"',"&amp;1*R2531)</f>
        <v>Bud02 2020,5015,'542500',1492.34444444444</v>
      </c>
      <c r="C2531" s="96">
        <f t="shared" ref="C2531:C2542" si="713">$E$5</f>
        <v>2020</v>
      </c>
      <c r="D2531" s="96">
        <v>5015</v>
      </c>
      <c r="E2531" s="97">
        <f>IF(LEFT(H2531,1) = "x",H2531,F2531)</f>
        <v>542500</v>
      </c>
      <c r="F2531" s="90">
        <v>542500</v>
      </c>
      <c r="G2531" s="98">
        <f>IF(""="",1,SUBSTITUTE(SUBSTITUTE("","xxp","xpp"),"xppm13","xppm08"))</f>
        <v>1</v>
      </c>
      <c r="H2531" s="98">
        <f>IF(""="",1,"")</f>
        <v>1</v>
      </c>
      <c r="I2531" s="98">
        <f>IF(""="",1,IF(LEFT("",1)&lt;&gt;"E","",1))</f>
        <v>1</v>
      </c>
      <c r="J2531" s="98">
        <f>IF(""="",1,IF(LEFT("",1)="E","",1))</f>
        <v>1</v>
      </c>
      <c r="K2531" s="99" t="s">
        <v>373</v>
      </c>
      <c r="L2531" s="91">
        <v>5015</v>
      </c>
      <c r="M2531" s="100" t="str">
        <f>IF(LEFT($G2531,4)="xppm","*","")</f>
        <v/>
      </c>
      <c r="N2531" s="101" t="str">
        <f>UPPER(TRIM("          MARKETING - ADVERTISING &amp; PROMOTION"))</f>
        <v>MARKETING - ADVERTISING &amp; PROMOTION</v>
      </c>
      <c r="P2531" s="102" t="s">
        <v>374</v>
      </c>
      <c r="R2531" s="109">
        <f>IFERROR(IF(1*AB2531&gt;0,AB2531,V2531),V2531)</f>
        <v>1492.3444444444444</v>
      </c>
      <c r="S2531" s="108"/>
      <c r="T2531" s="101">
        <f>IFERROR(IF(LEFT($G2531,4)="xppm",AD2531/VLOOKUP($G2531,$K$11:$Z$28,T$1,0),IF(LEFT($J2531,1)="E",AD2531/VLOOKUP($J2531,$K$11:$Z$28,T$1,0),AD2531/T$6)),"")</f>
        <v>1981.2</v>
      </c>
      <c r="V2531" s="101">
        <f>IFERROR(IF(LEFT($G2531,4)="xppm",AF2531/VLOOKUP($G2531,$K$11:$Z$28,V$1,0),IF(LEFT($J2531,1)="E",AF2531/VLOOKUP($J2531,$K$11:$Z$28,V$1,0),AF2531/V$6)),"")</f>
        <v>1492.3444444444444</v>
      </c>
      <c r="X2531" s="101">
        <f>IFERROR(IF(LEFT($G2531,4)="xppm",AH2531/VLOOKUP($G2531,$K$11:$Z$28,X$1,0),IF(LEFT($J2531,1)="E",AH2531/VLOOKUP($J2531,$K$11:$Z$28,X$1,0),AH2531/X$6)),"")</f>
        <v>843.85</v>
      </c>
      <c r="Z2531" s="101">
        <f>IFERROR(IF(LEFT($G2531,4)="xppm",AJ2531/VLOOKUP($G2531,$K$11:$Z$28,Z$1,0),IF(LEFT($J2531,1)="E",AJ2531/VLOOKUP($J2531,$K$11:$Z$28,Z$1,0),AJ2531/Z$6)),"")</f>
        <v>2410.89</v>
      </c>
      <c r="AA2531" s="108"/>
      <c r="AB2531" s="99">
        <f>IFERROR(IF(LEFT($G2531,4)="xppm",AL2531/VLOOKUP($G2531,$K$11:$Z$28,AB$1,0),IF(LEFT($J2531,1)="E",AL2531/VLOOKUP($J2531,$K$11:$AB$28,AB$1,0),AL2531/AB$6)),"")</f>
        <v>0</v>
      </c>
      <c r="AC2531" s="110"/>
      <c r="AD2531" s="14">
        <v>5943.6</v>
      </c>
      <c r="AE2531" s="14"/>
      <c r="AF2531" s="14">
        <v>13431.1</v>
      </c>
      <c r="AG2531" s="14"/>
      <c r="AH2531" s="14">
        <v>10126.200000000001</v>
      </c>
      <c r="AI2531" s="14"/>
      <c r="AJ2531" s="14">
        <v>28930.68</v>
      </c>
      <c r="AK2531" s="65"/>
      <c r="AL2531" s="14">
        <v>0</v>
      </c>
      <c r="AM2531" s="65"/>
      <c r="AN2531" s="25">
        <v>605.92999999999995</v>
      </c>
      <c r="AO2531" s="25">
        <v>876.22</v>
      </c>
      <c r="AP2531" s="25">
        <v>1748.65</v>
      </c>
      <c r="AQ2531" s="25">
        <v>2272.2800000000002</v>
      </c>
      <c r="AR2531" s="25">
        <v>1020.45</v>
      </c>
      <c r="AS2531" s="25">
        <v>1529.1</v>
      </c>
      <c r="AT2531" s="25">
        <v>416.15</v>
      </c>
      <c r="AU2531" s="25">
        <v>1229.23</v>
      </c>
      <c r="AV2531" s="25">
        <v>1020.29</v>
      </c>
      <c r="AW2531" s="25">
        <v>1932.93</v>
      </c>
      <c r="AX2531" s="25">
        <v>689.48</v>
      </c>
      <c r="AY2531" s="25">
        <v>3321.19</v>
      </c>
      <c r="AZ2531" s="108"/>
      <c r="BA2531" s="10"/>
      <c r="BB2531" s="10"/>
      <c r="BC2531" s="10"/>
      <c r="BD2531" s="10"/>
      <c r="BE2531" s="10"/>
      <c r="BF2531" s="10"/>
      <c r="BG2531" s="10"/>
      <c r="BH2531" s="10"/>
      <c r="BI2531" s="10"/>
      <c r="BJ2531" s="10"/>
      <c r="BK2531" s="10"/>
      <c r="BL2531" s="10"/>
      <c r="BM2531" s="10"/>
      <c r="BN2531" s="10"/>
      <c r="BO2531" s="10"/>
      <c r="BP2531" s="10"/>
      <c r="BQ2531" s="10"/>
      <c r="BR2531" s="10"/>
      <c r="BS2531" s="10"/>
      <c r="BT2531" s="10"/>
      <c r="BU2531" s="10"/>
      <c r="BV2531" s="10"/>
      <c r="BW2531" s="10"/>
      <c r="BX2531" s="10"/>
      <c r="BY2531" s="10"/>
      <c r="BZ2531" s="10"/>
      <c r="CA2531" s="10"/>
      <c r="CB2531" s="10"/>
      <c r="CC2531" s="10"/>
      <c r="CD2531" s="10"/>
      <c r="CE2531" s="10"/>
      <c r="CF2531" s="10"/>
      <c r="CG2531" s="10"/>
      <c r="CH2531" s="10"/>
      <c r="CI2531" s="10"/>
      <c r="CJ2531" s="10"/>
      <c r="CK2531" s="10"/>
      <c r="CL2531" s="10"/>
      <c r="CM2531" s="10"/>
      <c r="CN2531" s="10"/>
      <c r="CO2531" s="10"/>
      <c r="CP2531" s="10"/>
      <c r="CQ2531" s="10"/>
      <c r="CR2531" s="10"/>
      <c r="CS2531" s="10"/>
      <c r="CT2531" s="10"/>
      <c r="CU2531" s="10"/>
      <c r="CV2531" s="10"/>
      <c r="CW2531" s="10"/>
      <c r="CX2531" s="10"/>
      <c r="CY2531" s="10"/>
      <c r="CZ2531" s="10"/>
      <c r="DA2531" s="10"/>
      <c r="DB2531" s="10"/>
      <c r="DC2531" s="10"/>
      <c r="DD2531" s="10"/>
      <c r="DE2531" s="10"/>
      <c r="DF2531" s="10"/>
      <c r="DG2531" s="10"/>
      <c r="DH2531" s="10"/>
      <c r="DI2531" s="10"/>
      <c r="DJ2531" s="10"/>
      <c r="DK2531" s="10"/>
      <c r="DL2531" s="10"/>
      <c r="DM2531" s="10"/>
      <c r="DN2531" s="10"/>
      <c r="DO2531" s="10"/>
      <c r="DP2531" s="10"/>
      <c r="DQ2531" s="10"/>
      <c r="DR2531" s="10"/>
      <c r="DS2531" s="10"/>
    </row>
    <row r="2532" spans="1:123" s="101" customFormat="1" ht="10.95" customHeight="1" x14ac:dyDescent="0.25">
      <c r="A2532" s="75" t="s">
        <v>348</v>
      </c>
      <c r="B2532" s="95" t="str">
        <f t="shared" si="712"/>
        <v>Bud02 2020,5015,'543200',889.228888888889</v>
      </c>
      <c r="C2532" s="96">
        <f t="shared" si="713"/>
        <v>2020</v>
      </c>
      <c r="D2532" s="96">
        <v>5015</v>
      </c>
      <c r="E2532" s="97">
        <f>IF(LEFT(H2532,1) = "x",H2532,F2532)</f>
        <v>543200</v>
      </c>
      <c r="F2532" s="90">
        <v>543200</v>
      </c>
      <c r="G2532" s="98">
        <f>IF(""="",1,SUBSTITUTE(SUBSTITUTE("","xxp","xpp"),"xppm13","xppm08"))</f>
        <v>1</v>
      </c>
      <c r="H2532" s="98">
        <f>IF(""="",1,"")</f>
        <v>1</v>
      </c>
      <c r="I2532" s="98">
        <f>IF(""="",1,IF(LEFT("",1)&lt;&gt;"E","",1))</f>
        <v>1</v>
      </c>
      <c r="J2532" s="98">
        <f>IF(""="",1,IF(LEFT("",1)="E","",1))</f>
        <v>1</v>
      </c>
      <c r="K2532" s="99" t="s">
        <v>375</v>
      </c>
      <c r="L2532" s="91">
        <v>5015</v>
      </c>
      <c r="M2532" s="100" t="str">
        <f>IF(LEFT($G2532,4)="xppm","*","")</f>
        <v/>
      </c>
      <c r="N2532" s="101" t="str">
        <f>UPPER(TRIM("          CONCIERGE - RESIDENT EXPENSES"))</f>
        <v>CONCIERGE - RESIDENT EXPENSES</v>
      </c>
      <c r="P2532" s="102" t="s">
        <v>376</v>
      </c>
      <c r="R2532" s="109">
        <f>IFERROR(IF(1*AB2532&gt;0,AB2532,V2532),V2532)</f>
        <v>889.22888888888895</v>
      </c>
      <c r="S2532" s="108"/>
      <c r="T2532" s="101">
        <f>IFERROR(IF(LEFT($G2532,4)="xppm",AD2532/VLOOKUP($G2532,$K$11:$Z$28,T$1,0),IF(LEFT($J2532,1)="E",AD2532/VLOOKUP($J2532,$K$11:$Z$28,T$1,0),AD2532/T$6)),"")</f>
        <v>1431.72</v>
      </c>
      <c r="V2532" s="101">
        <f>IFERROR(IF(LEFT($G2532,4)="xppm",AF2532/VLOOKUP($G2532,$K$11:$Z$28,V$1,0),IF(LEFT($J2532,1)="E",AF2532/VLOOKUP($J2532,$K$11:$Z$28,V$1,0),AF2532/V$6)),"")</f>
        <v>889.22888888888895</v>
      </c>
      <c r="X2532" s="101">
        <f>IFERROR(IF(LEFT($G2532,4)="xppm",AH2532/VLOOKUP($G2532,$K$11:$Z$28,X$1,0),IF(LEFT($J2532,1)="E",AH2532/VLOOKUP($J2532,$K$11:$Z$28,X$1,0),AH2532/X$6)),"")</f>
        <v>653.03166666666664</v>
      </c>
      <c r="Z2532" s="101">
        <f>IFERROR(IF(LEFT($G2532,4)="xppm",AJ2532/VLOOKUP($G2532,$K$11:$Z$28,Z$1,0),IF(LEFT($J2532,1)="E",AJ2532/VLOOKUP($J2532,$K$11:$Z$28,Z$1,0),AJ2532/Z$6)),"")</f>
        <v>541</v>
      </c>
      <c r="AA2532" s="108"/>
      <c r="AB2532" s="99">
        <f>IFERROR(IF(LEFT($G2532,4)="xppm",AL2532/VLOOKUP($G2532,$K$11:$Z$28,AB$1,0),IF(LEFT($J2532,1)="E",AL2532/VLOOKUP($J2532,$K$11:$AB$28,AB$1,0),AL2532/AB$6)),"")</f>
        <v>0</v>
      </c>
      <c r="AC2532" s="110"/>
      <c r="AD2532" s="14">
        <v>4295.16</v>
      </c>
      <c r="AE2532" s="14"/>
      <c r="AF2532" s="14">
        <v>8003.06</v>
      </c>
      <c r="AG2532" s="14"/>
      <c r="AH2532" s="14">
        <v>7836.38</v>
      </c>
      <c r="AI2532" s="14"/>
      <c r="AJ2532" s="14">
        <v>6492</v>
      </c>
      <c r="AK2532" s="65"/>
      <c r="AL2532" s="14">
        <v>0</v>
      </c>
      <c r="AM2532" s="65"/>
      <c r="AN2532" s="25">
        <v>215</v>
      </c>
      <c r="AO2532" s="25">
        <v>15.71</v>
      </c>
      <c r="AP2532" s="25">
        <v>3400.25</v>
      </c>
      <c r="AQ2532" s="25">
        <v>127.91</v>
      </c>
      <c r="AR2532" s="25">
        <v>242.75</v>
      </c>
      <c r="AS2532" s="25">
        <v>1991.5</v>
      </c>
      <c r="AT2532" s="25">
        <v>681.72</v>
      </c>
      <c r="AU2532" s="25">
        <v>77.02</v>
      </c>
      <c r="AV2532" s="25">
        <v>587</v>
      </c>
      <c r="AW2532" s="25">
        <v>1268.97</v>
      </c>
      <c r="AX2532" s="25">
        <v>1718.77</v>
      </c>
      <c r="AY2532" s="25">
        <v>1307.42</v>
      </c>
      <c r="AZ2532" s="108"/>
      <c r="BA2532" s="10"/>
      <c r="BB2532" s="10"/>
      <c r="BC2532" s="10"/>
      <c r="BD2532" s="10"/>
      <c r="BE2532" s="10"/>
      <c r="BF2532" s="10"/>
      <c r="BG2532" s="10"/>
      <c r="BH2532" s="10"/>
      <c r="BI2532" s="10"/>
      <c r="BJ2532" s="10"/>
      <c r="BK2532" s="10"/>
      <c r="BL2532" s="10"/>
      <c r="BM2532" s="10"/>
      <c r="BN2532" s="10"/>
      <c r="BO2532" s="10"/>
      <c r="BP2532" s="10"/>
      <c r="BQ2532" s="10"/>
      <c r="BR2532" s="10"/>
      <c r="BS2532" s="10"/>
      <c r="BT2532" s="10"/>
      <c r="BU2532" s="10"/>
      <c r="BV2532" s="10"/>
      <c r="BW2532" s="10"/>
      <c r="BX2532" s="10"/>
      <c r="BY2532" s="10"/>
      <c r="BZ2532" s="10"/>
      <c r="CA2532" s="10"/>
      <c r="CB2532" s="10"/>
      <c r="CC2532" s="10"/>
      <c r="CD2532" s="10"/>
      <c r="CE2532" s="10"/>
      <c r="CF2532" s="10"/>
      <c r="CG2532" s="10"/>
      <c r="CH2532" s="10"/>
      <c r="CI2532" s="10"/>
      <c r="CJ2532" s="10"/>
      <c r="CK2532" s="10"/>
      <c r="CL2532" s="10"/>
      <c r="CM2532" s="10"/>
      <c r="CN2532" s="10"/>
      <c r="CO2532" s="10"/>
      <c r="CP2532" s="10"/>
      <c r="CQ2532" s="10"/>
      <c r="CR2532" s="10"/>
      <c r="CS2532" s="10"/>
      <c r="CT2532" s="10"/>
      <c r="CU2532" s="10"/>
      <c r="CV2532" s="10"/>
      <c r="CW2532" s="10"/>
      <c r="CX2532" s="10"/>
      <c r="CY2532" s="10"/>
      <c r="CZ2532" s="10"/>
      <c r="DA2532" s="10"/>
      <c r="DB2532" s="10"/>
      <c r="DC2532" s="10"/>
      <c r="DD2532" s="10"/>
      <c r="DE2532" s="10"/>
      <c r="DF2532" s="10"/>
      <c r="DG2532" s="10"/>
      <c r="DH2532" s="10"/>
      <c r="DI2532" s="10"/>
      <c r="DJ2532" s="10"/>
      <c r="DK2532" s="10"/>
      <c r="DL2532" s="10"/>
      <c r="DM2532" s="10"/>
      <c r="DN2532" s="10"/>
      <c r="DO2532" s="10"/>
      <c r="DP2532" s="10"/>
      <c r="DQ2532" s="10"/>
      <c r="DR2532" s="10"/>
      <c r="DS2532" s="10"/>
    </row>
    <row r="2533" spans="1:123" s="101" customFormat="1" ht="10.95" customHeight="1" x14ac:dyDescent="0.25">
      <c r="A2533" s="75" t="s">
        <v>348</v>
      </c>
      <c r="B2533" s="95" t="str">
        <f t="shared" si="712"/>
        <v>Bud02 2020,5015,'xga002',0.00149125355521138</v>
      </c>
      <c r="C2533" s="96">
        <f t="shared" si="713"/>
        <v>2020</v>
      </c>
      <c r="D2533" s="96">
        <v>5015</v>
      </c>
      <c r="E2533" s="97" t="str">
        <f>IF(LEFT(H2533,1) = "x",H2533,F2533)</f>
        <v>xga002</v>
      </c>
      <c r="F2533" s="90">
        <v>546000</v>
      </c>
      <c r="G2533" s="98">
        <f>IF(""="",1,SUBSTITUTE(SUBSTITUTE("","xxp","xpp"),"xppm13","xppm08"))</f>
        <v>1</v>
      </c>
      <c r="H2533" s="98" t="str">
        <f>IF("xga002"="",1,"xga002")</f>
        <v>xga002</v>
      </c>
      <c r="I2533" s="98">
        <f>IF("E1z"="",1,IF(LEFT("E1z",1)&lt;&gt;"E","E1z",1))</f>
        <v>1</v>
      </c>
      <c r="J2533" s="98" t="str">
        <f>IF("E1z"="",1,IF(LEFT("E1z",1)="E","E1z",1))</f>
        <v>E1z</v>
      </c>
      <c r="K2533" s="99" t="s">
        <v>377</v>
      </c>
      <c r="L2533" s="91">
        <v>5015</v>
      </c>
      <c r="M2533" s="100" t="str">
        <f>IF(LEFT($G2533,4)="xppm","*","")</f>
        <v/>
      </c>
      <c r="N2533" s="101" t="str">
        <f>UPPER(TRIM("          FINANCIAL CONSULTING FEES"))</f>
        <v>FINANCIAL CONSULTING FEES</v>
      </c>
      <c r="P2533" s="102" t="s">
        <v>356</v>
      </c>
      <c r="R2533" s="109">
        <f>IFERROR(IF(1*AB2533&gt;0,AB2533,V2533),V2533)</f>
        <v>1.4912535552113792E-3</v>
      </c>
      <c r="S2533" s="108"/>
      <c r="T2533" s="101">
        <f>IFERROR(IF(LEFT($G2533,4)="xppm",AD2533/VLOOKUP($G2533,$K$11:$Z$28,T$1,0),IF(LEFT($J2533,1)="E",AD2533/VLOOKUP($J2533,$K$11:$Z$28,T$1,0),AD2533/T$6)),"")</f>
        <v>1.4904371196236906E-3</v>
      </c>
      <c r="V2533" s="101">
        <f>IFERROR(IF(LEFT($G2533,4)="xppm",AF2533/VLOOKUP($G2533,$K$11:$Z$28,V$1,0),IF(LEFT($J2533,1)="E",AF2533/VLOOKUP($J2533,$K$11:$Z$28,V$1,0),AF2533/V$6)),"")</f>
        <v>1.4912535552113792E-3</v>
      </c>
      <c r="X2533" s="101">
        <f>IFERROR(IF(LEFT($G2533,4)="xppm",AH2533/VLOOKUP($G2533,$K$11:$Z$28,X$1,0),IF(LEFT($J2533,1)="E",AH2533/VLOOKUP($J2533,$K$11:$Z$28,X$1,0),AH2533/X$6)),"")</f>
        <v>9.5824976814384529E-4</v>
      </c>
      <c r="Z2533" s="101">
        <f>IFERROR(IF(LEFT($G2533,4)="xppm",AJ2533/VLOOKUP($G2533,$K$11:$Z$28,Z$1,0),IF(LEFT($J2533,1)="E",AJ2533/VLOOKUP($J2533,$K$11:$Z$28,Z$1,0),AJ2533/Z$6)),"")</f>
        <v>1.7556746521858533E-3</v>
      </c>
      <c r="AA2533" s="108"/>
      <c r="AB2533" s="99" t="str">
        <f>IFERROR(IF(LEFT($G2533,4)="xppm",AL2533/VLOOKUP($G2533,$K$11:$Z$28,AB$1,0),IF(LEFT($J2533,1)="E",AL2533/VLOOKUP($J2533,$K$11:$AB$28,AB$1,0),AL2533/AB$6)),"")</f>
        <v/>
      </c>
      <c r="AC2533" s="110"/>
      <c r="AD2533" s="14">
        <v>165199.20000000001</v>
      </c>
      <c r="AE2533" s="14"/>
      <c r="AF2533" s="14">
        <v>497114.82</v>
      </c>
      <c r="AG2533" s="14"/>
      <c r="AH2533" s="14">
        <v>347479.73</v>
      </c>
      <c r="AI2533" s="14"/>
      <c r="AJ2533" s="14">
        <v>740704.88427200005</v>
      </c>
      <c r="AK2533" s="65"/>
      <c r="AL2533" s="14">
        <v>0</v>
      </c>
      <c r="AM2533" s="65"/>
      <c r="AN2533" s="25">
        <v>58696.74</v>
      </c>
      <c r="AO2533" s="25">
        <v>56604.66</v>
      </c>
      <c r="AP2533" s="25">
        <v>58510.73</v>
      </c>
      <c r="AQ2533" s="25">
        <v>58402.59</v>
      </c>
      <c r="AR2533" s="25">
        <v>53879.01</v>
      </c>
      <c r="AS2533" s="25">
        <v>55952.45</v>
      </c>
      <c r="AT2533" s="25">
        <v>53526.09</v>
      </c>
      <c r="AU2533" s="25">
        <v>55694.73</v>
      </c>
      <c r="AV2533" s="25">
        <v>54460.75</v>
      </c>
      <c r="AW2533" s="25">
        <v>53595.7</v>
      </c>
      <c r="AX2533" s="25">
        <v>55700.32</v>
      </c>
      <c r="AY2533" s="25">
        <v>55903.18</v>
      </c>
      <c r="AZ2533" s="108"/>
      <c r="BA2533" s="10"/>
      <c r="BB2533" s="10"/>
      <c r="BC2533" s="10"/>
      <c r="BD2533" s="10"/>
      <c r="BE2533" s="10"/>
      <c r="BF2533" s="10"/>
      <c r="BG2533" s="10"/>
      <c r="BH2533" s="10"/>
      <c r="BI2533" s="10"/>
      <c r="BJ2533" s="10"/>
      <c r="BK2533" s="10"/>
      <c r="BL2533" s="10"/>
      <c r="BM2533" s="10"/>
      <c r="BN2533" s="10"/>
      <c r="BO2533" s="10"/>
      <c r="BP2533" s="10"/>
      <c r="BQ2533" s="10"/>
      <c r="BR2533" s="10"/>
      <c r="BS2533" s="10"/>
      <c r="BT2533" s="10"/>
      <c r="BU2533" s="10"/>
      <c r="BV2533" s="10"/>
      <c r="BW2533" s="10"/>
      <c r="BX2533" s="10"/>
      <c r="BY2533" s="10"/>
      <c r="BZ2533" s="10"/>
      <c r="CA2533" s="10"/>
      <c r="CB2533" s="10"/>
      <c r="CC2533" s="10"/>
      <c r="CD2533" s="10"/>
      <c r="CE2533" s="10"/>
      <c r="CF2533" s="10"/>
      <c r="CG2533" s="10"/>
      <c r="CH2533" s="10"/>
      <c r="CI2533" s="10"/>
      <c r="CJ2533" s="10"/>
      <c r="CK2533" s="10"/>
      <c r="CL2533" s="10"/>
      <c r="CM2533" s="10"/>
      <c r="CN2533" s="10"/>
      <c r="CO2533" s="10"/>
      <c r="CP2533" s="10"/>
      <c r="CQ2533" s="10"/>
      <c r="CR2533" s="10"/>
      <c r="CS2533" s="10"/>
      <c r="CT2533" s="10"/>
      <c r="CU2533" s="10"/>
      <c r="CV2533" s="10"/>
      <c r="CW2533" s="10"/>
      <c r="CX2533" s="10"/>
      <c r="CY2533" s="10"/>
      <c r="CZ2533" s="10"/>
      <c r="DA2533" s="10"/>
      <c r="DB2533" s="10"/>
      <c r="DC2533" s="10"/>
      <c r="DD2533" s="10"/>
      <c r="DE2533" s="10"/>
      <c r="DF2533" s="10"/>
      <c r="DG2533" s="10"/>
      <c r="DH2533" s="10"/>
      <c r="DI2533" s="10"/>
      <c r="DJ2533" s="10"/>
      <c r="DK2533" s="10"/>
      <c r="DL2533" s="10"/>
      <c r="DM2533" s="10"/>
      <c r="DN2533" s="10"/>
      <c r="DO2533" s="10"/>
      <c r="DP2533" s="10"/>
      <c r="DQ2533" s="10"/>
      <c r="DR2533" s="10"/>
      <c r="DS2533" s="10"/>
    </row>
    <row r="2534" spans="1:123" s="101" customFormat="1" ht="10.95" customHeight="1" x14ac:dyDescent="0.25">
      <c r="A2534" s="75" t="s">
        <v>348</v>
      </c>
      <c r="B2534" s="95" t="str">
        <f t="shared" si="712"/>
        <v>Bud02 2020,5015,'505300',7923.79888888889</v>
      </c>
      <c r="C2534" s="96">
        <f t="shared" si="713"/>
        <v>2020</v>
      </c>
      <c r="D2534" s="96">
        <v>5015</v>
      </c>
      <c r="E2534" s="97">
        <f>IF(LEFT(H2534,1) = "x",H2534,F2534)</f>
        <v>505300</v>
      </c>
      <c r="F2534" s="90">
        <v>505300</v>
      </c>
      <c r="G2534" s="98">
        <f>IF(""="",1,SUBSTITUTE(SUBSTITUTE("","xxp","xpp"),"xppm13","xppm08"))</f>
        <v>1</v>
      </c>
      <c r="H2534" s="98">
        <f>IF(""="",1,"")</f>
        <v>1</v>
      </c>
      <c r="I2534" s="98">
        <f>IF(""="",1,IF(LEFT("",1)&lt;&gt;"E","",1))</f>
        <v>1</v>
      </c>
      <c r="J2534" s="98">
        <f>IF(""="",1,IF(LEFT("",1)="E","",1))</f>
        <v>1</v>
      </c>
      <c r="K2534" s="99" t="s">
        <v>378</v>
      </c>
      <c r="L2534" s="91">
        <v>5015</v>
      </c>
      <c r="M2534" s="100" t="str">
        <f>IF(LEFT($G2534,4)="xppm","*","")</f>
        <v/>
      </c>
      <c r="N2534" s="101" t="str">
        <f>UPPER(TRIM("          PROFESSIONAL FEES"))</f>
        <v>PROFESSIONAL FEES</v>
      </c>
      <c r="P2534" s="102" t="s">
        <v>356</v>
      </c>
      <c r="R2534" s="109">
        <f>IFERROR(IF(1*AB2534&gt;0,AB2534,V2534),V2534)</f>
        <v>7923.7988888888895</v>
      </c>
      <c r="S2534" s="108"/>
      <c r="T2534" s="101">
        <f>IFERROR(IF(LEFT($G2534,4)="xppm",AD2534/VLOOKUP($G2534,$K$11:$Z$28,T$1,0),IF(LEFT($J2534,1)="E",AD2534/VLOOKUP($J2534,$K$11:$Z$28,T$1,0),AD2534/T$6)),"")</f>
        <v>7176.45</v>
      </c>
      <c r="V2534" s="101">
        <f>IFERROR(IF(LEFT($G2534,4)="xppm",AF2534/VLOOKUP($G2534,$K$11:$Z$28,V$1,0),IF(LEFT($J2534,1)="E",AF2534/VLOOKUP($J2534,$K$11:$Z$28,V$1,0),AF2534/V$6)),"")</f>
        <v>7923.7988888888895</v>
      </c>
      <c r="X2534" s="101">
        <f>IFERROR(IF(LEFT($G2534,4)="xppm",AH2534/VLOOKUP($G2534,$K$11:$Z$28,X$1,0),IF(LEFT($J2534,1)="E",AH2534/VLOOKUP($J2534,$K$11:$Z$28,X$1,0),AH2534/X$6)),"")</f>
        <v>1762.8908333333331</v>
      </c>
      <c r="Z2534" s="101">
        <f>IFERROR(IF(LEFT($G2534,4)="xppm",AJ2534/VLOOKUP($G2534,$K$11:$Z$28,Z$1,0),IF(LEFT($J2534,1)="E",AJ2534/VLOOKUP($J2534,$K$11:$Z$28,Z$1,0),AJ2534/Z$6)),"")</f>
        <v>7907.2050000000008</v>
      </c>
      <c r="AA2534" s="108"/>
      <c r="AB2534" s="99">
        <f>IFERROR(IF(LEFT($G2534,4)="xppm",AL2534/VLOOKUP($G2534,$K$11:$Z$28,AB$1,0),IF(LEFT($J2534,1)="E",AL2534/VLOOKUP($J2534,$K$11:$AB$28,AB$1,0),AL2534/AB$6)),"")</f>
        <v>0</v>
      </c>
      <c r="AC2534" s="110"/>
      <c r="AD2534" s="14">
        <v>21529.35</v>
      </c>
      <c r="AE2534" s="14"/>
      <c r="AF2534" s="14">
        <v>71314.19</v>
      </c>
      <c r="AG2534" s="14"/>
      <c r="AH2534" s="14">
        <v>21154.69</v>
      </c>
      <c r="AI2534" s="14"/>
      <c r="AJ2534" s="14">
        <v>94886.46</v>
      </c>
      <c r="AK2534" s="65"/>
      <c r="AL2534" s="14">
        <v>0</v>
      </c>
      <c r="AM2534" s="65"/>
      <c r="AN2534" s="25">
        <v>4840.7299999999996</v>
      </c>
      <c r="AO2534" s="25">
        <v>1827.78</v>
      </c>
      <c r="AP2534" s="25">
        <v>191.46</v>
      </c>
      <c r="AQ2534" s="25">
        <v>5199.82</v>
      </c>
      <c r="AR2534" s="25">
        <v>7168.37</v>
      </c>
      <c r="AS2534" s="25">
        <v>5700.55</v>
      </c>
      <c r="AT2534" s="25">
        <v>8512.9500000000007</v>
      </c>
      <c r="AU2534" s="25">
        <v>13238.3</v>
      </c>
      <c r="AV2534" s="25">
        <v>9964.85</v>
      </c>
      <c r="AW2534" s="25">
        <v>9638.36</v>
      </c>
      <c r="AX2534" s="25">
        <v>8262.42</v>
      </c>
      <c r="AY2534" s="25">
        <v>3628.57</v>
      </c>
      <c r="AZ2534" s="108"/>
      <c r="BA2534" s="10"/>
      <c r="BB2534" s="10"/>
      <c r="BC2534" s="10"/>
      <c r="BD2534" s="10"/>
      <c r="BE2534" s="10"/>
      <c r="BF2534" s="10"/>
      <c r="BG2534" s="10"/>
      <c r="BH2534" s="10"/>
      <c r="BI2534" s="10"/>
      <c r="BJ2534" s="10"/>
      <c r="BK2534" s="10"/>
      <c r="BL2534" s="10"/>
      <c r="BM2534" s="10"/>
      <c r="BN2534" s="10"/>
      <c r="BO2534" s="10"/>
      <c r="BP2534" s="10"/>
      <c r="BQ2534" s="10"/>
      <c r="BR2534" s="10"/>
      <c r="BS2534" s="10"/>
      <c r="BT2534" s="10"/>
      <c r="BU2534" s="10"/>
      <c r="BV2534" s="10"/>
      <c r="BW2534" s="10"/>
      <c r="BX2534" s="10"/>
      <c r="BY2534" s="10"/>
      <c r="BZ2534" s="10"/>
      <c r="CA2534" s="10"/>
      <c r="CB2534" s="10"/>
      <c r="CC2534" s="10"/>
      <c r="CD2534" s="10"/>
      <c r="CE2534" s="10"/>
      <c r="CF2534" s="10"/>
      <c r="CG2534" s="10"/>
      <c r="CH2534" s="10"/>
      <c r="CI2534" s="10"/>
      <c r="CJ2534" s="10"/>
      <c r="CK2534" s="10"/>
      <c r="CL2534" s="10"/>
      <c r="CM2534" s="10"/>
      <c r="CN2534" s="10"/>
      <c r="CO2534" s="10"/>
      <c r="CP2534" s="10"/>
      <c r="CQ2534" s="10"/>
      <c r="CR2534" s="10"/>
      <c r="CS2534" s="10"/>
      <c r="CT2534" s="10"/>
      <c r="CU2534" s="10"/>
      <c r="CV2534" s="10"/>
      <c r="CW2534" s="10"/>
      <c r="CX2534" s="10"/>
      <c r="CY2534" s="10"/>
      <c r="CZ2534" s="10"/>
      <c r="DA2534" s="10"/>
      <c r="DB2534" s="10"/>
      <c r="DC2534" s="10"/>
      <c r="DD2534" s="10"/>
      <c r="DE2534" s="10"/>
      <c r="DF2534" s="10"/>
      <c r="DG2534" s="10"/>
      <c r="DH2534" s="10"/>
      <c r="DI2534" s="10"/>
      <c r="DJ2534" s="10"/>
      <c r="DK2534" s="10"/>
      <c r="DL2534" s="10"/>
      <c r="DM2534" s="10"/>
      <c r="DN2534" s="10"/>
      <c r="DO2534" s="10"/>
      <c r="DP2534" s="10"/>
      <c r="DQ2534" s="10"/>
      <c r="DR2534" s="10"/>
      <c r="DS2534" s="10"/>
    </row>
    <row r="2535" spans="1:123" s="101" customFormat="1" ht="10.95" customHeight="1" x14ac:dyDescent="0.25">
      <c r="A2535" s="75" t="s">
        <v>348</v>
      </c>
      <c r="B2535" s="95" t="str">
        <f t="shared" si="712"/>
        <v>Bud02 2020,5015,'548000',2271.75888888889</v>
      </c>
      <c r="C2535" s="96">
        <f t="shared" si="713"/>
        <v>2020</v>
      </c>
      <c r="D2535" s="96">
        <v>5015</v>
      </c>
      <c r="E2535" s="97">
        <f>IF(LEFT(H2535,1) = "x",H2535,F2535)</f>
        <v>548000</v>
      </c>
      <c r="F2535" s="90">
        <v>548000</v>
      </c>
      <c r="G2535" s="98">
        <f>IF(""="",1,SUBSTITUTE(SUBSTITUTE("","xxp","xpp"),"xppm13","xppm08"))</f>
        <v>1</v>
      </c>
      <c r="H2535" s="98">
        <f>IF(""="",1,"")</f>
        <v>1</v>
      </c>
      <c r="I2535" s="98">
        <f>IF(""="",1,IF(LEFT("",1)&lt;&gt;"E","",1))</f>
        <v>1</v>
      </c>
      <c r="J2535" s="98">
        <f>IF(""="",1,IF(LEFT("",1)="E","",1))</f>
        <v>1</v>
      </c>
      <c r="K2535" s="99" t="s">
        <v>379</v>
      </c>
      <c r="L2535" s="91">
        <v>5015</v>
      </c>
      <c r="M2535" s="100" t="str">
        <f>IF(LEFT($G2535,4)="xppm","*","")</f>
        <v/>
      </c>
      <c r="N2535" s="101" t="str">
        <f>UPPER(TRIM("          CABLE TV/INTERNET"))</f>
        <v>CABLE TV/INTERNET</v>
      </c>
      <c r="P2535" s="102" t="s">
        <v>370</v>
      </c>
      <c r="R2535" s="109">
        <f>IFERROR(IF(1*AB2535&gt;0,AB2535,V2535),V2535)</f>
        <v>2271.758888888889</v>
      </c>
      <c r="S2535" s="108"/>
      <c r="T2535" s="101">
        <f>IFERROR(IF(LEFT($G2535,4)="xppm",AD2535/VLOOKUP($G2535,$K$11:$Z$28,T$1,0),IF(LEFT($J2535,1)="E",AD2535/VLOOKUP($J2535,$K$11:$Z$28,T$1,0),AD2535/T$6)),"")</f>
        <v>2323.4900000000002</v>
      </c>
      <c r="V2535" s="101">
        <f>IFERROR(IF(LEFT($G2535,4)="xppm",AF2535/VLOOKUP($G2535,$K$11:$Z$28,V$1,0),IF(LEFT($J2535,1)="E",AF2535/VLOOKUP($J2535,$K$11:$Z$28,V$1,0),AF2535/V$6)),"")</f>
        <v>2271.758888888889</v>
      </c>
      <c r="X2535" s="101">
        <f>IFERROR(IF(LEFT($G2535,4)="xppm",AH2535/VLOOKUP($G2535,$K$11:$Z$28,X$1,0),IF(LEFT($J2535,1)="E",AH2535/VLOOKUP($J2535,$K$11:$Z$28,X$1,0),AH2535/X$6)),"")</f>
        <v>1032.7266666666667</v>
      </c>
      <c r="Z2535" s="101">
        <f>IFERROR(IF(LEFT($G2535,4)="xppm",AJ2535/VLOOKUP($G2535,$K$11:$Z$28,Z$1,0),IF(LEFT($J2535,1)="E",AJ2535/VLOOKUP($J2535,$K$11:$Z$28,Z$1,0),AJ2535/Z$6)),"")</f>
        <v>1601.2650000000001</v>
      </c>
      <c r="AA2535" s="108"/>
      <c r="AB2535" s="99">
        <f>IFERROR(IF(LEFT($G2535,4)="xppm",AL2535/VLOOKUP($G2535,$K$11:$Z$28,AB$1,0),IF(LEFT($J2535,1)="E",AL2535/VLOOKUP($J2535,$K$11:$AB$28,AB$1,0),AL2535/AB$6)),"")</f>
        <v>0</v>
      </c>
      <c r="AC2535" s="110"/>
      <c r="AD2535" s="14">
        <v>6970.47</v>
      </c>
      <c r="AE2535" s="14"/>
      <c r="AF2535" s="14">
        <v>20445.830000000002</v>
      </c>
      <c r="AG2535" s="14"/>
      <c r="AH2535" s="14">
        <v>12392.72</v>
      </c>
      <c r="AI2535" s="14"/>
      <c r="AJ2535" s="14">
        <v>19215.18</v>
      </c>
      <c r="AK2535" s="65"/>
      <c r="AL2535" s="14">
        <v>0</v>
      </c>
      <c r="AM2535" s="65"/>
      <c r="AN2535" s="25">
        <v>1597.93</v>
      </c>
      <c r="AO2535" s="25">
        <v>3215.63</v>
      </c>
      <c r="AP2535" s="25">
        <v>2749.57</v>
      </c>
      <c r="AQ2535" s="25">
        <v>1815.37</v>
      </c>
      <c r="AR2535" s="25">
        <v>2318.35</v>
      </c>
      <c r="AS2535" s="25">
        <v>2355.9</v>
      </c>
      <c r="AT2535" s="25">
        <v>2323.9299999999998</v>
      </c>
      <c r="AU2535" s="25">
        <v>2338.3200000000002</v>
      </c>
      <c r="AV2535" s="25">
        <v>2323.4899999999998</v>
      </c>
      <c r="AW2535" s="25">
        <v>2323.4899999999998</v>
      </c>
      <c r="AX2535" s="25">
        <v>2323.4899999999998</v>
      </c>
      <c r="AY2535" s="25">
        <v>2323.4899999999998</v>
      </c>
      <c r="AZ2535" s="108"/>
      <c r="BA2535" s="10"/>
      <c r="BB2535" s="10"/>
      <c r="BC2535" s="10"/>
      <c r="BD2535" s="10"/>
      <c r="BE2535" s="10"/>
      <c r="BF2535" s="10"/>
      <c r="BG2535" s="10"/>
      <c r="BH2535" s="10"/>
      <c r="BI2535" s="10"/>
      <c r="BJ2535" s="10"/>
      <c r="BK2535" s="10"/>
      <c r="BL2535" s="10"/>
      <c r="BM2535" s="10"/>
      <c r="BN2535" s="10"/>
      <c r="BO2535" s="10"/>
      <c r="BP2535" s="10"/>
      <c r="BQ2535" s="10"/>
      <c r="BR2535" s="10"/>
      <c r="BS2535" s="10"/>
      <c r="BT2535" s="10"/>
      <c r="BU2535" s="10"/>
      <c r="BV2535" s="10"/>
      <c r="BW2535" s="10"/>
      <c r="BX2535" s="10"/>
      <c r="BY2535" s="10"/>
      <c r="BZ2535" s="10"/>
      <c r="CA2535" s="10"/>
      <c r="CB2535" s="10"/>
      <c r="CC2535" s="10"/>
      <c r="CD2535" s="10"/>
      <c r="CE2535" s="10"/>
      <c r="CF2535" s="10"/>
      <c r="CG2535" s="10"/>
      <c r="CH2535" s="10"/>
      <c r="CI2535" s="10"/>
      <c r="CJ2535" s="10"/>
      <c r="CK2535" s="10"/>
      <c r="CL2535" s="10"/>
      <c r="CM2535" s="10"/>
      <c r="CN2535" s="10"/>
      <c r="CO2535" s="10"/>
      <c r="CP2535" s="10"/>
      <c r="CQ2535" s="10"/>
      <c r="CR2535" s="10"/>
      <c r="CS2535" s="10"/>
      <c r="CT2535" s="10"/>
      <c r="CU2535" s="10"/>
      <c r="CV2535" s="10"/>
      <c r="CW2535" s="10"/>
      <c r="CX2535" s="10"/>
      <c r="CY2535" s="10"/>
      <c r="CZ2535" s="10"/>
      <c r="DA2535" s="10"/>
      <c r="DB2535" s="10"/>
      <c r="DC2535" s="10"/>
      <c r="DD2535" s="10"/>
      <c r="DE2535" s="10"/>
      <c r="DF2535" s="10"/>
      <c r="DG2535" s="10"/>
      <c r="DH2535" s="10"/>
      <c r="DI2535" s="10"/>
      <c r="DJ2535" s="10"/>
      <c r="DK2535" s="10"/>
      <c r="DL2535" s="10"/>
      <c r="DM2535" s="10"/>
      <c r="DN2535" s="10"/>
      <c r="DO2535" s="10"/>
      <c r="DP2535" s="10"/>
      <c r="DQ2535" s="10"/>
      <c r="DR2535" s="10"/>
      <c r="DS2535" s="10"/>
    </row>
    <row r="2536" spans="1:123" s="101" customFormat="1" ht="10.95" customHeight="1" x14ac:dyDescent="0.25">
      <c r="A2536" s="75" t="s">
        <v>348</v>
      </c>
      <c r="B2536" s="95" t="str">
        <f t="shared" si="712"/>
        <v>Bud02 2020,5015,'549000',11527.49</v>
      </c>
      <c r="C2536" s="96">
        <f t="shared" si="713"/>
        <v>2020</v>
      </c>
      <c r="D2536" s="96">
        <v>5015</v>
      </c>
      <c r="E2536" s="97">
        <f>IF(LEFT(H2536,1) = "x",H2536,F2536)</f>
        <v>549000</v>
      </c>
      <c r="F2536" s="90">
        <v>549000</v>
      </c>
      <c r="G2536" s="98">
        <f>IF(""="",1,SUBSTITUTE(SUBSTITUTE("","xxp","xpp"),"xppm13","xppm08"))</f>
        <v>1</v>
      </c>
      <c r="H2536" s="98">
        <f>IF(""="",1,"")</f>
        <v>1</v>
      </c>
      <c r="I2536" s="98">
        <f>IF(""="",1,IF(LEFT("",1)&lt;&gt;"E","",1))</f>
        <v>1</v>
      </c>
      <c r="J2536" s="98">
        <f>IF(""="",1,IF(LEFT("",1)="E","",1))</f>
        <v>1</v>
      </c>
      <c r="K2536" s="99" t="s">
        <v>380</v>
      </c>
      <c r="L2536" s="91">
        <v>5015</v>
      </c>
      <c r="M2536" s="100" t="str">
        <f>IF(LEFT($G2536,4)="xppm","*","")</f>
        <v/>
      </c>
      <c r="N2536" s="101" t="str">
        <f>UPPER(TRIM("          COMPUTER HARDWARE/SOFTWARE"))</f>
        <v>COMPUTER HARDWARE/SOFTWARE</v>
      </c>
      <c r="P2536" s="102" t="s">
        <v>370</v>
      </c>
      <c r="R2536" s="109">
        <f>IFERROR(IF(1*AB2536&gt;0,AB2536,V2536),V2536)</f>
        <v>11527.49</v>
      </c>
      <c r="S2536" s="108"/>
      <c r="T2536" s="101">
        <f>IFERROR(IF(LEFT($G2536,4)="xppm",AD2536/VLOOKUP($G2536,$K$11:$Z$28,T$1,0),IF(LEFT($J2536,1)="E",AD2536/VLOOKUP($J2536,$K$11:$Z$28,T$1,0),AD2536/T$6)),"")</f>
        <v>10969.06</v>
      </c>
      <c r="V2536" s="101">
        <f>IFERROR(IF(LEFT($G2536,4)="xppm",AF2536/VLOOKUP($G2536,$K$11:$Z$28,V$1,0),IF(LEFT($J2536,1)="E",AF2536/VLOOKUP($J2536,$K$11:$Z$28,V$1,0),AF2536/V$6)),"")</f>
        <v>11527.49</v>
      </c>
      <c r="X2536" s="101">
        <f>IFERROR(IF(LEFT($G2536,4)="xppm",AH2536/VLOOKUP($G2536,$K$11:$Z$28,X$1,0),IF(LEFT($J2536,1)="E",AH2536/VLOOKUP($J2536,$K$11:$Z$28,X$1,0),AH2536/X$6)),"")</f>
        <v>6868.7108333333335</v>
      </c>
      <c r="Z2536" s="101">
        <f>IFERROR(IF(LEFT($G2536,4)="xppm",AJ2536/VLOOKUP($G2536,$K$11:$Z$28,Z$1,0),IF(LEFT($J2536,1)="E",AJ2536/VLOOKUP($J2536,$K$11:$Z$28,Z$1,0),AJ2536/Z$6)),"")</f>
        <v>10320.221666666666</v>
      </c>
      <c r="AA2536" s="108"/>
      <c r="AB2536" s="99">
        <f>IFERROR(IF(LEFT($G2536,4)="xppm",AL2536/VLOOKUP($G2536,$K$11:$Z$28,AB$1,0),IF(LEFT($J2536,1)="E",AL2536/VLOOKUP($J2536,$K$11:$AB$28,AB$1,0),AL2536/AB$6)),"")</f>
        <v>0</v>
      </c>
      <c r="AC2536" s="110"/>
      <c r="AD2536" s="14">
        <v>32907.18</v>
      </c>
      <c r="AE2536" s="14"/>
      <c r="AF2536" s="14">
        <v>103747.41</v>
      </c>
      <c r="AG2536" s="14"/>
      <c r="AH2536" s="14">
        <v>82424.53</v>
      </c>
      <c r="AI2536" s="14"/>
      <c r="AJ2536" s="14">
        <v>123842.66</v>
      </c>
      <c r="AK2536" s="65"/>
      <c r="AL2536" s="14">
        <v>0</v>
      </c>
      <c r="AM2536" s="65"/>
      <c r="AN2536" s="25">
        <v>15953.9</v>
      </c>
      <c r="AO2536" s="25">
        <v>12876.13</v>
      </c>
      <c r="AP2536" s="25">
        <v>18859.89</v>
      </c>
      <c r="AQ2536" s="25">
        <v>17556.73</v>
      </c>
      <c r="AR2536" s="25">
        <v>15575.15</v>
      </c>
      <c r="AS2536" s="25">
        <v>16095.22</v>
      </c>
      <c r="AT2536" s="25">
        <v>11014.88</v>
      </c>
      <c r="AU2536" s="25">
        <v>10451.15</v>
      </c>
      <c r="AV2536" s="25">
        <v>147.1</v>
      </c>
      <c r="AW2536" s="25">
        <v>10443.16</v>
      </c>
      <c r="AX2536" s="25">
        <v>10907.36</v>
      </c>
      <c r="AY2536" s="25">
        <v>11556.66</v>
      </c>
      <c r="AZ2536" s="108"/>
      <c r="BA2536" s="10"/>
      <c r="BB2536" s="10"/>
      <c r="BC2536" s="10"/>
      <c r="BD2536" s="10"/>
      <c r="BE2536" s="10"/>
      <c r="BF2536" s="10"/>
      <c r="BG2536" s="10"/>
      <c r="BH2536" s="10"/>
      <c r="BI2536" s="10"/>
      <c r="BJ2536" s="10"/>
      <c r="BK2536" s="10"/>
      <c r="BL2536" s="10"/>
      <c r="BM2536" s="10"/>
      <c r="BN2536" s="10"/>
      <c r="BO2536" s="10"/>
      <c r="BP2536" s="10"/>
      <c r="BQ2536" s="10"/>
      <c r="BR2536" s="10"/>
      <c r="BS2536" s="10"/>
      <c r="BT2536" s="10"/>
      <c r="BU2536" s="10"/>
      <c r="BV2536" s="10"/>
      <c r="BW2536" s="10"/>
      <c r="BX2536" s="10"/>
      <c r="BY2536" s="10"/>
      <c r="BZ2536" s="10"/>
      <c r="CA2536" s="10"/>
      <c r="CB2536" s="10"/>
      <c r="CC2536" s="10"/>
      <c r="CD2536" s="10"/>
      <c r="CE2536" s="10"/>
      <c r="CF2536" s="10"/>
      <c r="CG2536" s="10"/>
      <c r="CH2536" s="10"/>
      <c r="CI2536" s="10"/>
      <c r="CJ2536" s="10"/>
      <c r="CK2536" s="10"/>
      <c r="CL2536" s="10"/>
      <c r="CM2536" s="10"/>
      <c r="CN2536" s="10"/>
      <c r="CO2536" s="10"/>
      <c r="CP2536" s="10"/>
      <c r="CQ2536" s="10"/>
      <c r="CR2536" s="10"/>
      <c r="CS2536" s="10"/>
      <c r="CT2536" s="10"/>
      <c r="CU2536" s="10"/>
      <c r="CV2536" s="10"/>
      <c r="CW2536" s="10"/>
      <c r="CX2536" s="10"/>
      <c r="CY2536" s="10"/>
      <c r="CZ2536" s="10"/>
      <c r="DA2536" s="10"/>
      <c r="DB2536" s="10"/>
      <c r="DC2536" s="10"/>
      <c r="DD2536" s="10"/>
      <c r="DE2536" s="10"/>
      <c r="DF2536" s="10"/>
      <c r="DG2536" s="10"/>
      <c r="DH2536" s="10"/>
      <c r="DI2536" s="10"/>
      <c r="DJ2536" s="10"/>
      <c r="DK2536" s="10"/>
      <c r="DL2536" s="10"/>
      <c r="DM2536" s="10"/>
      <c r="DN2536" s="10"/>
      <c r="DO2536" s="10"/>
      <c r="DP2536" s="10"/>
      <c r="DQ2536" s="10"/>
      <c r="DR2536" s="10"/>
      <c r="DS2536" s="10"/>
    </row>
    <row r="2537" spans="1:123" s="101" customFormat="1" ht="10.95" customHeight="1" x14ac:dyDescent="0.25">
      <c r="A2537" s="75" t="s">
        <v>348</v>
      </c>
      <c r="B2537" s="95" t="str">
        <f t="shared" si="712"/>
        <v>Bud02 2020,5015,'550000',7157.99</v>
      </c>
      <c r="C2537" s="96">
        <f t="shared" si="713"/>
        <v>2020</v>
      </c>
      <c r="D2537" s="96">
        <v>5015</v>
      </c>
      <c r="E2537" s="97">
        <f>IF(LEFT(H2537,1) = "x",H2537,F2537)</f>
        <v>550000</v>
      </c>
      <c r="F2537" s="90">
        <v>550000</v>
      </c>
      <c r="G2537" s="98">
        <f>IF(""="",1,SUBSTITUTE(SUBSTITUTE("","xxp","xpp"),"xppm13","xppm08"))</f>
        <v>1</v>
      </c>
      <c r="H2537" s="98">
        <f>IF(""="",1,"")</f>
        <v>1</v>
      </c>
      <c r="I2537" s="98">
        <f>IF(""="",1,IF(LEFT("",1)&lt;&gt;"E","",1))</f>
        <v>1</v>
      </c>
      <c r="J2537" s="98">
        <f>IF(""="",1,IF(LEFT("",1)="E","",1))</f>
        <v>1</v>
      </c>
      <c r="K2537" s="99" t="s">
        <v>381</v>
      </c>
      <c r="L2537" s="91">
        <v>5015</v>
      </c>
      <c r="M2537" s="100" t="str">
        <f>IF(LEFT($G2537,4)="xppm","*","")</f>
        <v/>
      </c>
      <c r="N2537" s="101" t="str">
        <f>UPPER(TRIM("          EMPLOYEE EXPENSES"))</f>
        <v>EMPLOYEE EXPENSES</v>
      </c>
      <c r="P2537" s="102" t="s">
        <v>382</v>
      </c>
      <c r="R2537" s="109">
        <f>IFERROR(IF(1*AB2537&gt;0,AB2537,V2537),V2537)</f>
        <v>7157.9900000000007</v>
      </c>
      <c r="S2537" s="108"/>
      <c r="T2537" s="101">
        <f>IFERROR(IF(LEFT($G2537,4)="xppm",AD2537/VLOOKUP($G2537,$K$11:$Z$28,T$1,0),IF(LEFT($J2537,1)="E",AD2537/VLOOKUP($J2537,$K$11:$Z$28,T$1,0),AD2537/T$6)),"")</f>
        <v>8903.2233333333334</v>
      </c>
      <c r="V2537" s="101">
        <f>IFERROR(IF(LEFT($G2537,4)="xppm",AF2537/VLOOKUP($G2537,$K$11:$Z$28,V$1,0),IF(LEFT($J2537,1)="E",AF2537/VLOOKUP($J2537,$K$11:$Z$28,V$1,0),AF2537/V$6)),"")</f>
        <v>7157.9900000000007</v>
      </c>
      <c r="X2537" s="101">
        <f>IFERROR(IF(LEFT($G2537,4)="xppm",AH2537/VLOOKUP($G2537,$K$11:$Z$28,X$1,0),IF(LEFT($J2537,1)="E",AH2537/VLOOKUP($J2537,$K$11:$Z$28,X$1,0),AH2537/X$6)),"")</f>
        <v>2190.7633333333333</v>
      </c>
      <c r="Z2537" s="101">
        <f>IFERROR(IF(LEFT($G2537,4)="xppm",AJ2537/VLOOKUP($G2537,$K$11:$Z$28,Z$1,0),IF(LEFT($J2537,1)="E",AJ2537/VLOOKUP($J2537,$K$11:$Z$28,Z$1,0),AJ2537/Z$6)),"")</f>
        <v>6065.4558333333334</v>
      </c>
      <c r="AA2537" s="108"/>
      <c r="AB2537" s="99">
        <f>IFERROR(IF(LEFT($G2537,4)="xppm",AL2537/VLOOKUP($G2537,$K$11:$Z$28,AB$1,0),IF(LEFT($J2537,1)="E",AL2537/VLOOKUP($J2537,$K$11:$AB$28,AB$1,0),AL2537/AB$6)),"")</f>
        <v>0</v>
      </c>
      <c r="AC2537" s="110"/>
      <c r="AD2537" s="14">
        <v>26709.67</v>
      </c>
      <c r="AE2537" s="14"/>
      <c r="AF2537" s="14">
        <v>64421.91</v>
      </c>
      <c r="AG2537" s="14"/>
      <c r="AH2537" s="14">
        <v>26289.16</v>
      </c>
      <c r="AI2537" s="14"/>
      <c r="AJ2537" s="14">
        <v>72785.47</v>
      </c>
      <c r="AK2537" s="65"/>
      <c r="AL2537" s="14">
        <v>0</v>
      </c>
      <c r="AM2537" s="65"/>
      <c r="AN2537" s="25">
        <v>2958.77</v>
      </c>
      <c r="AO2537" s="25">
        <v>6293.28</v>
      </c>
      <c r="AP2537" s="25">
        <v>4969.76</v>
      </c>
      <c r="AQ2537" s="25">
        <v>3451.14</v>
      </c>
      <c r="AR2537" s="25">
        <v>7014.01</v>
      </c>
      <c r="AS2537" s="25">
        <v>5508.63</v>
      </c>
      <c r="AT2537" s="25">
        <v>8511.35</v>
      </c>
      <c r="AU2537" s="25">
        <v>6591.85</v>
      </c>
      <c r="AV2537" s="25">
        <v>6635.26</v>
      </c>
      <c r="AW2537" s="25">
        <v>9198.0499999999993</v>
      </c>
      <c r="AX2537" s="25">
        <v>8326.41</v>
      </c>
      <c r="AY2537" s="25">
        <v>9185.2099999999991</v>
      </c>
      <c r="AZ2537" s="108"/>
      <c r="BA2537" s="10"/>
      <c r="BB2537" s="10"/>
      <c r="BC2537" s="10"/>
      <c r="BD2537" s="10"/>
      <c r="BE2537" s="10"/>
      <c r="BF2537" s="10"/>
      <c r="BG2537" s="10"/>
      <c r="BH2537" s="10"/>
      <c r="BI2537" s="10"/>
      <c r="BJ2537" s="10"/>
      <c r="BK2537" s="10"/>
      <c r="BL2537" s="10"/>
      <c r="BM2537" s="10"/>
      <c r="BN2537" s="10"/>
      <c r="BO2537" s="10"/>
      <c r="BP2537" s="10"/>
      <c r="BQ2537" s="10"/>
      <c r="BR2537" s="10"/>
      <c r="BS2537" s="10"/>
      <c r="BT2537" s="10"/>
      <c r="BU2537" s="10"/>
      <c r="BV2537" s="10"/>
      <c r="BW2537" s="10"/>
      <c r="BX2537" s="10"/>
      <c r="BY2537" s="10"/>
      <c r="BZ2537" s="10"/>
      <c r="CA2537" s="10"/>
      <c r="CB2537" s="10"/>
      <c r="CC2537" s="10"/>
      <c r="CD2537" s="10"/>
      <c r="CE2537" s="10"/>
      <c r="CF2537" s="10"/>
      <c r="CG2537" s="10"/>
      <c r="CH2537" s="10"/>
      <c r="CI2537" s="10"/>
      <c r="CJ2537" s="10"/>
      <c r="CK2537" s="10"/>
      <c r="CL2537" s="10"/>
      <c r="CM2537" s="10"/>
      <c r="CN2537" s="10"/>
      <c r="CO2537" s="10"/>
      <c r="CP2537" s="10"/>
      <c r="CQ2537" s="10"/>
      <c r="CR2537" s="10"/>
      <c r="CS2537" s="10"/>
      <c r="CT2537" s="10"/>
      <c r="CU2537" s="10"/>
      <c r="CV2537" s="10"/>
      <c r="CW2537" s="10"/>
      <c r="CX2537" s="10"/>
      <c r="CY2537" s="10"/>
      <c r="CZ2537" s="10"/>
      <c r="DA2537" s="10"/>
      <c r="DB2537" s="10"/>
      <c r="DC2537" s="10"/>
      <c r="DD2537" s="10"/>
      <c r="DE2537" s="10"/>
      <c r="DF2537" s="10"/>
      <c r="DG2537" s="10"/>
      <c r="DH2537" s="10"/>
      <c r="DI2537" s="10"/>
      <c r="DJ2537" s="10"/>
      <c r="DK2537" s="10"/>
      <c r="DL2537" s="10"/>
      <c r="DM2537" s="10"/>
      <c r="DN2537" s="10"/>
      <c r="DO2537" s="10"/>
      <c r="DP2537" s="10"/>
      <c r="DQ2537" s="10"/>
      <c r="DR2537" s="10"/>
      <c r="DS2537" s="10"/>
    </row>
    <row r="2538" spans="1:123" s="101" customFormat="1" ht="10.95" customHeight="1" x14ac:dyDescent="0.25">
      <c r="A2538" s="75" t="s">
        <v>348</v>
      </c>
      <c r="B2538" s="95" t="str">
        <f t="shared" si="712"/>
        <v>Bud02 2020,5015,'552000',6769.82888888889</v>
      </c>
      <c r="C2538" s="96">
        <f t="shared" si="713"/>
        <v>2020</v>
      </c>
      <c r="D2538" s="96">
        <v>5015</v>
      </c>
      <c r="E2538" s="97">
        <f>IF(LEFT(H2538,1) = "x",H2538,F2538)</f>
        <v>552000</v>
      </c>
      <c r="F2538" s="90">
        <v>552000</v>
      </c>
      <c r="G2538" s="98">
        <f>IF(""="",1,SUBSTITUTE(SUBSTITUTE("","xxp","xpp"),"xppm13","xppm08"))</f>
        <v>1</v>
      </c>
      <c r="H2538" s="98">
        <f>IF(""="",1,"")</f>
        <v>1</v>
      </c>
      <c r="I2538" s="98">
        <f>IF(""="",1,IF(LEFT("",1)&lt;&gt;"E","",1))</f>
        <v>1</v>
      </c>
      <c r="J2538" s="98">
        <f>IF(""="",1,IF(LEFT("",1)="E","",1))</f>
        <v>1</v>
      </c>
      <c r="K2538" s="99" t="s">
        <v>383</v>
      </c>
      <c r="L2538" s="91">
        <v>5015</v>
      </c>
      <c r="M2538" s="100" t="str">
        <f>IF(LEFT($G2538,4)="xppm","*","")</f>
        <v/>
      </c>
      <c r="N2538" s="101" t="str">
        <f>UPPER(TRIM("          OFFICE EXPENSES"))</f>
        <v>OFFICE EXPENSES</v>
      </c>
      <c r="P2538" s="102" t="s">
        <v>370</v>
      </c>
      <c r="R2538" s="109">
        <f>IFERROR(IF(1*AB2538&gt;0,AB2538,V2538),V2538)</f>
        <v>6769.8288888888892</v>
      </c>
      <c r="S2538" s="108"/>
      <c r="T2538" s="101">
        <f>IFERROR(IF(LEFT($G2538,4)="xppm",AD2538/VLOOKUP($G2538,$K$11:$Z$28,T$1,0),IF(LEFT($J2538,1)="E",AD2538/VLOOKUP($J2538,$K$11:$Z$28,T$1,0),AD2538/T$6)),"")</f>
        <v>5890.373333333333</v>
      </c>
      <c r="V2538" s="101">
        <f>IFERROR(IF(LEFT($G2538,4)="xppm",AF2538/VLOOKUP($G2538,$K$11:$Z$28,V$1,0),IF(LEFT($J2538,1)="E",AF2538/VLOOKUP($J2538,$K$11:$Z$28,V$1,0),AF2538/V$6)),"")</f>
        <v>6769.8288888888892</v>
      </c>
      <c r="X2538" s="101">
        <f>IFERROR(IF(LEFT($G2538,4)="xppm",AH2538/VLOOKUP($G2538,$K$11:$Z$28,X$1,0),IF(LEFT($J2538,1)="E",AH2538/VLOOKUP($J2538,$K$11:$Z$28,X$1,0),AH2538/X$6)),"")</f>
        <v>3325.7916666666665</v>
      </c>
      <c r="Z2538" s="101">
        <f>IFERROR(IF(LEFT($G2538,4)="xppm",AJ2538/VLOOKUP($G2538,$K$11:$Z$28,Z$1,0),IF(LEFT($J2538,1)="E",AJ2538/VLOOKUP($J2538,$K$11:$Z$28,Z$1,0),AJ2538/Z$6)),"")</f>
        <v>3050.3641666666667</v>
      </c>
      <c r="AA2538" s="108"/>
      <c r="AB2538" s="99">
        <f>IFERROR(IF(LEFT($G2538,4)="xppm",AL2538/VLOOKUP($G2538,$K$11:$Z$28,AB$1,0),IF(LEFT($J2538,1)="E",AL2538/VLOOKUP($J2538,$K$11:$AB$28,AB$1,0),AL2538/AB$6)),"")</f>
        <v>0</v>
      </c>
      <c r="AC2538" s="110"/>
      <c r="AD2538" s="14">
        <v>17671.12</v>
      </c>
      <c r="AE2538" s="14"/>
      <c r="AF2538" s="14">
        <v>60928.46</v>
      </c>
      <c r="AG2538" s="14"/>
      <c r="AH2538" s="14">
        <v>39909.5</v>
      </c>
      <c r="AI2538" s="14"/>
      <c r="AJ2538" s="14">
        <v>36604.370000000003</v>
      </c>
      <c r="AK2538" s="65"/>
      <c r="AL2538" s="14">
        <v>0</v>
      </c>
      <c r="AM2538" s="65"/>
      <c r="AN2538" s="25">
        <v>7413.22</v>
      </c>
      <c r="AO2538" s="25">
        <v>5765.2</v>
      </c>
      <c r="AP2538" s="25">
        <v>7508.7</v>
      </c>
      <c r="AQ2538" s="25">
        <v>1891.08</v>
      </c>
      <c r="AR2538" s="25">
        <v>10004.459999999999</v>
      </c>
      <c r="AS2538" s="25">
        <v>4355.7299999999996</v>
      </c>
      <c r="AT2538" s="25">
        <v>6286.81</v>
      </c>
      <c r="AU2538" s="25">
        <v>15135.02</v>
      </c>
      <c r="AV2538" s="25">
        <v>5584.24</v>
      </c>
      <c r="AW2538" s="25">
        <v>4943.29</v>
      </c>
      <c r="AX2538" s="25">
        <v>4584.41</v>
      </c>
      <c r="AY2538" s="25">
        <v>8143.42</v>
      </c>
      <c r="AZ2538" s="108"/>
      <c r="BA2538" s="10"/>
      <c r="BB2538" s="10"/>
      <c r="BC2538" s="10"/>
      <c r="BD2538" s="10"/>
      <c r="BE2538" s="10"/>
      <c r="BF2538" s="10"/>
      <c r="BG2538" s="10"/>
      <c r="BH2538" s="10"/>
      <c r="BI2538" s="10"/>
      <c r="BJ2538" s="10"/>
      <c r="BK2538" s="10"/>
      <c r="BL2538" s="10"/>
      <c r="BM2538" s="10"/>
      <c r="BN2538" s="10"/>
      <c r="BO2538" s="10"/>
      <c r="BP2538" s="10"/>
      <c r="BQ2538" s="10"/>
      <c r="BR2538" s="10"/>
      <c r="BS2538" s="10"/>
      <c r="BT2538" s="10"/>
      <c r="BU2538" s="10"/>
      <c r="BV2538" s="10"/>
      <c r="BW2538" s="10"/>
      <c r="BX2538" s="10"/>
      <c r="BY2538" s="10"/>
      <c r="BZ2538" s="10"/>
      <c r="CA2538" s="10"/>
      <c r="CB2538" s="10"/>
      <c r="CC2538" s="10"/>
      <c r="CD2538" s="10"/>
      <c r="CE2538" s="10"/>
      <c r="CF2538" s="10"/>
      <c r="CG2538" s="10"/>
      <c r="CH2538" s="10"/>
      <c r="CI2538" s="10"/>
      <c r="CJ2538" s="10"/>
      <c r="CK2538" s="10"/>
      <c r="CL2538" s="10"/>
      <c r="CM2538" s="10"/>
      <c r="CN2538" s="10"/>
      <c r="CO2538" s="10"/>
      <c r="CP2538" s="10"/>
      <c r="CQ2538" s="10"/>
      <c r="CR2538" s="10"/>
      <c r="CS2538" s="10"/>
      <c r="CT2538" s="10"/>
      <c r="CU2538" s="10"/>
      <c r="CV2538" s="10"/>
      <c r="CW2538" s="10"/>
      <c r="CX2538" s="10"/>
      <c r="CY2538" s="10"/>
      <c r="CZ2538" s="10"/>
      <c r="DA2538" s="10"/>
      <c r="DB2538" s="10"/>
      <c r="DC2538" s="10"/>
      <c r="DD2538" s="10"/>
      <c r="DE2538" s="10"/>
      <c r="DF2538" s="10"/>
      <c r="DG2538" s="10"/>
      <c r="DH2538" s="10"/>
      <c r="DI2538" s="10"/>
      <c r="DJ2538" s="10"/>
      <c r="DK2538" s="10"/>
      <c r="DL2538" s="10"/>
      <c r="DM2538" s="10"/>
      <c r="DN2538" s="10"/>
      <c r="DO2538" s="10"/>
      <c r="DP2538" s="10"/>
      <c r="DQ2538" s="10"/>
      <c r="DR2538" s="10"/>
      <c r="DS2538" s="10"/>
    </row>
    <row r="2539" spans="1:123" s="101" customFormat="1" ht="10.95" customHeight="1" x14ac:dyDescent="0.25">
      <c r="A2539" s="75" t="s">
        <v>348</v>
      </c>
      <c r="B2539" s="95" t="str">
        <f t="shared" si="712"/>
        <v>Bud02 2020,5015,'553500',3058.34666666667</v>
      </c>
      <c r="C2539" s="96">
        <f t="shared" si="713"/>
        <v>2020</v>
      </c>
      <c r="D2539" s="96">
        <v>5015</v>
      </c>
      <c r="E2539" s="97">
        <f>IF(LEFT(H2539,1) = "x",H2539,F2539)</f>
        <v>553500</v>
      </c>
      <c r="F2539" s="90">
        <v>553500</v>
      </c>
      <c r="G2539" s="98">
        <f>IF(""="",1,SUBSTITUTE(SUBSTITUTE("","xxp","xpp"),"xppm13","xppm08"))</f>
        <v>1</v>
      </c>
      <c r="H2539" s="98">
        <f>IF(""="",1,"")</f>
        <v>1</v>
      </c>
      <c r="I2539" s="98">
        <f>IF(""="",1,IF(LEFT("",1)&lt;&gt;"E","",1))</f>
        <v>1</v>
      </c>
      <c r="J2539" s="98">
        <f>IF(""="",1,IF(LEFT("",1)="E","",1))</f>
        <v>1</v>
      </c>
      <c r="K2539" s="99" t="s">
        <v>384</v>
      </c>
      <c r="L2539" s="91">
        <v>5015</v>
      </c>
      <c r="M2539" s="100" t="str">
        <f>IF(LEFT($G2539,4)="xppm","*","")</f>
        <v/>
      </c>
      <c r="N2539" s="101" t="str">
        <f>UPPER(TRIM("          TELEPHONE/CELL PHONE"))</f>
        <v>TELEPHONE/CELL PHONE</v>
      </c>
      <c r="P2539" s="102" t="s">
        <v>370</v>
      </c>
      <c r="R2539" s="109">
        <f>IFERROR(IF(1*AB2539&gt;0,AB2539,V2539),V2539)</f>
        <v>3058.3466666666664</v>
      </c>
      <c r="S2539" s="108"/>
      <c r="T2539" s="101">
        <f>IFERROR(IF(LEFT($G2539,4)="xppm",AD2539/VLOOKUP($G2539,$K$11:$Z$28,T$1,0),IF(LEFT($J2539,1)="E",AD2539/VLOOKUP($J2539,$K$11:$Z$28,T$1,0),AD2539/T$6)),"")</f>
        <v>3220.11</v>
      </c>
      <c r="V2539" s="101">
        <f>IFERROR(IF(LEFT($G2539,4)="xppm",AF2539/VLOOKUP($G2539,$K$11:$Z$28,V$1,0),IF(LEFT($J2539,1)="E",AF2539/VLOOKUP($J2539,$K$11:$Z$28,V$1,0),AF2539/V$6)),"")</f>
        <v>3058.3466666666664</v>
      </c>
      <c r="X2539" s="101">
        <f>IFERROR(IF(LEFT($G2539,4)="xppm",AH2539/VLOOKUP($G2539,$K$11:$Z$28,X$1,0),IF(LEFT($J2539,1)="E",AH2539/VLOOKUP($J2539,$K$11:$Z$28,X$1,0),AH2539/X$6)),"")</f>
        <v>1494.9675</v>
      </c>
      <c r="Z2539" s="101">
        <f>IFERROR(IF(LEFT($G2539,4)="xppm",AJ2539/VLOOKUP($G2539,$K$11:$Z$28,Z$1,0),IF(LEFT($J2539,1)="E",AJ2539/VLOOKUP($J2539,$K$11:$Z$28,Z$1,0),AJ2539/Z$6)),"")</f>
        <v>1204.5899999999999</v>
      </c>
      <c r="AA2539" s="108"/>
      <c r="AB2539" s="99">
        <f>IFERROR(IF(LEFT($G2539,4)="xppm",AL2539/VLOOKUP($G2539,$K$11:$Z$28,AB$1,0),IF(LEFT($J2539,1)="E",AL2539/VLOOKUP($J2539,$K$11:$AB$28,AB$1,0),AL2539/AB$6)),"")</f>
        <v>0</v>
      </c>
      <c r="AC2539" s="110"/>
      <c r="AD2539" s="14">
        <v>9660.33</v>
      </c>
      <c r="AE2539" s="14"/>
      <c r="AF2539" s="14">
        <v>27525.119999999999</v>
      </c>
      <c r="AG2539" s="14"/>
      <c r="AH2539" s="14">
        <v>17939.61</v>
      </c>
      <c r="AI2539" s="14"/>
      <c r="AJ2539" s="14">
        <v>14455.08</v>
      </c>
      <c r="AK2539" s="65"/>
      <c r="AL2539" s="14">
        <v>0</v>
      </c>
      <c r="AM2539" s="65"/>
      <c r="AN2539" s="25">
        <v>3157.34</v>
      </c>
      <c r="AO2539" s="25">
        <v>3177.1</v>
      </c>
      <c r="AP2539" s="25">
        <v>2751.53</v>
      </c>
      <c r="AQ2539" s="25">
        <v>2878.91</v>
      </c>
      <c r="AR2539" s="25">
        <v>2874.92</v>
      </c>
      <c r="AS2539" s="25">
        <v>2984.19</v>
      </c>
      <c r="AT2539" s="25">
        <v>2900.1</v>
      </c>
      <c r="AU2539" s="25">
        <v>3149.07</v>
      </c>
      <c r="AV2539" s="25">
        <v>3077.6</v>
      </c>
      <c r="AW2539" s="25">
        <v>3091.16</v>
      </c>
      <c r="AX2539" s="25">
        <v>3116.22</v>
      </c>
      <c r="AY2539" s="25">
        <v>3452.95</v>
      </c>
      <c r="AZ2539" s="108"/>
      <c r="BA2539" s="10"/>
      <c r="BB2539" s="10"/>
      <c r="BC2539" s="10"/>
      <c r="BD2539" s="10"/>
      <c r="BE2539" s="10"/>
      <c r="BF2539" s="10"/>
      <c r="BG2539" s="10"/>
      <c r="BH2539" s="10"/>
      <c r="BI2539" s="10"/>
      <c r="BJ2539" s="10"/>
      <c r="BK2539" s="10"/>
      <c r="BL2539" s="10"/>
      <c r="BM2539" s="10"/>
      <c r="BN2539" s="10"/>
      <c r="BO2539" s="10"/>
      <c r="BP2539" s="10"/>
      <c r="BQ2539" s="10"/>
      <c r="BR2539" s="10"/>
      <c r="BS2539" s="10"/>
      <c r="BT2539" s="10"/>
      <c r="BU2539" s="10"/>
      <c r="BV2539" s="10"/>
      <c r="BW2539" s="10"/>
      <c r="BX2539" s="10"/>
      <c r="BY2539" s="10"/>
      <c r="BZ2539" s="10"/>
      <c r="CA2539" s="10"/>
      <c r="CB2539" s="10"/>
      <c r="CC2539" s="10"/>
      <c r="CD2539" s="10"/>
      <c r="CE2539" s="10"/>
      <c r="CF2539" s="10"/>
      <c r="CG2539" s="10"/>
      <c r="CH2539" s="10"/>
      <c r="CI2539" s="10"/>
      <c r="CJ2539" s="10"/>
      <c r="CK2539" s="10"/>
      <c r="CL2539" s="10"/>
      <c r="CM2539" s="10"/>
      <c r="CN2539" s="10"/>
      <c r="CO2539" s="10"/>
      <c r="CP2539" s="10"/>
      <c r="CQ2539" s="10"/>
      <c r="CR2539" s="10"/>
      <c r="CS2539" s="10"/>
      <c r="CT2539" s="10"/>
      <c r="CU2539" s="10"/>
      <c r="CV2539" s="10"/>
      <c r="CW2539" s="10"/>
      <c r="CX2539" s="10"/>
      <c r="CY2539" s="10"/>
      <c r="CZ2539" s="10"/>
      <c r="DA2539" s="10"/>
      <c r="DB2539" s="10"/>
      <c r="DC2539" s="10"/>
      <c r="DD2539" s="10"/>
      <c r="DE2539" s="10"/>
      <c r="DF2539" s="10"/>
      <c r="DG2539" s="10"/>
      <c r="DH2539" s="10"/>
      <c r="DI2539" s="10"/>
      <c r="DJ2539" s="10"/>
      <c r="DK2539" s="10"/>
      <c r="DL2539" s="10"/>
      <c r="DM2539" s="10"/>
      <c r="DN2539" s="10"/>
      <c r="DO2539" s="10"/>
      <c r="DP2539" s="10"/>
      <c r="DQ2539" s="10"/>
      <c r="DR2539" s="10"/>
      <c r="DS2539" s="10"/>
    </row>
    <row r="2540" spans="1:123" s="101" customFormat="1" ht="10.95" customHeight="1" x14ac:dyDescent="0.25">
      <c r="A2540" s="75" t="s">
        <v>348</v>
      </c>
      <c r="B2540" s="95" t="str">
        <f t="shared" si="712"/>
        <v>Bud02 2020,5015,'555000',284.76</v>
      </c>
      <c r="C2540" s="96">
        <f t="shared" si="713"/>
        <v>2020</v>
      </c>
      <c r="D2540" s="96">
        <v>5015</v>
      </c>
      <c r="E2540" s="97">
        <f>IF(LEFT(H2540,1) = "x",H2540,F2540)</f>
        <v>555000</v>
      </c>
      <c r="F2540" s="90">
        <v>555000</v>
      </c>
      <c r="G2540" s="98">
        <f>IF(""="",1,SUBSTITUTE(SUBSTITUTE("","xxp","xpp"),"xppm13","xppm08"))</f>
        <v>1</v>
      </c>
      <c r="H2540" s="98">
        <f>IF(""="",1,"")</f>
        <v>1</v>
      </c>
      <c r="I2540" s="98">
        <f>IF(""="",1,IF(LEFT("",1)&lt;&gt;"E","",1))</f>
        <v>1</v>
      </c>
      <c r="J2540" s="98">
        <f>IF(""="",1,IF(LEFT("",1)="E","",1))</f>
        <v>1</v>
      </c>
      <c r="K2540" s="99" t="s">
        <v>385</v>
      </c>
      <c r="L2540" s="91">
        <v>5015</v>
      </c>
      <c r="M2540" s="100" t="str">
        <f>IF(LEFT($G2540,4)="xppm","*","")</f>
        <v/>
      </c>
      <c r="N2540" s="101" t="str">
        <f>UPPER(TRIM("          DONATIONS"))</f>
        <v>DONATIONS</v>
      </c>
      <c r="P2540" s="102" t="s">
        <v>386</v>
      </c>
      <c r="R2540" s="109">
        <f>IFERROR(IF(1*AB2540&gt;0,AB2540,V2540),V2540)</f>
        <v>284.76</v>
      </c>
      <c r="S2540" s="108"/>
      <c r="T2540" s="101">
        <f>IFERROR(IF(LEFT($G2540,4)="xppm",AD2540/VLOOKUP($G2540,$K$11:$Z$28,T$1,0),IF(LEFT($J2540,1)="E",AD2540/VLOOKUP($J2540,$K$11:$Z$28,T$1,0),AD2540/T$6)),"")</f>
        <v>239.19000000000003</v>
      </c>
      <c r="V2540" s="101">
        <f>IFERROR(IF(LEFT($G2540,4)="xppm",AF2540/VLOOKUP($G2540,$K$11:$Z$28,V$1,0),IF(LEFT($J2540,1)="E",AF2540/VLOOKUP($J2540,$K$11:$Z$28,V$1,0),AF2540/V$6)),"")</f>
        <v>284.76</v>
      </c>
      <c r="X2540" s="101">
        <f>IFERROR(IF(LEFT($G2540,4)="xppm",AH2540/VLOOKUP($G2540,$K$11:$Z$28,X$1,0),IF(LEFT($J2540,1)="E",AH2540/VLOOKUP($J2540,$K$11:$Z$28,X$1,0),AH2540/X$6)),"")</f>
        <v>220.64833333333334</v>
      </c>
      <c r="Z2540" s="101">
        <f>IFERROR(IF(LEFT($G2540,4)="xppm",AJ2540/VLOOKUP($G2540,$K$11:$Z$28,Z$1,0),IF(LEFT($J2540,1)="E",AJ2540/VLOOKUP($J2540,$K$11:$Z$28,Z$1,0),AJ2540/Z$6)),"")</f>
        <v>454.66333299999997</v>
      </c>
      <c r="AA2540" s="108"/>
      <c r="AB2540" s="99">
        <f>IFERROR(IF(LEFT($G2540,4)="xppm",AL2540/VLOOKUP($G2540,$K$11:$Z$28,AB$1,0),IF(LEFT($J2540,1)="E",AL2540/VLOOKUP($J2540,$K$11:$AB$28,AB$1,0),AL2540/AB$6)),"")</f>
        <v>0</v>
      </c>
      <c r="AC2540" s="110"/>
      <c r="AD2540" s="14">
        <v>717.57</v>
      </c>
      <c r="AE2540" s="14"/>
      <c r="AF2540" s="14">
        <v>2562.84</v>
      </c>
      <c r="AG2540" s="14"/>
      <c r="AH2540" s="14">
        <v>2647.78</v>
      </c>
      <c r="AI2540" s="14"/>
      <c r="AJ2540" s="14">
        <v>5455.9599959999996</v>
      </c>
      <c r="AK2540" s="65"/>
      <c r="AL2540" s="14">
        <v>0</v>
      </c>
      <c r="AM2540" s="65"/>
      <c r="AN2540" s="25">
        <v>781.25</v>
      </c>
      <c r="AO2540" s="25">
        <v>382.14</v>
      </c>
      <c r="AP2540" s="25">
        <v>270.39999999999998</v>
      </c>
      <c r="AQ2540" s="25">
        <v>0</v>
      </c>
      <c r="AR2540" s="25">
        <v>980</v>
      </c>
      <c r="AS2540" s="25">
        <v>642.88</v>
      </c>
      <c r="AT2540" s="25">
        <v>74.13</v>
      </c>
      <c r="AU2540" s="25">
        <v>74.13</v>
      </c>
      <c r="AV2540" s="25">
        <v>74.13</v>
      </c>
      <c r="AW2540" s="25">
        <v>562.67999999999995</v>
      </c>
      <c r="AX2540" s="25">
        <v>80.760000000000005</v>
      </c>
      <c r="AY2540" s="25">
        <v>74.13</v>
      </c>
      <c r="AZ2540" s="108"/>
      <c r="BA2540" s="10"/>
      <c r="BB2540" s="10"/>
      <c r="BC2540" s="10"/>
      <c r="BD2540" s="10"/>
      <c r="BE2540" s="10"/>
      <c r="BF2540" s="10"/>
      <c r="BG2540" s="10"/>
      <c r="BH2540" s="10"/>
      <c r="BI2540" s="10"/>
      <c r="BJ2540" s="10"/>
      <c r="BK2540" s="10"/>
      <c r="BL2540" s="10"/>
      <c r="BM2540" s="10"/>
      <c r="BN2540" s="10"/>
      <c r="BO2540" s="10"/>
      <c r="BP2540" s="10"/>
      <c r="BQ2540" s="10"/>
      <c r="BR2540" s="10"/>
      <c r="BS2540" s="10"/>
      <c r="BT2540" s="10"/>
      <c r="BU2540" s="10"/>
      <c r="BV2540" s="10"/>
      <c r="BW2540" s="10"/>
      <c r="BX2540" s="10"/>
      <c r="BY2540" s="10"/>
      <c r="BZ2540" s="10"/>
      <c r="CA2540" s="10"/>
      <c r="CB2540" s="10"/>
      <c r="CC2540" s="10"/>
      <c r="CD2540" s="10"/>
      <c r="CE2540" s="10"/>
      <c r="CF2540" s="10"/>
      <c r="CG2540" s="10"/>
      <c r="CH2540" s="10"/>
      <c r="CI2540" s="10"/>
      <c r="CJ2540" s="10"/>
      <c r="CK2540" s="10"/>
      <c r="CL2540" s="10"/>
      <c r="CM2540" s="10"/>
      <c r="CN2540" s="10"/>
      <c r="CO2540" s="10"/>
      <c r="CP2540" s="10"/>
      <c r="CQ2540" s="10"/>
      <c r="CR2540" s="10"/>
      <c r="CS2540" s="10"/>
      <c r="CT2540" s="10"/>
      <c r="CU2540" s="10"/>
      <c r="CV2540" s="10"/>
      <c r="CW2540" s="10"/>
      <c r="CX2540" s="10"/>
      <c r="CY2540" s="10"/>
      <c r="CZ2540" s="10"/>
      <c r="DA2540" s="10"/>
      <c r="DB2540" s="10"/>
      <c r="DC2540" s="10"/>
      <c r="DD2540" s="10"/>
      <c r="DE2540" s="10"/>
      <c r="DF2540" s="10"/>
      <c r="DG2540" s="10"/>
      <c r="DH2540" s="10"/>
      <c r="DI2540" s="10"/>
      <c r="DJ2540" s="10"/>
      <c r="DK2540" s="10"/>
      <c r="DL2540" s="10"/>
      <c r="DM2540" s="10"/>
      <c r="DN2540" s="10"/>
      <c r="DO2540" s="10"/>
      <c r="DP2540" s="10"/>
      <c r="DQ2540" s="10"/>
      <c r="DR2540" s="10"/>
      <c r="DS2540" s="10"/>
    </row>
    <row r="2541" spans="1:123" s="101" customFormat="1" ht="10.95" customHeight="1" x14ac:dyDescent="0.25">
      <c r="A2541" s="75" t="s">
        <v>348</v>
      </c>
      <c r="B2541" s="95" t="str">
        <f t="shared" si="712"/>
        <v>Bud02 2020,5015,'xga001',0.000596501428084186</v>
      </c>
      <c r="C2541" s="96">
        <f t="shared" si="713"/>
        <v>2020</v>
      </c>
      <c r="D2541" s="96">
        <v>5015</v>
      </c>
      <c r="E2541" s="97" t="str">
        <f>IF(LEFT(H2541,1) = "x",H2541,F2541)</f>
        <v>xga001</v>
      </c>
      <c r="F2541" s="90">
        <v>555500</v>
      </c>
      <c r="G2541" s="98">
        <f>IF(""="",1,SUBSTITUTE(SUBSTITUTE("","xxp","xpp"),"xppm13","xppm08"))</f>
        <v>1</v>
      </c>
      <c r="H2541" s="98" t="str">
        <f>IF("xga001"="",1,"xga001")</f>
        <v>xga001</v>
      </c>
      <c r="I2541" s="98">
        <f>IF("E1z"="",1,IF(LEFT("E1z",1)&lt;&gt;"E","E1z",1))</f>
        <v>1</v>
      </c>
      <c r="J2541" s="98" t="str">
        <f>IF("E1z"="",1,IF(LEFT("E1z",1)="E","E1z",1))</f>
        <v>E1z</v>
      </c>
      <c r="K2541" s="99" t="s">
        <v>387</v>
      </c>
      <c r="L2541" s="91">
        <v>5015</v>
      </c>
      <c r="M2541" s="100" t="str">
        <f>IF(LEFT($G2541,4)="xppm","*","")</f>
        <v/>
      </c>
      <c r="N2541" s="101" t="str">
        <f>UPPER(TRIM("          BAD DEBT"))</f>
        <v>BAD DEBT</v>
      </c>
      <c r="P2541" s="102" t="s">
        <v>388</v>
      </c>
      <c r="R2541" s="109">
        <f>IFERROR(IF(1*AB2541&gt;0,AB2541,V2541),V2541)</f>
        <v>5.9650142808418587E-4</v>
      </c>
      <c r="S2541" s="108"/>
      <c r="T2541" s="101">
        <f>IFERROR(IF(LEFT($G2541,4)="xppm",AD2541/VLOOKUP($G2541,$K$11:$Z$28,T$1,0),IF(LEFT($J2541,1)="E",AD2541/VLOOKUP($J2541,$K$11:$Z$28,T$1,0),AD2541/T$6)),"")</f>
        <v>5.9617484784947616E-4</v>
      </c>
      <c r="V2541" s="101">
        <f>IFERROR(IF(LEFT($G2541,4)="xppm",AF2541/VLOOKUP($G2541,$K$11:$Z$28,V$1,0),IF(LEFT($J2541,1)="E",AF2541/VLOOKUP($J2541,$K$11:$Z$28,V$1,0),AF2541/V$6)),"")</f>
        <v>5.9650142808418587E-4</v>
      </c>
      <c r="X2541" s="101">
        <f>IFERROR(IF(LEFT($G2541,4)="xppm",AH2541/VLOOKUP($G2541,$K$11:$Z$28,X$1,0),IF(LEFT($J2541,1)="E",AH2541/VLOOKUP($J2541,$K$11:$Z$28,X$1,0),AH2541/X$6)),"")</f>
        <v>2.8747631205794258E-4</v>
      </c>
      <c r="Z2541" s="101">
        <f>IFERROR(IF(LEFT($G2541,4)="xppm",AJ2541/VLOOKUP($G2541,$K$11:$Z$28,Z$1,0),IF(LEFT($J2541,1)="E",AJ2541/VLOOKUP($J2541,$K$11:$Z$28,Z$1,0),AJ2541/Z$6)),"")</f>
        <v>7.022698608724451E-4</v>
      </c>
      <c r="AA2541" s="108"/>
      <c r="AB2541" s="99" t="str">
        <f>IFERROR(IF(LEFT($G2541,4)="xppm",AL2541/VLOOKUP($G2541,$K$11:$Z$28,AB$1,0),IF(LEFT($J2541,1)="E",AL2541/VLOOKUP($J2541,$K$11:$AB$28,AB$1,0),AL2541/AB$6)),"")</f>
        <v/>
      </c>
      <c r="AC2541" s="110"/>
      <c r="AD2541" s="14">
        <v>66079.679999999993</v>
      </c>
      <c r="AE2541" s="14"/>
      <c r="AF2541" s="14">
        <v>198845.93</v>
      </c>
      <c r="AG2541" s="14"/>
      <c r="AH2541" s="14">
        <v>104244.42</v>
      </c>
      <c r="AI2541" s="14"/>
      <c r="AJ2541" s="14">
        <v>296281.95370800002</v>
      </c>
      <c r="AK2541" s="65"/>
      <c r="AL2541" s="14">
        <v>0</v>
      </c>
      <c r="AM2541" s="65"/>
      <c r="AN2541" s="25">
        <v>17609.02</v>
      </c>
      <c r="AO2541" s="25">
        <v>16981.39</v>
      </c>
      <c r="AP2541" s="25">
        <v>17553.22</v>
      </c>
      <c r="AQ2541" s="25">
        <v>23361.040000000001</v>
      </c>
      <c r="AR2541" s="25">
        <v>21551.599999999999</v>
      </c>
      <c r="AS2541" s="25">
        <v>22380.98</v>
      </c>
      <c r="AT2541" s="25">
        <v>21410.44</v>
      </c>
      <c r="AU2541" s="25">
        <v>22277.89</v>
      </c>
      <c r="AV2541" s="25">
        <v>21784.3</v>
      </c>
      <c r="AW2541" s="25">
        <v>21438.28</v>
      </c>
      <c r="AX2541" s="25">
        <v>22280.13</v>
      </c>
      <c r="AY2541" s="25">
        <v>22361.27</v>
      </c>
      <c r="AZ2541" s="108"/>
      <c r="BA2541" s="10"/>
      <c r="BB2541" s="10"/>
      <c r="BC2541" s="10"/>
      <c r="BD2541" s="10"/>
      <c r="BE2541" s="10"/>
      <c r="BF2541" s="10"/>
      <c r="BG2541" s="10"/>
      <c r="BH2541" s="10"/>
      <c r="BI2541" s="10"/>
      <c r="BJ2541" s="10"/>
      <c r="BK2541" s="10"/>
      <c r="BL2541" s="10"/>
      <c r="BM2541" s="10"/>
      <c r="BN2541" s="10"/>
      <c r="BO2541" s="10"/>
      <c r="BP2541" s="10"/>
      <c r="BQ2541" s="10"/>
      <c r="BR2541" s="10"/>
      <c r="BS2541" s="10"/>
      <c r="BT2541" s="10"/>
      <c r="BU2541" s="10"/>
      <c r="BV2541" s="10"/>
      <c r="BW2541" s="10"/>
      <c r="BX2541" s="10"/>
      <c r="BY2541" s="10"/>
      <c r="BZ2541" s="10"/>
      <c r="CA2541" s="10"/>
      <c r="CB2541" s="10"/>
      <c r="CC2541" s="10"/>
      <c r="CD2541" s="10"/>
      <c r="CE2541" s="10"/>
      <c r="CF2541" s="10"/>
      <c r="CG2541" s="10"/>
      <c r="CH2541" s="10"/>
      <c r="CI2541" s="10"/>
      <c r="CJ2541" s="10"/>
      <c r="CK2541" s="10"/>
      <c r="CL2541" s="10"/>
      <c r="CM2541" s="10"/>
      <c r="CN2541" s="10"/>
      <c r="CO2541" s="10"/>
      <c r="CP2541" s="10"/>
      <c r="CQ2541" s="10"/>
      <c r="CR2541" s="10"/>
      <c r="CS2541" s="10"/>
      <c r="CT2541" s="10"/>
      <c r="CU2541" s="10"/>
      <c r="CV2541" s="10"/>
      <c r="CW2541" s="10"/>
      <c r="CX2541" s="10"/>
      <c r="CY2541" s="10"/>
      <c r="CZ2541" s="10"/>
      <c r="DA2541" s="10"/>
      <c r="DB2541" s="10"/>
      <c r="DC2541" s="10"/>
      <c r="DD2541" s="10"/>
      <c r="DE2541" s="10"/>
      <c r="DF2541" s="10"/>
      <c r="DG2541" s="10"/>
      <c r="DH2541" s="10"/>
      <c r="DI2541" s="10"/>
      <c r="DJ2541" s="10"/>
      <c r="DK2541" s="10"/>
      <c r="DL2541" s="10"/>
      <c r="DM2541" s="10"/>
      <c r="DN2541" s="10"/>
      <c r="DO2541" s="10"/>
      <c r="DP2541" s="10"/>
      <c r="DQ2541" s="10"/>
      <c r="DR2541" s="10"/>
      <c r="DS2541" s="10"/>
    </row>
    <row r="2542" spans="1:123" s="101" customFormat="1" ht="10.95" customHeight="1" x14ac:dyDescent="0.25">
      <c r="A2542" s="75" t="s">
        <v>348</v>
      </c>
      <c r="B2542" s="95" t="str">
        <f t="shared" si="712"/>
        <v>Bud02 2020,5015,'556000',122188.095555556</v>
      </c>
      <c r="C2542" s="96">
        <f t="shared" si="713"/>
        <v>2020</v>
      </c>
      <c r="D2542" s="96">
        <v>5015</v>
      </c>
      <c r="E2542" s="97">
        <f>IF(LEFT(H2542,1) = "x",H2542,F2542)</f>
        <v>556000</v>
      </c>
      <c r="F2542" s="90">
        <v>556000</v>
      </c>
      <c r="G2542" s="98">
        <f>IF(""="",1,SUBSTITUTE(SUBSTITUTE("","xxp","xpp"),"xppm13","xppm08"))</f>
        <v>1</v>
      </c>
      <c r="H2542" s="98">
        <f>IF(""="",1,"")</f>
        <v>1</v>
      </c>
      <c r="I2542" s="98">
        <f>IF(""="",1,IF(LEFT("",1)&lt;&gt;"E","",1))</f>
        <v>1</v>
      </c>
      <c r="J2542" s="98">
        <f>IF(""="",1,IF(LEFT("",1)="E","",1))</f>
        <v>1</v>
      </c>
      <c r="K2542" s="99" t="s">
        <v>389</v>
      </c>
      <c r="L2542" s="91">
        <v>5015</v>
      </c>
      <c r="M2542" s="100" t="str">
        <f>IF(LEFT($G2542,4)="xppm","*","")</f>
        <v/>
      </c>
      <c r="N2542" s="101" t="str">
        <f>UPPER(TRIM("          MEDICAID BED TAX"))</f>
        <v>MEDICAID BED TAX</v>
      </c>
      <c r="P2542" s="102" t="s">
        <v>356</v>
      </c>
      <c r="R2542" s="109">
        <f>IFERROR(IF(1*AB2542&gt;0,AB2542,V2542),V2542)</f>
        <v>122188.09555555557</v>
      </c>
      <c r="S2542" s="108"/>
      <c r="T2542" s="101">
        <f>IFERROR(IF(LEFT($G2542,4)="xppm",AD2542/VLOOKUP($G2542,$K$11:$Z$28,T$1,0),IF(LEFT($J2542,1)="E",AD2542/VLOOKUP($J2542,$K$11:$Z$28,T$1,0),AD2542/T$6)),"")</f>
        <v>133405.36000000002</v>
      </c>
      <c r="V2542" s="101">
        <f>IFERROR(IF(LEFT($G2542,4)="xppm",AF2542/VLOOKUP($G2542,$K$11:$Z$28,V$1,0),IF(LEFT($J2542,1)="E",AF2542/VLOOKUP($J2542,$K$11:$Z$28,V$1,0),AF2542/V$6)),"")</f>
        <v>122188.09555555557</v>
      </c>
      <c r="X2542" s="101">
        <f>IFERROR(IF(LEFT($G2542,4)="xppm",AH2542/VLOOKUP($G2542,$K$11:$Z$28,X$1,0),IF(LEFT($J2542,1)="E",AH2542/VLOOKUP($J2542,$K$11:$Z$28,X$1,0),AH2542/X$6)),"")</f>
        <v>58906.0625</v>
      </c>
      <c r="Z2542" s="101">
        <f>IFERROR(IF(LEFT($G2542,4)="xppm",AJ2542/VLOOKUP($G2542,$K$11:$Z$28,Z$1,0),IF(LEFT($J2542,1)="E",AJ2542/VLOOKUP($J2542,$K$11:$Z$28,Z$1,0),AJ2542/Z$6)),"")</f>
        <v>116579.19</v>
      </c>
      <c r="AA2542" s="108"/>
      <c r="AB2542" s="99">
        <f>IFERROR(IF(LEFT($G2542,4)="xppm",AL2542/VLOOKUP($G2542,$K$11:$Z$28,AB$1,0),IF(LEFT($J2542,1)="E",AL2542/VLOOKUP($J2542,$K$11:$AB$28,AB$1,0),AL2542/AB$6)),"")</f>
        <v>0</v>
      </c>
      <c r="AC2542" s="110"/>
      <c r="AD2542" s="14">
        <v>400216.08</v>
      </c>
      <c r="AE2542" s="14"/>
      <c r="AF2542" s="14">
        <v>1099692.8600000001</v>
      </c>
      <c r="AG2542" s="14"/>
      <c r="AH2542" s="14">
        <v>706872.75</v>
      </c>
      <c r="AI2542" s="14"/>
      <c r="AJ2542" s="14">
        <v>1398950.28</v>
      </c>
      <c r="AK2542" s="65"/>
      <c r="AL2542" s="14">
        <v>0</v>
      </c>
      <c r="AM2542" s="65"/>
      <c r="AN2542" s="25">
        <v>119044.8</v>
      </c>
      <c r="AO2542" s="25">
        <v>119044.8</v>
      </c>
      <c r="AP2542" s="25">
        <v>111648.76</v>
      </c>
      <c r="AQ2542" s="25">
        <v>116579.48</v>
      </c>
      <c r="AR2542" s="25">
        <v>116579.46</v>
      </c>
      <c r="AS2542" s="25">
        <v>116579.46</v>
      </c>
      <c r="AT2542" s="25">
        <v>116579.46</v>
      </c>
      <c r="AU2542" s="25">
        <v>116579.46</v>
      </c>
      <c r="AV2542" s="25">
        <v>116579.46</v>
      </c>
      <c r="AW2542" s="25">
        <v>116579.46</v>
      </c>
      <c r="AX2542" s="25">
        <v>141818.31</v>
      </c>
      <c r="AY2542" s="25">
        <v>141818.31</v>
      </c>
      <c r="AZ2542" s="108"/>
      <c r="BA2542" s="10"/>
      <c r="BB2542" s="10"/>
      <c r="BC2542" s="10"/>
      <c r="BD2542" s="10"/>
      <c r="BE2542" s="10"/>
      <c r="BF2542" s="10"/>
      <c r="BG2542" s="10"/>
      <c r="BH2542" s="10"/>
      <c r="BI2542" s="10"/>
      <c r="BJ2542" s="10"/>
      <c r="BK2542" s="10"/>
      <c r="BL2542" s="10"/>
      <c r="BM2542" s="10"/>
      <c r="BN2542" s="10"/>
      <c r="BO2542" s="10"/>
      <c r="BP2542" s="10"/>
      <c r="BQ2542" s="10"/>
      <c r="BR2542" s="10"/>
      <c r="BS2542" s="10"/>
      <c r="BT2542" s="10"/>
      <c r="BU2542" s="10"/>
      <c r="BV2542" s="10"/>
      <c r="BW2542" s="10"/>
      <c r="BX2542" s="10"/>
      <c r="BY2542" s="10"/>
      <c r="BZ2542" s="10"/>
      <c r="CA2542" s="10"/>
      <c r="CB2542" s="10"/>
      <c r="CC2542" s="10"/>
      <c r="CD2542" s="10"/>
      <c r="CE2542" s="10"/>
      <c r="CF2542" s="10"/>
      <c r="CG2542" s="10"/>
      <c r="CH2542" s="10"/>
      <c r="CI2542" s="10"/>
      <c r="CJ2542" s="10"/>
      <c r="CK2542" s="10"/>
      <c r="CL2542" s="10"/>
      <c r="CM2542" s="10"/>
      <c r="CN2542" s="10"/>
      <c r="CO2542" s="10"/>
      <c r="CP2542" s="10"/>
      <c r="CQ2542" s="10"/>
      <c r="CR2542" s="10"/>
      <c r="CS2542" s="10"/>
      <c r="CT2542" s="10"/>
      <c r="CU2542" s="10"/>
      <c r="CV2542" s="10"/>
      <c r="CW2542" s="10"/>
      <c r="CX2542" s="10"/>
      <c r="CY2542" s="10"/>
      <c r="CZ2542" s="10"/>
      <c r="DA2542" s="10"/>
      <c r="DB2542" s="10"/>
      <c r="DC2542" s="10"/>
      <c r="DD2542" s="10"/>
      <c r="DE2542" s="10"/>
      <c r="DF2542" s="10"/>
      <c r="DG2542" s="10"/>
      <c r="DH2542" s="10"/>
      <c r="DI2542" s="10"/>
      <c r="DJ2542" s="10"/>
      <c r="DK2542" s="10"/>
      <c r="DL2542" s="10"/>
      <c r="DM2542" s="10"/>
      <c r="DN2542" s="10"/>
      <c r="DO2542" s="10"/>
      <c r="DP2542" s="10"/>
      <c r="DQ2542" s="10"/>
      <c r="DR2542" s="10"/>
      <c r="DS2542" s="10"/>
    </row>
    <row r="2543" spans="1:123" ht="4.05" customHeight="1" x14ac:dyDescent="0.25">
      <c r="A2543" s="75" t="s">
        <v>348</v>
      </c>
      <c r="E2543" s="111"/>
      <c r="F2543" s="112"/>
      <c r="T2543" s="25"/>
      <c r="U2543" s="25"/>
      <c r="V2543" s="25"/>
      <c r="W2543" s="25"/>
      <c r="X2543" s="25"/>
      <c r="Y2543" s="25"/>
      <c r="Z2543" s="25"/>
      <c r="AA2543" s="25"/>
      <c r="AB2543" s="14"/>
      <c r="AC2543" s="14"/>
    </row>
    <row r="2544" spans="1:123" s="86" customFormat="1" ht="15" customHeight="1" x14ac:dyDescent="0.25">
      <c r="A2544" s="75" t="s">
        <v>348</v>
      </c>
      <c r="B2544" s="80"/>
      <c r="C2544" s="80"/>
      <c r="D2544" s="80"/>
      <c r="E2544" s="81"/>
      <c r="F2544" s="82"/>
      <c r="G2544" s="81"/>
      <c r="H2544" s="81"/>
      <c r="I2544" s="81"/>
      <c r="J2544" s="81"/>
      <c r="K2544" s="81"/>
      <c r="L2544" s="83">
        <f>L2545</f>
        <v>5015</v>
      </c>
      <c r="M2544" s="84" t="s">
        <v>390</v>
      </c>
      <c r="N2544" s="84"/>
      <c r="O2544" s="84"/>
      <c r="P2544" s="84"/>
      <c r="Q2544" s="84"/>
      <c r="R2544" s="84"/>
      <c r="S2544" s="84"/>
      <c r="T2544" s="84"/>
      <c r="U2544" s="84"/>
      <c r="V2544" s="84"/>
      <c r="W2544" s="84"/>
      <c r="X2544" s="84"/>
      <c r="Y2544" s="84"/>
      <c r="Z2544" s="84"/>
      <c r="AA2544" s="84"/>
      <c r="AB2544" s="81"/>
      <c r="AC2544" s="81"/>
      <c r="AD2544" s="14"/>
      <c r="AE2544" s="14"/>
      <c r="AF2544" s="14"/>
      <c r="AG2544" s="14"/>
      <c r="AH2544" s="14"/>
      <c r="AI2544" s="14"/>
      <c r="AJ2544" s="14"/>
      <c r="AK2544" s="14"/>
      <c r="AL2544" s="14"/>
      <c r="AM2544" s="14"/>
      <c r="AN2544" s="85"/>
      <c r="AO2544" s="85"/>
      <c r="AP2544" s="85"/>
      <c r="AQ2544" s="85"/>
      <c r="AR2544" s="85"/>
      <c r="AS2544" s="85"/>
      <c r="AT2544" s="85"/>
      <c r="AU2544" s="85"/>
      <c r="AV2544" s="85"/>
      <c r="AW2544" s="85"/>
      <c r="AX2544" s="85"/>
      <c r="AY2544" s="85"/>
      <c r="AZ2544" s="84"/>
      <c r="BA2544" s="10"/>
      <c r="BB2544" s="10"/>
      <c r="BC2544" s="10"/>
      <c r="BD2544" s="10"/>
      <c r="BE2544" s="10"/>
      <c r="BF2544" s="10"/>
      <c r="BG2544" s="10"/>
      <c r="BH2544" s="10"/>
      <c r="BI2544" s="10"/>
      <c r="BJ2544" s="10"/>
      <c r="BK2544" s="10"/>
      <c r="BL2544" s="10"/>
      <c r="BM2544" s="10"/>
      <c r="BN2544" s="10"/>
      <c r="BO2544" s="10"/>
      <c r="BP2544" s="10"/>
      <c r="BQ2544" s="10"/>
      <c r="BR2544" s="10"/>
      <c r="BS2544" s="10"/>
      <c r="BT2544" s="10"/>
      <c r="BU2544" s="10"/>
      <c r="BV2544" s="10"/>
      <c r="BW2544" s="10"/>
      <c r="BX2544" s="10"/>
      <c r="BY2544" s="10"/>
      <c r="BZ2544" s="10"/>
      <c r="CA2544" s="10"/>
      <c r="CB2544" s="10"/>
      <c r="CC2544" s="10"/>
      <c r="CD2544" s="10"/>
      <c r="CE2544" s="10"/>
      <c r="CF2544" s="10"/>
      <c r="CG2544" s="10"/>
      <c r="CH2544" s="10"/>
      <c r="CI2544" s="10"/>
      <c r="CJ2544" s="10"/>
      <c r="CK2544" s="10"/>
      <c r="CL2544" s="10"/>
      <c r="CM2544" s="10"/>
      <c r="CN2544" s="10"/>
      <c r="CO2544" s="10"/>
      <c r="CP2544" s="10"/>
      <c r="CQ2544" s="10"/>
      <c r="CR2544" s="10"/>
      <c r="CS2544" s="10"/>
      <c r="CT2544" s="10"/>
      <c r="CU2544" s="10"/>
      <c r="CV2544" s="10"/>
      <c r="CW2544" s="10"/>
      <c r="CX2544" s="10"/>
      <c r="CY2544" s="10"/>
      <c r="CZ2544" s="10"/>
      <c r="DA2544" s="10"/>
      <c r="DB2544" s="10"/>
      <c r="DC2544" s="10"/>
      <c r="DD2544" s="10"/>
      <c r="DE2544" s="10"/>
      <c r="DF2544" s="10"/>
      <c r="DG2544" s="10"/>
      <c r="DH2544" s="10"/>
      <c r="DI2544" s="10"/>
      <c r="DJ2544" s="10"/>
      <c r="DK2544" s="10"/>
      <c r="DL2544" s="10"/>
      <c r="DM2544" s="10"/>
      <c r="DN2544" s="10"/>
      <c r="DO2544" s="10"/>
      <c r="DP2544" s="10"/>
      <c r="DQ2544" s="10"/>
      <c r="DR2544" s="10"/>
      <c r="DS2544" s="10"/>
    </row>
    <row r="2545" spans="1:123" s="101" customFormat="1" ht="10.95" customHeight="1" x14ac:dyDescent="0.25">
      <c r="A2545" s="75" t="s">
        <v>348</v>
      </c>
      <c r="B2545" s="95" t="str">
        <f t="shared" ref="B2545:B2547" si="714">IF(E2545&gt;0,"Bud02 " &amp; C2545 &amp;","&amp;D2545&amp;",'"&amp;E2545&amp;"',"&amp;1*R2545)</f>
        <v>Bud02 2020,5015,'557500',7800</v>
      </c>
      <c r="C2545" s="96">
        <f t="shared" ref="C2545:C2547" si="715">$E$5</f>
        <v>2020</v>
      </c>
      <c r="D2545" s="96">
        <v>5015</v>
      </c>
      <c r="E2545" s="97">
        <f>IF(LEFT(H2545,1) = "x",H2545,F2545)</f>
        <v>557500</v>
      </c>
      <c r="F2545" s="90">
        <v>557500</v>
      </c>
      <c r="G2545" s="98">
        <f>IF(""="",1,SUBSTITUTE(SUBSTITUTE("","xxp","xpp"),"xppm13","xppm08"))</f>
        <v>1</v>
      </c>
      <c r="H2545" s="98">
        <f>IF(""="",1,"")</f>
        <v>1</v>
      </c>
      <c r="I2545" s="98">
        <f>IF(""="",1,IF(LEFT("",1)&lt;&gt;"E","",1))</f>
        <v>1</v>
      </c>
      <c r="J2545" s="98">
        <f>IF(""="",1,IF(LEFT("",1)="E","",1))</f>
        <v>1</v>
      </c>
      <c r="K2545" s="99" t="s">
        <v>391</v>
      </c>
      <c r="L2545" s="91">
        <v>5015</v>
      </c>
      <c r="M2545" s="100" t="str">
        <f>IF(LEFT($G2545,4)="xppm","*","")</f>
        <v/>
      </c>
      <c r="N2545" s="101" t="str">
        <f>UPPER(TRIM("          REAL ESTATE TAXES"))</f>
        <v>REAL ESTATE TAXES</v>
      </c>
      <c r="P2545" s="102" t="s">
        <v>356</v>
      </c>
      <c r="R2545" s="109">
        <f>IFERROR(IF(1*AB2545&gt;0,AB2545,V2545),V2545)</f>
        <v>7800</v>
      </c>
      <c r="S2545" s="108"/>
      <c r="T2545" s="101">
        <f>IFERROR(IF(LEFT($G2545,4)="xppm",AD2545/VLOOKUP($G2545,$K$11:$Z$28,T$1,0),IF(LEFT($J2545,1)="E",AD2545/VLOOKUP($J2545,$K$11:$Z$28,T$1,0),AD2545/T$6)),"")</f>
        <v>7800</v>
      </c>
      <c r="V2545" s="101">
        <f>IFERROR(IF(LEFT($G2545,4)="xppm",AF2545/VLOOKUP($G2545,$K$11:$Z$28,V$1,0),IF(LEFT($J2545,1)="E",AF2545/VLOOKUP($J2545,$K$11:$Z$28,V$1,0),AF2545/V$6)),"")</f>
        <v>7800</v>
      </c>
      <c r="X2545" s="101">
        <f>IFERROR(IF(LEFT($G2545,4)="xppm",AH2545/VLOOKUP($G2545,$K$11:$Z$28,X$1,0),IF(LEFT($J2545,1)="E",AH2545/VLOOKUP($J2545,$K$11:$Z$28,X$1,0),AH2545/X$6)),"")</f>
        <v>1357.6533333333334</v>
      </c>
      <c r="Z2545" s="101">
        <f>IFERROR(IF(LEFT($G2545,4)="xppm",AJ2545/VLOOKUP($G2545,$K$11:$Z$28,Z$1,0),IF(LEFT($J2545,1)="E",AJ2545/VLOOKUP($J2545,$K$11:$Z$28,Z$1,0),AJ2545/Z$6)),"")</f>
        <v>7800</v>
      </c>
      <c r="AA2545" s="108"/>
      <c r="AB2545" s="99">
        <f>IFERROR(IF(LEFT($G2545,4)="xppm",AL2545/VLOOKUP($G2545,$K$11:$Z$28,AB$1,0),IF(LEFT($J2545,1)="E",AL2545/VLOOKUP($J2545,$K$11:$AB$28,AB$1,0),AL2545/AB$6)),"")</f>
        <v>0</v>
      </c>
      <c r="AC2545" s="110"/>
      <c r="AD2545" s="14">
        <v>23400</v>
      </c>
      <c r="AE2545" s="14"/>
      <c r="AF2545" s="14">
        <v>70200</v>
      </c>
      <c r="AG2545" s="14"/>
      <c r="AH2545" s="14">
        <v>16291.84</v>
      </c>
      <c r="AI2545" s="14"/>
      <c r="AJ2545" s="14">
        <v>93600</v>
      </c>
      <c r="AK2545" s="65"/>
      <c r="AL2545" s="14">
        <v>0</v>
      </c>
      <c r="AM2545" s="65"/>
      <c r="AN2545" s="25">
        <v>8848.82</v>
      </c>
      <c r="AO2545" s="25">
        <v>8848.82</v>
      </c>
      <c r="AP2545" s="25">
        <v>-10254.620000000001</v>
      </c>
      <c r="AQ2545" s="25">
        <v>7800</v>
      </c>
      <c r="AR2545" s="25">
        <v>7800</v>
      </c>
      <c r="AS2545" s="25">
        <v>7800</v>
      </c>
      <c r="AT2545" s="25">
        <v>7800</v>
      </c>
      <c r="AU2545" s="25">
        <v>7800</v>
      </c>
      <c r="AV2545" s="25">
        <v>7800</v>
      </c>
      <c r="AW2545" s="25">
        <v>7800</v>
      </c>
      <c r="AX2545" s="25">
        <v>7800</v>
      </c>
      <c r="AY2545" s="25">
        <v>7800</v>
      </c>
      <c r="AZ2545" s="108"/>
      <c r="BA2545" s="10"/>
      <c r="BB2545" s="10"/>
      <c r="BC2545" s="10"/>
      <c r="BD2545" s="10"/>
      <c r="BE2545" s="10"/>
      <c r="BF2545" s="10"/>
      <c r="BG2545" s="10"/>
      <c r="BH2545" s="10"/>
      <c r="BI2545" s="10"/>
      <c r="BJ2545" s="10"/>
      <c r="BK2545" s="10"/>
      <c r="BL2545" s="10"/>
      <c r="BM2545" s="10"/>
      <c r="BN2545" s="10"/>
      <c r="BO2545" s="10"/>
      <c r="BP2545" s="10"/>
      <c r="BQ2545" s="10"/>
      <c r="BR2545" s="10"/>
      <c r="BS2545" s="10"/>
      <c r="BT2545" s="10"/>
      <c r="BU2545" s="10"/>
      <c r="BV2545" s="10"/>
      <c r="BW2545" s="10"/>
      <c r="BX2545" s="10"/>
      <c r="BY2545" s="10"/>
      <c r="BZ2545" s="10"/>
      <c r="CA2545" s="10"/>
      <c r="CB2545" s="10"/>
      <c r="CC2545" s="10"/>
      <c r="CD2545" s="10"/>
      <c r="CE2545" s="10"/>
      <c r="CF2545" s="10"/>
      <c r="CG2545" s="10"/>
      <c r="CH2545" s="10"/>
      <c r="CI2545" s="10"/>
      <c r="CJ2545" s="10"/>
      <c r="CK2545" s="10"/>
      <c r="CL2545" s="10"/>
      <c r="CM2545" s="10"/>
      <c r="CN2545" s="10"/>
      <c r="CO2545" s="10"/>
      <c r="CP2545" s="10"/>
      <c r="CQ2545" s="10"/>
      <c r="CR2545" s="10"/>
      <c r="CS2545" s="10"/>
      <c r="CT2545" s="10"/>
      <c r="CU2545" s="10"/>
      <c r="CV2545" s="10"/>
      <c r="CW2545" s="10"/>
      <c r="CX2545" s="10"/>
      <c r="CY2545" s="10"/>
      <c r="CZ2545" s="10"/>
      <c r="DA2545" s="10"/>
      <c r="DB2545" s="10"/>
      <c r="DC2545" s="10"/>
      <c r="DD2545" s="10"/>
      <c r="DE2545" s="10"/>
      <c r="DF2545" s="10"/>
      <c r="DG2545" s="10"/>
      <c r="DH2545" s="10"/>
      <c r="DI2545" s="10"/>
      <c r="DJ2545" s="10"/>
      <c r="DK2545" s="10"/>
      <c r="DL2545" s="10"/>
      <c r="DM2545" s="10"/>
      <c r="DN2545" s="10"/>
      <c r="DO2545" s="10"/>
      <c r="DP2545" s="10"/>
      <c r="DQ2545" s="10"/>
      <c r="DR2545" s="10"/>
      <c r="DS2545" s="10"/>
    </row>
    <row r="2546" spans="1:123" s="101" customFormat="1" ht="10.95" customHeight="1" x14ac:dyDescent="0.25">
      <c r="A2546" s="75" t="s">
        <v>348</v>
      </c>
      <c r="B2546" s="95" t="str">
        <f t="shared" si="714"/>
        <v>Bud02 2020,5015,'558000',24107.0411111111</v>
      </c>
      <c r="C2546" s="96">
        <f t="shared" si="715"/>
        <v>2020</v>
      </c>
      <c r="D2546" s="96">
        <v>5015</v>
      </c>
      <c r="E2546" s="97">
        <f>IF(LEFT(H2546,1) = "x",H2546,F2546)</f>
        <v>558000</v>
      </c>
      <c r="F2546" s="90">
        <v>558000</v>
      </c>
      <c r="G2546" s="98">
        <f>IF(""="",1,SUBSTITUTE(SUBSTITUTE("","xxp","xpp"),"xppm13","xppm08"))</f>
        <v>1</v>
      </c>
      <c r="H2546" s="98">
        <f>IF(""="",1,"")</f>
        <v>1</v>
      </c>
      <c r="I2546" s="98">
        <f>IF(""="",1,IF(LEFT("",1)&lt;&gt;"E","",1))</f>
        <v>1</v>
      </c>
      <c r="J2546" s="98">
        <f>IF(""="",1,IF(LEFT("",1)="E","",1))</f>
        <v>1</v>
      </c>
      <c r="K2546" s="99" t="s">
        <v>392</v>
      </c>
      <c r="L2546" s="91">
        <v>5015</v>
      </c>
      <c r="M2546" s="100" t="str">
        <f>IF(LEFT($G2546,4)="xppm","*","")</f>
        <v/>
      </c>
      <c r="N2546" s="101" t="str">
        <f>UPPER(TRIM("          INSURANCE - GENERAL LIABILITY"))</f>
        <v>INSURANCE - GENERAL LIABILITY</v>
      </c>
      <c r="P2546" s="102" t="s">
        <v>359</v>
      </c>
      <c r="R2546" s="109">
        <f>IFERROR(IF(1*AB2546&gt;0,AB2546,V2546),V2546)</f>
        <v>24107.04111111111</v>
      </c>
      <c r="S2546" s="108"/>
      <c r="T2546" s="101">
        <f>IFERROR(IF(LEFT($G2546,4)="xppm",AD2546/VLOOKUP($G2546,$K$11:$Z$28,T$1,0),IF(LEFT($J2546,1)="E",AD2546/VLOOKUP($J2546,$K$11:$Z$28,T$1,0),AD2546/T$6)),"")</f>
        <v>14873.56</v>
      </c>
      <c r="V2546" s="101">
        <f>IFERROR(IF(LEFT($G2546,4)="xppm",AF2546/VLOOKUP($G2546,$K$11:$Z$28,V$1,0),IF(LEFT($J2546,1)="E",AF2546/VLOOKUP($J2546,$K$11:$Z$28,V$1,0),AF2546/V$6)),"")</f>
        <v>24107.04111111111</v>
      </c>
      <c r="X2546" s="101">
        <f>IFERROR(IF(LEFT($G2546,4)="xppm",AH2546/VLOOKUP($G2546,$K$11:$Z$28,X$1,0),IF(LEFT($J2546,1)="E",AH2546/VLOOKUP($J2546,$K$11:$Z$28,X$1,0),AH2546/X$6)),"")</f>
        <v>9975.689166666667</v>
      </c>
      <c r="Z2546" s="101">
        <f>IFERROR(IF(LEFT($G2546,4)="xppm",AJ2546/VLOOKUP($G2546,$K$11:$Z$28,Z$1,0),IF(LEFT($J2546,1)="E",AJ2546/VLOOKUP($J2546,$K$11:$Z$28,Z$1,0),AJ2546/Z$6)),"")</f>
        <v>21391.313636499999</v>
      </c>
      <c r="AA2546" s="108"/>
      <c r="AB2546" s="99">
        <f>IFERROR(IF(LEFT($G2546,4)="xppm",AL2546/VLOOKUP($G2546,$K$11:$Z$28,AB$1,0),IF(LEFT($J2546,1)="E",AL2546/VLOOKUP($J2546,$K$11:$AB$28,AB$1,0),AL2546/AB$6)),"")</f>
        <v>0</v>
      </c>
      <c r="AC2546" s="110"/>
      <c r="AD2546" s="14">
        <v>44620.68</v>
      </c>
      <c r="AE2546" s="14"/>
      <c r="AF2546" s="14">
        <v>216963.37</v>
      </c>
      <c r="AG2546" s="14"/>
      <c r="AH2546" s="14">
        <v>119708.27</v>
      </c>
      <c r="AI2546" s="14"/>
      <c r="AJ2546" s="14">
        <v>256695.763638</v>
      </c>
      <c r="AK2546" s="65"/>
      <c r="AL2546" s="14">
        <v>0</v>
      </c>
      <c r="AM2546" s="65"/>
      <c r="AN2546" s="25">
        <v>25105.99</v>
      </c>
      <c r="AO2546" s="25">
        <v>25105.99</v>
      </c>
      <c r="AP2546" s="25">
        <v>-5821.69</v>
      </c>
      <c r="AQ2546" s="25">
        <v>25105.99</v>
      </c>
      <c r="AR2546" s="25">
        <v>25105.99</v>
      </c>
      <c r="AS2546" s="25">
        <v>25105.99</v>
      </c>
      <c r="AT2546" s="25">
        <v>32852.65</v>
      </c>
      <c r="AU2546" s="25">
        <v>32852.65</v>
      </c>
      <c r="AV2546" s="25">
        <v>31319.42</v>
      </c>
      <c r="AW2546" s="25">
        <v>14873.56</v>
      </c>
      <c r="AX2546" s="25">
        <v>14873.56</v>
      </c>
      <c r="AY2546" s="25">
        <v>14873.56</v>
      </c>
      <c r="AZ2546" s="108"/>
      <c r="BA2546" s="10"/>
      <c r="BB2546" s="10"/>
      <c r="BC2546" s="10"/>
      <c r="BD2546" s="10"/>
      <c r="BE2546" s="10"/>
      <c r="BF2546" s="10"/>
      <c r="BG2546" s="10"/>
      <c r="BH2546" s="10"/>
      <c r="BI2546" s="10"/>
      <c r="BJ2546" s="10"/>
      <c r="BK2546" s="10"/>
      <c r="BL2546" s="10"/>
      <c r="BM2546" s="10"/>
      <c r="BN2546" s="10"/>
      <c r="BO2546" s="10"/>
      <c r="BP2546" s="10"/>
      <c r="BQ2546" s="10"/>
      <c r="BR2546" s="10"/>
      <c r="BS2546" s="10"/>
      <c r="BT2546" s="10"/>
      <c r="BU2546" s="10"/>
      <c r="BV2546" s="10"/>
      <c r="BW2546" s="10"/>
      <c r="BX2546" s="10"/>
      <c r="BY2546" s="10"/>
      <c r="BZ2546" s="10"/>
      <c r="CA2546" s="10"/>
      <c r="CB2546" s="10"/>
      <c r="CC2546" s="10"/>
      <c r="CD2546" s="10"/>
      <c r="CE2546" s="10"/>
      <c r="CF2546" s="10"/>
      <c r="CG2546" s="10"/>
      <c r="CH2546" s="10"/>
      <c r="CI2546" s="10"/>
      <c r="CJ2546" s="10"/>
      <c r="CK2546" s="10"/>
      <c r="CL2546" s="10"/>
      <c r="CM2546" s="10"/>
      <c r="CN2546" s="10"/>
      <c r="CO2546" s="10"/>
      <c r="CP2546" s="10"/>
      <c r="CQ2546" s="10"/>
      <c r="CR2546" s="10"/>
      <c r="CS2546" s="10"/>
      <c r="CT2546" s="10"/>
      <c r="CU2546" s="10"/>
      <c r="CV2546" s="10"/>
      <c r="CW2546" s="10"/>
      <c r="CX2546" s="10"/>
      <c r="CY2546" s="10"/>
      <c r="CZ2546" s="10"/>
      <c r="DA2546" s="10"/>
      <c r="DB2546" s="10"/>
      <c r="DC2546" s="10"/>
      <c r="DD2546" s="10"/>
      <c r="DE2546" s="10"/>
      <c r="DF2546" s="10"/>
      <c r="DG2546" s="10"/>
      <c r="DH2546" s="10"/>
      <c r="DI2546" s="10"/>
      <c r="DJ2546" s="10"/>
      <c r="DK2546" s="10"/>
      <c r="DL2546" s="10"/>
      <c r="DM2546" s="10"/>
      <c r="DN2546" s="10"/>
      <c r="DO2546" s="10"/>
      <c r="DP2546" s="10"/>
      <c r="DQ2546" s="10"/>
      <c r="DR2546" s="10"/>
      <c r="DS2546" s="10"/>
    </row>
    <row r="2547" spans="1:123" s="101" customFormat="1" ht="10.95" customHeight="1" x14ac:dyDescent="0.25">
      <c r="A2547" s="75" t="s">
        <v>348</v>
      </c>
      <c r="B2547" s="95" t="str">
        <f t="shared" si="714"/>
        <v>Bud02 2020,5015,'558200',9.73111111111111</v>
      </c>
      <c r="C2547" s="96">
        <f t="shared" si="715"/>
        <v>2020</v>
      </c>
      <c r="D2547" s="96">
        <v>5015</v>
      </c>
      <c r="E2547" s="97">
        <f>IF(LEFT(H2547,1) = "x",H2547,F2547)</f>
        <v>558200</v>
      </c>
      <c r="F2547" s="90">
        <v>558200</v>
      </c>
      <c r="G2547" s="98">
        <f>IF(""="",1,SUBSTITUTE(SUBSTITUTE("","xxp","xpp"),"xppm13","xppm08"))</f>
        <v>1</v>
      </c>
      <c r="H2547" s="98">
        <f>IF(""="",1,"")</f>
        <v>1</v>
      </c>
      <c r="I2547" s="98">
        <f>IF(""="",1,IF(LEFT("",1)&lt;&gt;"E","",1))</f>
        <v>1</v>
      </c>
      <c r="J2547" s="98">
        <f>IF(""="",1,IF(LEFT("",1)="E","",1))</f>
        <v>1</v>
      </c>
      <c r="K2547" s="99" t="s">
        <v>393</v>
      </c>
      <c r="L2547" s="91">
        <v>5015</v>
      </c>
      <c r="M2547" s="100" t="str">
        <f>IF(LEFT($G2547,4)="xppm","*","")</f>
        <v/>
      </c>
      <c r="N2547" s="101" t="str">
        <f>UPPER(TRIM("          INSURANCE - PROPERTY/FLOOD"))</f>
        <v>INSURANCE - PROPERTY/FLOOD</v>
      </c>
      <c r="P2547" s="102" t="s">
        <v>359</v>
      </c>
      <c r="R2547" s="109">
        <f>IFERROR(IF(1*AB2547&gt;0,AB2547,V2547),V2547)</f>
        <v>9.7311111111111117</v>
      </c>
      <c r="S2547" s="108"/>
      <c r="T2547" s="101">
        <f>IFERROR(IF(LEFT($G2547,4)="xppm",AD2547/VLOOKUP($G2547,$K$11:$Z$28,T$1,0),IF(LEFT($J2547,1)="E",AD2547/VLOOKUP($J2547,$K$11:$Z$28,T$1,0),AD2547/T$6)),"")</f>
        <v>0</v>
      </c>
      <c r="V2547" s="101">
        <f>IFERROR(IF(LEFT($G2547,4)="xppm",AF2547/VLOOKUP($G2547,$K$11:$Z$28,V$1,0),IF(LEFT($J2547,1)="E",AF2547/VLOOKUP($J2547,$K$11:$Z$28,V$1,0),AF2547/V$6)),"")</f>
        <v>9.7311111111111117</v>
      </c>
      <c r="X2547" s="101">
        <f>IFERROR(IF(LEFT($G2547,4)="xppm",AH2547/VLOOKUP($G2547,$K$11:$Z$28,X$1,0),IF(LEFT($J2547,1)="E",AH2547/VLOOKUP($J2547,$K$11:$Z$28,X$1,0),AH2547/X$6)),"")</f>
        <v>43.791666666666664</v>
      </c>
      <c r="Z2547" s="101">
        <f>IFERROR(IF(LEFT($G2547,4)="xppm",AJ2547/VLOOKUP($G2547,$K$11:$Z$28,Z$1,0),IF(LEFT($J2547,1)="E",AJ2547/VLOOKUP($J2547,$K$11:$Z$28,Z$1,0),AJ2547/Z$6)),"")</f>
        <v>870.54833333333329</v>
      </c>
      <c r="AA2547" s="108"/>
      <c r="AB2547" s="99">
        <f>IFERROR(IF(LEFT($G2547,4)="xppm",AL2547/VLOOKUP($G2547,$K$11:$Z$28,AB$1,0),IF(LEFT($J2547,1)="E",AL2547/VLOOKUP($J2547,$K$11:$AB$28,AB$1,0),AL2547/AB$6)),"")</f>
        <v>0</v>
      </c>
      <c r="AC2547" s="110"/>
      <c r="AD2547" s="14">
        <v>0</v>
      </c>
      <c r="AE2547" s="14"/>
      <c r="AF2547" s="14">
        <v>87.58</v>
      </c>
      <c r="AG2547" s="14"/>
      <c r="AH2547" s="14">
        <v>525.5</v>
      </c>
      <c r="AI2547" s="14"/>
      <c r="AJ2547" s="14">
        <v>10446.58</v>
      </c>
      <c r="AK2547" s="65"/>
      <c r="AL2547" s="14">
        <v>0</v>
      </c>
      <c r="AM2547" s="65"/>
      <c r="AN2547" s="25">
        <v>87.58</v>
      </c>
      <c r="AO2547" s="25">
        <v>87.58</v>
      </c>
      <c r="AP2547" s="25">
        <v>87.58</v>
      </c>
      <c r="AQ2547" s="25">
        <v>87.58</v>
      </c>
      <c r="AR2547" s="25">
        <v>0</v>
      </c>
      <c r="AS2547" s="25">
        <v>0</v>
      </c>
      <c r="AT2547" s="25">
        <v>1151</v>
      </c>
      <c r="AU2547" s="25">
        <v>1151</v>
      </c>
      <c r="AV2547" s="25">
        <v>-2302</v>
      </c>
      <c r="AW2547" s="25">
        <v>0</v>
      </c>
      <c r="AX2547" s="25">
        <v>0</v>
      </c>
      <c r="AY2547" s="25">
        <v>0</v>
      </c>
      <c r="AZ2547" s="108"/>
      <c r="BA2547" s="10"/>
      <c r="BB2547" s="10"/>
      <c r="BC2547" s="10"/>
      <c r="BD2547" s="10"/>
      <c r="BE2547" s="10"/>
      <c r="BF2547" s="10"/>
      <c r="BG2547" s="10"/>
      <c r="BH2547" s="10"/>
      <c r="BI2547" s="10"/>
      <c r="BJ2547" s="10"/>
      <c r="BK2547" s="10"/>
      <c r="BL2547" s="10"/>
      <c r="BM2547" s="10"/>
      <c r="BN2547" s="10"/>
      <c r="BO2547" s="10"/>
      <c r="BP2547" s="10"/>
      <c r="BQ2547" s="10"/>
      <c r="BR2547" s="10"/>
      <c r="BS2547" s="10"/>
      <c r="BT2547" s="10"/>
      <c r="BU2547" s="10"/>
      <c r="BV2547" s="10"/>
      <c r="BW2547" s="10"/>
      <c r="BX2547" s="10"/>
      <c r="BY2547" s="10"/>
      <c r="BZ2547" s="10"/>
      <c r="CA2547" s="10"/>
      <c r="CB2547" s="10"/>
      <c r="CC2547" s="10"/>
      <c r="CD2547" s="10"/>
      <c r="CE2547" s="10"/>
      <c r="CF2547" s="10"/>
      <c r="CG2547" s="10"/>
      <c r="CH2547" s="10"/>
      <c r="CI2547" s="10"/>
      <c r="CJ2547" s="10"/>
      <c r="CK2547" s="10"/>
      <c r="CL2547" s="10"/>
      <c r="CM2547" s="10"/>
      <c r="CN2547" s="10"/>
      <c r="CO2547" s="10"/>
      <c r="CP2547" s="10"/>
      <c r="CQ2547" s="10"/>
      <c r="CR2547" s="10"/>
      <c r="CS2547" s="10"/>
      <c r="CT2547" s="10"/>
      <c r="CU2547" s="10"/>
      <c r="CV2547" s="10"/>
      <c r="CW2547" s="10"/>
      <c r="CX2547" s="10"/>
      <c r="CY2547" s="10"/>
      <c r="CZ2547" s="10"/>
      <c r="DA2547" s="10"/>
      <c r="DB2547" s="10"/>
      <c r="DC2547" s="10"/>
      <c r="DD2547" s="10"/>
      <c r="DE2547" s="10"/>
      <c r="DF2547" s="10"/>
      <c r="DG2547" s="10"/>
      <c r="DH2547" s="10"/>
      <c r="DI2547" s="10"/>
      <c r="DJ2547" s="10"/>
      <c r="DK2547" s="10"/>
      <c r="DL2547" s="10"/>
      <c r="DM2547" s="10"/>
      <c r="DN2547" s="10"/>
      <c r="DO2547" s="10"/>
      <c r="DP2547" s="10"/>
      <c r="DQ2547" s="10"/>
      <c r="DR2547" s="10"/>
      <c r="DS2547" s="10"/>
    </row>
    <row r="2548" spans="1:123" ht="4.05" customHeight="1" x14ac:dyDescent="0.25">
      <c r="A2548" s="75" t="s">
        <v>348</v>
      </c>
      <c r="E2548" s="111"/>
      <c r="F2548" s="112"/>
      <c r="T2548" s="25"/>
      <c r="U2548" s="25"/>
      <c r="V2548" s="25"/>
      <c r="W2548" s="25"/>
      <c r="X2548" s="25"/>
      <c r="Y2548" s="25"/>
      <c r="Z2548" s="25"/>
      <c r="AA2548" s="25"/>
      <c r="AB2548" s="14"/>
      <c r="AC2548" s="14"/>
    </row>
    <row r="2549" spans="1:123" s="86" customFormat="1" ht="15" customHeight="1" x14ac:dyDescent="0.25">
      <c r="A2549" s="75" t="s">
        <v>348</v>
      </c>
      <c r="B2549" s="80"/>
      <c r="C2549" s="80"/>
      <c r="D2549" s="80"/>
      <c r="E2549" s="81"/>
      <c r="F2549" s="82"/>
      <c r="G2549" s="81"/>
      <c r="H2549" s="81"/>
      <c r="I2549" s="81"/>
      <c r="J2549" s="81"/>
      <c r="K2549" s="81"/>
      <c r="L2549" s="83">
        <f>L2550</f>
        <v>5015</v>
      </c>
      <c r="M2549" s="84" t="s">
        <v>394</v>
      </c>
      <c r="N2549" s="84"/>
      <c r="O2549" s="84"/>
      <c r="P2549" s="84"/>
      <c r="Q2549" s="84"/>
      <c r="R2549" s="84"/>
      <c r="S2549" s="84"/>
      <c r="T2549" s="84"/>
      <c r="U2549" s="84"/>
      <c r="V2549" s="84"/>
      <c r="W2549" s="84"/>
      <c r="X2549" s="84"/>
      <c r="Y2549" s="84"/>
      <c r="Z2549" s="84"/>
      <c r="AA2549" s="84"/>
      <c r="AB2549" s="81"/>
      <c r="AC2549" s="81"/>
      <c r="AD2549" s="14"/>
      <c r="AE2549" s="14"/>
      <c r="AF2549" s="14"/>
      <c r="AG2549" s="14"/>
      <c r="AH2549" s="14"/>
      <c r="AI2549" s="14"/>
      <c r="AJ2549" s="14"/>
      <c r="AK2549" s="14"/>
      <c r="AL2549" s="14"/>
      <c r="AM2549" s="14"/>
      <c r="AN2549" s="85"/>
      <c r="AO2549" s="85"/>
      <c r="AP2549" s="85"/>
      <c r="AQ2549" s="85"/>
      <c r="AR2549" s="85"/>
      <c r="AS2549" s="85"/>
      <c r="AT2549" s="85"/>
      <c r="AU2549" s="85"/>
      <c r="AV2549" s="85"/>
      <c r="AW2549" s="85"/>
      <c r="AX2549" s="85"/>
      <c r="AY2549" s="85"/>
      <c r="AZ2549" s="84"/>
      <c r="BA2549" s="10"/>
      <c r="BB2549" s="10"/>
      <c r="BC2549" s="10"/>
      <c r="BD2549" s="10"/>
      <c r="BE2549" s="10"/>
      <c r="BF2549" s="10"/>
      <c r="BG2549" s="10"/>
      <c r="BH2549" s="10"/>
      <c r="BI2549" s="10"/>
      <c r="BJ2549" s="10"/>
      <c r="BK2549" s="10"/>
      <c r="BL2549" s="10"/>
      <c r="BM2549" s="10"/>
      <c r="BN2549" s="10"/>
      <c r="BO2549" s="10"/>
      <c r="BP2549" s="10"/>
      <c r="BQ2549" s="10"/>
      <c r="BR2549" s="10"/>
      <c r="BS2549" s="10"/>
      <c r="BT2549" s="10"/>
      <c r="BU2549" s="10"/>
      <c r="BV2549" s="10"/>
      <c r="BW2549" s="10"/>
      <c r="BX2549" s="10"/>
      <c r="BY2549" s="10"/>
      <c r="BZ2549" s="10"/>
      <c r="CA2549" s="10"/>
      <c r="CB2549" s="10"/>
      <c r="CC2549" s="10"/>
      <c r="CD2549" s="10"/>
      <c r="CE2549" s="10"/>
      <c r="CF2549" s="10"/>
      <c r="CG2549" s="10"/>
      <c r="CH2549" s="10"/>
      <c r="CI2549" s="10"/>
      <c r="CJ2549" s="10"/>
      <c r="CK2549" s="10"/>
      <c r="CL2549" s="10"/>
      <c r="CM2549" s="10"/>
      <c r="CN2549" s="10"/>
      <c r="CO2549" s="10"/>
      <c r="CP2549" s="10"/>
      <c r="CQ2549" s="10"/>
      <c r="CR2549" s="10"/>
      <c r="CS2549" s="10"/>
      <c r="CT2549" s="10"/>
      <c r="CU2549" s="10"/>
      <c r="CV2549" s="10"/>
      <c r="CW2549" s="10"/>
      <c r="CX2549" s="10"/>
      <c r="CY2549" s="10"/>
      <c r="CZ2549" s="10"/>
      <c r="DA2549" s="10"/>
      <c r="DB2549" s="10"/>
      <c r="DC2549" s="10"/>
      <c r="DD2549" s="10"/>
      <c r="DE2549" s="10"/>
      <c r="DF2549" s="10"/>
      <c r="DG2549" s="10"/>
      <c r="DH2549" s="10"/>
      <c r="DI2549" s="10"/>
      <c r="DJ2549" s="10"/>
      <c r="DK2549" s="10"/>
      <c r="DL2549" s="10"/>
      <c r="DM2549" s="10"/>
      <c r="DN2549" s="10"/>
      <c r="DO2549" s="10"/>
      <c r="DP2549" s="10"/>
      <c r="DQ2549" s="10"/>
      <c r="DR2549" s="10"/>
      <c r="DS2549" s="10"/>
    </row>
    <row r="2550" spans="1:123" s="101" customFormat="1" ht="10.95" customHeight="1" x14ac:dyDescent="0.25">
      <c r="A2550" s="75" t="s">
        <v>348</v>
      </c>
      <c r="B2550" s="95" t="str">
        <f t="shared" ref="B2550:B2552" si="716">IF(E2550&gt;0,"Bud02 " &amp; C2550 &amp;","&amp;D2550&amp;",'"&amp;E2550&amp;"',"&amp;1*R2550)</f>
        <v>Bud02 2020,5015,'560000',4105.32222222222</v>
      </c>
      <c r="C2550" s="96">
        <f t="shared" ref="C2550:C2553" si="717">$E$5</f>
        <v>2020</v>
      </c>
      <c r="D2550" s="96">
        <v>5015</v>
      </c>
      <c r="E2550" s="97">
        <f>IF(LEFT(H2550,1) = "x",H2550,F2550)</f>
        <v>560000</v>
      </c>
      <c r="F2550" s="90">
        <v>560000</v>
      </c>
      <c r="G2550" s="98">
        <f>IF(""="",1,SUBSTITUTE(SUBSTITUTE("","xxp","xpp"),"xppm13","xppm08"))</f>
        <v>1</v>
      </c>
      <c r="H2550" s="98">
        <f>IF(""="",1,"")</f>
        <v>1</v>
      </c>
      <c r="I2550" s="98">
        <f>IF(""="",1,IF(LEFT("",1)&lt;&gt;"E","",1))</f>
        <v>1</v>
      </c>
      <c r="J2550" s="98">
        <f>IF(""="",1,IF(LEFT("",1)="E","",1))</f>
        <v>1</v>
      </c>
      <c r="K2550" s="99" t="s">
        <v>395</v>
      </c>
      <c r="L2550" s="91">
        <v>5015</v>
      </c>
      <c r="M2550" s="100" t="str">
        <f>IF(LEFT($G2550,4)="xppm","*","")</f>
        <v/>
      </c>
      <c r="N2550" s="101" t="str">
        <f>UPPER(TRIM("          INTEREST EXPENSE"))</f>
        <v>INTEREST EXPENSE</v>
      </c>
      <c r="P2550" s="102" t="s">
        <v>356</v>
      </c>
      <c r="R2550" s="109">
        <f>IFERROR(IF(1*AB2550&gt;0,AB2550,V2550),V2550)</f>
        <v>4105.3222222222221</v>
      </c>
      <c r="S2550" s="108"/>
      <c r="T2550" s="101">
        <f>IFERROR(IF(LEFT($G2550,4)="xppm",AD2550/VLOOKUP($G2550,$K$11:$Z$28,T$1,0),IF(LEFT($J2550,1)="E",AD2550/VLOOKUP($J2550,$K$11:$Z$28,T$1,0),AD2550/T$6)),"")</f>
        <v>3637.2099999999996</v>
      </c>
      <c r="V2550" s="101">
        <f>IFERROR(IF(LEFT($G2550,4)="xppm",AF2550/VLOOKUP($G2550,$K$11:$Z$28,V$1,0),IF(LEFT($J2550,1)="E",AF2550/VLOOKUP($J2550,$K$11:$Z$28,V$1,0),AF2550/V$6)),"")</f>
        <v>4105.3222222222221</v>
      </c>
      <c r="X2550" s="101">
        <f>IFERROR(IF(LEFT($G2550,4)="xppm",AH2550/VLOOKUP($G2550,$K$11:$Z$28,X$1,0),IF(LEFT($J2550,1)="E",AH2550/VLOOKUP($J2550,$K$11:$Z$28,X$1,0),AH2550/X$6)),"")</f>
        <v>1823.8866666666665</v>
      </c>
      <c r="Z2550" s="101">
        <f>IFERROR(IF(LEFT($G2550,4)="xppm",AJ2550/VLOOKUP($G2550,$K$11:$Z$28,Z$1,0),IF(LEFT($J2550,1)="E",AJ2550/VLOOKUP($J2550,$K$11:$Z$28,Z$1,0),AJ2550/Z$6)),"")</f>
        <v>2331.3133330000001</v>
      </c>
      <c r="AA2550" s="108"/>
      <c r="AB2550" s="99">
        <f>IFERROR(IF(LEFT($G2550,4)="xppm",AL2550/VLOOKUP($G2550,$K$11:$Z$28,AB$1,0),IF(LEFT($J2550,1)="E",AL2550/VLOOKUP($J2550,$K$11:$AB$28,AB$1,0),AL2550/AB$6)),"")</f>
        <v>0</v>
      </c>
      <c r="AC2550" s="110"/>
      <c r="AD2550" s="14">
        <v>10911.63</v>
      </c>
      <c r="AE2550" s="14"/>
      <c r="AF2550" s="14">
        <v>36947.9</v>
      </c>
      <c r="AG2550" s="14"/>
      <c r="AH2550" s="14">
        <v>21886.639999999999</v>
      </c>
      <c r="AI2550" s="14"/>
      <c r="AJ2550" s="14">
        <v>27975.759996000001</v>
      </c>
      <c r="AK2550" s="65"/>
      <c r="AL2550" s="14">
        <v>0</v>
      </c>
      <c r="AM2550" s="65"/>
      <c r="AN2550" s="25">
        <v>4877.9799999999996</v>
      </c>
      <c r="AO2550" s="25">
        <v>4494</v>
      </c>
      <c r="AP2550" s="25">
        <v>5520.72</v>
      </c>
      <c r="AQ2550" s="25">
        <v>4413.75</v>
      </c>
      <c r="AR2550" s="25">
        <v>4119.5</v>
      </c>
      <c r="AS2550" s="25">
        <v>4560.87</v>
      </c>
      <c r="AT2550" s="25">
        <v>4413.75</v>
      </c>
      <c r="AU2550" s="25">
        <v>4855.13</v>
      </c>
      <c r="AV2550" s="25">
        <v>3673.27</v>
      </c>
      <c r="AW2550" s="25">
        <v>3180.36</v>
      </c>
      <c r="AX2550" s="25">
        <v>4224.8900000000003</v>
      </c>
      <c r="AY2550" s="25">
        <v>3506.38</v>
      </c>
      <c r="AZ2550" s="108"/>
      <c r="BA2550" s="10"/>
      <c r="BB2550" s="10"/>
      <c r="BC2550" s="10"/>
      <c r="BD2550" s="10"/>
      <c r="BE2550" s="10"/>
      <c r="BF2550" s="10"/>
      <c r="BG2550" s="10"/>
      <c r="BH2550" s="10"/>
      <c r="BI2550" s="10"/>
      <c r="BJ2550" s="10"/>
      <c r="BK2550" s="10"/>
      <c r="BL2550" s="10"/>
      <c r="BM2550" s="10"/>
      <c r="BN2550" s="10"/>
      <c r="BO2550" s="10"/>
      <c r="BP2550" s="10"/>
      <c r="BQ2550" s="10"/>
      <c r="BR2550" s="10"/>
      <c r="BS2550" s="10"/>
      <c r="BT2550" s="10"/>
      <c r="BU2550" s="10"/>
      <c r="BV2550" s="10"/>
      <c r="BW2550" s="10"/>
      <c r="BX2550" s="10"/>
      <c r="BY2550" s="10"/>
      <c r="BZ2550" s="10"/>
      <c r="CA2550" s="10"/>
      <c r="CB2550" s="10"/>
      <c r="CC2550" s="10"/>
      <c r="CD2550" s="10"/>
      <c r="CE2550" s="10"/>
      <c r="CF2550" s="10"/>
      <c r="CG2550" s="10"/>
      <c r="CH2550" s="10"/>
      <c r="CI2550" s="10"/>
      <c r="CJ2550" s="10"/>
      <c r="CK2550" s="10"/>
      <c r="CL2550" s="10"/>
      <c r="CM2550" s="10"/>
      <c r="CN2550" s="10"/>
      <c r="CO2550" s="10"/>
      <c r="CP2550" s="10"/>
      <c r="CQ2550" s="10"/>
      <c r="CR2550" s="10"/>
      <c r="CS2550" s="10"/>
      <c r="CT2550" s="10"/>
      <c r="CU2550" s="10"/>
      <c r="CV2550" s="10"/>
      <c r="CW2550" s="10"/>
      <c r="CX2550" s="10"/>
      <c r="CY2550" s="10"/>
      <c r="CZ2550" s="10"/>
      <c r="DA2550" s="10"/>
      <c r="DB2550" s="10"/>
      <c r="DC2550" s="10"/>
      <c r="DD2550" s="10"/>
      <c r="DE2550" s="10"/>
      <c r="DF2550" s="10"/>
      <c r="DG2550" s="10"/>
      <c r="DH2550" s="10"/>
      <c r="DI2550" s="10"/>
      <c r="DJ2550" s="10"/>
      <c r="DK2550" s="10"/>
      <c r="DL2550" s="10"/>
      <c r="DM2550" s="10"/>
      <c r="DN2550" s="10"/>
      <c r="DO2550" s="10"/>
      <c r="DP2550" s="10"/>
      <c r="DQ2550" s="10"/>
      <c r="DR2550" s="10"/>
      <c r="DS2550" s="10"/>
    </row>
    <row r="2551" spans="1:123" s="101" customFormat="1" ht="10.95" customHeight="1" x14ac:dyDescent="0.25">
      <c r="A2551" s="75" t="s">
        <v>348</v>
      </c>
      <c r="B2551" s="95" t="str">
        <f t="shared" si="716"/>
        <v>Bud02 2020,5015,'560500',56394.91</v>
      </c>
      <c r="C2551" s="96">
        <f t="shared" si="717"/>
        <v>2020</v>
      </c>
      <c r="D2551" s="96">
        <v>5015</v>
      </c>
      <c r="E2551" s="97">
        <f>IF(LEFT(H2551,1) = "x",H2551,F2551)</f>
        <v>560500</v>
      </c>
      <c r="F2551" s="90">
        <v>560500</v>
      </c>
      <c r="G2551" s="98">
        <f>IF(""="",1,SUBSTITUTE(SUBSTITUTE("","xxp","xpp"),"xppm13","xppm08"))</f>
        <v>1</v>
      </c>
      <c r="H2551" s="98">
        <f>IF(""="",1,"")</f>
        <v>1</v>
      </c>
      <c r="I2551" s="98">
        <f>IF(""="",1,IF(LEFT("",1)&lt;&gt;"E","",1))</f>
        <v>1</v>
      </c>
      <c r="J2551" s="98">
        <f>IF(""="",1,IF(LEFT("",1)="E","",1))</f>
        <v>1</v>
      </c>
      <c r="K2551" s="99" t="s">
        <v>396</v>
      </c>
      <c r="L2551" s="91">
        <v>5015</v>
      </c>
      <c r="M2551" s="100" t="str">
        <f>IF(LEFT($G2551,4)="xppm","*","")</f>
        <v/>
      </c>
      <c r="N2551" s="101" t="str">
        <f>UPPER(TRIM("          RENT EXPENSE"))</f>
        <v>RENT EXPENSE</v>
      </c>
      <c r="P2551" s="102" t="s">
        <v>356</v>
      </c>
      <c r="R2551" s="109">
        <f>IFERROR(IF(1*AB2551&gt;0,AB2551,V2551),V2551)</f>
        <v>56394.91</v>
      </c>
      <c r="S2551" s="108"/>
      <c r="T2551" s="101">
        <f>IFERROR(IF(LEFT($G2551,4)="xppm",AD2551/VLOOKUP($G2551,$K$11:$Z$28,T$1,0),IF(LEFT($J2551,1)="E",AD2551/VLOOKUP($J2551,$K$11:$Z$28,T$1,0),AD2551/T$6)),"")</f>
        <v>55619.81</v>
      </c>
      <c r="V2551" s="101">
        <f>IFERROR(IF(LEFT($G2551,4)="xppm",AF2551/VLOOKUP($G2551,$K$11:$Z$28,V$1,0),IF(LEFT($J2551,1)="E",AF2551/VLOOKUP($J2551,$K$11:$Z$28,V$1,0),AF2551/V$6)),"")</f>
        <v>56394.91</v>
      </c>
      <c r="X2551" s="101">
        <f>IFERROR(IF(LEFT($G2551,4)="xppm",AH2551/VLOOKUP($G2551,$K$11:$Z$28,X$1,0),IF(LEFT($J2551,1)="E",AH2551/VLOOKUP($J2551,$K$11:$Z$28,X$1,0),AH2551/X$6)),"")</f>
        <v>28407.945000000003</v>
      </c>
      <c r="Z2551" s="101">
        <f>IFERROR(IF(LEFT($G2551,4)="xppm",AJ2551/VLOOKUP($G2551,$K$11:$Z$28,Z$1,0),IF(LEFT($J2551,1)="E",AJ2551/VLOOKUP($J2551,$K$11:$Z$28,Z$1,0),AJ2551/Z$6)),"")</f>
        <v>56849.32</v>
      </c>
      <c r="AA2551" s="108"/>
      <c r="AB2551" s="99">
        <f>IFERROR(IF(LEFT($G2551,4)="xppm",AL2551/VLOOKUP($G2551,$K$11:$Z$28,AB$1,0),IF(LEFT($J2551,1)="E",AL2551/VLOOKUP($J2551,$K$11:$AB$28,AB$1,0),AL2551/AB$6)),"")</f>
        <v>0</v>
      </c>
      <c r="AC2551" s="110"/>
      <c r="AD2551" s="14">
        <v>166859.43</v>
      </c>
      <c r="AE2551" s="14"/>
      <c r="AF2551" s="14">
        <v>507554.19</v>
      </c>
      <c r="AG2551" s="14"/>
      <c r="AH2551" s="14">
        <v>340895.34</v>
      </c>
      <c r="AI2551" s="14"/>
      <c r="AJ2551" s="14">
        <v>682191.84</v>
      </c>
      <c r="AK2551" s="65"/>
      <c r="AL2551" s="14">
        <v>0</v>
      </c>
      <c r="AM2551" s="65"/>
      <c r="AN2551" s="25">
        <v>56782.46</v>
      </c>
      <c r="AO2551" s="25">
        <v>56782.46</v>
      </c>
      <c r="AP2551" s="25">
        <v>56782.46</v>
      </c>
      <c r="AQ2551" s="25">
        <v>56782.46</v>
      </c>
      <c r="AR2551" s="25">
        <v>56782.46</v>
      </c>
      <c r="AS2551" s="25">
        <v>56782.46</v>
      </c>
      <c r="AT2551" s="25">
        <v>56782.46</v>
      </c>
      <c r="AU2551" s="25">
        <v>56782.46</v>
      </c>
      <c r="AV2551" s="25">
        <v>56782.46</v>
      </c>
      <c r="AW2551" s="25">
        <v>56782.46</v>
      </c>
      <c r="AX2551" s="25">
        <v>56782.46</v>
      </c>
      <c r="AY2551" s="25">
        <v>53294.51</v>
      </c>
      <c r="AZ2551" s="108"/>
      <c r="BA2551" s="10"/>
      <c r="BB2551" s="10"/>
      <c r="BC2551" s="10"/>
      <c r="BD2551" s="10"/>
      <c r="BE2551" s="10"/>
      <c r="BF2551" s="10"/>
      <c r="BG2551" s="10"/>
      <c r="BH2551" s="10"/>
      <c r="BI2551" s="10"/>
      <c r="BJ2551" s="10"/>
      <c r="BK2551" s="10"/>
      <c r="BL2551" s="10"/>
      <c r="BM2551" s="10"/>
      <c r="BN2551" s="10"/>
      <c r="BO2551" s="10"/>
      <c r="BP2551" s="10"/>
      <c r="BQ2551" s="10"/>
      <c r="BR2551" s="10"/>
      <c r="BS2551" s="10"/>
      <c r="BT2551" s="10"/>
      <c r="BU2551" s="10"/>
      <c r="BV2551" s="10"/>
      <c r="BW2551" s="10"/>
      <c r="BX2551" s="10"/>
      <c r="BY2551" s="10"/>
      <c r="BZ2551" s="10"/>
      <c r="CA2551" s="10"/>
      <c r="CB2551" s="10"/>
      <c r="CC2551" s="10"/>
      <c r="CD2551" s="10"/>
      <c r="CE2551" s="10"/>
      <c r="CF2551" s="10"/>
      <c r="CG2551" s="10"/>
      <c r="CH2551" s="10"/>
      <c r="CI2551" s="10"/>
      <c r="CJ2551" s="10"/>
      <c r="CK2551" s="10"/>
      <c r="CL2551" s="10"/>
      <c r="CM2551" s="10"/>
      <c r="CN2551" s="10"/>
      <c r="CO2551" s="10"/>
      <c r="CP2551" s="10"/>
      <c r="CQ2551" s="10"/>
      <c r="CR2551" s="10"/>
      <c r="CS2551" s="10"/>
      <c r="CT2551" s="10"/>
      <c r="CU2551" s="10"/>
      <c r="CV2551" s="10"/>
      <c r="CW2551" s="10"/>
      <c r="CX2551" s="10"/>
      <c r="CY2551" s="10"/>
      <c r="CZ2551" s="10"/>
      <c r="DA2551" s="10"/>
      <c r="DB2551" s="10"/>
      <c r="DC2551" s="10"/>
      <c r="DD2551" s="10"/>
      <c r="DE2551" s="10"/>
      <c r="DF2551" s="10"/>
      <c r="DG2551" s="10"/>
      <c r="DH2551" s="10"/>
      <c r="DI2551" s="10"/>
      <c r="DJ2551" s="10"/>
      <c r="DK2551" s="10"/>
      <c r="DL2551" s="10"/>
      <c r="DM2551" s="10"/>
      <c r="DN2551" s="10"/>
      <c r="DO2551" s="10"/>
      <c r="DP2551" s="10"/>
      <c r="DQ2551" s="10"/>
      <c r="DR2551" s="10"/>
      <c r="DS2551" s="10"/>
    </row>
    <row r="2552" spans="1:123" s="101" customFormat="1" ht="10.95" customHeight="1" x14ac:dyDescent="0.25">
      <c r="A2552" s="75" t="s">
        <v>348</v>
      </c>
      <c r="B2552" s="95" t="b">
        <f t="shared" si="716"/>
        <v>0</v>
      </c>
      <c r="C2552" s="96">
        <f t="shared" si="717"/>
        <v>2020</v>
      </c>
      <c r="D2552" s="96">
        <v>5015</v>
      </c>
      <c r="E2552" s="97">
        <f>IF(LEFT(H2552,1) = "x",H2552,F2552)</f>
        <v>0</v>
      </c>
      <c r="F2552" s="90"/>
      <c r="G2552" s="98">
        <f>IF(""="",1,SUBSTITUTE(SUBSTITUTE("","xxp","xpp"),"xppm13","xppm08"))</f>
        <v>1</v>
      </c>
      <c r="H2552" s="98">
        <f>IF(""="",1,"")</f>
        <v>1</v>
      </c>
      <c r="I2552" s="98">
        <f>IF(""="",1,IF(LEFT("",1)&lt;&gt;"E","",1))</f>
        <v>1</v>
      </c>
      <c r="J2552" s="98">
        <f>IF(""="",1,IF(LEFT("",1)="E","",1))</f>
        <v>1</v>
      </c>
      <c r="K2552" s="99" t="s">
        <v>397</v>
      </c>
      <c r="L2552" s="91">
        <v>5015</v>
      </c>
      <c r="M2552" s="100" t="str">
        <f>IF(LEFT($G2552,4)="xppm","*","")</f>
        <v/>
      </c>
      <c r="N2552" s="101" t="str">
        <f>UPPER(TRIM("          NON-RECURRING MISC. EXPENSE"))</f>
        <v>NON-RECURRING MISC. EXPENSE</v>
      </c>
      <c r="P2552" s="102" t="s">
        <v>356</v>
      </c>
      <c r="R2552" s="109">
        <f>IFERROR(IF(1*AB2552&gt;0,AB2552,V2552),V2552)</f>
        <v>0</v>
      </c>
      <c r="S2552" s="108"/>
      <c r="T2552" s="101">
        <f>IFERROR(IF(LEFT($G2552,4)="xppm",AD2552/VLOOKUP($G2552,$K$11:$Z$28,T$1,0),IF(LEFT($J2552,1)="E",AD2552/VLOOKUP($J2552,$K$11:$Z$28,T$1,0),AD2552/T$6)),"")</f>
        <v>0</v>
      </c>
      <c r="V2552" s="101">
        <f>IFERROR(IF(LEFT($G2552,4)="xppm",AF2552/VLOOKUP($G2552,$K$11:$Z$28,V$1,0),IF(LEFT($J2552,1)="E",AF2552/VLOOKUP($J2552,$K$11:$Z$28,V$1,0),AF2552/V$6)),"")</f>
        <v>0</v>
      </c>
      <c r="X2552" s="101">
        <f>IFERROR(IF(LEFT($G2552,4)="xppm",AH2552/VLOOKUP($G2552,$K$11:$Z$28,X$1,0),IF(LEFT($J2552,1)="E",AH2552/VLOOKUP($J2552,$K$11:$Z$28,X$1,0),AH2552/X$6)),"")</f>
        <v>0</v>
      </c>
      <c r="Z2552" s="101">
        <f>IFERROR(IF(LEFT($G2552,4)="xppm",AJ2552/VLOOKUP($G2552,$K$11:$Z$28,Z$1,0),IF(LEFT($J2552,1)="E",AJ2552/VLOOKUP($J2552,$K$11:$Z$28,Z$1,0),AJ2552/Z$6)),"")</f>
        <v>0</v>
      </c>
      <c r="AA2552" s="108"/>
      <c r="AB2552" s="99">
        <f>IFERROR(IF(LEFT($G2552,4)="xppm",AL2552/VLOOKUP($G2552,$K$11:$Z$28,AB$1,0),IF(LEFT($J2552,1)="E",AL2552/VLOOKUP($J2552,$K$11:$AB$28,AB$1,0),AL2552/AB$6)),"")</f>
        <v>0</v>
      </c>
      <c r="AC2552" s="110"/>
      <c r="AD2552" s="14"/>
      <c r="AE2552" s="14"/>
      <c r="AF2552" s="14"/>
      <c r="AG2552" s="14"/>
      <c r="AH2552" s="14"/>
      <c r="AI2552" s="14"/>
      <c r="AJ2552" s="14"/>
      <c r="AK2552" s="65"/>
      <c r="AL2552" s="14"/>
      <c r="AM2552" s="65"/>
      <c r="AN2552" s="25"/>
      <c r="AO2552" s="25"/>
      <c r="AP2552" s="25"/>
      <c r="AQ2552" s="25"/>
      <c r="AR2552" s="25"/>
      <c r="AS2552" s="25"/>
      <c r="AT2552" s="25"/>
      <c r="AU2552" s="25"/>
      <c r="AV2552" s="25"/>
      <c r="AW2552" s="25"/>
      <c r="AX2552" s="25"/>
      <c r="AY2552" s="25"/>
      <c r="AZ2552" s="108"/>
      <c r="BA2552" s="10"/>
      <c r="BB2552" s="10"/>
      <c r="BC2552" s="10"/>
      <c r="BD2552" s="10"/>
      <c r="BE2552" s="10"/>
      <c r="BF2552" s="10"/>
      <c r="BG2552" s="10"/>
      <c r="BH2552" s="10"/>
      <c r="BI2552" s="10"/>
      <c r="BJ2552" s="10"/>
      <c r="BK2552" s="10"/>
      <c r="BL2552" s="10"/>
      <c r="BM2552" s="10"/>
      <c r="BN2552" s="10"/>
      <c r="BO2552" s="10"/>
      <c r="BP2552" s="10"/>
      <c r="BQ2552" s="10"/>
      <c r="BR2552" s="10"/>
      <c r="BS2552" s="10"/>
      <c r="BT2552" s="10"/>
      <c r="BU2552" s="10"/>
      <c r="BV2552" s="10"/>
      <c r="BW2552" s="10"/>
      <c r="BX2552" s="10"/>
      <c r="BY2552" s="10"/>
      <c r="BZ2552" s="10"/>
      <c r="CA2552" s="10"/>
      <c r="CB2552" s="10"/>
      <c r="CC2552" s="10"/>
      <c r="CD2552" s="10"/>
      <c r="CE2552" s="10"/>
      <c r="CF2552" s="10"/>
      <c r="CG2552" s="10"/>
      <c r="CH2552" s="10"/>
      <c r="CI2552" s="10"/>
      <c r="CJ2552" s="10"/>
      <c r="CK2552" s="10"/>
      <c r="CL2552" s="10"/>
      <c r="CM2552" s="10"/>
      <c r="CN2552" s="10"/>
      <c r="CO2552" s="10"/>
      <c r="CP2552" s="10"/>
      <c r="CQ2552" s="10"/>
      <c r="CR2552" s="10"/>
      <c r="CS2552" s="10"/>
      <c r="CT2552" s="10"/>
      <c r="CU2552" s="10"/>
      <c r="CV2552" s="10"/>
      <c r="CW2552" s="10"/>
      <c r="CX2552" s="10"/>
      <c r="CY2552" s="10"/>
      <c r="CZ2552" s="10"/>
      <c r="DA2552" s="10"/>
      <c r="DB2552" s="10"/>
      <c r="DC2552" s="10"/>
      <c r="DD2552" s="10"/>
      <c r="DE2552" s="10"/>
      <c r="DF2552" s="10"/>
      <c r="DG2552" s="10"/>
      <c r="DH2552" s="10"/>
      <c r="DI2552" s="10"/>
      <c r="DJ2552" s="10"/>
      <c r="DK2552" s="10"/>
      <c r="DL2552" s="10"/>
      <c r="DM2552" s="10"/>
      <c r="DN2552" s="10"/>
      <c r="DO2552" s="10"/>
      <c r="DP2552" s="10"/>
      <c r="DQ2552" s="10"/>
      <c r="DR2552" s="10"/>
      <c r="DS2552" s="10"/>
    </row>
    <row r="2553" spans="1:123" ht="4.05" customHeight="1" x14ac:dyDescent="0.25">
      <c r="A2553" s="75" t="s">
        <v>348</v>
      </c>
      <c r="E2553" s="111"/>
      <c r="F2553" s="112"/>
      <c r="T2553" s="25"/>
      <c r="U2553" s="25"/>
      <c r="V2553" s="25"/>
      <c r="W2553" s="25"/>
      <c r="X2553" s="25"/>
      <c r="Y2553" s="25"/>
      <c r="Z2553" s="25"/>
      <c r="AA2553" s="25"/>
      <c r="AB2553" s="14"/>
      <c r="AC2553" s="14"/>
    </row>
    <row r="2554" spans="1:123" s="5" customFormat="1" x14ac:dyDescent="0.25">
      <c r="A2554" s="75" t="s">
        <v>348</v>
      </c>
      <c r="E2554" s="6"/>
      <c r="G2554" s="8"/>
      <c r="H2554" s="8"/>
      <c r="I2554" s="8"/>
      <c r="J2554" s="8"/>
      <c r="K2554" s="6"/>
      <c r="L2554" s="76"/>
      <c r="M2554" s="76"/>
      <c r="N2554" s="10"/>
      <c r="O2554" s="10"/>
      <c r="P2554" s="70"/>
      <c r="Q2554" s="10"/>
      <c r="R2554" s="10"/>
      <c r="S2554" s="10"/>
      <c r="T2554" s="10"/>
      <c r="U2554" s="10"/>
      <c r="V2554" s="10"/>
      <c r="W2554" s="10"/>
      <c r="X2554" s="10"/>
      <c r="Y2554" s="10"/>
      <c r="Z2554" s="10"/>
      <c r="AA2554" s="10"/>
      <c r="AB2554" s="6"/>
      <c r="AC2554" s="6"/>
      <c r="AD2554" s="14"/>
      <c r="AE2554" s="14"/>
      <c r="AF2554" s="14"/>
      <c r="AG2554" s="14"/>
      <c r="AH2554" s="14"/>
      <c r="AI2554" s="14"/>
      <c r="AJ2554" s="14"/>
      <c r="AK2554" s="14"/>
      <c r="AL2554" s="14"/>
      <c r="AM2554" s="14"/>
      <c r="AN2554" s="25"/>
      <c r="AO2554" s="25"/>
      <c r="AP2554" s="25"/>
      <c r="AQ2554" s="25"/>
      <c r="AR2554" s="25"/>
      <c r="AS2554" s="25"/>
      <c r="AT2554" s="25"/>
      <c r="AU2554" s="25"/>
      <c r="AV2554" s="25"/>
      <c r="AW2554" s="25"/>
      <c r="AX2554" s="25"/>
      <c r="AY2554" s="25"/>
      <c r="AZ2554" s="10"/>
      <c r="BA2554" s="10"/>
      <c r="BB2554" s="10"/>
      <c r="BC2554" s="10"/>
      <c r="BD2554" s="10"/>
      <c r="BE2554" s="10"/>
      <c r="BF2554" s="10"/>
      <c r="BG2554" s="10"/>
      <c r="BH2554" s="10"/>
      <c r="BI2554" s="10"/>
      <c r="BJ2554" s="10"/>
      <c r="BK2554" s="10"/>
      <c r="BL2554" s="10"/>
      <c r="BM2554" s="10"/>
      <c r="BN2554" s="10"/>
      <c r="BO2554" s="10"/>
      <c r="BP2554" s="10"/>
      <c r="BQ2554" s="10"/>
      <c r="BR2554" s="10"/>
      <c r="BS2554" s="10"/>
      <c r="BT2554" s="10"/>
      <c r="BU2554" s="10"/>
      <c r="BV2554" s="10"/>
      <c r="BW2554" s="10"/>
      <c r="BX2554" s="10"/>
      <c r="BY2554" s="10"/>
      <c r="BZ2554" s="10"/>
      <c r="CA2554" s="10"/>
      <c r="CB2554" s="10"/>
      <c r="CC2554" s="10"/>
      <c r="CD2554" s="10"/>
      <c r="CE2554" s="10"/>
      <c r="CF2554" s="10"/>
      <c r="CG2554" s="10"/>
      <c r="CH2554" s="10"/>
      <c r="CI2554" s="10"/>
      <c r="CJ2554" s="10"/>
      <c r="CK2554" s="10"/>
      <c r="CL2554" s="10"/>
      <c r="CM2554" s="10"/>
      <c r="CN2554" s="10"/>
      <c r="CO2554" s="10"/>
      <c r="CP2554" s="10"/>
      <c r="CQ2554" s="10"/>
      <c r="CR2554" s="10"/>
      <c r="CS2554" s="10"/>
      <c r="CT2554" s="10"/>
      <c r="CU2554" s="10"/>
      <c r="CV2554" s="10"/>
      <c r="CW2554" s="10"/>
      <c r="CX2554" s="10"/>
      <c r="CY2554" s="10"/>
      <c r="CZ2554" s="10"/>
      <c r="DA2554" s="10"/>
      <c r="DB2554" s="10"/>
      <c r="DC2554" s="10"/>
      <c r="DD2554" s="10"/>
      <c r="DE2554" s="10"/>
      <c r="DF2554" s="10"/>
      <c r="DG2554" s="10"/>
      <c r="DH2554" s="10"/>
      <c r="DI2554" s="10"/>
      <c r="DJ2554" s="10"/>
      <c r="DK2554" s="10"/>
      <c r="DL2554" s="10"/>
      <c r="DM2554" s="10"/>
      <c r="DN2554" s="10"/>
      <c r="DO2554" s="10"/>
      <c r="DP2554" s="10"/>
      <c r="DQ2554" s="10"/>
      <c r="DR2554" s="10"/>
      <c r="DS2554" s="10"/>
    </row>
    <row r="2555" spans="1:123" ht="22.8" customHeight="1" x14ac:dyDescent="0.35">
      <c r="A2555" s="75" t="s">
        <v>348</v>
      </c>
      <c r="K2555" s="6">
        <v>5016</v>
      </c>
      <c r="L2555" s="77">
        <v>5016</v>
      </c>
      <c r="M2555" s="77"/>
      <c r="N2555" s="78" t="s">
        <v>442</v>
      </c>
      <c r="O2555" s="79"/>
      <c r="S2555" s="58"/>
      <c r="AA2555" s="58"/>
      <c r="AC2555" s="72"/>
      <c r="AK2555" s="65"/>
      <c r="AM2555" s="65"/>
      <c r="AZ2555" s="58"/>
    </row>
    <row r="2556" spans="1:123" x14ac:dyDescent="0.25">
      <c r="A2556" s="75" t="s">
        <v>348</v>
      </c>
    </row>
    <row r="2557" spans="1:123" s="86" customFormat="1" ht="15" customHeight="1" x14ac:dyDescent="0.25">
      <c r="A2557" s="75" t="s">
        <v>348</v>
      </c>
      <c r="B2557" s="80"/>
      <c r="C2557" s="80"/>
      <c r="D2557" s="80"/>
      <c r="E2557" s="81"/>
      <c r="F2557" s="82"/>
      <c r="G2557" s="81"/>
      <c r="H2557" s="81"/>
      <c r="I2557" s="81"/>
      <c r="J2557" s="81"/>
      <c r="K2557" s="81"/>
      <c r="L2557" s="83">
        <f>L2558</f>
        <v>5016</v>
      </c>
      <c r="M2557" s="84" t="s">
        <v>350</v>
      </c>
      <c r="N2557" s="84"/>
      <c r="O2557" s="84"/>
      <c r="P2557" s="84"/>
      <c r="Q2557" s="84"/>
      <c r="R2557" s="84"/>
      <c r="S2557" s="84"/>
      <c r="T2557" s="84"/>
      <c r="U2557" s="84"/>
      <c r="V2557" s="84"/>
      <c r="W2557" s="84"/>
      <c r="X2557" s="84"/>
      <c r="Y2557" s="84"/>
      <c r="Z2557" s="84"/>
      <c r="AA2557" s="84"/>
      <c r="AB2557" s="81"/>
      <c r="AC2557" s="81"/>
      <c r="AD2557" s="14"/>
      <c r="AE2557" s="14"/>
      <c r="AF2557" s="14"/>
      <c r="AG2557" s="14"/>
      <c r="AH2557" s="14"/>
      <c r="AI2557" s="14"/>
      <c r="AJ2557" s="14"/>
      <c r="AK2557" s="14"/>
      <c r="AL2557" s="14"/>
      <c r="AM2557" s="14"/>
      <c r="AN2557" s="85"/>
      <c r="AO2557" s="85"/>
      <c r="AP2557" s="85"/>
      <c r="AQ2557" s="85"/>
      <c r="AR2557" s="85"/>
      <c r="AS2557" s="85"/>
      <c r="AT2557" s="85"/>
      <c r="AU2557" s="85"/>
      <c r="AV2557" s="85"/>
      <c r="AW2557" s="85"/>
      <c r="AX2557" s="85"/>
      <c r="AY2557" s="85"/>
      <c r="AZ2557" s="84"/>
      <c r="BA2557" s="10"/>
      <c r="BB2557" s="10"/>
      <c r="BC2557" s="10"/>
      <c r="BD2557" s="10"/>
      <c r="BE2557" s="10"/>
      <c r="BF2557" s="10"/>
      <c r="BG2557" s="10"/>
      <c r="BH2557" s="10"/>
      <c r="BI2557" s="10"/>
      <c r="BJ2557" s="10"/>
      <c r="BK2557" s="10"/>
      <c r="BL2557" s="10"/>
      <c r="BM2557" s="10"/>
      <c r="BN2557" s="10"/>
      <c r="BO2557" s="10"/>
      <c r="BP2557" s="10"/>
      <c r="BQ2557" s="10"/>
      <c r="BR2557" s="10"/>
      <c r="BS2557" s="10"/>
      <c r="BT2557" s="10"/>
      <c r="BU2557" s="10"/>
      <c r="BV2557" s="10"/>
      <c r="BW2557" s="10"/>
      <c r="BX2557" s="10"/>
      <c r="BY2557" s="10"/>
      <c r="BZ2557" s="10"/>
      <c r="CA2557" s="10"/>
      <c r="CB2557" s="10"/>
      <c r="CC2557" s="10"/>
      <c r="CD2557" s="10"/>
      <c r="CE2557" s="10"/>
      <c r="CF2557" s="10"/>
      <c r="CG2557" s="10"/>
      <c r="CH2557" s="10"/>
      <c r="CI2557" s="10"/>
      <c r="CJ2557" s="10"/>
      <c r="CK2557" s="10"/>
      <c r="CL2557" s="10"/>
      <c r="CM2557" s="10"/>
      <c r="CN2557" s="10"/>
      <c r="CO2557" s="10"/>
      <c r="CP2557" s="10"/>
      <c r="CQ2557" s="10"/>
      <c r="CR2557" s="10"/>
      <c r="CS2557" s="10"/>
      <c r="CT2557" s="10"/>
      <c r="CU2557" s="10"/>
      <c r="CV2557" s="10"/>
      <c r="CW2557" s="10"/>
      <c r="CX2557" s="10"/>
      <c r="CY2557" s="10"/>
      <c r="CZ2557" s="10"/>
      <c r="DA2557" s="10"/>
      <c r="DB2557" s="10"/>
      <c r="DC2557" s="10"/>
      <c r="DD2557" s="10"/>
      <c r="DE2557" s="10"/>
      <c r="DF2557" s="10"/>
      <c r="DG2557" s="10"/>
      <c r="DH2557" s="10"/>
      <c r="DI2557" s="10"/>
      <c r="DJ2557" s="10"/>
      <c r="DK2557" s="10"/>
      <c r="DL2557" s="10"/>
      <c r="DM2557" s="10"/>
      <c r="DN2557" s="10"/>
      <c r="DO2557" s="10"/>
      <c r="DP2557" s="10"/>
      <c r="DQ2557" s="10"/>
      <c r="DR2557" s="10"/>
      <c r="DS2557" s="10"/>
    </row>
    <row r="2558" spans="1:123" s="25" customFormat="1" ht="10.95" customHeight="1" x14ac:dyDescent="0.25">
      <c r="A2558" s="87" t="s">
        <v>348</v>
      </c>
      <c r="B2558" s="88"/>
      <c r="C2558" s="88"/>
      <c r="D2558" s="88"/>
      <c r="E2558" s="89"/>
      <c r="F2558" s="90"/>
      <c r="G2558" s="13"/>
      <c r="H2558" s="13"/>
      <c r="I2558" s="13"/>
      <c r="J2558" s="13"/>
      <c r="K2558" s="14" t="s">
        <v>295</v>
      </c>
      <c r="L2558" s="91">
        <v>5016</v>
      </c>
      <c r="M2558" s="92"/>
      <c r="N2558" s="25" t="str">
        <f>TRIM("    TOTAL DAYS")</f>
        <v>TOTAL DAYS</v>
      </c>
      <c r="P2558" s="70"/>
      <c r="Q2558" s="10"/>
      <c r="R2558" s="85"/>
      <c r="S2558" s="93"/>
      <c r="T2558" s="25">
        <f>AD2558/T$6</f>
        <v>5979.333333333333</v>
      </c>
      <c r="V2558" s="25">
        <f>AF2558/V$6</f>
        <v>5940.4444444444443</v>
      </c>
      <c r="X2558" s="25">
        <f>AH2558/X$6</f>
        <v>2963.1666666666665</v>
      </c>
      <c r="Z2558" s="25">
        <f>AJ2558/Z$6</f>
        <v>6038.916666666667</v>
      </c>
      <c r="AA2558" s="93"/>
      <c r="AB2558" s="14">
        <f>AL2558/AB$6</f>
        <v>0</v>
      </c>
      <c r="AC2558" s="65"/>
      <c r="AD2558" s="14">
        <v>17938</v>
      </c>
      <c r="AE2558" s="14"/>
      <c r="AF2558" s="14">
        <v>53464</v>
      </c>
      <c r="AG2558" s="14"/>
      <c r="AH2558" s="14">
        <v>35558</v>
      </c>
      <c r="AI2558" s="14"/>
      <c r="AJ2558" s="14">
        <v>72467</v>
      </c>
      <c r="AK2558" s="65"/>
      <c r="AL2558" s="14">
        <v>0</v>
      </c>
      <c r="AM2558" s="65"/>
      <c r="AN2558" s="25">
        <v>5913</v>
      </c>
      <c r="AO2558" s="25">
        <v>5486</v>
      </c>
      <c r="AP2558" s="25">
        <v>5899</v>
      </c>
      <c r="AQ2558" s="25">
        <v>5883</v>
      </c>
      <c r="AR2558" s="25">
        <v>5283</v>
      </c>
      <c r="AS2558" s="25">
        <v>6153</v>
      </c>
      <c r="AT2558" s="25">
        <v>6108</v>
      </c>
      <c r="AU2558" s="25">
        <v>6161</v>
      </c>
      <c r="AV2558" s="25">
        <v>5938</v>
      </c>
      <c r="AW2558" s="25">
        <v>6027</v>
      </c>
      <c r="AX2558" s="25">
        <v>6205</v>
      </c>
      <c r="AY2558" s="25">
        <v>5706</v>
      </c>
      <c r="AZ2558" s="93"/>
      <c r="BA2558" s="10"/>
      <c r="BB2558" s="10"/>
      <c r="BC2558" s="10"/>
      <c r="BD2558" s="10"/>
      <c r="BE2558" s="10"/>
      <c r="BF2558" s="10"/>
      <c r="BG2558" s="10"/>
      <c r="BH2558" s="10"/>
      <c r="BI2558" s="10"/>
      <c r="BJ2558" s="10"/>
      <c r="BK2558" s="10"/>
      <c r="BL2558" s="10"/>
      <c r="BM2558" s="10"/>
      <c r="BN2558" s="10"/>
      <c r="BO2558" s="10"/>
      <c r="BP2558" s="10"/>
      <c r="BQ2558" s="10"/>
      <c r="BR2558" s="10"/>
      <c r="BS2558" s="10"/>
      <c r="BT2558" s="10"/>
      <c r="BU2558" s="10"/>
      <c r="BV2558" s="10"/>
      <c r="BW2558" s="10"/>
      <c r="BX2558" s="10"/>
      <c r="BY2558" s="10"/>
      <c r="BZ2558" s="10"/>
      <c r="CA2558" s="10"/>
      <c r="CB2558" s="10"/>
      <c r="CC2558" s="10"/>
      <c r="CD2558" s="10"/>
      <c r="CE2558" s="10"/>
      <c r="CF2558" s="10"/>
      <c r="CG2558" s="10"/>
      <c r="CH2558" s="10"/>
      <c r="CI2558" s="10"/>
      <c r="CJ2558" s="10"/>
      <c r="CK2558" s="10"/>
      <c r="CL2558" s="10"/>
      <c r="CM2558" s="10"/>
      <c r="CN2558" s="10"/>
      <c r="CO2558" s="10"/>
      <c r="CP2558" s="10"/>
      <c r="CQ2558" s="10"/>
      <c r="CR2558" s="10"/>
      <c r="CS2558" s="10"/>
      <c r="CT2558" s="10"/>
      <c r="CU2558" s="10"/>
      <c r="CV2558" s="10"/>
      <c r="CW2558" s="10"/>
      <c r="CX2558" s="10"/>
      <c r="CY2558" s="10"/>
      <c r="CZ2558" s="10"/>
      <c r="DA2558" s="10"/>
      <c r="DB2558" s="10"/>
      <c r="DC2558" s="10"/>
      <c r="DD2558" s="10"/>
      <c r="DE2558" s="10"/>
      <c r="DF2558" s="10"/>
      <c r="DG2558" s="10"/>
      <c r="DH2558" s="10"/>
      <c r="DI2558" s="10"/>
      <c r="DJ2558" s="10"/>
      <c r="DK2558" s="10"/>
      <c r="DL2558" s="10"/>
      <c r="DM2558" s="10"/>
      <c r="DN2558" s="10"/>
      <c r="DO2558" s="10"/>
      <c r="DP2558" s="10"/>
      <c r="DQ2558" s="10"/>
      <c r="DR2558" s="10"/>
      <c r="DS2558" s="10"/>
    </row>
    <row r="2559" spans="1:123" s="25" customFormat="1" ht="10.95" customHeight="1" x14ac:dyDescent="0.25">
      <c r="A2559" s="87" t="s">
        <v>348</v>
      </c>
      <c r="B2559" s="88"/>
      <c r="C2559" s="88"/>
      <c r="D2559" s="88"/>
      <c r="E2559" s="89"/>
      <c r="F2559" s="90"/>
      <c r="G2559" s="13"/>
      <c r="H2559" s="13"/>
      <c r="I2559" s="13"/>
      <c r="J2559" s="13"/>
      <c r="K2559" s="14" t="s">
        <v>299</v>
      </c>
      <c r="L2559" s="91">
        <v>5016</v>
      </c>
      <c r="M2559" s="92"/>
      <c r="N2559" s="25" t="str">
        <f>TRIM("      TOTAL ANCILLARIES")</f>
        <v>TOTAL ANCILLARIES</v>
      </c>
      <c r="P2559" s="70"/>
      <c r="Q2559" s="10"/>
      <c r="R2559" s="85"/>
      <c r="S2559" s="93"/>
      <c r="T2559" s="25">
        <f>AD2559/T$6</f>
        <v>34322.873333333329</v>
      </c>
      <c r="V2559" s="25">
        <f>AF2559/V$6</f>
        <v>28560.746666666666</v>
      </c>
      <c r="X2559" s="25">
        <f>AH2559/X$6</f>
        <v>12673.472500000002</v>
      </c>
      <c r="Z2559" s="25">
        <f>AJ2559/Z$6</f>
        <v>27385.210000000003</v>
      </c>
      <c r="AA2559" s="93"/>
      <c r="AB2559" s="14">
        <f>AL2559/AB$6</f>
        <v>0</v>
      </c>
      <c r="AC2559" s="65"/>
      <c r="AD2559" s="14">
        <v>102968.62</v>
      </c>
      <c r="AE2559" s="14"/>
      <c r="AF2559" s="14">
        <v>257046.72</v>
      </c>
      <c r="AG2559" s="14"/>
      <c r="AH2559" s="14">
        <v>152081.67000000001</v>
      </c>
      <c r="AI2559" s="14"/>
      <c r="AJ2559" s="14">
        <v>328622.52</v>
      </c>
      <c r="AK2559" s="65"/>
      <c r="AL2559" s="14">
        <v>0</v>
      </c>
      <c r="AM2559" s="65"/>
      <c r="AN2559" s="25">
        <v>29717.75</v>
      </c>
      <c r="AO2559" s="25">
        <v>22298.91</v>
      </c>
      <c r="AP2559" s="25">
        <v>17909.38</v>
      </c>
      <c r="AQ2559" s="25">
        <v>34228.78</v>
      </c>
      <c r="AR2559" s="25">
        <v>39654.71</v>
      </c>
      <c r="AS2559" s="25">
        <v>25857</v>
      </c>
      <c r="AT2559" s="25">
        <v>17045.62</v>
      </c>
      <c r="AU2559" s="25">
        <v>16009.83</v>
      </c>
      <c r="AV2559" s="25">
        <v>21282.16</v>
      </c>
      <c r="AW2559" s="25">
        <v>19495.11</v>
      </c>
      <c r="AX2559" s="25">
        <v>28420.73</v>
      </c>
      <c r="AY2559" s="25">
        <v>55052.78</v>
      </c>
      <c r="AZ2559" s="93"/>
      <c r="BA2559" s="10"/>
      <c r="BB2559" s="10"/>
      <c r="BC2559" s="10"/>
      <c r="BD2559" s="10"/>
      <c r="BE2559" s="10"/>
      <c r="BF2559" s="10"/>
      <c r="BG2559" s="10"/>
      <c r="BH2559" s="10"/>
      <c r="BI2559" s="10"/>
      <c r="BJ2559" s="10"/>
      <c r="BK2559" s="10"/>
      <c r="BL2559" s="10"/>
      <c r="BM2559" s="10"/>
      <c r="BN2559" s="10"/>
      <c r="BO2559" s="10"/>
      <c r="BP2559" s="10"/>
      <c r="BQ2559" s="10"/>
      <c r="BR2559" s="10"/>
      <c r="BS2559" s="10"/>
      <c r="BT2559" s="10"/>
      <c r="BU2559" s="10"/>
      <c r="BV2559" s="10"/>
      <c r="BW2559" s="10"/>
      <c r="BX2559" s="10"/>
      <c r="BY2559" s="10"/>
      <c r="BZ2559" s="10"/>
      <c r="CA2559" s="10"/>
      <c r="CB2559" s="10"/>
      <c r="CC2559" s="10"/>
      <c r="CD2559" s="10"/>
      <c r="CE2559" s="10"/>
      <c r="CF2559" s="10"/>
      <c r="CG2559" s="10"/>
      <c r="CH2559" s="10"/>
      <c r="CI2559" s="10"/>
      <c r="CJ2559" s="10"/>
      <c r="CK2559" s="10"/>
      <c r="CL2559" s="10"/>
      <c r="CM2559" s="10"/>
      <c r="CN2559" s="10"/>
      <c r="CO2559" s="10"/>
      <c r="CP2559" s="10"/>
      <c r="CQ2559" s="10"/>
      <c r="CR2559" s="10"/>
      <c r="CS2559" s="10"/>
      <c r="CT2559" s="10"/>
      <c r="CU2559" s="10"/>
      <c r="CV2559" s="10"/>
      <c r="CW2559" s="10"/>
      <c r="CX2559" s="10"/>
      <c r="CY2559" s="10"/>
      <c r="CZ2559" s="10"/>
      <c r="DA2559" s="10"/>
      <c r="DB2559" s="10"/>
      <c r="DC2559" s="10"/>
      <c r="DD2559" s="10"/>
      <c r="DE2559" s="10"/>
      <c r="DF2559" s="10"/>
      <c r="DG2559" s="10"/>
      <c r="DH2559" s="10"/>
      <c r="DI2559" s="10"/>
      <c r="DJ2559" s="10"/>
      <c r="DK2559" s="10"/>
      <c r="DL2559" s="10"/>
      <c r="DM2559" s="10"/>
      <c r="DN2559" s="10"/>
      <c r="DO2559" s="10"/>
      <c r="DP2559" s="10"/>
      <c r="DQ2559" s="10"/>
      <c r="DR2559" s="10"/>
      <c r="DS2559" s="10"/>
    </row>
    <row r="2560" spans="1:123" s="25" customFormat="1" ht="10.95" customHeight="1" x14ac:dyDescent="0.25">
      <c r="A2560" s="87" t="s">
        <v>348</v>
      </c>
      <c r="B2560" s="88"/>
      <c r="C2560" s="88"/>
      <c r="D2560" s="88"/>
      <c r="E2560" s="89"/>
      <c r="F2560" s="90"/>
      <c r="G2560" s="13"/>
      <c r="H2560" s="13"/>
      <c r="I2560" s="13"/>
      <c r="J2560" s="13"/>
      <c r="K2560" s="14" t="s">
        <v>301</v>
      </c>
      <c r="L2560" s="91">
        <v>5016</v>
      </c>
      <c r="M2560" s="92"/>
      <c r="N2560" s="25" t="str">
        <f>TRIM("TOTAL REVENUE")</f>
        <v>TOTAL REVENUE</v>
      </c>
      <c r="P2560" s="70"/>
      <c r="Q2560" s="10"/>
      <c r="R2560" s="85"/>
      <c r="S2560" s="93"/>
      <c r="T2560" s="25">
        <f>AD2560/T$6</f>
        <v>1673822.9733333334</v>
      </c>
      <c r="V2560" s="25">
        <f>AF2560/V$6</f>
        <v>1658382.118888889</v>
      </c>
      <c r="X2560" s="25">
        <f>AH2560/X$6</f>
        <v>798534.16249999998</v>
      </c>
      <c r="Z2560" s="25">
        <f>AJ2560/Z$6</f>
        <v>1736686.5402618332</v>
      </c>
      <c r="AA2560" s="93"/>
      <c r="AB2560" s="14">
        <f>AL2560/AB$6</f>
        <v>0</v>
      </c>
      <c r="AC2560" s="65"/>
      <c r="AD2560" s="14">
        <v>5021468.92</v>
      </c>
      <c r="AE2560" s="14"/>
      <c r="AF2560" s="14">
        <v>14925439.07</v>
      </c>
      <c r="AG2560" s="14"/>
      <c r="AH2560" s="14">
        <v>9582409.9499999993</v>
      </c>
      <c r="AI2560" s="14"/>
      <c r="AJ2560" s="14">
        <v>20840238.483142</v>
      </c>
      <c r="AK2560" s="65"/>
      <c r="AL2560" s="14">
        <v>0</v>
      </c>
      <c r="AM2560" s="65"/>
      <c r="AN2560" s="25">
        <v>1668103.58</v>
      </c>
      <c r="AO2560" s="25">
        <v>1506833.95</v>
      </c>
      <c r="AP2560" s="25">
        <v>1620755.35</v>
      </c>
      <c r="AQ2560" s="25">
        <v>1649569.56</v>
      </c>
      <c r="AR2560" s="25">
        <v>1502250.68</v>
      </c>
      <c r="AS2560" s="25">
        <v>1709092.24</v>
      </c>
      <c r="AT2560" s="25">
        <v>1697331.02</v>
      </c>
      <c r="AU2560" s="25">
        <v>1699134.99</v>
      </c>
      <c r="AV2560" s="25">
        <v>1646591.66</v>
      </c>
      <c r="AW2560" s="25">
        <v>1686065.26</v>
      </c>
      <c r="AX2560" s="25">
        <v>1730846.6</v>
      </c>
      <c r="AY2560" s="25">
        <v>1604557.06</v>
      </c>
      <c r="AZ2560" s="93"/>
      <c r="BA2560" s="10"/>
      <c r="BB2560" s="10"/>
      <c r="BC2560" s="10"/>
      <c r="BD2560" s="10"/>
      <c r="BE2560" s="10"/>
      <c r="BF2560" s="10"/>
      <c r="BG2560" s="10"/>
      <c r="BH2560" s="10"/>
      <c r="BI2560" s="10"/>
      <c r="BJ2560" s="10"/>
      <c r="BK2560" s="10"/>
      <c r="BL2560" s="10"/>
      <c r="BM2560" s="10"/>
      <c r="BN2560" s="10"/>
      <c r="BO2560" s="10"/>
      <c r="BP2560" s="10"/>
      <c r="BQ2560" s="10"/>
      <c r="BR2560" s="10"/>
      <c r="BS2560" s="10"/>
      <c r="BT2560" s="10"/>
      <c r="BU2560" s="10"/>
      <c r="BV2560" s="10"/>
      <c r="BW2560" s="10"/>
      <c r="BX2560" s="10"/>
      <c r="BY2560" s="10"/>
      <c r="BZ2560" s="10"/>
      <c r="CA2560" s="10"/>
      <c r="CB2560" s="10"/>
      <c r="CC2560" s="10"/>
      <c r="CD2560" s="10"/>
      <c r="CE2560" s="10"/>
      <c r="CF2560" s="10"/>
      <c r="CG2560" s="10"/>
      <c r="CH2560" s="10"/>
      <c r="CI2560" s="10"/>
      <c r="CJ2560" s="10"/>
      <c r="CK2560" s="10"/>
      <c r="CL2560" s="10"/>
      <c r="CM2560" s="10"/>
      <c r="CN2560" s="10"/>
      <c r="CO2560" s="10"/>
      <c r="CP2560" s="10"/>
      <c r="CQ2560" s="10"/>
      <c r="CR2560" s="10"/>
      <c r="CS2560" s="10"/>
      <c r="CT2560" s="10"/>
      <c r="CU2560" s="10"/>
      <c r="CV2560" s="10"/>
      <c r="CW2560" s="10"/>
      <c r="CX2560" s="10"/>
      <c r="CY2560" s="10"/>
      <c r="CZ2560" s="10"/>
      <c r="DA2560" s="10"/>
      <c r="DB2560" s="10"/>
      <c r="DC2560" s="10"/>
      <c r="DD2560" s="10"/>
      <c r="DE2560" s="10"/>
      <c r="DF2560" s="10"/>
      <c r="DG2560" s="10"/>
      <c r="DH2560" s="10"/>
      <c r="DI2560" s="10"/>
      <c r="DJ2560" s="10"/>
      <c r="DK2560" s="10"/>
      <c r="DL2560" s="10"/>
      <c r="DM2560" s="10"/>
      <c r="DN2560" s="10"/>
      <c r="DO2560" s="10"/>
      <c r="DP2560" s="10"/>
      <c r="DQ2560" s="10"/>
      <c r="DR2560" s="10"/>
      <c r="DS2560" s="10"/>
    </row>
    <row r="2561" spans="1:123" s="25" customFormat="1" ht="10.95" customHeight="1" x14ac:dyDescent="0.25">
      <c r="A2561" s="87" t="s">
        <v>348</v>
      </c>
      <c r="B2561" s="88"/>
      <c r="C2561" s="88"/>
      <c r="D2561" s="88"/>
      <c r="E2561" s="89"/>
      <c r="F2561" s="90"/>
      <c r="G2561" s="13"/>
      <c r="H2561" s="13"/>
      <c r="I2561" s="13"/>
      <c r="J2561" s="13"/>
      <c r="K2561" s="14" t="s">
        <v>303</v>
      </c>
      <c r="L2561" s="91">
        <v>5016</v>
      </c>
      <c r="M2561" s="92"/>
      <c r="N2561" s="25" t="str">
        <f>TRIM("      TOTAL EMPLOYEE WAGES")</f>
        <v>TOTAL EMPLOYEE WAGES</v>
      </c>
      <c r="P2561" s="70"/>
      <c r="Q2561" s="10"/>
      <c r="R2561" s="85"/>
      <c r="S2561" s="93"/>
      <c r="T2561" s="25">
        <f>AD2561/T$6</f>
        <v>703542.53333333333</v>
      </c>
      <c r="V2561" s="25">
        <f>AF2561/V$6</f>
        <v>718026.94111111108</v>
      </c>
      <c r="X2561" s="25">
        <f>AH2561/X$6</f>
        <v>457595.68250000005</v>
      </c>
      <c r="Z2561" s="25">
        <f>AJ2561/Z$6</f>
        <v>733914.87725708343</v>
      </c>
      <c r="AA2561" s="93"/>
      <c r="AB2561" s="14">
        <f>AL2561/AB$6</f>
        <v>0</v>
      </c>
      <c r="AC2561" s="65"/>
      <c r="AD2561" s="14">
        <v>2110627.6</v>
      </c>
      <c r="AE2561" s="14"/>
      <c r="AF2561" s="14">
        <v>6462242.4699999997</v>
      </c>
      <c r="AG2561" s="14"/>
      <c r="AH2561" s="14">
        <v>5491148.1900000004</v>
      </c>
      <c r="AI2561" s="14"/>
      <c r="AJ2561" s="14">
        <v>8806978.5270850006</v>
      </c>
      <c r="AK2561" s="65"/>
      <c r="AL2561" s="14">
        <v>0</v>
      </c>
      <c r="AM2561" s="65"/>
      <c r="AN2561" s="25">
        <v>918946.08</v>
      </c>
      <c r="AO2561" s="25">
        <v>918196.07</v>
      </c>
      <c r="AP2561" s="25">
        <v>816747.69</v>
      </c>
      <c r="AQ2561" s="25">
        <v>727764.31</v>
      </c>
      <c r="AR2561" s="25">
        <v>650321.9</v>
      </c>
      <c r="AS2561" s="25">
        <v>765014.24</v>
      </c>
      <c r="AT2561" s="25">
        <v>774887.92</v>
      </c>
      <c r="AU2561" s="25">
        <v>735158.6</v>
      </c>
      <c r="AV2561" s="25">
        <v>698467.9</v>
      </c>
      <c r="AW2561" s="25">
        <v>728870.71</v>
      </c>
      <c r="AX2561" s="25">
        <v>669716.36</v>
      </c>
      <c r="AY2561" s="25">
        <v>712040.53</v>
      </c>
      <c r="AZ2561" s="93"/>
      <c r="BA2561" s="10"/>
      <c r="BB2561" s="10"/>
      <c r="BC2561" s="10"/>
      <c r="BD2561" s="10"/>
      <c r="BE2561" s="10"/>
      <c r="BF2561" s="10"/>
      <c r="BG2561" s="10"/>
      <c r="BH2561" s="10"/>
      <c r="BI2561" s="10"/>
      <c r="BJ2561" s="10"/>
      <c r="BK2561" s="10"/>
      <c r="BL2561" s="10"/>
      <c r="BM2561" s="10"/>
      <c r="BN2561" s="10"/>
      <c r="BO2561" s="10"/>
      <c r="BP2561" s="10"/>
      <c r="BQ2561" s="10"/>
      <c r="BR2561" s="10"/>
      <c r="BS2561" s="10"/>
      <c r="BT2561" s="10"/>
      <c r="BU2561" s="10"/>
      <c r="BV2561" s="10"/>
      <c r="BW2561" s="10"/>
      <c r="BX2561" s="10"/>
      <c r="BY2561" s="10"/>
      <c r="BZ2561" s="10"/>
      <c r="CA2561" s="10"/>
      <c r="CB2561" s="10"/>
      <c r="CC2561" s="10"/>
      <c r="CD2561" s="10"/>
      <c r="CE2561" s="10"/>
      <c r="CF2561" s="10"/>
      <c r="CG2561" s="10"/>
      <c r="CH2561" s="10"/>
      <c r="CI2561" s="10"/>
      <c r="CJ2561" s="10"/>
      <c r="CK2561" s="10"/>
      <c r="CL2561" s="10"/>
      <c r="CM2561" s="10"/>
      <c r="CN2561" s="10"/>
      <c r="CO2561" s="10"/>
      <c r="CP2561" s="10"/>
      <c r="CQ2561" s="10"/>
      <c r="CR2561" s="10"/>
      <c r="CS2561" s="10"/>
      <c r="CT2561" s="10"/>
      <c r="CU2561" s="10"/>
      <c r="CV2561" s="10"/>
      <c r="CW2561" s="10"/>
      <c r="CX2561" s="10"/>
      <c r="CY2561" s="10"/>
      <c r="CZ2561" s="10"/>
      <c r="DA2561" s="10"/>
      <c r="DB2561" s="10"/>
      <c r="DC2561" s="10"/>
      <c r="DD2561" s="10"/>
      <c r="DE2561" s="10"/>
      <c r="DF2561" s="10"/>
      <c r="DG2561" s="10"/>
      <c r="DH2561" s="10"/>
      <c r="DI2561" s="10"/>
      <c r="DJ2561" s="10"/>
      <c r="DK2561" s="10"/>
      <c r="DL2561" s="10"/>
      <c r="DM2561" s="10"/>
      <c r="DN2561" s="10"/>
      <c r="DO2561" s="10"/>
      <c r="DP2561" s="10"/>
      <c r="DQ2561" s="10"/>
      <c r="DR2561" s="10"/>
      <c r="DS2561" s="10"/>
    </row>
    <row r="2562" spans="1:123" s="25" customFormat="1" ht="10.95" customHeight="1" x14ac:dyDescent="0.25">
      <c r="A2562" s="87" t="s">
        <v>348</v>
      </c>
      <c r="B2562" s="88"/>
      <c r="C2562" s="88"/>
      <c r="D2562" s="88"/>
      <c r="E2562" s="89"/>
      <c r="F2562" s="90"/>
      <c r="G2562" s="13"/>
      <c r="H2562" s="13"/>
      <c r="I2562" s="13"/>
      <c r="J2562" s="13"/>
      <c r="K2562" s="14" t="s">
        <v>305</v>
      </c>
      <c r="L2562" s="91">
        <v>5016</v>
      </c>
      <c r="M2562" s="92"/>
      <c r="N2562" s="25" t="str">
        <f>TRIM("TOTAL COMPENSATION")</f>
        <v>TOTAL COMPENSATION</v>
      </c>
      <c r="P2562" s="70"/>
      <c r="Q2562" s="10"/>
      <c r="R2562" s="85"/>
      <c r="S2562" s="93"/>
      <c r="T2562" s="25">
        <f>AD2562/T$6</f>
        <v>722681.93333333323</v>
      </c>
      <c r="V2562" s="25">
        <f>AF2562/V$6</f>
        <v>727957.81666666665</v>
      </c>
      <c r="X2562" s="25">
        <f>AH2562/X$6</f>
        <v>408275.79083333333</v>
      </c>
      <c r="Z2562" s="25">
        <f>AJ2562/Z$6</f>
        <v>733914.87725708343</v>
      </c>
      <c r="AA2562" s="93"/>
      <c r="AB2562" s="14">
        <f>AL2562/AB$6</f>
        <v>0</v>
      </c>
      <c r="AC2562" s="65"/>
      <c r="AD2562" s="14">
        <v>2168045.7999999998</v>
      </c>
      <c r="AE2562" s="14"/>
      <c r="AF2562" s="14">
        <v>6551620.3499999996</v>
      </c>
      <c r="AG2562" s="14"/>
      <c r="AH2562" s="14">
        <v>4899309.49</v>
      </c>
      <c r="AI2562" s="14"/>
      <c r="AJ2562" s="14">
        <v>8806978.5270850006</v>
      </c>
      <c r="AK2562" s="65"/>
      <c r="AL2562" s="14">
        <v>0</v>
      </c>
      <c r="AM2562" s="65"/>
      <c r="AN2562" s="25">
        <v>824699.6</v>
      </c>
      <c r="AO2562" s="25">
        <v>822730.43</v>
      </c>
      <c r="AP2562" s="25">
        <v>742874.83</v>
      </c>
      <c r="AQ2562" s="25">
        <v>759723.99</v>
      </c>
      <c r="AR2562" s="25">
        <v>650321.9</v>
      </c>
      <c r="AS2562" s="25">
        <v>765014.24</v>
      </c>
      <c r="AT2562" s="25">
        <v>774887.92</v>
      </c>
      <c r="AU2562" s="25">
        <v>735158.6</v>
      </c>
      <c r="AV2562" s="25">
        <v>698467.9</v>
      </c>
      <c r="AW2562" s="25">
        <v>728870.71</v>
      </c>
      <c r="AX2562" s="25">
        <v>669716.36</v>
      </c>
      <c r="AY2562" s="25">
        <v>769458.73</v>
      </c>
      <c r="AZ2562" s="93"/>
      <c r="BA2562" s="10"/>
      <c r="BB2562" s="10"/>
      <c r="BC2562" s="10"/>
      <c r="BD2562" s="10"/>
      <c r="BE2562" s="10"/>
      <c r="BF2562" s="10"/>
      <c r="BG2562" s="10"/>
      <c r="BH2562" s="10"/>
      <c r="BI2562" s="10"/>
      <c r="BJ2562" s="10"/>
      <c r="BK2562" s="10"/>
      <c r="BL2562" s="10"/>
      <c r="BM2562" s="10"/>
      <c r="BN2562" s="10"/>
      <c r="BO2562" s="10"/>
      <c r="BP2562" s="10"/>
      <c r="BQ2562" s="10"/>
      <c r="BR2562" s="10"/>
      <c r="BS2562" s="10"/>
      <c r="BT2562" s="10"/>
      <c r="BU2562" s="10"/>
      <c r="BV2562" s="10"/>
      <c r="BW2562" s="10"/>
      <c r="BX2562" s="10"/>
      <c r="BY2562" s="10"/>
      <c r="BZ2562" s="10"/>
      <c r="CA2562" s="10"/>
      <c r="CB2562" s="10"/>
      <c r="CC2562" s="10"/>
      <c r="CD2562" s="10"/>
      <c r="CE2562" s="10"/>
      <c r="CF2562" s="10"/>
      <c r="CG2562" s="10"/>
      <c r="CH2562" s="10"/>
      <c r="CI2562" s="10"/>
      <c r="CJ2562" s="10"/>
      <c r="CK2562" s="10"/>
      <c r="CL2562" s="10"/>
      <c r="CM2562" s="10"/>
      <c r="CN2562" s="10"/>
      <c r="CO2562" s="10"/>
      <c r="CP2562" s="10"/>
      <c r="CQ2562" s="10"/>
      <c r="CR2562" s="10"/>
      <c r="CS2562" s="10"/>
      <c r="CT2562" s="10"/>
      <c r="CU2562" s="10"/>
      <c r="CV2562" s="10"/>
      <c r="CW2562" s="10"/>
      <c r="CX2562" s="10"/>
      <c r="CY2562" s="10"/>
      <c r="CZ2562" s="10"/>
      <c r="DA2562" s="10"/>
      <c r="DB2562" s="10"/>
      <c r="DC2562" s="10"/>
      <c r="DD2562" s="10"/>
      <c r="DE2562" s="10"/>
      <c r="DF2562" s="10"/>
      <c r="DG2562" s="10"/>
      <c r="DH2562" s="10"/>
      <c r="DI2562" s="10"/>
      <c r="DJ2562" s="10"/>
      <c r="DK2562" s="10"/>
      <c r="DL2562" s="10"/>
      <c r="DM2562" s="10"/>
      <c r="DN2562" s="10"/>
      <c r="DO2562" s="10"/>
      <c r="DP2562" s="10"/>
      <c r="DQ2562" s="10"/>
      <c r="DR2562" s="10"/>
      <c r="DS2562" s="10"/>
    </row>
    <row r="2563" spans="1:123" x14ac:dyDescent="0.25">
      <c r="A2563" s="75" t="s">
        <v>348</v>
      </c>
      <c r="L2563" s="94"/>
    </row>
    <row r="2564" spans="1:123" s="86" customFormat="1" ht="15" customHeight="1" x14ac:dyDescent="0.25">
      <c r="A2564" s="75" t="s">
        <v>348</v>
      </c>
      <c r="B2564" s="80"/>
      <c r="C2564" s="80"/>
      <c r="D2564" s="80"/>
      <c r="E2564" s="81"/>
      <c r="F2564" s="82"/>
      <c r="G2564" s="81"/>
      <c r="H2564" s="81"/>
      <c r="I2564" s="81"/>
      <c r="J2564" s="81"/>
      <c r="K2564" s="81"/>
      <c r="L2564" s="83">
        <f>L2565</f>
        <v>5016</v>
      </c>
      <c r="M2564" s="84" t="s">
        <v>351</v>
      </c>
      <c r="N2564" s="84"/>
      <c r="O2564" s="84"/>
      <c r="P2564" s="84"/>
      <c r="Q2564" s="84"/>
      <c r="R2564" s="84"/>
      <c r="S2564" s="84"/>
      <c r="T2564" s="84"/>
      <c r="U2564" s="84"/>
      <c r="V2564" s="84"/>
      <c r="W2564" s="84"/>
      <c r="X2564" s="84"/>
      <c r="Y2564" s="84"/>
      <c r="Z2564" s="84"/>
      <c r="AA2564" s="84"/>
      <c r="AB2564" s="81"/>
      <c r="AC2564" s="81"/>
      <c r="AD2564" s="14"/>
      <c r="AE2564" s="14"/>
      <c r="AF2564" s="14"/>
      <c r="AG2564" s="14"/>
      <c r="AH2564" s="14"/>
      <c r="AI2564" s="14"/>
      <c r="AJ2564" s="14"/>
      <c r="AK2564" s="14"/>
      <c r="AL2564" s="14"/>
      <c r="AM2564" s="14"/>
      <c r="AN2564" s="85"/>
      <c r="AO2564" s="85"/>
      <c r="AP2564" s="85"/>
      <c r="AQ2564" s="85"/>
      <c r="AR2564" s="85"/>
      <c r="AS2564" s="85"/>
      <c r="AT2564" s="85"/>
      <c r="AU2564" s="85"/>
      <c r="AV2564" s="85"/>
      <c r="AW2564" s="85"/>
      <c r="AX2564" s="85"/>
      <c r="AY2564" s="85"/>
      <c r="AZ2564" s="84"/>
      <c r="BA2564" s="10"/>
      <c r="BB2564" s="10"/>
      <c r="BC2564" s="10"/>
      <c r="BD2564" s="10"/>
      <c r="BE2564" s="10"/>
      <c r="BF2564" s="10"/>
      <c r="BG2564" s="10"/>
      <c r="BH2564" s="10"/>
      <c r="BI2564" s="10"/>
      <c r="BJ2564" s="10"/>
      <c r="BK2564" s="10"/>
      <c r="BL2564" s="10"/>
      <c r="BM2564" s="10"/>
      <c r="BN2564" s="10"/>
      <c r="BO2564" s="10"/>
      <c r="BP2564" s="10"/>
      <c r="BQ2564" s="10"/>
      <c r="BR2564" s="10"/>
      <c r="BS2564" s="10"/>
      <c r="BT2564" s="10"/>
      <c r="BU2564" s="10"/>
      <c r="BV2564" s="10"/>
      <c r="BW2564" s="10"/>
      <c r="BX2564" s="10"/>
      <c r="BY2564" s="10"/>
      <c r="BZ2564" s="10"/>
      <c r="CA2564" s="10"/>
      <c r="CB2564" s="10"/>
      <c r="CC2564" s="10"/>
      <c r="CD2564" s="10"/>
      <c r="CE2564" s="10"/>
      <c r="CF2564" s="10"/>
      <c r="CG2564" s="10"/>
      <c r="CH2564" s="10"/>
      <c r="CI2564" s="10"/>
      <c r="CJ2564" s="10"/>
      <c r="CK2564" s="10"/>
      <c r="CL2564" s="10"/>
      <c r="CM2564" s="10"/>
      <c r="CN2564" s="10"/>
      <c r="CO2564" s="10"/>
      <c r="CP2564" s="10"/>
      <c r="CQ2564" s="10"/>
      <c r="CR2564" s="10"/>
      <c r="CS2564" s="10"/>
      <c r="CT2564" s="10"/>
      <c r="CU2564" s="10"/>
      <c r="CV2564" s="10"/>
      <c r="CW2564" s="10"/>
      <c r="CX2564" s="10"/>
      <c r="CY2564" s="10"/>
      <c r="CZ2564" s="10"/>
      <c r="DA2564" s="10"/>
      <c r="DB2564" s="10"/>
      <c r="DC2564" s="10"/>
      <c r="DD2564" s="10"/>
      <c r="DE2564" s="10"/>
      <c r="DF2564" s="10"/>
      <c r="DG2564" s="10"/>
      <c r="DH2564" s="10"/>
      <c r="DI2564" s="10"/>
      <c r="DJ2564" s="10"/>
      <c r="DK2564" s="10"/>
      <c r="DL2564" s="10"/>
      <c r="DM2564" s="10"/>
      <c r="DN2564" s="10"/>
      <c r="DO2564" s="10"/>
      <c r="DP2564" s="10"/>
      <c r="DQ2564" s="10"/>
      <c r="DR2564" s="10"/>
      <c r="DS2564" s="10"/>
    </row>
    <row r="2565" spans="1:123" s="101" customFormat="1" ht="10.95" customHeight="1" x14ac:dyDescent="0.25">
      <c r="A2565" s="75" t="s">
        <v>348</v>
      </c>
      <c r="B2565" s="95" t="str">
        <f t="shared" ref="B2565" si="718">IF(E2565&gt;0,"Bud02 " &amp; C2565 &amp;","&amp;D2565&amp;",'"&amp;E2565&amp;"',"&amp;1*R2565)</f>
        <v>Bud02 2020,5016,'xpr003',0.134739</v>
      </c>
      <c r="C2565" s="96">
        <f t="shared" ref="C2565" si="719">$E$5</f>
        <v>2020</v>
      </c>
      <c r="D2565" s="96">
        <v>5016</v>
      </c>
      <c r="E2565" s="97" t="str">
        <f>K2565</f>
        <v>xpr003</v>
      </c>
      <c r="F2565" s="90"/>
      <c r="G2565" s="98">
        <f>IF(""="",1,SUBSTITUTE(SUBSTITUTE("","xxp","xpp"),"xppm13","xppm08"))</f>
        <v>1</v>
      </c>
      <c r="H2565" s="98">
        <f>IF(""="",1,"")</f>
        <v>1</v>
      </c>
      <c r="I2565" s="98">
        <f>IF(""="",1,IF(LEFT("",1)&lt;&gt;"E","",1))</f>
        <v>1</v>
      </c>
      <c r="J2565" s="98">
        <f>IF(""="",1,IF(LEFT("",1)="E","",1))</f>
        <v>1</v>
      </c>
      <c r="K2565" s="99" t="s">
        <v>352</v>
      </c>
      <c r="L2565" s="91">
        <v>5016</v>
      </c>
      <c r="M2565" s="100" t="str">
        <f>IF(LEFT($G2565,4)="xppm","*","")</f>
        <v/>
      </c>
      <c r="N2565" s="101" t="str">
        <f>UPPER(TRIM("        NON_PRODUCTIVE RATE (NON-EXEMPT)"))</f>
        <v>NON_PRODUCTIVE RATE (NON-EXEMPT)</v>
      </c>
      <c r="P2565" s="102"/>
      <c r="R2565" s="103">
        <f>IFERROR(IF(1*AB2565&gt;0,AB2565,Z2565),Z2565)</f>
        <v>0.134739</v>
      </c>
      <c r="S2565" s="104"/>
      <c r="T2565" s="105">
        <f>IFERROR(IF(LEFT($G2565,4)="xppm",AD2565/VLOOKUP($G2565,$K$11:$Z$28,T$1,0),IF(LEFT($J2565,1)="E",AD2565/VLOOKUP($J2565,$K$11:$Z$28,T$1,0),AD2565/T$6)),"")</f>
        <v>0</v>
      </c>
      <c r="U2565" s="105"/>
      <c r="V2565" s="105">
        <f>IFERROR(IF(LEFT($G2565,4)="xppm",AF2565/VLOOKUP($G2565,$K$11:$Z$28,V$1,0),IF(LEFT($J2565,1)="E",AF2565/VLOOKUP($J2565,$K$11:$Z$28,V$1,0),AF2565/V$6)),"")</f>
        <v>0</v>
      </c>
      <c r="W2565" s="105"/>
      <c r="X2565" s="105">
        <f>IFERROR(IF(LEFT($G2565,4)="xppm",AH2565/VLOOKUP($G2565,$K$11:$Z$28,X$1,0),IF(LEFT($J2565,1)="E",AH2565/VLOOKUP($J2565,$K$11:$Z$28,X$1,0),AH2565/X$6)),"")</f>
        <v>0</v>
      </c>
      <c r="Y2565" s="105"/>
      <c r="Z2565" s="105">
        <f>IFERROR(IF(LEFT($G2565,4)="xppm",AJ2565/VLOOKUP($G2565,$K$11:$Z$28,Z$1,0),IF(LEFT($J2565,1)="E",AJ2565/VLOOKUP($J2565,$K$11:$Z$28,Z$1,0),AJ2565/Z$6)),"")</f>
        <v>0.134739</v>
      </c>
      <c r="AA2565" s="104"/>
      <c r="AB2565" s="106">
        <f>IFERROR(IF(LEFT($G2565,4)="xppm",AL2565/VLOOKUP($G2565,$K$11:$Z$28,AB$1,0),IF(LEFT($J2565,1)="E",AL2565/VLOOKUP($J2565,$K$11:$AB$28,AB$1,0),AL2565/AB$6)),"")</f>
        <v>0</v>
      </c>
      <c r="AC2565" s="107"/>
      <c r="AD2565" s="106"/>
      <c r="AE2565" s="106"/>
      <c r="AF2565" s="106"/>
      <c r="AG2565" s="106"/>
      <c r="AH2565" s="106"/>
      <c r="AI2565" s="106"/>
      <c r="AJ2565" s="106">
        <v>1.616868</v>
      </c>
      <c r="AK2565" s="107"/>
      <c r="AL2565" s="106">
        <v>0</v>
      </c>
      <c r="AM2565" s="107"/>
      <c r="AN2565" s="105"/>
      <c r="AO2565" s="105"/>
      <c r="AP2565" s="105"/>
      <c r="AQ2565" s="105"/>
      <c r="AR2565" s="105"/>
      <c r="AS2565" s="105"/>
      <c r="AT2565" s="105"/>
      <c r="AU2565" s="105"/>
      <c r="AV2565" s="105"/>
      <c r="AW2565" s="105"/>
      <c r="AX2565" s="105"/>
      <c r="AY2565" s="105"/>
      <c r="AZ2565" s="108"/>
      <c r="BA2565" s="10"/>
      <c r="BB2565" s="10"/>
      <c r="BC2565" s="10"/>
      <c r="BD2565" s="10"/>
      <c r="BE2565" s="10"/>
      <c r="BF2565" s="10"/>
      <c r="BG2565" s="10"/>
      <c r="BH2565" s="10"/>
      <c r="BI2565" s="10"/>
      <c r="BJ2565" s="10"/>
      <c r="BK2565" s="10"/>
      <c r="BL2565" s="10"/>
      <c r="BM2565" s="10"/>
      <c r="BN2565" s="10"/>
      <c r="BO2565" s="10"/>
      <c r="BP2565" s="10"/>
      <c r="BQ2565" s="10"/>
      <c r="BR2565" s="10"/>
      <c r="BS2565" s="10"/>
      <c r="BT2565" s="10"/>
      <c r="BU2565" s="10"/>
      <c r="BV2565" s="10"/>
      <c r="BW2565" s="10"/>
      <c r="BX2565" s="10"/>
      <c r="BY2565" s="10"/>
      <c r="BZ2565" s="10"/>
      <c r="CA2565" s="10"/>
      <c r="CB2565" s="10"/>
      <c r="CC2565" s="10"/>
      <c r="CD2565" s="10"/>
      <c r="CE2565" s="10"/>
      <c r="CF2565" s="10"/>
      <c r="CG2565" s="10"/>
      <c r="CH2565" s="10"/>
      <c r="CI2565" s="10"/>
      <c r="CJ2565" s="10"/>
      <c r="CK2565" s="10"/>
      <c r="CL2565" s="10"/>
      <c r="CM2565" s="10"/>
      <c r="CN2565" s="10"/>
      <c r="CO2565" s="10"/>
      <c r="CP2565" s="10"/>
      <c r="CQ2565" s="10"/>
      <c r="CR2565" s="10"/>
      <c r="CS2565" s="10"/>
      <c r="CT2565" s="10"/>
      <c r="CU2565" s="10"/>
      <c r="CV2565" s="10"/>
      <c r="CW2565" s="10"/>
      <c r="CX2565" s="10"/>
      <c r="CY2565" s="10"/>
      <c r="CZ2565" s="10"/>
      <c r="DA2565" s="10"/>
      <c r="DB2565" s="10"/>
      <c r="DC2565" s="10"/>
      <c r="DD2565" s="10"/>
      <c r="DE2565" s="10"/>
      <c r="DF2565" s="10"/>
      <c r="DG2565" s="10"/>
      <c r="DH2565" s="10"/>
      <c r="DI2565" s="10"/>
      <c r="DJ2565" s="10"/>
      <c r="DK2565" s="10"/>
      <c r="DL2565" s="10"/>
      <c r="DM2565" s="10"/>
      <c r="DN2565" s="10"/>
      <c r="DO2565" s="10"/>
      <c r="DP2565" s="10"/>
      <c r="DQ2565" s="10"/>
      <c r="DR2565" s="10"/>
      <c r="DS2565" s="10"/>
    </row>
    <row r="2566" spans="1:123" s="101" customFormat="1" ht="10.95" customHeight="1" x14ac:dyDescent="0.25">
      <c r="A2566" s="75" t="s">
        <v>348</v>
      </c>
      <c r="B2566" s="95" t="str">
        <f>IF(E2566&gt;0,"Bud02 " &amp; C2566 &amp;","&amp;D2566&amp;",'"&amp;E2566&amp;"',"&amp;1*R2566)</f>
        <v>Bud02 2020,5016,'xpr007',0</v>
      </c>
      <c r="C2566" s="96">
        <f>$E$5</f>
        <v>2020</v>
      </c>
      <c r="D2566" s="96">
        <v>5016</v>
      </c>
      <c r="E2566" s="97" t="str">
        <f>K2566</f>
        <v>xpr007</v>
      </c>
      <c r="F2566" s="90"/>
      <c r="G2566" s="98">
        <f>IF(""="",1,SUBSTITUTE(SUBSTITUTE("","xxp","xpp"),"xppm13","xppm08"))</f>
        <v>1</v>
      </c>
      <c r="H2566" s="98">
        <f>IF(""="",1,"")</f>
        <v>1</v>
      </c>
      <c r="I2566" s="98">
        <f>IF(""="",1,IF(LEFT("",1)&lt;&gt;"E","",1))</f>
        <v>1</v>
      </c>
      <c r="J2566" s="98">
        <f>IF(""="",1,IF(LEFT("",1)="E","",1))</f>
        <v>1</v>
      </c>
      <c r="K2566" s="99" t="s">
        <v>353</v>
      </c>
      <c r="L2566" s="91">
        <v>5016</v>
      </c>
      <c r="M2566" s="100" t="str">
        <f>IF(LEFT($G2566,4)="xppm","*","")</f>
        <v/>
      </c>
      <c r="N2566" s="101" t="str">
        <f>UPPER(TRIM("        NON_PRODUCTIVE RATE (EXEMPT)"))</f>
        <v>NON_PRODUCTIVE RATE (EXEMPT)</v>
      </c>
      <c r="P2566" s="102"/>
      <c r="R2566" s="103">
        <f>IFERROR(IF(1*AB2566&gt;0,AB2566,Z2566),Z2566)</f>
        <v>0</v>
      </c>
      <c r="S2566" s="104"/>
      <c r="T2566" s="105">
        <f>IFERROR(IF(LEFT($G2566,4)="xppm",AD2566/VLOOKUP($G2566,$K$11:$Z$28,T$1,0),IF(LEFT($J2566,1)="E",AD2566/VLOOKUP($J2566,$K$11:$Z$28,T$1,0),AD2566/T$6)),"")</f>
        <v>0</v>
      </c>
      <c r="U2566" s="105"/>
      <c r="V2566" s="105">
        <f>IFERROR(IF(LEFT($G2566,4)="xppm",AF2566/VLOOKUP($G2566,$K$11:$Z$28,V$1,0),IF(LEFT($J2566,1)="E",AF2566/VLOOKUP($J2566,$K$11:$Z$28,V$1,0),AF2566/V$6)),"")</f>
        <v>0</v>
      </c>
      <c r="W2566" s="105"/>
      <c r="X2566" s="105">
        <f>IFERROR(IF(LEFT($G2566,4)="xppm",AH2566/VLOOKUP($G2566,$K$11:$Z$28,X$1,0),IF(LEFT($J2566,1)="E",AH2566/VLOOKUP($J2566,$K$11:$Z$28,X$1,0),AH2566/X$6)),"")</f>
        <v>0</v>
      </c>
      <c r="Y2566" s="105"/>
      <c r="Z2566" s="105">
        <f>IFERROR(IF(LEFT($G2566,4)="xppm",AJ2566/VLOOKUP($G2566,$K$11:$Z$28,Z$1,0),IF(LEFT($J2566,1)="E",AJ2566/VLOOKUP($J2566,$K$11:$Z$28,Z$1,0),AJ2566/Z$6)),"")</f>
        <v>0</v>
      </c>
      <c r="AA2566" s="104"/>
      <c r="AB2566" s="106">
        <f>IFERROR(IF(LEFT($G2566,4)="xppm",AL2566/VLOOKUP($G2566,$K$11:$Z$28,AB$1,0),IF(LEFT($J2566,1)="E",AL2566/VLOOKUP($J2566,$K$11:$AB$28,AB$1,0),AL2566/AB$6)),"")</f>
        <v>0</v>
      </c>
      <c r="AC2566" s="107"/>
      <c r="AD2566" s="106"/>
      <c r="AE2566" s="106"/>
      <c r="AF2566" s="106"/>
      <c r="AG2566" s="106"/>
      <c r="AH2566" s="106"/>
      <c r="AI2566" s="106"/>
      <c r="AJ2566" s="106">
        <v>0</v>
      </c>
      <c r="AK2566" s="107"/>
      <c r="AL2566" s="106">
        <v>0</v>
      </c>
      <c r="AM2566" s="107"/>
      <c r="AN2566" s="105"/>
      <c r="AO2566" s="105"/>
      <c r="AP2566" s="105"/>
      <c r="AQ2566" s="105"/>
      <c r="AR2566" s="105"/>
      <c r="AS2566" s="105"/>
      <c r="AT2566" s="105"/>
      <c r="AU2566" s="105"/>
      <c r="AV2566" s="105"/>
      <c r="AW2566" s="105"/>
      <c r="AX2566" s="105"/>
      <c r="AY2566" s="105"/>
      <c r="AZ2566" s="108"/>
      <c r="BA2566" s="10"/>
      <c r="BB2566" s="10"/>
      <c r="BC2566" s="10"/>
      <c r="BD2566" s="10"/>
      <c r="BE2566" s="10"/>
      <c r="BF2566" s="10"/>
      <c r="BG2566" s="10"/>
      <c r="BH2566" s="10"/>
      <c r="BI2566" s="10"/>
      <c r="BJ2566" s="10"/>
      <c r="BK2566" s="10"/>
      <c r="BL2566" s="10"/>
      <c r="BM2566" s="10"/>
      <c r="BN2566" s="10"/>
      <c r="BO2566" s="10"/>
      <c r="BP2566" s="10"/>
      <c r="BQ2566" s="10"/>
      <c r="BR2566" s="10"/>
      <c r="BS2566" s="10"/>
      <c r="BT2566" s="10"/>
      <c r="BU2566" s="10"/>
      <c r="BV2566" s="10"/>
      <c r="BW2566" s="10"/>
      <c r="BX2566" s="10"/>
      <c r="BY2566" s="10"/>
      <c r="BZ2566" s="10"/>
      <c r="CA2566" s="10"/>
      <c r="CB2566" s="10"/>
      <c r="CC2566" s="10"/>
      <c r="CD2566" s="10"/>
      <c r="CE2566" s="10"/>
      <c r="CF2566" s="10"/>
      <c r="CG2566" s="10"/>
      <c r="CH2566" s="10"/>
      <c r="CI2566" s="10"/>
      <c r="CJ2566" s="10"/>
      <c r="CK2566" s="10"/>
      <c r="CL2566" s="10"/>
      <c r="CM2566" s="10"/>
      <c r="CN2566" s="10"/>
      <c r="CO2566" s="10"/>
      <c r="CP2566" s="10"/>
      <c r="CQ2566" s="10"/>
      <c r="CR2566" s="10"/>
      <c r="CS2566" s="10"/>
      <c r="CT2566" s="10"/>
      <c r="CU2566" s="10"/>
      <c r="CV2566" s="10"/>
      <c r="CW2566" s="10"/>
      <c r="CX2566" s="10"/>
      <c r="CY2566" s="10"/>
      <c r="CZ2566" s="10"/>
      <c r="DA2566" s="10"/>
      <c r="DB2566" s="10"/>
      <c r="DC2566" s="10"/>
      <c r="DD2566" s="10"/>
      <c r="DE2566" s="10"/>
      <c r="DF2566" s="10"/>
      <c r="DG2566" s="10"/>
      <c r="DH2566" s="10"/>
      <c r="DI2566" s="10"/>
      <c r="DJ2566" s="10"/>
      <c r="DK2566" s="10"/>
      <c r="DL2566" s="10"/>
      <c r="DM2566" s="10"/>
      <c r="DN2566" s="10"/>
      <c r="DO2566" s="10"/>
      <c r="DP2566" s="10"/>
      <c r="DQ2566" s="10"/>
      <c r="DR2566" s="10"/>
      <c r="DS2566" s="10"/>
    </row>
    <row r="2567" spans="1:123" x14ac:dyDescent="0.25">
      <c r="A2567" s="75" t="s">
        <v>348</v>
      </c>
      <c r="L2567" s="94"/>
    </row>
    <row r="2568" spans="1:123" s="86" customFormat="1" ht="15" customHeight="1" x14ac:dyDescent="0.25">
      <c r="A2568" s="75" t="s">
        <v>348</v>
      </c>
      <c r="B2568" s="80"/>
      <c r="C2568" s="80"/>
      <c r="D2568" s="80"/>
      <c r="E2568" s="81"/>
      <c r="F2568" s="82"/>
      <c r="G2568" s="81"/>
      <c r="H2568" s="81"/>
      <c r="I2568" s="81"/>
      <c r="J2568" s="81"/>
      <c r="K2568" s="81"/>
      <c r="L2568" s="83">
        <f>L2569</f>
        <v>5016</v>
      </c>
      <c r="M2568" s="84" t="s">
        <v>354</v>
      </c>
      <c r="N2568" s="84"/>
      <c r="O2568" s="84"/>
      <c r="P2568" s="84"/>
      <c r="Q2568" s="84"/>
      <c r="R2568" s="84"/>
      <c r="S2568" s="84"/>
      <c r="T2568" s="84"/>
      <c r="U2568" s="84"/>
      <c r="V2568" s="84"/>
      <c r="W2568" s="84"/>
      <c r="X2568" s="84"/>
      <c r="Y2568" s="84"/>
      <c r="Z2568" s="84"/>
      <c r="AA2568" s="84"/>
      <c r="AB2568" s="81"/>
      <c r="AC2568" s="81"/>
      <c r="AD2568" s="14"/>
      <c r="AE2568" s="14"/>
      <c r="AF2568" s="14"/>
      <c r="AG2568" s="14"/>
      <c r="AH2568" s="14"/>
      <c r="AI2568" s="14"/>
      <c r="AJ2568" s="14"/>
      <c r="AK2568" s="14"/>
      <c r="AL2568" s="14"/>
      <c r="AM2568" s="14"/>
      <c r="AN2568" s="85"/>
      <c r="AO2568" s="85"/>
      <c r="AP2568" s="85"/>
      <c r="AQ2568" s="85"/>
      <c r="AR2568" s="85"/>
      <c r="AS2568" s="85"/>
      <c r="AT2568" s="85"/>
      <c r="AU2568" s="85"/>
      <c r="AV2568" s="85"/>
      <c r="AW2568" s="85"/>
      <c r="AX2568" s="85"/>
      <c r="AY2568" s="85"/>
      <c r="AZ2568" s="84"/>
      <c r="BA2568" s="10"/>
      <c r="BB2568" s="10"/>
      <c r="BC2568" s="10"/>
      <c r="BD2568" s="10"/>
      <c r="BE2568" s="10"/>
      <c r="BF2568" s="10"/>
      <c r="BG2568" s="10"/>
      <c r="BH2568" s="10"/>
      <c r="BI2568" s="10"/>
      <c r="BJ2568" s="10"/>
      <c r="BK2568" s="10"/>
      <c r="BL2568" s="10"/>
      <c r="BM2568" s="10"/>
      <c r="BN2568" s="10"/>
      <c r="BO2568" s="10"/>
      <c r="BP2568" s="10"/>
      <c r="BQ2568" s="10"/>
      <c r="BR2568" s="10"/>
      <c r="BS2568" s="10"/>
      <c r="BT2568" s="10"/>
      <c r="BU2568" s="10"/>
      <c r="BV2568" s="10"/>
      <c r="BW2568" s="10"/>
      <c r="BX2568" s="10"/>
      <c r="BY2568" s="10"/>
      <c r="BZ2568" s="10"/>
      <c r="CA2568" s="10"/>
      <c r="CB2568" s="10"/>
      <c r="CC2568" s="10"/>
      <c r="CD2568" s="10"/>
      <c r="CE2568" s="10"/>
      <c r="CF2568" s="10"/>
      <c r="CG2568" s="10"/>
      <c r="CH2568" s="10"/>
      <c r="CI2568" s="10"/>
      <c r="CJ2568" s="10"/>
      <c r="CK2568" s="10"/>
      <c r="CL2568" s="10"/>
      <c r="CM2568" s="10"/>
      <c r="CN2568" s="10"/>
      <c r="CO2568" s="10"/>
      <c r="CP2568" s="10"/>
      <c r="CQ2568" s="10"/>
      <c r="CR2568" s="10"/>
      <c r="CS2568" s="10"/>
      <c r="CT2568" s="10"/>
      <c r="CU2568" s="10"/>
      <c r="CV2568" s="10"/>
      <c r="CW2568" s="10"/>
      <c r="CX2568" s="10"/>
      <c r="CY2568" s="10"/>
      <c r="CZ2568" s="10"/>
      <c r="DA2568" s="10"/>
      <c r="DB2568" s="10"/>
      <c r="DC2568" s="10"/>
      <c r="DD2568" s="10"/>
      <c r="DE2568" s="10"/>
      <c r="DF2568" s="10"/>
      <c r="DG2568" s="10"/>
      <c r="DH2568" s="10"/>
      <c r="DI2568" s="10"/>
      <c r="DJ2568" s="10"/>
      <c r="DK2568" s="10"/>
      <c r="DL2568" s="10"/>
      <c r="DM2568" s="10"/>
      <c r="DN2568" s="10"/>
      <c r="DO2568" s="10"/>
      <c r="DP2568" s="10"/>
      <c r="DQ2568" s="10"/>
      <c r="DR2568" s="10"/>
      <c r="DS2568" s="10"/>
    </row>
    <row r="2569" spans="1:123" s="101" customFormat="1" ht="10.95" customHeight="1" x14ac:dyDescent="0.25">
      <c r="A2569" s="75" t="s">
        <v>348</v>
      </c>
      <c r="B2569" s="95" t="str">
        <f t="shared" ref="B2569:B2572" si="720">IF(E2569&gt;0,"Bud02 " &amp; C2569 &amp;","&amp;D2569&amp;",'"&amp;E2569&amp;"',"&amp;1*R2569)</f>
        <v>Bud02 2020,5016,'xpr005',0.00360528799111883</v>
      </c>
      <c r="C2569" s="96">
        <f t="shared" ref="C2569:C2572" si="721">$E$5</f>
        <v>2020</v>
      </c>
      <c r="D2569" s="96">
        <v>5016</v>
      </c>
      <c r="E2569" s="97" t="str">
        <f>IF(LEFT(H2569,1) = "x",H2569,F2569)</f>
        <v>xpr005</v>
      </c>
      <c r="F2569" s="90">
        <v>500000</v>
      </c>
      <c r="G2569" s="98">
        <f>IF(""="",1,SUBSTITUTE(SUBSTITUTE("","xxp","xpp"),"xppm13","xppm08"))</f>
        <v>1</v>
      </c>
      <c r="H2569" s="98" t="str">
        <f>IF("xpr005"="",1,"xpr005")</f>
        <v>xpr005</v>
      </c>
      <c r="I2569" s="98">
        <f>IF("Ew57z"="",1,IF(LEFT("Ew57z",1)&lt;&gt;"E","Ew57z",1))</f>
        <v>1</v>
      </c>
      <c r="J2569" s="98" t="str">
        <f>IF("Ew57z"="",1,IF(LEFT("Ew57z",1)="E","Ew57z",1))</f>
        <v>Ew57z</v>
      </c>
      <c r="K2569" s="99" t="s">
        <v>355</v>
      </c>
      <c r="L2569" s="91">
        <v>5016</v>
      </c>
      <c r="M2569" s="100" t="str">
        <f>IF(LEFT($G2569,4)="xppm","*","")</f>
        <v/>
      </c>
      <c r="N2569" s="101" t="str">
        <f>UPPER(TRIM("          PAYROLL TAXES"))</f>
        <v>PAYROLL TAXES</v>
      </c>
      <c r="P2569" s="102" t="s">
        <v>356</v>
      </c>
      <c r="R2569" s="109">
        <f>IFERROR(IF(1*AB2569&gt;0,AB2569,V2569),V2569)</f>
        <v>3.6052879911188328E-3</v>
      </c>
      <c r="S2569" s="108"/>
      <c r="T2569" s="101">
        <f>IFERROR(IF(LEFT($G2569,4)="xppm",AD2569/VLOOKUP($G2569,$K$11:$Z$28,T$1,0),IF(LEFT($J2569,1)="E",AD2569/VLOOKUP($J2569,$K$11:$Z$28,T$1,0),AD2569/T$6)),"")</f>
        <v>3.0729887013103419E-3</v>
      </c>
      <c r="V2569" s="101">
        <f>IFERROR(IF(LEFT($G2569,4)="xppm",AF2569/VLOOKUP($G2569,$K$11:$Z$28,V$1,0),IF(LEFT($J2569,1)="E",AF2569/VLOOKUP($J2569,$K$11:$Z$28,V$1,0),AF2569/V$6)),"")</f>
        <v>3.6052879911188328E-3</v>
      </c>
      <c r="X2569" s="101">
        <f>IFERROR(IF(LEFT($G2569,4)="xppm",AH2569/VLOOKUP($G2569,$K$11:$Z$28,X$1,0),IF(LEFT($J2569,1)="E",AH2569/VLOOKUP($J2569,$K$11:$Z$28,X$1,0),AH2569/X$6)),"")</f>
        <v>2.9172794135712402E-3</v>
      </c>
      <c r="Z2569" s="101">
        <f>IFERROR(IF(LEFT($G2569,4)="xppm",AJ2569/VLOOKUP($G2569,$K$11:$Z$28,Z$1,0),IF(LEFT($J2569,1)="E",AJ2569/VLOOKUP($J2569,$K$11:$Z$28,Z$1,0),AJ2569/Z$6)),"")</f>
        <v>3.8568456350899717E-3</v>
      </c>
      <c r="AA2569" s="108"/>
      <c r="AB2569" s="99" t="str">
        <f>IFERROR(IF(LEFT($G2569,4)="xppm",AL2569/VLOOKUP($G2569,$K$11:$Z$28,AB$1,0),IF(LEFT($J2569,1)="E",AL2569/VLOOKUP($J2569,$K$11:$AB$28,AB$1,0),AL2569/AB$6)),"")</f>
        <v/>
      </c>
      <c r="AC2569" s="110"/>
      <c r="AD2569" s="14">
        <v>148756.93</v>
      </c>
      <c r="AE2569" s="14"/>
      <c r="AF2569" s="14">
        <v>515096.88</v>
      </c>
      <c r="AG2569" s="14"/>
      <c r="AH2569" s="14">
        <v>448981.31</v>
      </c>
      <c r="AI2569" s="14"/>
      <c r="AJ2569" s="14">
        <v>698253.70798499999</v>
      </c>
      <c r="AK2569" s="65"/>
      <c r="AL2569" s="14">
        <v>0</v>
      </c>
      <c r="AM2569" s="65"/>
      <c r="AN2569" s="25">
        <v>69408.899999999994</v>
      </c>
      <c r="AO2569" s="25">
        <v>70454.48</v>
      </c>
      <c r="AP2569" s="25">
        <v>92203.38</v>
      </c>
      <c r="AQ2569" s="25">
        <v>79257.509999999995</v>
      </c>
      <c r="AR2569" s="25">
        <v>57215.38</v>
      </c>
      <c r="AS2569" s="25">
        <v>61298.720000000001</v>
      </c>
      <c r="AT2569" s="25">
        <v>56506.05</v>
      </c>
      <c r="AU2569" s="25">
        <v>59639.93</v>
      </c>
      <c r="AV2569" s="25">
        <v>52422.36</v>
      </c>
      <c r="AW2569" s="25">
        <v>53207.57</v>
      </c>
      <c r="AX2569" s="25">
        <v>50639.45</v>
      </c>
      <c r="AY2569" s="25">
        <v>44909.91</v>
      </c>
      <c r="AZ2569" s="108"/>
      <c r="BA2569" s="10"/>
      <c r="BB2569" s="10"/>
      <c r="BC2569" s="10"/>
      <c r="BD2569" s="10"/>
      <c r="BE2569" s="10"/>
      <c r="BF2569" s="10"/>
      <c r="BG2569" s="10"/>
      <c r="BH2569" s="10"/>
      <c r="BI2569" s="10"/>
      <c r="BJ2569" s="10"/>
      <c r="BK2569" s="10"/>
      <c r="BL2569" s="10"/>
      <c r="BM2569" s="10"/>
      <c r="BN2569" s="10"/>
      <c r="BO2569" s="10"/>
      <c r="BP2569" s="10"/>
      <c r="BQ2569" s="10"/>
      <c r="BR2569" s="10"/>
      <c r="BS2569" s="10"/>
      <c r="BT2569" s="10"/>
      <c r="BU2569" s="10"/>
      <c r="BV2569" s="10"/>
      <c r="BW2569" s="10"/>
      <c r="BX2569" s="10"/>
      <c r="BY2569" s="10"/>
      <c r="BZ2569" s="10"/>
      <c r="CA2569" s="10"/>
      <c r="CB2569" s="10"/>
      <c r="CC2569" s="10"/>
      <c r="CD2569" s="10"/>
      <c r="CE2569" s="10"/>
      <c r="CF2569" s="10"/>
      <c r="CG2569" s="10"/>
      <c r="CH2569" s="10"/>
      <c r="CI2569" s="10"/>
      <c r="CJ2569" s="10"/>
      <c r="CK2569" s="10"/>
      <c r="CL2569" s="10"/>
      <c r="CM2569" s="10"/>
      <c r="CN2569" s="10"/>
      <c r="CO2569" s="10"/>
      <c r="CP2569" s="10"/>
      <c r="CQ2569" s="10"/>
      <c r="CR2569" s="10"/>
      <c r="CS2569" s="10"/>
      <c r="CT2569" s="10"/>
      <c r="CU2569" s="10"/>
      <c r="CV2569" s="10"/>
      <c r="CW2569" s="10"/>
      <c r="CX2569" s="10"/>
      <c r="CY2569" s="10"/>
      <c r="CZ2569" s="10"/>
      <c r="DA2569" s="10"/>
      <c r="DB2569" s="10"/>
      <c r="DC2569" s="10"/>
      <c r="DD2569" s="10"/>
      <c r="DE2569" s="10"/>
      <c r="DF2569" s="10"/>
      <c r="DG2569" s="10"/>
      <c r="DH2569" s="10"/>
      <c r="DI2569" s="10"/>
      <c r="DJ2569" s="10"/>
      <c r="DK2569" s="10"/>
      <c r="DL2569" s="10"/>
      <c r="DM2569" s="10"/>
      <c r="DN2569" s="10"/>
      <c r="DO2569" s="10"/>
      <c r="DP2569" s="10"/>
      <c r="DQ2569" s="10"/>
      <c r="DR2569" s="10"/>
      <c r="DS2569" s="10"/>
    </row>
    <row r="2570" spans="1:123" s="101" customFormat="1" ht="10.95" customHeight="1" x14ac:dyDescent="0.25">
      <c r="A2570" s="75" t="s">
        <v>348</v>
      </c>
      <c r="B2570" s="95" t="str">
        <f t="shared" si="720"/>
        <v>Bud02 2020,5016,'xpr002',0.00135303650712499</v>
      </c>
      <c r="C2570" s="96">
        <f t="shared" si="721"/>
        <v>2020</v>
      </c>
      <c r="D2570" s="96">
        <v>5016</v>
      </c>
      <c r="E2570" s="97" t="str">
        <f>IF(LEFT(H2570,1) = "x",H2570,F2570)</f>
        <v>xpr002</v>
      </c>
      <c r="F2570" s="90">
        <v>501100</v>
      </c>
      <c r="G2570" s="98">
        <f>IF(""="",1,SUBSTITUTE(SUBSTITUTE("","xxp","xpp"),"xppm13","xppm08"))</f>
        <v>1</v>
      </c>
      <c r="H2570" s="98" t="str">
        <f>IF("xpr002"="",1,"xpr002")</f>
        <v>xpr002</v>
      </c>
      <c r="I2570" s="98">
        <f>IF("Ewz"="",1,IF(LEFT("Ewz",1)&lt;&gt;"E","Ewz",1))</f>
        <v>1</v>
      </c>
      <c r="J2570" s="98" t="str">
        <f>IF("Ewz"="",1,IF(LEFT("Ewz",1)="E","Ewz",1))</f>
        <v>Ewz</v>
      </c>
      <c r="K2570" s="99" t="s">
        <v>357</v>
      </c>
      <c r="L2570" s="91">
        <v>5016</v>
      </c>
      <c r="M2570" s="100" t="str">
        <f>IF(LEFT($G2570,4)="xppm","*","")</f>
        <v/>
      </c>
      <c r="N2570" s="101" t="str">
        <f>UPPER(TRIM("          HEALTH INSURANCE"))</f>
        <v>HEALTH INSURANCE</v>
      </c>
      <c r="P2570" s="102" t="s">
        <v>356</v>
      </c>
      <c r="R2570" s="109">
        <f>IFERROR(IF(1*AB2570&gt;0,AB2570,V2570),V2570)</f>
        <v>1.35303650712499E-3</v>
      </c>
      <c r="S2570" s="108"/>
      <c r="T2570" s="101">
        <f>IFERROR(IF(LEFT($G2570,4)="xppm",AD2570/VLOOKUP($G2570,$K$11:$Z$28,T$1,0),IF(LEFT($J2570,1)="E",AD2570/VLOOKUP($J2570,$K$11:$Z$28,T$1,0),AD2570/T$6)),"")</f>
        <v>1.0583590051276531E-3</v>
      </c>
      <c r="V2570" s="101">
        <f>IFERROR(IF(LEFT($G2570,4)="xppm",AF2570/VLOOKUP($G2570,$K$11:$Z$28,V$1,0),IF(LEFT($J2570,1)="E",AF2570/VLOOKUP($J2570,$K$11:$Z$28,V$1,0),AF2570/V$6)),"")</f>
        <v>1.35303650712499E-3</v>
      </c>
      <c r="X2570" s="101">
        <f>IFERROR(IF(LEFT($G2570,4)="xppm",AH2570/VLOOKUP($G2570,$K$11:$Z$28,X$1,0),IF(LEFT($J2570,1)="E",AH2570/VLOOKUP($J2570,$K$11:$Z$28,X$1,0),AH2570/X$6)),"")</f>
        <v>9.414110868079177E-4</v>
      </c>
      <c r="Z2570" s="101">
        <f>IFERROR(IF(LEFT($G2570,4)="xppm",AJ2570/VLOOKUP($G2570,$K$11:$Z$28,Z$1,0),IF(LEFT($J2570,1)="E",AJ2570/VLOOKUP($J2570,$K$11:$Z$28,Z$1,0),AJ2570/Z$6)),"")</f>
        <v>1.2642448020785419E-3</v>
      </c>
      <c r="AA2570" s="108"/>
      <c r="AB2570" s="99" t="str">
        <f>IFERROR(IF(LEFT($G2570,4)="xppm",AL2570/VLOOKUP($G2570,$K$11:$Z$28,AB$1,0),IF(LEFT($J2570,1)="E",AL2570/VLOOKUP($J2570,$K$11:$AB$28,AB$1,0),AL2570/AB$6)),"")</f>
        <v/>
      </c>
      <c r="AC2570" s="110"/>
      <c r="AD2570" s="14">
        <v>52569</v>
      </c>
      <c r="AE2570" s="14"/>
      <c r="AF2570" s="14">
        <v>197862.12</v>
      </c>
      <c r="AG2570" s="14"/>
      <c r="AH2570" s="14">
        <v>147154.78</v>
      </c>
      <c r="AI2570" s="14"/>
      <c r="AJ2570" s="14">
        <v>235862.67999599999</v>
      </c>
      <c r="AK2570" s="65"/>
      <c r="AL2570" s="14">
        <v>0</v>
      </c>
      <c r="AM2570" s="65"/>
      <c r="AN2570" s="25">
        <v>23635.56</v>
      </c>
      <c r="AO2570" s="25">
        <v>24465.3</v>
      </c>
      <c r="AP2570" s="25">
        <v>40088.25</v>
      </c>
      <c r="AQ2570" s="25">
        <v>21792.42</v>
      </c>
      <c r="AR2570" s="25">
        <v>27528.5</v>
      </c>
      <c r="AS2570" s="25">
        <v>30633.02</v>
      </c>
      <c r="AT2570" s="25">
        <v>28934.240000000002</v>
      </c>
      <c r="AU2570" s="25">
        <v>5125.16</v>
      </c>
      <c r="AV2570" s="25">
        <v>31279.78</v>
      </c>
      <c r="AW2570" s="25">
        <v>6440.56</v>
      </c>
      <c r="AX2570" s="25">
        <v>22609.53</v>
      </c>
      <c r="AY2570" s="25">
        <v>23518.91</v>
      </c>
      <c r="AZ2570" s="108"/>
      <c r="BA2570" s="10"/>
      <c r="BB2570" s="10"/>
      <c r="BC2570" s="10"/>
      <c r="BD2570" s="10"/>
      <c r="BE2570" s="10"/>
      <c r="BF2570" s="10"/>
      <c r="BG2570" s="10"/>
      <c r="BH2570" s="10"/>
      <c r="BI2570" s="10"/>
      <c r="BJ2570" s="10"/>
      <c r="BK2570" s="10"/>
      <c r="BL2570" s="10"/>
      <c r="BM2570" s="10"/>
      <c r="BN2570" s="10"/>
      <c r="BO2570" s="10"/>
      <c r="BP2570" s="10"/>
      <c r="BQ2570" s="10"/>
      <c r="BR2570" s="10"/>
      <c r="BS2570" s="10"/>
      <c r="BT2570" s="10"/>
      <c r="BU2570" s="10"/>
      <c r="BV2570" s="10"/>
      <c r="BW2570" s="10"/>
      <c r="BX2570" s="10"/>
      <c r="BY2570" s="10"/>
      <c r="BZ2570" s="10"/>
      <c r="CA2570" s="10"/>
      <c r="CB2570" s="10"/>
      <c r="CC2570" s="10"/>
      <c r="CD2570" s="10"/>
      <c r="CE2570" s="10"/>
      <c r="CF2570" s="10"/>
      <c r="CG2570" s="10"/>
      <c r="CH2570" s="10"/>
      <c r="CI2570" s="10"/>
      <c r="CJ2570" s="10"/>
      <c r="CK2570" s="10"/>
      <c r="CL2570" s="10"/>
      <c r="CM2570" s="10"/>
      <c r="CN2570" s="10"/>
      <c r="CO2570" s="10"/>
      <c r="CP2570" s="10"/>
      <c r="CQ2570" s="10"/>
      <c r="CR2570" s="10"/>
      <c r="CS2570" s="10"/>
      <c r="CT2570" s="10"/>
      <c r="CU2570" s="10"/>
      <c r="CV2570" s="10"/>
      <c r="CW2570" s="10"/>
      <c r="CX2570" s="10"/>
      <c r="CY2570" s="10"/>
      <c r="CZ2570" s="10"/>
      <c r="DA2570" s="10"/>
      <c r="DB2570" s="10"/>
      <c r="DC2570" s="10"/>
      <c r="DD2570" s="10"/>
      <c r="DE2570" s="10"/>
      <c r="DF2570" s="10"/>
      <c r="DG2570" s="10"/>
      <c r="DH2570" s="10"/>
      <c r="DI2570" s="10"/>
      <c r="DJ2570" s="10"/>
      <c r="DK2570" s="10"/>
      <c r="DL2570" s="10"/>
      <c r="DM2570" s="10"/>
      <c r="DN2570" s="10"/>
      <c r="DO2570" s="10"/>
      <c r="DP2570" s="10"/>
      <c r="DQ2570" s="10"/>
      <c r="DR2570" s="10"/>
      <c r="DS2570" s="10"/>
    </row>
    <row r="2571" spans="1:123" s="101" customFormat="1" ht="10.95" customHeight="1" x14ac:dyDescent="0.25">
      <c r="A2571" s="75" t="s">
        <v>348</v>
      </c>
      <c r="B2571" s="95" t="str">
        <f t="shared" si="720"/>
        <v>Bud02 2020,5016,'xpr006',0.000774864271507488</v>
      </c>
      <c r="C2571" s="96">
        <f t="shared" si="721"/>
        <v>2020</v>
      </c>
      <c r="D2571" s="96">
        <v>5016</v>
      </c>
      <c r="E2571" s="97" t="str">
        <f>IF(LEFT(H2571,1) = "x",H2571,F2571)</f>
        <v>xpr006</v>
      </c>
      <c r="F2571" s="90">
        <v>503000</v>
      </c>
      <c r="G2571" s="98">
        <f>IF(""="",1,SUBSTITUTE(SUBSTITUTE("","xxp","xpp"),"xppm13","xppm08"))</f>
        <v>1</v>
      </c>
      <c r="H2571" s="98" t="str">
        <f>IF("xpr006"="",1,"xpr006")</f>
        <v>xpr006</v>
      </c>
      <c r="I2571" s="98">
        <f>IF("Ewz"="",1,IF(LEFT("Ewz",1)&lt;&gt;"E","Ewz",1))</f>
        <v>1</v>
      </c>
      <c r="J2571" s="98" t="str">
        <f>IF("Ewz"="",1,IF(LEFT("Ewz",1)="E","Ewz",1))</f>
        <v>Ewz</v>
      </c>
      <c r="K2571" s="99" t="s">
        <v>358</v>
      </c>
      <c r="L2571" s="91">
        <v>5016</v>
      </c>
      <c r="M2571" s="100" t="str">
        <f>IF(LEFT($G2571,4)="xppm","*","")</f>
        <v/>
      </c>
      <c r="N2571" s="101" t="str">
        <f>UPPER(TRIM("          WORKMANS COMP INSURANCE"))</f>
        <v>WORKMANS COMP INSURANCE</v>
      </c>
      <c r="P2571" s="102" t="s">
        <v>359</v>
      </c>
      <c r="R2571" s="109">
        <f>IFERROR(IF(1*AB2571&gt;0,AB2571,V2571),V2571)</f>
        <v>7.7486427150748826E-4</v>
      </c>
      <c r="S2571" s="108"/>
      <c r="T2571" s="101">
        <f>IFERROR(IF(LEFT($G2571,4)="xppm",AD2571/VLOOKUP($G2571,$K$11:$Z$28,T$1,0),IF(LEFT($J2571,1)="E",AD2571/VLOOKUP($J2571,$K$11:$Z$28,T$1,0),AD2571/T$6)),"")</f>
        <v>7.6166756970344983E-4</v>
      </c>
      <c r="V2571" s="101">
        <f>IFERROR(IF(LEFT($G2571,4)="xppm",AF2571/VLOOKUP($G2571,$K$11:$Z$28,V$1,0),IF(LEFT($J2571,1)="E",AF2571/VLOOKUP($J2571,$K$11:$Z$28,V$1,0),AF2571/V$6)),"")</f>
        <v>7.7486427150748826E-4</v>
      </c>
      <c r="X2571" s="101">
        <f>IFERROR(IF(LEFT($G2571,4)="xppm",AH2571/VLOOKUP($G2571,$K$11:$Z$28,X$1,0),IF(LEFT($J2571,1)="E",AH2571/VLOOKUP($J2571,$K$11:$Z$28,X$1,0),AH2571/X$6)),"")</f>
        <v>4.6369787236276997E-4</v>
      </c>
      <c r="Z2571" s="101">
        <f>IFERROR(IF(LEFT($G2571,4)="xppm",AJ2571/VLOOKUP($G2571,$K$11:$Z$28,Z$1,0),IF(LEFT($J2571,1)="E",AJ2571/VLOOKUP($J2571,$K$11:$Z$28,Z$1,0),AJ2571/Z$6)),"")</f>
        <v>8.1115288943292986E-4</v>
      </c>
      <c r="AA2571" s="108"/>
      <c r="AB2571" s="99" t="str">
        <f>IFERROR(IF(LEFT($G2571,4)="xppm",AL2571/VLOOKUP($G2571,$K$11:$Z$28,AB$1,0),IF(LEFT($J2571,1)="E",AL2571/VLOOKUP($J2571,$K$11:$AB$28,AB$1,0),AL2571/AB$6)),"")</f>
        <v/>
      </c>
      <c r="AC2571" s="110"/>
      <c r="AD2571" s="14">
        <v>37832.25</v>
      </c>
      <c r="AE2571" s="14"/>
      <c r="AF2571" s="14">
        <v>113312.75</v>
      </c>
      <c r="AG2571" s="14"/>
      <c r="AH2571" s="14">
        <v>72482</v>
      </c>
      <c r="AI2571" s="14"/>
      <c r="AJ2571" s="14">
        <v>151332</v>
      </c>
      <c r="AK2571" s="65"/>
      <c r="AL2571" s="14">
        <v>0</v>
      </c>
      <c r="AM2571" s="65"/>
      <c r="AN2571" s="25">
        <v>12080.33</v>
      </c>
      <c r="AO2571" s="25">
        <v>12080.33</v>
      </c>
      <c r="AP2571" s="25">
        <v>12080.33</v>
      </c>
      <c r="AQ2571" s="25">
        <v>12610.75</v>
      </c>
      <c r="AR2571" s="25">
        <v>12610.75</v>
      </c>
      <c r="AS2571" s="25">
        <v>12610.75</v>
      </c>
      <c r="AT2571" s="25">
        <v>12426.75</v>
      </c>
      <c r="AU2571" s="25">
        <v>12610.75</v>
      </c>
      <c r="AV2571" s="25">
        <v>12610.75</v>
      </c>
      <c r="AW2571" s="25">
        <v>12610.75</v>
      </c>
      <c r="AX2571" s="25">
        <v>12610.75</v>
      </c>
      <c r="AY2571" s="25">
        <v>12610.75</v>
      </c>
      <c r="AZ2571" s="108"/>
      <c r="BA2571" s="10"/>
      <c r="BB2571" s="10"/>
      <c r="BC2571" s="10"/>
      <c r="BD2571" s="10"/>
      <c r="BE2571" s="10"/>
      <c r="BF2571" s="10"/>
      <c r="BG2571" s="10"/>
      <c r="BH2571" s="10"/>
      <c r="BI2571" s="10"/>
      <c r="BJ2571" s="10"/>
      <c r="BK2571" s="10"/>
      <c r="BL2571" s="10"/>
      <c r="BM2571" s="10"/>
      <c r="BN2571" s="10"/>
      <c r="BO2571" s="10"/>
      <c r="BP2571" s="10"/>
      <c r="BQ2571" s="10"/>
      <c r="BR2571" s="10"/>
      <c r="BS2571" s="10"/>
      <c r="BT2571" s="10"/>
      <c r="BU2571" s="10"/>
      <c r="BV2571" s="10"/>
      <c r="BW2571" s="10"/>
      <c r="BX2571" s="10"/>
      <c r="BY2571" s="10"/>
      <c r="BZ2571" s="10"/>
      <c r="CA2571" s="10"/>
      <c r="CB2571" s="10"/>
      <c r="CC2571" s="10"/>
      <c r="CD2571" s="10"/>
      <c r="CE2571" s="10"/>
      <c r="CF2571" s="10"/>
      <c r="CG2571" s="10"/>
      <c r="CH2571" s="10"/>
      <c r="CI2571" s="10"/>
      <c r="CJ2571" s="10"/>
      <c r="CK2571" s="10"/>
      <c r="CL2571" s="10"/>
      <c r="CM2571" s="10"/>
      <c r="CN2571" s="10"/>
      <c r="CO2571" s="10"/>
      <c r="CP2571" s="10"/>
      <c r="CQ2571" s="10"/>
      <c r="CR2571" s="10"/>
      <c r="CS2571" s="10"/>
      <c r="CT2571" s="10"/>
      <c r="CU2571" s="10"/>
      <c r="CV2571" s="10"/>
      <c r="CW2571" s="10"/>
      <c r="CX2571" s="10"/>
      <c r="CY2571" s="10"/>
      <c r="CZ2571" s="10"/>
      <c r="DA2571" s="10"/>
      <c r="DB2571" s="10"/>
      <c r="DC2571" s="10"/>
      <c r="DD2571" s="10"/>
      <c r="DE2571" s="10"/>
      <c r="DF2571" s="10"/>
      <c r="DG2571" s="10"/>
      <c r="DH2571" s="10"/>
      <c r="DI2571" s="10"/>
      <c r="DJ2571" s="10"/>
      <c r="DK2571" s="10"/>
      <c r="DL2571" s="10"/>
      <c r="DM2571" s="10"/>
      <c r="DN2571" s="10"/>
      <c r="DO2571" s="10"/>
      <c r="DP2571" s="10"/>
      <c r="DQ2571" s="10"/>
      <c r="DR2571" s="10"/>
      <c r="DS2571" s="10"/>
    </row>
    <row r="2572" spans="1:123" s="101" customFormat="1" ht="10.95" customHeight="1" x14ac:dyDescent="0.25">
      <c r="A2572" s="75" t="s">
        <v>348</v>
      </c>
      <c r="B2572" s="95" t="str">
        <f t="shared" si="720"/>
        <v>Bud02 2020,5016,'xpr004',0.000269884194382531</v>
      </c>
      <c r="C2572" s="96">
        <f t="shared" si="721"/>
        <v>2020</v>
      </c>
      <c r="D2572" s="96">
        <v>5016</v>
      </c>
      <c r="E2572" s="97" t="str">
        <f>IF(LEFT(H2572,1) = "x",H2572,F2572)</f>
        <v>xpr004</v>
      </c>
      <c r="F2572" s="90">
        <v>501500</v>
      </c>
      <c r="G2572" s="98">
        <f>IF(""="",1,SUBSTITUTE(SUBSTITUTE("","xxp","xpp"),"xppm13","xppm08"))</f>
        <v>1</v>
      </c>
      <c r="H2572" s="98" t="str">
        <f>IF("xpr004"="",1,"xpr004")</f>
        <v>xpr004</v>
      </c>
      <c r="I2572" s="98">
        <f>IF("Ewz"="",1,IF(LEFT("Ewz",1)&lt;&gt;"E","Ewz",1))</f>
        <v>1</v>
      </c>
      <c r="J2572" s="98" t="str">
        <f>IF("Ewz"="",1,IF(LEFT("Ewz",1)="E","Ewz",1))</f>
        <v>Ewz</v>
      </c>
      <c r="K2572" s="99" t="s">
        <v>360</v>
      </c>
      <c r="L2572" s="91">
        <v>5016</v>
      </c>
      <c r="M2572" s="100" t="str">
        <f>IF(LEFT($G2572,4)="xppm","*","")</f>
        <v/>
      </c>
      <c r="N2572" s="101" t="str">
        <f>UPPER(TRIM("          OTHER"))</f>
        <v>OTHER</v>
      </c>
      <c r="P2572" s="102" t="s">
        <v>356</v>
      </c>
      <c r="R2572" s="109">
        <f>IFERROR(IF(1*AB2572&gt;0,AB2572,V2572),V2572)</f>
        <v>2.6988419438253114E-4</v>
      </c>
      <c r="S2572" s="108"/>
      <c r="T2572" s="101">
        <f>IFERROR(IF(LEFT($G2572,4)="xppm",AD2572/VLOOKUP($G2572,$K$11:$Z$28,T$1,0),IF(LEFT($J2572,1)="E",AD2572/VLOOKUP($J2572,$K$11:$Z$28,T$1,0),AD2572/T$6)),"")</f>
        <v>1.7973238692036E-4</v>
      </c>
      <c r="V2572" s="101">
        <f>IFERROR(IF(LEFT($G2572,4)="xppm",AF2572/VLOOKUP($G2572,$K$11:$Z$28,V$1,0),IF(LEFT($J2572,1)="E",AF2572/VLOOKUP($J2572,$K$11:$Z$28,V$1,0),AF2572/V$6)),"")</f>
        <v>2.6988419438253114E-4</v>
      </c>
      <c r="X2572" s="101">
        <f>IFERROR(IF(LEFT($G2572,4)="xppm",AH2572/VLOOKUP($G2572,$K$11:$Z$28,X$1,0),IF(LEFT($J2572,1)="E",AH2572/VLOOKUP($J2572,$K$11:$Z$28,X$1,0),AH2572/X$6)),"")</f>
        <v>1.8439587363913978E-4</v>
      </c>
      <c r="Z2572" s="101">
        <f>IFERROR(IF(LEFT($G2572,4)="xppm",AJ2572/VLOOKUP($G2572,$K$11:$Z$28,Z$1,0),IF(LEFT($J2572,1)="E",AJ2572/VLOOKUP($J2572,$K$11:$Z$28,Z$1,0),AJ2572/Z$6)),"")</f>
        <v>1.9309182254203914E-4</v>
      </c>
      <c r="AA2572" s="108"/>
      <c r="AB2572" s="99" t="str">
        <f>IFERROR(IF(LEFT($G2572,4)="xppm",AL2572/VLOOKUP($G2572,$K$11:$Z$28,AB$1,0),IF(LEFT($J2572,1)="E",AL2572/VLOOKUP($J2572,$K$11:$AB$28,AB$1,0),AL2572/AB$6)),"")</f>
        <v/>
      </c>
      <c r="AC2572" s="110"/>
      <c r="AD2572" s="14">
        <v>8927.36</v>
      </c>
      <c r="AE2572" s="14"/>
      <c r="AF2572" s="14">
        <v>39466.68</v>
      </c>
      <c r="AG2572" s="14"/>
      <c r="AH2572" s="14">
        <v>28823.47</v>
      </c>
      <c r="AI2572" s="14"/>
      <c r="AJ2572" s="14">
        <v>36024</v>
      </c>
      <c r="AK2572" s="65"/>
      <c r="AL2572" s="14">
        <v>0</v>
      </c>
      <c r="AM2572" s="65"/>
      <c r="AN2572" s="25">
        <v>6719.09</v>
      </c>
      <c r="AO2572" s="25">
        <v>5824.24</v>
      </c>
      <c r="AP2572" s="25">
        <v>4767.38</v>
      </c>
      <c r="AQ2572" s="25">
        <v>5516.38</v>
      </c>
      <c r="AR2572" s="25">
        <v>7454.51</v>
      </c>
      <c r="AS2572" s="25">
        <v>4209.1099999999997</v>
      </c>
      <c r="AT2572" s="25">
        <v>5176.5</v>
      </c>
      <c r="AU2572" s="25">
        <v>5467.35</v>
      </c>
      <c r="AV2572" s="25">
        <v>2715.47</v>
      </c>
      <c r="AW2572" s="25">
        <v>3438.39</v>
      </c>
      <c r="AX2572" s="25">
        <v>2663.1</v>
      </c>
      <c r="AY2572" s="25">
        <v>2825.87</v>
      </c>
      <c r="AZ2572" s="108"/>
      <c r="BA2572" s="10"/>
      <c r="BB2572" s="10"/>
      <c r="BC2572" s="10"/>
      <c r="BD2572" s="10"/>
      <c r="BE2572" s="10"/>
      <c r="BF2572" s="10"/>
      <c r="BG2572" s="10"/>
      <c r="BH2572" s="10"/>
      <c r="BI2572" s="10"/>
      <c r="BJ2572" s="10"/>
      <c r="BK2572" s="10"/>
      <c r="BL2572" s="10"/>
      <c r="BM2572" s="10"/>
      <c r="BN2572" s="10"/>
      <c r="BO2572" s="10"/>
      <c r="BP2572" s="10"/>
      <c r="BQ2572" s="10"/>
      <c r="BR2572" s="10"/>
      <c r="BS2572" s="10"/>
      <c r="BT2572" s="10"/>
      <c r="BU2572" s="10"/>
      <c r="BV2572" s="10"/>
      <c r="BW2572" s="10"/>
      <c r="BX2572" s="10"/>
      <c r="BY2572" s="10"/>
      <c r="BZ2572" s="10"/>
      <c r="CA2572" s="10"/>
      <c r="CB2572" s="10"/>
      <c r="CC2572" s="10"/>
      <c r="CD2572" s="10"/>
      <c r="CE2572" s="10"/>
      <c r="CF2572" s="10"/>
      <c r="CG2572" s="10"/>
      <c r="CH2572" s="10"/>
      <c r="CI2572" s="10"/>
      <c r="CJ2572" s="10"/>
      <c r="CK2572" s="10"/>
      <c r="CL2572" s="10"/>
      <c r="CM2572" s="10"/>
      <c r="CN2572" s="10"/>
      <c r="CO2572" s="10"/>
      <c r="CP2572" s="10"/>
      <c r="CQ2572" s="10"/>
      <c r="CR2572" s="10"/>
      <c r="CS2572" s="10"/>
      <c r="CT2572" s="10"/>
      <c r="CU2572" s="10"/>
      <c r="CV2572" s="10"/>
      <c r="CW2572" s="10"/>
      <c r="CX2572" s="10"/>
      <c r="CY2572" s="10"/>
      <c r="CZ2572" s="10"/>
      <c r="DA2572" s="10"/>
      <c r="DB2572" s="10"/>
      <c r="DC2572" s="10"/>
      <c r="DD2572" s="10"/>
      <c r="DE2572" s="10"/>
      <c r="DF2572" s="10"/>
      <c r="DG2572" s="10"/>
      <c r="DH2572" s="10"/>
      <c r="DI2572" s="10"/>
      <c r="DJ2572" s="10"/>
      <c r="DK2572" s="10"/>
      <c r="DL2572" s="10"/>
      <c r="DM2572" s="10"/>
      <c r="DN2572" s="10"/>
      <c r="DO2572" s="10"/>
      <c r="DP2572" s="10"/>
      <c r="DQ2572" s="10"/>
      <c r="DR2572" s="10"/>
      <c r="DS2572" s="10"/>
    </row>
    <row r="2573" spans="1:123" ht="4.05" customHeight="1" x14ac:dyDescent="0.25">
      <c r="A2573" s="75" t="s">
        <v>348</v>
      </c>
      <c r="E2573" s="111"/>
      <c r="F2573" s="112"/>
      <c r="T2573" s="25"/>
      <c r="U2573" s="25"/>
      <c r="V2573" s="25"/>
      <c r="W2573" s="25"/>
      <c r="X2573" s="25"/>
      <c r="Y2573" s="25"/>
      <c r="Z2573" s="25"/>
      <c r="AA2573" s="25"/>
      <c r="AB2573" s="14"/>
      <c r="AC2573" s="14"/>
    </row>
    <row r="2574" spans="1:123" s="86" customFormat="1" ht="15" customHeight="1" x14ac:dyDescent="0.25">
      <c r="A2574" s="75" t="s">
        <v>348</v>
      </c>
      <c r="B2574" s="80"/>
      <c r="C2574" s="80"/>
      <c r="D2574" s="80"/>
      <c r="E2574" s="81"/>
      <c r="F2574" s="82"/>
      <c r="G2574" s="81"/>
      <c r="H2574" s="81"/>
      <c r="I2574" s="81"/>
      <c r="J2574" s="81"/>
      <c r="K2574" s="81"/>
      <c r="L2574" s="83">
        <f>L2575</f>
        <v>5016</v>
      </c>
      <c r="M2574" s="84" t="s">
        <v>361</v>
      </c>
      <c r="N2574" s="84"/>
      <c r="O2574" s="84"/>
      <c r="P2574" s="84"/>
      <c r="Q2574" s="84"/>
      <c r="R2574" s="84"/>
      <c r="S2574" s="84"/>
      <c r="T2574" s="84"/>
      <c r="U2574" s="84"/>
      <c r="V2574" s="84"/>
      <c r="W2574" s="84"/>
      <c r="X2574" s="84"/>
      <c r="Y2574" s="84"/>
      <c r="Z2574" s="84"/>
      <c r="AA2574" s="84"/>
      <c r="AB2574" s="81"/>
      <c r="AC2574" s="81"/>
      <c r="AD2574" s="14"/>
      <c r="AE2574" s="14"/>
      <c r="AF2574" s="14"/>
      <c r="AG2574" s="14"/>
      <c r="AH2574" s="14"/>
      <c r="AI2574" s="14"/>
      <c r="AJ2574" s="14"/>
      <c r="AK2574" s="14"/>
      <c r="AL2574" s="14"/>
      <c r="AM2574" s="14"/>
      <c r="AN2574" s="85"/>
      <c r="AO2574" s="85"/>
      <c r="AP2574" s="85"/>
      <c r="AQ2574" s="85"/>
      <c r="AR2574" s="85"/>
      <c r="AS2574" s="85"/>
      <c r="AT2574" s="85"/>
      <c r="AU2574" s="85"/>
      <c r="AV2574" s="85"/>
      <c r="AW2574" s="85"/>
      <c r="AX2574" s="85"/>
      <c r="AY2574" s="85"/>
      <c r="AZ2574" s="84"/>
      <c r="BA2574" s="10"/>
      <c r="BB2574" s="10"/>
      <c r="BC2574" s="10"/>
      <c r="BD2574" s="10"/>
      <c r="BE2574" s="10"/>
      <c r="BF2574" s="10"/>
      <c r="BG2574" s="10"/>
      <c r="BH2574" s="10"/>
      <c r="BI2574" s="10"/>
      <c r="BJ2574" s="10"/>
      <c r="BK2574" s="10"/>
      <c r="BL2574" s="10"/>
      <c r="BM2574" s="10"/>
      <c r="BN2574" s="10"/>
      <c r="BO2574" s="10"/>
      <c r="BP2574" s="10"/>
      <c r="BQ2574" s="10"/>
      <c r="BR2574" s="10"/>
      <c r="BS2574" s="10"/>
      <c r="BT2574" s="10"/>
      <c r="BU2574" s="10"/>
      <c r="BV2574" s="10"/>
      <c r="BW2574" s="10"/>
      <c r="BX2574" s="10"/>
      <c r="BY2574" s="10"/>
      <c r="BZ2574" s="10"/>
      <c r="CA2574" s="10"/>
      <c r="CB2574" s="10"/>
      <c r="CC2574" s="10"/>
      <c r="CD2574" s="10"/>
      <c r="CE2574" s="10"/>
      <c r="CF2574" s="10"/>
      <c r="CG2574" s="10"/>
      <c r="CH2574" s="10"/>
      <c r="CI2574" s="10"/>
      <c r="CJ2574" s="10"/>
      <c r="CK2574" s="10"/>
      <c r="CL2574" s="10"/>
      <c r="CM2574" s="10"/>
      <c r="CN2574" s="10"/>
      <c r="CO2574" s="10"/>
      <c r="CP2574" s="10"/>
      <c r="CQ2574" s="10"/>
      <c r="CR2574" s="10"/>
      <c r="CS2574" s="10"/>
      <c r="CT2574" s="10"/>
      <c r="CU2574" s="10"/>
      <c r="CV2574" s="10"/>
      <c r="CW2574" s="10"/>
      <c r="CX2574" s="10"/>
      <c r="CY2574" s="10"/>
      <c r="CZ2574" s="10"/>
      <c r="DA2574" s="10"/>
      <c r="DB2574" s="10"/>
      <c r="DC2574" s="10"/>
      <c r="DD2574" s="10"/>
      <c r="DE2574" s="10"/>
      <c r="DF2574" s="10"/>
      <c r="DG2574" s="10"/>
      <c r="DH2574" s="10"/>
      <c r="DI2574" s="10"/>
      <c r="DJ2574" s="10"/>
      <c r="DK2574" s="10"/>
      <c r="DL2574" s="10"/>
      <c r="DM2574" s="10"/>
      <c r="DN2574" s="10"/>
      <c r="DO2574" s="10"/>
      <c r="DP2574" s="10"/>
      <c r="DQ2574" s="10"/>
      <c r="DR2574" s="10"/>
      <c r="DS2574" s="10"/>
    </row>
    <row r="2575" spans="1:123" s="101" customFormat="1" ht="10.95" customHeight="1" x14ac:dyDescent="0.25">
      <c r="A2575" s="75" t="s">
        <v>348</v>
      </c>
      <c r="B2575" s="95" t="str">
        <f t="shared" ref="B2575" si="722">IF(E2575&gt;0,"Bud02 " &amp; C2575 &amp;","&amp;D2575&amp;",'"&amp;E2575&amp;"',"&amp;1*R2575)</f>
        <v>Bud02 2020,5016,'xhnm06',0.0133614907440798</v>
      </c>
      <c r="C2575" s="96">
        <f t="shared" ref="C2575" si="723">$E$5</f>
        <v>2020</v>
      </c>
      <c r="D2575" s="96">
        <v>5016</v>
      </c>
      <c r="E2575" s="97" t="str">
        <f>IF(LEFT(H2575,1) = "x",H2575,F2575)</f>
        <v>xhnm06</v>
      </c>
      <c r="F2575" s="90">
        <v>506500</v>
      </c>
      <c r="G2575" s="98">
        <f>IF(""="",1,SUBSTITUTE(SUBSTITUTE("","xxp","xpp"),"xppm13","xppm08"))</f>
        <v>1</v>
      </c>
      <c r="H2575" s="98" t="str">
        <f>IF("xhnm06"="",1,"xhnm06")</f>
        <v>xhnm06</v>
      </c>
      <c r="I2575" s="98">
        <f>IF("E120z"="",1,IF(LEFT("E120z",1)&lt;&gt;"E","E120z",1))</f>
        <v>1</v>
      </c>
      <c r="J2575" s="98" t="str">
        <f>IF("E120z"="",1,IF(LEFT("E120z",1)="E","E120z",1))</f>
        <v>E120z</v>
      </c>
      <c r="K2575" s="99" t="s">
        <v>362</v>
      </c>
      <c r="L2575" s="91">
        <v>5016</v>
      </c>
      <c r="M2575" s="100" t="str">
        <f>IF(LEFT($G2575,4)="xppm","*","")</f>
        <v/>
      </c>
      <c r="N2575" s="101" t="str">
        <f>UPPER(TRIM("          HOUSE THERAPY - MEDICARE B"))</f>
        <v>HOUSE THERAPY - MEDICARE B</v>
      </c>
      <c r="P2575" s="102" t="s">
        <v>356</v>
      </c>
      <c r="R2575" s="109">
        <f>IFERROR(IF(1*AB2575&gt;0,AB2575,V2575),V2575)</f>
        <v>1.3361490744079763E-2</v>
      </c>
      <c r="S2575" s="108"/>
      <c r="T2575" s="101">
        <f>IFERROR(IF(LEFT($G2575,4)="xppm",AD2575/VLOOKUP($G2575,$K$11:$Z$28,T$1,0),IF(LEFT($J2575,1)="E",AD2575/VLOOKUP($J2575,$K$11:$Z$28,T$1,0),AD2575/T$6)),"")</f>
        <v>1.467505242828749E-2</v>
      </c>
      <c r="V2575" s="101">
        <f>IFERROR(IF(LEFT($G2575,4)="xppm",AF2575/VLOOKUP($G2575,$K$11:$Z$28,V$1,0),IF(LEFT($J2575,1)="E",AF2575/VLOOKUP($J2575,$K$11:$Z$28,V$1,0),AF2575/V$6)),"")</f>
        <v>1.3361490744079763E-2</v>
      </c>
      <c r="X2575" s="101">
        <f>IFERROR(IF(LEFT($G2575,4)="xppm",AH2575/VLOOKUP($G2575,$K$11:$Z$28,X$1,0),IF(LEFT($J2575,1)="E",AH2575/VLOOKUP($J2575,$K$11:$Z$28,X$1,0),AH2575/X$6)),"")</f>
        <v>0</v>
      </c>
      <c r="Z2575" s="101">
        <f>IFERROR(IF(LEFT($G2575,4)="xppm",AJ2575/VLOOKUP($G2575,$K$11:$Z$28,Z$1,0),IF(LEFT($J2575,1)="E",AJ2575/VLOOKUP($J2575,$K$11:$Z$28,Z$1,0),AJ2575/Z$6)),"")</f>
        <v>2.7829260866964658E-2</v>
      </c>
      <c r="AA2575" s="108"/>
      <c r="AB2575" s="99" t="str">
        <f>IFERROR(IF(LEFT($G2575,4)="xppm",AL2575/VLOOKUP($G2575,$K$11:$Z$28,AB$1,0),IF(LEFT($J2575,1)="E",AL2575/VLOOKUP($J2575,$K$11:$AB$28,AB$1,0),AL2575/AB$6)),"")</f>
        <v/>
      </c>
      <c r="AC2575" s="110"/>
      <c r="AD2575" s="14">
        <v>53086.28</v>
      </c>
      <c r="AE2575" s="14"/>
      <c r="AF2575" s="14">
        <v>138273.26999999999</v>
      </c>
      <c r="AG2575" s="14"/>
      <c r="AH2575" s="14"/>
      <c r="AI2575" s="14"/>
      <c r="AJ2575" s="14">
        <v>279329.14199999999</v>
      </c>
      <c r="AK2575" s="65"/>
      <c r="AL2575" s="14">
        <v>0</v>
      </c>
      <c r="AM2575" s="65"/>
      <c r="AN2575" s="25"/>
      <c r="AO2575" s="25"/>
      <c r="AP2575" s="25"/>
      <c r="AQ2575" s="25">
        <v>19653.25</v>
      </c>
      <c r="AR2575" s="25">
        <v>26914.76</v>
      </c>
      <c r="AS2575" s="25">
        <v>14975.03</v>
      </c>
      <c r="AT2575" s="25">
        <v>6639.3</v>
      </c>
      <c r="AU2575" s="25">
        <v>5783.25</v>
      </c>
      <c r="AV2575" s="25">
        <v>11221.4</v>
      </c>
      <c r="AW2575" s="25">
        <v>9556.17</v>
      </c>
      <c r="AX2575" s="25">
        <v>14013.97</v>
      </c>
      <c r="AY2575" s="25">
        <v>29516.14</v>
      </c>
      <c r="AZ2575" s="108"/>
      <c r="BA2575" s="10"/>
      <c r="BB2575" s="10"/>
      <c r="BC2575" s="10"/>
      <c r="BD2575" s="10"/>
      <c r="BE2575" s="10"/>
      <c r="BF2575" s="10"/>
      <c r="BG2575" s="10"/>
      <c r="BH2575" s="10"/>
      <c r="BI2575" s="10"/>
      <c r="BJ2575" s="10"/>
      <c r="BK2575" s="10"/>
      <c r="BL2575" s="10"/>
      <c r="BM2575" s="10"/>
      <c r="BN2575" s="10"/>
      <c r="BO2575" s="10"/>
      <c r="BP2575" s="10"/>
      <c r="BQ2575" s="10"/>
      <c r="BR2575" s="10"/>
      <c r="BS2575" s="10"/>
      <c r="BT2575" s="10"/>
      <c r="BU2575" s="10"/>
      <c r="BV2575" s="10"/>
      <c r="BW2575" s="10"/>
      <c r="BX2575" s="10"/>
      <c r="BY2575" s="10"/>
      <c r="BZ2575" s="10"/>
      <c r="CA2575" s="10"/>
      <c r="CB2575" s="10"/>
      <c r="CC2575" s="10"/>
      <c r="CD2575" s="10"/>
      <c r="CE2575" s="10"/>
      <c r="CF2575" s="10"/>
      <c r="CG2575" s="10"/>
      <c r="CH2575" s="10"/>
      <c r="CI2575" s="10"/>
      <c r="CJ2575" s="10"/>
      <c r="CK2575" s="10"/>
      <c r="CL2575" s="10"/>
      <c r="CM2575" s="10"/>
      <c r="CN2575" s="10"/>
      <c r="CO2575" s="10"/>
      <c r="CP2575" s="10"/>
      <c r="CQ2575" s="10"/>
      <c r="CR2575" s="10"/>
      <c r="CS2575" s="10"/>
      <c r="CT2575" s="10"/>
      <c r="CU2575" s="10"/>
      <c r="CV2575" s="10"/>
      <c r="CW2575" s="10"/>
      <c r="CX2575" s="10"/>
      <c r="CY2575" s="10"/>
      <c r="CZ2575" s="10"/>
      <c r="DA2575" s="10"/>
      <c r="DB2575" s="10"/>
      <c r="DC2575" s="10"/>
      <c r="DD2575" s="10"/>
      <c r="DE2575" s="10"/>
      <c r="DF2575" s="10"/>
      <c r="DG2575" s="10"/>
      <c r="DH2575" s="10"/>
      <c r="DI2575" s="10"/>
      <c r="DJ2575" s="10"/>
      <c r="DK2575" s="10"/>
      <c r="DL2575" s="10"/>
      <c r="DM2575" s="10"/>
      <c r="DN2575" s="10"/>
      <c r="DO2575" s="10"/>
      <c r="DP2575" s="10"/>
      <c r="DQ2575" s="10"/>
      <c r="DR2575" s="10"/>
      <c r="DS2575" s="10"/>
    </row>
    <row r="2576" spans="1:123" s="101" customFormat="1" ht="10.95" customHeight="1" x14ac:dyDescent="0.25">
      <c r="A2576" s="75" t="s">
        <v>348</v>
      </c>
      <c r="B2576" s="95" t="str">
        <f>IF(E2576&gt;0,"Bud02 " &amp; C2576 &amp;","&amp;D2576&amp;",'"&amp;E2576&amp;"',"&amp;1*R2576)</f>
        <v>Bud02 2020,5016,'508100',864.3</v>
      </c>
      <c r="C2576" s="96">
        <f>$E$5</f>
        <v>2020</v>
      </c>
      <c r="D2576" s="96">
        <v>5016</v>
      </c>
      <c r="E2576" s="97">
        <f>IF(LEFT(H2576,1) = "x",H2576,F2576)</f>
        <v>508100</v>
      </c>
      <c r="F2576" s="90">
        <v>508100</v>
      </c>
      <c r="G2576" s="98">
        <f>IF(""="",1,SUBSTITUTE(SUBSTITUTE("","xxp","xpp"),"xppm13","xppm08"))</f>
        <v>1</v>
      </c>
      <c r="H2576" s="98">
        <f>IF(""="",1,"")</f>
        <v>1</v>
      </c>
      <c r="I2576" s="98">
        <f>IF(""="",1,IF(LEFT("",1)&lt;&gt;"E","",1))</f>
        <v>1</v>
      </c>
      <c r="J2576" s="98">
        <f>IF(""="",1,IF(LEFT("",1)="E","",1))</f>
        <v>1</v>
      </c>
      <c r="K2576" s="99" t="s">
        <v>363</v>
      </c>
      <c r="L2576" s="91">
        <v>5016</v>
      </c>
      <c r="M2576" s="100" t="str">
        <f>IF(LEFT($G2576,4)="xppm","*","")</f>
        <v/>
      </c>
      <c r="N2576" s="101" t="str">
        <f>UPPER(TRIM("          HOUSE THERAPY - REHAB SUPPLIES"))</f>
        <v>HOUSE THERAPY - REHAB SUPPLIES</v>
      </c>
      <c r="P2576" s="102" t="s">
        <v>356</v>
      </c>
      <c r="R2576" s="109">
        <f>IFERROR(IF(1*AB2576&gt;0,AB2576,V2576),V2576)</f>
        <v>864.3</v>
      </c>
      <c r="S2576" s="108"/>
      <c r="T2576" s="101">
        <f>IFERROR(IF(LEFT($G2576,4)="xppm",AD2576/VLOOKUP($G2576,$K$11:$Z$28,T$1,0),IF(LEFT($J2576,1)="E",AD2576/VLOOKUP($J2576,$K$11:$Z$28,T$1,0),AD2576/T$6)),"")</f>
        <v>1657.1033333333335</v>
      </c>
      <c r="V2576" s="101">
        <f>IFERROR(IF(LEFT($G2576,4)="xppm",AF2576/VLOOKUP($G2576,$K$11:$Z$28,V$1,0),IF(LEFT($J2576,1)="E",AF2576/VLOOKUP($J2576,$K$11:$Z$28,V$1,0),AF2576/V$6)),"")</f>
        <v>864.3</v>
      </c>
      <c r="X2576" s="101">
        <f>IFERROR(IF(LEFT($G2576,4)="xppm",AH2576/VLOOKUP($G2576,$K$11:$Z$28,X$1,0),IF(LEFT($J2576,1)="E",AH2576/VLOOKUP($J2576,$K$11:$Z$28,X$1,0),AH2576/X$6)),"")</f>
        <v>399.84083333333336</v>
      </c>
      <c r="Z2576" s="101">
        <f>IFERROR(IF(LEFT($G2576,4)="xppm",AJ2576/VLOOKUP($G2576,$K$11:$Z$28,Z$1,0),IF(LEFT($J2576,1)="E",AJ2576/VLOOKUP($J2576,$K$11:$Z$28,Z$1,0),AJ2576/Z$6)),"")</f>
        <v>0</v>
      </c>
      <c r="AA2576" s="108"/>
      <c r="AB2576" s="99">
        <f>IFERROR(IF(LEFT($G2576,4)="xppm",AL2576/VLOOKUP($G2576,$K$11:$Z$28,AB$1,0),IF(LEFT($J2576,1)="E",AL2576/VLOOKUP($J2576,$K$11:$AB$28,AB$1,0),AL2576/AB$6)),"")</f>
        <v>0</v>
      </c>
      <c r="AC2576" s="110"/>
      <c r="AD2576" s="14">
        <v>4971.3100000000004</v>
      </c>
      <c r="AE2576" s="14"/>
      <c r="AF2576" s="14">
        <v>7778.7</v>
      </c>
      <c r="AG2576" s="14"/>
      <c r="AH2576" s="14">
        <v>4798.09</v>
      </c>
      <c r="AI2576" s="14"/>
      <c r="AJ2576" s="14"/>
      <c r="AK2576" s="65"/>
      <c r="AL2576" s="14"/>
      <c r="AM2576" s="65"/>
      <c r="AN2576" s="25">
        <v>189.71</v>
      </c>
      <c r="AO2576" s="25">
        <v>39.18</v>
      </c>
      <c r="AP2576" s="25">
        <v>2948.76</v>
      </c>
      <c r="AQ2576" s="25">
        <v>0</v>
      </c>
      <c r="AR2576" s="25">
        <v>487.47</v>
      </c>
      <c r="AS2576" s="25">
        <v>60.4</v>
      </c>
      <c r="AT2576" s="25">
        <v>247</v>
      </c>
      <c r="AU2576" s="25">
        <v>862.58</v>
      </c>
      <c r="AV2576" s="25">
        <v>1149.94</v>
      </c>
      <c r="AW2576" s="25">
        <v>2549.89</v>
      </c>
      <c r="AX2576" s="25">
        <v>1632.33</v>
      </c>
      <c r="AY2576" s="25">
        <v>789.09</v>
      </c>
      <c r="AZ2576" s="108"/>
      <c r="BA2576" s="10"/>
      <c r="BB2576" s="10"/>
      <c r="BC2576" s="10"/>
      <c r="BD2576" s="10"/>
      <c r="BE2576" s="10"/>
      <c r="BF2576" s="10"/>
      <c r="BG2576" s="10"/>
      <c r="BH2576" s="10"/>
      <c r="BI2576" s="10"/>
      <c r="BJ2576" s="10"/>
      <c r="BK2576" s="10"/>
      <c r="BL2576" s="10"/>
      <c r="BM2576" s="10"/>
      <c r="BN2576" s="10"/>
      <c r="BO2576" s="10"/>
      <c r="BP2576" s="10"/>
      <c r="BQ2576" s="10"/>
      <c r="BR2576" s="10"/>
      <c r="BS2576" s="10"/>
      <c r="BT2576" s="10"/>
      <c r="BU2576" s="10"/>
      <c r="BV2576" s="10"/>
      <c r="BW2576" s="10"/>
      <c r="BX2576" s="10"/>
      <c r="BY2576" s="10"/>
      <c r="BZ2576" s="10"/>
      <c r="CA2576" s="10"/>
      <c r="CB2576" s="10"/>
      <c r="CC2576" s="10"/>
      <c r="CD2576" s="10"/>
      <c r="CE2576" s="10"/>
      <c r="CF2576" s="10"/>
      <c r="CG2576" s="10"/>
      <c r="CH2576" s="10"/>
      <c r="CI2576" s="10"/>
      <c r="CJ2576" s="10"/>
      <c r="CK2576" s="10"/>
      <c r="CL2576" s="10"/>
      <c r="CM2576" s="10"/>
      <c r="CN2576" s="10"/>
      <c r="CO2576" s="10"/>
      <c r="CP2576" s="10"/>
      <c r="CQ2576" s="10"/>
      <c r="CR2576" s="10"/>
      <c r="CS2576" s="10"/>
      <c r="CT2576" s="10"/>
      <c r="CU2576" s="10"/>
      <c r="CV2576" s="10"/>
      <c r="CW2576" s="10"/>
      <c r="CX2576" s="10"/>
      <c r="CY2576" s="10"/>
      <c r="CZ2576" s="10"/>
      <c r="DA2576" s="10"/>
      <c r="DB2576" s="10"/>
      <c r="DC2576" s="10"/>
      <c r="DD2576" s="10"/>
      <c r="DE2576" s="10"/>
      <c r="DF2576" s="10"/>
      <c r="DG2576" s="10"/>
      <c r="DH2576" s="10"/>
      <c r="DI2576" s="10"/>
      <c r="DJ2576" s="10"/>
      <c r="DK2576" s="10"/>
      <c r="DL2576" s="10"/>
      <c r="DM2576" s="10"/>
      <c r="DN2576" s="10"/>
      <c r="DO2576" s="10"/>
      <c r="DP2576" s="10"/>
      <c r="DQ2576" s="10"/>
      <c r="DR2576" s="10"/>
      <c r="DS2576" s="10"/>
    </row>
    <row r="2577" spans="1:123" ht="4.05" customHeight="1" x14ac:dyDescent="0.25">
      <c r="A2577" s="75" t="s">
        <v>348</v>
      </c>
      <c r="E2577" s="111"/>
      <c r="F2577" s="112"/>
      <c r="T2577" s="25"/>
      <c r="U2577" s="25"/>
      <c r="V2577" s="25"/>
      <c r="W2577" s="25"/>
      <c r="X2577" s="25"/>
      <c r="Y2577" s="25"/>
      <c r="Z2577" s="25"/>
      <c r="AA2577" s="25"/>
      <c r="AB2577" s="14"/>
      <c r="AC2577" s="14"/>
    </row>
    <row r="2578" spans="1:123" s="86" customFormat="1" ht="15" customHeight="1" x14ac:dyDescent="0.25">
      <c r="A2578" s="75" t="s">
        <v>348</v>
      </c>
      <c r="B2578" s="80"/>
      <c r="C2578" s="80"/>
      <c r="D2578" s="80"/>
      <c r="E2578" s="81"/>
      <c r="F2578" s="82"/>
      <c r="G2578" s="81"/>
      <c r="H2578" s="81"/>
      <c r="I2578" s="81"/>
      <c r="J2578" s="81"/>
      <c r="K2578" s="81"/>
      <c r="L2578" s="83">
        <f>L2579</f>
        <v>5016</v>
      </c>
      <c r="M2578" s="84" t="s">
        <v>364</v>
      </c>
      <c r="N2578" s="84"/>
      <c r="O2578" s="84"/>
      <c r="P2578" s="84"/>
      <c r="Q2578" s="84"/>
      <c r="R2578" s="84"/>
      <c r="S2578" s="84"/>
      <c r="T2578" s="84"/>
      <c r="U2578" s="84"/>
      <c r="V2578" s="84"/>
      <c r="W2578" s="84"/>
      <c r="X2578" s="84"/>
      <c r="Y2578" s="84"/>
      <c r="Z2578" s="84"/>
      <c r="AA2578" s="84"/>
      <c r="AB2578" s="81"/>
      <c r="AC2578" s="81"/>
      <c r="AD2578" s="14"/>
      <c r="AE2578" s="14"/>
      <c r="AF2578" s="14"/>
      <c r="AG2578" s="14"/>
      <c r="AH2578" s="14"/>
      <c r="AI2578" s="14"/>
      <c r="AJ2578" s="14"/>
      <c r="AK2578" s="14"/>
      <c r="AL2578" s="14"/>
      <c r="AM2578" s="14"/>
      <c r="AN2578" s="85"/>
      <c r="AO2578" s="85"/>
      <c r="AP2578" s="85"/>
      <c r="AQ2578" s="85"/>
      <c r="AR2578" s="85"/>
      <c r="AS2578" s="85"/>
      <c r="AT2578" s="85"/>
      <c r="AU2578" s="85"/>
      <c r="AV2578" s="85"/>
      <c r="AW2578" s="85"/>
      <c r="AX2578" s="85"/>
      <c r="AY2578" s="85"/>
      <c r="AZ2578" s="84"/>
      <c r="BA2578" s="10"/>
      <c r="BB2578" s="10"/>
      <c r="BC2578" s="10"/>
      <c r="BD2578" s="10"/>
      <c r="BE2578" s="10"/>
      <c r="BF2578" s="10"/>
      <c r="BG2578" s="10"/>
      <c r="BH2578" s="10"/>
      <c r="BI2578" s="10"/>
      <c r="BJ2578" s="10"/>
      <c r="BK2578" s="10"/>
      <c r="BL2578" s="10"/>
      <c r="BM2578" s="10"/>
      <c r="BN2578" s="10"/>
      <c r="BO2578" s="10"/>
      <c r="BP2578" s="10"/>
      <c r="BQ2578" s="10"/>
      <c r="BR2578" s="10"/>
      <c r="BS2578" s="10"/>
      <c r="BT2578" s="10"/>
      <c r="BU2578" s="10"/>
      <c r="BV2578" s="10"/>
      <c r="BW2578" s="10"/>
      <c r="BX2578" s="10"/>
      <c r="BY2578" s="10"/>
      <c r="BZ2578" s="10"/>
      <c r="CA2578" s="10"/>
      <c r="CB2578" s="10"/>
      <c r="CC2578" s="10"/>
      <c r="CD2578" s="10"/>
      <c r="CE2578" s="10"/>
      <c r="CF2578" s="10"/>
      <c r="CG2578" s="10"/>
      <c r="CH2578" s="10"/>
      <c r="CI2578" s="10"/>
      <c r="CJ2578" s="10"/>
      <c r="CK2578" s="10"/>
      <c r="CL2578" s="10"/>
      <c r="CM2578" s="10"/>
      <c r="CN2578" s="10"/>
      <c r="CO2578" s="10"/>
      <c r="CP2578" s="10"/>
      <c r="CQ2578" s="10"/>
      <c r="CR2578" s="10"/>
      <c r="CS2578" s="10"/>
      <c r="CT2578" s="10"/>
      <c r="CU2578" s="10"/>
      <c r="CV2578" s="10"/>
      <c r="CW2578" s="10"/>
      <c r="CX2578" s="10"/>
      <c r="CY2578" s="10"/>
      <c r="CZ2578" s="10"/>
      <c r="DA2578" s="10"/>
      <c r="DB2578" s="10"/>
      <c r="DC2578" s="10"/>
      <c r="DD2578" s="10"/>
      <c r="DE2578" s="10"/>
      <c r="DF2578" s="10"/>
      <c r="DG2578" s="10"/>
      <c r="DH2578" s="10"/>
      <c r="DI2578" s="10"/>
      <c r="DJ2578" s="10"/>
      <c r="DK2578" s="10"/>
      <c r="DL2578" s="10"/>
      <c r="DM2578" s="10"/>
      <c r="DN2578" s="10"/>
      <c r="DO2578" s="10"/>
      <c r="DP2578" s="10"/>
      <c r="DQ2578" s="10"/>
      <c r="DR2578" s="10"/>
      <c r="DS2578" s="10"/>
    </row>
    <row r="2579" spans="1:123" s="101" customFormat="1" ht="10.95" customHeight="1" x14ac:dyDescent="0.25">
      <c r="A2579" s="75" t="s">
        <v>348</v>
      </c>
      <c r="B2579" s="95" t="str">
        <f t="shared" ref="B2579" si="724">IF(E2579&gt;0,"Bud02 " &amp; C2579 &amp;","&amp;D2579&amp;",'"&amp;E2579&amp;"',"&amp;1*R2579)</f>
        <v>Bud02 2020,5016,'xdit02',0</v>
      </c>
      <c r="C2579" s="96">
        <f t="shared" ref="C2579" si="725">$E$5</f>
        <v>2020</v>
      </c>
      <c r="D2579" s="96">
        <v>5016</v>
      </c>
      <c r="E2579" s="97" t="str">
        <f>IF(LEFT(H2579,1) = "x",H2579,F2579)</f>
        <v>xdit02</v>
      </c>
      <c r="F2579" s="90">
        <v>530400</v>
      </c>
      <c r="G2579" s="98" t="str">
        <f>IF("xppm02"="",1,SUBSTITUTE(SUBSTITUTE("xppm02","xxp","xpp"),"xppm13","xppm08"))</f>
        <v>xppm02</v>
      </c>
      <c r="H2579" s="98" t="str">
        <f>IF("xdit02"="",1,"xdit02")</f>
        <v>xdit02</v>
      </c>
      <c r="I2579" s="98">
        <f>IF(""="",1,IF(LEFT("",1)&lt;&gt;"E","",1))</f>
        <v>1</v>
      </c>
      <c r="J2579" s="98">
        <f>IF(""="",1,IF(LEFT("",1)="E","",1))</f>
        <v>1</v>
      </c>
      <c r="K2579" s="99" t="s">
        <v>365</v>
      </c>
      <c r="L2579" s="91">
        <v>5016</v>
      </c>
      <c r="M2579" s="100" t="str">
        <f>IF(LEFT($G2579,4)="xppm","*","")</f>
        <v>*</v>
      </c>
      <c r="N2579" s="101" t="str">
        <f>UPPER(TRIM("          DIETARY CONTRACT SERVICES"))</f>
        <v>DIETARY CONTRACT SERVICES</v>
      </c>
      <c r="P2579" s="102" t="s">
        <v>366</v>
      </c>
      <c r="R2579" s="109">
        <f>IFERROR(IF(1*AB2579&gt;0,AB2579,V2579),V2579)</f>
        <v>0</v>
      </c>
      <c r="S2579" s="108"/>
      <c r="T2579" s="101">
        <f>IFERROR(IF(LEFT($G2579,4)="xppm",AD2579/VLOOKUP($G2579,$K$11:$Z$28,T$1,0),IF(LEFT($J2579,1)="E",AD2579/VLOOKUP($J2579,$K$11:$Z$28,T$1,0),AD2579/T$6)),"")</f>
        <v>0</v>
      </c>
      <c r="V2579" s="101">
        <f>IFERROR(IF(LEFT($G2579,4)="xppm",AF2579/VLOOKUP($G2579,$K$11:$Z$28,V$1,0),IF(LEFT($J2579,1)="E",AF2579/VLOOKUP($J2579,$K$11:$Z$28,V$1,0),AF2579/V$6)),"")</f>
        <v>0</v>
      </c>
      <c r="X2579" s="101">
        <f>IFERROR(IF(LEFT($G2579,4)="xppm",AH2579/VLOOKUP($G2579,$K$11:$Z$28,X$1,0),IF(LEFT($J2579,1)="E",AH2579/VLOOKUP($J2579,$K$11:$Z$28,X$1,0),AH2579/X$6)),"")</f>
        <v>0</v>
      </c>
      <c r="Z2579" s="101">
        <f>IFERROR(IF(LEFT($G2579,4)="xppm",AJ2579/VLOOKUP($G2579,$K$11:$Z$28,Z$1,0),IF(LEFT($J2579,1)="E",AJ2579/VLOOKUP($J2579,$K$11:$Z$28,Z$1,0),AJ2579/Z$6)),"")</f>
        <v>0</v>
      </c>
      <c r="AA2579" s="108"/>
      <c r="AB2579" s="99" t="str">
        <f>IFERROR(IF(LEFT($G2579,4)="xppm",AL2579/VLOOKUP($G2579,$K$11:$Z$28,AB$1,0),IF(LEFT($J2579,1)="E",AL2579/VLOOKUP($J2579,$K$11:$AB$28,AB$1,0),AL2579/AB$6)),"")</f>
        <v/>
      </c>
      <c r="AC2579" s="110"/>
      <c r="AD2579" s="14"/>
      <c r="AE2579" s="14"/>
      <c r="AF2579" s="14"/>
      <c r="AG2579" s="14"/>
      <c r="AH2579" s="14"/>
      <c r="AI2579" s="14"/>
      <c r="AJ2579" s="14">
        <v>0</v>
      </c>
      <c r="AK2579" s="65"/>
      <c r="AL2579" s="14">
        <v>0</v>
      </c>
      <c r="AM2579" s="65"/>
      <c r="AN2579" s="25"/>
      <c r="AO2579" s="25"/>
      <c r="AP2579" s="25"/>
      <c r="AQ2579" s="25"/>
      <c r="AR2579" s="25"/>
      <c r="AS2579" s="25"/>
      <c r="AT2579" s="25"/>
      <c r="AU2579" s="25"/>
      <c r="AV2579" s="25"/>
      <c r="AW2579" s="25"/>
      <c r="AX2579" s="25"/>
      <c r="AY2579" s="25"/>
      <c r="AZ2579" s="108"/>
      <c r="BA2579" s="10"/>
      <c r="BB2579" s="10"/>
      <c r="BC2579" s="10"/>
      <c r="BD2579" s="10"/>
      <c r="BE2579" s="10"/>
      <c r="BF2579" s="10"/>
      <c r="BG2579" s="10"/>
      <c r="BH2579" s="10"/>
      <c r="BI2579" s="10"/>
      <c r="BJ2579" s="10"/>
      <c r="BK2579" s="10"/>
      <c r="BL2579" s="10"/>
      <c r="BM2579" s="10"/>
      <c r="BN2579" s="10"/>
      <c r="BO2579" s="10"/>
      <c r="BP2579" s="10"/>
      <c r="BQ2579" s="10"/>
      <c r="BR2579" s="10"/>
      <c r="BS2579" s="10"/>
      <c r="BT2579" s="10"/>
      <c r="BU2579" s="10"/>
      <c r="BV2579" s="10"/>
      <c r="BW2579" s="10"/>
      <c r="BX2579" s="10"/>
      <c r="BY2579" s="10"/>
      <c r="BZ2579" s="10"/>
      <c r="CA2579" s="10"/>
      <c r="CB2579" s="10"/>
      <c r="CC2579" s="10"/>
      <c r="CD2579" s="10"/>
      <c r="CE2579" s="10"/>
      <c r="CF2579" s="10"/>
      <c r="CG2579" s="10"/>
      <c r="CH2579" s="10"/>
      <c r="CI2579" s="10"/>
      <c r="CJ2579" s="10"/>
      <c r="CK2579" s="10"/>
      <c r="CL2579" s="10"/>
      <c r="CM2579" s="10"/>
      <c r="CN2579" s="10"/>
      <c r="CO2579" s="10"/>
      <c r="CP2579" s="10"/>
      <c r="CQ2579" s="10"/>
      <c r="CR2579" s="10"/>
      <c r="CS2579" s="10"/>
      <c r="CT2579" s="10"/>
      <c r="CU2579" s="10"/>
      <c r="CV2579" s="10"/>
      <c r="CW2579" s="10"/>
      <c r="CX2579" s="10"/>
      <c r="CY2579" s="10"/>
      <c r="CZ2579" s="10"/>
      <c r="DA2579" s="10"/>
      <c r="DB2579" s="10"/>
      <c r="DC2579" s="10"/>
      <c r="DD2579" s="10"/>
      <c r="DE2579" s="10"/>
      <c r="DF2579" s="10"/>
      <c r="DG2579" s="10"/>
      <c r="DH2579" s="10"/>
      <c r="DI2579" s="10"/>
      <c r="DJ2579" s="10"/>
      <c r="DK2579" s="10"/>
      <c r="DL2579" s="10"/>
      <c r="DM2579" s="10"/>
      <c r="DN2579" s="10"/>
      <c r="DO2579" s="10"/>
      <c r="DP2579" s="10"/>
      <c r="DQ2579" s="10"/>
      <c r="DR2579" s="10"/>
      <c r="DS2579" s="10"/>
    </row>
    <row r="2580" spans="1:123" ht="4.05" customHeight="1" x14ac:dyDescent="0.25">
      <c r="A2580" s="75" t="s">
        <v>348</v>
      </c>
      <c r="E2580" s="111"/>
      <c r="F2580" s="112"/>
      <c r="T2580" s="25"/>
      <c r="U2580" s="25"/>
      <c r="V2580" s="25"/>
      <c r="W2580" s="25"/>
      <c r="X2580" s="25"/>
      <c r="Y2580" s="25"/>
      <c r="Z2580" s="25"/>
      <c r="AA2580" s="25"/>
      <c r="AB2580" s="14"/>
      <c r="AC2580" s="14"/>
    </row>
    <row r="2581" spans="1:123" s="86" customFormat="1" ht="15" customHeight="1" x14ac:dyDescent="0.25">
      <c r="A2581" s="75" t="s">
        <v>348</v>
      </c>
      <c r="B2581" s="80"/>
      <c r="C2581" s="80"/>
      <c r="D2581" s="80"/>
      <c r="E2581" s="81"/>
      <c r="F2581" s="82"/>
      <c r="G2581" s="81"/>
      <c r="H2581" s="81"/>
      <c r="I2581" s="81"/>
      <c r="J2581" s="81"/>
      <c r="K2581" s="81"/>
      <c r="L2581" s="83">
        <f>L2582</f>
        <v>5016</v>
      </c>
      <c r="M2581" s="84" t="s">
        <v>367</v>
      </c>
      <c r="N2581" s="84"/>
      <c r="O2581" s="84"/>
      <c r="P2581" s="84"/>
      <c r="Q2581" s="84"/>
      <c r="R2581" s="84"/>
      <c r="S2581" s="84"/>
      <c r="T2581" s="84"/>
      <c r="U2581" s="84"/>
      <c r="V2581" s="84"/>
      <c r="W2581" s="84"/>
      <c r="X2581" s="84"/>
      <c r="Y2581" s="84"/>
      <c r="Z2581" s="84"/>
      <c r="AA2581" s="84"/>
      <c r="AB2581" s="81"/>
      <c r="AC2581" s="81"/>
      <c r="AD2581" s="14"/>
      <c r="AE2581" s="14"/>
      <c r="AF2581" s="14"/>
      <c r="AG2581" s="14"/>
      <c r="AH2581" s="14"/>
      <c r="AI2581" s="14"/>
      <c r="AJ2581" s="14"/>
      <c r="AK2581" s="14"/>
      <c r="AL2581" s="14"/>
      <c r="AM2581" s="14"/>
      <c r="AN2581" s="85"/>
      <c r="AO2581" s="85"/>
      <c r="AP2581" s="85"/>
      <c r="AQ2581" s="85"/>
      <c r="AR2581" s="85"/>
      <c r="AS2581" s="85"/>
      <c r="AT2581" s="85"/>
      <c r="AU2581" s="85"/>
      <c r="AV2581" s="85"/>
      <c r="AW2581" s="85"/>
      <c r="AX2581" s="85"/>
      <c r="AY2581" s="85"/>
      <c r="AZ2581" s="84"/>
      <c r="BA2581" s="10"/>
      <c r="BB2581" s="10"/>
      <c r="BC2581" s="10"/>
      <c r="BD2581" s="10"/>
      <c r="BE2581" s="10"/>
      <c r="BF2581" s="10"/>
      <c r="BG2581" s="10"/>
      <c r="BH2581" s="10"/>
      <c r="BI2581" s="10"/>
      <c r="BJ2581" s="10"/>
      <c r="BK2581" s="10"/>
      <c r="BL2581" s="10"/>
      <c r="BM2581" s="10"/>
      <c r="BN2581" s="10"/>
      <c r="BO2581" s="10"/>
      <c r="BP2581" s="10"/>
      <c r="BQ2581" s="10"/>
      <c r="BR2581" s="10"/>
      <c r="BS2581" s="10"/>
      <c r="BT2581" s="10"/>
      <c r="BU2581" s="10"/>
      <c r="BV2581" s="10"/>
      <c r="BW2581" s="10"/>
      <c r="BX2581" s="10"/>
      <c r="BY2581" s="10"/>
      <c r="BZ2581" s="10"/>
      <c r="CA2581" s="10"/>
      <c r="CB2581" s="10"/>
      <c r="CC2581" s="10"/>
      <c r="CD2581" s="10"/>
      <c r="CE2581" s="10"/>
      <c r="CF2581" s="10"/>
      <c r="CG2581" s="10"/>
      <c r="CH2581" s="10"/>
      <c r="CI2581" s="10"/>
      <c r="CJ2581" s="10"/>
      <c r="CK2581" s="10"/>
      <c r="CL2581" s="10"/>
      <c r="CM2581" s="10"/>
      <c r="CN2581" s="10"/>
      <c r="CO2581" s="10"/>
      <c r="CP2581" s="10"/>
      <c r="CQ2581" s="10"/>
      <c r="CR2581" s="10"/>
      <c r="CS2581" s="10"/>
      <c r="CT2581" s="10"/>
      <c r="CU2581" s="10"/>
      <c r="CV2581" s="10"/>
      <c r="CW2581" s="10"/>
      <c r="CX2581" s="10"/>
      <c r="CY2581" s="10"/>
      <c r="CZ2581" s="10"/>
      <c r="DA2581" s="10"/>
      <c r="DB2581" s="10"/>
      <c r="DC2581" s="10"/>
      <c r="DD2581" s="10"/>
      <c r="DE2581" s="10"/>
      <c r="DF2581" s="10"/>
      <c r="DG2581" s="10"/>
      <c r="DH2581" s="10"/>
      <c r="DI2581" s="10"/>
      <c r="DJ2581" s="10"/>
      <c r="DK2581" s="10"/>
      <c r="DL2581" s="10"/>
      <c r="DM2581" s="10"/>
      <c r="DN2581" s="10"/>
      <c r="DO2581" s="10"/>
      <c r="DP2581" s="10"/>
      <c r="DQ2581" s="10"/>
      <c r="DR2581" s="10"/>
      <c r="DS2581" s="10"/>
    </row>
    <row r="2582" spans="1:123" s="101" customFormat="1" ht="10.95" customHeight="1" x14ac:dyDescent="0.25">
      <c r="A2582" s="75" t="s">
        <v>348</v>
      </c>
      <c r="B2582" s="95" t="str">
        <f t="shared" ref="B2582:B2584" si="726">IF(E2582&gt;0,"Bud02 " &amp; C2582 &amp;","&amp;D2582&amp;",'"&amp;E2582&amp;"',"&amp;1*R2582)</f>
        <v>Bud02 2020,5016,'533000',22053.63</v>
      </c>
      <c r="C2582" s="96">
        <f t="shared" ref="C2582:C2584" si="727">$E$5</f>
        <v>2020</v>
      </c>
      <c r="D2582" s="96">
        <v>5016</v>
      </c>
      <c r="E2582" s="97">
        <f>IF(LEFT(H2582,1) = "x",H2582,F2582)</f>
        <v>533000</v>
      </c>
      <c r="F2582" s="90">
        <v>533000</v>
      </c>
      <c r="G2582" s="98">
        <f>IF(""="",1,SUBSTITUTE(SUBSTITUTE("","xxp","xpp"),"xppm13","xppm08"))</f>
        <v>1</v>
      </c>
      <c r="H2582" s="98">
        <f>IF(""="",1,"")</f>
        <v>1</v>
      </c>
      <c r="I2582" s="98">
        <f>IF(""="",1,IF(LEFT("",1)&lt;&gt;"E","",1))</f>
        <v>1</v>
      </c>
      <c r="J2582" s="98">
        <f>IF(""="",1,IF(LEFT("",1)="E","",1))</f>
        <v>1</v>
      </c>
      <c r="K2582" s="99" t="s">
        <v>368</v>
      </c>
      <c r="L2582" s="91">
        <v>5016</v>
      </c>
      <c r="M2582" s="100" t="str">
        <f>IF(LEFT($G2582,4)="xppm","*","")</f>
        <v/>
      </c>
      <c r="N2582" s="101" t="str">
        <f>UPPER(TRIM("          UTILITIES"))</f>
        <v>UTILITIES</v>
      </c>
      <c r="P2582" s="102" t="s">
        <v>356</v>
      </c>
      <c r="R2582" s="109">
        <f>IFERROR(IF(1*AB2582&gt;0,AB2582,V2582),V2582)</f>
        <v>22053.63</v>
      </c>
      <c r="S2582" s="108"/>
      <c r="T2582" s="101">
        <f>IFERROR(IF(LEFT($G2582,4)="xppm",AD2582/VLOOKUP($G2582,$K$11:$Z$28,T$1,0),IF(LEFT($J2582,1)="E",AD2582/VLOOKUP($J2582,$K$11:$Z$28,T$1,0),AD2582/T$6)),"")</f>
        <v>21024.74</v>
      </c>
      <c r="V2582" s="101">
        <f>IFERROR(IF(LEFT($G2582,4)="xppm",AF2582/VLOOKUP($G2582,$K$11:$Z$28,V$1,0),IF(LEFT($J2582,1)="E",AF2582/VLOOKUP($J2582,$K$11:$Z$28,V$1,0),AF2582/V$6)),"")</f>
        <v>22053.63</v>
      </c>
      <c r="X2582" s="101">
        <f>IFERROR(IF(LEFT($G2582,4)="xppm",AH2582/VLOOKUP($G2582,$K$11:$Z$28,X$1,0),IF(LEFT($J2582,1)="E",AH2582/VLOOKUP($J2582,$K$11:$Z$28,X$1,0),AH2582/X$6)),"")</f>
        <v>12466.338333333333</v>
      </c>
      <c r="Z2582" s="101">
        <f>IFERROR(IF(LEFT($G2582,4)="xppm",AJ2582/VLOOKUP($G2582,$K$11:$Z$28,Z$1,0),IF(LEFT($J2582,1)="E",AJ2582/VLOOKUP($J2582,$K$11:$Z$28,Z$1,0),AJ2582/Z$6)),"")</f>
        <v>27408</v>
      </c>
      <c r="AA2582" s="108"/>
      <c r="AB2582" s="99">
        <f>IFERROR(IF(LEFT($G2582,4)="xppm",AL2582/VLOOKUP($G2582,$K$11:$Z$28,AB$1,0),IF(LEFT($J2582,1)="E",AL2582/VLOOKUP($J2582,$K$11:$AB$28,AB$1,0),AL2582/AB$6)),"")</f>
        <v>0</v>
      </c>
      <c r="AC2582" s="110"/>
      <c r="AD2582" s="14">
        <v>63074.22</v>
      </c>
      <c r="AE2582" s="14"/>
      <c r="AF2582" s="14">
        <v>198482.67</v>
      </c>
      <c r="AG2582" s="14"/>
      <c r="AH2582" s="14">
        <v>149596.06</v>
      </c>
      <c r="AI2582" s="14"/>
      <c r="AJ2582" s="14">
        <v>328896</v>
      </c>
      <c r="AK2582" s="65"/>
      <c r="AL2582" s="14">
        <v>0</v>
      </c>
      <c r="AM2582" s="65"/>
      <c r="AN2582" s="25">
        <v>26076.26</v>
      </c>
      <c r="AO2582" s="25">
        <v>28704.880000000001</v>
      </c>
      <c r="AP2582" s="25">
        <v>23698.19</v>
      </c>
      <c r="AQ2582" s="25">
        <v>21129.33</v>
      </c>
      <c r="AR2582" s="25">
        <v>25971.94</v>
      </c>
      <c r="AS2582" s="25">
        <v>21478.29</v>
      </c>
      <c r="AT2582" s="25">
        <v>23449.46</v>
      </c>
      <c r="AU2582" s="25">
        <v>21624.25</v>
      </c>
      <c r="AV2582" s="25">
        <v>21755.18</v>
      </c>
      <c r="AW2582" s="25">
        <v>19146.34</v>
      </c>
      <c r="AX2582" s="25">
        <v>19744.38</v>
      </c>
      <c r="AY2582" s="25">
        <v>24183.5</v>
      </c>
      <c r="AZ2582" s="108"/>
      <c r="BA2582" s="10"/>
      <c r="BB2582" s="10"/>
      <c r="BC2582" s="10"/>
      <c r="BD2582" s="10"/>
      <c r="BE2582" s="10"/>
      <c r="BF2582" s="10"/>
      <c r="BG2582" s="10"/>
      <c r="BH2582" s="10"/>
      <c r="BI2582" s="10"/>
      <c r="BJ2582" s="10"/>
      <c r="BK2582" s="10"/>
      <c r="BL2582" s="10"/>
      <c r="BM2582" s="10"/>
      <c r="BN2582" s="10"/>
      <c r="BO2582" s="10"/>
      <c r="BP2582" s="10"/>
      <c r="BQ2582" s="10"/>
      <c r="BR2582" s="10"/>
      <c r="BS2582" s="10"/>
      <c r="BT2582" s="10"/>
      <c r="BU2582" s="10"/>
      <c r="BV2582" s="10"/>
      <c r="BW2582" s="10"/>
      <c r="BX2582" s="10"/>
      <c r="BY2582" s="10"/>
      <c r="BZ2582" s="10"/>
      <c r="CA2582" s="10"/>
      <c r="CB2582" s="10"/>
      <c r="CC2582" s="10"/>
      <c r="CD2582" s="10"/>
      <c r="CE2582" s="10"/>
      <c r="CF2582" s="10"/>
      <c r="CG2582" s="10"/>
      <c r="CH2582" s="10"/>
      <c r="CI2582" s="10"/>
      <c r="CJ2582" s="10"/>
      <c r="CK2582" s="10"/>
      <c r="CL2582" s="10"/>
      <c r="CM2582" s="10"/>
      <c r="CN2582" s="10"/>
      <c r="CO2582" s="10"/>
      <c r="CP2582" s="10"/>
      <c r="CQ2582" s="10"/>
      <c r="CR2582" s="10"/>
      <c r="CS2582" s="10"/>
      <c r="CT2582" s="10"/>
      <c r="CU2582" s="10"/>
      <c r="CV2582" s="10"/>
      <c r="CW2582" s="10"/>
      <c r="CX2582" s="10"/>
      <c r="CY2582" s="10"/>
      <c r="CZ2582" s="10"/>
      <c r="DA2582" s="10"/>
      <c r="DB2582" s="10"/>
      <c r="DC2582" s="10"/>
      <c r="DD2582" s="10"/>
      <c r="DE2582" s="10"/>
      <c r="DF2582" s="10"/>
      <c r="DG2582" s="10"/>
      <c r="DH2582" s="10"/>
      <c r="DI2582" s="10"/>
      <c r="DJ2582" s="10"/>
      <c r="DK2582" s="10"/>
      <c r="DL2582" s="10"/>
      <c r="DM2582" s="10"/>
      <c r="DN2582" s="10"/>
      <c r="DO2582" s="10"/>
      <c r="DP2582" s="10"/>
      <c r="DQ2582" s="10"/>
      <c r="DR2582" s="10"/>
      <c r="DS2582" s="10"/>
    </row>
    <row r="2583" spans="1:123" s="101" customFormat="1" ht="10.95" customHeight="1" x14ac:dyDescent="0.25">
      <c r="A2583" s="75" t="s">
        <v>348</v>
      </c>
      <c r="B2583" s="95" t="str">
        <f t="shared" si="726"/>
        <v>Bud02 2020,5016,'536000',4587.79111111111</v>
      </c>
      <c r="C2583" s="96">
        <f t="shared" si="727"/>
        <v>2020</v>
      </c>
      <c r="D2583" s="96">
        <v>5016</v>
      </c>
      <c r="E2583" s="97">
        <f>IF(LEFT(H2583,1) = "x",H2583,F2583)</f>
        <v>536000</v>
      </c>
      <c r="F2583" s="90">
        <v>536000</v>
      </c>
      <c r="G2583" s="98">
        <f>IF(""="",1,SUBSTITUTE(SUBSTITUTE("","xxp","xpp"),"xppm13","xppm08"))</f>
        <v>1</v>
      </c>
      <c r="H2583" s="98">
        <f>IF(""="",1,"")</f>
        <v>1</v>
      </c>
      <c r="I2583" s="98">
        <f>IF(""="",1,IF(LEFT("",1)&lt;&gt;"E","",1))</f>
        <v>1</v>
      </c>
      <c r="J2583" s="98">
        <f>IF(""="",1,IF(LEFT("",1)="E","",1))</f>
        <v>1</v>
      </c>
      <c r="K2583" s="99" t="s">
        <v>369</v>
      </c>
      <c r="L2583" s="91">
        <v>5016</v>
      </c>
      <c r="M2583" s="100" t="str">
        <f>IF(LEFT($G2583,4)="xppm","*","")</f>
        <v/>
      </c>
      <c r="N2583" s="101" t="str">
        <f>UPPER(TRIM("          REPAIRS &amp; MAINTENANCE/SUPPLIES"))</f>
        <v>REPAIRS &amp; MAINTENANCE/SUPPLIES</v>
      </c>
      <c r="P2583" s="102" t="s">
        <v>370</v>
      </c>
      <c r="R2583" s="109">
        <f>IFERROR(IF(1*AB2583&gt;0,AB2583,V2583),V2583)</f>
        <v>4587.7911111111116</v>
      </c>
      <c r="S2583" s="108"/>
      <c r="T2583" s="101">
        <f>IFERROR(IF(LEFT($G2583,4)="xppm",AD2583/VLOOKUP($G2583,$K$11:$Z$28,T$1,0),IF(LEFT($J2583,1)="E",AD2583/VLOOKUP($J2583,$K$11:$Z$28,T$1,0),AD2583/T$6)),"")</f>
        <v>4632.3166666666666</v>
      </c>
      <c r="V2583" s="101">
        <f>IFERROR(IF(LEFT($G2583,4)="xppm",AF2583/VLOOKUP($G2583,$K$11:$Z$28,V$1,0),IF(LEFT($J2583,1)="E",AF2583/VLOOKUP($J2583,$K$11:$Z$28,V$1,0),AF2583/V$6)),"")</f>
        <v>4587.7911111111116</v>
      </c>
      <c r="X2583" s="101">
        <f>IFERROR(IF(LEFT($G2583,4)="xppm",AH2583/VLOOKUP($G2583,$K$11:$Z$28,X$1,0),IF(LEFT($J2583,1)="E",AH2583/VLOOKUP($J2583,$K$11:$Z$28,X$1,0),AH2583/X$6)),"")</f>
        <v>3371.7616666666668</v>
      </c>
      <c r="Z2583" s="101">
        <f>IFERROR(IF(LEFT($G2583,4)="xppm",AJ2583/VLOOKUP($G2583,$K$11:$Z$28,Z$1,0),IF(LEFT($J2583,1)="E",AJ2583/VLOOKUP($J2583,$K$11:$Z$28,Z$1,0),AJ2583/Z$6)),"")</f>
        <v>5197.1883333333335</v>
      </c>
      <c r="AA2583" s="108"/>
      <c r="AB2583" s="99">
        <f>IFERROR(IF(LEFT($G2583,4)="xppm",AL2583/VLOOKUP($G2583,$K$11:$Z$28,AB$1,0),IF(LEFT($J2583,1)="E",AL2583/VLOOKUP($J2583,$K$11:$AB$28,AB$1,0),AL2583/AB$6)),"")</f>
        <v>0</v>
      </c>
      <c r="AC2583" s="110"/>
      <c r="AD2583" s="14">
        <v>13896.95</v>
      </c>
      <c r="AE2583" s="14"/>
      <c r="AF2583" s="14">
        <v>41290.120000000003</v>
      </c>
      <c r="AG2583" s="14"/>
      <c r="AH2583" s="14">
        <v>40461.14</v>
      </c>
      <c r="AI2583" s="14"/>
      <c r="AJ2583" s="14">
        <v>62366.26</v>
      </c>
      <c r="AK2583" s="65"/>
      <c r="AL2583" s="14">
        <v>0</v>
      </c>
      <c r="AM2583" s="65"/>
      <c r="AN2583" s="25">
        <v>4859.6899999999996</v>
      </c>
      <c r="AO2583" s="25">
        <v>4814.53</v>
      </c>
      <c r="AP2583" s="25">
        <v>14289.43</v>
      </c>
      <c r="AQ2583" s="25">
        <v>6009.48</v>
      </c>
      <c r="AR2583" s="25">
        <v>4210.93</v>
      </c>
      <c r="AS2583" s="25">
        <v>4258.95</v>
      </c>
      <c r="AT2583" s="25">
        <v>4861.3999999999996</v>
      </c>
      <c r="AU2583" s="25">
        <v>3876.2</v>
      </c>
      <c r="AV2583" s="25">
        <v>4176.21</v>
      </c>
      <c r="AW2583" s="25">
        <v>4392</v>
      </c>
      <c r="AX2583" s="25">
        <v>5088.53</v>
      </c>
      <c r="AY2583" s="25">
        <v>4416.42</v>
      </c>
      <c r="AZ2583" s="108"/>
      <c r="BA2583" s="10"/>
      <c r="BB2583" s="10"/>
      <c r="BC2583" s="10"/>
      <c r="BD2583" s="10"/>
      <c r="BE2583" s="10"/>
      <c r="BF2583" s="10"/>
      <c r="BG2583" s="10"/>
      <c r="BH2583" s="10"/>
      <c r="BI2583" s="10"/>
      <c r="BJ2583" s="10"/>
      <c r="BK2583" s="10"/>
      <c r="BL2583" s="10"/>
      <c r="BM2583" s="10"/>
      <c r="BN2583" s="10"/>
      <c r="BO2583" s="10"/>
      <c r="BP2583" s="10"/>
      <c r="BQ2583" s="10"/>
      <c r="BR2583" s="10"/>
      <c r="BS2583" s="10"/>
      <c r="BT2583" s="10"/>
      <c r="BU2583" s="10"/>
      <c r="BV2583" s="10"/>
      <c r="BW2583" s="10"/>
      <c r="BX2583" s="10"/>
      <c r="BY2583" s="10"/>
      <c r="BZ2583" s="10"/>
      <c r="CA2583" s="10"/>
      <c r="CB2583" s="10"/>
      <c r="CC2583" s="10"/>
      <c r="CD2583" s="10"/>
      <c r="CE2583" s="10"/>
      <c r="CF2583" s="10"/>
      <c r="CG2583" s="10"/>
      <c r="CH2583" s="10"/>
      <c r="CI2583" s="10"/>
      <c r="CJ2583" s="10"/>
      <c r="CK2583" s="10"/>
      <c r="CL2583" s="10"/>
      <c r="CM2583" s="10"/>
      <c r="CN2583" s="10"/>
      <c r="CO2583" s="10"/>
      <c r="CP2583" s="10"/>
      <c r="CQ2583" s="10"/>
      <c r="CR2583" s="10"/>
      <c r="CS2583" s="10"/>
      <c r="CT2583" s="10"/>
      <c r="CU2583" s="10"/>
      <c r="CV2583" s="10"/>
      <c r="CW2583" s="10"/>
      <c r="CX2583" s="10"/>
      <c r="CY2583" s="10"/>
      <c r="CZ2583" s="10"/>
      <c r="DA2583" s="10"/>
      <c r="DB2583" s="10"/>
      <c r="DC2583" s="10"/>
      <c r="DD2583" s="10"/>
      <c r="DE2583" s="10"/>
      <c r="DF2583" s="10"/>
      <c r="DG2583" s="10"/>
      <c r="DH2583" s="10"/>
      <c r="DI2583" s="10"/>
      <c r="DJ2583" s="10"/>
      <c r="DK2583" s="10"/>
      <c r="DL2583" s="10"/>
      <c r="DM2583" s="10"/>
      <c r="DN2583" s="10"/>
      <c r="DO2583" s="10"/>
      <c r="DP2583" s="10"/>
      <c r="DQ2583" s="10"/>
      <c r="DR2583" s="10"/>
      <c r="DS2583" s="10"/>
    </row>
    <row r="2584" spans="1:123" s="101" customFormat="1" ht="10.95" customHeight="1" x14ac:dyDescent="0.25">
      <c r="A2584" s="75" t="s">
        <v>348</v>
      </c>
      <c r="B2584" s="95" t="str">
        <f t="shared" si="726"/>
        <v>Bud02 2020,5016,'534000',4352.56444444444</v>
      </c>
      <c r="C2584" s="96">
        <f t="shared" si="727"/>
        <v>2020</v>
      </c>
      <c r="D2584" s="96">
        <v>5016</v>
      </c>
      <c r="E2584" s="97">
        <f>IF(LEFT(H2584,1) = "x",H2584,F2584)</f>
        <v>534000</v>
      </c>
      <c r="F2584" s="90">
        <v>534000</v>
      </c>
      <c r="G2584" s="98">
        <f>IF(""="",1,SUBSTITUTE(SUBSTITUTE("","xxp","xpp"),"xppm13","xppm08"))</f>
        <v>1</v>
      </c>
      <c r="H2584" s="98">
        <f>IF(""="",1,"")</f>
        <v>1</v>
      </c>
      <c r="I2584" s="98">
        <f>IF(""="",1,IF(LEFT("",1)&lt;&gt;"E","",1))</f>
        <v>1</v>
      </c>
      <c r="J2584" s="98">
        <f>IF(""="",1,IF(LEFT("",1)="E","",1))</f>
        <v>1</v>
      </c>
      <c r="K2584" s="99" t="s">
        <v>371</v>
      </c>
      <c r="L2584" s="91">
        <v>5016</v>
      </c>
      <c r="M2584" s="100" t="str">
        <f>IF(LEFT($G2584,4)="xppm","*","")</f>
        <v/>
      </c>
      <c r="N2584" s="101" t="str">
        <f>UPPER(TRIM("          CONTRACT SERVICES"))</f>
        <v>CONTRACT SERVICES</v>
      </c>
      <c r="P2584" s="102" t="s">
        <v>370</v>
      </c>
      <c r="R2584" s="109">
        <f>IFERROR(IF(1*AB2584&gt;0,AB2584,V2584),V2584)</f>
        <v>4352.5644444444442</v>
      </c>
      <c r="S2584" s="108"/>
      <c r="T2584" s="101">
        <f>IFERROR(IF(LEFT($G2584,4)="xppm",AD2584/VLOOKUP($G2584,$K$11:$Z$28,T$1,0),IF(LEFT($J2584,1)="E",AD2584/VLOOKUP($J2584,$K$11:$Z$28,T$1,0),AD2584/T$6)),"")</f>
        <v>4574.1933333333336</v>
      </c>
      <c r="V2584" s="101">
        <f>IFERROR(IF(LEFT($G2584,4)="xppm",AF2584/VLOOKUP($G2584,$K$11:$Z$28,V$1,0),IF(LEFT($J2584,1)="E",AF2584/VLOOKUP($J2584,$K$11:$Z$28,V$1,0),AF2584/V$6)),"")</f>
        <v>4352.5644444444442</v>
      </c>
      <c r="X2584" s="101">
        <f>IFERROR(IF(LEFT($G2584,4)="xppm",AH2584/VLOOKUP($G2584,$K$11:$Z$28,X$1,0),IF(LEFT($J2584,1)="E",AH2584/VLOOKUP($J2584,$K$11:$Z$28,X$1,0),AH2584/X$6)),"")</f>
        <v>1576.7449999999999</v>
      </c>
      <c r="Z2584" s="101">
        <f>IFERROR(IF(LEFT($G2584,4)="xppm",AJ2584/VLOOKUP($G2584,$K$11:$Z$28,Z$1,0),IF(LEFT($J2584,1)="E",AJ2584/VLOOKUP($J2584,$K$11:$Z$28,Z$1,0),AJ2584/Z$6)),"")</f>
        <v>2860</v>
      </c>
      <c r="AA2584" s="108"/>
      <c r="AB2584" s="99">
        <f>IFERROR(IF(LEFT($G2584,4)="xppm",AL2584/VLOOKUP($G2584,$K$11:$Z$28,AB$1,0),IF(LEFT($J2584,1)="E",AL2584/VLOOKUP($J2584,$K$11:$AB$28,AB$1,0),AL2584/AB$6)),"")</f>
        <v>0</v>
      </c>
      <c r="AC2584" s="110"/>
      <c r="AD2584" s="14">
        <v>13722.58</v>
      </c>
      <c r="AE2584" s="14"/>
      <c r="AF2584" s="14">
        <v>39173.08</v>
      </c>
      <c r="AG2584" s="14"/>
      <c r="AH2584" s="14">
        <v>18920.939999999999</v>
      </c>
      <c r="AI2584" s="14"/>
      <c r="AJ2584" s="14">
        <v>34320</v>
      </c>
      <c r="AK2584" s="65"/>
      <c r="AL2584" s="14">
        <v>0</v>
      </c>
      <c r="AM2584" s="65"/>
      <c r="AN2584" s="25">
        <v>6145.3</v>
      </c>
      <c r="AO2584" s="25">
        <v>3095.21</v>
      </c>
      <c r="AP2584" s="25">
        <v>3011.25</v>
      </c>
      <c r="AQ2584" s="25">
        <v>2057.39</v>
      </c>
      <c r="AR2584" s="25">
        <v>13768.55</v>
      </c>
      <c r="AS2584" s="25">
        <v>2100.3200000000002</v>
      </c>
      <c r="AT2584" s="25">
        <v>2599.84</v>
      </c>
      <c r="AU2584" s="25">
        <v>2460.2800000000002</v>
      </c>
      <c r="AV2584" s="25">
        <v>2464.12</v>
      </c>
      <c r="AW2584" s="25">
        <v>2492.29</v>
      </c>
      <c r="AX2584" s="25">
        <v>6880.7</v>
      </c>
      <c r="AY2584" s="25">
        <v>4349.59</v>
      </c>
      <c r="AZ2584" s="108"/>
      <c r="BA2584" s="10"/>
      <c r="BB2584" s="10"/>
      <c r="BC2584" s="10"/>
      <c r="BD2584" s="10"/>
      <c r="BE2584" s="10"/>
      <c r="BF2584" s="10"/>
      <c r="BG2584" s="10"/>
      <c r="BH2584" s="10"/>
      <c r="BI2584" s="10"/>
      <c r="BJ2584" s="10"/>
      <c r="BK2584" s="10"/>
      <c r="BL2584" s="10"/>
      <c r="BM2584" s="10"/>
      <c r="BN2584" s="10"/>
      <c r="BO2584" s="10"/>
      <c r="BP2584" s="10"/>
      <c r="BQ2584" s="10"/>
      <c r="BR2584" s="10"/>
      <c r="BS2584" s="10"/>
      <c r="BT2584" s="10"/>
      <c r="BU2584" s="10"/>
      <c r="BV2584" s="10"/>
      <c r="BW2584" s="10"/>
      <c r="BX2584" s="10"/>
      <c r="BY2584" s="10"/>
      <c r="BZ2584" s="10"/>
      <c r="CA2584" s="10"/>
      <c r="CB2584" s="10"/>
      <c r="CC2584" s="10"/>
      <c r="CD2584" s="10"/>
      <c r="CE2584" s="10"/>
      <c r="CF2584" s="10"/>
      <c r="CG2584" s="10"/>
      <c r="CH2584" s="10"/>
      <c r="CI2584" s="10"/>
      <c r="CJ2584" s="10"/>
      <c r="CK2584" s="10"/>
      <c r="CL2584" s="10"/>
      <c r="CM2584" s="10"/>
      <c r="CN2584" s="10"/>
      <c r="CO2584" s="10"/>
      <c r="CP2584" s="10"/>
      <c r="CQ2584" s="10"/>
      <c r="CR2584" s="10"/>
      <c r="CS2584" s="10"/>
      <c r="CT2584" s="10"/>
      <c r="CU2584" s="10"/>
      <c r="CV2584" s="10"/>
      <c r="CW2584" s="10"/>
      <c r="CX2584" s="10"/>
      <c r="CY2584" s="10"/>
      <c r="CZ2584" s="10"/>
      <c r="DA2584" s="10"/>
      <c r="DB2584" s="10"/>
      <c r="DC2584" s="10"/>
      <c r="DD2584" s="10"/>
      <c r="DE2584" s="10"/>
      <c r="DF2584" s="10"/>
      <c r="DG2584" s="10"/>
      <c r="DH2584" s="10"/>
      <c r="DI2584" s="10"/>
      <c r="DJ2584" s="10"/>
      <c r="DK2584" s="10"/>
      <c r="DL2584" s="10"/>
      <c r="DM2584" s="10"/>
      <c r="DN2584" s="10"/>
      <c r="DO2584" s="10"/>
      <c r="DP2584" s="10"/>
      <c r="DQ2584" s="10"/>
      <c r="DR2584" s="10"/>
      <c r="DS2584" s="10"/>
    </row>
    <row r="2585" spans="1:123" ht="4.05" customHeight="1" x14ac:dyDescent="0.25">
      <c r="A2585" s="75" t="s">
        <v>348</v>
      </c>
      <c r="E2585" s="111"/>
      <c r="F2585" s="112"/>
      <c r="T2585" s="25"/>
      <c r="U2585" s="25"/>
      <c r="V2585" s="25"/>
      <c r="W2585" s="25"/>
      <c r="X2585" s="25"/>
      <c r="Y2585" s="25"/>
      <c r="Z2585" s="25"/>
      <c r="AA2585" s="25"/>
      <c r="AB2585" s="14"/>
      <c r="AC2585" s="14"/>
    </row>
    <row r="2586" spans="1:123" s="86" customFormat="1" ht="15" customHeight="1" x14ac:dyDescent="0.25">
      <c r="A2586" s="75" t="s">
        <v>348</v>
      </c>
      <c r="B2586" s="80"/>
      <c r="C2586" s="80"/>
      <c r="D2586" s="80"/>
      <c r="E2586" s="81"/>
      <c r="F2586" s="82"/>
      <c r="G2586" s="81"/>
      <c r="H2586" s="81"/>
      <c r="I2586" s="81"/>
      <c r="J2586" s="81"/>
      <c r="K2586" s="81"/>
      <c r="L2586" s="83">
        <f>L2587</f>
        <v>5016</v>
      </c>
      <c r="M2586" s="84" t="s">
        <v>372</v>
      </c>
      <c r="N2586" s="84"/>
      <c r="O2586" s="84"/>
      <c r="P2586" s="84"/>
      <c r="Q2586" s="84"/>
      <c r="R2586" s="84"/>
      <c r="S2586" s="84"/>
      <c r="T2586" s="84"/>
      <c r="U2586" s="84"/>
      <c r="V2586" s="84"/>
      <c r="W2586" s="84"/>
      <c r="X2586" s="84"/>
      <c r="Y2586" s="84"/>
      <c r="Z2586" s="84"/>
      <c r="AA2586" s="84"/>
      <c r="AB2586" s="81"/>
      <c r="AC2586" s="81"/>
      <c r="AD2586" s="14"/>
      <c r="AE2586" s="14"/>
      <c r="AF2586" s="14"/>
      <c r="AG2586" s="14"/>
      <c r="AH2586" s="14"/>
      <c r="AI2586" s="14"/>
      <c r="AJ2586" s="14"/>
      <c r="AK2586" s="14"/>
      <c r="AL2586" s="14"/>
      <c r="AM2586" s="14"/>
      <c r="AN2586" s="85"/>
      <c r="AO2586" s="85"/>
      <c r="AP2586" s="85"/>
      <c r="AQ2586" s="85"/>
      <c r="AR2586" s="85"/>
      <c r="AS2586" s="85"/>
      <c r="AT2586" s="85"/>
      <c r="AU2586" s="85"/>
      <c r="AV2586" s="85"/>
      <c r="AW2586" s="85"/>
      <c r="AX2586" s="85"/>
      <c r="AY2586" s="85"/>
      <c r="AZ2586" s="84"/>
      <c r="BA2586" s="10"/>
      <c r="BB2586" s="10"/>
      <c r="BC2586" s="10"/>
      <c r="BD2586" s="10"/>
      <c r="BE2586" s="10"/>
      <c r="BF2586" s="10"/>
      <c r="BG2586" s="10"/>
      <c r="BH2586" s="10"/>
      <c r="BI2586" s="10"/>
      <c r="BJ2586" s="10"/>
      <c r="BK2586" s="10"/>
      <c r="BL2586" s="10"/>
      <c r="BM2586" s="10"/>
      <c r="BN2586" s="10"/>
      <c r="BO2586" s="10"/>
      <c r="BP2586" s="10"/>
      <c r="BQ2586" s="10"/>
      <c r="BR2586" s="10"/>
      <c r="BS2586" s="10"/>
      <c r="BT2586" s="10"/>
      <c r="BU2586" s="10"/>
      <c r="BV2586" s="10"/>
      <c r="BW2586" s="10"/>
      <c r="BX2586" s="10"/>
      <c r="BY2586" s="10"/>
      <c r="BZ2586" s="10"/>
      <c r="CA2586" s="10"/>
      <c r="CB2586" s="10"/>
      <c r="CC2586" s="10"/>
      <c r="CD2586" s="10"/>
      <c r="CE2586" s="10"/>
      <c r="CF2586" s="10"/>
      <c r="CG2586" s="10"/>
      <c r="CH2586" s="10"/>
      <c r="CI2586" s="10"/>
      <c r="CJ2586" s="10"/>
      <c r="CK2586" s="10"/>
      <c r="CL2586" s="10"/>
      <c r="CM2586" s="10"/>
      <c r="CN2586" s="10"/>
      <c r="CO2586" s="10"/>
      <c r="CP2586" s="10"/>
      <c r="CQ2586" s="10"/>
      <c r="CR2586" s="10"/>
      <c r="CS2586" s="10"/>
      <c r="CT2586" s="10"/>
      <c r="CU2586" s="10"/>
      <c r="CV2586" s="10"/>
      <c r="CW2586" s="10"/>
      <c r="CX2586" s="10"/>
      <c r="CY2586" s="10"/>
      <c r="CZ2586" s="10"/>
      <c r="DA2586" s="10"/>
      <c r="DB2586" s="10"/>
      <c r="DC2586" s="10"/>
      <c r="DD2586" s="10"/>
      <c r="DE2586" s="10"/>
      <c r="DF2586" s="10"/>
      <c r="DG2586" s="10"/>
      <c r="DH2586" s="10"/>
      <c r="DI2586" s="10"/>
      <c r="DJ2586" s="10"/>
      <c r="DK2586" s="10"/>
      <c r="DL2586" s="10"/>
      <c r="DM2586" s="10"/>
      <c r="DN2586" s="10"/>
      <c r="DO2586" s="10"/>
      <c r="DP2586" s="10"/>
      <c r="DQ2586" s="10"/>
      <c r="DR2586" s="10"/>
      <c r="DS2586" s="10"/>
    </row>
    <row r="2587" spans="1:123" s="101" customFormat="1" ht="10.95" customHeight="1" x14ac:dyDescent="0.25">
      <c r="A2587" s="75" t="s">
        <v>348</v>
      </c>
      <c r="B2587" s="95" t="str">
        <f t="shared" ref="B2587:B2598" si="728">IF(E2587&gt;0,"Bud02 " &amp; C2587 &amp;","&amp;D2587&amp;",'"&amp;E2587&amp;"',"&amp;1*R2587)</f>
        <v>Bud02 2020,5016,'542500',2036.25111111111</v>
      </c>
      <c r="C2587" s="96">
        <f t="shared" ref="C2587:C2598" si="729">$E$5</f>
        <v>2020</v>
      </c>
      <c r="D2587" s="96">
        <v>5016</v>
      </c>
      <c r="E2587" s="97">
        <f>IF(LEFT(H2587,1) = "x",H2587,F2587)</f>
        <v>542500</v>
      </c>
      <c r="F2587" s="90">
        <v>542500</v>
      </c>
      <c r="G2587" s="98">
        <f>IF(""="",1,SUBSTITUTE(SUBSTITUTE("","xxp","xpp"),"xppm13","xppm08"))</f>
        <v>1</v>
      </c>
      <c r="H2587" s="98">
        <f>IF(""="",1,"")</f>
        <v>1</v>
      </c>
      <c r="I2587" s="98">
        <f>IF(""="",1,IF(LEFT("",1)&lt;&gt;"E","",1))</f>
        <v>1</v>
      </c>
      <c r="J2587" s="98">
        <f>IF(""="",1,IF(LEFT("",1)="E","",1))</f>
        <v>1</v>
      </c>
      <c r="K2587" s="99" t="s">
        <v>373</v>
      </c>
      <c r="L2587" s="91">
        <v>5016</v>
      </c>
      <c r="M2587" s="100" t="str">
        <f>IF(LEFT($G2587,4)="xppm","*","")</f>
        <v/>
      </c>
      <c r="N2587" s="101" t="str">
        <f>UPPER(TRIM("          MARKETING - ADVERTISING &amp; PROMOTION"))</f>
        <v>MARKETING - ADVERTISING &amp; PROMOTION</v>
      </c>
      <c r="P2587" s="102" t="s">
        <v>374</v>
      </c>
      <c r="R2587" s="109">
        <f>IFERROR(IF(1*AB2587&gt;0,AB2587,V2587),V2587)</f>
        <v>2036.251111111111</v>
      </c>
      <c r="S2587" s="108"/>
      <c r="T2587" s="101">
        <f>IFERROR(IF(LEFT($G2587,4)="xppm",AD2587/VLOOKUP($G2587,$K$11:$Z$28,T$1,0),IF(LEFT($J2587,1)="E",AD2587/VLOOKUP($J2587,$K$11:$Z$28,T$1,0),AD2587/T$6)),"")</f>
        <v>2000.1666666666667</v>
      </c>
      <c r="V2587" s="101">
        <f>IFERROR(IF(LEFT($G2587,4)="xppm",AF2587/VLOOKUP($G2587,$K$11:$Z$28,V$1,0),IF(LEFT($J2587,1)="E",AF2587/VLOOKUP($J2587,$K$11:$Z$28,V$1,0),AF2587/V$6)),"")</f>
        <v>2036.251111111111</v>
      </c>
      <c r="X2587" s="101">
        <f>IFERROR(IF(LEFT($G2587,4)="xppm",AH2587/VLOOKUP($G2587,$K$11:$Z$28,X$1,0),IF(LEFT($J2587,1)="E",AH2587/VLOOKUP($J2587,$K$11:$Z$28,X$1,0),AH2587/X$6)),"")</f>
        <v>1640.3591666666669</v>
      </c>
      <c r="Z2587" s="101">
        <f>IFERROR(IF(LEFT($G2587,4)="xppm",AJ2587/VLOOKUP($G2587,$K$11:$Z$28,Z$1,0),IF(LEFT($J2587,1)="E",AJ2587/VLOOKUP($J2587,$K$11:$Z$28,Z$1,0),AJ2587/Z$6)),"")</f>
        <v>2684.335</v>
      </c>
      <c r="AA2587" s="108"/>
      <c r="AB2587" s="99">
        <f>IFERROR(IF(LEFT($G2587,4)="xppm",AL2587/VLOOKUP($G2587,$K$11:$Z$28,AB$1,0),IF(LEFT($J2587,1)="E",AL2587/VLOOKUP($J2587,$K$11:$AB$28,AB$1,0),AL2587/AB$6)),"")</f>
        <v>0</v>
      </c>
      <c r="AC2587" s="110"/>
      <c r="AD2587" s="14">
        <v>6000.5</v>
      </c>
      <c r="AE2587" s="14"/>
      <c r="AF2587" s="14">
        <v>18326.259999999998</v>
      </c>
      <c r="AG2587" s="14"/>
      <c r="AH2587" s="14">
        <v>19684.310000000001</v>
      </c>
      <c r="AI2587" s="14"/>
      <c r="AJ2587" s="14">
        <v>32212.02</v>
      </c>
      <c r="AK2587" s="65"/>
      <c r="AL2587" s="14">
        <v>0</v>
      </c>
      <c r="AM2587" s="65"/>
      <c r="AN2587" s="25">
        <v>2050.19</v>
      </c>
      <c r="AO2587" s="25">
        <v>3128.98</v>
      </c>
      <c r="AP2587" s="25">
        <v>4862.1899999999996</v>
      </c>
      <c r="AQ2587" s="25">
        <v>1684.8</v>
      </c>
      <c r="AR2587" s="25">
        <v>2526.67</v>
      </c>
      <c r="AS2587" s="25">
        <v>1356.57</v>
      </c>
      <c r="AT2587" s="25">
        <v>2099.14</v>
      </c>
      <c r="AU2587" s="25">
        <v>2290.85</v>
      </c>
      <c r="AV2587" s="25">
        <v>2367.73</v>
      </c>
      <c r="AW2587" s="25">
        <v>3035.83</v>
      </c>
      <c r="AX2587" s="25">
        <v>1985.61</v>
      </c>
      <c r="AY2587" s="25">
        <v>979.06</v>
      </c>
      <c r="AZ2587" s="108"/>
      <c r="BA2587" s="10"/>
      <c r="BB2587" s="10"/>
      <c r="BC2587" s="10"/>
      <c r="BD2587" s="10"/>
      <c r="BE2587" s="10"/>
      <c r="BF2587" s="10"/>
      <c r="BG2587" s="10"/>
      <c r="BH2587" s="10"/>
      <c r="BI2587" s="10"/>
      <c r="BJ2587" s="10"/>
      <c r="BK2587" s="10"/>
      <c r="BL2587" s="10"/>
      <c r="BM2587" s="10"/>
      <c r="BN2587" s="10"/>
      <c r="BO2587" s="10"/>
      <c r="BP2587" s="10"/>
      <c r="BQ2587" s="10"/>
      <c r="BR2587" s="10"/>
      <c r="BS2587" s="10"/>
      <c r="BT2587" s="10"/>
      <c r="BU2587" s="10"/>
      <c r="BV2587" s="10"/>
      <c r="BW2587" s="10"/>
      <c r="BX2587" s="10"/>
      <c r="BY2587" s="10"/>
      <c r="BZ2587" s="10"/>
      <c r="CA2587" s="10"/>
      <c r="CB2587" s="10"/>
      <c r="CC2587" s="10"/>
      <c r="CD2587" s="10"/>
      <c r="CE2587" s="10"/>
      <c r="CF2587" s="10"/>
      <c r="CG2587" s="10"/>
      <c r="CH2587" s="10"/>
      <c r="CI2587" s="10"/>
      <c r="CJ2587" s="10"/>
      <c r="CK2587" s="10"/>
      <c r="CL2587" s="10"/>
      <c r="CM2587" s="10"/>
      <c r="CN2587" s="10"/>
      <c r="CO2587" s="10"/>
      <c r="CP2587" s="10"/>
      <c r="CQ2587" s="10"/>
      <c r="CR2587" s="10"/>
      <c r="CS2587" s="10"/>
      <c r="CT2587" s="10"/>
      <c r="CU2587" s="10"/>
      <c r="CV2587" s="10"/>
      <c r="CW2587" s="10"/>
      <c r="CX2587" s="10"/>
      <c r="CY2587" s="10"/>
      <c r="CZ2587" s="10"/>
      <c r="DA2587" s="10"/>
      <c r="DB2587" s="10"/>
      <c r="DC2587" s="10"/>
      <c r="DD2587" s="10"/>
      <c r="DE2587" s="10"/>
      <c r="DF2587" s="10"/>
      <c r="DG2587" s="10"/>
      <c r="DH2587" s="10"/>
      <c r="DI2587" s="10"/>
      <c r="DJ2587" s="10"/>
      <c r="DK2587" s="10"/>
      <c r="DL2587" s="10"/>
      <c r="DM2587" s="10"/>
      <c r="DN2587" s="10"/>
      <c r="DO2587" s="10"/>
      <c r="DP2587" s="10"/>
      <c r="DQ2587" s="10"/>
      <c r="DR2587" s="10"/>
      <c r="DS2587" s="10"/>
    </row>
    <row r="2588" spans="1:123" s="101" customFormat="1" ht="10.95" customHeight="1" x14ac:dyDescent="0.25">
      <c r="A2588" s="75" t="s">
        <v>348</v>
      </c>
      <c r="B2588" s="95" t="str">
        <f t="shared" si="728"/>
        <v>Bud02 2020,5016,'543200',1356.30666666667</v>
      </c>
      <c r="C2588" s="96">
        <f t="shared" si="729"/>
        <v>2020</v>
      </c>
      <c r="D2588" s="96">
        <v>5016</v>
      </c>
      <c r="E2588" s="97">
        <f>IF(LEFT(H2588,1) = "x",H2588,F2588)</f>
        <v>543200</v>
      </c>
      <c r="F2588" s="90">
        <v>543200</v>
      </c>
      <c r="G2588" s="98">
        <f>IF(""="",1,SUBSTITUTE(SUBSTITUTE("","xxp","xpp"),"xppm13","xppm08"))</f>
        <v>1</v>
      </c>
      <c r="H2588" s="98">
        <f>IF(""="",1,"")</f>
        <v>1</v>
      </c>
      <c r="I2588" s="98">
        <f>IF(""="",1,IF(LEFT("",1)&lt;&gt;"E","",1))</f>
        <v>1</v>
      </c>
      <c r="J2588" s="98">
        <f>IF(""="",1,IF(LEFT("",1)="E","",1))</f>
        <v>1</v>
      </c>
      <c r="K2588" s="99" t="s">
        <v>375</v>
      </c>
      <c r="L2588" s="91">
        <v>5016</v>
      </c>
      <c r="M2588" s="100" t="str">
        <f>IF(LEFT($G2588,4)="xppm","*","")</f>
        <v/>
      </c>
      <c r="N2588" s="101" t="str">
        <f>UPPER(TRIM("          CONCIERGE - RESIDENT EXPENSES"))</f>
        <v>CONCIERGE - RESIDENT EXPENSES</v>
      </c>
      <c r="P2588" s="102" t="s">
        <v>376</v>
      </c>
      <c r="R2588" s="109">
        <f>IFERROR(IF(1*AB2588&gt;0,AB2588,V2588),V2588)</f>
        <v>1356.3066666666666</v>
      </c>
      <c r="S2588" s="108"/>
      <c r="T2588" s="101">
        <f>IFERROR(IF(LEFT($G2588,4)="xppm",AD2588/VLOOKUP($G2588,$K$11:$Z$28,T$1,0),IF(LEFT($J2588,1)="E",AD2588/VLOOKUP($J2588,$K$11:$Z$28,T$1,0),AD2588/T$6)),"")</f>
        <v>624.92999999999995</v>
      </c>
      <c r="V2588" s="101">
        <f>IFERROR(IF(LEFT($G2588,4)="xppm",AF2588/VLOOKUP($G2588,$K$11:$Z$28,V$1,0),IF(LEFT($J2588,1)="E",AF2588/VLOOKUP($J2588,$K$11:$Z$28,V$1,0),AF2588/V$6)),"")</f>
        <v>1356.3066666666666</v>
      </c>
      <c r="X2588" s="101">
        <f>IFERROR(IF(LEFT($G2588,4)="xppm",AH2588/VLOOKUP($G2588,$K$11:$Z$28,X$1,0),IF(LEFT($J2588,1)="E",AH2588/VLOOKUP($J2588,$K$11:$Z$28,X$1,0),AH2588/X$6)),"")</f>
        <v>671.99583333333328</v>
      </c>
      <c r="Z2588" s="101">
        <f>IFERROR(IF(LEFT($G2588,4)="xppm",AJ2588/VLOOKUP($G2588,$K$11:$Z$28,Z$1,0),IF(LEFT($J2588,1)="E",AJ2588/VLOOKUP($J2588,$K$11:$Z$28,Z$1,0),AJ2588/Z$6)),"")</f>
        <v>641</v>
      </c>
      <c r="AA2588" s="108"/>
      <c r="AB2588" s="99">
        <f>IFERROR(IF(LEFT($G2588,4)="xppm",AL2588/VLOOKUP($G2588,$K$11:$Z$28,AB$1,0),IF(LEFT($J2588,1)="E",AL2588/VLOOKUP($J2588,$K$11:$AB$28,AB$1,0),AL2588/AB$6)),"")</f>
        <v>0</v>
      </c>
      <c r="AC2588" s="110"/>
      <c r="AD2588" s="14">
        <v>1874.79</v>
      </c>
      <c r="AE2588" s="14"/>
      <c r="AF2588" s="14">
        <v>12206.76</v>
      </c>
      <c r="AG2588" s="14"/>
      <c r="AH2588" s="14">
        <v>8063.95</v>
      </c>
      <c r="AI2588" s="14"/>
      <c r="AJ2588" s="14">
        <v>7692</v>
      </c>
      <c r="AK2588" s="65"/>
      <c r="AL2588" s="14">
        <v>0</v>
      </c>
      <c r="AM2588" s="65"/>
      <c r="AN2588" s="25">
        <v>1406.15</v>
      </c>
      <c r="AO2588" s="25">
        <v>740</v>
      </c>
      <c r="AP2588" s="25">
        <v>3614.24</v>
      </c>
      <c r="AQ2588" s="25">
        <v>805.56</v>
      </c>
      <c r="AR2588" s="25">
        <v>1264.23</v>
      </c>
      <c r="AS2588" s="25">
        <v>2816.27</v>
      </c>
      <c r="AT2588" s="25">
        <v>972.84</v>
      </c>
      <c r="AU2588" s="25">
        <v>3499.22</v>
      </c>
      <c r="AV2588" s="25">
        <v>973.85</v>
      </c>
      <c r="AW2588" s="25">
        <v>1476.92</v>
      </c>
      <c r="AX2588" s="25">
        <v>349.7</v>
      </c>
      <c r="AY2588" s="25">
        <v>48.17</v>
      </c>
      <c r="AZ2588" s="108"/>
      <c r="BA2588" s="10"/>
      <c r="BB2588" s="10"/>
      <c r="BC2588" s="10"/>
      <c r="BD2588" s="10"/>
      <c r="BE2588" s="10"/>
      <c r="BF2588" s="10"/>
      <c r="BG2588" s="10"/>
      <c r="BH2588" s="10"/>
      <c r="BI2588" s="10"/>
      <c r="BJ2588" s="10"/>
      <c r="BK2588" s="10"/>
      <c r="BL2588" s="10"/>
      <c r="BM2588" s="10"/>
      <c r="BN2588" s="10"/>
      <c r="BO2588" s="10"/>
      <c r="BP2588" s="10"/>
      <c r="BQ2588" s="10"/>
      <c r="BR2588" s="10"/>
      <c r="BS2588" s="10"/>
      <c r="BT2588" s="10"/>
      <c r="BU2588" s="10"/>
      <c r="BV2588" s="10"/>
      <c r="BW2588" s="10"/>
      <c r="BX2588" s="10"/>
      <c r="BY2588" s="10"/>
      <c r="BZ2588" s="10"/>
      <c r="CA2588" s="10"/>
      <c r="CB2588" s="10"/>
      <c r="CC2588" s="10"/>
      <c r="CD2588" s="10"/>
      <c r="CE2588" s="10"/>
      <c r="CF2588" s="10"/>
      <c r="CG2588" s="10"/>
      <c r="CH2588" s="10"/>
      <c r="CI2588" s="10"/>
      <c r="CJ2588" s="10"/>
      <c r="CK2588" s="10"/>
      <c r="CL2588" s="10"/>
      <c r="CM2588" s="10"/>
      <c r="CN2588" s="10"/>
      <c r="CO2588" s="10"/>
      <c r="CP2588" s="10"/>
      <c r="CQ2588" s="10"/>
      <c r="CR2588" s="10"/>
      <c r="CS2588" s="10"/>
      <c r="CT2588" s="10"/>
      <c r="CU2588" s="10"/>
      <c r="CV2588" s="10"/>
      <c r="CW2588" s="10"/>
      <c r="CX2588" s="10"/>
      <c r="CY2588" s="10"/>
      <c r="CZ2588" s="10"/>
      <c r="DA2588" s="10"/>
      <c r="DB2588" s="10"/>
      <c r="DC2588" s="10"/>
      <c r="DD2588" s="10"/>
      <c r="DE2588" s="10"/>
      <c r="DF2588" s="10"/>
      <c r="DG2588" s="10"/>
      <c r="DH2588" s="10"/>
      <c r="DI2588" s="10"/>
      <c r="DJ2588" s="10"/>
      <c r="DK2588" s="10"/>
      <c r="DL2588" s="10"/>
      <c r="DM2588" s="10"/>
      <c r="DN2588" s="10"/>
      <c r="DO2588" s="10"/>
      <c r="DP2588" s="10"/>
      <c r="DQ2588" s="10"/>
      <c r="DR2588" s="10"/>
      <c r="DS2588" s="10"/>
    </row>
    <row r="2589" spans="1:123" s="101" customFormat="1" ht="10.95" customHeight="1" x14ac:dyDescent="0.25">
      <c r="A2589" s="75" t="s">
        <v>348</v>
      </c>
      <c r="B2589" s="95" t="str">
        <f t="shared" si="728"/>
        <v>Bud02 2020,5016,'xga002',0.00223867935315124</v>
      </c>
      <c r="C2589" s="96">
        <f t="shared" si="729"/>
        <v>2020</v>
      </c>
      <c r="D2589" s="96">
        <v>5016</v>
      </c>
      <c r="E2589" s="97" t="str">
        <f>IF(LEFT(H2589,1) = "x",H2589,F2589)</f>
        <v>xga002</v>
      </c>
      <c r="F2589" s="90">
        <v>546000</v>
      </c>
      <c r="G2589" s="98">
        <f>IF(""="",1,SUBSTITUTE(SUBSTITUTE("","xxp","xpp"),"xppm13","xppm08"))</f>
        <v>1</v>
      </c>
      <c r="H2589" s="98" t="str">
        <f>IF("xga002"="",1,"xga002")</f>
        <v>xga002</v>
      </c>
      <c r="I2589" s="98">
        <f>IF("E1z"="",1,IF(LEFT("E1z",1)&lt;&gt;"E","E1z",1))</f>
        <v>1</v>
      </c>
      <c r="J2589" s="98" t="str">
        <f>IF("E1z"="",1,IF(LEFT("E1z",1)="E","E1z",1))</f>
        <v>E1z</v>
      </c>
      <c r="K2589" s="99" t="s">
        <v>377</v>
      </c>
      <c r="L2589" s="91">
        <v>5016</v>
      </c>
      <c r="M2589" s="100" t="str">
        <f>IF(LEFT($G2589,4)="xppm","*","")</f>
        <v/>
      </c>
      <c r="N2589" s="101" t="str">
        <f>UPPER(TRIM("          FINANCIAL CONSULTING FEES"))</f>
        <v>FINANCIAL CONSULTING FEES</v>
      </c>
      <c r="P2589" s="102" t="s">
        <v>356</v>
      </c>
      <c r="R2589" s="109">
        <f>IFERROR(IF(1*AB2589&gt;0,AB2589,V2589),V2589)</f>
        <v>2.2386793531512356E-3</v>
      </c>
      <c r="S2589" s="108"/>
      <c r="T2589" s="101">
        <f>IFERROR(IF(LEFT($G2589,4)="xppm",AD2589/VLOOKUP($G2589,$K$11:$Z$28,T$1,0),IF(LEFT($J2589,1)="E",AD2589/VLOOKUP($J2589,$K$11:$Z$28,T$1,0),AD2589/T$6)),"")</f>
        <v>2.2651996784948808E-3</v>
      </c>
      <c r="V2589" s="101">
        <f>IFERROR(IF(LEFT($G2589,4)="xppm",AF2589/VLOOKUP($G2589,$K$11:$Z$28,V$1,0),IF(LEFT($J2589,1)="E",AF2589/VLOOKUP($J2589,$K$11:$Z$28,V$1,0),AF2589/V$6)),"")</f>
        <v>2.2386793531512356E-3</v>
      </c>
      <c r="X2589" s="101">
        <f>IFERROR(IF(LEFT($G2589,4)="xppm",AH2589/VLOOKUP($G2589,$K$11:$Z$28,X$1,0),IF(LEFT($J2589,1)="E",AH2589/VLOOKUP($J2589,$K$11:$Z$28,X$1,0),AH2589/X$6)),"")</f>
        <v>1.3212773822460471E-3</v>
      </c>
      <c r="Z2589" s="101">
        <f>IFERROR(IF(LEFT($G2589,4)="xppm",AJ2589/VLOOKUP($G2589,$K$11:$Z$28,Z$1,0),IF(LEFT($J2589,1)="E",AJ2589/VLOOKUP($J2589,$K$11:$Z$28,Z$1,0),AJ2589/Z$6)),"")</f>
        <v>2.469855351796983E-3</v>
      </c>
      <c r="AA2589" s="108"/>
      <c r="AB2589" s="99" t="str">
        <f>IFERROR(IF(LEFT($G2589,4)="xppm",AL2589/VLOOKUP($G2589,$K$11:$Z$28,AB$1,0),IF(LEFT($J2589,1)="E",AL2589/VLOOKUP($J2589,$K$11:$AB$28,AB$1,0),AL2589/AB$6)),"")</f>
        <v/>
      </c>
      <c r="AC2589" s="110"/>
      <c r="AD2589" s="14">
        <v>251073.44</v>
      </c>
      <c r="AE2589" s="14"/>
      <c r="AF2589" s="14">
        <v>746271.94</v>
      </c>
      <c r="AG2589" s="14"/>
      <c r="AH2589" s="14">
        <v>479120.5</v>
      </c>
      <c r="AI2589" s="14"/>
      <c r="AJ2589" s="14">
        <v>1042011.924159</v>
      </c>
      <c r="AK2589" s="65"/>
      <c r="AL2589" s="14">
        <v>0</v>
      </c>
      <c r="AM2589" s="65"/>
      <c r="AN2589" s="25">
        <v>83405.179999999993</v>
      </c>
      <c r="AO2589" s="25">
        <v>75341.7</v>
      </c>
      <c r="AP2589" s="25">
        <v>81037.77</v>
      </c>
      <c r="AQ2589" s="25">
        <v>82478.48</v>
      </c>
      <c r="AR2589" s="25">
        <v>75112.53</v>
      </c>
      <c r="AS2589" s="25">
        <v>85454.61</v>
      </c>
      <c r="AT2589" s="25">
        <v>84866.55</v>
      </c>
      <c r="AU2589" s="25">
        <v>84956.75</v>
      </c>
      <c r="AV2589" s="25">
        <v>82329.58</v>
      </c>
      <c r="AW2589" s="25">
        <v>84303.26</v>
      </c>
      <c r="AX2589" s="25">
        <v>86542.33</v>
      </c>
      <c r="AY2589" s="25">
        <v>80227.850000000006</v>
      </c>
      <c r="AZ2589" s="108"/>
      <c r="BA2589" s="10"/>
      <c r="BB2589" s="10"/>
      <c r="BC2589" s="10"/>
      <c r="BD2589" s="10"/>
      <c r="BE2589" s="10"/>
      <c r="BF2589" s="10"/>
      <c r="BG2589" s="10"/>
      <c r="BH2589" s="10"/>
      <c r="BI2589" s="10"/>
      <c r="BJ2589" s="10"/>
      <c r="BK2589" s="10"/>
      <c r="BL2589" s="10"/>
      <c r="BM2589" s="10"/>
      <c r="BN2589" s="10"/>
      <c r="BO2589" s="10"/>
      <c r="BP2589" s="10"/>
      <c r="BQ2589" s="10"/>
      <c r="BR2589" s="10"/>
      <c r="BS2589" s="10"/>
      <c r="BT2589" s="10"/>
      <c r="BU2589" s="10"/>
      <c r="BV2589" s="10"/>
      <c r="BW2589" s="10"/>
      <c r="BX2589" s="10"/>
      <c r="BY2589" s="10"/>
      <c r="BZ2589" s="10"/>
      <c r="CA2589" s="10"/>
      <c r="CB2589" s="10"/>
      <c r="CC2589" s="10"/>
      <c r="CD2589" s="10"/>
      <c r="CE2589" s="10"/>
      <c r="CF2589" s="10"/>
      <c r="CG2589" s="10"/>
      <c r="CH2589" s="10"/>
      <c r="CI2589" s="10"/>
      <c r="CJ2589" s="10"/>
      <c r="CK2589" s="10"/>
      <c r="CL2589" s="10"/>
      <c r="CM2589" s="10"/>
      <c r="CN2589" s="10"/>
      <c r="CO2589" s="10"/>
      <c r="CP2589" s="10"/>
      <c r="CQ2589" s="10"/>
      <c r="CR2589" s="10"/>
      <c r="CS2589" s="10"/>
      <c r="CT2589" s="10"/>
      <c r="CU2589" s="10"/>
      <c r="CV2589" s="10"/>
      <c r="CW2589" s="10"/>
      <c r="CX2589" s="10"/>
      <c r="CY2589" s="10"/>
      <c r="CZ2589" s="10"/>
      <c r="DA2589" s="10"/>
      <c r="DB2589" s="10"/>
      <c r="DC2589" s="10"/>
      <c r="DD2589" s="10"/>
      <c r="DE2589" s="10"/>
      <c r="DF2589" s="10"/>
      <c r="DG2589" s="10"/>
      <c r="DH2589" s="10"/>
      <c r="DI2589" s="10"/>
      <c r="DJ2589" s="10"/>
      <c r="DK2589" s="10"/>
      <c r="DL2589" s="10"/>
      <c r="DM2589" s="10"/>
      <c r="DN2589" s="10"/>
      <c r="DO2589" s="10"/>
      <c r="DP2589" s="10"/>
      <c r="DQ2589" s="10"/>
      <c r="DR2589" s="10"/>
      <c r="DS2589" s="10"/>
    </row>
    <row r="2590" spans="1:123" s="101" customFormat="1" ht="10.95" customHeight="1" x14ac:dyDescent="0.25">
      <c r="A2590" s="75" t="s">
        <v>348</v>
      </c>
      <c r="B2590" s="95" t="str">
        <f t="shared" si="728"/>
        <v>Bud02 2020,5016,'505300',9128.78222222222</v>
      </c>
      <c r="C2590" s="96">
        <f t="shared" si="729"/>
        <v>2020</v>
      </c>
      <c r="D2590" s="96">
        <v>5016</v>
      </c>
      <c r="E2590" s="97">
        <f>IF(LEFT(H2590,1) = "x",H2590,F2590)</f>
        <v>505300</v>
      </c>
      <c r="F2590" s="90">
        <v>505300</v>
      </c>
      <c r="G2590" s="98">
        <f>IF(""="",1,SUBSTITUTE(SUBSTITUTE("","xxp","xpp"),"xppm13","xppm08"))</f>
        <v>1</v>
      </c>
      <c r="H2590" s="98">
        <f>IF(""="",1,"")</f>
        <v>1</v>
      </c>
      <c r="I2590" s="98">
        <f>IF(""="",1,IF(LEFT("",1)&lt;&gt;"E","",1))</f>
        <v>1</v>
      </c>
      <c r="J2590" s="98">
        <f>IF(""="",1,IF(LEFT("",1)="E","",1))</f>
        <v>1</v>
      </c>
      <c r="K2590" s="99" t="s">
        <v>378</v>
      </c>
      <c r="L2590" s="91">
        <v>5016</v>
      </c>
      <c r="M2590" s="100" t="str">
        <f>IF(LEFT($G2590,4)="xppm","*","")</f>
        <v/>
      </c>
      <c r="N2590" s="101" t="str">
        <f>UPPER(TRIM("          PROFESSIONAL FEES"))</f>
        <v>PROFESSIONAL FEES</v>
      </c>
      <c r="P2590" s="102" t="s">
        <v>356</v>
      </c>
      <c r="R2590" s="109">
        <f>IFERROR(IF(1*AB2590&gt;0,AB2590,V2590),V2590)</f>
        <v>9128.7822222222221</v>
      </c>
      <c r="S2590" s="108"/>
      <c r="T2590" s="101">
        <f>IFERROR(IF(LEFT($G2590,4)="xppm",AD2590/VLOOKUP($G2590,$K$11:$Z$28,T$1,0),IF(LEFT($J2590,1)="E",AD2590/VLOOKUP($J2590,$K$11:$Z$28,T$1,0),AD2590/T$6)),"")</f>
        <v>6015.4866666666667</v>
      </c>
      <c r="V2590" s="101">
        <f>IFERROR(IF(LEFT($G2590,4)="xppm",AF2590/VLOOKUP($G2590,$K$11:$Z$28,V$1,0),IF(LEFT($J2590,1)="E",AF2590/VLOOKUP($J2590,$K$11:$Z$28,V$1,0),AF2590/V$6)),"")</f>
        <v>9128.7822222222221</v>
      </c>
      <c r="X2590" s="101">
        <f>IFERROR(IF(LEFT($G2590,4)="xppm",AH2590/VLOOKUP($G2590,$K$11:$Z$28,X$1,0),IF(LEFT($J2590,1)="E",AH2590/VLOOKUP($J2590,$K$11:$Z$28,X$1,0),AH2590/X$6)),"")</f>
        <v>2211.5833333333335</v>
      </c>
      <c r="Z2590" s="101">
        <f>IFERROR(IF(LEFT($G2590,4)="xppm",AJ2590/VLOOKUP($G2590,$K$11:$Z$28,Z$1,0),IF(LEFT($J2590,1)="E",AJ2590/VLOOKUP($J2590,$K$11:$Z$28,Z$1,0),AJ2590/Z$6)),"")</f>
        <v>10003.559166666668</v>
      </c>
      <c r="AA2590" s="108"/>
      <c r="AB2590" s="99">
        <f>IFERROR(IF(LEFT($G2590,4)="xppm",AL2590/VLOOKUP($G2590,$K$11:$Z$28,AB$1,0),IF(LEFT($J2590,1)="E",AL2590/VLOOKUP($J2590,$K$11:$AB$28,AB$1,0),AL2590/AB$6)),"")</f>
        <v>0</v>
      </c>
      <c r="AC2590" s="110"/>
      <c r="AD2590" s="14">
        <v>18046.46</v>
      </c>
      <c r="AE2590" s="14"/>
      <c r="AF2590" s="14">
        <v>82159.039999999994</v>
      </c>
      <c r="AG2590" s="14"/>
      <c r="AH2590" s="14">
        <v>26539</v>
      </c>
      <c r="AI2590" s="14"/>
      <c r="AJ2590" s="14">
        <v>120042.71</v>
      </c>
      <c r="AK2590" s="65"/>
      <c r="AL2590" s="14">
        <v>0</v>
      </c>
      <c r="AM2590" s="65"/>
      <c r="AN2590" s="25">
        <v>2518.92</v>
      </c>
      <c r="AO2590" s="25">
        <v>1536.24</v>
      </c>
      <c r="AP2590" s="25">
        <v>-877.9</v>
      </c>
      <c r="AQ2590" s="25">
        <v>6608.63</v>
      </c>
      <c r="AR2590" s="25">
        <v>9732.4500000000007</v>
      </c>
      <c r="AS2590" s="25">
        <v>7307.18</v>
      </c>
      <c r="AT2590" s="25">
        <v>10668.19</v>
      </c>
      <c r="AU2590" s="25">
        <v>17769.59</v>
      </c>
      <c r="AV2590" s="25">
        <v>12026.54</v>
      </c>
      <c r="AW2590" s="25">
        <v>14054.55</v>
      </c>
      <c r="AX2590" s="25">
        <v>13276.69</v>
      </c>
      <c r="AY2590" s="25">
        <v>-9284.7800000000007</v>
      </c>
      <c r="AZ2590" s="108"/>
      <c r="BA2590" s="10"/>
      <c r="BB2590" s="10"/>
      <c r="BC2590" s="10"/>
      <c r="BD2590" s="10"/>
      <c r="BE2590" s="10"/>
      <c r="BF2590" s="10"/>
      <c r="BG2590" s="10"/>
      <c r="BH2590" s="10"/>
      <c r="BI2590" s="10"/>
      <c r="BJ2590" s="10"/>
      <c r="BK2590" s="10"/>
      <c r="BL2590" s="10"/>
      <c r="BM2590" s="10"/>
      <c r="BN2590" s="10"/>
      <c r="BO2590" s="10"/>
      <c r="BP2590" s="10"/>
      <c r="BQ2590" s="10"/>
      <c r="BR2590" s="10"/>
      <c r="BS2590" s="10"/>
      <c r="BT2590" s="10"/>
      <c r="BU2590" s="10"/>
      <c r="BV2590" s="10"/>
      <c r="BW2590" s="10"/>
      <c r="BX2590" s="10"/>
      <c r="BY2590" s="10"/>
      <c r="BZ2590" s="10"/>
      <c r="CA2590" s="10"/>
      <c r="CB2590" s="10"/>
      <c r="CC2590" s="10"/>
      <c r="CD2590" s="10"/>
      <c r="CE2590" s="10"/>
      <c r="CF2590" s="10"/>
      <c r="CG2590" s="10"/>
      <c r="CH2590" s="10"/>
      <c r="CI2590" s="10"/>
      <c r="CJ2590" s="10"/>
      <c r="CK2590" s="10"/>
      <c r="CL2590" s="10"/>
      <c r="CM2590" s="10"/>
      <c r="CN2590" s="10"/>
      <c r="CO2590" s="10"/>
      <c r="CP2590" s="10"/>
      <c r="CQ2590" s="10"/>
      <c r="CR2590" s="10"/>
      <c r="CS2590" s="10"/>
      <c r="CT2590" s="10"/>
      <c r="CU2590" s="10"/>
      <c r="CV2590" s="10"/>
      <c r="CW2590" s="10"/>
      <c r="CX2590" s="10"/>
      <c r="CY2590" s="10"/>
      <c r="CZ2590" s="10"/>
      <c r="DA2590" s="10"/>
      <c r="DB2590" s="10"/>
      <c r="DC2590" s="10"/>
      <c r="DD2590" s="10"/>
      <c r="DE2590" s="10"/>
      <c r="DF2590" s="10"/>
      <c r="DG2590" s="10"/>
      <c r="DH2590" s="10"/>
      <c r="DI2590" s="10"/>
      <c r="DJ2590" s="10"/>
      <c r="DK2590" s="10"/>
      <c r="DL2590" s="10"/>
      <c r="DM2590" s="10"/>
      <c r="DN2590" s="10"/>
      <c r="DO2590" s="10"/>
      <c r="DP2590" s="10"/>
      <c r="DQ2590" s="10"/>
      <c r="DR2590" s="10"/>
      <c r="DS2590" s="10"/>
    </row>
    <row r="2591" spans="1:123" s="101" customFormat="1" ht="10.95" customHeight="1" x14ac:dyDescent="0.25">
      <c r="A2591" s="75" t="s">
        <v>348</v>
      </c>
      <c r="B2591" s="95" t="str">
        <f t="shared" si="728"/>
        <v>Bud02 2020,5016,'548000',2894.17222222222</v>
      </c>
      <c r="C2591" s="96">
        <f t="shared" si="729"/>
        <v>2020</v>
      </c>
      <c r="D2591" s="96">
        <v>5016</v>
      </c>
      <c r="E2591" s="97">
        <f>IF(LEFT(H2591,1) = "x",H2591,F2591)</f>
        <v>548000</v>
      </c>
      <c r="F2591" s="90">
        <v>548000</v>
      </c>
      <c r="G2591" s="98">
        <f>IF(""="",1,SUBSTITUTE(SUBSTITUTE("","xxp","xpp"),"xppm13","xppm08"))</f>
        <v>1</v>
      </c>
      <c r="H2591" s="98">
        <f>IF(""="",1,"")</f>
        <v>1</v>
      </c>
      <c r="I2591" s="98">
        <f>IF(""="",1,IF(LEFT("",1)&lt;&gt;"E","",1))</f>
        <v>1</v>
      </c>
      <c r="J2591" s="98">
        <f>IF(""="",1,IF(LEFT("",1)="E","",1))</f>
        <v>1</v>
      </c>
      <c r="K2591" s="99" t="s">
        <v>379</v>
      </c>
      <c r="L2591" s="91">
        <v>5016</v>
      </c>
      <c r="M2591" s="100" t="str">
        <f>IF(LEFT($G2591,4)="xppm","*","")</f>
        <v/>
      </c>
      <c r="N2591" s="101" t="str">
        <f>UPPER(TRIM("          CABLE TV/INTERNET"))</f>
        <v>CABLE TV/INTERNET</v>
      </c>
      <c r="P2591" s="102" t="s">
        <v>370</v>
      </c>
      <c r="R2591" s="109">
        <f>IFERROR(IF(1*AB2591&gt;0,AB2591,V2591),V2591)</f>
        <v>2894.172222222222</v>
      </c>
      <c r="S2591" s="108"/>
      <c r="T2591" s="101">
        <f>IFERROR(IF(LEFT($G2591,4)="xppm",AD2591/VLOOKUP($G2591,$K$11:$Z$28,T$1,0),IF(LEFT($J2591,1)="E",AD2591/VLOOKUP($J2591,$K$11:$Z$28,T$1,0),AD2591/T$6)),"")</f>
        <v>2960.0966666666668</v>
      </c>
      <c r="V2591" s="101">
        <f>IFERROR(IF(LEFT($G2591,4)="xppm",AF2591/VLOOKUP($G2591,$K$11:$Z$28,V$1,0),IF(LEFT($J2591,1)="E",AF2591/VLOOKUP($J2591,$K$11:$Z$28,V$1,0),AF2591/V$6)),"")</f>
        <v>2894.172222222222</v>
      </c>
      <c r="X2591" s="101">
        <f>IFERROR(IF(LEFT($G2591,4)="xppm",AH2591/VLOOKUP($G2591,$K$11:$Z$28,X$1,0),IF(LEFT($J2591,1)="E",AH2591/VLOOKUP($J2591,$K$11:$Z$28,X$1,0),AH2591/X$6)),"")</f>
        <v>1258.5425</v>
      </c>
      <c r="Z2591" s="101">
        <f>IFERROR(IF(LEFT($G2591,4)="xppm",AJ2591/VLOOKUP($G2591,$K$11:$Z$28,Z$1,0),IF(LEFT($J2591,1)="E",AJ2591/VLOOKUP($J2591,$K$11:$Z$28,Z$1,0),AJ2591/Z$6)),"")</f>
        <v>2851.6791666666668</v>
      </c>
      <c r="AA2591" s="108"/>
      <c r="AB2591" s="99">
        <f>IFERROR(IF(LEFT($G2591,4)="xppm",AL2591/VLOOKUP($G2591,$K$11:$Z$28,AB$1,0),IF(LEFT($J2591,1)="E",AL2591/VLOOKUP($J2591,$K$11:$AB$28,AB$1,0),AL2591/AB$6)),"")</f>
        <v>0</v>
      </c>
      <c r="AC2591" s="110"/>
      <c r="AD2591" s="14">
        <v>8880.2900000000009</v>
      </c>
      <c r="AE2591" s="14"/>
      <c r="AF2591" s="14">
        <v>26047.55</v>
      </c>
      <c r="AG2591" s="14"/>
      <c r="AH2591" s="14">
        <v>15102.51</v>
      </c>
      <c r="AI2591" s="14"/>
      <c r="AJ2591" s="14">
        <v>34220.15</v>
      </c>
      <c r="AK2591" s="65"/>
      <c r="AL2591" s="14">
        <v>0</v>
      </c>
      <c r="AM2591" s="65"/>
      <c r="AN2591" s="25">
        <v>152.41</v>
      </c>
      <c r="AO2591" s="25">
        <v>3235.95</v>
      </c>
      <c r="AP2591" s="25">
        <v>3503.22</v>
      </c>
      <c r="AQ2591" s="25">
        <v>2823.79</v>
      </c>
      <c r="AR2591" s="25">
        <v>2840.86</v>
      </c>
      <c r="AS2591" s="25">
        <v>2851.11</v>
      </c>
      <c r="AT2591" s="25">
        <v>4989.3500000000004</v>
      </c>
      <c r="AU2591" s="25">
        <v>829.08</v>
      </c>
      <c r="AV2591" s="25">
        <v>2833.07</v>
      </c>
      <c r="AW2591" s="25">
        <v>2833.07</v>
      </c>
      <c r="AX2591" s="25">
        <v>3070.15</v>
      </c>
      <c r="AY2591" s="25">
        <v>2977.07</v>
      </c>
      <c r="AZ2591" s="108"/>
      <c r="BA2591" s="10"/>
      <c r="BB2591" s="10"/>
      <c r="BC2591" s="10"/>
      <c r="BD2591" s="10"/>
      <c r="BE2591" s="10"/>
      <c r="BF2591" s="10"/>
      <c r="BG2591" s="10"/>
      <c r="BH2591" s="10"/>
      <c r="BI2591" s="10"/>
      <c r="BJ2591" s="10"/>
      <c r="BK2591" s="10"/>
      <c r="BL2591" s="10"/>
      <c r="BM2591" s="10"/>
      <c r="BN2591" s="10"/>
      <c r="BO2591" s="10"/>
      <c r="BP2591" s="10"/>
      <c r="BQ2591" s="10"/>
      <c r="BR2591" s="10"/>
      <c r="BS2591" s="10"/>
      <c r="BT2591" s="10"/>
      <c r="BU2591" s="10"/>
      <c r="BV2591" s="10"/>
      <c r="BW2591" s="10"/>
      <c r="BX2591" s="10"/>
      <c r="BY2591" s="10"/>
      <c r="BZ2591" s="10"/>
      <c r="CA2591" s="10"/>
      <c r="CB2591" s="10"/>
      <c r="CC2591" s="10"/>
      <c r="CD2591" s="10"/>
      <c r="CE2591" s="10"/>
      <c r="CF2591" s="10"/>
      <c r="CG2591" s="10"/>
      <c r="CH2591" s="10"/>
      <c r="CI2591" s="10"/>
      <c r="CJ2591" s="10"/>
      <c r="CK2591" s="10"/>
      <c r="CL2591" s="10"/>
      <c r="CM2591" s="10"/>
      <c r="CN2591" s="10"/>
      <c r="CO2591" s="10"/>
      <c r="CP2591" s="10"/>
      <c r="CQ2591" s="10"/>
      <c r="CR2591" s="10"/>
      <c r="CS2591" s="10"/>
      <c r="CT2591" s="10"/>
      <c r="CU2591" s="10"/>
      <c r="CV2591" s="10"/>
      <c r="CW2591" s="10"/>
      <c r="CX2591" s="10"/>
      <c r="CY2591" s="10"/>
      <c r="CZ2591" s="10"/>
      <c r="DA2591" s="10"/>
      <c r="DB2591" s="10"/>
      <c r="DC2591" s="10"/>
      <c r="DD2591" s="10"/>
      <c r="DE2591" s="10"/>
      <c r="DF2591" s="10"/>
      <c r="DG2591" s="10"/>
      <c r="DH2591" s="10"/>
      <c r="DI2591" s="10"/>
      <c r="DJ2591" s="10"/>
      <c r="DK2591" s="10"/>
      <c r="DL2591" s="10"/>
      <c r="DM2591" s="10"/>
      <c r="DN2591" s="10"/>
      <c r="DO2591" s="10"/>
      <c r="DP2591" s="10"/>
      <c r="DQ2591" s="10"/>
      <c r="DR2591" s="10"/>
      <c r="DS2591" s="10"/>
    </row>
    <row r="2592" spans="1:123" s="101" customFormat="1" ht="10.95" customHeight="1" x14ac:dyDescent="0.25">
      <c r="A2592" s="75" t="s">
        <v>348</v>
      </c>
      <c r="B2592" s="95" t="str">
        <f t="shared" si="728"/>
        <v>Bud02 2020,5016,'549000',13402.7144444444</v>
      </c>
      <c r="C2592" s="96">
        <f t="shared" si="729"/>
        <v>2020</v>
      </c>
      <c r="D2592" s="96">
        <v>5016</v>
      </c>
      <c r="E2592" s="97">
        <f>IF(LEFT(H2592,1) = "x",H2592,F2592)</f>
        <v>549000</v>
      </c>
      <c r="F2592" s="90">
        <v>549000</v>
      </c>
      <c r="G2592" s="98">
        <f>IF(""="",1,SUBSTITUTE(SUBSTITUTE("","xxp","xpp"),"xppm13","xppm08"))</f>
        <v>1</v>
      </c>
      <c r="H2592" s="98">
        <f>IF(""="",1,"")</f>
        <v>1</v>
      </c>
      <c r="I2592" s="98">
        <f>IF(""="",1,IF(LEFT("",1)&lt;&gt;"E","",1))</f>
        <v>1</v>
      </c>
      <c r="J2592" s="98">
        <f>IF(""="",1,IF(LEFT("",1)="E","",1))</f>
        <v>1</v>
      </c>
      <c r="K2592" s="99" t="s">
        <v>380</v>
      </c>
      <c r="L2592" s="91">
        <v>5016</v>
      </c>
      <c r="M2592" s="100" t="str">
        <f>IF(LEFT($G2592,4)="xppm","*","")</f>
        <v/>
      </c>
      <c r="N2592" s="101" t="str">
        <f>UPPER(TRIM("          COMPUTER HARDWARE/SOFTWARE"))</f>
        <v>COMPUTER HARDWARE/SOFTWARE</v>
      </c>
      <c r="P2592" s="102" t="s">
        <v>370</v>
      </c>
      <c r="R2592" s="109">
        <f>IFERROR(IF(1*AB2592&gt;0,AB2592,V2592),V2592)</f>
        <v>13402.714444444444</v>
      </c>
      <c r="S2592" s="108"/>
      <c r="T2592" s="101">
        <f>IFERROR(IF(LEFT($G2592,4)="xppm",AD2592/VLOOKUP($G2592,$K$11:$Z$28,T$1,0),IF(LEFT($J2592,1)="E",AD2592/VLOOKUP($J2592,$K$11:$Z$28,T$1,0),AD2592/T$6)),"")</f>
        <v>13047.699999999999</v>
      </c>
      <c r="V2592" s="101">
        <f>IFERROR(IF(LEFT($G2592,4)="xppm",AF2592/VLOOKUP($G2592,$K$11:$Z$28,V$1,0),IF(LEFT($J2592,1)="E",AF2592/VLOOKUP($J2592,$K$11:$Z$28,V$1,0),AF2592/V$6)),"")</f>
        <v>13402.714444444444</v>
      </c>
      <c r="X2592" s="101">
        <f>IFERROR(IF(LEFT($G2592,4)="xppm",AH2592/VLOOKUP($G2592,$K$11:$Z$28,X$1,0),IF(LEFT($J2592,1)="E",AH2592/VLOOKUP($J2592,$K$11:$Z$28,X$1,0),AH2592/X$6)),"")</f>
        <v>7771.2725</v>
      </c>
      <c r="Z2592" s="101">
        <f>IFERROR(IF(LEFT($G2592,4)="xppm",AJ2592/VLOOKUP($G2592,$K$11:$Z$28,Z$1,0),IF(LEFT($J2592,1)="E",AJ2592/VLOOKUP($J2592,$K$11:$Z$28,Z$1,0),AJ2592/Z$6)),"")</f>
        <v>12736.940833333334</v>
      </c>
      <c r="AA2592" s="108"/>
      <c r="AB2592" s="99">
        <f>IFERROR(IF(LEFT($G2592,4)="xppm",AL2592/VLOOKUP($G2592,$K$11:$Z$28,AB$1,0),IF(LEFT($J2592,1)="E",AL2592/VLOOKUP($J2592,$K$11:$AB$28,AB$1,0),AL2592/AB$6)),"")</f>
        <v>0</v>
      </c>
      <c r="AC2592" s="110"/>
      <c r="AD2592" s="14">
        <v>39143.1</v>
      </c>
      <c r="AE2592" s="14"/>
      <c r="AF2592" s="14">
        <v>120624.43</v>
      </c>
      <c r="AG2592" s="14"/>
      <c r="AH2592" s="14">
        <v>93255.27</v>
      </c>
      <c r="AI2592" s="14"/>
      <c r="AJ2592" s="14">
        <v>152843.29</v>
      </c>
      <c r="AK2592" s="65"/>
      <c r="AL2592" s="14">
        <v>0</v>
      </c>
      <c r="AM2592" s="65"/>
      <c r="AN2592" s="25">
        <v>18992.16</v>
      </c>
      <c r="AO2592" s="25">
        <v>19318.36</v>
      </c>
      <c r="AP2592" s="25">
        <v>17436.93</v>
      </c>
      <c r="AQ2592" s="25">
        <v>16439.28</v>
      </c>
      <c r="AR2592" s="25">
        <v>16395</v>
      </c>
      <c r="AS2592" s="25">
        <v>15875.91</v>
      </c>
      <c r="AT2592" s="25">
        <v>13402.31</v>
      </c>
      <c r="AU2592" s="25">
        <v>13023.31</v>
      </c>
      <c r="AV2592" s="25">
        <v>6345.52</v>
      </c>
      <c r="AW2592" s="25">
        <v>13011.27</v>
      </c>
      <c r="AX2592" s="25">
        <v>13453.52</v>
      </c>
      <c r="AY2592" s="25">
        <v>12678.31</v>
      </c>
      <c r="AZ2592" s="108"/>
      <c r="BA2592" s="10"/>
      <c r="BB2592" s="10"/>
      <c r="BC2592" s="10"/>
      <c r="BD2592" s="10"/>
      <c r="BE2592" s="10"/>
      <c r="BF2592" s="10"/>
      <c r="BG2592" s="10"/>
      <c r="BH2592" s="10"/>
      <c r="BI2592" s="10"/>
      <c r="BJ2592" s="10"/>
      <c r="BK2592" s="10"/>
      <c r="BL2592" s="10"/>
      <c r="BM2592" s="10"/>
      <c r="BN2592" s="10"/>
      <c r="BO2592" s="10"/>
      <c r="BP2592" s="10"/>
      <c r="BQ2592" s="10"/>
      <c r="BR2592" s="10"/>
      <c r="BS2592" s="10"/>
      <c r="BT2592" s="10"/>
      <c r="BU2592" s="10"/>
      <c r="BV2592" s="10"/>
      <c r="BW2592" s="10"/>
      <c r="BX2592" s="10"/>
      <c r="BY2592" s="10"/>
      <c r="BZ2592" s="10"/>
      <c r="CA2592" s="10"/>
      <c r="CB2592" s="10"/>
      <c r="CC2592" s="10"/>
      <c r="CD2592" s="10"/>
      <c r="CE2592" s="10"/>
      <c r="CF2592" s="10"/>
      <c r="CG2592" s="10"/>
      <c r="CH2592" s="10"/>
      <c r="CI2592" s="10"/>
      <c r="CJ2592" s="10"/>
      <c r="CK2592" s="10"/>
      <c r="CL2592" s="10"/>
      <c r="CM2592" s="10"/>
      <c r="CN2592" s="10"/>
      <c r="CO2592" s="10"/>
      <c r="CP2592" s="10"/>
      <c r="CQ2592" s="10"/>
      <c r="CR2592" s="10"/>
      <c r="CS2592" s="10"/>
      <c r="CT2592" s="10"/>
      <c r="CU2592" s="10"/>
      <c r="CV2592" s="10"/>
      <c r="CW2592" s="10"/>
      <c r="CX2592" s="10"/>
      <c r="CY2592" s="10"/>
      <c r="CZ2592" s="10"/>
      <c r="DA2592" s="10"/>
      <c r="DB2592" s="10"/>
      <c r="DC2592" s="10"/>
      <c r="DD2592" s="10"/>
      <c r="DE2592" s="10"/>
      <c r="DF2592" s="10"/>
      <c r="DG2592" s="10"/>
      <c r="DH2592" s="10"/>
      <c r="DI2592" s="10"/>
      <c r="DJ2592" s="10"/>
      <c r="DK2592" s="10"/>
      <c r="DL2592" s="10"/>
      <c r="DM2592" s="10"/>
      <c r="DN2592" s="10"/>
      <c r="DO2592" s="10"/>
      <c r="DP2592" s="10"/>
      <c r="DQ2592" s="10"/>
      <c r="DR2592" s="10"/>
      <c r="DS2592" s="10"/>
    </row>
    <row r="2593" spans="1:123" s="101" customFormat="1" ht="10.95" customHeight="1" x14ac:dyDescent="0.25">
      <c r="A2593" s="75" t="s">
        <v>348</v>
      </c>
      <c r="B2593" s="95" t="str">
        <f t="shared" si="728"/>
        <v>Bud02 2020,5016,'550000',8845.48777777778</v>
      </c>
      <c r="C2593" s="96">
        <f t="shared" si="729"/>
        <v>2020</v>
      </c>
      <c r="D2593" s="96">
        <v>5016</v>
      </c>
      <c r="E2593" s="97">
        <f>IF(LEFT(H2593,1) = "x",H2593,F2593)</f>
        <v>550000</v>
      </c>
      <c r="F2593" s="90">
        <v>550000</v>
      </c>
      <c r="G2593" s="98">
        <f>IF(""="",1,SUBSTITUTE(SUBSTITUTE("","xxp","xpp"),"xppm13","xppm08"))</f>
        <v>1</v>
      </c>
      <c r="H2593" s="98">
        <f>IF(""="",1,"")</f>
        <v>1</v>
      </c>
      <c r="I2593" s="98">
        <f>IF(""="",1,IF(LEFT("",1)&lt;&gt;"E","",1))</f>
        <v>1</v>
      </c>
      <c r="J2593" s="98">
        <f>IF(""="",1,IF(LEFT("",1)="E","",1))</f>
        <v>1</v>
      </c>
      <c r="K2593" s="99" t="s">
        <v>381</v>
      </c>
      <c r="L2593" s="91">
        <v>5016</v>
      </c>
      <c r="M2593" s="100" t="str">
        <f>IF(LEFT($G2593,4)="xppm","*","")</f>
        <v/>
      </c>
      <c r="N2593" s="101" t="str">
        <f>UPPER(TRIM("          EMPLOYEE EXPENSES"))</f>
        <v>EMPLOYEE EXPENSES</v>
      </c>
      <c r="P2593" s="102" t="s">
        <v>382</v>
      </c>
      <c r="R2593" s="109">
        <f>IFERROR(IF(1*AB2593&gt;0,AB2593,V2593),V2593)</f>
        <v>8845.4877777777783</v>
      </c>
      <c r="S2593" s="108"/>
      <c r="T2593" s="101">
        <f>IFERROR(IF(LEFT($G2593,4)="xppm",AD2593/VLOOKUP($G2593,$K$11:$Z$28,T$1,0),IF(LEFT($J2593,1)="E",AD2593/VLOOKUP($J2593,$K$11:$Z$28,T$1,0),AD2593/T$6)),"")</f>
        <v>11346.223333333333</v>
      </c>
      <c r="V2593" s="101">
        <f>IFERROR(IF(LEFT($G2593,4)="xppm",AF2593/VLOOKUP($G2593,$K$11:$Z$28,V$1,0),IF(LEFT($J2593,1)="E",AF2593/VLOOKUP($J2593,$K$11:$Z$28,V$1,0),AF2593/V$6)),"")</f>
        <v>8845.4877777777783</v>
      </c>
      <c r="X2593" s="101">
        <f>IFERROR(IF(LEFT($G2593,4)="xppm",AH2593/VLOOKUP($G2593,$K$11:$Z$28,X$1,0),IF(LEFT($J2593,1)="E",AH2593/VLOOKUP($J2593,$K$11:$Z$28,X$1,0),AH2593/X$6)),"")</f>
        <v>2572.92</v>
      </c>
      <c r="Z2593" s="101">
        <f>IFERROR(IF(LEFT($G2593,4)="xppm",AJ2593/VLOOKUP($G2593,$K$11:$Z$28,Z$1,0),IF(LEFT($J2593,1)="E",AJ2593/VLOOKUP($J2593,$K$11:$Z$28,Z$1,0),AJ2593/Z$6)),"")</f>
        <v>7550.0683333333336</v>
      </c>
      <c r="AA2593" s="108"/>
      <c r="AB2593" s="99">
        <f>IFERROR(IF(LEFT($G2593,4)="xppm",AL2593/VLOOKUP($G2593,$K$11:$Z$28,AB$1,0),IF(LEFT($J2593,1)="E",AL2593/VLOOKUP($J2593,$K$11:$AB$28,AB$1,0),AL2593/AB$6)),"")</f>
        <v>0</v>
      </c>
      <c r="AC2593" s="110"/>
      <c r="AD2593" s="14">
        <v>34038.67</v>
      </c>
      <c r="AE2593" s="14"/>
      <c r="AF2593" s="14">
        <v>79609.39</v>
      </c>
      <c r="AG2593" s="14"/>
      <c r="AH2593" s="14">
        <v>30875.040000000001</v>
      </c>
      <c r="AI2593" s="14"/>
      <c r="AJ2593" s="14">
        <v>90600.82</v>
      </c>
      <c r="AK2593" s="65"/>
      <c r="AL2593" s="14">
        <v>0</v>
      </c>
      <c r="AM2593" s="65"/>
      <c r="AN2593" s="25">
        <v>5559.28</v>
      </c>
      <c r="AO2593" s="25">
        <v>6458.63</v>
      </c>
      <c r="AP2593" s="25">
        <v>3632.84</v>
      </c>
      <c r="AQ2593" s="25">
        <v>5050.8999999999996</v>
      </c>
      <c r="AR2593" s="25">
        <v>7101.8</v>
      </c>
      <c r="AS2593" s="25">
        <v>6619.46</v>
      </c>
      <c r="AT2593" s="25">
        <v>10272.469999999999</v>
      </c>
      <c r="AU2593" s="25">
        <v>7309.99</v>
      </c>
      <c r="AV2593" s="25">
        <v>9216.1</v>
      </c>
      <c r="AW2593" s="25">
        <v>9741.4699999999993</v>
      </c>
      <c r="AX2593" s="25">
        <v>12188.59</v>
      </c>
      <c r="AY2593" s="25">
        <v>12108.61</v>
      </c>
      <c r="AZ2593" s="108"/>
      <c r="BA2593" s="10"/>
      <c r="BB2593" s="10"/>
      <c r="BC2593" s="10"/>
      <c r="BD2593" s="10"/>
      <c r="BE2593" s="10"/>
      <c r="BF2593" s="10"/>
      <c r="BG2593" s="10"/>
      <c r="BH2593" s="10"/>
      <c r="BI2593" s="10"/>
      <c r="BJ2593" s="10"/>
      <c r="BK2593" s="10"/>
      <c r="BL2593" s="10"/>
      <c r="BM2593" s="10"/>
      <c r="BN2593" s="10"/>
      <c r="BO2593" s="10"/>
      <c r="BP2593" s="10"/>
      <c r="BQ2593" s="10"/>
      <c r="BR2593" s="10"/>
      <c r="BS2593" s="10"/>
      <c r="BT2593" s="10"/>
      <c r="BU2593" s="10"/>
      <c r="BV2593" s="10"/>
      <c r="BW2593" s="10"/>
      <c r="BX2593" s="10"/>
      <c r="BY2593" s="10"/>
      <c r="BZ2593" s="10"/>
      <c r="CA2593" s="10"/>
      <c r="CB2593" s="10"/>
      <c r="CC2593" s="10"/>
      <c r="CD2593" s="10"/>
      <c r="CE2593" s="10"/>
      <c r="CF2593" s="10"/>
      <c r="CG2593" s="10"/>
      <c r="CH2593" s="10"/>
      <c r="CI2593" s="10"/>
      <c r="CJ2593" s="10"/>
      <c r="CK2593" s="10"/>
      <c r="CL2593" s="10"/>
      <c r="CM2593" s="10"/>
      <c r="CN2593" s="10"/>
      <c r="CO2593" s="10"/>
      <c r="CP2593" s="10"/>
      <c r="CQ2593" s="10"/>
      <c r="CR2593" s="10"/>
      <c r="CS2593" s="10"/>
      <c r="CT2593" s="10"/>
      <c r="CU2593" s="10"/>
      <c r="CV2593" s="10"/>
      <c r="CW2593" s="10"/>
      <c r="CX2593" s="10"/>
      <c r="CY2593" s="10"/>
      <c r="CZ2593" s="10"/>
      <c r="DA2593" s="10"/>
      <c r="DB2593" s="10"/>
      <c r="DC2593" s="10"/>
      <c r="DD2593" s="10"/>
      <c r="DE2593" s="10"/>
      <c r="DF2593" s="10"/>
      <c r="DG2593" s="10"/>
      <c r="DH2593" s="10"/>
      <c r="DI2593" s="10"/>
      <c r="DJ2593" s="10"/>
      <c r="DK2593" s="10"/>
      <c r="DL2593" s="10"/>
      <c r="DM2593" s="10"/>
      <c r="DN2593" s="10"/>
      <c r="DO2593" s="10"/>
      <c r="DP2593" s="10"/>
      <c r="DQ2593" s="10"/>
      <c r="DR2593" s="10"/>
      <c r="DS2593" s="10"/>
    </row>
    <row r="2594" spans="1:123" s="101" customFormat="1" ht="10.95" customHeight="1" x14ac:dyDescent="0.25">
      <c r="A2594" s="75" t="s">
        <v>348</v>
      </c>
      <c r="B2594" s="95" t="str">
        <f t="shared" si="728"/>
        <v>Bud02 2020,5016,'552000',7257.45</v>
      </c>
      <c r="C2594" s="96">
        <f t="shared" si="729"/>
        <v>2020</v>
      </c>
      <c r="D2594" s="96">
        <v>5016</v>
      </c>
      <c r="E2594" s="97">
        <f>IF(LEFT(H2594,1) = "x",H2594,F2594)</f>
        <v>552000</v>
      </c>
      <c r="F2594" s="90">
        <v>552000</v>
      </c>
      <c r="G2594" s="98">
        <f>IF(""="",1,SUBSTITUTE(SUBSTITUTE("","xxp","xpp"),"xppm13","xppm08"))</f>
        <v>1</v>
      </c>
      <c r="H2594" s="98">
        <f>IF(""="",1,"")</f>
        <v>1</v>
      </c>
      <c r="I2594" s="98">
        <f>IF(""="",1,IF(LEFT("",1)&lt;&gt;"E","",1))</f>
        <v>1</v>
      </c>
      <c r="J2594" s="98">
        <f>IF(""="",1,IF(LEFT("",1)="E","",1))</f>
        <v>1</v>
      </c>
      <c r="K2594" s="99" t="s">
        <v>383</v>
      </c>
      <c r="L2594" s="91">
        <v>5016</v>
      </c>
      <c r="M2594" s="100" t="str">
        <f>IF(LEFT($G2594,4)="xppm","*","")</f>
        <v/>
      </c>
      <c r="N2594" s="101" t="str">
        <f>UPPER(TRIM("          OFFICE EXPENSES"))</f>
        <v>OFFICE EXPENSES</v>
      </c>
      <c r="P2594" s="102" t="s">
        <v>370</v>
      </c>
      <c r="R2594" s="109">
        <f>IFERROR(IF(1*AB2594&gt;0,AB2594,V2594),V2594)</f>
        <v>7257.4500000000007</v>
      </c>
      <c r="S2594" s="108"/>
      <c r="T2594" s="101">
        <f>IFERROR(IF(LEFT($G2594,4)="xppm",AD2594/VLOOKUP($G2594,$K$11:$Z$28,T$1,0),IF(LEFT($J2594,1)="E",AD2594/VLOOKUP($J2594,$K$11:$Z$28,T$1,0),AD2594/T$6)),"")</f>
        <v>6955.2366666666667</v>
      </c>
      <c r="V2594" s="101">
        <f>IFERROR(IF(LEFT($G2594,4)="xppm",AF2594/VLOOKUP($G2594,$K$11:$Z$28,V$1,0),IF(LEFT($J2594,1)="E",AF2594/VLOOKUP($J2594,$K$11:$Z$28,V$1,0),AF2594/V$6)),"")</f>
        <v>7257.4500000000007</v>
      </c>
      <c r="X2594" s="101">
        <f>IFERROR(IF(LEFT($G2594,4)="xppm",AH2594/VLOOKUP($G2594,$K$11:$Z$28,X$1,0),IF(LEFT($J2594,1)="E",AH2594/VLOOKUP($J2594,$K$11:$Z$28,X$1,0),AH2594/X$6)),"")</f>
        <v>4313.3716666666669</v>
      </c>
      <c r="Z2594" s="101">
        <f>IFERROR(IF(LEFT($G2594,4)="xppm",AJ2594/VLOOKUP($G2594,$K$11:$Z$28,Z$1,0),IF(LEFT($J2594,1)="E",AJ2594/VLOOKUP($J2594,$K$11:$Z$28,Z$1,0),AJ2594/Z$6)),"")</f>
        <v>5967.9141666666665</v>
      </c>
      <c r="AA2594" s="108"/>
      <c r="AB2594" s="99">
        <f>IFERROR(IF(LEFT($G2594,4)="xppm",AL2594/VLOOKUP($G2594,$K$11:$Z$28,AB$1,0),IF(LEFT($J2594,1)="E",AL2594/VLOOKUP($J2594,$K$11:$AB$28,AB$1,0),AL2594/AB$6)),"")</f>
        <v>0</v>
      </c>
      <c r="AC2594" s="110"/>
      <c r="AD2594" s="14">
        <v>20865.71</v>
      </c>
      <c r="AE2594" s="14"/>
      <c r="AF2594" s="14">
        <v>65317.05</v>
      </c>
      <c r="AG2594" s="14"/>
      <c r="AH2594" s="14">
        <v>51760.46</v>
      </c>
      <c r="AI2594" s="14"/>
      <c r="AJ2594" s="14">
        <v>71614.97</v>
      </c>
      <c r="AK2594" s="65"/>
      <c r="AL2594" s="14">
        <v>0</v>
      </c>
      <c r="AM2594" s="65"/>
      <c r="AN2594" s="25">
        <v>7983.61</v>
      </c>
      <c r="AO2594" s="25">
        <v>7744.38</v>
      </c>
      <c r="AP2594" s="25">
        <v>11344.28</v>
      </c>
      <c r="AQ2594" s="25">
        <v>3708.23</v>
      </c>
      <c r="AR2594" s="25">
        <v>11744.76</v>
      </c>
      <c r="AS2594" s="25">
        <v>6508.2</v>
      </c>
      <c r="AT2594" s="25">
        <v>6932</v>
      </c>
      <c r="AU2594" s="25">
        <v>8980.39</v>
      </c>
      <c r="AV2594" s="25">
        <v>6577.76</v>
      </c>
      <c r="AW2594" s="25">
        <v>6973.28</v>
      </c>
      <c r="AX2594" s="25">
        <v>6483.92</v>
      </c>
      <c r="AY2594" s="25">
        <v>7408.51</v>
      </c>
      <c r="AZ2594" s="108"/>
      <c r="BA2594" s="10"/>
      <c r="BB2594" s="10"/>
      <c r="BC2594" s="10"/>
      <c r="BD2594" s="10"/>
      <c r="BE2594" s="10"/>
      <c r="BF2594" s="10"/>
      <c r="BG2594" s="10"/>
      <c r="BH2594" s="10"/>
      <c r="BI2594" s="10"/>
      <c r="BJ2594" s="10"/>
      <c r="BK2594" s="10"/>
      <c r="BL2594" s="10"/>
      <c r="BM2594" s="10"/>
      <c r="BN2594" s="10"/>
      <c r="BO2594" s="10"/>
      <c r="BP2594" s="10"/>
      <c r="BQ2594" s="10"/>
      <c r="BR2594" s="10"/>
      <c r="BS2594" s="10"/>
      <c r="BT2594" s="10"/>
      <c r="BU2594" s="10"/>
      <c r="BV2594" s="10"/>
      <c r="BW2594" s="10"/>
      <c r="BX2594" s="10"/>
      <c r="BY2594" s="10"/>
      <c r="BZ2594" s="10"/>
      <c r="CA2594" s="10"/>
      <c r="CB2594" s="10"/>
      <c r="CC2594" s="10"/>
      <c r="CD2594" s="10"/>
      <c r="CE2594" s="10"/>
      <c r="CF2594" s="10"/>
      <c r="CG2594" s="10"/>
      <c r="CH2594" s="10"/>
      <c r="CI2594" s="10"/>
      <c r="CJ2594" s="10"/>
      <c r="CK2594" s="10"/>
      <c r="CL2594" s="10"/>
      <c r="CM2594" s="10"/>
      <c r="CN2594" s="10"/>
      <c r="CO2594" s="10"/>
      <c r="CP2594" s="10"/>
      <c r="CQ2594" s="10"/>
      <c r="CR2594" s="10"/>
      <c r="CS2594" s="10"/>
      <c r="CT2594" s="10"/>
      <c r="CU2594" s="10"/>
      <c r="CV2594" s="10"/>
      <c r="CW2594" s="10"/>
      <c r="CX2594" s="10"/>
      <c r="CY2594" s="10"/>
      <c r="CZ2594" s="10"/>
      <c r="DA2594" s="10"/>
      <c r="DB2594" s="10"/>
      <c r="DC2594" s="10"/>
      <c r="DD2594" s="10"/>
      <c r="DE2594" s="10"/>
      <c r="DF2594" s="10"/>
      <c r="DG2594" s="10"/>
      <c r="DH2594" s="10"/>
      <c r="DI2594" s="10"/>
      <c r="DJ2594" s="10"/>
      <c r="DK2594" s="10"/>
      <c r="DL2594" s="10"/>
      <c r="DM2594" s="10"/>
      <c r="DN2594" s="10"/>
      <c r="DO2594" s="10"/>
      <c r="DP2594" s="10"/>
      <c r="DQ2594" s="10"/>
      <c r="DR2594" s="10"/>
      <c r="DS2594" s="10"/>
    </row>
    <row r="2595" spans="1:123" s="101" customFormat="1" ht="10.95" customHeight="1" x14ac:dyDescent="0.25">
      <c r="A2595" s="75" t="s">
        <v>348</v>
      </c>
      <c r="B2595" s="95" t="str">
        <f t="shared" si="728"/>
        <v>Bud02 2020,5016,'553500',2911.78555555556</v>
      </c>
      <c r="C2595" s="96">
        <f t="shared" si="729"/>
        <v>2020</v>
      </c>
      <c r="D2595" s="96">
        <v>5016</v>
      </c>
      <c r="E2595" s="97">
        <f>IF(LEFT(H2595,1) = "x",H2595,F2595)</f>
        <v>553500</v>
      </c>
      <c r="F2595" s="90">
        <v>553500</v>
      </c>
      <c r="G2595" s="98">
        <f>IF(""="",1,SUBSTITUTE(SUBSTITUTE("","xxp","xpp"),"xppm13","xppm08"))</f>
        <v>1</v>
      </c>
      <c r="H2595" s="98">
        <f>IF(""="",1,"")</f>
        <v>1</v>
      </c>
      <c r="I2595" s="98">
        <f>IF(""="",1,IF(LEFT("",1)&lt;&gt;"E","",1))</f>
        <v>1</v>
      </c>
      <c r="J2595" s="98">
        <f>IF(""="",1,IF(LEFT("",1)="E","",1))</f>
        <v>1</v>
      </c>
      <c r="K2595" s="99" t="s">
        <v>384</v>
      </c>
      <c r="L2595" s="91">
        <v>5016</v>
      </c>
      <c r="M2595" s="100" t="str">
        <f>IF(LEFT($G2595,4)="xppm","*","")</f>
        <v/>
      </c>
      <c r="N2595" s="101" t="str">
        <f>UPPER(TRIM("          TELEPHONE/CELL PHONE"))</f>
        <v>TELEPHONE/CELL PHONE</v>
      </c>
      <c r="P2595" s="102" t="s">
        <v>370</v>
      </c>
      <c r="R2595" s="109">
        <f>IFERROR(IF(1*AB2595&gt;0,AB2595,V2595),V2595)</f>
        <v>2911.7855555555557</v>
      </c>
      <c r="S2595" s="108"/>
      <c r="T2595" s="101">
        <f>IFERROR(IF(LEFT($G2595,4)="xppm",AD2595/VLOOKUP($G2595,$K$11:$Z$28,T$1,0),IF(LEFT($J2595,1)="E",AD2595/VLOOKUP($J2595,$K$11:$Z$28,T$1,0),AD2595/T$6)),"")</f>
        <v>3005.3866666666668</v>
      </c>
      <c r="V2595" s="101">
        <f>IFERROR(IF(LEFT($G2595,4)="xppm",AF2595/VLOOKUP($G2595,$K$11:$Z$28,V$1,0),IF(LEFT($J2595,1)="E",AF2595/VLOOKUP($J2595,$K$11:$Z$28,V$1,0),AF2595/V$6)),"")</f>
        <v>2911.7855555555557</v>
      </c>
      <c r="X2595" s="101">
        <f>IFERROR(IF(LEFT($G2595,4)="xppm",AH2595/VLOOKUP($G2595,$K$11:$Z$28,X$1,0),IF(LEFT($J2595,1)="E",AH2595/VLOOKUP($J2595,$K$11:$Z$28,X$1,0),AH2595/X$6)),"")</f>
        <v>1795.4558333333334</v>
      </c>
      <c r="Z2595" s="101">
        <f>IFERROR(IF(LEFT($G2595,4)="xppm",AJ2595/VLOOKUP($G2595,$K$11:$Z$28,Z$1,0),IF(LEFT($J2595,1)="E",AJ2595/VLOOKUP($J2595,$K$11:$Z$28,Z$1,0),AJ2595/Z$6)),"")</f>
        <v>1206.2316666666668</v>
      </c>
      <c r="AA2595" s="108"/>
      <c r="AB2595" s="99">
        <f>IFERROR(IF(LEFT($G2595,4)="xppm",AL2595/VLOOKUP($G2595,$K$11:$Z$28,AB$1,0),IF(LEFT($J2595,1)="E",AL2595/VLOOKUP($J2595,$K$11:$AB$28,AB$1,0),AL2595/AB$6)),"")</f>
        <v>0</v>
      </c>
      <c r="AC2595" s="110"/>
      <c r="AD2595" s="14">
        <v>9016.16</v>
      </c>
      <c r="AE2595" s="14"/>
      <c r="AF2595" s="14">
        <v>26206.07</v>
      </c>
      <c r="AG2595" s="14"/>
      <c r="AH2595" s="14">
        <v>21545.47</v>
      </c>
      <c r="AI2595" s="14"/>
      <c r="AJ2595" s="14">
        <v>14474.78</v>
      </c>
      <c r="AK2595" s="65"/>
      <c r="AL2595" s="14">
        <v>0</v>
      </c>
      <c r="AM2595" s="65"/>
      <c r="AN2595" s="25">
        <v>2543.29</v>
      </c>
      <c r="AO2595" s="25">
        <v>3260.28</v>
      </c>
      <c r="AP2595" s="25">
        <v>2879.73</v>
      </c>
      <c r="AQ2595" s="25">
        <v>3013.98</v>
      </c>
      <c r="AR2595" s="25">
        <v>2925.73</v>
      </c>
      <c r="AS2595" s="25">
        <v>2882.24</v>
      </c>
      <c r="AT2595" s="25">
        <v>2683.22</v>
      </c>
      <c r="AU2595" s="25">
        <v>2684.43</v>
      </c>
      <c r="AV2595" s="25">
        <v>3000.31</v>
      </c>
      <c r="AW2595" s="25">
        <v>2988.67</v>
      </c>
      <c r="AX2595" s="25">
        <v>2840.29</v>
      </c>
      <c r="AY2595" s="25">
        <v>3187.2</v>
      </c>
      <c r="AZ2595" s="108"/>
      <c r="BA2595" s="10"/>
      <c r="BB2595" s="10"/>
      <c r="BC2595" s="10"/>
      <c r="BD2595" s="10"/>
      <c r="BE2595" s="10"/>
      <c r="BF2595" s="10"/>
      <c r="BG2595" s="10"/>
      <c r="BH2595" s="10"/>
      <c r="BI2595" s="10"/>
      <c r="BJ2595" s="10"/>
      <c r="BK2595" s="10"/>
      <c r="BL2595" s="10"/>
      <c r="BM2595" s="10"/>
      <c r="BN2595" s="10"/>
      <c r="BO2595" s="10"/>
      <c r="BP2595" s="10"/>
      <c r="BQ2595" s="10"/>
      <c r="BR2595" s="10"/>
      <c r="BS2595" s="10"/>
      <c r="BT2595" s="10"/>
      <c r="BU2595" s="10"/>
      <c r="BV2595" s="10"/>
      <c r="BW2595" s="10"/>
      <c r="BX2595" s="10"/>
      <c r="BY2595" s="10"/>
      <c r="BZ2595" s="10"/>
      <c r="CA2595" s="10"/>
      <c r="CB2595" s="10"/>
      <c r="CC2595" s="10"/>
      <c r="CD2595" s="10"/>
      <c r="CE2595" s="10"/>
      <c r="CF2595" s="10"/>
      <c r="CG2595" s="10"/>
      <c r="CH2595" s="10"/>
      <c r="CI2595" s="10"/>
      <c r="CJ2595" s="10"/>
      <c r="CK2595" s="10"/>
      <c r="CL2595" s="10"/>
      <c r="CM2595" s="10"/>
      <c r="CN2595" s="10"/>
      <c r="CO2595" s="10"/>
      <c r="CP2595" s="10"/>
      <c r="CQ2595" s="10"/>
      <c r="CR2595" s="10"/>
      <c r="CS2595" s="10"/>
      <c r="CT2595" s="10"/>
      <c r="CU2595" s="10"/>
      <c r="CV2595" s="10"/>
      <c r="CW2595" s="10"/>
      <c r="CX2595" s="10"/>
      <c r="CY2595" s="10"/>
      <c r="CZ2595" s="10"/>
      <c r="DA2595" s="10"/>
      <c r="DB2595" s="10"/>
      <c r="DC2595" s="10"/>
      <c r="DD2595" s="10"/>
      <c r="DE2595" s="10"/>
      <c r="DF2595" s="10"/>
      <c r="DG2595" s="10"/>
      <c r="DH2595" s="10"/>
      <c r="DI2595" s="10"/>
      <c r="DJ2595" s="10"/>
      <c r="DK2595" s="10"/>
      <c r="DL2595" s="10"/>
      <c r="DM2595" s="10"/>
      <c r="DN2595" s="10"/>
      <c r="DO2595" s="10"/>
      <c r="DP2595" s="10"/>
      <c r="DQ2595" s="10"/>
      <c r="DR2595" s="10"/>
      <c r="DS2595" s="10"/>
    </row>
    <row r="2596" spans="1:123" s="101" customFormat="1" ht="10.95" customHeight="1" x14ac:dyDescent="0.25">
      <c r="A2596" s="75" t="s">
        <v>348</v>
      </c>
      <c r="B2596" s="95" t="str">
        <f t="shared" si="728"/>
        <v>Bud02 2020,5016,'555000',326.633333333333</v>
      </c>
      <c r="C2596" s="96">
        <f t="shared" si="729"/>
        <v>2020</v>
      </c>
      <c r="D2596" s="96">
        <v>5016</v>
      </c>
      <c r="E2596" s="97">
        <f>IF(LEFT(H2596,1) = "x",H2596,F2596)</f>
        <v>555000</v>
      </c>
      <c r="F2596" s="90">
        <v>555000</v>
      </c>
      <c r="G2596" s="98">
        <f>IF(""="",1,SUBSTITUTE(SUBSTITUTE("","xxp","xpp"),"xppm13","xppm08"))</f>
        <v>1</v>
      </c>
      <c r="H2596" s="98">
        <f>IF(""="",1,"")</f>
        <v>1</v>
      </c>
      <c r="I2596" s="98">
        <f>IF(""="",1,IF(LEFT("",1)&lt;&gt;"E","",1))</f>
        <v>1</v>
      </c>
      <c r="J2596" s="98">
        <f>IF(""="",1,IF(LEFT("",1)="E","",1))</f>
        <v>1</v>
      </c>
      <c r="K2596" s="99" t="s">
        <v>385</v>
      </c>
      <c r="L2596" s="91">
        <v>5016</v>
      </c>
      <c r="M2596" s="100" t="str">
        <f>IF(LEFT($G2596,4)="xppm","*","")</f>
        <v/>
      </c>
      <c r="N2596" s="101" t="str">
        <f>UPPER(TRIM("          DONATIONS"))</f>
        <v>DONATIONS</v>
      </c>
      <c r="P2596" s="102" t="s">
        <v>386</v>
      </c>
      <c r="R2596" s="109">
        <f>IFERROR(IF(1*AB2596&gt;0,AB2596,V2596),V2596)</f>
        <v>326.63333333333333</v>
      </c>
      <c r="S2596" s="108"/>
      <c r="T2596" s="101">
        <f>IFERROR(IF(LEFT($G2596,4)="xppm",AD2596/VLOOKUP($G2596,$K$11:$Z$28,T$1,0),IF(LEFT($J2596,1)="E",AD2596/VLOOKUP($J2596,$K$11:$Z$28,T$1,0),AD2596/T$6)),"")</f>
        <v>278.13666666666666</v>
      </c>
      <c r="V2596" s="101">
        <f>IFERROR(IF(LEFT($G2596,4)="xppm",AF2596/VLOOKUP($G2596,$K$11:$Z$28,V$1,0),IF(LEFT($J2596,1)="E",AF2596/VLOOKUP($J2596,$K$11:$Z$28,V$1,0),AF2596/V$6)),"")</f>
        <v>326.63333333333333</v>
      </c>
      <c r="X2596" s="101">
        <f>IFERROR(IF(LEFT($G2596,4)="xppm",AH2596/VLOOKUP($G2596,$K$11:$Z$28,X$1,0),IF(LEFT($J2596,1)="E",AH2596/VLOOKUP($J2596,$K$11:$Z$28,X$1,0),AH2596/X$6)),"")</f>
        <v>241.79750000000001</v>
      </c>
      <c r="Z2596" s="101">
        <f>IFERROR(IF(LEFT($G2596,4)="xppm",AJ2596/VLOOKUP($G2596,$K$11:$Z$28,Z$1,0),IF(LEFT($J2596,1)="E",AJ2596/VLOOKUP($J2596,$K$11:$Z$28,Z$1,0),AJ2596/Z$6)),"")</f>
        <v>506.72666699999996</v>
      </c>
      <c r="AA2596" s="108"/>
      <c r="AB2596" s="99">
        <f>IFERROR(IF(LEFT($G2596,4)="xppm",AL2596/VLOOKUP($G2596,$K$11:$Z$28,AB$1,0),IF(LEFT($J2596,1)="E",AL2596/VLOOKUP($J2596,$K$11:$AB$28,AB$1,0),AL2596/AB$6)),"")</f>
        <v>0</v>
      </c>
      <c r="AC2596" s="110"/>
      <c r="AD2596" s="14">
        <v>834.41</v>
      </c>
      <c r="AE2596" s="14"/>
      <c r="AF2596" s="14">
        <v>2939.7</v>
      </c>
      <c r="AG2596" s="14"/>
      <c r="AH2596" s="14">
        <v>2901.57</v>
      </c>
      <c r="AI2596" s="14"/>
      <c r="AJ2596" s="14">
        <v>6080.7200039999998</v>
      </c>
      <c r="AK2596" s="65"/>
      <c r="AL2596" s="14">
        <v>0</v>
      </c>
      <c r="AM2596" s="65"/>
      <c r="AN2596" s="25">
        <v>781.25</v>
      </c>
      <c r="AO2596" s="25">
        <v>382.14</v>
      </c>
      <c r="AP2596" s="25">
        <v>368</v>
      </c>
      <c r="AQ2596" s="25">
        <v>0</v>
      </c>
      <c r="AR2596" s="25">
        <v>1183.3399999999999</v>
      </c>
      <c r="AS2596" s="25">
        <v>658.35</v>
      </c>
      <c r="AT2596" s="25">
        <v>89.6</v>
      </c>
      <c r="AU2596" s="25">
        <v>87</v>
      </c>
      <c r="AV2596" s="25">
        <v>87</v>
      </c>
      <c r="AW2596" s="25">
        <v>645.73</v>
      </c>
      <c r="AX2596" s="25">
        <v>101.68</v>
      </c>
      <c r="AY2596" s="25">
        <v>87</v>
      </c>
      <c r="AZ2596" s="108"/>
      <c r="BA2596" s="10"/>
      <c r="BB2596" s="10"/>
      <c r="BC2596" s="10"/>
      <c r="BD2596" s="10"/>
      <c r="BE2596" s="10"/>
      <c r="BF2596" s="10"/>
      <c r="BG2596" s="10"/>
      <c r="BH2596" s="10"/>
      <c r="BI2596" s="10"/>
      <c r="BJ2596" s="10"/>
      <c r="BK2596" s="10"/>
      <c r="BL2596" s="10"/>
      <c r="BM2596" s="10"/>
      <c r="BN2596" s="10"/>
      <c r="BO2596" s="10"/>
      <c r="BP2596" s="10"/>
      <c r="BQ2596" s="10"/>
      <c r="BR2596" s="10"/>
      <c r="BS2596" s="10"/>
      <c r="BT2596" s="10"/>
      <c r="BU2596" s="10"/>
      <c r="BV2596" s="10"/>
      <c r="BW2596" s="10"/>
      <c r="BX2596" s="10"/>
      <c r="BY2596" s="10"/>
      <c r="BZ2596" s="10"/>
      <c r="CA2596" s="10"/>
      <c r="CB2596" s="10"/>
      <c r="CC2596" s="10"/>
      <c r="CD2596" s="10"/>
      <c r="CE2596" s="10"/>
      <c r="CF2596" s="10"/>
      <c r="CG2596" s="10"/>
      <c r="CH2596" s="10"/>
      <c r="CI2596" s="10"/>
      <c r="CJ2596" s="10"/>
      <c r="CK2596" s="10"/>
      <c r="CL2596" s="10"/>
      <c r="CM2596" s="10"/>
      <c r="CN2596" s="10"/>
      <c r="CO2596" s="10"/>
      <c r="CP2596" s="10"/>
      <c r="CQ2596" s="10"/>
      <c r="CR2596" s="10"/>
      <c r="CS2596" s="10"/>
      <c r="CT2596" s="10"/>
      <c r="CU2596" s="10"/>
      <c r="CV2596" s="10"/>
      <c r="CW2596" s="10"/>
      <c r="CX2596" s="10"/>
      <c r="CY2596" s="10"/>
      <c r="CZ2596" s="10"/>
      <c r="DA2596" s="10"/>
      <c r="DB2596" s="10"/>
      <c r="DC2596" s="10"/>
      <c r="DD2596" s="10"/>
      <c r="DE2596" s="10"/>
      <c r="DF2596" s="10"/>
      <c r="DG2596" s="10"/>
      <c r="DH2596" s="10"/>
      <c r="DI2596" s="10"/>
      <c r="DJ2596" s="10"/>
      <c r="DK2596" s="10"/>
      <c r="DL2596" s="10"/>
      <c r="DM2596" s="10"/>
      <c r="DN2596" s="10"/>
      <c r="DO2596" s="10"/>
      <c r="DP2596" s="10"/>
      <c r="DQ2596" s="10"/>
      <c r="DR2596" s="10"/>
      <c r="DS2596" s="10"/>
    </row>
    <row r="2597" spans="1:123" s="101" customFormat="1" ht="10.95" customHeight="1" x14ac:dyDescent="0.25">
      <c r="A2597" s="75" t="s">
        <v>348</v>
      </c>
      <c r="B2597" s="95" t="str">
        <f t="shared" si="728"/>
        <v>Bud02 2020,5016,'xga001',0.000895471723261592</v>
      </c>
      <c r="C2597" s="96">
        <f t="shared" si="729"/>
        <v>2020</v>
      </c>
      <c r="D2597" s="96">
        <v>5016</v>
      </c>
      <c r="E2597" s="97" t="str">
        <f>IF(LEFT(H2597,1) = "x",H2597,F2597)</f>
        <v>xga001</v>
      </c>
      <c r="F2597" s="90">
        <v>555500</v>
      </c>
      <c r="G2597" s="98">
        <f>IF(""="",1,SUBSTITUTE(SUBSTITUTE("","xxp","xpp"),"xppm13","xppm08"))</f>
        <v>1</v>
      </c>
      <c r="H2597" s="98" t="str">
        <f>IF("xga001"="",1,"xga001")</f>
        <v>xga001</v>
      </c>
      <c r="I2597" s="98">
        <f>IF("E1z"="",1,IF(LEFT("E1z",1)&lt;&gt;"E","E1z",1))</f>
        <v>1</v>
      </c>
      <c r="J2597" s="98" t="str">
        <f>IF("E1z"="",1,IF(LEFT("E1z",1)="E","E1z",1))</f>
        <v>E1z</v>
      </c>
      <c r="K2597" s="99" t="s">
        <v>387</v>
      </c>
      <c r="L2597" s="91">
        <v>5016</v>
      </c>
      <c r="M2597" s="100" t="str">
        <f>IF(LEFT($G2597,4)="xppm","*","")</f>
        <v/>
      </c>
      <c r="N2597" s="101" t="str">
        <f>UPPER(TRIM("          BAD DEBT"))</f>
        <v>BAD DEBT</v>
      </c>
      <c r="P2597" s="102" t="s">
        <v>388</v>
      </c>
      <c r="R2597" s="109">
        <f>IFERROR(IF(1*AB2597&gt;0,AB2597,V2597),V2597)</f>
        <v>8.9547172326159157E-4</v>
      </c>
      <c r="S2597" s="108"/>
      <c r="T2597" s="101">
        <f>IFERROR(IF(LEFT($G2597,4)="xppm",AD2597/VLOOKUP($G2597,$K$11:$Z$28,T$1,0),IF(LEFT($J2597,1)="E",AD2597/VLOOKUP($J2597,$K$11:$Z$28,T$1,0),AD2597/T$6)),"")</f>
        <v>9.0607990748619292E-4</v>
      </c>
      <c r="V2597" s="101">
        <f>IFERROR(IF(LEFT($G2597,4)="xppm",AF2597/VLOOKUP($G2597,$K$11:$Z$28,V$1,0),IF(LEFT($J2597,1)="E",AF2597/VLOOKUP($J2597,$K$11:$Z$28,V$1,0),AF2597/V$6)),"")</f>
        <v>8.9547172326159157E-4</v>
      </c>
      <c r="X2597" s="101">
        <f>IFERROR(IF(LEFT($G2597,4)="xppm",AH2597/VLOOKUP($G2597,$K$11:$Z$28,X$1,0),IF(LEFT($J2597,1)="E",AH2597/VLOOKUP($J2597,$K$11:$Z$28,X$1,0),AH2597/X$6)),"")</f>
        <v>3.9638315951953115E-4</v>
      </c>
      <c r="Z2597" s="101">
        <f>IFERROR(IF(LEFT($G2597,4)="xppm",AJ2597/VLOOKUP($G2597,$K$11:$Z$28,Z$1,0),IF(LEFT($J2597,1)="E",AJ2597/VLOOKUP($J2597,$K$11:$Z$28,Z$1,0),AJ2597/Z$6)),"")</f>
        <v>9.8794214071500075E-4</v>
      </c>
      <c r="AA2597" s="108"/>
      <c r="AB2597" s="99" t="str">
        <f>IFERROR(IF(LEFT($G2597,4)="xppm",AL2597/VLOOKUP($G2597,$K$11:$Z$28,AB$1,0),IF(LEFT($J2597,1)="E",AL2597/VLOOKUP($J2597,$K$11:$AB$28,AB$1,0),AL2597/AB$6)),"")</f>
        <v/>
      </c>
      <c r="AC2597" s="110"/>
      <c r="AD2597" s="14">
        <v>100429.38</v>
      </c>
      <c r="AE2597" s="14"/>
      <c r="AF2597" s="14">
        <v>298508.77</v>
      </c>
      <c r="AG2597" s="14"/>
      <c r="AH2597" s="14">
        <v>143736.13</v>
      </c>
      <c r="AI2597" s="14"/>
      <c r="AJ2597" s="14">
        <v>416804.76966200001</v>
      </c>
      <c r="AK2597" s="65"/>
      <c r="AL2597" s="14">
        <v>0</v>
      </c>
      <c r="AM2597" s="65"/>
      <c r="AN2597" s="25">
        <v>25021.55</v>
      </c>
      <c r="AO2597" s="25">
        <v>22602.51</v>
      </c>
      <c r="AP2597" s="25">
        <v>24311.33</v>
      </c>
      <c r="AQ2597" s="25">
        <v>32991.39</v>
      </c>
      <c r="AR2597" s="25">
        <v>30045.01</v>
      </c>
      <c r="AS2597" s="25">
        <v>34181.839999999997</v>
      </c>
      <c r="AT2597" s="25">
        <v>33946.620000000003</v>
      </c>
      <c r="AU2597" s="25">
        <v>33982.699999999997</v>
      </c>
      <c r="AV2597" s="25">
        <v>32931.83</v>
      </c>
      <c r="AW2597" s="25">
        <v>33721.31</v>
      </c>
      <c r="AX2597" s="25">
        <v>34616.93</v>
      </c>
      <c r="AY2597" s="25">
        <v>32091.14</v>
      </c>
      <c r="AZ2597" s="108"/>
      <c r="BA2597" s="10"/>
      <c r="BB2597" s="10"/>
      <c r="BC2597" s="10"/>
      <c r="BD2597" s="10"/>
      <c r="BE2597" s="10"/>
      <c r="BF2597" s="10"/>
      <c r="BG2597" s="10"/>
      <c r="BH2597" s="10"/>
      <c r="BI2597" s="10"/>
      <c r="BJ2597" s="10"/>
      <c r="BK2597" s="10"/>
      <c r="BL2597" s="10"/>
      <c r="BM2597" s="10"/>
      <c r="BN2597" s="10"/>
      <c r="BO2597" s="10"/>
      <c r="BP2597" s="10"/>
      <c r="BQ2597" s="10"/>
      <c r="BR2597" s="10"/>
      <c r="BS2597" s="10"/>
      <c r="BT2597" s="10"/>
      <c r="BU2597" s="10"/>
      <c r="BV2597" s="10"/>
      <c r="BW2597" s="10"/>
      <c r="BX2597" s="10"/>
      <c r="BY2597" s="10"/>
      <c r="BZ2597" s="10"/>
      <c r="CA2597" s="10"/>
      <c r="CB2597" s="10"/>
      <c r="CC2597" s="10"/>
      <c r="CD2597" s="10"/>
      <c r="CE2597" s="10"/>
      <c r="CF2597" s="10"/>
      <c r="CG2597" s="10"/>
      <c r="CH2597" s="10"/>
      <c r="CI2597" s="10"/>
      <c r="CJ2597" s="10"/>
      <c r="CK2597" s="10"/>
      <c r="CL2597" s="10"/>
      <c r="CM2597" s="10"/>
      <c r="CN2597" s="10"/>
      <c r="CO2597" s="10"/>
      <c r="CP2597" s="10"/>
      <c r="CQ2597" s="10"/>
      <c r="CR2597" s="10"/>
      <c r="CS2597" s="10"/>
      <c r="CT2597" s="10"/>
      <c r="CU2597" s="10"/>
      <c r="CV2597" s="10"/>
      <c r="CW2597" s="10"/>
      <c r="CX2597" s="10"/>
      <c r="CY2597" s="10"/>
      <c r="CZ2597" s="10"/>
      <c r="DA2597" s="10"/>
      <c r="DB2597" s="10"/>
      <c r="DC2597" s="10"/>
      <c r="DD2597" s="10"/>
      <c r="DE2597" s="10"/>
      <c r="DF2597" s="10"/>
      <c r="DG2597" s="10"/>
      <c r="DH2597" s="10"/>
      <c r="DI2597" s="10"/>
      <c r="DJ2597" s="10"/>
      <c r="DK2597" s="10"/>
      <c r="DL2597" s="10"/>
      <c r="DM2597" s="10"/>
      <c r="DN2597" s="10"/>
      <c r="DO2597" s="10"/>
      <c r="DP2597" s="10"/>
      <c r="DQ2597" s="10"/>
      <c r="DR2597" s="10"/>
      <c r="DS2597" s="10"/>
    </row>
    <row r="2598" spans="1:123" s="101" customFormat="1" ht="10.95" customHeight="1" x14ac:dyDescent="0.25">
      <c r="A2598" s="75" t="s">
        <v>348</v>
      </c>
      <c r="B2598" s="95" t="str">
        <f t="shared" si="728"/>
        <v>Bud02 2020,5016,'556000',109881.124444444</v>
      </c>
      <c r="C2598" s="96">
        <f t="shared" si="729"/>
        <v>2020</v>
      </c>
      <c r="D2598" s="96">
        <v>5016</v>
      </c>
      <c r="E2598" s="97">
        <f>IF(LEFT(H2598,1) = "x",H2598,F2598)</f>
        <v>556000</v>
      </c>
      <c r="F2598" s="90">
        <v>556000</v>
      </c>
      <c r="G2598" s="98">
        <f>IF(""="",1,SUBSTITUTE(SUBSTITUTE("","xxp","xpp"),"xppm13","xppm08"))</f>
        <v>1</v>
      </c>
      <c r="H2598" s="98">
        <f>IF(""="",1,"")</f>
        <v>1</v>
      </c>
      <c r="I2598" s="98">
        <f>IF(""="",1,IF(LEFT("",1)&lt;&gt;"E","",1))</f>
        <v>1</v>
      </c>
      <c r="J2598" s="98">
        <f>IF(""="",1,IF(LEFT("",1)="E","",1))</f>
        <v>1</v>
      </c>
      <c r="K2598" s="99" t="s">
        <v>389</v>
      </c>
      <c r="L2598" s="91">
        <v>5016</v>
      </c>
      <c r="M2598" s="100" t="str">
        <f>IF(LEFT($G2598,4)="xppm","*","")</f>
        <v/>
      </c>
      <c r="N2598" s="101" t="str">
        <f>UPPER(TRIM("          MEDICAID BED TAX"))</f>
        <v>MEDICAID BED TAX</v>
      </c>
      <c r="P2598" s="102" t="s">
        <v>356</v>
      </c>
      <c r="R2598" s="109">
        <f>IFERROR(IF(1*AB2598&gt;0,AB2598,V2598),V2598)</f>
        <v>109881.12444444445</v>
      </c>
      <c r="S2598" s="108"/>
      <c r="T2598" s="101">
        <f>IFERROR(IF(LEFT($G2598,4)="xppm",AD2598/VLOOKUP($G2598,$K$11:$Z$28,T$1,0),IF(LEFT($J2598,1)="E",AD2598/VLOOKUP($J2598,$K$11:$Z$28,T$1,0),AD2598/T$6)),"")</f>
        <v>119362.38333333335</v>
      </c>
      <c r="V2598" s="101">
        <f>IFERROR(IF(LEFT($G2598,4)="xppm",AF2598/VLOOKUP($G2598,$K$11:$Z$28,V$1,0),IF(LEFT($J2598,1)="E",AF2598/VLOOKUP($J2598,$K$11:$Z$28,V$1,0),AF2598/V$6)),"")</f>
        <v>109881.12444444445</v>
      </c>
      <c r="X2598" s="101">
        <f>IFERROR(IF(LEFT($G2598,4)="xppm",AH2598/VLOOKUP($G2598,$K$11:$Z$28,X$1,0),IF(LEFT($J2598,1)="E",AH2598/VLOOKUP($J2598,$K$11:$Z$28,X$1,0),AH2598/X$6)),"")</f>
        <v>51491.578333333331</v>
      </c>
      <c r="Z2598" s="101">
        <f>IFERROR(IF(LEFT($G2598,4)="xppm",AJ2598/VLOOKUP($G2598,$K$11:$Z$28,Z$1,0),IF(LEFT($J2598,1)="E",AJ2598/VLOOKUP($J2598,$K$11:$Z$28,Z$1,0),AJ2598/Z$6)),"")</f>
        <v>105140.90999999999</v>
      </c>
      <c r="AA2598" s="108"/>
      <c r="AB2598" s="99">
        <f>IFERROR(IF(LEFT($G2598,4)="xppm",AL2598/VLOOKUP($G2598,$K$11:$Z$28,AB$1,0),IF(LEFT($J2598,1)="E",AL2598/VLOOKUP($J2598,$K$11:$AB$28,AB$1,0),AL2598/AB$6)),"")</f>
        <v>0</v>
      </c>
      <c r="AC2598" s="110"/>
      <c r="AD2598" s="14">
        <v>358087.15</v>
      </c>
      <c r="AE2598" s="14"/>
      <c r="AF2598" s="14">
        <v>988930.12</v>
      </c>
      <c r="AG2598" s="14"/>
      <c r="AH2598" s="14">
        <v>617898.93999999994</v>
      </c>
      <c r="AI2598" s="14"/>
      <c r="AJ2598" s="14">
        <v>1261690.92</v>
      </c>
      <c r="AK2598" s="65"/>
      <c r="AL2598" s="14">
        <v>0</v>
      </c>
      <c r="AM2598" s="65"/>
      <c r="AN2598" s="25">
        <v>100825.83</v>
      </c>
      <c r="AO2598" s="25">
        <v>100825.83</v>
      </c>
      <c r="AP2598" s="25">
        <v>113769.78</v>
      </c>
      <c r="AQ2598" s="25">
        <v>105140.52</v>
      </c>
      <c r="AR2598" s="25">
        <v>105140.49</v>
      </c>
      <c r="AS2598" s="25">
        <v>105140.49</v>
      </c>
      <c r="AT2598" s="25">
        <v>105140.49</v>
      </c>
      <c r="AU2598" s="25">
        <v>105140.49</v>
      </c>
      <c r="AV2598" s="25">
        <v>105140.49</v>
      </c>
      <c r="AW2598" s="25">
        <v>105140.49</v>
      </c>
      <c r="AX2598" s="25">
        <v>126473.33</v>
      </c>
      <c r="AY2598" s="25">
        <v>126473.33</v>
      </c>
      <c r="AZ2598" s="108"/>
      <c r="BA2598" s="10"/>
      <c r="BB2598" s="10"/>
      <c r="BC2598" s="10"/>
      <c r="BD2598" s="10"/>
      <c r="BE2598" s="10"/>
      <c r="BF2598" s="10"/>
      <c r="BG2598" s="10"/>
      <c r="BH2598" s="10"/>
      <c r="BI2598" s="10"/>
      <c r="BJ2598" s="10"/>
      <c r="BK2598" s="10"/>
      <c r="BL2598" s="10"/>
      <c r="BM2598" s="10"/>
      <c r="BN2598" s="10"/>
      <c r="BO2598" s="10"/>
      <c r="BP2598" s="10"/>
      <c r="BQ2598" s="10"/>
      <c r="BR2598" s="10"/>
      <c r="BS2598" s="10"/>
      <c r="BT2598" s="10"/>
      <c r="BU2598" s="10"/>
      <c r="BV2598" s="10"/>
      <c r="BW2598" s="10"/>
      <c r="BX2598" s="10"/>
      <c r="BY2598" s="10"/>
      <c r="BZ2598" s="10"/>
      <c r="CA2598" s="10"/>
      <c r="CB2598" s="10"/>
      <c r="CC2598" s="10"/>
      <c r="CD2598" s="10"/>
      <c r="CE2598" s="10"/>
      <c r="CF2598" s="10"/>
      <c r="CG2598" s="10"/>
      <c r="CH2598" s="10"/>
      <c r="CI2598" s="10"/>
      <c r="CJ2598" s="10"/>
      <c r="CK2598" s="10"/>
      <c r="CL2598" s="10"/>
      <c r="CM2598" s="10"/>
      <c r="CN2598" s="10"/>
      <c r="CO2598" s="10"/>
      <c r="CP2598" s="10"/>
      <c r="CQ2598" s="10"/>
      <c r="CR2598" s="10"/>
      <c r="CS2598" s="10"/>
      <c r="CT2598" s="10"/>
      <c r="CU2598" s="10"/>
      <c r="CV2598" s="10"/>
      <c r="CW2598" s="10"/>
      <c r="CX2598" s="10"/>
      <c r="CY2598" s="10"/>
      <c r="CZ2598" s="10"/>
      <c r="DA2598" s="10"/>
      <c r="DB2598" s="10"/>
      <c r="DC2598" s="10"/>
      <c r="DD2598" s="10"/>
      <c r="DE2598" s="10"/>
      <c r="DF2598" s="10"/>
      <c r="DG2598" s="10"/>
      <c r="DH2598" s="10"/>
      <c r="DI2598" s="10"/>
      <c r="DJ2598" s="10"/>
      <c r="DK2598" s="10"/>
      <c r="DL2598" s="10"/>
      <c r="DM2598" s="10"/>
      <c r="DN2598" s="10"/>
      <c r="DO2598" s="10"/>
      <c r="DP2598" s="10"/>
      <c r="DQ2598" s="10"/>
      <c r="DR2598" s="10"/>
      <c r="DS2598" s="10"/>
    </row>
    <row r="2599" spans="1:123" ht="4.05" customHeight="1" x14ac:dyDescent="0.25">
      <c r="A2599" s="75" t="s">
        <v>348</v>
      </c>
      <c r="E2599" s="111"/>
      <c r="F2599" s="112"/>
      <c r="T2599" s="25"/>
      <c r="U2599" s="25"/>
      <c r="V2599" s="25"/>
      <c r="W2599" s="25"/>
      <c r="X2599" s="25"/>
      <c r="Y2599" s="25"/>
      <c r="Z2599" s="25"/>
      <c r="AA2599" s="25"/>
      <c r="AB2599" s="14"/>
      <c r="AC2599" s="14"/>
    </row>
    <row r="2600" spans="1:123" s="86" customFormat="1" ht="15" customHeight="1" x14ac:dyDescent="0.25">
      <c r="A2600" s="75" t="s">
        <v>348</v>
      </c>
      <c r="B2600" s="80"/>
      <c r="C2600" s="80"/>
      <c r="D2600" s="80"/>
      <c r="E2600" s="81"/>
      <c r="F2600" s="82"/>
      <c r="G2600" s="81"/>
      <c r="H2600" s="81"/>
      <c r="I2600" s="81"/>
      <c r="J2600" s="81"/>
      <c r="K2600" s="81"/>
      <c r="L2600" s="83">
        <f>L2601</f>
        <v>5016</v>
      </c>
      <c r="M2600" s="84" t="s">
        <v>390</v>
      </c>
      <c r="N2600" s="84"/>
      <c r="O2600" s="84"/>
      <c r="P2600" s="84"/>
      <c r="Q2600" s="84"/>
      <c r="R2600" s="84"/>
      <c r="S2600" s="84"/>
      <c r="T2600" s="84"/>
      <c r="U2600" s="84"/>
      <c r="V2600" s="84"/>
      <c r="W2600" s="84"/>
      <c r="X2600" s="84"/>
      <c r="Y2600" s="84"/>
      <c r="Z2600" s="84"/>
      <c r="AA2600" s="84"/>
      <c r="AB2600" s="81"/>
      <c r="AC2600" s="81"/>
      <c r="AD2600" s="14"/>
      <c r="AE2600" s="14"/>
      <c r="AF2600" s="14"/>
      <c r="AG2600" s="14"/>
      <c r="AH2600" s="14"/>
      <c r="AI2600" s="14"/>
      <c r="AJ2600" s="14"/>
      <c r="AK2600" s="14"/>
      <c r="AL2600" s="14"/>
      <c r="AM2600" s="14"/>
      <c r="AN2600" s="85"/>
      <c r="AO2600" s="85"/>
      <c r="AP2600" s="85"/>
      <c r="AQ2600" s="85"/>
      <c r="AR2600" s="85"/>
      <c r="AS2600" s="85"/>
      <c r="AT2600" s="85"/>
      <c r="AU2600" s="85"/>
      <c r="AV2600" s="85"/>
      <c r="AW2600" s="85"/>
      <c r="AX2600" s="85"/>
      <c r="AY2600" s="85"/>
      <c r="AZ2600" s="84"/>
      <c r="BA2600" s="10"/>
      <c r="BB2600" s="10"/>
      <c r="BC2600" s="10"/>
      <c r="BD2600" s="10"/>
      <c r="BE2600" s="10"/>
      <c r="BF2600" s="10"/>
      <c r="BG2600" s="10"/>
      <c r="BH2600" s="10"/>
      <c r="BI2600" s="10"/>
      <c r="BJ2600" s="10"/>
      <c r="BK2600" s="10"/>
      <c r="BL2600" s="10"/>
      <c r="BM2600" s="10"/>
      <c r="BN2600" s="10"/>
      <c r="BO2600" s="10"/>
      <c r="BP2600" s="10"/>
      <c r="BQ2600" s="10"/>
      <c r="BR2600" s="10"/>
      <c r="BS2600" s="10"/>
      <c r="BT2600" s="10"/>
      <c r="BU2600" s="10"/>
      <c r="BV2600" s="10"/>
      <c r="BW2600" s="10"/>
      <c r="BX2600" s="10"/>
      <c r="BY2600" s="10"/>
      <c r="BZ2600" s="10"/>
      <c r="CA2600" s="10"/>
      <c r="CB2600" s="10"/>
      <c r="CC2600" s="10"/>
      <c r="CD2600" s="10"/>
      <c r="CE2600" s="10"/>
      <c r="CF2600" s="10"/>
      <c r="CG2600" s="10"/>
      <c r="CH2600" s="10"/>
      <c r="CI2600" s="10"/>
      <c r="CJ2600" s="10"/>
      <c r="CK2600" s="10"/>
      <c r="CL2600" s="10"/>
      <c r="CM2600" s="10"/>
      <c r="CN2600" s="10"/>
      <c r="CO2600" s="10"/>
      <c r="CP2600" s="10"/>
      <c r="CQ2600" s="10"/>
      <c r="CR2600" s="10"/>
      <c r="CS2600" s="10"/>
      <c r="CT2600" s="10"/>
      <c r="CU2600" s="10"/>
      <c r="CV2600" s="10"/>
      <c r="CW2600" s="10"/>
      <c r="CX2600" s="10"/>
      <c r="CY2600" s="10"/>
      <c r="CZ2600" s="10"/>
      <c r="DA2600" s="10"/>
      <c r="DB2600" s="10"/>
      <c r="DC2600" s="10"/>
      <c r="DD2600" s="10"/>
      <c r="DE2600" s="10"/>
      <c r="DF2600" s="10"/>
      <c r="DG2600" s="10"/>
      <c r="DH2600" s="10"/>
      <c r="DI2600" s="10"/>
      <c r="DJ2600" s="10"/>
      <c r="DK2600" s="10"/>
      <c r="DL2600" s="10"/>
      <c r="DM2600" s="10"/>
      <c r="DN2600" s="10"/>
      <c r="DO2600" s="10"/>
      <c r="DP2600" s="10"/>
      <c r="DQ2600" s="10"/>
      <c r="DR2600" s="10"/>
      <c r="DS2600" s="10"/>
    </row>
    <row r="2601" spans="1:123" s="101" customFormat="1" ht="10.95" customHeight="1" x14ac:dyDescent="0.25">
      <c r="A2601" s="75" t="s">
        <v>348</v>
      </c>
      <c r="B2601" s="95" t="str">
        <f t="shared" ref="B2601:B2603" si="730">IF(E2601&gt;0,"Bud02 " &amp; C2601 &amp;","&amp;D2601&amp;",'"&amp;E2601&amp;"',"&amp;1*R2601)</f>
        <v>Bud02 2020,5016,'557500',7100</v>
      </c>
      <c r="C2601" s="96">
        <f t="shared" ref="C2601:C2603" si="731">$E$5</f>
        <v>2020</v>
      </c>
      <c r="D2601" s="96">
        <v>5016</v>
      </c>
      <c r="E2601" s="97">
        <f>IF(LEFT(H2601,1) = "x",H2601,F2601)</f>
        <v>557500</v>
      </c>
      <c r="F2601" s="90">
        <v>557500</v>
      </c>
      <c r="G2601" s="98">
        <f>IF(""="",1,SUBSTITUTE(SUBSTITUTE("","xxp","xpp"),"xppm13","xppm08"))</f>
        <v>1</v>
      </c>
      <c r="H2601" s="98">
        <f>IF(""="",1,"")</f>
        <v>1</v>
      </c>
      <c r="I2601" s="98">
        <f>IF(""="",1,IF(LEFT("",1)&lt;&gt;"E","",1))</f>
        <v>1</v>
      </c>
      <c r="J2601" s="98">
        <f>IF(""="",1,IF(LEFT("",1)="E","",1))</f>
        <v>1</v>
      </c>
      <c r="K2601" s="99" t="s">
        <v>391</v>
      </c>
      <c r="L2601" s="91">
        <v>5016</v>
      </c>
      <c r="M2601" s="100" t="str">
        <f>IF(LEFT($G2601,4)="xppm","*","")</f>
        <v/>
      </c>
      <c r="N2601" s="101" t="str">
        <f>UPPER(TRIM("          REAL ESTATE TAXES"))</f>
        <v>REAL ESTATE TAXES</v>
      </c>
      <c r="P2601" s="102" t="s">
        <v>356</v>
      </c>
      <c r="R2601" s="109">
        <f>IFERROR(IF(1*AB2601&gt;0,AB2601,V2601),V2601)</f>
        <v>7100</v>
      </c>
      <c r="S2601" s="108"/>
      <c r="T2601" s="101">
        <f>IFERROR(IF(LEFT($G2601,4)="xppm",AD2601/VLOOKUP($G2601,$K$11:$Z$28,T$1,0),IF(LEFT($J2601,1)="E",AD2601/VLOOKUP($J2601,$K$11:$Z$28,T$1,0),AD2601/T$6)),"")</f>
        <v>7100</v>
      </c>
      <c r="V2601" s="101">
        <f>IFERROR(IF(LEFT($G2601,4)="xppm",AF2601/VLOOKUP($G2601,$K$11:$Z$28,V$1,0),IF(LEFT($J2601,1)="E",AF2601/VLOOKUP($J2601,$K$11:$Z$28,V$1,0),AF2601/V$6)),"")</f>
        <v>7100</v>
      </c>
      <c r="X2601" s="101">
        <f>IFERROR(IF(LEFT($G2601,4)="xppm",AH2601/VLOOKUP($G2601,$K$11:$Z$28,X$1,0),IF(LEFT($J2601,1)="E",AH2601/VLOOKUP($J2601,$K$11:$Z$28,X$1,0),AH2601/X$6)),"")</f>
        <v>785.85249999999996</v>
      </c>
      <c r="Z2601" s="101">
        <f>IFERROR(IF(LEFT($G2601,4)="xppm",AJ2601/VLOOKUP($G2601,$K$11:$Z$28,Z$1,0),IF(LEFT($J2601,1)="E",AJ2601/VLOOKUP($J2601,$K$11:$Z$28,Z$1,0),AJ2601/Z$6)),"")</f>
        <v>7100</v>
      </c>
      <c r="AA2601" s="108"/>
      <c r="AB2601" s="99">
        <f>IFERROR(IF(LEFT($G2601,4)="xppm",AL2601/VLOOKUP($G2601,$K$11:$Z$28,AB$1,0),IF(LEFT($J2601,1)="E",AL2601/VLOOKUP($J2601,$K$11:$AB$28,AB$1,0),AL2601/AB$6)),"")</f>
        <v>0</v>
      </c>
      <c r="AC2601" s="110"/>
      <c r="AD2601" s="14">
        <v>21300</v>
      </c>
      <c r="AE2601" s="14"/>
      <c r="AF2601" s="14">
        <v>63900</v>
      </c>
      <c r="AG2601" s="14"/>
      <c r="AH2601" s="14">
        <v>9430.23</v>
      </c>
      <c r="AI2601" s="14"/>
      <c r="AJ2601" s="14">
        <v>85200</v>
      </c>
      <c r="AK2601" s="65"/>
      <c r="AL2601" s="14">
        <v>0</v>
      </c>
      <c r="AM2601" s="65"/>
      <c r="AN2601" s="25">
        <v>9006.81</v>
      </c>
      <c r="AO2601" s="25">
        <v>9006.81</v>
      </c>
      <c r="AP2601" s="25">
        <v>-17590.2</v>
      </c>
      <c r="AQ2601" s="25">
        <v>7100</v>
      </c>
      <c r="AR2601" s="25">
        <v>7100</v>
      </c>
      <c r="AS2601" s="25">
        <v>7100</v>
      </c>
      <c r="AT2601" s="25">
        <v>7100</v>
      </c>
      <c r="AU2601" s="25">
        <v>7100</v>
      </c>
      <c r="AV2601" s="25">
        <v>7100</v>
      </c>
      <c r="AW2601" s="25">
        <v>7100</v>
      </c>
      <c r="AX2601" s="25">
        <v>7100</v>
      </c>
      <c r="AY2601" s="25">
        <v>7100</v>
      </c>
      <c r="AZ2601" s="108"/>
      <c r="BA2601" s="10"/>
      <c r="BB2601" s="10"/>
      <c r="BC2601" s="10"/>
      <c r="BD2601" s="10"/>
      <c r="BE2601" s="10"/>
      <c r="BF2601" s="10"/>
      <c r="BG2601" s="10"/>
      <c r="BH2601" s="10"/>
      <c r="BI2601" s="10"/>
      <c r="BJ2601" s="10"/>
      <c r="BK2601" s="10"/>
      <c r="BL2601" s="10"/>
      <c r="BM2601" s="10"/>
      <c r="BN2601" s="10"/>
      <c r="BO2601" s="10"/>
      <c r="BP2601" s="10"/>
      <c r="BQ2601" s="10"/>
      <c r="BR2601" s="10"/>
      <c r="BS2601" s="10"/>
      <c r="BT2601" s="10"/>
      <c r="BU2601" s="10"/>
      <c r="BV2601" s="10"/>
      <c r="BW2601" s="10"/>
      <c r="BX2601" s="10"/>
      <c r="BY2601" s="10"/>
      <c r="BZ2601" s="10"/>
      <c r="CA2601" s="10"/>
      <c r="CB2601" s="10"/>
      <c r="CC2601" s="10"/>
      <c r="CD2601" s="10"/>
      <c r="CE2601" s="10"/>
      <c r="CF2601" s="10"/>
      <c r="CG2601" s="10"/>
      <c r="CH2601" s="10"/>
      <c r="CI2601" s="10"/>
      <c r="CJ2601" s="10"/>
      <c r="CK2601" s="10"/>
      <c r="CL2601" s="10"/>
      <c r="CM2601" s="10"/>
      <c r="CN2601" s="10"/>
      <c r="CO2601" s="10"/>
      <c r="CP2601" s="10"/>
      <c r="CQ2601" s="10"/>
      <c r="CR2601" s="10"/>
      <c r="CS2601" s="10"/>
      <c r="CT2601" s="10"/>
      <c r="CU2601" s="10"/>
      <c r="CV2601" s="10"/>
      <c r="CW2601" s="10"/>
      <c r="CX2601" s="10"/>
      <c r="CY2601" s="10"/>
      <c r="CZ2601" s="10"/>
      <c r="DA2601" s="10"/>
      <c r="DB2601" s="10"/>
      <c r="DC2601" s="10"/>
      <c r="DD2601" s="10"/>
      <c r="DE2601" s="10"/>
      <c r="DF2601" s="10"/>
      <c r="DG2601" s="10"/>
      <c r="DH2601" s="10"/>
      <c r="DI2601" s="10"/>
      <c r="DJ2601" s="10"/>
      <c r="DK2601" s="10"/>
      <c r="DL2601" s="10"/>
      <c r="DM2601" s="10"/>
      <c r="DN2601" s="10"/>
      <c r="DO2601" s="10"/>
      <c r="DP2601" s="10"/>
      <c r="DQ2601" s="10"/>
      <c r="DR2601" s="10"/>
      <c r="DS2601" s="10"/>
    </row>
    <row r="2602" spans="1:123" s="101" customFormat="1" ht="10.95" customHeight="1" x14ac:dyDescent="0.25">
      <c r="A2602" s="75" t="s">
        <v>348</v>
      </c>
      <c r="B2602" s="95" t="str">
        <f t="shared" si="730"/>
        <v>Bud02 2020,5016,'558000',33489.3822222222</v>
      </c>
      <c r="C2602" s="96">
        <f t="shared" si="731"/>
        <v>2020</v>
      </c>
      <c r="D2602" s="96">
        <v>5016</v>
      </c>
      <c r="E2602" s="97">
        <f>IF(LEFT(H2602,1) = "x",H2602,F2602)</f>
        <v>558000</v>
      </c>
      <c r="F2602" s="90">
        <v>558000</v>
      </c>
      <c r="G2602" s="98">
        <f>IF(""="",1,SUBSTITUTE(SUBSTITUTE("","xxp","xpp"),"xppm13","xppm08"))</f>
        <v>1</v>
      </c>
      <c r="H2602" s="98">
        <f>IF(""="",1,"")</f>
        <v>1</v>
      </c>
      <c r="I2602" s="98">
        <f>IF(""="",1,IF(LEFT("",1)&lt;&gt;"E","",1))</f>
        <v>1</v>
      </c>
      <c r="J2602" s="98">
        <f>IF(""="",1,IF(LEFT("",1)="E","",1))</f>
        <v>1</v>
      </c>
      <c r="K2602" s="99" t="s">
        <v>392</v>
      </c>
      <c r="L2602" s="91">
        <v>5016</v>
      </c>
      <c r="M2602" s="100" t="str">
        <f>IF(LEFT($G2602,4)="xppm","*","")</f>
        <v/>
      </c>
      <c r="N2602" s="101" t="str">
        <f>UPPER(TRIM("          INSURANCE - GENERAL LIABILITY"))</f>
        <v>INSURANCE - GENERAL LIABILITY</v>
      </c>
      <c r="P2602" s="102" t="s">
        <v>359</v>
      </c>
      <c r="R2602" s="109">
        <f>IFERROR(IF(1*AB2602&gt;0,AB2602,V2602),V2602)</f>
        <v>33489.382222222222</v>
      </c>
      <c r="S2602" s="108"/>
      <c r="T2602" s="101">
        <f>IFERROR(IF(LEFT($G2602,4)="xppm",AD2602/VLOOKUP($G2602,$K$11:$Z$28,T$1,0),IF(LEFT($J2602,1)="E",AD2602/VLOOKUP($J2602,$K$11:$Z$28,T$1,0),AD2602/T$6)),"")</f>
        <v>19219.5</v>
      </c>
      <c r="V2602" s="101">
        <f>IFERROR(IF(LEFT($G2602,4)="xppm",AF2602/VLOOKUP($G2602,$K$11:$Z$28,V$1,0),IF(LEFT($J2602,1)="E",AF2602/VLOOKUP($J2602,$K$11:$Z$28,V$1,0),AF2602/V$6)),"")</f>
        <v>33489.382222222222</v>
      </c>
      <c r="X2602" s="101">
        <f>IFERROR(IF(LEFT($G2602,4)="xppm",AH2602/VLOOKUP($G2602,$K$11:$Z$28,X$1,0),IF(LEFT($J2602,1)="E",AH2602/VLOOKUP($J2602,$K$11:$Z$28,X$1,0),AH2602/X$6)),"")</f>
        <v>14773.171666666667</v>
      </c>
      <c r="Z2602" s="101">
        <f>IFERROR(IF(LEFT($G2602,4)="xppm",AJ2602/VLOOKUP($G2602,$K$11:$Z$28,Z$1,0),IF(LEFT($J2602,1)="E",AJ2602/VLOOKUP($J2602,$K$11:$Z$28,Z$1,0),AJ2602/Z$6)),"")</f>
        <v>29701.452353500001</v>
      </c>
      <c r="AA2602" s="108"/>
      <c r="AB2602" s="99">
        <f>IFERROR(IF(LEFT($G2602,4)="xppm",AL2602/VLOOKUP($G2602,$K$11:$Z$28,AB$1,0),IF(LEFT($J2602,1)="E",AL2602/VLOOKUP($J2602,$K$11:$AB$28,AB$1,0),AL2602/AB$6)),"")</f>
        <v>0</v>
      </c>
      <c r="AC2602" s="110"/>
      <c r="AD2602" s="14">
        <v>57658.5</v>
      </c>
      <c r="AE2602" s="14"/>
      <c r="AF2602" s="14">
        <v>301404.44</v>
      </c>
      <c r="AG2602" s="14"/>
      <c r="AH2602" s="14">
        <v>177278.06</v>
      </c>
      <c r="AI2602" s="14"/>
      <c r="AJ2602" s="14">
        <v>356417.42824199999</v>
      </c>
      <c r="AK2602" s="65"/>
      <c r="AL2602" s="14">
        <v>0</v>
      </c>
      <c r="AM2602" s="65"/>
      <c r="AN2602" s="25">
        <v>31249.37</v>
      </c>
      <c r="AO2602" s="25">
        <v>31249.37</v>
      </c>
      <c r="AP2602" s="25">
        <v>21031.21</v>
      </c>
      <c r="AQ2602" s="25">
        <v>31249.37</v>
      </c>
      <c r="AR2602" s="25">
        <v>31249.37</v>
      </c>
      <c r="AS2602" s="25">
        <v>45333.35</v>
      </c>
      <c r="AT2602" s="25">
        <v>46195.43</v>
      </c>
      <c r="AU2602" s="25">
        <v>46162.1</v>
      </c>
      <c r="AV2602" s="25">
        <v>43556.32</v>
      </c>
      <c r="AW2602" s="25">
        <v>19219.5</v>
      </c>
      <c r="AX2602" s="25">
        <v>19219.5</v>
      </c>
      <c r="AY2602" s="25">
        <v>19219.5</v>
      </c>
      <c r="AZ2602" s="108"/>
      <c r="BA2602" s="10"/>
      <c r="BB2602" s="10"/>
      <c r="BC2602" s="10"/>
      <c r="BD2602" s="10"/>
      <c r="BE2602" s="10"/>
      <c r="BF2602" s="10"/>
      <c r="BG2602" s="10"/>
      <c r="BH2602" s="10"/>
      <c r="BI2602" s="10"/>
      <c r="BJ2602" s="10"/>
      <c r="BK2602" s="10"/>
      <c r="BL2602" s="10"/>
      <c r="BM2602" s="10"/>
      <c r="BN2602" s="10"/>
      <c r="BO2602" s="10"/>
      <c r="BP2602" s="10"/>
      <c r="BQ2602" s="10"/>
      <c r="BR2602" s="10"/>
      <c r="BS2602" s="10"/>
      <c r="BT2602" s="10"/>
      <c r="BU2602" s="10"/>
      <c r="BV2602" s="10"/>
      <c r="BW2602" s="10"/>
      <c r="BX2602" s="10"/>
      <c r="BY2602" s="10"/>
      <c r="BZ2602" s="10"/>
      <c r="CA2602" s="10"/>
      <c r="CB2602" s="10"/>
      <c r="CC2602" s="10"/>
      <c r="CD2602" s="10"/>
      <c r="CE2602" s="10"/>
      <c r="CF2602" s="10"/>
      <c r="CG2602" s="10"/>
      <c r="CH2602" s="10"/>
      <c r="CI2602" s="10"/>
      <c r="CJ2602" s="10"/>
      <c r="CK2602" s="10"/>
      <c r="CL2602" s="10"/>
      <c r="CM2602" s="10"/>
      <c r="CN2602" s="10"/>
      <c r="CO2602" s="10"/>
      <c r="CP2602" s="10"/>
      <c r="CQ2602" s="10"/>
      <c r="CR2602" s="10"/>
      <c r="CS2602" s="10"/>
      <c r="CT2602" s="10"/>
      <c r="CU2602" s="10"/>
      <c r="CV2602" s="10"/>
      <c r="CW2602" s="10"/>
      <c r="CX2602" s="10"/>
      <c r="CY2602" s="10"/>
      <c r="CZ2602" s="10"/>
      <c r="DA2602" s="10"/>
      <c r="DB2602" s="10"/>
      <c r="DC2602" s="10"/>
      <c r="DD2602" s="10"/>
      <c r="DE2602" s="10"/>
      <c r="DF2602" s="10"/>
      <c r="DG2602" s="10"/>
      <c r="DH2602" s="10"/>
      <c r="DI2602" s="10"/>
      <c r="DJ2602" s="10"/>
      <c r="DK2602" s="10"/>
      <c r="DL2602" s="10"/>
      <c r="DM2602" s="10"/>
      <c r="DN2602" s="10"/>
      <c r="DO2602" s="10"/>
      <c r="DP2602" s="10"/>
      <c r="DQ2602" s="10"/>
      <c r="DR2602" s="10"/>
      <c r="DS2602" s="10"/>
    </row>
    <row r="2603" spans="1:123" s="101" customFormat="1" ht="10.95" customHeight="1" x14ac:dyDescent="0.25">
      <c r="A2603" s="75" t="s">
        <v>348</v>
      </c>
      <c r="B2603" s="95" t="str">
        <f t="shared" si="730"/>
        <v>Bud02 2020,5016,'558200',12.0366666666667</v>
      </c>
      <c r="C2603" s="96">
        <f t="shared" si="731"/>
        <v>2020</v>
      </c>
      <c r="D2603" s="96">
        <v>5016</v>
      </c>
      <c r="E2603" s="97">
        <f>IF(LEFT(H2603,1) = "x",H2603,F2603)</f>
        <v>558200</v>
      </c>
      <c r="F2603" s="90">
        <v>558200</v>
      </c>
      <c r="G2603" s="98">
        <f>IF(""="",1,SUBSTITUTE(SUBSTITUTE("","xxp","xpp"),"xppm13","xppm08"))</f>
        <v>1</v>
      </c>
      <c r="H2603" s="98">
        <f>IF(""="",1,"")</f>
        <v>1</v>
      </c>
      <c r="I2603" s="98">
        <f>IF(""="",1,IF(LEFT("",1)&lt;&gt;"E","",1))</f>
        <v>1</v>
      </c>
      <c r="J2603" s="98">
        <f>IF(""="",1,IF(LEFT("",1)="E","",1))</f>
        <v>1</v>
      </c>
      <c r="K2603" s="99" t="s">
        <v>393</v>
      </c>
      <c r="L2603" s="91">
        <v>5016</v>
      </c>
      <c r="M2603" s="100" t="str">
        <f>IF(LEFT($G2603,4)="xppm","*","")</f>
        <v/>
      </c>
      <c r="N2603" s="101" t="str">
        <f>UPPER(TRIM("          INSURANCE - PROPERTY/FLOOD"))</f>
        <v>INSURANCE - PROPERTY/FLOOD</v>
      </c>
      <c r="P2603" s="102" t="s">
        <v>359</v>
      </c>
      <c r="R2603" s="109">
        <f>IFERROR(IF(1*AB2603&gt;0,AB2603,V2603),V2603)</f>
        <v>12.036666666666667</v>
      </c>
      <c r="S2603" s="108"/>
      <c r="T2603" s="101">
        <f>IFERROR(IF(LEFT($G2603,4)="xppm",AD2603/VLOOKUP($G2603,$K$11:$Z$28,T$1,0),IF(LEFT($J2603,1)="E",AD2603/VLOOKUP($J2603,$K$11:$Z$28,T$1,0),AD2603/T$6)),"")</f>
        <v>0</v>
      </c>
      <c r="V2603" s="101">
        <f>IFERROR(IF(LEFT($G2603,4)="xppm",AF2603/VLOOKUP($G2603,$K$11:$Z$28,V$1,0),IF(LEFT($J2603,1)="E",AF2603/VLOOKUP($J2603,$K$11:$Z$28,V$1,0),AF2603/V$6)),"")</f>
        <v>12.036666666666667</v>
      </c>
      <c r="X2603" s="101">
        <f>IFERROR(IF(LEFT($G2603,4)="xppm",AH2603/VLOOKUP($G2603,$K$11:$Z$28,X$1,0),IF(LEFT($J2603,1)="E",AH2603/VLOOKUP($J2603,$K$11:$Z$28,X$1,0),AH2603/X$6)),"")</f>
        <v>54.166666666666664</v>
      </c>
      <c r="Z2603" s="101">
        <f>IFERROR(IF(LEFT($G2603,4)="xppm",AJ2603/VLOOKUP($G2603,$K$11:$Z$28,Z$1,0),IF(LEFT($J2603,1)="E",AJ2603/VLOOKUP($J2603,$K$11:$Z$28,Z$1,0),AJ2603/Z$6)),"")</f>
        <v>9.0274999999999999</v>
      </c>
      <c r="AA2603" s="108"/>
      <c r="AB2603" s="99">
        <f>IFERROR(IF(LEFT($G2603,4)="xppm",AL2603/VLOOKUP($G2603,$K$11:$Z$28,AB$1,0),IF(LEFT($J2603,1)="E",AL2603/VLOOKUP($J2603,$K$11:$AB$28,AB$1,0),AL2603/AB$6)),"")</f>
        <v>0</v>
      </c>
      <c r="AC2603" s="110"/>
      <c r="AD2603" s="14">
        <v>0</v>
      </c>
      <c r="AE2603" s="14"/>
      <c r="AF2603" s="14">
        <v>108.33</v>
      </c>
      <c r="AG2603" s="14"/>
      <c r="AH2603" s="14">
        <v>650</v>
      </c>
      <c r="AI2603" s="14"/>
      <c r="AJ2603" s="14">
        <v>108.33</v>
      </c>
      <c r="AK2603" s="65"/>
      <c r="AL2603" s="14">
        <v>0</v>
      </c>
      <c r="AM2603" s="65"/>
      <c r="AN2603" s="25">
        <v>108.33</v>
      </c>
      <c r="AO2603" s="25">
        <v>108.33</v>
      </c>
      <c r="AP2603" s="25">
        <v>108.33</v>
      </c>
      <c r="AQ2603" s="25">
        <v>108.33</v>
      </c>
      <c r="AR2603" s="25">
        <v>0</v>
      </c>
      <c r="AS2603" s="25">
        <v>0</v>
      </c>
      <c r="AT2603" s="25">
        <v>0</v>
      </c>
      <c r="AU2603" s="25">
        <v>0</v>
      </c>
      <c r="AV2603" s="25">
        <v>0</v>
      </c>
      <c r="AW2603" s="25">
        <v>0</v>
      </c>
      <c r="AX2603" s="25">
        <v>0</v>
      </c>
      <c r="AY2603" s="25">
        <v>0</v>
      </c>
      <c r="AZ2603" s="108"/>
      <c r="BA2603" s="10"/>
      <c r="BB2603" s="10"/>
      <c r="BC2603" s="10"/>
      <c r="BD2603" s="10"/>
      <c r="BE2603" s="10"/>
      <c r="BF2603" s="10"/>
      <c r="BG2603" s="10"/>
      <c r="BH2603" s="10"/>
      <c r="BI2603" s="10"/>
      <c r="BJ2603" s="10"/>
      <c r="BK2603" s="10"/>
      <c r="BL2603" s="10"/>
      <c r="BM2603" s="10"/>
      <c r="BN2603" s="10"/>
      <c r="BO2603" s="10"/>
      <c r="BP2603" s="10"/>
      <c r="BQ2603" s="10"/>
      <c r="BR2603" s="10"/>
      <c r="BS2603" s="10"/>
      <c r="BT2603" s="10"/>
      <c r="BU2603" s="10"/>
      <c r="BV2603" s="10"/>
      <c r="BW2603" s="10"/>
      <c r="BX2603" s="10"/>
      <c r="BY2603" s="10"/>
      <c r="BZ2603" s="10"/>
      <c r="CA2603" s="10"/>
      <c r="CB2603" s="10"/>
      <c r="CC2603" s="10"/>
      <c r="CD2603" s="10"/>
      <c r="CE2603" s="10"/>
      <c r="CF2603" s="10"/>
      <c r="CG2603" s="10"/>
      <c r="CH2603" s="10"/>
      <c r="CI2603" s="10"/>
      <c r="CJ2603" s="10"/>
      <c r="CK2603" s="10"/>
      <c r="CL2603" s="10"/>
      <c r="CM2603" s="10"/>
      <c r="CN2603" s="10"/>
      <c r="CO2603" s="10"/>
      <c r="CP2603" s="10"/>
      <c r="CQ2603" s="10"/>
      <c r="CR2603" s="10"/>
      <c r="CS2603" s="10"/>
      <c r="CT2603" s="10"/>
      <c r="CU2603" s="10"/>
      <c r="CV2603" s="10"/>
      <c r="CW2603" s="10"/>
      <c r="CX2603" s="10"/>
      <c r="CY2603" s="10"/>
      <c r="CZ2603" s="10"/>
      <c r="DA2603" s="10"/>
      <c r="DB2603" s="10"/>
      <c r="DC2603" s="10"/>
      <c r="DD2603" s="10"/>
      <c r="DE2603" s="10"/>
      <c r="DF2603" s="10"/>
      <c r="DG2603" s="10"/>
      <c r="DH2603" s="10"/>
      <c r="DI2603" s="10"/>
      <c r="DJ2603" s="10"/>
      <c r="DK2603" s="10"/>
      <c r="DL2603" s="10"/>
      <c r="DM2603" s="10"/>
      <c r="DN2603" s="10"/>
      <c r="DO2603" s="10"/>
      <c r="DP2603" s="10"/>
      <c r="DQ2603" s="10"/>
      <c r="DR2603" s="10"/>
      <c r="DS2603" s="10"/>
    </row>
    <row r="2604" spans="1:123" ht="4.05" customHeight="1" x14ac:dyDescent="0.25">
      <c r="A2604" s="75" t="s">
        <v>348</v>
      </c>
      <c r="E2604" s="111"/>
      <c r="F2604" s="112"/>
      <c r="T2604" s="25"/>
      <c r="U2604" s="25"/>
      <c r="V2604" s="25"/>
      <c r="W2604" s="25"/>
      <c r="X2604" s="25"/>
      <c r="Y2604" s="25"/>
      <c r="Z2604" s="25"/>
      <c r="AA2604" s="25"/>
      <c r="AB2604" s="14"/>
      <c r="AC2604" s="14"/>
    </row>
    <row r="2605" spans="1:123" s="86" customFormat="1" ht="15" customHeight="1" x14ac:dyDescent="0.25">
      <c r="A2605" s="75" t="s">
        <v>348</v>
      </c>
      <c r="B2605" s="80"/>
      <c r="C2605" s="80"/>
      <c r="D2605" s="80"/>
      <c r="E2605" s="81"/>
      <c r="F2605" s="82"/>
      <c r="G2605" s="81"/>
      <c r="H2605" s="81"/>
      <c r="I2605" s="81"/>
      <c r="J2605" s="81"/>
      <c r="K2605" s="81"/>
      <c r="L2605" s="83">
        <f>L2606</f>
        <v>5016</v>
      </c>
      <c r="M2605" s="84" t="s">
        <v>394</v>
      </c>
      <c r="N2605" s="84"/>
      <c r="O2605" s="84"/>
      <c r="P2605" s="84"/>
      <c r="Q2605" s="84"/>
      <c r="R2605" s="84"/>
      <c r="S2605" s="84"/>
      <c r="T2605" s="84"/>
      <c r="U2605" s="84"/>
      <c r="V2605" s="84"/>
      <c r="W2605" s="84"/>
      <c r="X2605" s="84"/>
      <c r="Y2605" s="84"/>
      <c r="Z2605" s="84"/>
      <c r="AA2605" s="84"/>
      <c r="AB2605" s="81"/>
      <c r="AC2605" s="81"/>
      <c r="AD2605" s="14"/>
      <c r="AE2605" s="14"/>
      <c r="AF2605" s="14"/>
      <c r="AG2605" s="14"/>
      <c r="AH2605" s="14"/>
      <c r="AI2605" s="14"/>
      <c r="AJ2605" s="14"/>
      <c r="AK2605" s="14"/>
      <c r="AL2605" s="14"/>
      <c r="AM2605" s="14"/>
      <c r="AN2605" s="85"/>
      <c r="AO2605" s="85"/>
      <c r="AP2605" s="85"/>
      <c r="AQ2605" s="85"/>
      <c r="AR2605" s="85"/>
      <c r="AS2605" s="85"/>
      <c r="AT2605" s="85"/>
      <c r="AU2605" s="85"/>
      <c r="AV2605" s="85"/>
      <c r="AW2605" s="85"/>
      <c r="AX2605" s="85"/>
      <c r="AY2605" s="85"/>
      <c r="AZ2605" s="84"/>
      <c r="BA2605" s="10"/>
      <c r="BB2605" s="10"/>
      <c r="BC2605" s="10"/>
      <c r="BD2605" s="10"/>
      <c r="BE2605" s="10"/>
      <c r="BF2605" s="10"/>
      <c r="BG2605" s="10"/>
      <c r="BH2605" s="10"/>
      <c r="BI2605" s="10"/>
      <c r="BJ2605" s="10"/>
      <c r="BK2605" s="10"/>
      <c r="BL2605" s="10"/>
      <c r="BM2605" s="10"/>
      <c r="BN2605" s="10"/>
      <c r="BO2605" s="10"/>
      <c r="BP2605" s="10"/>
      <c r="BQ2605" s="10"/>
      <c r="BR2605" s="10"/>
      <c r="BS2605" s="10"/>
      <c r="BT2605" s="10"/>
      <c r="BU2605" s="10"/>
      <c r="BV2605" s="10"/>
      <c r="BW2605" s="10"/>
      <c r="BX2605" s="10"/>
      <c r="BY2605" s="10"/>
      <c r="BZ2605" s="10"/>
      <c r="CA2605" s="10"/>
      <c r="CB2605" s="10"/>
      <c r="CC2605" s="10"/>
      <c r="CD2605" s="10"/>
      <c r="CE2605" s="10"/>
      <c r="CF2605" s="10"/>
      <c r="CG2605" s="10"/>
      <c r="CH2605" s="10"/>
      <c r="CI2605" s="10"/>
      <c r="CJ2605" s="10"/>
      <c r="CK2605" s="10"/>
      <c r="CL2605" s="10"/>
      <c r="CM2605" s="10"/>
      <c r="CN2605" s="10"/>
      <c r="CO2605" s="10"/>
      <c r="CP2605" s="10"/>
      <c r="CQ2605" s="10"/>
      <c r="CR2605" s="10"/>
      <c r="CS2605" s="10"/>
      <c r="CT2605" s="10"/>
      <c r="CU2605" s="10"/>
      <c r="CV2605" s="10"/>
      <c r="CW2605" s="10"/>
      <c r="CX2605" s="10"/>
      <c r="CY2605" s="10"/>
      <c r="CZ2605" s="10"/>
      <c r="DA2605" s="10"/>
      <c r="DB2605" s="10"/>
      <c r="DC2605" s="10"/>
      <c r="DD2605" s="10"/>
      <c r="DE2605" s="10"/>
      <c r="DF2605" s="10"/>
      <c r="DG2605" s="10"/>
      <c r="DH2605" s="10"/>
      <c r="DI2605" s="10"/>
      <c r="DJ2605" s="10"/>
      <c r="DK2605" s="10"/>
      <c r="DL2605" s="10"/>
      <c r="DM2605" s="10"/>
      <c r="DN2605" s="10"/>
      <c r="DO2605" s="10"/>
      <c r="DP2605" s="10"/>
      <c r="DQ2605" s="10"/>
      <c r="DR2605" s="10"/>
      <c r="DS2605" s="10"/>
    </row>
    <row r="2606" spans="1:123" s="101" customFormat="1" ht="10.95" customHeight="1" x14ac:dyDescent="0.25">
      <c r="A2606" s="75" t="s">
        <v>348</v>
      </c>
      <c r="B2606" s="95" t="str">
        <f t="shared" ref="B2606:B2608" si="732">IF(E2606&gt;0,"Bud02 " &amp; C2606 &amp;","&amp;D2606&amp;",'"&amp;E2606&amp;"',"&amp;1*R2606)</f>
        <v>Bud02 2020,5016,'560000',5545.04666666667</v>
      </c>
      <c r="C2606" s="96">
        <f t="shared" ref="C2606:C2609" si="733">$E$5</f>
        <v>2020</v>
      </c>
      <c r="D2606" s="96">
        <v>5016</v>
      </c>
      <c r="E2606" s="97">
        <f>IF(LEFT(H2606,1) = "x",H2606,F2606)</f>
        <v>560000</v>
      </c>
      <c r="F2606" s="90">
        <v>560000</v>
      </c>
      <c r="G2606" s="98">
        <f>IF(""="",1,SUBSTITUTE(SUBSTITUTE("","xxp","xpp"),"xppm13","xppm08"))</f>
        <v>1</v>
      </c>
      <c r="H2606" s="98">
        <f>IF(""="",1,"")</f>
        <v>1</v>
      </c>
      <c r="I2606" s="98">
        <f>IF(""="",1,IF(LEFT("",1)&lt;&gt;"E","",1))</f>
        <v>1</v>
      </c>
      <c r="J2606" s="98">
        <f>IF(""="",1,IF(LEFT("",1)="E","",1))</f>
        <v>1</v>
      </c>
      <c r="K2606" s="99" t="s">
        <v>395</v>
      </c>
      <c r="L2606" s="91">
        <v>5016</v>
      </c>
      <c r="M2606" s="100" t="str">
        <f>IF(LEFT($G2606,4)="xppm","*","")</f>
        <v/>
      </c>
      <c r="N2606" s="101" t="str">
        <f>UPPER(TRIM("          INTEREST EXPENSE"))</f>
        <v>INTEREST EXPENSE</v>
      </c>
      <c r="P2606" s="102" t="s">
        <v>356</v>
      </c>
      <c r="R2606" s="109">
        <f>IFERROR(IF(1*AB2606&gt;0,AB2606,V2606),V2606)</f>
        <v>5545.0466666666662</v>
      </c>
      <c r="S2606" s="108"/>
      <c r="T2606" s="101">
        <f>IFERROR(IF(LEFT($G2606,4)="xppm",AD2606/VLOOKUP($G2606,$K$11:$Z$28,T$1,0),IF(LEFT($J2606,1)="E",AD2606/VLOOKUP($J2606,$K$11:$Z$28,T$1,0),AD2606/T$6)),"")</f>
        <v>5154.2433333333329</v>
      </c>
      <c r="V2606" s="101">
        <f>IFERROR(IF(LEFT($G2606,4)="xppm",AF2606/VLOOKUP($G2606,$K$11:$Z$28,V$1,0),IF(LEFT($J2606,1)="E",AF2606/VLOOKUP($J2606,$K$11:$Z$28,V$1,0),AF2606/V$6)),"")</f>
        <v>5545.0466666666662</v>
      </c>
      <c r="X2606" s="101">
        <f>IFERROR(IF(LEFT($G2606,4)="xppm",AH2606/VLOOKUP($G2606,$K$11:$Z$28,X$1,0),IF(LEFT($J2606,1)="E",AH2606/VLOOKUP($J2606,$K$11:$Z$28,X$1,0),AH2606/X$6)),"")</f>
        <v>2398.7658333333334</v>
      </c>
      <c r="Z2606" s="101">
        <f>IFERROR(IF(LEFT($G2606,4)="xppm",AJ2606/VLOOKUP($G2606,$K$11:$Z$28,Z$1,0),IF(LEFT($J2606,1)="E",AJ2606/VLOOKUP($J2606,$K$11:$Z$28,Z$1,0),AJ2606/Z$6)),"")</f>
        <v>1302.3</v>
      </c>
      <c r="AA2606" s="108"/>
      <c r="AB2606" s="99">
        <f>IFERROR(IF(LEFT($G2606,4)="xppm",AL2606/VLOOKUP($G2606,$K$11:$Z$28,AB$1,0),IF(LEFT($J2606,1)="E",AL2606/VLOOKUP($J2606,$K$11:$AB$28,AB$1,0),AL2606/AB$6)),"")</f>
        <v>0</v>
      </c>
      <c r="AC2606" s="110"/>
      <c r="AD2606" s="14">
        <v>15462.73</v>
      </c>
      <c r="AE2606" s="14"/>
      <c r="AF2606" s="14">
        <v>49905.42</v>
      </c>
      <c r="AG2606" s="14"/>
      <c r="AH2606" s="14">
        <v>28785.19</v>
      </c>
      <c r="AI2606" s="14"/>
      <c r="AJ2606" s="14">
        <v>15627.6</v>
      </c>
      <c r="AK2606" s="65"/>
      <c r="AL2606" s="14">
        <v>0</v>
      </c>
      <c r="AM2606" s="65"/>
      <c r="AN2606" s="25">
        <v>11821.94</v>
      </c>
      <c r="AO2606" s="25">
        <v>5512.5</v>
      </c>
      <c r="AP2606" s="25">
        <v>7543.85</v>
      </c>
      <c r="AQ2606" s="25">
        <v>5967.5</v>
      </c>
      <c r="AR2606" s="25">
        <v>5390</v>
      </c>
      <c r="AS2606" s="25">
        <v>5946.72</v>
      </c>
      <c r="AT2606" s="25">
        <v>5630.21</v>
      </c>
      <c r="AU2606" s="25">
        <v>5806.47</v>
      </c>
      <c r="AV2606" s="25">
        <v>5701.79</v>
      </c>
      <c r="AW2606" s="25">
        <v>4496.63</v>
      </c>
      <c r="AX2606" s="25">
        <v>5948.28</v>
      </c>
      <c r="AY2606" s="25">
        <v>5017.82</v>
      </c>
      <c r="AZ2606" s="108"/>
      <c r="BA2606" s="10"/>
      <c r="BB2606" s="10"/>
      <c r="BC2606" s="10"/>
      <c r="BD2606" s="10"/>
      <c r="BE2606" s="10"/>
      <c r="BF2606" s="10"/>
      <c r="BG2606" s="10"/>
      <c r="BH2606" s="10"/>
      <c r="BI2606" s="10"/>
      <c r="BJ2606" s="10"/>
      <c r="BK2606" s="10"/>
      <c r="BL2606" s="10"/>
      <c r="BM2606" s="10"/>
      <c r="BN2606" s="10"/>
      <c r="BO2606" s="10"/>
      <c r="BP2606" s="10"/>
      <c r="BQ2606" s="10"/>
      <c r="BR2606" s="10"/>
      <c r="BS2606" s="10"/>
      <c r="BT2606" s="10"/>
      <c r="BU2606" s="10"/>
      <c r="BV2606" s="10"/>
      <c r="BW2606" s="10"/>
      <c r="BX2606" s="10"/>
      <c r="BY2606" s="10"/>
      <c r="BZ2606" s="10"/>
      <c r="CA2606" s="10"/>
      <c r="CB2606" s="10"/>
      <c r="CC2606" s="10"/>
      <c r="CD2606" s="10"/>
      <c r="CE2606" s="10"/>
      <c r="CF2606" s="10"/>
      <c r="CG2606" s="10"/>
      <c r="CH2606" s="10"/>
      <c r="CI2606" s="10"/>
      <c r="CJ2606" s="10"/>
      <c r="CK2606" s="10"/>
      <c r="CL2606" s="10"/>
      <c r="CM2606" s="10"/>
      <c r="CN2606" s="10"/>
      <c r="CO2606" s="10"/>
      <c r="CP2606" s="10"/>
      <c r="CQ2606" s="10"/>
      <c r="CR2606" s="10"/>
      <c r="CS2606" s="10"/>
      <c r="CT2606" s="10"/>
      <c r="CU2606" s="10"/>
      <c r="CV2606" s="10"/>
      <c r="CW2606" s="10"/>
      <c r="CX2606" s="10"/>
      <c r="CY2606" s="10"/>
      <c r="CZ2606" s="10"/>
      <c r="DA2606" s="10"/>
      <c r="DB2606" s="10"/>
      <c r="DC2606" s="10"/>
      <c r="DD2606" s="10"/>
      <c r="DE2606" s="10"/>
      <c r="DF2606" s="10"/>
      <c r="DG2606" s="10"/>
      <c r="DH2606" s="10"/>
      <c r="DI2606" s="10"/>
      <c r="DJ2606" s="10"/>
      <c r="DK2606" s="10"/>
      <c r="DL2606" s="10"/>
      <c r="DM2606" s="10"/>
      <c r="DN2606" s="10"/>
      <c r="DO2606" s="10"/>
      <c r="DP2606" s="10"/>
      <c r="DQ2606" s="10"/>
      <c r="DR2606" s="10"/>
      <c r="DS2606" s="10"/>
    </row>
    <row r="2607" spans="1:123" s="101" customFormat="1" ht="10.95" customHeight="1" x14ac:dyDescent="0.25">
      <c r="A2607" s="75" t="s">
        <v>348</v>
      </c>
      <c r="B2607" s="95" t="str">
        <f t="shared" si="732"/>
        <v>Bud02 2020,5016,'560500',78863.0966666667</v>
      </c>
      <c r="C2607" s="96">
        <f t="shared" si="733"/>
        <v>2020</v>
      </c>
      <c r="D2607" s="96">
        <v>5016</v>
      </c>
      <c r="E2607" s="97">
        <f>IF(LEFT(H2607,1) = "x",H2607,F2607)</f>
        <v>560500</v>
      </c>
      <c r="F2607" s="90">
        <v>560500</v>
      </c>
      <c r="G2607" s="98">
        <f>IF(""="",1,SUBSTITUTE(SUBSTITUTE("","xxp","xpp"),"xppm13","xppm08"))</f>
        <v>1</v>
      </c>
      <c r="H2607" s="98">
        <f>IF(""="",1,"")</f>
        <v>1</v>
      </c>
      <c r="I2607" s="98">
        <f>IF(""="",1,IF(LEFT("",1)&lt;&gt;"E","",1))</f>
        <v>1</v>
      </c>
      <c r="J2607" s="98">
        <f>IF(""="",1,IF(LEFT("",1)="E","",1))</f>
        <v>1</v>
      </c>
      <c r="K2607" s="99" t="s">
        <v>396</v>
      </c>
      <c r="L2607" s="91">
        <v>5016</v>
      </c>
      <c r="M2607" s="100" t="str">
        <f>IF(LEFT($G2607,4)="xppm","*","")</f>
        <v/>
      </c>
      <c r="N2607" s="101" t="str">
        <f>UPPER(TRIM("          RENT EXPENSE"))</f>
        <v>RENT EXPENSE</v>
      </c>
      <c r="P2607" s="102" t="s">
        <v>356</v>
      </c>
      <c r="R2607" s="109">
        <f>IFERROR(IF(1*AB2607&gt;0,AB2607,V2607),V2607)</f>
        <v>78863.096666666665</v>
      </c>
      <c r="S2607" s="108"/>
      <c r="T2607" s="101">
        <f>IFERROR(IF(LEFT($G2607,4)="xppm",AD2607/VLOOKUP($G2607,$K$11:$Z$28,T$1,0),IF(LEFT($J2607,1)="E",AD2607/VLOOKUP($J2607,$K$11:$Z$28,T$1,0),AD2607/T$6)),"")</f>
        <v>78542.14</v>
      </c>
      <c r="V2607" s="101">
        <f>IFERROR(IF(LEFT($G2607,4)="xppm",AF2607/VLOOKUP($G2607,$K$11:$Z$28,V$1,0),IF(LEFT($J2607,1)="E",AF2607/VLOOKUP($J2607,$K$11:$Z$28,V$1,0),AF2607/V$6)),"")</f>
        <v>78863.096666666665</v>
      </c>
      <c r="X2607" s="101">
        <f>IFERROR(IF(LEFT($G2607,4)="xppm",AH2607/VLOOKUP($G2607,$K$11:$Z$28,X$1,0),IF(LEFT($J2607,1)="E",AH2607/VLOOKUP($J2607,$K$11:$Z$28,X$1,0),AH2607/X$6)),"")</f>
        <v>39353.235000000001</v>
      </c>
      <c r="Z2607" s="101">
        <f>IFERROR(IF(LEFT($G2607,4)="xppm",AJ2607/VLOOKUP($G2607,$K$11:$Z$28,Z$1,0),IF(LEFT($J2607,1)="E",AJ2607/VLOOKUP($J2607,$K$11:$Z$28,Z$1,0),AJ2607/Z$6)),"")</f>
        <v>78706.47</v>
      </c>
      <c r="AA2607" s="108"/>
      <c r="AB2607" s="99">
        <f>IFERROR(IF(LEFT($G2607,4)="xppm",AL2607/VLOOKUP($G2607,$K$11:$Z$28,AB$1,0),IF(LEFT($J2607,1)="E",AL2607/VLOOKUP($J2607,$K$11:$AB$28,AB$1,0),AL2607/AB$6)),"")</f>
        <v>0</v>
      </c>
      <c r="AC2607" s="110"/>
      <c r="AD2607" s="14">
        <v>235626.42</v>
      </c>
      <c r="AE2607" s="14"/>
      <c r="AF2607" s="14">
        <v>709767.87</v>
      </c>
      <c r="AG2607" s="14"/>
      <c r="AH2607" s="14">
        <v>472238.82</v>
      </c>
      <c r="AI2607" s="14"/>
      <c r="AJ2607" s="14">
        <v>944477.64</v>
      </c>
      <c r="AK2607" s="65"/>
      <c r="AL2607" s="14">
        <v>0</v>
      </c>
      <c r="AM2607" s="65"/>
      <c r="AN2607" s="25">
        <v>78706.47</v>
      </c>
      <c r="AO2607" s="25">
        <v>78706.47</v>
      </c>
      <c r="AP2607" s="25">
        <v>78706.47</v>
      </c>
      <c r="AQ2607" s="25">
        <v>79505.009999999995</v>
      </c>
      <c r="AR2607" s="25">
        <v>79505.009999999995</v>
      </c>
      <c r="AS2607" s="25">
        <v>79505.009999999995</v>
      </c>
      <c r="AT2607" s="25">
        <v>78542.14</v>
      </c>
      <c r="AU2607" s="25">
        <v>78542.14</v>
      </c>
      <c r="AV2607" s="25">
        <v>78542.14</v>
      </c>
      <c r="AW2607" s="25">
        <v>78542.14</v>
      </c>
      <c r="AX2607" s="25">
        <v>78542.14</v>
      </c>
      <c r="AY2607" s="25">
        <v>78542.14</v>
      </c>
      <c r="AZ2607" s="108"/>
      <c r="BA2607" s="10"/>
      <c r="BB2607" s="10"/>
      <c r="BC2607" s="10"/>
      <c r="BD2607" s="10"/>
      <c r="BE2607" s="10"/>
      <c r="BF2607" s="10"/>
      <c r="BG2607" s="10"/>
      <c r="BH2607" s="10"/>
      <c r="BI2607" s="10"/>
      <c r="BJ2607" s="10"/>
      <c r="BK2607" s="10"/>
      <c r="BL2607" s="10"/>
      <c r="BM2607" s="10"/>
      <c r="BN2607" s="10"/>
      <c r="BO2607" s="10"/>
      <c r="BP2607" s="10"/>
      <c r="BQ2607" s="10"/>
      <c r="BR2607" s="10"/>
      <c r="BS2607" s="10"/>
      <c r="BT2607" s="10"/>
      <c r="BU2607" s="10"/>
      <c r="BV2607" s="10"/>
      <c r="BW2607" s="10"/>
      <c r="BX2607" s="10"/>
      <c r="BY2607" s="10"/>
      <c r="BZ2607" s="10"/>
      <c r="CA2607" s="10"/>
      <c r="CB2607" s="10"/>
      <c r="CC2607" s="10"/>
      <c r="CD2607" s="10"/>
      <c r="CE2607" s="10"/>
      <c r="CF2607" s="10"/>
      <c r="CG2607" s="10"/>
      <c r="CH2607" s="10"/>
      <c r="CI2607" s="10"/>
      <c r="CJ2607" s="10"/>
      <c r="CK2607" s="10"/>
      <c r="CL2607" s="10"/>
      <c r="CM2607" s="10"/>
      <c r="CN2607" s="10"/>
      <c r="CO2607" s="10"/>
      <c r="CP2607" s="10"/>
      <c r="CQ2607" s="10"/>
      <c r="CR2607" s="10"/>
      <c r="CS2607" s="10"/>
      <c r="CT2607" s="10"/>
      <c r="CU2607" s="10"/>
      <c r="CV2607" s="10"/>
      <c r="CW2607" s="10"/>
      <c r="CX2607" s="10"/>
      <c r="CY2607" s="10"/>
      <c r="CZ2607" s="10"/>
      <c r="DA2607" s="10"/>
      <c r="DB2607" s="10"/>
      <c r="DC2607" s="10"/>
      <c r="DD2607" s="10"/>
      <c r="DE2607" s="10"/>
      <c r="DF2607" s="10"/>
      <c r="DG2607" s="10"/>
      <c r="DH2607" s="10"/>
      <c r="DI2607" s="10"/>
      <c r="DJ2607" s="10"/>
      <c r="DK2607" s="10"/>
      <c r="DL2607" s="10"/>
      <c r="DM2607" s="10"/>
      <c r="DN2607" s="10"/>
      <c r="DO2607" s="10"/>
      <c r="DP2607" s="10"/>
      <c r="DQ2607" s="10"/>
      <c r="DR2607" s="10"/>
      <c r="DS2607" s="10"/>
    </row>
    <row r="2608" spans="1:123" s="101" customFormat="1" ht="10.95" customHeight="1" x14ac:dyDescent="0.25">
      <c r="A2608" s="75" t="s">
        <v>348</v>
      </c>
      <c r="B2608" s="95" t="b">
        <f t="shared" si="732"/>
        <v>0</v>
      </c>
      <c r="C2608" s="96">
        <f t="shared" si="733"/>
        <v>2020</v>
      </c>
      <c r="D2608" s="96">
        <v>5016</v>
      </c>
      <c r="E2608" s="97">
        <f>IF(LEFT(H2608,1) = "x",H2608,F2608)</f>
        <v>0</v>
      </c>
      <c r="F2608" s="90"/>
      <c r="G2608" s="98">
        <f>IF(""="",1,SUBSTITUTE(SUBSTITUTE("","xxp","xpp"),"xppm13","xppm08"))</f>
        <v>1</v>
      </c>
      <c r="H2608" s="98">
        <f>IF(""="",1,"")</f>
        <v>1</v>
      </c>
      <c r="I2608" s="98">
        <f>IF(""="",1,IF(LEFT("",1)&lt;&gt;"E","",1))</f>
        <v>1</v>
      </c>
      <c r="J2608" s="98">
        <f>IF(""="",1,IF(LEFT("",1)="E","",1))</f>
        <v>1</v>
      </c>
      <c r="K2608" s="99" t="s">
        <v>397</v>
      </c>
      <c r="L2608" s="91">
        <v>5016</v>
      </c>
      <c r="M2608" s="100" t="str">
        <f>IF(LEFT($G2608,4)="xppm","*","")</f>
        <v/>
      </c>
      <c r="N2608" s="101" t="str">
        <f>UPPER(TRIM("          NON-RECURRING MISC. EXPENSE"))</f>
        <v>NON-RECURRING MISC. EXPENSE</v>
      </c>
      <c r="P2608" s="102" t="s">
        <v>356</v>
      </c>
      <c r="R2608" s="109">
        <f>IFERROR(IF(1*AB2608&gt;0,AB2608,V2608),V2608)</f>
        <v>0</v>
      </c>
      <c r="S2608" s="108"/>
      <c r="T2608" s="101">
        <f>IFERROR(IF(LEFT($G2608,4)="xppm",AD2608/VLOOKUP($G2608,$K$11:$Z$28,T$1,0),IF(LEFT($J2608,1)="E",AD2608/VLOOKUP($J2608,$K$11:$Z$28,T$1,0),AD2608/T$6)),"")</f>
        <v>0</v>
      </c>
      <c r="V2608" s="101">
        <f>IFERROR(IF(LEFT($G2608,4)="xppm",AF2608/VLOOKUP($G2608,$K$11:$Z$28,V$1,0),IF(LEFT($J2608,1)="E",AF2608/VLOOKUP($J2608,$K$11:$Z$28,V$1,0),AF2608/V$6)),"")</f>
        <v>0</v>
      </c>
      <c r="X2608" s="101">
        <f>IFERROR(IF(LEFT($G2608,4)="xppm",AH2608/VLOOKUP($G2608,$K$11:$Z$28,X$1,0),IF(LEFT($J2608,1)="E",AH2608/VLOOKUP($J2608,$K$11:$Z$28,X$1,0),AH2608/X$6)),"")</f>
        <v>0</v>
      </c>
      <c r="Z2608" s="101">
        <f>IFERROR(IF(LEFT($G2608,4)="xppm",AJ2608/VLOOKUP($G2608,$K$11:$Z$28,Z$1,0),IF(LEFT($J2608,1)="E",AJ2608/VLOOKUP($J2608,$K$11:$Z$28,Z$1,0),AJ2608/Z$6)),"")</f>
        <v>0</v>
      </c>
      <c r="AA2608" s="108"/>
      <c r="AB2608" s="99">
        <f>IFERROR(IF(LEFT($G2608,4)="xppm",AL2608/VLOOKUP($G2608,$K$11:$Z$28,AB$1,0),IF(LEFT($J2608,1)="E",AL2608/VLOOKUP($J2608,$K$11:$AB$28,AB$1,0),AL2608/AB$6)),"")</f>
        <v>0</v>
      </c>
      <c r="AC2608" s="110"/>
      <c r="AD2608" s="14"/>
      <c r="AE2608" s="14"/>
      <c r="AF2608" s="14"/>
      <c r="AG2608" s="14"/>
      <c r="AH2608" s="14"/>
      <c r="AI2608" s="14"/>
      <c r="AJ2608" s="14"/>
      <c r="AK2608" s="65"/>
      <c r="AL2608" s="14"/>
      <c r="AM2608" s="65"/>
      <c r="AN2608" s="25"/>
      <c r="AO2608" s="25"/>
      <c r="AP2608" s="25"/>
      <c r="AQ2608" s="25"/>
      <c r="AR2608" s="25"/>
      <c r="AS2608" s="25"/>
      <c r="AT2608" s="25"/>
      <c r="AU2608" s="25"/>
      <c r="AV2608" s="25"/>
      <c r="AW2608" s="25"/>
      <c r="AX2608" s="25"/>
      <c r="AY2608" s="25"/>
      <c r="AZ2608" s="108"/>
      <c r="BA2608" s="10"/>
      <c r="BB2608" s="10"/>
      <c r="BC2608" s="10"/>
      <c r="BD2608" s="10"/>
      <c r="BE2608" s="10"/>
      <c r="BF2608" s="10"/>
      <c r="BG2608" s="10"/>
      <c r="BH2608" s="10"/>
      <c r="BI2608" s="10"/>
      <c r="BJ2608" s="10"/>
      <c r="BK2608" s="10"/>
      <c r="BL2608" s="10"/>
      <c r="BM2608" s="10"/>
      <c r="BN2608" s="10"/>
      <c r="BO2608" s="10"/>
      <c r="BP2608" s="10"/>
      <c r="BQ2608" s="10"/>
      <c r="BR2608" s="10"/>
      <c r="BS2608" s="10"/>
      <c r="BT2608" s="10"/>
      <c r="BU2608" s="10"/>
      <c r="BV2608" s="10"/>
      <c r="BW2608" s="10"/>
      <c r="BX2608" s="10"/>
      <c r="BY2608" s="10"/>
      <c r="BZ2608" s="10"/>
      <c r="CA2608" s="10"/>
      <c r="CB2608" s="10"/>
      <c r="CC2608" s="10"/>
      <c r="CD2608" s="10"/>
      <c r="CE2608" s="10"/>
      <c r="CF2608" s="10"/>
      <c r="CG2608" s="10"/>
      <c r="CH2608" s="10"/>
      <c r="CI2608" s="10"/>
      <c r="CJ2608" s="10"/>
      <c r="CK2608" s="10"/>
      <c r="CL2608" s="10"/>
      <c r="CM2608" s="10"/>
      <c r="CN2608" s="10"/>
      <c r="CO2608" s="10"/>
      <c r="CP2608" s="10"/>
      <c r="CQ2608" s="10"/>
      <c r="CR2608" s="10"/>
      <c r="CS2608" s="10"/>
      <c r="CT2608" s="10"/>
      <c r="CU2608" s="10"/>
      <c r="CV2608" s="10"/>
      <c r="CW2608" s="10"/>
      <c r="CX2608" s="10"/>
      <c r="CY2608" s="10"/>
      <c r="CZ2608" s="10"/>
      <c r="DA2608" s="10"/>
      <c r="DB2608" s="10"/>
      <c r="DC2608" s="10"/>
      <c r="DD2608" s="10"/>
      <c r="DE2608" s="10"/>
      <c r="DF2608" s="10"/>
      <c r="DG2608" s="10"/>
      <c r="DH2608" s="10"/>
      <c r="DI2608" s="10"/>
      <c r="DJ2608" s="10"/>
      <c r="DK2608" s="10"/>
      <c r="DL2608" s="10"/>
      <c r="DM2608" s="10"/>
      <c r="DN2608" s="10"/>
      <c r="DO2608" s="10"/>
      <c r="DP2608" s="10"/>
      <c r="DQ2608" s="10"/>
      <c r="DR2608" s="10"/>
      <c r="DS2608" s="10"/>
    </row>
    <row r="2609" spans="1:123" ht="4.05" customHeight="1" x14ac:dyDescent="0.25">
      <c r="A2609" s="75" t="s">
        <v>348</v>
      </c>
      <c r="E2609" s="111"/>
      <c r="F2609" s="112"/>
      <c r="T2609" s="25"/>
      <c r="U2609" s="25"/>
      <c r="V2609" s="25"/>
      <c r="W2609" s="25"/>
      <c r="X2609" s="25"/>
      <c r="Y2609" s="25"/>
      <c r="Z2609" s="25"/>
      <c r="AA2609" s="25"/>
      <c r="AB2609" s="14"/>
      <c r="AC2609" s="14"/>
    </row>
    <row r="2610" spans="1:123" s="5" customFormat="1" x14ac:dyDescent="0.25">
      <c r="A2610" s="75" t="s">
        <v>348</v>
      </c>
      <c r="E2610" s="6"/>
      <c r="G2610" s="8"/>
      <c r="H2610" s="8"/>
      <c r="I2610" s="8"/>
      <c r="J2610" s="8"/>
      <c r="K2610" s="6"/>
      <c r="L2610" s="76"/>
      <c r="M2610" s="76"/>
      <c r="N2610" s="10"/>
      <c r="O2610" s="10"/>
      <c r="P2610" s="70"/>
      <c r="Q2610" s="10"/>
      <c r="R2610" s="10"/>
      <c r="S2610" s="10"/>
      <c r="T2610" s="10"/>
      <c r="U2610" s="10"/>
      <c r="V2610" s="10"/>
      <c r="W2610" s="10"/>
      <c r="X2610" s="10"/>
      <c r="Y2610" s="10"/>
      <c r="Z2610" s="10"/>
      <c r="AA2610" s="10"/>
      <c r="AB2610" s="6"/>
      <c r="AC2610" s="6"/>
      <c r="AD2610" s="14"/>
      <c r="AE2610" s="14"/>
      <c r="AF2610" s="14"/>
      <c r="AG2610" s="14"/>
      <c r="AH2610" s="14"/>
      <c r="AI2610" s="14"/>
      <c r="AJ2610" s="14"/>
      <c r="AK2610" s="14"/>
      <c r="AL2610" s="14"/>
      <c r="AM2610" s="14"/>
      <c r="AN2610" s="25"/>
      <c r="AO2610" s="25"/>
      <c r="AP2610" s="25"/>
      <c r="AQ2610" s="25"/>
      <c r="AR2610" s="25"/>
      <c r="AS2610" s="25"/>
      <c r="AT2610" s="25"/>
      <c r="AU2610" s="25"/>
      <c r="AV2610" s="25"/>
      <c r="AW2610" s="25"/>
      <c r="AX2610" s="25"/>
      <c r="AY2610" s="25"/>
      <c r="AZ2610" s="10"/>
      <c r="BA2610" s="10"/>
      <c r="BB2610" s="10"/>
      <c r="BC2610" s="10"/>
      <c r="BD2610" s="10"/>
      <c r="BE2610" s="10"/>
      <c r="BF2610" s="10"/>
      <c r="BG2610" s="10"/>
      <c r="BH2610" s="10"/>
      <c r="BI2610" s="10"/>
      <c r="BJ2610" s="10"/>
      <c r="BK2610" s="10"/>
      <c r="BL2610" s="10"/>
      <c r="BM2610" s="10"/>
      <c r="BN2610" s="10"/>
      <c r="BO2610" s="10"/>
      <c r="BP2610" s="10"/>
      <c r="BQ2610" s="10"/>
      <c r="BR2610" s="10"/>
      <c r="BS2610" s="10"/>
      <c r="BT2610" s="10"/>
      <c r="BU2610" s="10"/>
      <c r="BV2610" s="10"/>
      <c r="BW2610" s="10"/>
      <c r="BX2610" s="10"/>
      <c r="BY2610" s="10"/>
      <c r="BZ2610" s="10"/>
      <c r="CA2610" s="10"/>
      <c r="CB2610" s="10"/>
      <c r="CC2610" s="10"/>
      <c r="CD2610" s="10"/>
      <c r="CE2610" s="10"/>
      <c r="CF2610" s="10"/>
      <c r="CG2610" s="10"/>
      <c r="CH2610" s="10"/>
      <c r="CI2610" s="10"/>
      <c r="CJ2610" s="10"/>
      <c r="CK2610" s="10"/>
      <c r="CL2610" s="10"/>
      <c r="CM2610" s="10"/>
      <c r="CN2610" s="10"/>
      <c r="CO2610" s="10"/>
      <c r="CP2610" s="10"/>
      <c r="CQ2610" s="10"/>
      <c r="CR2610" s="10"/>
      <c r="CS2610" s="10"/>
      <c r="CT2610" s="10"/>
      <c r="CU2610" s="10"/>
      <c r="CV2610" s="10"/>
      <c r="CW2610" s="10"/>
      <c r="CX2610" s="10"/>
      <c r="CY2610" s="10"/>
      <c r="CZ2610" s="10"/>
      <c r="DA2610" s="10"/>
      <c r="DB2610" s="10"/>
      <c r="DC2610" s="10"/>
      <c r="DD2610" s="10"/>
      <c r="DE2610" s="10"/>
      <c r="DF2610" s="10"/>
      <c r="DG2610" s="10"/>
      <c r="DH2610" s="10"/>
      <c r="DI2610" s="10"/>
      <c r="DJ2610" s="10"/>
      <c r="DK2610" s="10"/>
      <c r="DL2610" s="10"/>
      <c r="DM2610" s="10"/>
      <c r="DN2610" s="10"/>
      <c r="DO2610" s="10"/>
      <c r="DP2610" s="10"/>
      <c r="DQ2610" s="10"/>
      <c r="DR2610" s="10"/>
      <c r="DS2610" s="10"/>
    </row>
    <row r="2611" spans="1:123" ht="22.8" customHeight="1" x14ac:dyDescent="0.35">
      <c r="A2611" s="75" t="s">
        <v>348</v>
      </c>
      <c r="K2611" s="6">
        <v>6001</v>
      </c>
      <c r="L2611" s="77">
        <v>6001</v>
      </c>
      <c r="M2611" s="77"/>
      <c r="N2611" s="78" t="s">
        <v>443</v>
      </c>
      <c r="O2611" s="79"/>
      <c r="S2611" s="58"/>
      <c r="AA2611" s="58"/>
      <c r="AC2611" s="72"/>
      <c r="AK2611" s="65"/>
      <c r="AM2611" s="65"/>
      <c r="AZ2611" s="58"/>
    </row>
    <row r="2612" spans="1:123" x14ac:dyDescent="0.25">
      <c r="A2612" s="75" t="s">
        <v>348</v>
      </c>
    </row>
    <row r="2613" spans="1:123" s="86" customFormat="1" ht="15" customHeight="1" x14ac:dyDescent="0.25">
      <c r="A2613" s="75" t="s">
        <v>348</v>
      </c>
      <c r="B2613" s="80"/>
      <c r="C2613" s="80"/>
      <c r="D2613" s="80"/>
      <c r="E2613" s="81"/>
      <c r="F2613" s="82"/>
      <c r="G2613" s="81"/>
      <c r="H2613" s="81"/>
      <c r="I2613" s="81"/>
      <c r="J2613" s="81"/>
      <c r="K2613" s="81"/>
      <c r="L2613" s="83">
        <f>L2614</f>
        <v>6001</v>
      </c>
      <c r="M2613" s="84" t="s">
        <v>350</v>
      </c>
      <c r="N2613" s="84"/>
      <c r="O2613" s="84"/>
      <c r="P2613" s="84"/>
      <c r="Q2613" s="84"/>
      <c r="R2613" s="84"/>
      <c r="S2613" s="84"/>
      <c r="T2613" s="84"/>
      <c r="U2613" s="84"/>
      <c r="V2613" s="84"/>
      <c r="W2613" s="84"/>
      <c r="X2613" s="84"/>
      <c r="Y2613" s="84"/>
      <c r="Z2613" s="84"/>
      <c r="AA2613" s="84"/>
      <c r="AB2613" s="81"/>
      <c r="AC2613" s="81"/>
      <c r="AD2613" s="14"/>
      <c r="AE2613" s="14"/>
      <c r="AF2613" s="14"/>
      <c r="AG2613" s="14"/>
      <c r="AH2613" s="14"/>
      <c r="AI2613" s="14"/>
      <c r="AJ2613" s="14"/>
      <c r="AK2613" s="14"/>
      <c r="AL2613" s="14"/>
      <c r="AM2613" s="14"/>
      <c r="AN2613" s="85"/>
      <c r="AO2613" s="85"/>
      <c r="AP2613" s="85"/>
      <c r="AQ2613" s="85"/>
      <c r="AR2613" s="85"/>
      <c r="AS2613" s="85"/>
      <c r="AT2613" s="85"/>
      <c r="AU2613" s="85"/>
      <c r="AV2613" s="85"/>
      <c r="AW2613" s="85"/>
      <c r="AX2613" s="85"/>
      <c r="AY2613" s="85"/>
      <c r="AZ2613" s="84"/>
      <c r="BA2613" s="10"/>
      <c r="BB2613" s="10"/>
      <c r="BC2613" s="10"/>
      <c r="BD2613" s="10"/>
      <c r="BE2613" s="10"/>
      <c r="BF2613" s="10"/>
      <c r="BG2613" s="10"/>
      <c r="BH2613" s="10"/>
      <c r="BI2613" s="10"/>
      <c r="BJ2613" s="10"/>
      <c r="BK2613" s="10"/>
      <c r="BL2613" s="10"/>
      <c r="BM2613" s="10"/>
      <c r="BN2613" s="10"/>
      <c r="BO2613" s="10"/>
      <c r="BP2613" s="10"/>
      <c r="BQ2613" s="10"/>
      <c r="BR2613" s="10"/>
      <c r="BS2613" s="10"/>
      <c r="BT2613" s="10"/>
      <c r="BU2613" s="10"/>
      <c r="BV2613" s="10"/>
      <c r="BW2613" s="10"/>
      <c r="BX2613" s="10"/>
      <c r="BY2613" s="10"/>
      <c r="BZ2613" s="10"/>
      <c r="CA2613" s="10"/>
      <c r="CB2613" s="10"/>
      <c r="CC2613" s="10"/>
      <c r="CD2613" s="10"/>
      <c r="CE2613" s="10"/>
      <c r="CF2613" s="10"/>
      <c r="CG2613" s="10"/>
      <c r="CH2613" s="10"/>
      <c r="CI2613" s="10"/>
      <c r="CJ2613" s="10"/>
      <c r="CK2613" s="10"/>
      <c r="CL2613" s="10"/>
      <c r="CM2613" s="10"/>
      <c r="CN2613" s="10"/>
      <c r="CO2613" s="10"/>
      <c r="CP2613" s="10"/>
      <c r="CQ2613" s="10"/>
      <c r="CR2613" s="10"/>
      <c r="CS2613" s="10"/>
      <c r="CT2613" s="10"/>
      <c r="CU2613" s="10"/>
      <c r="CV2613" s="10"/>
      <c r="CW2613" s="10"/>
      <c r="CX2613" s="10"/>
      <c r="CY2613" s="10"/>
      <c r="CZ2613" s="10"/>
      <c r="DA2613" s="10"/>
      <c r="DB2613" s="10"/>
      <c r="DC2613" s="10"/>
      <c r="DD2613" s="10"/>
      <c r="DE2613" s="10"/>
      <c r="DF2613" s="10"/>
      <c r="DG2613" s="10"/>
      <c r="DH2613" s="10"/>
      <c r="DI2613" s="10"/>
      <c r="DJ2613" s="10"/>
      <c r="DK2613" s="10"/>
      <c r="DL2613" s="10"/>
      <c r="DM2613" s="10"/>
      <c r="DN2613" s="10"/>
      <c r="DO2613" s="10"/>
      <c r="DP2613" s="10"/>
      <c r="DQ2613" s="10"/>
      <c r="DR2613" s="10"/>
      <c r="DS2613" s="10"/>
    </row>
    <row r="2614" spans="1:123" s="25" customFormat="1" ht="10.95" customHeight="1" x14ac:dyDescent="0.25">
      <c r="A2614" s="87" t="s">
        <v>348</v>
      </c>
      <c r="B2614" s="88"/>
      <c r="C2614" s="88"/>
      <c r="D2614" s="88"/>
      <c r="E2614" s="89"/>
      <c r="F2614" s="90"/>
      <c r="G2614" s="13"/>
      <c r="H2614" s="13"/>
      <c r="I2614" s="13"/>
      <c r="J2614" s="13"/>
      <c r="K2614" s="14" t="s">
        <v>295</v>
      </c>
      <c r="L2614" s="91">
        <v>6001</v>
      </c>
      <c r="M2614" s="92"/>
      <c r="N2614" s="25" t="str">
        <f>TRIM("    TOTAL DAYS")</f>
        <v>TOTAL DAYS</v>
      </c>
      <c r="P2614" s="70"/>
      <c r="Q2614" s="10"/>
      <c r="R2614" s="85"/>
      <c r="S2614" s="93"/>
      <c r="T2614" s="25">
        <f>AD2614/T$6</f>
        <v>2744.6666666666665</v>
      </c>
      <c r="V2614" s="25">
        <f>AF2614/V$6</f>
        <v>2715</v>
      </c>
      <c r="X2614" s="25">
        <f>AH2614/X$6</f>
        <v>1365.8333333333333</v>
      </c>
      <c r="Z2614" s="25">
        <f>AJ2614/Z$6</f>
        <v>2750.4166666666665</v>
      </c>
      <c r="AA2614" s="93"/>
      <c r="AB2614" s="14">
        <f>AL2614/AB$6</f>
        <v>0</v>
      </c>
      <c r="AC2614" s="65"/>
      <c r="AD2614" s="14">
        <v>8234</v>
      </c>
      <c r="AE2614" s="14"/>
      <c r="AF2614" s="14">
        <v>24435</v>
      </c>
      <c r="AG2614" s="14"/>
      <c r="AH2614" s="14">
        <v>16390</v>
      </c>
      <c r="AI2614" s="14"/>
      <c r="AJ2614" s="14">
        <v>33005</v>
      </c>
      <c r="AK2614" s="65"/>
      <c r="AL2614" s="14">
        <v>0</v>
      </c>
      <c r="AM2614" s="65"/>
      <c r="AN2614" s="25">
        <v>2863</v>
      </c>
      <c r="AO2614" s="25">
        <v>2777</v>
      </c>
      <c r="AP2614" s="25">
        <v>2807</v>
      </c>
      <c r="AQ2614" s="25">
        <v>2780</v>
      </c>
      <c r="AR2614" s="25">
        <v>2544</v>
      </c>
      <c r="AS2614" s="25">
        <v>2720</v>
      </c>
      <c r="AT2614" s="25">
        <v>2710</v>
      </c>
      <c r="AU2614" s="25">
        <v>2738</v>
      </c>
      <c r="AV2614" s="25">
        <v>2709</v>
      </c>
      <c r="AW2614" s="25">
        <v>2701</v>
      </c>
      <c r="AX2614" s="25">
        <v>2753</v>
      </c>
      <c r="AY2614" s="25">
        <v>2780</v>
      </c>
      <c r="AZ2614" s="93"/>
      <c r="BA2614" s="10"/>
      <c r="BB2614" s="10"/>
      <c r="BC2614" s="10"/>
      <c r="BD2614" s="10"/>
      <c r="BE2614" s="10"/>
      <c r="BF2614" s="10"/>
      <c r="BG2614" s="10"/>
      <c r="BH2614" s="10"/>
      <c r="BI2614" s="10"/>
      <c r="BJ2614" s="10"/>
      <c r="BK2614" s="10"/>
      <c r="BL2614" s="10"/>
      <c r="BM2614" s="10"/>
      <c r="BN2614" s="10"/>
      <c r="BO2614" s="10"/>
      <c r="BP2614" s="10"/>
      <c r="BQ2614" s="10"/>
      <c r="BR2614" s="10"/>
      <c r="BS2614" s="10"/>
      <c r="BT2614" s="10"/>
      <c r="BU2614" s="10"/>
      <c r="BV2614" s="10"/>
      <c r="BW2614" s="10"/>
      <c r="BX2614" s="10"/>
      <c r="BY2614" s="10"/>
      <c r="BZ2614" s="10"/>
      <c r="CA2614" s="10"/>
      <c r="CB2614" s="10"/>
      <c r="CC2614" s="10"/>
      <c r="CD2614" s="10"/>
      <c r="CE2614" s="10"/>
      <c r="CF2614" s="10"/>
      <c r="CG2614" s="10"/>
      <c r="CH2614" s="10"/>
      <c r="CI2614" s="10"/>
      <c r="CJ2614" s="10"/>
      <c r="CK2614" s="10"/>
      <c r="CL2614" s="10"/>
      <c r="CM2614" s="10"/>
      <c r="CN2614" s="10"/>
      <c r="CO2614" s="10"/>
      <c r="CP2614" s="10"/>
      <c r="CQ2614" s="10"/>
      <c r="CR2614" s="10"/>
      <c r="CS2614" s="10"/>
      <c r="CT2614" s="10"/>
      <c r="CU2614" s="10"/>
      <c r="CV2614" s="10"/>
      <c r="CW2614" s="10"/>
      <c r="CX2614" s="10"/>
      <c r="CY2614" s="10"/>
      <c r="CZ2614" s="10"/>
      <c r="DA2614" s="10"/>
      <c r="DB2614" s="10"/>
      <c r="DC2614" s="10"/>
      <c r="DD2614" s="10"/>
      <c r="DE2614" s="10"/>
      <c r="DF2614" s="10"/>
      <c r="DG2614" s="10"/>
      <c r="DH2614" s="10"/>
      <c r="DI2614" s="10"/>
      <c r="DJ2614" s="10"/>
      <c r="DK2614" s="10"/>
      <c r="DL2614" s="10"/>
      <c r="DM2614" s="10"/>
      <c r="DN2614" s="10"/>
      <c r="DO2614" s="10"/>
      <c r="DP2614" s="10"/>
      <c r="DQ2614" s="10"/>
      <c r="DR2614" s="10"/>
      <c r="DS2614" s="10"/>
    </row>
    <row r="2615" spans="1:123" s="25" customFormat="1" ht="10.95" customHeight="1" x14ac:dyDescent="0.25">
      <c r="A2615" s="87" t="s">
        <v>348</v>
      </c>
      <c r="B2615" s="88"/>
      <c r="C2615" s="88"/>
      <c r="D2615" s="88"/>
      <c r="E2615" s="89"/>
      <c r="F2615" s="90"/>
      <c r="G2615" s="13"/>
      <c r="H2615" s="13"/>
      <c r="I2615" s="13"/>
      <c r="J2615" s="13"/>
      <c r="K2615" s="14" t="s">
        <v>299</v>
      </c>
      <c r="L2615" s="91">
        <v>6001</v>
      </c>
      <c r="M2615" s="92"/>
      <c r="N2615" s="25" t="str">
        <f>TRIM("      TOTAL ANCILLARIES")</f>
        <v>TOTAL ANCILLARIES</v>
      </c>
      <c r="P2615" s="70"/>
      <c r="Q2615" s="10"/>
      <c r="R2615" s="85"/>
      <c r="S2615" s="93"/>
      <c r="T2615" s="25">
        <f>AD2615/T$6</f>
        <v>48067.91</v>
      </c>
      <c r="V2615" s="25">
        <f>AF2615/V$6</f>
        <v>38972.228888888887</v>
      </c>
      <c r="X2615" s="25">
        <f>AH2615/X$6</f>
        <v>14317.925000000001</v>
      </c>
      <c r="Z2615" s="25">
        <f>AJ2615/Z$6</f>
        <v>27723.342169</v>
      </c>
      <c r="AA2615" s="93"/>
      <c r="AB2615" s="14">
        <f>AL2615/AB$6</f>
        <v>0</v>
      </c>
      <c r="AC2615" s="65"/>
      <c r="AD2615" s="14">
        <v>144203.73000000001</v>
      </c>
      <c r="AE2615" s="14"/>
      <c r="AF2615" s="14">
        <v>350750.06</v>
      </c>
      <c r="AG2615" s="14"/>
      <c r="AH2615" s="14">
        <v>171815.1</v>
      </c>
      <c r="AI2615" s="14"/>
      <c r="AJ2615" s="14">
        <v>332680.10602800001</v>
      </c>
      <c r="AK2615" s="65"/>
      <c r="AL2615" s="14">
        <v>0</v>
      </c>
      <c r="AM2615" s="65"/>
      <c r="AN2615" s="25">
        <v>22248.45</v>
      </c>
      <c r="AO2615" s="25">
        <v>30712.38</v>
      </c>
      <c r="AP2615" s="25">
        <v>25992.14</v>
      </c>
      <c r="AQ2615" s="25">
        <v>33063.57</v>
      </c>
      <c r="AR2615" s="25">
        <v>23504.799999999999</v>
      </c>
      <c r="AS2615" s="25">
        <v>25512.51</v>
      </c>
      <c r="AT2615" s="25">
        <v>40417.39</v>
      </c>
      <c r="AU2615" s="25">
        <v>44733.48</v>
      </c>
      <c r="AV2615" s="25">
        <v>39314.58</v>
      </c>
      <c r="AW2615" s="25">
        <v>43781.66</v>
      </c>
      <c r="AX2615" s="25">
        <v>51884.73</v>
      </c>
      <c r="AY2615" s="25">
        <v>48537.34</v>
      </c>
      <c r="AZ2615" s="93"/>
      <c r="BA2615" s="10"/>
      <c r="BB2615" s="10"/>
      <c r="BC2615" s="10"/>
      <c r="BD2615" s="10"/>
      <c r="BE2615" s="10"/>
      <c r="BF2615" s="10"/>
      <c r="BG2615" s="10"/>
      <c r="BH2615" s="10"/>
      <c r="BI2615" s="10"/>
      <c r="BJ2615" s="10"/>
      <c r="BK2615" s="10"/>
      <c r="BL2615" s="10"/>
      <c r="BM2615" s="10"/>
      <c r="BN2615" s="10"/>
      <c r="BO2615" s="10"/>
      <c r="BP2615" s="10"/>
      <c r="BQ2615" s="10"/>
      <c r="BR2615" s="10"/>
      <c r="BS2615" s="10"/>
      <c r="BT2615" s="10"/>
      <c r="BU2615" s="10"/>
      <c r="BV2615" s="10"/>
      <c r="BW2615" s="10"/>
      <c r="BX2615" s="10"/>
      <c r="BY2615" s="10"/>
      <c r="BZ2615" s="10"/>
      <c r="CA2615" s="10"/>
      <c r="CB2615" s="10"/>
      <c r="CC2615" s="10"/>
      <c r="CD2615" s="10"/>
      <c r="CE2615" s="10"/>
      <c r="CF2615" s="10"/>
      <c r="CG2615" s="10"/>
      <c r="CH2615" s="10"/>
      <c r="CI2615" s="10"/>
      <c r="CJ2615" s="10"/>
      <c r="CK2615" s="10"/>
      <c r="CL2615" s="10"/>
      <c r="CM2615" s="10"/>
      <c r="CN2615" s="10"/>
      <c r="CO2615" s="10"/>
      <c r="CP2615" s="10"/>
      <c r="CQ2615" s="10"/>
      <c r="CR2615" s="10"/>
      <c r="CS2615" s="10"/>
      <c r="CT2615" s="10"/>
      <c r="CU2615" s="10"/>
      <c r="CV2615" s="10"/>
      <c r="CW2615" s="10"/>
      <c r="CX2615" s="10"/>
      <c r="CY2615" s="10"/>
      <c r="CZ2615" s="10"/>
      <c r="DA2615" s="10"/>
      <c r="DB2615" s="10"/>
      <c r="DC2615" s="10"/>
      <c r="DD2615" s="10"/>
      <c r="DE2615" s="10"/>
      <c r="DF2615" s="10"/>
      <c r="DG2615" s="10"/>
      <c r="DH2615" s="10"/>
      <c r="DI2615" s="10"/>
      <c r="DJ2615" s="10"/>
      <c r="DK2615" s="10"/>
      <c r="DL2615" s="10"/>
      <c r="DM2615" s="10"/>
      <c r="DN2615" s="10"/>
      <c r="DO2615" s="10"/>
      <c r="DP2615" s="10"/>
      <c r="DQ2615" s="10"/>
      <c r="DR2615" s="10"/>
      <c r="DS2615" s="10"/>
    </row>
    <row r="2616" spans="1:123" s="25" customFormat="1" ht="10.95" customHeight="1" x14ac:dyDescent="0.25">
      <c r="A2616" s="87" t="s">
        <v>348</v>
      </c>
      <c r="B2616" s="88"/>
      <c r="C2616" s="88"/>
      <c r="D2616" s="88"/>
      <c r="E2616" s="89"/>
      <c r="F2616" s="90"/>
      <c r="G2616" s="13"/>
      <c r="H2616" s="13"/>
      <c r="I2616" s="13"/>
      <c r="J2616" s="13"/>
      <c r="K2616" s="14" t="s">
        <v>301</v>
      </c>
      <c r="L2616" s="91">
        <v>6001</v>
      </c>
      <c r="M2616" s="92"/>
      <c r="N2616" s="25" t="str">
        <f>TRIM("TOTAL REVENUE")</f>
        <v>TOTAL REVENUE</v>
      </c>
      <c r="P2616" s="70"/>
      <c r="Q2616" s="10"/>
      <c r="R2616" s="85"/>
      <c r="S2616" s="93"/>
      <c r="T2616" s="25">
        <f>AD2616/T$6</f>
        <v>653564.24333333329</v>
      </c>
      <c r="V2616" s="25">
        <f>AF2616/V$6</f>
        <v>653598.69111111108</v>
      </c>
      <c r="X2616" s="25">
        <f>AH2616/X$6</f>
        <v>333199.53250000003</v>
      </c>
      <c r="Z2616" s="25">
        <f>AJ2616/Z$6</f>
        <v>659122.94679183338</v>
      </c>
      <c r="AA2616" s="93"/>
      <c r="AB2616" s="14">
        <f>AL2616/AB$6</f>
        <v>0</v>
      </c>
      <c r="AC2616" s="65"/>
      <c r="AD2616" s="14">
        <v>1960692.73</v>
      </c>
      <c r="AE2616" s="14"/>
      <c r="AF2616" s="14">
        <v>5882388.2199999997</v>
      </c>
      <c r="AG2616" s="14"/>
      <c r="AH2616" s="14">
        <v>3998394.39</v>
      </c>
      <c r="AI2616" s="14"/>
      <c r="AJ2616" s="14">
        <v>7909475.3615020001</v>
      </c>
      <c r="AK2616" s="65"/>
      <c r="AL2616" s="14">
        <v>0</v>
      </c>
      <c r="AM2616" s="65"/>
      <c r="AN2616" s="25">
        <v>700355.89</v>
      </c>
      <c r="AO2616" s="25">
        <v>701386.57</v>
      </c>
      <c r="AP2616" s="25">
        <v>673180.63</v>
      </c>
      <c r="AQ2616" s="25">
        <v>674793.86</v>
      </c>
      <c r="AR2616" s="25">
        <v>614472.66</v>
      </c>
      <c r="AS2616" s="25">
        <v>682715.73</v>
      </c>
      <c r="AT2616" s="25">
        <v>668291.17000000004</v>
      </c>
      <c r="AU2616" s="25">
        <v>662362.39</v>
      </c>
      <c r="AV2616" s="25">
        <v>619059.68000000005</v>
      </c>
      <c r="AW2616" s="25">
        <v>620703.93999999994</v>
      </c>
      <c r="AX2616" s="25">
        <v>665066.02</v>
      </c>
      <c r="AY2616" s="25">
        <v>674922.77</v>
      </c>
      <c r="AZ2616" s="93"/>
      <c r="BA2616" s="10"/>
      <c r="BB2616" s="10"/>
      <c r="BC2616" s="10"/>
      <c r="BD2616" s="10"/>
      <c r="BE2616" s="10"/>
      <c r="BF2616" s="10"/>
      <c r="BG2616" s="10"/>
      <c r="BH2616" s="10"/>
      <c r="BI2616" s="10"/>
      <c r="BJ2616" s="10"/>
      <c r="BK2616" s="10"/>
      <c r="BL2616" s="10"/>
      <c r="BM2616" s="10"/>
      <c r="BN2616" s="10"/>
      <c r="BO2616" s="10"/>
      <c r="BP2616" s="10"/>
      <c r="BQ2616" s="10"/>
      <c r="BR2616" s="10"/>
      <c r="BS2616" s="10"/>
      <c r="BT2616" s="10"/>
      <c r="BU2616" s="10"/>
      <c r="BV2616" s="10"/>
      <c r="BW2616" s="10"/>
      <c r="BX2616" s="10"/>
      <c r="BY2616" s="10"/>
      <c r="BZ2616" s="10"/>
      <c r="CA2616" s="10"/>
      <c r="CB2616" s="10"/>
      <c r="CC2616" s="10"/>
      <c r="CD2616" s="10"/>
      <c r="CE2616" s="10"/>
      <c r="CF2616" s="10"/>
      <c r="CG2616" s="10"/>
      <c r="CH2616" s="10"/>
      <c r="CI2616" s="10"/>
      <c r="CJ2616" s="10"/>
      <c r="CK2616" s="10"/>
      <c r="CL2616" s="10"/>
      <c r="CM2616" s="10"/>
      <c r="CN2616" s="10"/>
      <c r="CO2616" s="10"/>
      <c r="CP2616" s="10"/>
      <c r="CQ2616" s="10"/>
      <c r="CR2616" s="10"/>
      <c r="CS2616" s="10"/>
      <c r="CT2616" s="10"/>
      <c r="CU2616" s="10"/>
      <c r="CV2616" s="10"/>
      <c r="CW2616" s="10"/>
      <c r="CX2616" s="10"/>
      <c r="CY2616" s="10"/>
      <c r="CZ2616" s="10"/>
      <c r="DA2616" s="10"/>
      <c r="DB2616" s="10"/>
      <c r="DC2616" s="10"/>
      <c r="DD2616" s="10"/>
      <c r="DE2616" s="10"/>
      <c r="DF2616" s="10"/>
      <c r="DG2616" s="10"/>
      <c r="DH2616" s="10"/>
      <c r="DI2616" s="10"/>
      <c r="DJ2616" s="10"/>
      <c r="DK2616" s="10"/>
      <c r="DL2616" s="10"/>
      <c r="DM2616" s="10"/>
      <c r="DN2616" s="10"/>
      <c r="DO2616" s="10"/>
      <c r="DP2616" s="10"/>
      <c r="DQ2616" s="10"/>
      <c r="DR2616" s="10"/>
      <c r="DS2616" s="10"/>
    </row>
    <row r="2617" spans="1:123" s="25" customFormat="1" ht="10.95" customHeight="1" x14ac:dyDescent="0.25">
      <c r="A2617" s="87" t="s">
        <v>348</v>
      </c>
      <c r="B2617" s="88"/>
      <c r="C2617" s="88"/>
      <c r="D2617" s="88"/>
      <c r="E2617" s="89"/>
      <c r="F2617" s="90"/>
      <c r="G2617" s="13"/>
      <c r="H2617" s="13"/>
      <c r="I2617" s="13"/>
      <c r="J2617" s="13"/>
      <c r="K2617" s="14" t="s">
        <v>303</v>
      </c>
      <c r="L2617" s="91">
        <v>6001</v>
      </c>
      <c r="M2617" s="92"/>
      <c r="N2617" s="25" t="str">
        <f>TRIM("      TOTAL EMPLOYEE WAGES")</f>
        <v>TOTAL EMPLOYEE WAGES</v>
      </c>
      <c r="P2617" s="70"/>
      <c r="Q2617" s="10"/>
      <c r="R2617" s="85"/>
      <c r="S2617" s="93"/>
      <c r="T2617" s="25">
        <f>AD2617/T$6</f>
        <v>318190.28333333333</v>
      </c>
      <c r="V2617" s="25">
        <f>AF2617/V$6</f>
        <v>308839.91666666669</v>
      </c>
      <c r="X2617" s="25">
        <f>AH2617/X$6</f>
        <v>141434.05499999999</v>
      </c>
      <c r="Z2617" s="25">
        <f>AJ2617/Z$6</f>
        <v>292620.13036358333</v>
      </c>
      <c r="AA2617" s="93"/>
      <c r="AB2617" s="14">
        <f>AL2617/AB$6</f>
        <v>0</v>
      </c>
      <c r="AC2617" s="65"/>
      <c r="AD2617" s="14">
        <v>954570.85</v>
      </c>
      <c r="AE2617" s="14"/>
      <c r="AF2617" s="14">
        <v>2779559.25</v>
      </c>
      <c r="AG2617" s="14"/>
      <c r="AH2617" s="14">
        <v>1697208.66</v>
      </c>
      <c r="AI2617" s="14"/>
      <c r="AJ2617" s="14">
        <v>3511441.564363</v>
      </c>
      <c r="AK2617" s="65"/>
      <c r="AL2617" s="14">
        <v>0</v>
      </c>
      <c r="AM2617" s="65"/>
      <c r="AN2617" s="25">
        <v>283857.64</v>
      </c>
      <c r="AO2617" s="25">
        <v>289363.59000000003</v>
      </c>
      <c r="AP2617" s="25">
        <v>303215.18</v>
      </c>
      <c r="AQ2617" s="25">
        <v>304775.78999999998</v>
      </c>
      <c r="AR2617" s="25">
        <v>291887.98</v>
      </c>
      <c r="AS2617" s="25">
        <v>285901.19</v>
      </c>
      <c r="AT2617" s="25">
        <v>305194.84999999998</v>
      </c>
      <c r="AU2617" s="25">
        <v>310362.93</v>
      </c>
      <c r="AV2617" s="25">
        <v>326865.65999999997</v>
      </c>
      <c r="AW2617" s="25">
        <v>324155.26</v>
      </c>
      <c r="AX2617" s="25">
        <v>306992.31</v>
      </c>
      <c r="AY2617" s="25">
        <v>323423.28000000003</v>
      </c>
      <c r="AZ2617" s="93"/>
      <c r="BA2617" s="10"/>
      <c r="BB2617" s="10"/>
      <c r="BC2617" s="10"/>
      <c r="BD2617" s="10"/>
      <c r="BE2617" s="10"/>
      <c r="BF2617" s="10"/>
      <c r="BG2617" s="10"/>
      <c r="BH2617" s="10"/>
      <c r="BI2617" s="10"/>
      <c r="BJ2617" s="10"/>
      <c r="BK2617" s="10"/>
      <c r="BL2617" s="10"/>
      <c r="BM2617" s="10"/>
      <c r="BN2617" s="10"/>
      <c r="BO2617" s="10"/>
      <c r="BP2617" s="10"/>
      <c r="BQ2617" s="10"/>
      <c r="BR2617" s="10"/>
      <c r="BS2617" s="10"/>
      <c r="BT2617" s="10"/>
      <c r="BU2617" s="10"/>
      <c r="BV2617" s="10"/>
      <c r="BW2617" s="10"/>
      <c r="BX2617" s="10"/>
      <c r="BY2617" s="10"/>
      <c r="BZ2617" s="10"/>
      <c r="CA2617" s="10"/>
      <c r="CB2617" s="10"/>
      <c r="CC2617" s="10"/>
      <c r="CD2617" s="10"/>
      <c r="CE2617" s="10"/>
      <c r="CF2617" s="10"/>
      <c r="CG2617" s="10"/>
      <c r="CH2617" s="10"/>
      <c r="CI2617" s="10"/>
      <c r="CJ2617" s="10"/>
      <c r="CK2617" s="10"/>
      <c r="CL2617" s="10"/>
      <c r="CM2617" s="10"/>
      <c r="CN2617" s="10"/>
      <c r="CO2617" s="10"/>
      <c r="CP2617" s="10"/>
      <c r="CQ2617" s="10"/>
      <c r="CR2617" s="10"/>
      <c r="CS2617" s="10"/>
      <c r="CT2617" s="10"/>
      <c r="CU2617" s="10"/>
      <c r="CV2617" s="10"/>
      <c r="CW2617" s="10"/>
      <c r="CX2617" s="10"/>
      <c r="CY2617" s="10"/>
      <c r="CZ2617" s="10"/>
      <c r="DA2617" s="10"/>
      <c r="DB2617" s="10"/>
      <c r="DC2617" s="10"/>
      <c r="DD2617" s="10"/>
      <c r="DE2617" s="10"/>
      <c r="DF2617" s="10"/>
      <c r="DG2617" s="10"/>
      <c r="DH2617" s="10"/>
      <c r="DI2617" s="10"/>
      <c r="DJ2617" s="10"/>
      <c r="DK2617" s="10"/>
      <c r="DL2617" s="10"/>
      <c r="DM2617" s="10"/>
      <c r="DN2617" s="10"/>
      <c r="DO2617" s="10"/>
      <c r="DP2617" s="10"/>
      <c r="DQ2617" s="10"/>
      <c r="DR2617" s="10"/>
      <c r="DS2617" s="10"/>
    </row>
    <row r="2618" spans="1:123" s="25" customFormat="1" ht="10.95" customHeight="1" x14ac:dyDescent="0.25">
      <c r="A2618" s="87" t="s">
        <v>348</v>
      </c>
      <c r="B2618" s="88"/>
      <c r="C2618" s="88"/>
      <c r="D2618" s="88"/>
      <c r="E2618" s="89"/>
      <c r="F2618" s="90"/>
      <c r="G2618" s="13"/>
      <c r="H2618" s="13"/>
      <c r="I2618" s="13"/>
      <c r="J2618" s="13"/>
      <c r="K2618" s="14" t="s">
        <v>305</v>
      </c>
      <c r="L2618" s="91">
        <v>6001</v>
      </c>
      <c r="M2618" s="92"/>
      <c r="N2618" s="25" t="str">
        <f>TRIM("TOTAL COMPENSATION")</f>
        <v>TOTAL COMPENSATION</v>
      </c>
      <c r="P2618" s="70"/>
      <c r="Q2618" s="10"/>
      <c r="R2618" s="85"/>
      <c r="S2618" s="93"/>
      <c r="T2618" s="25">
        <f>AD2618/T$6</f>
        <v>318190.28333333333</v>
      </c>
      <c r="V2618" s="25">
        <f>AF2618/V$6</f>
        <v>308839.91666666669</v>
      </c>
      <c r="X2618" s="25">
        <f>AH2618/X$6</f>
        <v>141434.05499999999</v>
      </c>
      <c r="Z2618" s="25">
        <f>AJ2618/Z$6</f>
        <v>292620.13036358333</v>
      </c>
      <c r="AA2618" s="93"/>
      <c r="AB2618" s="14">
        <f>AL2618/AB$6</f>
        <v>0</v>
      </c>
      <c r="AC2618" s="65"/>
      <c r="AD2618" s="14">
        <v>954570.85</v>
      </c>
      <c r="AE2618" s="14"/>
      <c r="AF2618" s="14">
        <v>2779559.25</v>
      </c>
      <c r="AG2618" s="14"/>
      <c r="AH2618" s="14">
        <v>1697208.66</v>
      </c>
      <c r="AI2618" s="14"/>
      <c r="AJ2618" s="14">
        <v>3511441.564363</v>
      </c>
      <c r="AK2618" s="65"/>
      <c r="AL2618" s="14">
        <v>0</v>
      </c>
      <c r="AM2618" s="65"/>
      <c r="AN2618" s="25">
        <v>283857.64</v>
      </c>
      <c r="AO2618" s="25">
        <v>289363.59000000003</v>
      </c>
      <c r="AP2618" s="25">
        <v>303215.18</v>
      </c>
      <c r="AQ2618" s="25">
        <v>304775.78999999998</v>
      </c>
      <c r="AR2618" s="25">
        <v>291887.98</v>
      </c>
      <c r="AS2618" s="25">
        <v>285901.19</v>
      </c>
      <c r="AT2618" s="25">
        <v>305194.84999999998</v>
      </c>
      <c r="AU2618" s="25">
        <v>310362.93</v>
      </c>
      <c r="AV2618" s="25">
        <v>326865.65999999997</v>
      </c>
      <c r="AW2618" s="25">
        <v>324155.26</v>
      </c>
      <c r="AX2618" s="25">
        <v>306992.31</v>
      </c>
      <c r="AY2618" s="25">
        <v>323423.28000000003</v>
      </c>
      <c r="AZ2618" s="93"/>
      <c r="BA2618" s="10"/>
      <c r="BB2618" s="10"/>
      <c r="BC2618" s="10"/>
      <c r="BD2618" s="10"/>
      <c r="BE2618" s="10"/>
      <c r="BF2618" s="10"/>
      <c r="BG2618" s="10"/>
      <c r="BH2618" s="10"/>
      <c r="BI2618" s="10"/>
      <c r="BJ2618" s="10"/>
      <c r="BK2618" s="10"/>
      <c r="BL2618" s="10"/>
      <c r="BM2618" s="10"/>
      <c r="BN2618" s="10"/>
      <c r="BO2618" s="10"/>
      <c r="BP2618" s="10"/>
      <c r="BQ2618" s="10"/>
      <c r="BR2618" s="10"/>
      <c r="BS2618" s="10"/>
      <c r="BT2618" s="10"/>
      <c r="BU2618" s="10"/>
      <c r="BV2618" s="10"/>
      <c r="BW2618" s="10"/>
      <c r="BX2618" s="10"/>
      <c r="BY2618" s="10"/>
      <c r="BZ2618" s="10"/>
      <c r="CA2618" s="10"/>
      <c r="CB2618" s="10"/>
      <c r="CC2618" s="10"/>
      <c r="CD2618" s="10"/>
      <c r="CE2618" s="10"/>
      <c r="CF2618" s="10"/>
      <c r="CG2618" s="10"/>
      <c r="CH2618" s="10"/>
      <c r="CI2618" s="10"/>
      <c r="CJ2618" s="10"/>
      <c r="CK2618" s="10"/>
      <c r="CL2618" s="10"/>
      <c r="CM2618" s="10"/>
      <c r="CN2618" s="10"/>
      <c r="CO2618" s="10"/>
      <c r="CP2618" s="10"/>
      <c r="CQ2618" s="10"/>
      <c r="CR2618" s="10"/>
      <c r="CS2618" s="10"/>
      <c r="CT2618" s="10"/>
      <c r="CU2618" s="10"/>
      <c r="CV2618" s="10"/>
      <c r="CW2618" s="10"/>
      <c r="CX2618" s="10"/>
      <c r="CY2618" s="10"/>
      <c r="CZ2618" s="10"/>
      <c r="DA2618" s="10"/>
      <c r="DB2618" s="10"/>
      <c r="DC2618" s="10"/>
      <c r="DD2618" s="10"/>
      <c r="DE2618" s="10"/>
      <c r="DF2618" s="10"/>
      <c r="DG2618" s="10"/>
      <c r="DH2618" s="10"/>
      <c r="DI2618" s="10"/>
      <c r="DJ2618" s="10"/>
      <c r="DK2618" s="10"/>
      <c r="DL2618" s="10"/>
      <c r="DM2618" s="10"/>
      <c r="DN2618" s="10"/>
      <c r="DO2618" s="10"/>
      <c r="DP2618" s="10"/>
      <c r="DQ2618" s="10"/>
      <c r="DR2618" s="10"/>
      <c r="DS2618" s="10"/>
    </row>
    <row r="2619" spans="1:123" x14ac:dyDescent="0.25">
      <c r="A2619" s="75" t="s">
        <v>348</v>
      </c>
      <c r="L2619" s="94"/>
    </row>
    <row r="2620" spans="1:123" s="86" customFormat="1" ht="15" customHeight="1" x14ac:dyDescent="0.25">
      <c r="A2620" s="75" t="s">
        <v>348</v>
      </c>
      <c r="B2620" s="80"/>
      <c r="C2620" s="80"/>
      <c r="D2620" s="80"/>
      <c r="E2620" s="81"/>
      <c r="F2620" s="82"/>
      <c r="G2620" s="81"/>
      <c r="H2620" s="81"/>
      <c r="I2620" s="81"/>
      <c r="J2620" s="81"/>
      <c r="K2620" s="81"/>
      <c r="L2620" s="83">
        <f>L2621</f>
        <v>6001</v>
      </c>
      <c r="M2620" s="84" t="s">
        <v>351</v>
      </c>
      <c r="N2620" s="84"/>
      <c r="O2620" s="84"/>
      <c r="P2620" s="84"/>
      <c r="Q2620" s="84"/>
      <c r="R2620" s="84"/>
      <c r="S2620" s="84"/>
      <c r="T2620" s="84"/>
      <c r="U2620" s="84"/>
      <c r="V2620" s="84"/>
      <c r="W2620" s="84"/>
      <c r="X2620" s="84"/>
      <c r="Y2620" s="84"/>
      <c r="Z2620" s="84"/>
      <c r="AA2620" s="84"/>
      <c r="AB2620" s="81"/>
      <c r="AC2620" s="81"/>
      <c r="AD2620" s="14"/>
      <c r="AE2620" s="14"/>
      <c r="AF2620" s="14"/>
      <c r="AG2620" s="14"/>
      <c r="AH2620" s="14"/>
      <c r="AI2620" s="14"/>
      <c r="AJ2620" s="14"/>
      <c r="AK2620" s="14"/>
      <c r="AL2620" s="14"/>
      <c r="AM2620" s="14"/>
      <c r="AN2620" s="85"/>
      <c r="AO2620" s="85"/>
      <c r="AP2620" s="85"/>
      <c r="AQ2620" s="85"/>
      <c r="AR2620" s="85"/>
      <c r="AS2620" s="85"/>
      <c r="AT2620" s="85"/>
      <c r="AU2620" s="85"/>
      <c r="AV2620" s="85"/>
      <c r="AW2620" s="85"/>
      <c r="AX2620" s="85"/>
      <c r="AY2620" s="85"/>
      <c r="AZ2620" s="84"/>
      <c r="BA2620" s="10"/>
      <c r="BB2620" s="10"/>
      <c r="BC2620" s="10"/>
      <c r="BD2620" s="10"/>
      <c r="BE2620" s="10"/>
      <c r="BF2620" s="10"/>
      <c r="BG2620" s="10"/>
      <c r="BH2620" s="10"/>
      <c r="BI2620" s="10"/>
      <c r="BJ2620" s="10"/>
      <c r="BK2620" s="10"/>
      <c r="BL2620" s="10"/>
      <c r="BM2620" s="10"/>
      <c r="BN2620" s="10"/>
      <c r="BO2620" s="10"/>
      <c r="BP2620" s="10"/>
      <c r="BQ2620" s="10"/>
      <c r="BR2620" s="10"/>
      <c r="BS2620" s="10"/>
      <c r="BT2620" s="10"/>
      <c r="BU2620" s="10"/>
      <c r="BV2620" s="10"/>
      <c r="BW2620" s="10"/>
      <c r="BX2620" s="10"/>
      <c r="BY2620" s="10"/>
      <c r="BZ2620" s="10"/>
      <c r="CA2620" s="10"/>
      <c r="CB2620" s="10"/>
      <c r="CC2620" s="10"/>
      <c r="CD2620" s="10"/>
      <c r="CE2620" s="10"/>
      <c r="CF2620" s="10"/>
      <c r="CG2620" s="10"/>
      <c r="CH2620" s="10"/>
      <c r="CI2620" s="10"/>
      <c r="CJ2620" s="10"/>
      <c r="CK2620" s="10"/>
      <c r="CL2620" s="10"/>
      <c r="CM2620" s="10"/>
      <c r="CN2620" s="10"/>
      <c r="CO2620" s="10"/>
      <c r="CP2620" s="10"/>
      <c r="CQ2620" s="10"/>
      <c r="CR2620" s="10"/>
      <c r="CS2620" s="10"/>
      <c r="CT2620" s="10"/>
      <c r="CU2620" s="10"/>
      <c r="CV2620" s="10"/>
      <c r="CW2620" s="10"/>
      <c r="CX2620" s="10"/>
      <c r="CY2620" s="10"/>
      <c r="CZ2620" s="10"/>
      <c r="DA2620" s="10"/>
      <c r="DB2620" s="10"/>
      <c r="DC2620" s="10"/>
      <c r="DD2620" s="10"/>
      <c r="DE2620" s="10"/>
      <c r="DF2620" s="10"/>
      <c r="DG2620" s="10"/>
      <c r="DH2620" s="10"/>
      <c r="DI2620" s="10"/>
      <c r="DJ2620" s="10"/>
      <c r="DK2620" s="10"/>
      <c r="DL2620" s="10"/>
      <c r="DM2620" s="10"/>
      <c r="DN2620" s="10"/>
      <c r="DO2620" s="10"/>
      <c r="DP2620" s="10"/>
      <c r="DQ2620" s="10"/>
      <c r="DR2620" s="10"/>
      <c r="DS2620" s="10"/>
    </row>
    <row r="2621" spans="1:123" s="101" customFormat="1" ht="10.95" customHeight="1" x14ac:dyDescent="0.25">
      <c r="A2621" s="75" t="s">
        <v>348</v>
      </c>
      <c r="B2621" s="95" t="str">
        <f t="shared" ref="B2621" si="734">IF(E2621&gt;0,"Bud02 " &amp; C2621 &amp;","&amp;D2621&amp;",'"&amp;E2621&amp;"',"&amp;1*R2621)</f>
        <v>Bud02 2020,6001,'xpr003',0.067237</v>
      </c>
      <c r="C2621" s="96">
        <f t="shared" ref="C2621" si="735">$E$5</f>
        <v>2020</v>
      </c>
      <c r="D2621" s="96">
        <v>6001</v>
      </c>
      <c r="E2621" s="97" t="str">
        <f>K2621</f>
        <v>xpr003</v>
      </c>
      <c r="F2621" s="90"/>
      <c r="G2621" s="98">
        <f>IF(""="",1,SUBSTITUTE(SUBSTITUTE("","xxp","xpp"),"xppm13","xppm08"))</f>
        <v>1</v>
      </c>
      <c r="H2621" s="98">
        <f>IF(""="",1,"")</f>
        <v>1</v>
      </c>
      <c r="I2621" s="98">
        <f>IF(""="",1,IF(LEFT("",1)&lt;&gt;"E","",1))</f>
        <v>1</v>
      </c>
      <c r="J2621" s="98">
        <f>IF(""="",1,IF(LEFT("",1)="E","",1))</f>
        <v>1</v>
      </c>
      <c r="K2621" s="99" t="s">
        <v>352</v>
      </c>
      <c r="L2621" s="91">
        <v>6001</v>
      </c>
      <c r="M2621" s="100" t="str">
        <f>IF(LEFT($G2621,4)="xppm","*","")</f>
        <v/>
      </c>
      <c r="N2621" s="101" t="str">
        <f>UPPER(TRIM("        NON_PRODUCTIVE RATE (NON-EXEMPT)"))</f>
        <v>NON_PRODUCTIVE RATE (NON-EXEMPT)</v>
      </c>
      <c r="P2621" s="102"/>
      <c r="R2621" s="103">
        <f>IFERROR(IF(1*AB2621&gt;0,AB2621,Z2621),Z2621)</f>
        <v>6.7237000000000005E-2</v>
      </c>
      <c r="S2621" s="104"/>
      <c r="T2621" s="105">
        <f>IFERROR(IF(LEFT($G2621,4)="xppm",AD2621/VLOOKUP($G2621,$K$11:$Z$28,T$1,0),IF(LEFT($J2621,1)="E",AD2621/VLOOKUP($J2621,$K$11:$Z$28,T$1,0),AD2621/T$6)),"")</f>
        <v>0</v>
      </c>
      <c r="U2621" s="105"/>
      <c r="V2621" s="105">
        <f>IFERROR(IF(LEFT($G2621,4)="xppm",AF2621/VLOOKUP($G2621,$K$11:$Z$28,V$1,0),IF(LEFT($J2621,1)="E",AF2621/VLOOKUP($J2621,$K$11:$Z$28,V$1,0),AF2621/V$6)),"")</f>
        <v>0</v>
      </c>
      <c r="W2621" s="105"/>
      <c r="X2621" s="105">
        <f>IFERROR(IF(LEFT($G2621,4)="xppm",AH2621/VLOOKUP($G2621,$K$11:$Z$28,X$1,0),IF(LEFT($J2621,1)="E",AH2621/VLOOKUP($J2621,$K$11:$Z$28,X$1,0),AH2621/X$6)),"")</f>
        <v>0</v>
      </c>
      <c r="Y2621" s="105"/>
      <c r="Z2621" s="105">
        <f>IFERROR(IF(LEFT($G2621,4)="xppm",AJ2621/VLOOKUP($G2621,$K$11:$Z$28,Z$1,0),IF(LEFT($J2621,1)="E",AJ2621/VLOOKUP($J2621,$K$11:$Z$28,Z$1,0),AJ2621/Z$6)),"")</f>
        <v>6.7237000000000005E-2</v>
      </c>
      <c r="AA2621" s="104"/>
      <c r="AB2621" s="106">
        <f>IFERROR(IF(LEFT($G2621,4)="xppm",AL2621/VLOOKUP($G2621,$K$11:$Z$28,AB$1,0),IF(LEFT($J2621,1)="E",AL2621/VLOOKUP($J2621,$K$11:$AB$28,AB$1,0),AL2621/AB$6)),"")</f>
        <v>0</v>
      </c>
      <c r="AC2621" s="107"/>
      <c r="AD2621" s="106"/>
      <c r="AE2621" s="106"/>
      <c r="AF2621" s="106"/>
      <c r="AG2621" s="106"/>
      <c r="AH2621" s="106"/>
      <c r="AI2621" s="106"/>
      <c r="AJ2621" s="106">
        <v>0.80684400000000001</v>
      </c>
      <c r="AK2621" s="107"/>
      <c r="AL2621" s="106">
        <v>0</v>
      </c>
      <c r="AM2621" s="107"/>
      <c r="AN2621" s="105"/>
      <c r="AO2621" s="105"/>
      <c r="AP2621" s="105"/>
      <c r="AQ2621" s="105"/>
      <c r="AR2621" s="105"/>
      <c r="AS2621" s="105"/>
      <c r="AT2621" s="105"/>
      <c r="AU2621" s="105"/>
      <c r="AV2621" s="105"/>
      <c r="AW2621" s="105"/>
      <c r="AX2621" s="105"/>
      <c r="AY2621" s="105"/>
      <c r="AZ2621" s="108"/>
      <c r="BA2621" s="10"/>
      <c r="BB2621" s="10"/>
      <c r="BC2621" s="10"/>
      <c r="BD2621" s="10"/>
      <c r="BE2621" s="10"/>
      <c r="BF2621" s="10"/>
      <c r="BG2621" s="10"/>
      <c r="BH2621" s="10"/>
      <c r="BI2621" s="10"/>
      <c r="BJ2621" s="10"/>
      <c r="BK2621" s="10"/>
      <c r="BL2621" s="10"/>
      <c r="BM2621" s="10"/>
      <c r="BN2621" s="10"/>
      <c r="BO2621" s="10"/>
      <c r="BP2621" s="10"/>
      <c r="BQ2621" s="10"/>
      <c r="BR2621" s="10"/>
      <c r="BS2621" s="10"/>
      <c r="BT2621" s="10"/>
      <c r="BU2621" s="10"/>
      <c r="BV2621" s="10"/>
      <c r="BW2621" s="10"/>
      <c r="BX2621" s="10"/>
      <c r="BY2621" s="10"/>
      <c r="BZ2621" s="10"/>
      <c r="CA2621" s="10"/>
      <c r="CB2621" s="10"/>
      <c r="CC2621" s="10"/>
      <c r="CD2621" s="10"/>
      <c r="CE2621" s="10"/>
      <c r="CF2621" s="10"/>
      <c r="CG2621" s="10"/>
      <c r="CH2621" s="10"/>
      <c r="CI2621" s="10"/>
      <c r="CJ2621" s="10"/>
      <c r="CK2621" s="10"/>
      <c r="CL2621" s="10"/>
      <c r="CM2621" s="10"/>
      <c r="CN2621" s="10"/>
      <c r="CO2621" s="10"/>
      <c r="CP2621" s="10"/>
      <c r="CQ2621" s="10"/>
      <c r="CR2621" s="10"/>
      <c r="CS2621" s="10"/>
      <c r="CT2621" s="10"/>
      <c r="CU2621" s="10"/>
      <c r="CV2621" s="10"/>
      <c r="CW2621" s="10"/>
      <c r="CX2621" s="10"/>
      <c r="CY2621" s="10"/>
      <c r="CZ2621" s="10"/>
      <c r="DA2621" s="10"/>
      <c r="DB2621" s="10"/>
      <c r="DC2621" s="10"/>
      <c r="DD2621" s="10"/>
      <c r="DE2621" s="10"/>
      <c r="DF2621" s="10"/>
      <c r="DG2621" s="10"/>
      <c r="DH2621" s="10"/>
      <c r="DI2621" s="10"/>
      <c r="DJ2621" s="10"/>
      <c r="DK2621" s="10"/>
      <c r="DL2621" s="10"/>
      <c r="DM2621" s="10"/>
      <c r="DN2621" s="10"/>
      <c r="DO2621" s="10"/>
      <c r="DP2621" s="10"/>
      <c r="DQ2621" s="10"/>
      <c r="DR2621" s="10"/>
      <c r="DS2621" s="10"/>
    </row>
    <row r="2622" spans="1:123" s="101" customFormat="1" ht="10.95" customHeight="1" x14ac:dyDescent="0.25">
      <c r="A2622" s="75" t="s">
        <v>348</v>
      </c>
      <c r="B2622" s="95" t="str">
        <f>IF(E2622&gt;0,"Bud02 " &amp; C2622 &amp;","&amp;D2622&amp;",'"&amp;E2622&amp;"',"&amp;1*R2622)</f>
        <v>Bud02 2020,6001,'xpr007',0</v>
      </c>
      <c r="C2622" s="96">
        <f>$E$5</f>
        <v>2020</v>
      </c>
      <c r="D2622" s="96">
        <v>6001</v>
      </c>
      <c r="E2622" s="97" t="str">
        <f>K2622</f>
        <v>xpr007</v>
      </c>
      <c r="F2622" s="90"/>
      <c r="G2622" s="98">
        <f>IF(""="",1,SUBSTITUTE(SUBSTITUTE("","xxp","xpp"),"xppm13","xppm08"))</f>
        <v>1</v>
      </c>
      <c r="H2622" s="98">
        <f>IF(""="",1,"")</f>
        <v>1</v>
      </c>
      <c r="I2622" s="98">
        <f>IF(""="",1,IF(LEFT("",1)&lt;&gt;"E","",1))</f>
        <v>1</v>
      </c>
      <c r="J2622" s="98">
        <f>IF(""="",1,IF(LEFT("",1)="E","",1))</f>
        <v>1</v>
      </c>
      <c r="K2622" s="99" t="s">
        <v>353</v>
      </c>
      <c r="L2622" s="91">
        <v>6001</v>
      </c>
      <c r="M2622" s="100" t="str">
        <f>IF(LEFT($G2622,4)="xppm","*","")</f>
        <v/>
      </c>
      <c r="N2622" s="101" t="str">
        <f>UPPER(TRIM("        NON_PRODUCTIVE RATE (EXEMPT)"))</f>
        <v>NON_PRODUCTIVE RATE (EXEMPT)</v>
      </c>
      <c r="P2622" s="102"/>
      <c r="R2622" s="103">
        <f>IFERROR(IF(1*AB2622&gt;0,AB2622,Z2622),Z2622)</f>
        <v>0</v>
      </c>
      <c r="S2622" s="104"/>
      <c r="T2622" s="105">
        <f>IFERROR(IF(LEFT($G2622,4)="xppm",AD2622/VLOOKUP($G2622,$K$11:$Z$28,T$1,0),IF(LEFT($J2622,1)="E",AD2622/VLOOKUP($J2622,$K$11:$Z$28,T$1,0),AD2622/T$6)),"")</f>
        <v>0</v>
      </c>
      <c r="U2622" s="105"/>
      <c r="V2622" s="105">
        <f>IFERROR(IF(LEFT($G2622,4)="xppm",AF2622/VLOOKUP($G2622,$K$11:$Z$28,V$1,0),IF(LEFT($J2622,1)="E",AF2622/VLOOKUP($J2622,$K$11:$Z$28,V$1,0),AF2622/V$6)),"")</f>
        <v>0</v>
      </c>
      <c r="W2622" s="105"/>
      <c r="X2622" s="105">
        <f>IFERROR(IF(LEFT($G2622,4)="xppm",AH2622/VLOOKUP($G2622,$K$11:$Z$28,X$1,0),IF(LEFT($J2622,1)="E",AH2622/VLOOKUP($J2622,$K$11:$Z$28,X$1,0),AH2622/X$6)),"")</f>
        <v>0</v>
      </c>
      <c r="Y2622" s="105"/>
      <c r="Z2622" s="105">
        <f>IFERROR(IF(LEFT($G2622,4)="xppm",AJ2622/VLOOKUP($G2622,$K$11:$Z$28,Z$1,0),IF(LEFT($J2622,1)="E",AJ2622/VLOOKUP($J2622,$K$11:$Z$28,Z$1,0),AJ2622/Z$6)),"")</f>
        <v>0</v>
      </c>
      <c r="AA2622" s="104"/>
      <c r="AB2622" s="106">
        <f>IFERROR(IF(LEFT($G2622,4)="xppm",AL2622/VLOOKUP($G2622,$K$11:$Z$28,AB$1,0),IF(LEFT($J2622,1)="E",AL2622/VLOOKUP($J2622,$K$11:$AB$28,AB$1,0),AL2622/AB$6)),"")</f>
        <v>0</v>
      </c>
      <c r="AC2622" s="107"/>
      <c r="AD2622" s="106"/>
      <c r="AE2622" s="106"/>
      <c r="AF2622" s="106"/>
      <c r="AG2622" s="106"/>
      <c r="AH2622" s="106"/>
      <c r="AI2622" s="106"/>
      <c r="AJ2622" s="106">
        <v>0</v>
      </c>
      <c r="AK2622" s="107"/>
      <c r="AL2622" s="106">
        <v>0</v>
      </c>
      <c r="AM2622" s="107"/>
      <c r="AN2622" s="105"/>
      <c r="AO2622" s="105"/>
      <c r="AP2622" s="105"/>
      <c r="AQ2622" s="105"/>
      <c r="AR2622" s="105"/>
      <c r="AS2622" s="105"/>
      <c r="AT2622" s="105"/>
      <c r="AU2622" s="105"/>
      <c r="AV2622" s="105"/>
      <c r="AW2622" s="105"/>
      <c r="AX2622" s="105"/>
      <c r="AY2622" s="105"/>
      <c r="AZ2622" s="108"/>
      <c r="BA2622" s="10"/>
      <c r="BB2622" s="10"/>
      <c r="BC2622" s="10"/>
      <c r="BD2622" s="10"/>
      <c r="BE2622" s="10"/>
      <c r="BF2622" s="10"/>
      <c r="BG2622" s="10"/>
      <c r="BH2622" s="10"/>
      <c r="BI2622" s="10"/>
      <c r="BJ2622" s="10"/>
      <c r="BK2622" s="10"/>
      <c r="BL2622" s="10"/>
      <c r="BM2622" s="10"/>
      <c r="BN2622" s="10"/>
      <c r="BO2622" s="10"/>
      <c r="BP2622" s="10"/>
      <c r="BQ2622" s="10"/>
      <c r="BR2622" s="10"/>
      <c r="BS2622" s="10"/>
      <c r="BT2622" s="10"/>
      <c r="BU2622" s="10"/>
      <c r="BV2622" s="10"/>
      <c r="BW2622" s="10"/>
      <c r="BX2622" s="10"/>
      <c r="BY2622" s="10"/>
      <c r="BZ2622" s="10"/>
      <c r="CA2622" s="10"/>
      <c r="CB2622" s="10"/>
      <c r="CC2622" s="10"/>
      <c r="CD2622" s="10"/>
      <c r="CE2622" s="10"/>
      <c r="CF2622" s="10"/>
      <c r="CG2622" s="10"/>
      <c r="CH2622" s="10"/>
      <c r="CI2622" s="10"/>
      <c r="CJ2622" s="10"/>
      <c r="CK2622" s="10"/>
      <c r="CL2622" s="10"/>
      <c r="CM2622" s="10"/>
      <c r="CN2622" s="10"/>
      <c r="CO2622" s="10"/>
      <c r="CP2622" s="10"/>
      <c r="CQ2622" s="10"/>
      <c r="CR2622" s="10"/>
      <c r="CS2622" s="10"/>
      <c r="CT2622" s="10"/>
      <c r="CU2622" s="10"/>
      <c r="CV2622" s="10"/>
      <c r="CW2622" s="10"/>
      <c r="CX2622" s="10"/>
      <c r="CY2622" s="10"/>
      <c r="CZ2622" s="10"/>
      <c r="DA2622" s="10"/>
      <c r="DB2622" s="10"/>
      <c r="DC2622" s="10"/>
      <c r="DD2622" s="10"/>
      <c r="DE2622" s="10"/>
      <c r="DF2622" s="10"/>
      <c r="DG2622" s="10"/>
      <c r="DH2622" s="10"/>
      <c r="DI2622" s="10"/>
      <c r="DJ2622" s="10"/>
      <c r="DK2622" s="10"/>
      <c r="DL2622" s="10"/>
      <c r="DM2622" s="10"/>
      <c r="DN2622" s="10"/>
      <c r="DO2622" s="10"/>
      <c r="DP2622" s="10"/>
      <c r="DQ2622" s="10"/>
      <c r="DR2622" s="10"/>
      <c r="DS2622" s="10"/>
    </row>
    <row r="2623" spans="1:123" x14ac:dyDescent="0.25">
      <c r="A2623" s="75" t="s">
        <v>348</v>
      </c>
      <c r="L2623" s="94"/>
    </row>
    <row r="2624" spans="1:123" s="86" customFormat="1" ht="15" customHeight="1" x14ac:dyDescent="0.25">
      <c r="A2624" s="75" t="s">
        <v>348</v>
      </c>
      <c r="B2624" s="80"/>
      <c r="C2624" s="80"/>
      <c r="D2624" s="80"/>
      <c r="E2624" s="81"/>
      <c r="F2624" s="82"/>
      <c r="G2624" s="81"/>
      <c r="H2624" s="81"/>
      <c r="I2624" s="81"/>
      <c r="J2624" s="81"/>
      <c r="K2624" s="81"/>
      <c r="L2624" s="83">
        <f>L2625</f>
        <v>6001</v>
      </c>
      <c r="M2624" s="84" t="s">
        <v>354</v>
      </c>
      <c r="N2624" s="84"/>
      <c r="O2624" s="84"/>
      <c r="P2624" s="84"/>
      <c r="Q2624" s="84"/>
      <c r="R2624" s="84"/>
      <c r="S2624" s="84"/>
      <c r="T2624" s="84"/>
      <c r="U2624" s="84"/>
      <c r="V2624" s="84"/>
      <c r="W2624" s="84"/>
      <c r="X2624" s="84"/>
      <c r="Y2624" s="84"/>
      <c r="Z2624" s="84"/>
      <c r="AA2624" s="84"/>
      <c r="AB2624" s="81"/>
      <c r="AC2624" s="81"/>
      <c r="AD2624" s="14"/>
      <c r="AE2624" s="14"/>
      <c r="AF2624" s="14"/>
      <c r="AG2624" s="14"/>
      <c r="AH2624" s="14"/>
      <c r="AI2624" s="14"/>
      <c r="AJ2624" s="14"/>
      <c r="AK2624" s="14"/>
      <c r="AL2624" s="14"/>
      <c r="AM2624" s="14"/>
      <c r="AN2624" s="85"/>
      <c r="AO2624" s="85"/>
      <c r="AP2624" s="85"/>
      <c r="AQ2624" s="85"/>
      <c r="AR2624" s="85"/>
      <c r="AS2624" s="85"/>
      <c r="AT2624" s="85"/>
      <c r="AU2624" s="85"/>
      <c r="AV2624" s="85"/>
      <c r="AW2624" s="85"/>
      <c r="AX2624" s="85"/>
      <c r="AY2624" s="85"/>
      <c r="AZ2624" s="84"/>
      <c r="BA2624" s="10"/>
      <c r="BB2624" s="10"/>
      <c r="BC2624" s="10"/>
      <c r="BD2624" s="10"/>
      <c r="BE2624" s="10"/>
      <c r="BF2624" s="10"/>
      <c r="BG2624" s="10"/>
      <c r="BH2624" s="10"/>
      <c r="BI2624" s="10"/>
      <c r="BJ2624" s="10"/>
      <c r="BK2624" s="10"/>
      <c r="BL2624" s="10"/>
      <c r="BM2624" s="10"/>
      <c r="BN2624" s="10"/>
      <c r="BO2624" s="10"/>
      <c r="BP2624" s="10"/>
      <c r="BQ2624" s="10"/>
      <c r="BR2624" s="10"/>
      <c r="BS2624" s="10"/>
      <c r="BT2624" s="10"/>
      <c r="BU2624" s="10"/>
      <c r="BV2624" s="10"/>
      <c r="BW2624" s="10"/>
      <c r="BX2624" s="10"/>
      <c r="BY2624" s="10"/>
      <c r="BZ2624" s="10"/>
      <c r="CA2624" s="10"/>
      <c r="CB2624" s="10"/>
      <c r="CC2624" s="10"/>
      <c r="CD2624" s="10"/>
      <c r="CE2624" s="10"/>
      <c r="CF2624" s="10"/>
      <c r="CG2624" s="10"/>
      <c r="CH2624" s="10"/>
      <c r="CI2624" s="10"/>
      <c r="CJ2624" s="10"/>
      <c r="CK2624" s="10"/>
      <c r="CL2624" s="10"/>
      <c r="CM2624" s="10"/>
      <c r="CN2624" s="10"/>
      <c r="CO2624" s="10"/>
      <c r="CP2624" s="10"/>
      <c r="CQ2624" s="10"/>
      <c r="CR2624" s="10"/>
      <c r="CS2624" s="10"/>
      <c r="CT2624" s="10"/>
      <c r="CU2624" s="10"/>
      <c r="CV2624" s="10"/>
      <c r="CW2624" s="10"/>
      <c r="CX2624" s="10"/>
      <c r="CY2624" s="10"/>
      <c r="CZ2624" s="10"/>
      <c r="DA2624" s="10"/>
      <c r="DB2624" s="10"/>
      <c r="DC2624" s="10"/>
      <c r="DD2624" s="10"/>
      <c r="DE2624" s="10"/>
      <c r="DF2624" s="10"/>
      <c r="DG2624" s="10"/>
      <c r="DH2624" s="10"/>
      <c r="DI2624" s="10"/>
      <c r="DJ2624" s="10"/>
      <c r="DK2624" s="10"/>
      <c r="DL2624" s="10"/>
      <c r="DM2624" s="10"/>
      <c r="DN2624" s="10"/>
      <c r="DO2624" s="10"/>
      <c r="DP2624" s="10"/>
      <c r="DQ2624" s="10"/>
      <c r="DR2624" s="10"/>
      <c r="DS2624" s="10"/>
    </row>
    <row r="2625" spans="1:123" s="101" customFormat="1" ht="10.95" customHeight="1" x14ac:dyDescent="0.25">
      <c r="A2625" s="75" t="s">
        <v>348</v>
      </c>
      <c r="B2625" s="95" t="str">
        <f t="shared" ref="B2625:B2628" si="736">IF(E2625&gt;0,"Bud02 " &amp; C2625 &amp;","&amp;D2625&amp;",'"&amp;E2625&amp;"',"&amp;1*R2625)</f>
        <v>Bud02 2020,6001,'xpr005',0.00150153343213001</v>
      </c>
      <c r="C2625" s="96">
        <f t="shared" ref="C2625:C2628" si="737">$E$5</f>
        <v>2020</v>
      </c>
      <c r="D2625" s="96">
        <v>6001</v>
      </c>
      <c r="E2625" s="97" t="str">
        <f>IF(LEFT(H2625,1) = "x",H2625,F2625)</f>
        <v>xpr005</v>
      </c>
      <c r="F2625" s="90">
        <v>500000</v>
      </c>
      <c r="G2625" s="98">
        <f>IF(""="",1,SUBSTITUTE(SUBSTITUTE("","xxp","xpp"),"xppm13","xppm08"))</f>
        <v>1</v>
      </c>
      <c r="H2625" s="98" t="str">
        <f>IF("xpr005"="",1,"xpr005")</f>
        <v>xpr005</v>
      </c>
      <c r="I2625" s="98">
        <f>IF("Ew57z"="",1,IF(LEFT("Ew57z",1)&lt;&gt;"E","Ew57z",1))</f>
        <v>1</v>
      </c>
      <c r="J2625" s="98" t="str">
        <f>IF("Ew57z"="",1,IF(LEFT("Ew57z",1)="E","Ew57z",1))</f>
        <v>Ew57z</v>
      </c>
      <c r="K2625" s="99" t="s">
        <v>355</v>
      </c>
      <c r="L2625" s="91">
        <v>6001</v>
      </c>
      <c r="M2625" s="100" t="str">
        <f>IF(LEFT($G2625,4)="xppm","*","")</f>
        <v/>
      </c>
      <c r="N2625" s="101" t="str">
        <f>UPPER(TRIM("          PAYROLL TAXES"))</f>
        <v>PAYROLL TAXES</v>
      </c>
      <c r="P2625" s="102" t="s">
        <v>356</v>
      </c>
      <c r="R2625" s="109">
        <f>IFERROR(IF(1*AB2625&gt;0,AB2625,V2625),V2625)</f>
        <v>1.5015334321300121E-3</v>
      </c>
      <c r="S2625" s="108"/>
      <c r="T2625" s="101">
        <f>IFERROR(IF(LEFT($G2625,4)="xppm",AD2625/VLOOKUP($G2625,$K$11:$Z$28,T$1,0),IF(LEFT($J2625,1)="E",AD2625/VLOOKUP($J2625,$K$11:$Z$28,T$1,0),AD2625/T$6)),"")</f>
        <v>1.4910221240896266E-3</v>
      </c>
      <c r="V2625" s="101">
        <f>IFERROR(IF(LEFT($G2625,4)="xppm",AF2625/VLOOKUP($G2625,$K$11:$Z$28,V$1,0),IF(LEFT($J2625,1)="E",AF2625/VLOOKUP($J2625,$K$11:$Z$28,V$1,0),AF2625/V$6)),"")</f>
        <v>1.5015334321300121E-3</v>
      </c>
      <c r="X2625" s="101">
        <f>IFERROR(IF(LEFT($G2625,4)="xppm",AH2625/VLOOKUP($G2625,$K$11:$Z$28,X$1,0),IF(LEFT($J2625,1)="E",AH2625/VLOOKUP($J2625,$K$11:$Z$28,X$1,0),AH2625/X$6)),"")</f>
        <v>8.4360583175760256E-4</v>
      </c>
      <c r="Z2625" s="101">
        <f>IFERROR(IF(LEFT($G2625,4)="xppm",AJ2625/VLOOKUP($G2625,$K$11:$Z$28,Z$1,0),IF(LEFT($J2625,1)="E",AJ2625/VLOOKUP($J2625,$K$11:$Z$28,Z$1,0),AJ2625/Z$6)),"")</f>
        <v>1.4570404000563719E-3</v>
      </c>
      <c r="AA2625" s="108"/>
      <c r="AB2625" s="99" t="str">
        <f>IFERROR(IF(LEFT($G2625,4)="xppm",AL2625/VLOOKUP($G2625,$K$11:$Z$28,AB$1,0),IF(LEFT($J2625,1)="E",AL2625/VLOOKUP($J2625,$K$11:$AB$28,AB$1,0),AL2625/AB$6)),"")</f>
        <v/>
      </c>
      <c r="AC2625" s="110"/>
      <c r="AD2625" s="14">
        <v>72177.25</v>
      </c>
      <c r="AE2625" s="14"/>
      <c r="AF2625" s="14">
        <v>214527.99</v>
      </c>
      <c r="AG2625" s="14"/>
      <c r="AH2625" s="14">
        <v>129834.41</v>
      </c>
      <c r="AI2625" s="14"/>
      <c r="AJ2625" s="14">
        <v>263786.51319799997</v>
      </c>
      <c r="AK2625" s="65"/>
      <c r="AL2625" s="14">
        <v>0</v>
      </c>
      <c r="AM2625" s="65"/>
      <c r="AN2625" s="25">
        <v>21832.14</v>
      </c>
      <c r="AO2625" s="25">
        <v>21805.02</v>
      </c>
      <c r="AP2625" s="25">
        <v>24646.7</v>
      </c>
      <c r="AQ2625" s="25">
        <v>25286.73</v>
      </c>
      <c r="AR2625" s="25">
        <v>22921.84</v>
      </c>
      <c r="AS2625" s="25">
        <v>23722.84</v>
      </c>
      <c r="AT2625" s="25">
        <v>23064.38</v>
      </c>
      <c r="AU2625" s="25">
        <v>23063.57</v>
      </c>
      <c r="AV2625" s="25">
        <v>24291.38</v>
      </c>
      <c r="AW2625" s="25">
        <v>24754.62</v>
      </c>
      <c r="AX2625" s="25">
        <v>24077.119999999999</v>
      </c>
      <c r="AY2625" s="25">
        <v>23345.51</v>
      </c>
      <c r="AZ2625" s="108"/>
      <c r="BA2625" s="10"/>
      <c r="BB2625" s="10"/>
      <c r="BC2625" s="10"/>
      <c r="BD2625" s="10"/>
      <c r="BE2625" s="10"/>
      <c r="BF2625" s="10"/>
      <c r="BG2625" s="10"/>
      <c r="BH2625" s="10"/>
      <c r="BI2625" s="10"/>
      <c r="BJ2625" s="10"/>
      <c r="BK2625" s="10"/>
      <c r="BL2625" s="10"/>
      <c r="BM2625" s="10"/>
      <c r="BN2625" s="10"/>
      <c r="BO2625" s="10"/>
      <c r="BP2625" s="10"/>
      <c r="BQ2625" s="10"/>
      <c r="BR2625" s="10"/>
      <c r="BS2625" s="10"/>
      <c r="BT2625" s="10"/>
      <c r="BU2625" s="10"/>
      <c r="BV2625" s="10"/>
      <c r="BW2625" s="10"/>
      <c r="BX2625" s="10"/>
      <c r="BY2625" s="10"/>
      <c r="BZ2625" s="10"/>
      <c r="CA2625" s="10"/>
      <c r="CB2625" s="10"/>
      <c r="CC2625" s="10"/>
      <c r="CD2625" s="10"/>
      <c r="CE2625" s="10"/>
      <c r="CF2625" s="10"/>
      <c r="CG2625" s="10"/>
      <c r="CH2625" s="10"/>
      <c r="CI2625" s="10"/>
      <c r="CJ2625" s="10"/>
      <c r="CK2625" s="10"/>
      <c r="CL2625" s="10"/>
      <c r="CM2625" s="10"/>
      <c r="CN2625" s="10"/>
      <c r="CO2625" s="10"/>
      <c r="CP2625" s="10"/>
      <c r="CQ2625" s="10"/>
      <c r="CR2625" s="10"/>
      <c r="CS2625" s="10"/>
      <c r="CT2625" s="10"/>
      <c r="CU2625" s="10"/>
      <c r="CV2625" s="10"/>
      <c r="CW2625" s="10"/>
      <c r="CX2625" s="10"/>
      <c r="CY2625" s="10"/>
      <c r="CZ2625" s="10"/>
      <c r="DA2625" s="10"/>
      <c r="DB2625" s="10"/>
      <c r="DC2625" s="10"/>
      <c r="DD2625" s="10"/>
      <c r="DE2625" s="10"/>
      <c r="DF2625" s="10"/>
      <c r="DG2625" s="10"/>
      <c r="DH2625" s="10"/>
      <c r="DI2625" s="10"/>
      <c r="DJ2625" s="10"/>
      <c r="DK2625" s="10"/>
      <c r="DL2625" s="10"/>
      <c r="DM2625" s="10"/>
      <c r="DN2625" s="10"/>
      <c r="DO2625" s="10"/>
      <c r="DP2625" s="10"/>
      <c r="DQ2625" s="10"/>
      <c r="DR2625" s="10"/>
      <c r="DS2625" s="10"/>
    </row>
    <row r="2626" spans="1:123" s="101" customFormat="1" ht="10.95" customHeight="1" x14ac:dyDescent="0.25">
      <c r="A2626" s="75" t="s">
        <v>348</v>
      </c>
      <c r="B2626" s="95" t="str">
        <f t="shared" si="736"/>
        <v>Bud02 2020,6001,'xpr002',0.000905246056771077</v>
      </c>
      <c r="C2626" s="96">
        <f t="shared" si="737"/>
        <v>2020</v>
      </c>
      <c r="D2626" s="96">
        <v>6001</v>
      </c>
      <c r="E2626" s="97" t="str">
        <f>IF(LEFT(H2626,1) = "x",H2626,F2626)</f>
        <v>xpr002</v>
      </c>
      <c r="F2626" s="90">
        <v>501100</v>
      </c>
      <c r="G2626" s="98">
        <f>IF(""="",1,SUBSTITUTE(SUBSTITUTE("","xxp","xpp"),"xppm13","xppm08"))</f>
        <v>1</v>
      </c>
      <c r="H2626" s="98" t="str">
        <f>IF("xpr002"="",1,"xpr002")</f>
        <v>xpr002</v>
      </c>
      <c r="I2626" s="98">
        <f>IF("Ewz"="",1,IF(LEFT("Ewz",1)&lt;&gt;"E","Ewz",1))</f>
        <v>1</v>
      </c>
      <c r="J2626" s="98" t="str">
        <f>IF("Ewz"="",1,IF(LEFT("Ewz",1)="E","Ewz",1))</f>
        <v>Ewz</v>
      </c>
      <c r="K2626" s="99" t="s">
        <v>357</v>
      </c>
      <c r="L2626" s="91">
        <v>6001</v>
      </c>
      <c r="M2626" s="100" t="str">
        <f>IF(LEFT($G2626,4)="xppm","*","")</f>
        <v/>
      </c>
      <c r="N2626" s="101" t="str">
        <f>UPPER(TRIM("          HEALTH INSURANCE"))</f>
        <v>HEALTH INSURANCE</v>
      </c>
      <c r="P2626" s="102" t="s">
        <v>356</v>
      </c>
      <c r="R2626" s="109">
        <f>IFERROR(IF(1*AB2626&gt;0,AB2626,V2626),V2626)</f>
        <v>9.0524605677107651E-4</v>
      </c>
      <c r="S2626" s="108"/>
      <c r="T2626" s="101">
        <f>IFERROR(IF(LEFT($G2626,4)="xppm",AD2626/VLOOKUP($G2626,$K$11:$Z$28,T$1,0),IF(LEFT($J2626,1)="E",AD2626/VLOOKUP($J2626,$K$11:$Z$28,T$1,0),AD2626/T$6)),"")</f>
        <v>8.4842586916485563E-4</v>
      </c>
      <c r="V2626" s="101">
        <f>IFERROR(IF(LEFT($G2626,4)="xppm",AF2626/VLOOKUP($G2626,$K$11:$Z$28,V$1,0),IF(LEFT($J2626,1)="E",AF2626/VLOOKUP($J2626,$K$11:$Z$28,V$1,0),AF2626/V$6)),"")</f>
        <v>9.0524605677107651E-4</v>
      </c>
      <c r="X2626" s="101">
        <f>IFERROR(IF(LEFT($G2626,4)="xppm",AH2626/VLOOKUP($G2626,$K$11:$Z$28,X$1,0),IF(LEFT($J2626,1)="E",AH2626/VLOOKUP($J2626,$K$11:$Z$28,X$1,0),AH2626/X$6)),"")</f>
        <v>6.622403631641817E-4</v>
      </c>
      <c r="Z2626" s="101">
        <f>IFERROR(IF(LEFT($G2626,4)="xppm",AJ2626/VLOOKUP($G2626,$K$11:$Z$28,Z$1,0),IF(LEFT($J2626,1)="E",AJ2626/VLOOKUP($J2626,$K$11:$Z$28,Z$1,0),AJ2626/Z$6)),"")</f>
        <v>1.0986037072012087E-3</v>
      </c>
      <c r="AA2626" s="108"/>
      <c r="AB2626" s="99" t="str">
        <f>IFERROR(IF(LEFT($G2626,4)="xppm",AL2626/VLOOKUP($G2626,$K$11:$Z$28,AB$1,0),IF(LEFT($J2626,1)="E",AL2626/VLOOKUP($J2626,$K$11:$AB$28,AB$1,0),AL2626/AB$6)),"")</f>
        <v/>
      </c>
      <c r="AC2626" s="110"/>
      <c r="AD2626" s="14">
        <v>42141.56</v>
      </c>
      <c r="AE2626" s="14"/>
      <c r="AF2626" s="14">
        <v>132379.21</v>
      </c>
      <c r="AG2626" s="14"/>
      <c r="AH2626" s="14">
        <v>103516.77</v>
      </c>
      <c r="AI2626" s="14"/>
      <c r="AJ2626" s="14">
        <v>204960</v>
      </c>
      <c r="AK2626" s="65"/>
      <c r="AL2626" s="14">
        <v>0</v>
      </c>
      <c r="AM2626" s="65"/>
      <c r="AN2626" s="25">
        <v>18397.240000000002</v>
      </c>
      <c r="AO2626" s="25">
        <v>17993.650000000001</v>
      </c>
      <c r="AP2626" s="25">
        <v>15885.97</v>
      </c>
      <c r="AQ2626" s="25">
        <v>13198.95</v>
      </c>
      <c r="AR2626" s="25">
        <v>19395.13</v>
      </c>
      <c r="AS2626" s="25">
        <v>17024.990000000002</v>
      </c>
      <c r="AT2626" s="25">
        <v>16446.61</v>
      </c>
      <c r="AU2626" s="25">
        <v>16460.689999999999</v>
      </c>
      <c r="AV2626" s="25">
        <v>7711.28</v>
      </c>
      <c r="AW2626" s="25">
        <v>14594.41</v>
      </c>
      <c r="AX2626" s="25">
        <v>14182.38</v>
      </c>
      <c r="AY2626" s="25">
        <v>13364.77</v>
      </c>
      <c r="AZ2626" s="108"/>
      <c r="BA2626" s="10"/>
      <c r="BB2626" s="10"/>
      <c r="BC2626" s="10"/>
      <c r="BD2626" s="10"/>
      <c r="BE2626" s="10"/>
      <c r="BF2626" s="10"/>
      <c r="BG2626" s="10"/>
      <c r="BH2626" s="10"/>
      <c r="BI2626" s="10"/>
      <c r="BJ2626" s="10"/>
      <c r="BK2626" s="10"/>
      <c r="BL2626" s="10"/>
      <c r="BM2626" s="10"/>
      <c r="BN2626" s="10"/>
      <c r="BO2626" s="10"/>
      <c r="BP2626" s="10"/>
      <c r="BQ2626" s="10"/>
      <c r="BR2626" s="10"/>
      <c r="BS2626" s="10"/>
      <c r="BT2626" s="10"/>
      <c r="BU2626" s="10"/>
      <c r="BV2626" s="10"/>
      <c r="BW2626" s="10"/>
      <c r="BX2626" s="10"/>
      <c r="BY2626" s="10"/>
      <c r="BZ2626" s="10"/>
      <c r="CA2626" s="10"/>
      <c r="CB2626" s="10"/>
      <c r="CC2626" s="10"/>
      <c r="CD2626" s="10"/>
      <c r="CE2626" s="10"/>
      <c r="CF2626" s="10"/>
      <c r="CG2626" s="10"/>
      <c r="CH2626" s="10"/>
      <c r="CI2626" s="10"/>
      <c r="CJ2626" s="10"/>
      <c r="CK2626" s="10"/>
      <c r="CL2626" s="10"/>
      <c r="CM2626" s="10"/>
      <c r="CN2626" s="10"/>
      <c r="CO2626" s="10"/>
      <c r="CP2626" s="10"/>
      <c r="CQ2626" s="10"/>
      <c r="CR2626" s="10"/>
      <c r="CS2626" s="10"/>
      <c r="CT2626" s="10"/>
      <c r="CU2626" s="10"/>
      <c r="CV2626" s="10"/>
      <c r="CW2626" s="10"/>
      <c r="CX2626" s="10"/>
      <c r="CY2626" s="10"/>
      <c r="CZ2626" s="10"/>
      <c r="DA2626" s="10"/>
      <c r="DB2626" s="10"/>
      <c r="DC2626" s="10"/>
      <c r="DD2626" s="10"/>
      <c r="DE2626" s="10"/>
      <c r="DF2626" s="10"/>
      <c r="DG2626" s="10"/>
      <c r="DH2626" s="10"/>
      <c r="DI2626" s="10"/>
      <c r="DJ2626" s="10"/>
      <c r="DK2626" s="10"/>
      <c r="DL2626" s="10"/>
      <c r="DM2626" s="10"/>
      <c r="DN2626" s="10"/>
      <c r="DO2626" s="10"/>
      <c r="DP2626" s="10"/>
      <c r="DQ2626" s="10"/>
      <c r="DR2626" s="10"/>
      <c r="DS2626" s="10"/>
    </row>
    <row r="2627" spans="1:123" s="101" customFormat="1" ht="10.95" customHeight="1" x14ac:dyDescent="0.25">
      <c r="A2627" s="75" t="s">
        <v>348</v>
      </c>
      <c r="B2627" s="95" t="str">
        <f t="shared" si="736"/>
        <v>Bud02 2020,6001,'xpr006',0.000505732424651173</v>
      </c>
      <c r="C2627" s="96">
        <f t="shared" si="737"/>
        <v>2020</v>
      </c>
      <c r="D2627" s="96">
        <v>6001</v>
      </c>
      <c r="E2627" s="97" t="str">
        <f>IF(LEFT(H2627,1) = "x",H2627,F2627)</f>
        <v>xpr006</v>
      </c>
      <c r="F2627" s="90">
        <v>503000</v>
      </c>
      <c r="G2627" s="98">
        <f>IF(""="",1,SUBSTITUTE(SUBSTITUTE("","xxp","xpp"),"xppm13","xppm08"))</f>
        <v>1</v>
      </c>
      <c r="H2627" s="98" t="str">
        <f>IF("xpr006"="",1,"xpr006")</f>
        <v>xpr006</v>
      </c>
      <c r="I2627" s="98">
        <f>IF("Ewz"="",1,IF(LEFT("Ewz",1)&lt;&gt;"E","Ewz",1))</f>
        <v>1</v>
      </c>
      <c r="J2627" s="98" t="str">
        <f>IF("Ewz"="",1,IF(LEFT("Ewz",1)="E","Ewz",1))</f>
        <v>Ewz</v>
      </c>
      <c r="K2627" s="99" t="s">
        <v>358</v>
      </c>
      <c r="L2627" s="91">
        <v>6001</v>
      </c>
      <c r="M2627" s="100" t="str">
        <f>IF(LEFT($G2627,4)="xppm","*","")</f>
        <v/>
      </c>
      <c r="N2627" s="101" t="str">
        <f>UPPER(TRIM("          WORKMANS COMP INSURANCE"))</f>
        <v>WORKMANS COMP INSURANCE</v>
      </c>
      <c r="P2627" s="102" t="s">
        <v>359</v>
      </c>
      <c r="R2627" s="109">
        <f>IFERROR(IF(1*AB2627&gt;0,AB2627,V2627),V2627)</f>
        <v>5.0573242465117322E-4</v>
      </c>
      <c r="S2627" s="108"/>
      <c r="T2627" s="101">
        <f>IFERROR(IF(LEFT($G2627,4)="xppm",AD2627/VLOOKUP($G2627,$K$11:$Z$28,T$1,0),IF(LEFT($J2627,1)="E",AD2627/VLOOKUP($J2627,$K$11:$Z$28,T$1,0),AD2627/T$6)),"")</f>
        <v>5.2337261090050849E-4</v>
      </c>
      <c r="V2627" s="101">
        <f>IFERROR(IF(LEFT($G2627,4)="xppm",AF2627/VLOOKUP($G2627,$K$11:$Z$28,V$1,0),IF(LEFT($J2627,1)="E",AF2627/VLOOKUP($J2627,$K$11:$Z$28,V$1,0),AF2627/V$6)),"")</f>
        <v>5.0573242465117322E-4</v>
      </c>
      <c r="X2627" s="101">
        <f>IFERROR(IF(LEFT($G2627,4)="xppm",AH2627/VLOOKUP($G2627,$K$11:$Z$28,X$1,0),IF(LEFT($J2627,1)="E",AH2627/VLOOKUP($J2627,$K$11:$Z$28,X$1,0),AH2627/X$6)),"")</f>
        <v>3.0682018548827298E-4</v>
      </c>
      <c r="Z2627" s="101">
        <f>IFERROR(IF(LEFT($G2627,4)="xppm",AJ2627/VLOOKUP($G2627,$K$11:$Z$28,Z$1,0),IF(LEFT($J2627,1)="E",AJ2627/VLOOKUP($J2627,$K$11:$Z$28,Z$1,0),AJ2627/Z$6)),"")</f>
        <v>5.1411823370370378E-4</v>
      </c>
      <c r="AA2627" s="108"/>
      <c r="AB2627" s="99" t="str">
        <f>IFERROR(IF(LEFT($G2627,4)="xppm",AL2627/VLOOKUP($G2627,$K$11:$Z$28,AB$1,0),IF(LEFT($J2627,1)="E",AL2627/VLOOKUP($J2627,$K$11:$AB$28,AB$1,0),AL2627/AB$6)),"")</f>
        <v/>
      </c>
      <c r="AC2627" s="110"/>
      <c r="AD2627" s="14">
        <v>25996.07</v>
      </c>
      <c r="AE2627" s="14"/>
      <c r="AF2627" s="14">
        <v>73956.09</v>
      </c>
      <c r="AG2627" s="14"/>
      <c r="AH2627" s="14">
        <v>47959.98</v>
      </c>
      <c r="AI2627" s="14"/>
      <c r="AJ2627" s="14">
        <v>95916</v>
      </c>
      <c r="AK2627" s="65"/>
      <c r="AL2627" s="14">
        <v>0</v>
      </c>
      <c r="AM2627" s="65"/>
      <c r="AN2627" s="25">
        <v>7993.33</v>
      </c>
      <c r="AO2627" s="25">
        <v>7993.33</v>
      </c>
      <c r="AP2627" s="25">
        <v>7993.33</v>
      </c>
      <c r="AQ2627" s="25">
        <v>7993.33</v>
      </c>
      <c r="AR2627" s="25">
        <v>7993.33</v>
      </c>
      <c r="AS2627" s="25">
        <v>7993.33</v>
      </c>
      <c r="AT2627" s="25">
        <v>7993.33</v>
      </c>
      <c r="AU2627" s="25">
        <v>7993.33</v>
      </c>
      <c r="AV2627" s="25">
        <v>7993.37</v>
      </c>
      <c r="AW2627" s="25">
        <v>7993.37</v>
      </c>
      <c r="AX2627" s="25">
        <v>7993.33</v>
      </c>
      <c r="AY2627" s="25">
        <v>10009.370000000001</v>
      </c>
      <c r="AZ2627" s="108"/>
      <c r="BA2627" s="10"/>
      <c r="BB2627" s="10"/>
      <c r="BC2627" s="10"/>
      <c r="BD2627" s="10"/>
      <c r="BE2627" s="10"/>
      <c r="BF2627" s="10"/>
      <c r="BG2627" s="10"/>
      <c r="BH2627" s="10"/>
      <c r="BI2627" s="10"/>
      <c r="BJ2627" s="10"/>
      <c r="BK2627" s="10"/>
      <c r="BL2627" s="10"/>
      <c r="BM2627" s="10"/>
      <c r="BN2627" s="10"/>
      <c r="BO2627" s="10"/>
      <c r="BP2627" s="10"/>
      <c r="BQ2627" s="10"/>
      <c r="BR2627" s="10"/>
      <c r="BS2627" s="10"/>
      <c r="BT2627" s="10"/>
      <c r="BU2627" s="10"/>
      <c r="BV2627" s="10"/>
      <c r="BW2627" s="10"/>
      <c r="BX2627" s="10"/>
      <c r="BY2627" s="10"/>
      <c r="BZ2627" s="10"/>
      <c r="CA2627" s="10"/>
      <c r="CB2627" s="10"/>
      <c r="CC2627" s="10"/>
      <c r="CD2627" s="10"/>
      <c r="CE2627" s="10"/>
      <c r="CF2627" s="10"/>
      <c r="CG2627" s="10"/>
      <c r="CH2627" s="10"/>
      <c r="CI2627" s="10"/>
      <c r="CJ2627" s="10"/>
      <c r="CK2627" s="10"/>
      <c r="CL2627" s="10"/>
      <c r="CM2627" s="10"/>
      <c r="CN2627" s="10"/>
      <c r="CO2627" s="10"/>
      <c r="CP2627" s="10"/>
      <c r="CQ2627" s="10"/>
      <c r="CR2627" s="10"/>
      <c r="CS2627" s="10"/>
      <c r="CT2627" s="10"/>
      <c r="CU2627" s="10"/>
      <c r="CV2627" s="10"/>
      <c r="CW2627" s="10"/>
      <c r="CX2627" s="10"/>
      <c r="CY2627" s="10"/>
      <c r="CZ2627" s="10"/>
      <c r="DA2627" s="10"/>
      <c r="DB2627" s="10"/>
      <c r="DC2627" s="10"/>
      <c r="DD2627" s="10"/>
      <c r="DE2627" s="10"/>
      <c r="DF2627" s="10"/>
      <c r="DG2627" s="10"/>
      <c r="DH2627" s="10"/>
      <c r="DI2627" s="10"/>
      <c r="DJ2627" s="10"/>
      <c r="DK2627" s="10"/>
      <c r="DL2627" s="10"/>
      <c r="DM2627" s="10"/>
      <c r="DN2627" s="10"/>
      <c r="DO2627" s="10"/>
      <c r="DP2627" s="10"/>
      <c r="DQ2627" s="10"/>
      <c r="DR2627" s="10"/>
      <c r="DS2627" s="10"/>
    </row>
    <row r="2628" spans="1:123" s="101" customFormat="1" ht="10.95" customHeight="1" x14ac:dyDescent="0.25">
      <c r="A2628" s="75" t="s">
        <v>348</v>
      </c>
      <c r="B2628" s="95" t="str">
        <f t="shared" si="736"/>
        <v>Bud02 2020,6001,'xpr004',0.000143999603725524</v>
      </c>
      <c r="C2628" s="96">
        <f t="shared" si="737"/>
        <v>2020</v>
      </c>
      <c r="D2628" s="96">
        <v>6001</v>
      </c>
      <c r="E2628" s="97" t="str">
        <f>IF(LEFT(H2628,1) = "x",H2628,F2628)</f>
        <v>xpr004</v>
      </c>
      <c r="F2628" s="90">
        <v>501500</v>
      </c>
      <c r="G2628" s="98">
        <f>IF(""="",1,SUBSTITUTE(SUBSTITUTE("","xxp","xpp"),"xppm13","xppm08"))</f>
        <v>1</v>
      </c>
      <c r="H2628" s="98" t="str">
        <f>IF("xpr004"="",1,"xpr004")</f>
        <v>xpr004</v>
      </c>
      <c r="I2628" s="98">
        <f>IF("Ewz"="",1,IF(LEFT("Ewz",1)&lt;&gt;"E","Ewz",1))</f>
        <v>1</v>
      </c>
      <c r="J2628" s="98" t="str">
        <f>IF("Ewz"="",1,IF(LEFT("Ewz",1)="E","Ewz",1))</f>
        <v>Ewz</v>
      </c>
      <c r="K2628" s="99" t="s">
        <v>360</v>
      </c>
      <c r="L2628" s="91">
        <v>6001</v>
      </c>
      <c r="M2628" s="100" t="str">
        <f>IF(LEFT($G2628,4)="xppm","*","")</f>
        <v/>
      </c>
      <c r="N2628" s="101" t="str">
        <f>UPPER(TRIM("          OTHER"))</f>
        <v>OTHER</v>
      </c>
      <c r="P2628" s="102" t="s">
        <v>356</v>
      </c>
      <c r="R2628" s="109">
        <f>IFERROR(IF(1*AB2628&gt;0,AB2628,V2628),V2628)</f>
        <v>1.4399960372552418E-4</v>
      </c>
      <c r="S2628" s="108"/>
      <c r="T2628" s="101">
        <f>IFERROR(IF(LEFT($G2628,4)="xppm",AD2628/VLOOKUP($G2628,$K$11:$Z$28,T$1,0),IF(LEFT($J2628,1)="E",AD2628/VLOOKUP($J2628,$K$11:$Z$28,T$1,0),AD2628/T$6)),"")</f>
        <v>8.8513876041655312E-5</v>
      </c>
      <c r="V2628" s="101">
        <f>IFERROR(IF(LEFT($G2628,4)="xppm",AF2628/VLOOKUP($G2628,$K$11:$Z$28,V$1,0),IF(LEFT($J2628,1)="E",AF2628/VLOOKUP($J2628,$K$11:$Z$28,V$1,0),AF2628/V$6)),"")</f>
        <v>1.4399960372552418E-4</v>
      </c>
      <c r="X2628" s="101">
        <f>IFERROR(IF(LEFT($G2628,4)="xppm",AH2628/VLOOKUP($G2628,$K$11:$Z$28,X$1,0),IF(LEFT($J2628,1)="E",AH2628/VLOOKUP($J2628,$K$11:$Z$28,X$1,0),AH2628/X$6)),"")</f>
        <v>8.0697836783320874E-5</v>
      </c>
      <c r="Z2628" s="101">
        <f>IFERROR(IF(LEFT($G2628,4)="xppm",AJ2628/VLOOKUP($G2628,$K$11:$Z$28,Z$1,0),IF(LEFT($J2628,1)="E",AJ2628/VLOOKUP($J2628,$K$11:$Z$28,Z$1,0),AJ2628/Z$6)),"")</f>
        <v>8.3681699242902377E-5</v>
      </c>
      <c r="AA2628" s="108"/>
      <c r="AB2628" s="99" t="str">
        <f>IFERROR(IF(LEFT($G2628,4)="xppm",AL2628/VLOOKUP($G2628,$K$11:$Z$28,AB$1,0),IF(LEFT($J2628,1)="E",AL2628/VLOOKUP($J2628,$K$11:$AB$28,AB$1,0),AL2628/AB$6)),"")</f>
        <v/>
      </c>
      <c r="AC2628" s="110"/>
      <c r="AD2628" s="14">
        <v>4396.51</v>
      </c>
      <c r="AE2628" s="14"/>
      <c r="AF2628" s="14">
        <v>21057.87</v>
      </c>
      <c r="AG2628" s="14"/>
      <c r="AH2628" s="14">
        <v>12614.12</v>
      </c>
      <c r="AI2628" s="14"/>
      <c r="AJ2628" s="14">
        <v>15612</v>
      </c>
      <c r="AK2628" s="65"/>
      <c r="AL2628" s="14">
        <v>0</v>
      </c>
      <c r="AM2628" s="65"/>
      <c r="AN2628" s="25">
        <v>2570.0300000000002</v>
      </c>
      <c r="AO2628" s="25">
        <v>2180.96</v>
      </c>
      <c r="AP2628" s="25">
        <v>2027.96</v>
      </c>
      <c r="AQ2628" s="25">
        <v>4619.3500000000004</v>
      </c>
      <c r="AR2628" s="25">
        <v>4204.2700000000004</v>
      </c>
      <c r="AS2628" s="25">
        <v>1585.73</v>
      </c>
      <c r="AT2628" s="25">
        <v>1788.88</v>
      </c>
      <c r="AU2628" s="25">
        <v>3217.62</v>
      </c>
      <c r="AV2628" s="25">
        <v>1245.51</v>
      </c>
      <c r="AW2628" s="25">
        <v>2108.0500000000002</v>
      </c>
      <c r="AX2628" s="25">
        <v>1163.29</v>
      </c>
      <c r="AY2628" s="25">
        <v>1125.17</v>
      </c>
      <c r="AZ2628" s="108"/>
      <c r="BA2628" s="10"/>
      <c r="BB2628" s="10"/>
      <c r="BC2628" s="10"/>
      <c r="BD2628" s="10"/>
      <c r="BE2628" s="10"/>
      <c r="BF2628" s="10"/>
      <c r="BG2628" s="10"/>
      <c r="BH2628" s="10"/>
      <c r="BI2628" s="10"/>
      <c r="BJ2628" s="10"/>
      <c r="BK2628" s="10"/>
      <c r="BL2628" s="10"/>
      <c r="BM2628" s="10"/>
      <c r="BN2628" s="10"/>
      <c r="BO2628" s="10"/>
      <c r="BP2628" s="10"/>
      <c r="BQ2628" s="10"/>
      <c r="BR2628" s="10"/>
      <c r="BS2628" s="10"/>
      <c r="BT2628" s="10"/>
      <c r="BU2628" s="10"/>
      <c r="BV2628" s="10"/>
      <c r="BW2628" s="10"/>
      <c r="BX2628" s="10"/>
      <c r="BY2628" s="10"/>
      <c r="BZ2628" s="10"/>
      <c r="CA2628" s="10"/>
      <c r="CB2628" s="10"/>
      <c r="CC2628" s="10"/>
      <c r="CD2628" s="10"/>
      <c r="CE2628" s="10"/>
      <c r="CF2628" s="10"/>
      <c r="CG2628" s="10"/>
      <c r="CH2628" s="10"/>
      <c r="CI2628" s="10"/>
      <c r="CJ2628" s="10"/>
      <c r="CK2628" s="10"/>
      <c r="CL2628" s="10"/>
      <c r="CM2628" s="10"/>
      <c r="CN2628" s="10"/>
      <c r="CO2628" s="10"/>
      <c r="CP2628" s="10"/>
      <c r="CQ2628" s="10"/>
      <c r="CR2628" s="10"/>
      <c r="CS2628" s="10"/>
      <c r="CT2628" s="10"/>
      <c r="CU2628" s="10"/>
      <c r="CV2628" s="10"/>
      <c r="CW2628" s="10"/>
      <c r="CX2628" s="10"/>
      <c r="CY2628" s="10"/>
      <c r="CZ2628" s="10"/>
      <c r="DA2628" s="10"/>
      <c r="DB2628" s="10"/>
      <c r="DC2628" s="10"/>
      <c r="DD2628" s="10"/>
      <c r="DE2628" s="10"/>
      <c r="DF2628" s="10"/>
      <c r="DG2628" s="10"/>
      <c r="DH2628" s="10"/>
      <c r="DI2628" s="10"/>
      <c r="DJ2628" s="10"/>
      <c r="DK2628" s="10"/>
      <c r="DL2628" s="10"/>
      <c r="DM2628" s="10"/>
      <c r="DN2628" s="10"/>
      <c r="DO2628" s="10"/>
      <c r="DP2628" s="10"/>
      <c r="DQ2628" s="10"/>
      <c r="DR2628" s="10"/>
      <c r="DS2628" s="10"/>
    </row>
    <row r="2629" spans="1:123" ht="4.05" customHeight="1" x14ac:dyDescent="0.25">
      <c r="A2629" s="75" t="s">
        <v>348</v>
      </c>
      <c r="E2629" s="111"/>
      <c r="F2629" s="112"/>
      <c r="T2629" s="25"/>
      <c r="U2629" s="25"/>
      <c r="V2629" s="25"/>
      <c r="W2629" s="25"/>
      <c r="X2629" s="25"/>
      <c r="Y2629" s="25"/>
      <c r="Z2629" s="25"/>
      <c r="AA2629" s="25"/>
      <c r="AB2629" s="14"/>
      <c r="AC2629" s="14"/>
    </row>
    <row r="2630" spans="1:123" s="86" customFormat="1" ht="15" customHeight="1" x14ac:dyDescent="0.25">
      <c r="A2630" s="75" t="s">
        <v>348</v>
      </c>
      <c r="B2630" s="80"/>
      <c r="C2630" s="80"/>
      <c r="D2630" s="80"/>
      <c r="E2630" s="81"/>
      <c r="F2630" s="82"/>
      <c r="G2630" s="81"/>
      <c r="H2630" s="81"/>
      <c r="I2630" s="81"/>
      <c r="J2630" s="81"/>
      <c r="K2630" s="81"/>
      <c r="L2630" s="83">
        <f>L2631</f>
        <v>6001</v>
      </c>
      <c r="M2630" s="84" t="s">
        <v>361</v>
      </c>
      <c r="N2630" s="84"/>
      <c r="O2630" s="84"/>
      <c r="P2630" s="84"/>
      <c r="Q2630" s="84"/>
      <c r="R2630" s="84"/>
      <c r="S2630" s="84"/>
      <c r="T2630" s="84"/>
      <c r="U2630" s="84"/>
      <c r="V2630" s="84"/>
      <c r="W2630" s="84"/>
      <c r="X2630" s="84"/>
      <c r="Y2630" s="84"/>
      <c r="Z2630" s="84"/>
      <c r="AA2630" s="84"/>
      <c r="AB2630" s="81"/>
      <c r="AC2630" s="81"/>
      <c r="AD2630" s="14"/>
      <c r="AE2630" s="14"/>
      <c r="AF2630" s="14"/>
      <c r="AG2630" s="14"/>
      <c r="AH2630" s="14"/>
      <c r="AI2630" s="14"/>
      <c r="AJ2630" s="14"/>
      <c r="AK2630" s="14"/>
      <c r="AL2630" s="14"/>
      <c r="AM2630" s="14"/>
      <c r="AN2630" s="85"/>
      <c r="AO2630" s="85"/>
      <c r="AP2630" s="85"/>
      <c r="AQ2630" s="85"/>
      <c r="AR2630" s="85"/>
      <c r="AS2630" s="85"/>
      <c r="AT2630" s="85"/>
      <c r="AU2630" s="85"/>
      <c r="AV2630" s="85"/>
      <c r="AW2630" s="85"/>
      <c r="AX2630" s="85"/>
      <c r="AY2630" s="85"/>
      <c r="AZ2630" s="84"/>
      <c r="BA2630" s="10"/>
      <c r="BB2630" s="10"/>
      <c r="BC2630" s="10"/>
      <c r="BD2630" s="10"/>
      <c r="BE2630" s="10"/>
      <c r="BF2630" s="10"/>
      <c r="BG2630" s="10"/>
      <c r="BH2630" s="10"/>
      <c r="BI2630" s="10"/>
      <c r="BJ2630" s="10"/>
      <c r="BK2630" s="10"/>
      <c r="BL2630" s="10"/>
      <c r="BM2630" s="10"/>
      <c r="BN2630" s="10"/>
      <c r="BO2630" s="10"/>
      <c r="BP2630" s="10"/>
      <c r="BQ2630" s="10"/>
      <c r="BR2630" s="10"/>
      <c r="BS2630" s="10"/>
      <c r="BT2630" s="10"/>
      <c r="BU2630" s="10"/>
      <c r="BV2630" s="10"/>
      <c r="BW2630" s="10"/>
      <c r="BX2630" s="10"/>
      <c r="BY2630" s="10"/>
      <c r="BZ2630" s="10"/>
      <c r="CA2630" s="10"/>
      <c r="CB2630" s="10"/>
      <c r="CC2630" s="10"/>
      <c r="CD2630" s="10"/>
      <c r="CE2630" s="10"/>
      <c r="CF2630" s="10"/>
      <c r="CG2630" s="10"/>
      <c r="CH2630" s="10"/>
      <c r="CI2630" s="10"/>
      <c r="CJ2630" s="10"/>
      <c r="CK2630" s="10"/>
      <c r="CL2630" s="10"/>
      <c r="CM2630" s="10"/>
      <c r="CN2630" s="10"/>
      <c r="CO2630" s="10"/>
      <c r="CP2630" s="10"/>
      <c r="CQ2630" s="10"/>
      <c r="CR2630" s="10"/>
      <c r="CS2630" s="10"/>
      <c r="CT2630" s="10"/>
      <c r="CU2630" s="10"/>
      <c r="CV2630" s="10"/>
      <c r="CW2630" s="10"/>
      <c r="CX2630" s="10"/>
      <c r="CY2630" s="10"/>
      <c r="CZ2630" s="10"/>
      <c r="DA2630" s="10"/>
      <c r="DB2630" s="10"/>
      <c r="DC2630" s="10"/>
      <c r="DD2630" s="10"/>
      <c r="DE2630" s="10"/>
      <c r="DF2630" s="10"/>
      <c r="DG2630" s="10"/>
      <c r="DH2630" s="10"/>
      <c r="DI2630" s="10"/>
      <c r="DJ2630" s="10"/>
      <c r="DK2630" s="10"/>
      <c r="DL2630" s="10"/>
      <c r="DM2630" s="10"/>
      <c r="DN2630" s="10"/>
      <c r="DO2630" s="10"/>
      <c r="DP2630" s="10"/>
      <c r="DQ2630" s="10"/>
      <c r="DR2630" s="10"/>
      <c r="DS2630" s="10"/>
    </row>
    <row r="2631" spans="1:123" s="101" customFormat="1" ht="10.95" customHeight="1" x14ac:dyDescent="0.25">
      <c r="A2631" s="75" t="s">
        <v>348</v>
      </c>
      <c r="B2631" s="95" t="str">
        <f t="shared" ref="B2631" si="738">IF(E2631&gt;0,"Bud02 " &amp; C2631 &amp;","&amp;D2631&amp;",'"&amp;E2631&amp;"',"&amp;1*R2631)</f>
        <v>Bud02 2020,6001,'xhnm06',0.00853480670528975</v>
      </c>
      <c r="C2631" s="96">
        <f t="shared" ref="C2631" si="739">$E$5</f>
        <v>2020</v>
      </c>
      <c r="D2631" s="96">
        <v>6001</v>
      </c>
      <c r="E2631" s="97" t="str">
        <f>IF(LEFT(H2631,1) = "x",H2631,F2631)</f>
        <v>xhnm06</v>
      </c>
      <c r="F2631" s="90">
        <v>506500</v>
      </c>
      <c r="G2631" s="98">
        <f>IF(""="",1,SUBSTITUTE(SUBSTITUTE("","xxp","xpp"),"xppm13","xppm08"))</f>
        <v>1</v>
      </c>
      <c r="H2631" s="98" t="str">
        <f>IF("xhnm06"="",1,"xhnm06")</f>
        <v>xhnm06</v>
      </c>
      <c r="I2631" s="98">
        <f>IF("E120z"="",1,IF(LEFT("E120z",1)&lt;&gt;"E","E120z",1))</f>
        <v>1</v>
      </c>
      <c r="J2631" s="98" t="str">
        <f>IF("E120z"="",1,IF(LEFT("E120z",1)="E","E120z",1))</f>
        <v>E120z</v>
      </c>
      <c r="K2631" s="99" t="s">
        <v>362</v>
      </c>
      <c r="L2631" s="91">
        <v>6001</v>
      </c>
      <c r="M2631" s="100" t="str">
        <f>IF(LEFT($G2631,4)="xppm","*","")</f>
        <v/>
      </c>
      <c r="N2631" s="101" t="str">
        <f>UPPER(TRIM("          HOUSE THERAPY - MEDICARE B"))</f>
        <v>HOUSE THERAPY - MEDICARE B</v>
      </c>
      <c r="P2631" s="102" t="s">
        <v>356</v>
      </c>
      <c r="R2631" s="109">
        <f>IFERROR(IF(1*AB2631&gt;0,AB2631,V2631),V2631)</f>
        <v>8.5348067052897544E-3</v>
      </c>
      <c r="S2631" s="108"/>
      <c r="T2631" s="101">
        <f>IFERROR(IF(LEFT($G2631,4)="xppm",AD2631/VLOOKUP($G2631,$K$11:$Z$28,T$1,0),IF(LEFT($J2631,1)="E",AD2631/VLOOKUP($J2631,$K$11:$Z$28,T$1,0),AD2631/T$6)),"")</f>
        <v>8.4118186442558359E-3</v>
      </c>
      <c r="V2631" s="101">
        <f>IFERROR(IF(LEFT($G2631,4)="xppm",AF2631/VLOOKUP($G2631,$K$11:$Z$28,V$1,0),IF(LEFT($J2631,1)="E",AF2631/VLOOKUP($J2631,$K$11:$Z$28,V$1,0),AF2631/V$6)),"")</f>
        <v>8.5348067052897544E-3</v>
      </c>
      <c r="X2631" s="101">
        <f>IFERROR(IF(LEFT($G2631,4)="xppm",AH2631/VLOOKUP($G2631,$K$11:$Z$28,X$1,0),IF(LEFT($J2631,1)="E",AH2631/VLOOKUP($J2631,$K$11:$Z$28,X$1,0),AH2631/X$6)),"")</f>
        <v>4.9679932843211417E-3</v>
      </c>
      <c r="Z2631" s="101">
        <f>IFERROR(IF(LEFT($G2631,4)="xppm",AJ2631/VLOOKUP($G2631,$K$11:$Z$28,Z$1,0),IF(LEFT($J2631,1)="E",AJ2631/VLOOKUP($J2631,$K$11:$Z$28,Z$1,0),AJ2631/Z$6)),"")</f>
        <v>2.5431290435560614E-2</v>
      </c>
      <c r="AA2631" s="108"/>
      <c r="AB2631" s="99" t="str">
        <f>IFERROR(IF(LEFT($G2631,4)="xppm",AL2631/VLOOKUP($G2631,$K$11:$Z$28,AB$1,0),IF(LEFT($J2631,1)="E",AL2631/VLOOKUP($J2631,$K$11:$AB$28,AB$1,0),AL2631/AB$6)),"")</f>
        <v/>
      </c>
      <c r="AC2631" s="110"/>
      <c r="AD2631" s="14">
        <v>30429.34</v>
      </c>
      <c r="AE2631" s="14"/>
      <c r="AF2631" s="14">
        <v>88323.65</v>
      </c>
      <c r="AG2631" s="14"/>
      <c r="AH2631" s="14">
        <v>50799.11</v>
      </c>
      <c r="AI2631" s="14"/>
      <c r="AJ2631" s="14">
        <v>255260.12247599999</v>
      </c>
      <c r="AK2631" s="65"/>
      <c r="AL2631" s="14">
        <v>0</v>
      </c>
      <c r="AM2631" s="65"/>
      <c r="AN2631" s="25">
        <v>6082.25</v>
      </c>
      <c r="AO2631" s="25">
        <v>7082.72</v>
      </c>
      <c r="AP2631" s="25">
        <v>6129.93</v>
      </c>
      <c r="AQ2631" s="25">
        <v>8539.36</v>
      </c>
      <c r="AR2631" s="25">
        <v>4718.8100000000004</v>
      </c>
      <c r="AS2631" s="25">
        <v>12481.41</v>
      </c>
      <c r="AT2631" s="25">
        <v>17000.63</v>
      </c>
      <c r="AU2631" s="25">
        <v>7300.55</v>
      </c>
      <c r="AV2631" s="25">
        <v>7853.55</v>
      </c>
      <c r="AW2631" s="25">
        <v>9420.16</v>
      </c>
      <c r="AX2631" s="25">
        <v>12382.75</v>
      </c>
      <c r="AY2631" s="25">
        <v>8626.43</v>
      </c>
      <c r="AZ2631" s="108"/>
      <c r="BA2631" s="10"/>
      <c r="BB2631" s="10"/>
      <c r="BC2631" s="10"/>
      <c r="BD2631" s="10"/>
      <c r="BE2631" s="10"/>
      <c r="BF2631" s="10"/>
      <c r="BG2631" s="10"/>
      <c r="BH2631" s="10"/>
      <c r="BI2631" s="10"/>
      <c r="BJ2631" s="10"/>
      <c r="BK2631" s="10"/>
      <c r="BL2631" s="10"/>
      <c r="BM2631" s="10"/>
      <c r="BN2631" s="10"/>
      <c r="BO2631" s="10"/>
      <c r="BP2631" s="10"/>
      <c r="BQ2631" s="10"/>
      <c r="BR2631" s="10"/>
      <c r="BS2631" s="10"/>
      <c r="BT2631" s="10"/>
      <c r="BU2631" s="10"/>
      <c r="BV2631" s="10"/>
      <c r="BW2631" s="10"/>
      <c r="BX2631" s="10"/>
      <c r="BY2631" s="10"/>
      <c r="BZ2631" s="10"/>
      <c r="CA2631" s="10"/>
      <c r="CB2631" s="10"/>
      <c r="CC2631" s="10"/>
      <c r="CD2631" s="10"/>
      <c r="CE2631" s="10"/>
      <c r="CF2631" s="10"/>
      <c r="CG2631" s="10"/>
      <c r="CH2631" s="10"/>
      <c r="CI2631" s="10"/>
      <c r="CJ2631" s="10"/>
      <c r="CK2631" s="10"/>
      <c r="CL2631" s="10"/>
      <c r="CM2631" s="10"/>
      <c r="CN2631" s="10"/>
      <c r="CO2631" s="10"/>
      <c r="CP2631" s="10"/>
      <c r="CQ2631" s="10"/>
      <c r="CR2631" s="10"/>
      <c r="CS2631" s="10"/>
      <c r="CT2631" s="10"/>
      <c r="CU2631" s="10"/>
      <c r="CV2631" s="10"/>
      <c r="CW2631" s="10"/>
      <c r="CX2631" s="10"/>
      <c r="CY2631" s="10"/>
      <c r="CZ2631" s="10"/>
      <c r="DA2631" s="10"/>
      <c r="DB2631" s="10"/>
      <c r="DC2631" s="10"/>
      <c r="DD2631" s="10"/>
      <c r="DE2631" s="10"/>
      <c r="DF2631" s="10"/>
      <c r="DG2631" s="10"/>
      <c r="DH2631" s="10"/>
      <c r="DI2631" s="10"/>
      <c r="DJ2631" s="10"/>
      <c r="DK2631" s="10"/>
      <c r="DL2631" s="10"/>
      <c r="DM2631" s="10"/>
      <c r="DN2631" s="10"/>
      <c r="DO2631" s="10"/>
      <c r="DP2631" s="10"/>
      <c r="DQ2631" s="10"/>
      <c r="DR2631" s="10"/>
      <c r="DS2631" s="10"/>
    </row>
    <row r="2632" spans="1:123" s="101" customFormat="1" ht="10.95" customHeight="1" x14ac:dyDescent="0.25">
      <c r="A2632" s="75" t="s">
        <v>348</v>
      </c>
      <c r="B2632" s="95" t="str">
        <f>IF(E2632&gt;0,"Bud02 " &amp; C2632 &amp;","&amp;D2632&amp;",'"&amp;E2632&amp;"',"&amp;1*R2632)</f>
        <v>Bud02 2020,6001,'508100',367.153333333333</v>
      </c>
      <c r="C2632" s="96">
        <f>$E$5</f>
        <v>2020</v>
      </c>
      <c r="D2632" s="96">
        <v>6001</v>
      </c>
      <c r="E2632" s="97">
        <f>IF(LEFT(H2632,1) = "x",H2632,F2632)</f>
        <v>508100</v>
      </c>
      <c r="F2632" s="90">
        <v>508100</v>
      </c>
      <c r="G2632" s="98">
        <f>IF(""="",1,SUBSTITUTE(SUBSTITUTE("","xxp","xpp"),"xppm13","xppm08"))</f>
        <v>1</v>
      </c>
      <c r="H2632" s="98">
        <f>IF(""="",1,"")</f>
        <v>1</v>
      </c>
      <c r="I2632" s="98">
        <f>IF(""="",1,IF(LEFT("",1)&lt;&gt;"E","",1))</f>
        <v>1</v>
      </c>
      <c r="J2632" s="98">
        <f>IF(""="",1,IF(LEFT("",1)="E","",1))</f>
        <v>1</v>
      </c>
      <c r="K2632" s="99" t="s">
        <v>363</v>
      </c>
      <c r="L2632" s="91">
        <v>6001</v>
      </c>
      <c r="M2632" s="100" t="str">
        <f>IF(LEFT($G2632,4)="xppm","*","")</f>
        <v/>
      </c>
      <c r="N2632" s="101" t="str">
        <f>UPPER(TRIM("          HOUSE THERAPY - REHAB SUPPLIES"))</f>
        <v>HOUSE THERAPY - REHAB SUPPLIES</v>
      </c>
      <c r="P2632" s="102" t="s">
        <v>356</v>
      </c>
      <c r="R2632" s="109">
        <f>IFERROR(IF(1*AB2632&gt;0,AB2632,V2632),V2632)</f>
        <v>367.15333333333336</v>
      </c>
      <c r="S2632" s="108"/>
      <c r="T2632" s="101">
        <f>IFERROR(IF(LEFT($G2632,4)="xppm",AD2632/VLOOKUP($G2632,$K$11:$Z$28,T$1,0),IF(LEFT($J2632,1)="E",AD2632/VLOOKUP($J2632,$K$11:$Z$28,T$1,0),AD2632/T$6)),"")</f>
        <v>440.8</v>
      </c>
      <c r="V2632" s="101">
        <f>IFERROR(IF(LEFT($G2632,4)="xppm",AF2632/VLOOKUP($G2632,$K$11:$Z$28,V$1,0),IF(LEFT($J2632,1)="E",AF2632/VLOOKUP($J2632,$K$11:$Z$28,V$1,0),AF2632/V$6)),"")</f>
        <v>367.15333333333336</v>
      </c>
      <c r="X2632" s="101">
        <f>IFERROR(IF(LEFT($G2632,4)="xppm",AH2632/VLOOKUP($G2632,$K$11:$Z$28,X$1,0),IF(LEFT($J2632,1)="E",AH2632/VLOOKUP($J2632,$K$11:$Z$28,X$1,0),AH2632/X$6)),"")</f>
        <v>106.46749999999999</v>
      </c>
      <c r="Z2632" s="101">
        <f>IFERROR(IF(LEFT($G2632,4)="xppm",AJ2632/VLOOKUP($G2632,$K$11:$Z$28,Z$1,0),IF(LEFT($J2632,1)="E",AJ2632/VLOOKUP($J2632,$K$11:$Z$28,Z$1,0),AJ2632/Z$6)),"")</f>
        <v>0</v>
      </c>
      <c r="AA2632" s="108"/>
      <c r="AB2632" s="99">
        <f>IFERROR(IF(LEFT($G2632,4)="xppm",AL2632/VLOOKUP($G2632,$K$11:$Z$28,AB$1,0),IF(LEFT($J2632,1)="E",AL2632/VLOOKUP($J2632,$K$11:$AB$28,AB$1,0),AL2632/AB$6)),"")</f>
        <v>0</v>
      </c>
      <c r="AC2632" s="110"/>
      <c r="AD2632" s="14">
        <v>1322.4</v>
      </c>
      <c r="AE2632" s="14"/>
      <c r="AF2632" s="14">
        <v>3304.38</v>
      </c>
      <c r="AG2632" s="14"/>
      <c r="AH2632" s="14">
        <v>1277.6099999999999</v>
      </c>
      <c r="AI2632" s="14"/>
      <c r="AJ2632" s="14"/>
      <c r="AK2632" s="65"/>
      <c r="AL2632" s="14"/>
      <c r="AM2632" s="65"/>
      <c r="AN2632" s="25">
        <v>380.62</v>
      </c>
      <c r="AO2632" s="25">
        <v>0</v>
      </c>
      <c r="AP2632" s="25">
        <v>841.24</v>
      </c>
      <c r="AQ2632" s="25">
        <v>54.68</v>
      </c>
      <c r="AR2632" s="25">
        <v>730.09</v>
      </c>
      <c r="AS2632" s="25">
        <v>0</v>
      </c>
      <c r="AT2632" s="25">
        <v>176.9</v>
      </c>
      <c r="AU2632" s="25">
        <v>353.84</v>
      </c>
      <c r="AV2632" s="25">
        <v>666.47</v>
      </c>
      <c r="AW2632" s="25">
        <v>516.13</v>
      </c>
      <c r="AX2632" s="25">
        <v>692.28</v>
      </c>
      <c r="AY2632" s="25">
        <v>113.99</v>
      </c>
      <c r="AZ2632" s="108"/>
      <c r="BA2632" s="10"/>
      <c r="BB2632" s="10"/>
      <c r="BC2632" s="10"/>
      <c r="BD2632" s="10"/>
      <c r="BE2632" s="10"/>
      <c r="BF2632" s="10"/>
      <c r="BG2632" s="10"/>
      <c r="BH2632" s="10"/>
      <c r="BI2632" s="10"/>
      <c r="BJ2632" s="10"/>
      <c r="BK2632" s="10"/>
      <c r="BL2632" s="10"/>
      <c r="BM2632" s="10"/>
      <c r="BN2632" s="10"/>
      <c r="BO2632" s="10"/>
      <c r="BP2632" s="10"/>
      <c r="BQ2632" s="10"/>
      <c r="BR2632" s="10"/>
      <c r="BS2632" s="10"/>
      <c r="BT2632" s="10"/>
      <c r="BU2632" s="10"/>
      <c r="BV2632" s="10"/>
      <c r="BW2632" s="10"/>
      <c r="BX2632" s="10"/>
      <c r="BY2632" s="10"/>
      <c r="BZ2632" s="10"/>
      <c r="CA2632" s="10"/>
      <c r="CB2632" s="10"/>
      <c r="CC2632" s="10"/>
      <c r="CD2632" s="10"/>
      <c r="CE2632" s="10"/>
      <c r="CF2632" s="10"/>
      <c r="CG2632" s="10"/>
      <c r="CH2632" s="10"/>
      <c r="CI2632" s="10"/>
      <c r="CJ2632" s="10"/>
      <c r="CK2632" s="10"/>
      <c r="CL2632" s="10"/>
      <c r="CM2632" s="10"/>
      <c r="CN2632" s="10"/>
      <c r="CO2632" s="10"/>
      <c r="CP2632" s="10"/>
      <c r="CQ2632" s="10"/>
      <c r="CR2632" s="10"/>
      <c r="CS2632" s="10"/>
      <c r="CT2632" s="10"/>
      <c r="CU2632" s="10"/>
      <c r="CV2632" s="10"/>
      <c r="CW2632" s="10"/>
      <c r="CX2632" s="10"/>
      <c r="CY2632" s="10"/>
      <c r="CZ2632" s="10"/>
      <c r="DA2632" s="10"/>
      <c r="DB2632" s="10"/>
      <c r="DC2632" s="10"/>
      <c r="DD2632" s="10"/>
      <c r="DE2632" s="10"/>
      <c r="DF2632" s="10"/>
      <c r="DG2632" s="10"/>
      <c r="DH2632" s="10"/>
      <c r="DI2632" s="10"/>
      <c r="DJ2632" s="10"/>
      <c r="DK2632" s="10"/>
      <c r="DL2632" s="10"/>
      <c r="DM2632" s="10"/>
      <c r="DN2632" s="10"/>
      <c r="DO2632" s="10"/>
      <c r="DP2632" s="10"/>
      <c r="DQ2632" s="10"/>
      <c r="DR2632" s="10"/>
      <c r="DS2632" s="10"/>
    </row>
    <row r="2633" spans="1:123" ht="4.05" customHeight="1" x14ac:dyDescent="0.25">
      <c r="A2633" s="75" t="s">
        <v>348</v>
      </c>
      <c r="E2633" s="111"/>
      <c r="F2633" s="112"/>
      <c r="T2633" s="25"/>
      <c r="U2633" s="25"/>
      <c r="V2633" s="25"/>
      <c r="W2633" s="25"/>
      <c r="X2633" s="25"/>
      <c r="Y2633" s="25"/>
      <c r="Z2633" s="25"/>
      <c r="AA2633" s="25"/>
      <c r="AB2633" s="14"/>
      <c r="AC2633" s="14"/>
    </row>
    <row r="2634" spans="1:123" s="86" customFormat="1" ht="15" customHeight="1" x14ac:dyDescent="0.25">
      <c r="A2634" s="75" t="s">
        <v>348</v>
      </c>
      <c r="B2634" s="80"/>
      <c r="C2634" s="80"/>
      <c r="D2634" s="80"/>
      <c r="E2634" s="81"/>
      <c r="F2634" s="82"/>
      <c r="G2634" s="81"/>
      <c r="H2634" s="81"/>
      <c r="I2634" s="81"/>
      <c r="J2634" s="81"/>
      <c r="K2634" s="81"/>
      <c r="L2634" s="83">
        <f>L2635</f>
        <v>6001</v>
      </c>
      <c r="M2634" s="84" t="s">
        <v>364</v>
      </c>
      <c r="N2634" s="84"/>
      <c r="O2634" s="84"/>
      <c r="P2634" s="84"/>
      <c r="Q2634" s="84"/>
      <c r="R2634" s="84"/>
      <c r="S2634" s="84"/>
      <c r="T2634" s="84"/>
      <c r="U2634" s="84"/>
      <c r="V2634" s="84"/>
      <c r="W2634" s="84"/>
      <c r="X2634" s="84"/>
      <c r="Y2634" s="84"/>
      <c r="Z2634" s="84"/>
      <c r="AA2634" s="84"/>
      <c r="AB2634" s="81"/>
      <c r="AC2634" s="81"/>
      <c r="AD2634" s="14"/>
      <c r="AE2634" s="14"/>
      <c r="AF2634" s="14"/>
      <c r="AG2634" s="14"/>
      <c r="AH2634" s="14"/>
      <c r="AI2634" s="14"/>
      <c r="AJ2634" s="14"/>
      <c r="AK2634" s="14"/>
      <c r="AL2634" s="14"/>
      <c r="AM2634" s="14"/>
      <c r="AN2634" s="85"/>
      <c r="AO2634" s="85"/>
      <c r="AP2634" s="85"/>
      <c r="AQ2634" s="85"/>
      <c r="AR2634" s="85"/>
      <c r="AS2634" s="85"/>
      <c r="AT2634" s="85"/>
      <c r="AU2634" s="85"/>
      <c r="AV2634" s="85"/>
      <c r="AW2634" s="85"/>
      <c r="AX2634" s="85"/>
      <c r="AY2634" s="85"/>
      <c r="AZ2634" s="84"/>
      <c r="BA2634" s="10"/>
      <c r="BB2634" s="10"/>
      <c r="BC2634" s="10"/>
      <c r="BD2634" s="10"/>
      <c r="BE2634" s="10"/>
      <c r="BF2634" s="10"/>
      <c r="BG2634" s="10"/>
      <c r="BH2634" s="10"/>
      <c r="BI2634" s="10"/>
      <c r="BJ2634" s="10"/>
      <c r="BK2634" s="10"/>
      <c r="BL2634" s="10"/>
      <c r="BM2634" s="10"/>
      <c r="BN2634" s="10"/>
      <c r="BO2634" s="10"/>
      <c r="BP2634" s="10"/>
      <c r="BQ2634" s="10"/>
      <c r="BR2634" s="10"/>
      <c r="BS2634" s="10"/>
      <c r="BT2634" s="10"/>
      <c r="BU2634" s="10"/>
      <c r="BV2634" s="10"/>
      <c r="BW2634" s="10"/>
      <c r="BX2634" s="10"/>
      <c r="BY2634" s="10"/>
      <c r="BZ2634" s="10"/>
      <c r="CA2634" s="10"/>
      <c r="CB2634" s="10"/>
      <c r="CC2634" s="10"/>
      <c r="CD2634" s="10"/>
      <c r="CE2634" s="10"/>
      <c r="CF2634" s="10"/>
      <c r="CG2634" s="10"/>
      <c r="CH2634" s="10"/>
      <c r="CI2634" s="10"/>
      <c r="CJ2634" s="10"/>
      <c r="CK2634" s="10"/>
      <c r="CL2634" s="10"/>
      <c r="CM2634" s="10"/>
      <c r="CN2634" s="10"/>
      <c r="CO2634" s="10"/>
      <c r="CP2634" s="10"/>
      <c r="CQ2634" s="10"/>
      <c r="CR2634" s="10"/>
      <c r="CS2634" s="10"/>
      <c r="CT2634" s="10"/>
      <c r="CU2634" s="10"/>
      <c r="CV2634" s="10"/>
      <c r="CW2634" s="10"/>
      <c r="CX2634" s="10"/>
      <c r="CY2634" s="10"/>
      <c r="CZ2634" s="10"/>
      <c r="DA2634" s="10"/>
      <c r="DB2634" s="10"/>
      <c r="DC2634" s="10"/>
      <c r="DD2634" s="10"/>
      <c r="DE2634" s="10"/>
      <c r="DF2634" s="10"/>
      <c r="DG2634" s="10"/>
      <c r="DH2634" s="10"/>
      <c r="DI2634" s="10"/>
      <c r="DJ2634" s="10"/>
      <c r="DK2634" s="10"/>
      <c r="DL2634" s="10"/>
      <c r="DM2634" s="10"/>
      <c r="DN2634" s="10"/>
      <c r="DO2634" s="10"/>
      <c r="DP2634" s="10"/>
      <c r="DQ2634" s="10"/>
      <c r="DR2634" s="10"/>
      <c r="DS2634" s="10"/>
    </row>
    <row r="2635" spans="1:123" s="101" customFormat="1" ht="10.95" customHeight="1" x14ac:dyDescent="0.25">
      <c r="A2635" s="75" t="s">
        <v>348</v>
      </c>
      <c r="B2635" s="95" t="str">
        <f t="shared" ref="B2635" si="740">IF(E2635&gt;0,"Bud02 " &amp; C2635 &amp;","&amp;D2635&amp;",'"&amp;E2635&amp;"',"&amp;1*R2635)</f>
        <v>Bud02 2020,6001,'xdit02',0</v>
      </c>
      <c r="C2635" s="96">
        <f t="shared" ref="C2635" si="741">$E$5</f>
        <v>2020</v>
      </c>
      <c r="D2635" s="96">
        <v>6001</v>
      </c>
      <c r="E2635" s="97" t="str">
        <f>IF(LEFT(H2635,1) = "x",H2635,F2635)</f>
        <v>xdit02</v>
      </c>
      <c r="F2635" s="90">
        <v>530400</v>
      </c>
      <c r="G2635" s="98" t="str">
        <f>IF("xppm02"="",1,SUBSTITUTE(SUBSTITUTE("xppm02","xxp","xpp"),"xppm13","xppm08"))</f>
        <v>xppm02</v>
      </c>
      <c r="H2635" s="98" t="str">
        <f>IF("xdit02"="",1,"xdit02")</f>
        <v>xdit02</v>
      </c>
      <c r="I2635" s="98">
        <f>IF(""="",1,IF(LEFT("",1)&lt;&gt;"E","",1))</f>
        <v>1</v>
      </c>
      <c r="J2635" s="98">
        <f>IF(""="",1,IF(LEFT("",1)="E","",1))</f>
        <v>1</v>
      </c>
      <c r="K2635" s="99" t="s">
        <v>365</v>
      </c>
      <c r="L2635" s="91">
        <v>6001</v>
      </c>
      <c r="M2635" s="100" t="str">
        <f>IF(LEFT($G2635,4)="xppm","*","")</f>
        <v>*</v>
      </c>
      <c r="N2635" s="101" t="str">
        <f>UPPER(TRIM("          DIETARY CONTRACT SERVICES"))</f>
        <v>DIETARY CONTRACT SERVICES</v>
      </c>
      <c r="P2635" s="102" t="s">
        <v>366</v>
      </c>
      <c r="R2635" s="109">
        <f>IFERROR(IF(1*AB2635&gt;0,AB2635,V2635),V2635)</f>
        <v>0</v>
      </c>
      <c r="S2635" s="108"/>
      <c r="T2635" s="101">
        <f>IFERROR(IF(LEFT($G2635,4)="xppm",AD2635/VLOOKUP($G2635,$K$11:$Z$28,T$1,0),IF(LEFT($J2635,1)="E",AD2635/VLOOKUP($J2635,$K$11:$Z$28,T$1,0),AD2635/T$6)),"")</f>
        <v>0</v>
      </c>
      <c r="V2635" s="101">
        <f>IFERROR(IF(LEFT($G2635,4)="xppm",AF2635/VLOOKUP($G2635,$K$11:$Z$28,V$1,0),IF(LEFT($J2635,1)="E",AF2635/VLOOKUP($J2635,$K$11:$Z$28,V$1,0),AF2635/V$6)),"")</f>
        <v>0</v>
      </c>
      <c r="X2635" s="101">
        <f>IFERROR(IF(LEFT($G2635,4)="xppm",AH2635/VLOOKUP($G2635,$K$11:$Z$28,X$1,0),IF(LEFT($J2635,1)="E",AH2635/VLOOKUP($J2635,$K$11:$Z$28,X$1,0),AH2635/X$6)),"")</f>
        <v>0</v>
      </c>
      <c r="Z2635" s="101">
        <f>IFERROR(IF(LEFT($G2635,4)="xppm",AJ2635/VLOOKUP($G2635,$K$11:$Z$28,Z$1,0),IF(LEFT($J2635,1)="E",AJ2635/VLOOKUP($J2635,$K$11:$Z$28,Z$1,0),AJ2635/Z$6)),"")</f>
        <v>0</v>
      </c>
      <c r="AA2635" s="108"/>
      <c r="AB2635" s="99" t="str">
        <f>IFERROR(IF(LEFT($G2635,4)="xppm",AL2635/VLOOKUP($G2635,$K$11:$Z$28,AB$1,0),IF(LEFT($J2635,1)="E",AL2635/VLOOKUP($J2635,$K$11:$AB$28,AB$1,0),AL2635/AB$6)),"")</f>
        <v/>
      </c>
      <c r="AC2635" s="110"/>
      <c r="AD2635" s="14"/>
      <c r="AE2635" s="14"/>
      <c r="AF2635" s="14"/>
      <c r="AG2635" s="14"/>
      <c r="AH2635" s="14"/>
      <c r="AI2635" s="14"/>
      <c r="AJ2635" s="14">
        <v>0</v>
      </c>
      <c r="AK2635" s="65"/>
      <c r="AL2635" s="14">
        <v>0</v>
      </c>
      <c r="AM2635" s="65"/>
      <c r="AN2635" s="25"/>
      <c r="AO2635" s="25"/>
      <c r="AP2635" s="25"/>
      <c r="AQ2635" s="25"/>
      <c r="AR2635" s="25"/>
      <c r="AS2635" s="25"/>
      <c r="AT2635" s="25"/>
      <c r="AU2635" s="25"/>
      <c r="AV2635" s="25"/>
      <c r="AW2635" s="25"/>
      <c r="AX2635" s="25"/>
      <c r="AY2635" s="25"/>
      <c r="AZ2635" s="108"/>
      <c r="BA2635" s="10"/>
      <c r="BB2635" s="10"/>
      <c r="BC2635" s="10"/>
      <c r="BD2635" s="10"/>
      <c r="BE2635" s="10"/>
      <c r="BF2635" s="10"/>
      <c r="BG2635" s="10"/>
      <c r="BH2635" s="10"/>
      <c r="BI2635" s="10"/>
      <c r="BJ2635" s="10"/>
      <c r="BK2635" s="10"/>
      <c r="BL2635" s="10"/>
      <c r="BM2635" s="10"/>
      <c r="BN2635" s="10"/>
      <c r="BO2635" s="10"/>
      <c r="BP2635" s="10"/>
      <c r="BQ2635" s="10"/>
      <c r="BR2635" s="10"/>
      <c r="BS2635" s="10"/>
      <c r="BT2635" s="10"/>
      <c r="BU2635" s="10"/>
      <c r="BV2635" s="10"/>
      <c r="BW2635" s="10"/>
      <c r="BX2635" s="10"/>
      <c r="BY2635" s="10"/>
      <c r="BZ2635" s="10"/>
      <c r="CA2635" s="10"/>
      <c r="CB2635" s="10"/>
      <c r="CC2635" s="10"/>
      <c r="CD2635" s="10"/>
      <c r="CE2635" s="10"/>
      <c r="CF2635" s="10"/>
      <c r="CG2635" s="10"/>
      <c r="CH2635" s="10"/>
      <c r="CI2635" s="10"/>
      <c r="CJ2635" s="10"/>
      <c r="CK2635" s="10"/>
      <c r="CL2635" s="10"/>
      <c r="CM2635" s="10"/>
      <c r="CN2635" s="10"/>
      <c r="CO2635" s="10"/>
      <c r="CP2635" s="10"/>
      <c r="CQ2635" s="10"/>
      <c r="CR2635" s="10"/>
      <c r="CS2635" s="10"/>
      <c r="CT2635" s="10"/>
      <c r="CU2635" s="10"/>
      <c r="CV2635" s="10"/>
      <c r="CW2635" s="10"/>
      <c r="CX2635" s="10"/>
      <c r="CY2635" s="10"/>
      <c r="CZ2635" s="10"/>
      <c r="DA2635" s="10"/>
      <c r="DB2635" s="10"/>
      <c r="DC2635" s="10"/>
      <c r="DD2635" s="10"/>
      <c r="DE2635" s="10"/>
      <c r="DF2635" s="10"/>
      <c r="DG2635" s="10"/>
      <c r="DH2635" s="10"/>
      <c r="DI2635" s="10"/>
      <c r="DJ2635" s="10"/>
      <c r="DK2635" s="10"/>
      <c r="DL2635" s="10"/>
      <c r="DM2635" s="10"/>
      <c r="DN2635" s="10"/>
      <c r="DO2635" s="10"/>
      <c r="DP2635" s="10"/>
      <c r="DQ2635" s="10"/>
      <c r="DR2635" s="10"/>
      <c r="DS2635" s="10"/>
    </row>
    <row r="2636" spans="1:123" ht="4.05" customHeight="1" x14ac:dyDescent="0.25">
      <c r="A2636" s="75" t="s">
        <v>348</v>
      </c>
      <c r="E2636" s="111"/>
      <c r="F2636" s="112"/>
      <c r="T2636" s="25"/>
      <c r="U2636" s="25"/>
      <c r="V2636" s="25"/>
      <c r="W2636" s="25"/>
      <c r="X2636" s="25"/>
      <c r="Y2636" s="25"/>
      <c r="Z2636" s="25"/>
      <c r="AA2636" s="25"/>
      <c r="AB2636" s="14"/>
      <c r="AC2636" s="14"/>
    </row>
    <row r="2637" spans="1:123" s="86" customFormat="1" ht="15" customHeight="1" x14ac:dyDescent="0.25">
      <c r="A2637" s="75" t="s">
        <v>348</v>
      </c>
      <c r="B2637" s="80"/>
      <c r="C2637" s="80"/>
      <c r="D2637" s="80"/>
      <c r="E2637" s="81"/>
      <c r="F2637" s="82"/>
      <c r="G2637" s="81"/>
      <c r="H2637" s="81"/>
      <c r="I2637" s="81"/>
      <c r="J2637" s="81"/>
      <c r="K2637" s="81"/>
      <c r="L2637" s="83">
        <f>L2638</f>
        <v>6001</v>
      </c>
      <c r="M2637" s="84" t="s">
        <v>367</v>
      </c>
      <c r="N2637" s="84"/>
      <c r="O2637" s="84"/>
      <c r="P2637" s="84"/>
      <c r="Q2637" s="84"/>
      <c r="R2637" s="84"/>
      <c r="S2637" s="84"/>
      <c r="T2637" s="84"/>
      <c r="U2637" s="84"/>
      <c r="V2637" s="84"/>
      <c r="W2637" s="84"/>
      <c r="X2637" s="84"/>
      <c r="Y2637" s="84"/>
      <c r="Z2637" s="84"/>
      <c r="AA2637" s="84"/>
      <c r="AB2637" s="81"/>
      <c r="AC2637" s="81"/>
      <c r="AD2637" s="14"/>
      <c r="AE2637" s="14"/>
      <c r="AF2637" s="14"/>
      <c r="AG2637" s="14"/>
      <c r="AH2637" s="14"/>
      <c r="AI2637" s="14"/>
      <c r="AJ2637" s="14"/>
      <c r="AK2637" s="14"/>
      <c r="AL2637" s="14"/>
      <c r="AM2637" s="14"/>
      <c r="AN2637" s="85"/>
      <c r="AO2637" s="85"/>
      <c r="AP2637" s="85"/>
      <c r="AQ2637" s="85"/>
      <c r="AR2637" s="85"/>
      <c r="AS2637" s="85"/>
      <c r="AT2637" s="85"/>
      <c r="AU2637" s="85"/>
      <c r="AV2637" s="85"/>
      <c r="AW2637" s="85"/>
      <c r="AX2637" s="85"/>
      <c r="AY2637" s="85"/>
      <c r="AZ2637" s="84"/>
      <c r="BA2637" s="10"/>
      <c r="BB2637" s="10"/>
      <c r="BC2637" s="10"/>
      <c r="BD2637" s="10"/>
      <c r="BE2637" s="10"/>
      <c r="BF2637" s="10"/>
      <c r="BG2637" s="10"/>
      <c r="BH2637" s="10"/>
      <c r="BI2637" s="10"/>
      <c r="BJ2637" s="10"/>
      <c r="BK2637" s="10"/>
      <c r="BL2637" s="10"/>
      <c r="BM2637" s="10"/>
      <c r="BN2637" s="10"/>
      <c r="BO2637" s="10"/>
      <c r="BP2637" s="10"/>
      <c r="BQ2637" s="10"/>
      <c r="BR2637" s="10"/>
      <c r="BS2637" s="10"/>
      <c r="BT2637" s="10"/>
      <c r="BU2637" s="10"/>
      <c r="BV2637" s="10"/>
      <c r="BW2637" s="10"/>
      <c r="BX2637" s="10"/>
      <c r="BY2637" s="10"/>
      <c r="BZ2637" s="10"/>
      <c r="CA2637" s="10"/>
      <c r="CB2637" s="10"/>
      <c r="CC2637" s="10"/>
      <c r="CD2637" s="10"/>
      <c r="CE2637" s="10"/>
      <c r="CF2637" s="10"/>
      <c r="CG2637" s="10"/>
      <c r="CH2637" s="10"/>
      <c r="CI2637" s="10"/>
      <c r="CJ2637" s="10"/>
      <c r="CK2637" s="10"/>
      <c r="CL2637" s="10"/>
      <c r="CM2637" s="10"/>
      <c r="CN2637" s="10"/>
      <c r="CO2637" s="10"/>
      <c r="CP2637" s="10"/>
      <c r="CQ2637" s="10"/>
      <c r="CR2637" s="10"/>
      <c r="CS2637" s="10"/>
      <c r="CT2637" s="10"/>
      <c r="CU2637" s="10"/>
      <c r="CV2637" s="10"/>
      <c r="CW2637" s="10"/>
      <c r="CX2637" s="10"/>
      <c r="CY2637" s="10"/>
      <c r="CZ2637" s="10"/>
      <c r="DA2637" s="10"/>
      <c r="DB2637" s="10"/>
      <c r="DC2637" s="10"/>
      <c r="DD2637" s="10"/>
      <c r="DE2637" s="10"/>
      <c r="DF2637" s="10"/>
      <c r="DG2637" s="10"/>
      <c r="DH2637" s="10"/>
      <c r="DI2637" s="10"/>
      <c r="DJ2637" s="10"/>
      <c r="DK2637" s="10"/>
      <c r="DL2637" s="10"/>
      <c r="DM2637" s="10"/>
      <c r="DN2637" s="10"/>
      <c r="DO2637" s="10"/>
      <c r="DP2637" s="10"/>
      <c r="DQ2637" s="10"/>
      <c r="DR2637" s="10"/>
      <c r="DS2637" s="10"/>
    </row>
    <row r="2638" spans="1:123" s="101" customFormat="1" ht="10.95" customHeight="1" x14ac:dyDescent="0.25">
      <c r="A2638" s="75" t="s">
        <v>348</v>
      </c>
      <c r="B2638" s="95" t="str">
        <f t="shared" ref="B2638:B2640" si="742">IF(E2638&gt;0,"Bud02 " &amp; C2638 &amp;","&amp;D2638&amp;",'"&amp;E2638&amp;"',"&amp;1*R2638)</f>
        <v>Bud02 2020,6001,'533000',10466.2677777778</v>
      </c>
      <c r="C2638" s="96">
        <f t="shared" ref="C2638:C2640" si="743">$E$5</f>
        <v>2020</v>
      </c>
      <c r="D2638" s="96">
        <v>6001</v>
      </c>
      <c r="E2638" s="97">
        <f>IF(LEFT(H2638,1) = "x",H2638,F2638)</f>
        <v>533000</v>
      </c>
      <c r="F2638" s="90">
        <v>533000</v>
      </c>
      <c r="G2638" s="98">
        <f>IF(""="",1,SUBSTITUTE(SUBSTITUTE("","xxp","xpp"),"xppm13","xppm08"))</f>
        <v>1</v>
      </c>
      <c r="H2638" s="98">
        <f>IF(""="",1,"")</f>
        <v>1</v>
      </c>
      <c r="I2638" s="98">
        <f>IF(""="",1,IF(LEFT("",1)&lt;&gt;"E","",1))</f>
        <v>1</v>
      </c>
      <c r="J2638" s="98">
        <f>IF(""="",1,IF(LEFT("",1)="E","",1))</f>
        <v>1</v>
      </c>
      <c r="K2638" s="99" t="s">
        <v>368</v>
      </c>
      <c r="L2638" s="91">
        <v>6001</v>
      </c>
      <c r="M2638" s="100" t="str">
        <f>IF(LEFT($G2638,4)="xppm","*","")</f>
        <v/>
      </c>
      <c r="N2638" s="101" t="str">
        <f>UPPER(TRIM("          UTILITIES"))</f>
        <v>UTILITIES</v>
      </c>
      <c r="P2638" s="102" t="s">
        <v>356</v>
      </c>
      <c r="R2638" s="109">
        <f>IFERROR(IF(1*AB2638&gt;0,AB2638,V2638),V2638)</f>
        <v>10466.267777777779</v>
      </c>
      <c r="S2638" s="108"/>
      <c r="T2638" s="101">
        <f>IFERROR(IF(LEFT($G2638,4)="xppm",AD2638/VLOOKUP($G2638,$K$11:$Z$28,T$1,0),IF(LEFT($J2638,1)="E",AD2638/VLOOKUP($J2638,$K$11:$Z$28,T$1,0),AD2638/T$6)),"")</f>
        <v>9781.7766666666666</v>
      </c>
      <c r="V2638" s="101">
        <f>IFERROR(IF(LEFT($G2638,4)="xppm",AF2638/VLOOKUP($G2638,$K$11:$Z$28,V$1,0),IF(LEFT($J2638,1)="E",AF2638/VLOOKUP($J2638,$K$11:$Z$28,V$1,0),AF2638/V$6)),"")</f>
        <v>10466.267777777779</v>
      </c>
      <c r="X2638" s="101">
        <f>IFERROR(IF(LEFT($G2638,4)="xppm",AH2638/VLOOKUP($G2638,$K$11:$Z$28,X$1,0),IF(LEFT($J2638,1)="E",AH2638/VLOOKUP($J2638,$K$11:$Z$28,X$1,0),AH2638/X$6)),"")</f>
        <v>5744.9275000000007</v>
      </c>
      <c r="Z2638" s="101">
        <f>IFERROR(IF(LEFT($G2638,4)="xppm",AJ2638/VLOOKUP($G2638,$K$11:$Z$28,Z$1,0),IF(LEFT($J2638,1)="E",AJ2638/VLOOKUP($J2638,$K$11:$Z$28,Z$1,0),AJ2638/Z$6)),"")</f>
        <v>12221</v>
      </c>
      <c r="AA2638" s="108"/>
      <c r="AB2638" s="99">
        <f>IFERROR(IF(LEFT($G2638,4)="xppm",AL2638/VLOOKUP($G2638,$K$11:$Z$28,AB$1,0),IF(LEFT($J2638,1)="E",AL2638/VLOOKUP($J2638,$K$11:$AB$28,AB$1,0),AL2638/AB$6)),"")</f>
        <v>0</v>
      </c>
      <c r="AC2638" s="110"/>
      <c r="AD2638" s="14">
        <v>29345.33</v>
      </c>
      <c r="AE2638" s="14"/>
      <c r="AF2638" s="14">
        <v>94196.41</v>
      </c>
      <c r="AG2638" s="14"/>
      <c r="AH2638" s="14">
        <v>68939.13</v>
      </c>
      <c r="AI2638" s="14"/>
      <c r="AJ2638" s="14">
        <v>146652</v>
      </c>
      <c r="AK2638" s="65"/>
      <c r="AL2638" s="14">
        <v>0</v>
      </c>
      <c r="AM2638" s="65"/>
      <c r="AN2638" s="25">
        <v>11840.1</v>
      </c>
      <c r="AO2638" s="25">
        <v>10313.950000000001</v>
      </c>
      <c r="AP2638" s="25">
        <v>11329.09</v>
      </c>
      <c r="AQ2638" s="25">
        <v>12854.02</v>
      </c>
      <c r="AR2638" s="25">
        <v>15495.43</v>
      </c>
      <c r="AS2638" s="25">
        <v>7027.76</v>
      </c>
      <c r="AT2638" s="25">
        <v>8119.07</v>
      </c>
      <c r="AU2638" s="25">
        <v>11123.88</v>
      </c>
      <c r="AV2638" s="25">
        <v>10230.92</v>
      </c>
      <c r="AW2638" s="25">
        <v>8949.27</v>
      </c>
      <c r="AX2638" s="25">
        <v>14061.07</v>
      </c>
      <c r="AY2638" s="25">
        <v>6334.99</v>
      </c>
      <c r="AZ2638" s="108"/>
      <c r="BA2638" s="10"/>
      <c r="BB2638" s="10"/>
      <c r="BC2638" s="10"/>
      <c r="BD2638" s="10"/>
      <c r="BE2638" s="10"/>
      <c r="BF2638" s="10"/>
      <c r="BG2638" s="10"/>
      <c r="BH2638" s="10"/>
      <c r="BI2638" s="10"/>
      <c r="BJ2638" s="10"/>
      <c r="BK2638" s="10"/>
      <c r="BL2638" s="10"/>
      <c r="BM2638" s="10"/>
      <c r="BN2638" s="10"/>
      <c r="BO2638" s="10"/>
      <c r="BP2638" s="10"/>
      <c r="BQ2638" s="10"/>
      <c r="BR2638" s="10"/>
      <c r="BS2638" s="10"/>
      <c r="BT2638" s="10"/>
      <c r="BU2638" s="10"/>
      <c r="BV2638" s="10"/>
      <c r="BW2638" s="10"/>
      <c r="BX2638" s="10"/>
      <c r="BY2638" s="10"/>
      <c r="BZ2638" s="10"/>
      <c r="CA2638" s="10"/>
      <c r="CB2638" s="10"/>
      <c r="CC2638" s="10"/>
      <c r="CD2638" s="10"/>
      <c r="CE2638" s="10"/>
      <c r="CF2638" s="10"/>
      <c r="CG2638" s="10"/>
      <c r="CH2638" s="10"/>
      <c r="CI2638" s="10"/>
      <c r="CJ2638" s="10"/>
      <c r="CK2638" s="10"/>
      <c r="CL2638" s="10"/>
      <c r="CM2638" s="10"/>
      <c r="CN2638" s="10"/>
      <c r="CO2638" s="10"/>
      <c r="CP2638" s="10"/>
      <c r="CQ2638" s="10"/>
      <c r="CR2638" s="10"/>
      <c r="CS2638" s="10"/>
      <c r="CT2638" s="10"/>
      <c r="CU2638" s="10"/>
      <c r="CV2638" s="10"/>
      <c r="CW2638" s="10"/>
      <c r="CX2638" s="10"/>
      <c r="CY2638" s="10"/>
      <c r="CZ2638" s="10"/>
      <c r="DA2638" s="10"/>
      <c r="DB2638" s="10"/>
      <c r="DC2638" s="10"/>
      <c r="DD2638" s="10"/>
      <c r="DE2638" s="10"/>
      <c r="DF2638" s="10"/>
      <c r="DG2638" s="10"/>
      <c r="DH2638" s="10"/>
      <c r="DI2638" s="10"/>
      <c r="DJ2638" s="10"/>
      <c r="DK2638" s="10"/>
      <c r="DL2638" s="10"/>
      <c r="DM2638" s="10"/>
      <c r="DN2638" s="10"/>
      <c r="DO2638" s="10"/>
      <c r="DP2638" s="10"/>
      <c r="DQ2638" s="10"/>
      <c r="DR2638" s="10"/>
      <c r="DS2638" s="10"/>
    </row>
    <row r="2639" spans="1:123" s="101" customFormat="1" ht="10.95" customHeight="1" x14ac:dyDescent="0.25">
      <c r="A2639" s="75" t="s">
        <v>348</v>
      </c>
      <c r="B2639" s="95" t="str">
        <f t="shared" si="742"/>
        <v>Bud02 2020,6001,'536000',5954.83555555556</v>
      </c>
      <c r="C2639" s="96">
        <f t="shared" si="743"/>
        <v>2020</v>
      </c>
      <c r="D2639" s="96">
        <v>6001</v>
      </c>
      <c r="E2639" s="97">
        <f>IF(LEFT(H2639,1) = "x",H2639,F2639)</f>
        <v>536000</v>
      </c>
      <c r="F2639" s="90">
        <v>536000</v>
      </c>
      <c r="G2639" s="98">
        <f>IF(""="",1,SUBSTITUTE(SUBSTITUTE("","xxp","xpp"),"xppm13","xppm08"))</f>
        <v>1</v>
      </c>
      <c r="H2639" s="98">
        <f>IF(""="",1,"")</f>
        <v>1</v>
      </c>
      <c r="I2639" s="98">
        <f>IF(""="",1,IF(LEFT("",1)&lt;&gt;"E","",1))</f>
        <v>1</v>
      </c>
      <c r="J2639" s="98">
        <f>IF(""="",1,IF(LEFT("",1)="E","",1))</f>
        <v>1</v>
      </c>
      <c r="K2639" s="99" t="s">
        <v>369</v>
      </c>
      <c r="L2639" s="91">
        <v>6001</v>
      </c>
      <c r="M2639" s="100" t="str">
        <f>IF(LEFT($G2639,4)="xppm","*","")</f>
        <v/>
      </c>
      <c r="N2639" s="101" t="str">
        <f>UPPER(TRIM("          REPAIRS &amp; MAINTENANCE/SUPPLIES"))</f>
        <v>REPAIRS &amp; MAINTENANCE/SUPPLIES</v>
      </c>
      <c r="P2639" s="102" t="s">
        <v>370</v>
      </c>
      <c r="R2639" s="109">
        <f>IFERROR(IF(1*AB2639&gt;0,AB2639,V2639),V2639)</f>
        <v>5954.8355555555554</v>
      </c>
      <c r="S2639" s="108"/>
      <c r="T2639" s="101">
        <f>IFERROR(IF(LEFT($G2639,4)="xppm",AD2639/VLOOKUP($G2639,$K$11:$Z$28,T$1,0),IF(LEFT($J2639,1)="E",AD2639/VLOOKUP($J2639,$K$11:$Z$28,T$1,0),AD2639/T$6)),"")</f>
        <v>7951.8366666666661</v>
      </c>
      <c r="V2639" s="101">
        <f>IFERROR(IF(LEFT($G2639,4)="xppm",AF2639/VLOOKUP($G2639,$K$11:$Z$28,V$1,0),IF(LEFT($J2639,1)="E",AF2639/VLOOKUP($J2639,$K$11:$Z$28,V$1,0),AF2639/V$6)),"")</f>
        <v>5954.8355555555554</v>
      </c>
      <c r="X2639" s="101">
        <f>IFERROR(IF(LEFT($G2639,4)="xppm",AH2639/VLOOKUP($G2639,$K$11:$Z$28,X$1,0),IF(LEFT($J2639,1)="E",AH2639/VLOOKUP($J2639,$K$11:$Z$28,X$1,0),AH2639/X$6)),"")</f>
        <v>2940.2166666666667</v>
      </c>
      <c r="Z2639" s="101">
        <f>IFERROR(IF(LEFT($G2639,4)="xppm",AJ2639/VLOOKUP($G2639,$K$11:$Z$28,Z$1,0),IF(LEFT($J2639,1)="E",AJ2639/VLOOKUP($J2639,$K$11:$Z$28,Z$1,0),AJ2639/Z$6)),"")</f>
        <v>3000.1</v>
      </c>
      <c r="AA2639" s="108"/>
      <c r="AB2639" s="99">
        <f>IFERROR(IF(LEFT($G2639,4)="xppm",AL2639/VLOOKUP($G2639,$K$11:$Z$28,AB$1,0),IF(LEFT($J2639,1)="E",AL2639/VLOOKUP($J2639,$K$11:$AB$28,AB$1,0),AL2639/AB$6)),"")</f>
        <v>0</v>
      </c>
      <c r="AC2639" s="110"/>
      <c r="AD2639" s="14">
        <v>23855.51</v>
      </c>
      <c r="AE2639" s="14"/>
      <c r="AF2639" s="14">
        <v>53593.52</v>
      </c>
      <c r="AG2639" s="14"/>
      <c r="AH2639" s="14">
        <v>35282.6</v>
      </c>
      <c r="AI2639" s="14"/>
      <c r="AJ2639" s="14">
        <v>36001.199999999997</v>
      </c>
      <c r="AK2639" s="65"/>
      <c r="AL2639" s="14">
        <v>0</v>
      </c>
      <c r="AM2639" s="65"/>
      <c r="AN2639" s="25">
        <v>5515.71</v>
      </c>
      <c r="AO2639" s="25">
        <v>9446.7900000000009</v>
      </c>
      <c r="AP2639" s="25">
        <v>10519.38</v>
      </c>
      <c r="AQ2639" s="25">
        <v>2395.04</v>
      </c>
      <c r="AR2639" s="25">
        <v>7130.31</v>
      </c>
      <c r="AS2639" s="25">
        <v>7454.03</v>
      </c>
      <c r="AT2639" s="25">
        <v>2132.61</v>
      </c>
      <c r="AU2639" s="25">
        <v>4759.8100000000004</v>
      </c>
      <c r="AV2639" s="25">
        <v>5866.21</v>
      </c>
      <c r="AW2639" s="25">
        <v>11669.68</v>
      </c>
      <c r="AX2639" s="25">
        <v>6912.42</v>
      </c>
      <c r="AY2639" s="25">
        <v>5273.41</v>
      </c>
      <c r="AZ2639" s="108"/>
      <c r="BA2639" s="10"/>
      <c r="BB2639" s="10"/>
      <c r="BC2639" s="10"/>
      <c r="BD2639" s="10"/>
      <c r="BE2639" s="10"/>
      <c r="BF2639" s="10"/>
      <c r="BG2639" s="10"/>
      <c r="BH2639" s="10"/>
      <c r="BI2639" s="10"/>
      <c r="BJ2639" s="10"/>
      <c r="BK2639" s="10"/>
      <c r="BL2639" s="10"/>
      <c r="BM2639" s="10"/>
      <c r="BN2639" s="10"/>
      <c r="BO2639" s="10"/>
      <c r="BP2639" s="10"/>
      <c r="BQ2639" s="10"/>
      <c r="BR2639" s="10"/>
      <c r="BS2639" s="10"/>
      <c r="BT2639" s="10"/>
      <c r="BU2639" s="10"/>
      <c r="BV2639" s="10"/>
      <c r="BW2639" s="10"/>
      <c r="BX2639" s="10"/>
      <c r="BY2639" s="10"/>
      <c r="BZ2639" s="10"/>
      <c r="CA2639" s="10"/>
      <c r="CB2639" s="10"/>
      <c r="CC2639" s="10"/>
      <c r="CD2639" s="10"/>
      <c r="CE2639" s="10"/>
      <c r="CF2639" s="10"/>
      <c r="CG2639" s="10"/>
      <c r="CH2639" s="10"/>
      <c r="CI2639" s="10"/>
      <c r="CJ2639" s="10"/>
      <c r="CK2639" s="10"/>
      <c r="CL2639" s="10"/>
      <c r="CM2639" s="10"/>
      <c r="CN2639" s="10"/>
      <c r="CO2639" s="10"/>
      <c r="CP2639" s="10"/>
      <c r="CQ2639" s="10"/>
      <c r="CR2639" s="10"/>
      <c r="CS2639" s="10"/>
      <c r="CT2639" s="10"/>
      <c r="CU2639" s="10"/>
      <c r="CV2639" s="10"/>
      <c r="CW2639" s="10"/>
      <c r="CX2639" s="10"/>
      <c r="CY2639" s="10"/>
      <c r="CZ2639" s="10"/>
      <c r="DA2639" s="10"/>
      <c r="DB2639" s="10"/>
      <c r="DC2639" s="10"/>
      <c r="DD2639" s="10"/>
      <c r="DE2639" s="10"/>
      <c r="DF2639" s="10"/>
      <c r="DG2639" s="10"/>
      <c r="DH2639" s="10"/>
      <c r="DI2639" s="10"/>
      <c r="DJ2639" s="10"/>
      <c r="DK2639" s="10"/>
      <c r="DL2639" s="10"/>
      <c r="DM2639" s="10"/>
      <c r="DN2639" s="10"/>
      <c r="DO2639" s="10"/>
      <c r="DP2639" s="10"/>
      <c r="DQ2639" s="10"/>
      <c r="DR2639" s="10"/>
      <c r="DS2639" s="10"/>
    </row>
    <row r="2640" spans="1:123" s="101" customFormat="1" ht="10.95" customHeight="1" x14ac:dyDescent="0.25">
      <c r="A2640" s="75" t="s">
        <v>348</v>
      </c>
      <c r="B2640" s="95" t="str">
        <f t="shared" si="742"/>
        <v>Bud02 2020,6001,'534000',2456.17666666667</v>
      </c>
      <c r="C2640" s="96">
        <f t="shared" si="743"/>
        <v>2020</v>
      </c>
      <c r="D2640" s="96">
        <v>6001</v>
      </c>
      <c r="E2640" s="97">
        <f>IF(LEFT(H2640,1) = "x",H2640,F2640)</f>
        <v>534000</v>
      </c>
      <c r="F2640" s="90">
        <v>534000</v>
      </c>
      <c r="G2640" s="98">
        <f>IF(""="",1,SUBSTITUTE(SUBSTITUTE("","xxp","xpp"),"xppm13","xppm08"))</f>
        <v>1</v>
      </c>
      <c r="H2640" s="98">
        <f>IF(""="",1,"")</f>
        <v>1</v>
      </c>
      <c r="I2640" s="98">
        <f>IF(""="",1,IF(LEFT("",1)&lt;&gt;"E","",1))</f>
        <v>1</v>
      </c>
      <c r="J2640" s="98">
        <f>IF(""="",1,IF(LEFT("",1)="E","",1))</f>
        <v>1</v>
      </c>
      <c r="K2640" s="99" t="s">
        <v>371</v>
      </c>
      <c r="L2640" s="91">
        <v>6001</v>
      </c>
      <c r="M2640" s="100" t="str">
        <f>IF(LEFT($G2640,4)="xppm","*","")</f>
        <v/>
      </c>
      <c r="N2640" s="101" t="str">
        <f>UPPER(TRIM("          CONTRACT SERVICES"))</f>
        <v>CONTRACT SERVICES</v>
      </c>
      <c r="P2640" s="102" t="s">
        <v>370</v>
      </c>
      <c r="R2640" s="109">
        <f>IFERROR(IF(1*AB2640&gt;0,AB2640,V2640),V2640)</f>
        <v>2456.1766666666667</v>
      </c>
      <c r="S2640" s="108"/>
      <c r="T2640" s="101">
        <f>IFERROR(IF(LEFT($G2640,4)="xppm",AD2640/VLOOKUP($G2640,$K$11:$Z$28,T$1,0),IF(LEFT($J2640,1)="E",AD2640/VLOOKUP($J2640,$K$11:$Z$28,T$1,0),AD2640/T$6)),"")</f>
        <v>1608.7</v>
      </c>
      <c r="V2640" s="101">
        <f>IFERROR(IF(LEFT($G2640,4)="xppm",AF2640/VLOOKUP($G2640,$K$11:$Z$28,V$1,0),IF(LEFT($J2640,1)="E",AF2640/VLOOKUP($J2640,$K$11:$Z$28,V$1,0),AF2640/V$6)),"")</f>
        <v>2456.1766666666667</v>
      </c>
      <c r="X2640" s="101">
        <f>IFERROR(IF(LEFT($G2640,4)="xppm",AH2640/VLOOKUP($G2640,$K$11:$Z$28,X$1,0),IF(LEFT($J2640,1)="E",AH2640/VLOOKUP($J2640,$K$11:$Z$28,X$1,0),AH2640/X$6)),"")</f>
        <v>1287.6283333333333</v>
      </c>
      <c r="Z2640" s="101">
        <f>IFERROR(IF(LEFT($G2640,4)="xppm",AJ2640/VLOOKUP($G2640,$K$11:$Z$28,Z$1,0),IF(LEFT($J2640,1)="E",AJ2640/VLOOKUP($J2640,$K$11:$Z$28,Z$1,0),AJ2640/Z$6)),"")</f>
        <v>2350</v>
      </c>
      <c r="AA2640" s="108"/>
      <c r="AB2640" s="99">
        <f>IFERROR(IF(LEFT($G2640,4)="xppm",AL2640/VLOOKUP($G2640,$K$11:$Z$28,AB$1,0),IF(LEFT($J2640,1)="E",AL2640/VLOOKUP($J2640,$K$11:$AB$28,AB$1,0),AL2640/AB$6)),"")</f>
        <v>0</v>
      </c>
      <c r="AC2640" s="110"/>
      <c r="AD2640" s="14">
        <v>4826.1000000000004</v>
      </c>
      <c r="AE2640" s="14"/>
      <c r="AF2640" s="14">
        <v>22105.59</v>
      </c>
      <c r="AG2640" s="14"/>
      <c r="AH2640" s="14">
        <v>15451.54</v>
      </c>
      <c r="AI2640" s="14"/>
      <c r="AJ2640" s="14">
        <v>28200</v>
      </c>
      <c r="AK2640" s="65"/>
      <c r="AL2640" s="14">
        <v>0</v>
      </c>
      <c r="AM2640" s="65"/>
      <c r="AN2640" s="25">
        <v>2065.5300000000002</v>
      </c>
      <c r="AO2640" s="25">
        <v>1355.37</v>
      </c>
      <c r="AP2640" s="25">
        <v>4410.7700000000004</v>
      </c>
      <c r="AQ2640" s="25">
        <v>4028.52</v>
      </c>
      <c r="AR2640" s="25">
        <v>3766.97</v>
      </c>
      <c r="AS2640" s="25">
        <v>2591.2199999999998</v>
      </c>
      <c r="AT2640" s="25">
        <v>3146.87</v>
      </c>
      <c r="AU2640" s="25">
        <v>357.77</v>
      </c>
      <c r="AV2640" s="25">
        <v>3388.14</v>
      </c>
      <c r="AW2640" s="25">
        <v>2523.5100000000002</v>
      </c>
      <c r="AX2640" s="25">
        <v>1236.3499999999999</v>
      </c>
      <c r="AY2640" s="25">
        <v>1066.24</v>
      </c>
      <c r="AZ2640" s="108"/>
      <c r="BA2640" s="10"/>
      <c r="BB2640" s="10"/>
      <c r="BC2640" s="10"/>
      <c r="BD2640" s="10"/>
      <c r="BE2640" s="10"/>
      <c r="BF2640" s="10"/>
      <c r="BG2640" s="10"/>
      <c r="BH2640" s="10"/>
      <c r="BI2640" s="10"/>
      <c r="BJ2640" s="10"/>
      <c r="BK2640" s="10"/>
      <c r="BL2640" s="10"/>
      <c r="BM2640" s="10"/>
      <c r="BN2640" s="10"/>
      <c r="BO2640" s="10"/>
      <c r="BP2640" s="10"/>
      <c r="BQ2640" s="10"/>
      <c r="BR2640" s="10"/>
      <c r="BS2640" s="10"/>
      <c r="BT2640" s="10"/>
      <c r="BU2640" s="10"/>
      <c r="BV2640" s="10"/>
      <c r="BW2640" s="10"/>
      <c r="BX2640" s="10"/>
      <c r="BY2640" s="10"/>
      <c r="BZ2640" s="10"/>
      <c r="CA2640" s="10"/>
      <c r="CB2640" s="10"/>
      <c r="CC2640" s="10"/>
      <c r="CD2640" s="10"/>
      <c r="CE2640" s="10"/>
      <c r="CF2640" s="10"/>
      <c r="CG2640" s="10"/>
      <c r="CH2640" s="10"/>
      <c r="CI2640" s="10"/>
      <c r="CJ2640" s="10"/>
      <c r="CK2640" s="10"/>
      <c r="CL2640" s="10"/>
      <c r="CM2640" s="10"/>
      <c r="CN2640" s="10"/>
      <c r="CO2640" s="10"/>
      <c r="CP2640" s="10"/>
      <c r="CQ2640" s="10"/>
      <c r="CR2640" s="10"/>
      <c r="CS2640" s="10"/>
      <c r="CT2640" s="10"/>
      <c r="CU2640" s="10"/>
      <c r="CV2640" s="10"/>
      <c r="CW2640" s="10"/>
      <c r="CX2640" s="10"/>
      <c r="CY2640" s="10"/>
      <c r="CZ2640" s="10"/>
      <c r="DA2640" s="10"/>
      <c r="DB2640" s="10"/>
      <c r="DC2640" s="10"/>
      <c r="DD2640" s="10"/>
      <c r="DE2640" s="10"/>
      <c r="DF2640" s="10"/>
      <c r="DG2640" s="10"/>
      <c r="DH2640" s="10"/>
      <c r="DI2640" s="10"/>
      <c r="DJ2640" s="10"/>
      <c r="DK2640" s="10"/>
      <c r="DL2640" s="10"/>
      <c r="DM2640" s="10"/>
      <c r="DN2640" s="10"/>
      <c r="DO2640" s="10"/>
      <c r="DP2640" s="10"/>
      <c r="DQ2640" s="10"/>
      <c r="DR2640" s="10"/>
      <c r="DS2640" s="10"/>
    </row>
    <row r="2641" spans="1:123" ht="4.05" customHeight="1" x14ac:dyDescent="0.25">
      <c r="A2641" s="75" t="s">
        <v>348</v>
      </c>
      <c r="E2641" s="111"/>
      <c r="F2641" s="112"/>
      <c r="T2641" s="25"/>
      <c r="U2641" s="25"/>
      <c r="V2641" s="25"/>
      <c r="W2641" s="25"/>
      <c r="X2641" s="25"/>
      <c r="Y2641" s="25"/>
      <c r="Z2641" s="25"/>
      <c r="AA2641" s="25"/>
      <c r="AB2641" s="14"/>
      <c r="AC2641" s="14"/>
    </row>
    <row r="2642" spans="1:123" s="86" customFormat="1" ht="15" customHeight="1" x14ac:dyDescent="0.25">
      <c r="A2642" s="75" t="s">
        <v>348</v>
      </c>
      <c r="B2642" s="80"/>
      <c r="C2642" s="80"/>
      <c r="D2642" s="80"/>
      <c r="E2642" s="81"/>
      <c r="F2642" s="82"/>
      <c r="G2642" s="81"/>
      <c r="H2642" s="81"/>
      <c r="I2642" s="81"/>
      <c r="J2642" s="81"/>
      <c r="K2642" s="81"/>
      <c r="L2642" s="83">
        <f>L2643</f>
        <v>6001</v>
      </c>
      <c r="M2642" s="84" t="s">
        <v>372</v>
      </c>
      <c r="N2642" s="84"/>
      <c r="O2642" s="84"/>
      <c r="P2642" s="84"/>
      <c r="Q2642" s="84"/>
      <c r="R2642" s="84"/>
      <c r="S2642" s="84"/>
      <c r="T2642" s="84"/>
      <c r="U2642" s="84"/>
      <c r="V2642" s="84"/>
      <c r="W2642" s="84"/>
      <c r="X2642" s="84"/>
      <c r="Y2642" s="84"/>
      <c r="Z2642" s="84"/>
      <c r="AA2642" s="84"/>
      <c r="AB2642" s="81"/>
      <c r="AC2642" s="81"/>
      <c r="AD2642" s="14"/>
      <c r="AE2642" s="14"/>
      <c r="AF2642" s="14"/>
      <c r="AG2642" s="14"/>
      <c r="AH2642" s="14"/>
      <c r="AI2642" s="14"/>
      <c r="AJ2642" s="14"/>
      <c r="AK2642" s="14"/>
      <c r="AL2642" s="14"/>
      <c r="AM2642" s="14"/>
      <c r="AN2642" s="85"/>
      <c r="AO2642" s="85"/>
      <c r="AP2642" s="85"/>
      <c r="AQ2642" s="85"/>
      <c r="AR2642" s="85"/>
      <c r="AS2642" s="85"/>
      <c r="AT2642" s="85"/>
      <c r="AU2642" s="85"/>
      <c r="AV2642" s="85"/>
      <c r="AW2642" s="85"/>
      <c r="AX2642" s="85"/>
      <c r="AY2642" s="85"/>
      <c r="AZ2642" s="84"/>
      <c r="BA2642" s="10"/>
      <c r="BB2642" s="10"/>
      <c r="BC2642" s="10"/>
      <c r="BD2642" s="10"/>
      <c r="BE2642" s="10"/>
      <c r="BF2642" s="10"/>
      <c r="BG2642" s="10"/>
      <c r="BH2642" s="10"/>
      <c r="BI2642" s="10"/>
      <c r="BJ2642" s="10"/>
      <c r="BK2642" s="10"/>
      <c r="BL2642" s="10"/>
      <c r="BM2642" s="10"/>
      <c r="BN2642" s="10"/>
      <c r="BO2642" s="10"/>
      <c r="BP2642" s="10"/>
      <c r="BQ2642" s="10"/>
      <c r="BR2642" s="10"/>
      <c r="BS2642" s="10"/>
      <c r="BT2642" s="10"/>
      <c r="BU2642" s="10"/>
      <c r="BV2642" s="10"/>
      <c r="BW2642" s="10"/>
      <c r="BX2642" s="10"/>
      <c r="BY2642" s="10"/>
      <c r="BZ2642" s="10"/>
      <c r="CA2642" s="10"/>
      <c r="CB2642" s="10"/>
      <c r="CC2642" s="10"/>
      <c r="CD2642" s="10"/>
      <c r="CE2642" s="10"/>
      <c r="CF2642" s="10"/>
      <c r="CG2642" s="10"/>
      <c r="CH2642" s="10"/>
      <c r="CI2642" s="10"/>
      <c r="CJ2642" s="10"/>
      <c r="CK2642" s="10"/>
      <c r="CL2642" s="10"/>
      <c r="CM2642" s="10"/>
      <c r="CN2642" s="10"/>
      <c r="CO2642" s="10"/>
      <c r="CP2642" s="10"/>
      <c r="CQ2642" s="10"/>
      <c r="CR2642" s="10"/>
      <c r="CS2642" s="10"/>
      <c r="CT2642" s="10"/>
      <c r="CU2642" s="10"/>
      <c r="CV2642" s="10"/>
      <c r="CW2642" s="10"/>
      <c r="CX2642" s="10"/>
      <c r="CY2642" s="10"/>
      <c r="CZ2642" s="10"/>
      <c r="DA2642" s="10"/>
      <c r="DB2642" s="10"/>
      <c r="DC2642" s="10"/>
      <c r="DD2642" s="10"/>
      <c r="DE2642" s="10"/>
      <c r="DF2642" s="10"/>
      <c r="DG2642" s="10"/>
      <c r="DH2642" s="10"/>
      <c r="DI2642" s="10"/>
      <c r="DJ2642" s="10"/>
      <c r="DK2642" s="10"/>
      <c r="DL2642" s="10"/>
      <c r="DM2642" s="10"/>
      <c r="DN2642" s="10"/>
      <c r="DO2642" s="10"/>
      <c r="DP2642" s="10"/>
      <c r="DQ2642" s="10"/>
      <c r="DR2642" s="10"/>
      <c r="DS2642" s="10"/>
    </row>
    <row r="2643" spans="1:123" s="101" customFormat="1" ht="10.95" customHeight="1" x14ac:dyDescent="0.25">
      <c r="A2643" s="75" t="s">
        <v>348</v>
      </c>
      <c r="B2643" s="95" t="str">
        <f t="shared" ref="B2643:B2654" si="744">IF(E2643&gt;0,"Bud02 " &amp; C2643 &amp;","&amp;D2643&amp;",'"&amp;E2643&amp;"',"&amp;1*R2643)</f>
        <v>Bud02 2020,6001,'542500',1299.03222222222</v>
      </c>
      <c r="C2643" s="96">
        <f t="shared" ref="C2643:C2654" si="745">$E$5</f>
        <v>2020</v>
      </c>
      <c r="D2643" s="96">
        <v>6001</v>
      </c>
      <c r="E2643" s="97">
        <f>IF(LEFT(H2643,1) = "x",H2643,F2643)</f>
        <v>542500</v>
      </c>
      <c r="F2643" s="90">
        <v>542500</v>
      </c>
      <c r="G2643" s="98">
        <f>IF(""="",1,SUBSTITUTE(SUBSTITUTE("","xxp","xpp"),"xppm13","xppm08"))</f>
        <v>1</v>
      </c>
      <c r="H2643" s="98">
        <f>IF(""="",1,"")</f>
        <v>1</v>
      </c>
      <c r="I2643" s="98">
        <f>IF(""="",1,IF(LEFT("",1)&lt;&gt;"E","",1))</f>
        <v>1</v>
      </c>
      <c r="J2643" s="98">
        <f>IF(""="",1,IF(LEFT("",1)="E","",1))</f>
        <v>1</v>
      </c>
      <c r="K2643" s="99" t="s">
        <v>373</v>
      </c>
      <c r="L2643" s="91">
        <v>6001</v>
      </c>
      <c r="M2643" s="100" t="str">
        <f>IF(LEFT($G2643,4)="xppm","*","")</f>
        <v/>
      </c>
      <c r="N2643" s="101" t="str">
        <f>UPPER(TRIM("          MARKETING - ADVERTISING &amp; PROMOTION"))</f>
        <v>MARKETING - ADVERTISING &amp; PROMOTION</v>
      </c>
      <c r="P2643" s="102" t="s">
        <v>374</v>
      </c>
      <c r="R2643" s="109">
        <f>IFERROR(IF(1*AB2643&gt;0,AB2643,V2643),V2643)</f>
        <v>1299.0322222222223</v>
      </c>
      <c r="S2643" s="108"/>
      <c r="T2643" s="101">
        <f>IFERROR(IF(LEFT($G2643,4)="xppm",AD2643/VLOOKUP($G2643,$K$11:$Z$28,T$1,0),IF(LEFT($J2643,1)="E",AD2643/VLOOKUP($J2643,$K$11:$Z$28,T$1,0),AD2643/T$6)),"")</f>
        <v>1397.1499999999999</v>
      </c>
      <c r="V2643" s="101">
        <f>IFERROR(IF(LEFT($G2643,4)="xppm",AF2643/VLOOKUP($G2643,$K$11:$Z$28,V$1,0),IF(LEFT($J2643,1)="E",AF2643/VLOOKUP($J2643,$K$11:$Z$28,V$1,0),AF2643/V$6)),"")</f>
        <v>1299.0322222222223</v>
      </c>
      <c r="X2643" s="101">
        <f>IFERROR(IF(LEFT($G2643,4)="xppm",AH2643/VLOOKUP($G2643,$K$11:$Z$28,X$1,0),IF(LEFT($J2643,1)="E",AH2643/VLOOKUP($J2643,$K$11:$Z$28,X$1,0),AH2643/X$6)),"")</f>
        <v>658.39250000000004</v>
      </c>
      <c r="Z2643" s="101">
        <f>IFERROR(IF(LEFT($G2643,4)="xppm",AJ2643/VLOOKUP($G2643,$K$11:$Z$28,Z$1,0),IF(LEFT($J2643,1)="E",AJ2643/VLOOKUP($J2643,$K$11:$Z$28,Z$1,0),AJ2643/Z$6)),"")</f>
        <v>1330.7841666666666</v>
      </c>
      <c r="AA2643" s="108"/>
      <c r="AB2643" s="99">
        <f>IFERROR(IF(LEFT($G2643,4)="xppm",AL2643/VLOOKUP($G2643,$K$11:$Z$28,AB$1,0),IF(LEFT($J2643,1)="E",AL2643/VLOOKUP($J2643,$K$11:$AB$28,AB$1,0),AL2643/AB$6)),"")</f>
        <v>0</v>
      </c>
      <c r="AC2643" s="110"/>
      <c r="AD2643" s="14">
        <v>4191.45</v>
      </c>
      <c r="AE2643" s="14"/>
      <c r="AF2643" s="14">
        <v>11691.29</v>
      </c>
      <c r="AG2643" s="14"/>
      <c r="AH2643" s="14">
        <v>7900.71</v>
      </c>
      <c r="AI2643" s="14"/>
      <c r="AJ2643" s="14">
        <v>15969.41</v>
      </c>
      <c r="AK2643" s="65"/>
      <c r="AL2643" s="14">
        <v>0</v>
      </c>
      <c r="AM2643" s="65"/>
      <c r="AN2643" s="25">
        <v>459.32</v>
      </c>
      <c r="AO2643" s="25">
        <v>556.62</v>
      </c>
      <c r="AP2643" s="25">
        <v>1786.55</v>
      </c>
      <c r="AQ2643" s="25">
        <v>373.86</v>
      </c>
      <c r="AR2643" s="25">
        <v>524.42999999999995</v>
      </c>
      <c r="AS2643" s="25">
        <v>1914.4</v>
      </c>
      <c r="AT2643" s="25">
        <v>1324.38</v>
      </c>
      <c r="AU2643" s="25">
        <v>2818.06</v>
      </c>
      <c r="AV2643" s="25">
        <v>544.71</v>
      </c>
      <c r="AW2643" s="25">
        <v>761.88</v>
      </c>
      <c r="AX2643" s="25">
        <v>2281.9699999999998</v>
      </c>
      <c r="AY2643" s="25">
        <v>1147.5999999999999</v>
      </c>
      <c r="AZ2643" s="108"/>
      <c r="BA2643" s="10"/>
      <c r="BB2643" s="10"/>
      <c r="BC2643" s="10"/>
      <c r="BD2643" s="10"/>
      <c r="BE2643" s="10"/>
      <c r="BF2643" s="10"/>
      <c r="BG2643" s="10"/>
      <c r="BH2643" s="10"/>
      <c r="BI2643" s="10"/>
      <c r="BJ2643" s="10"/>
      <c r="BK2643" s="10"/>
      <c r="BL2643" s="10"/>
      <c r="BM2643" s="10"/>
      <c r="BN2643" s="10"/>
      <c r="BO2643" s="10"/>
      <c r="BP2643" s="10"/>
      <c r="BQ2643" s="10"/>
      <c r="BR2643" s="10"/>
      <c r="BS2643" s="10"/>
      <c r="BT2643" s="10"/>
      <c r="BU2643" s="10"/>
      <c r="BV2643" s="10"/>
      <c r="BW2643" s="10"/>
      <c r="BX2643" s="10"/>
      <c r="BY2643" s="10"/>
      <c r="BZ2643" s="10"/>
      <c r="CA2643" s="10"/>
      <c r="CB2643" s="10"/>
      <c r="CC2643" s="10"/>
      <c r="CD2643" s="10"/>
      <c r="CE2643" s="10"/>
      <c r="CF2643" s="10"/>
      <c r="CG2643" s="10"/>
      <c r="CH2643" s="10"/>
      <c r="CI2643" s="10"/>
      <c r="CJ2643" s="10"/>
      <c r="CK2643" s="10"/>
      <c r="CL2643" s="10"/>
      <c r="CM2643" s="10"/>
      <c r="CN2643" s="10"/>
      <c r="CO2643" s="10"/>
      <c r="CP2643" s="10"/>
      <c r="CQ2643" s="10"/>
      <c r="CR2643" s="10"/>
      <c r="CS2643" s="10"/>
      <c r="CT2643" s="10"/>
      <c r="CU2643" s="10"/>
      <c r="CV2643" s="10"/>
      <c r="CW2643" s="10"/>
      <c r="CX2643" s="10"/>
      <c r="CY2643" s="10"/>
      <c r="CZ2643" s="10"/>
      <c r="DA2643" s="10"/>
      <c r="DB2643" s="10"/>
      <c r="DC2643" s="10"/>
      <c r="DD2643" s="10"/>
      <c r="DE2643" s="10"/>
      <c r="DF2643" s="10"/>
      <c r="DG2643" s="10"/>
      <c r="DH2643" s="10"/>
      <c r="DI2643" s="10"/>
      <c r="DJ2643" s="10"/>
      <c r="DK2643" s="10"/>
      <c r="DL2643" s="10"/>
      <c r="DM2643" s="10"/>
      <c r="DN2643" s="10"/>
      <c r="DO2643" s="10"/>
      <c r="DP2643" s="10"/>
      <c r="DQ2643" s="10"/>
      <c r="DR2643" s="10"/>
      <c r="DS2643" s="10"/>
    </row>
    <row r="2644" spans="1:123" s="101" customFormat="1" ht="10.95" customHeight="1" x14ac:dyDescent="0.25">
      <c r="A2644" s="75" t="s">
        <v>348</v>
      </c>
      <c r="B2644" s="95" t="str">
        <f t="shared" si="744"/>
        <v>Bud02 2020,6001,'543200',556.441111111111</v>
      </c>
      <c r="C2644" s="96">
        <f t="shared" si="745"/>
        <v>2020</v>
      </c>
      <c r="D2644" s="96">
        <v>6001</v>
      </c>
      <c r="E2644" s="97">
        <f>IF(LEFT(H2644,1) = "x",H2644,F2644)</f>
        <v>543200</v>
      </c>
      <c r="F2644" s="90">
        <v>543200</v>
      </c>
      <c r="G2644" s="98">
        <f>IF(""="",1,SUBSTITUTE(SUBSTITUTE("","xxp","xpp"),"xppm13","xppm08"))</f>
        <v>1</v>
      </c>
      <c r="H2644" s="98">
        <f>IF(""="",1,"")</f>
        <v>1</v>
      </c>
      <c r="I2644" s="98">
        <f>IF(""="",1,IF(LEFT("",1)&lt;&gt;"E","",1))</f>
        <v>1</v>
      </c>
      <c r="J2644" s="98">
        <f>IF(""="",1,IF(LEFT("",1)="E","",1))</f>
        <v>1</v>
      </c>
      <c r="K2644" s="99" t="s">
        <v>375</v>
      </c>
      <c r="L2644" s="91">
        <v>6001</v>
      </c>
      <c r="M2644" s="100" t="str">
        <f>IF(LEFT($G2644,4)="xppm","*","")</f>
        <v/>
      </c>
      <c r="N2644" s="101" t="str">
        <f>UPPER(TRIM("          CONCIERGE - RESIDENT EXPENSES"))</f>
        <v>CONCIERGE - RESIDENT EXPENSES</v>
      </c>
      <c r="P2644" s="102" t="s">
        <v>376</v>
      </c>
      <c r="R2644" s="109">
        <f>IFERROR(IF(1*AB2644&gt;0,AB2644,V2644),V2644)</f>
        <v>556.44111111111113</v>
      </c>
      <c r="S2644" s="108"/>
      <c r="T2644" s="101">
        <f>IFERROR(IF(LEFT($G2644,4)="xppm",AD2644/VLOOKUP($G2644,$K$11:$Z$28,T$1,0),IF(LEFT($J2644,1)="E",AD2644/VLOOKUP($J2644,$K$11:$Z$28,T$1,0),AD2644/T$6)),"")</f>
        <v>367.76333333333332</v>
      </c>
      <c r="V2644" s="101">
        <f>IFERROR(IF(LEFT($G2644,4)="xppm",AF2644/VLOOKUP($G2644,$K$11:$Z$28,V$1,0),IF(LEFT($J2644,1)="E",AF2644/VLOOKUP($J2644,$K$11:$Z$28,V$1,0),AF2644/V$6)),"")</f>
        <v>556.44111111111113</v>
      </c>
      <c r="X2644" s="101">
        <f>IFERROR(IF(LEFT($G2644,4)="xppm",AH2644/VLOOKUP($G2644,$K$11:$Z$28,X$1,0),IF(LEFT($J2644,1)="E",AH2644/VLOOKUP($J2644,$K$11:$Z$28,X$1,0),AH2644/X$6)),"")</f>
        <v>252.12083333333331</v>
      </c>
      <c r="Z2644" s="101">
        <f>IFERROR(IF(LEFT($G2644,4)="xppm",AJ2644/VLOOKUP($G2644,$K$11:$Z$28,Z$1,0),IF(LEFT($J2644,1)="E",AJ2644/VLOOKUP($J2644,$K$11:$Z$28,Z$1,0),AJ2644/Z$6)),"")</f>
        <v>429</v>
      </c>
      <c r="AA2644" s="108"/>
      <c r="AB2644" s="99">
        <f>IFERROR(IF(LEFT($G2644,4)="xppm",AL2644/VLOOKUP($G2644,$K$11:$Z$28,AB$1,0),IF(LEFT($J2644,1)="E",AL2644/VLOOKUP($J2644,$K$11:$AB$28,AB$1,0),AL2644/AB$6)),"")</f>
        <v>0</v>
      </c>
      <c r="AC2644" s="110"/>
      <c r="AD2644" s="14">
        <v>1103.29</v>
      </c>
      <c r="AE2644" s="14"/>
      <c r="AF2644" s="14">
        <v>5007.97</v>
      </c>
      <c r="AG2644" s="14"/>
      <c r="AH2644" s="14">
        <v>3025.45</v>
      </c>
      <c r="AI2644" s="14"/>
      <c r="AJ2644" s="14">
        <v>5148</v>
      </c>
      <c r="AK2644" s="65"/>
      <c r="AL2644" s="14">
        <v>0</v>
      </c>
      <c r="AM2644" s="65"/>
      <c r="AN2644" s="25">
        <v>666.7</v>
      </c>
      <c r="AO2644" s="25">
        <v>195.65</v>
      </c>
      <c r="AP2644" s="25">
        <v>1307.0999999999999</v>
      </c>
      <c r="AQ2644" s="25">
        <v>124.25</v>
      </c>
      <c r="AR2644" s="25">
        <v>527.85</v>
      </c>
      <c r="AS2644" s="25">
        <v>131.38</v>
      </c>
      <c r="AT2644" s="25">
        <v>516.25</v>
      </c>
      <c r="AU2644" s="25">
        <v>916</v>
      </c>
      <c r="AV2644" s="25">
        <v>1688.95</v>
      </c>
      <c r="AW2644" s="25">
        <v>497.25</v>
      </c>
      <c r="AX2644" s="25">
        <v>506.04</v>
      </c>
      <c r="AY2644" s="25">
        <v>100</v>
      </c>
      <c r="AZ2644" s="108"/>
      <c r="BA2644" s="10"/>
      <c r="BB2644" s="10"/>
      <c r="BC2644" s="10"/>
      <c r="BD2644" s="10"/>
      <c r="BE2644" s="10"/>
      <c r="BF2644" s="10"/>
      <c r="BG2644" s="10"/>
      <c r="BH2644" s="10"/>
      <c r="BI2644" s="10"/>
      <c r="BJ2644" s="10"/>
      <c r="BK2644" s="10"/>
      <c r="BL2644" s="10"/>
      <c r="BM2644" s="10"/>
      <c r="BN2644" s="10"/>
      <c r="BO2644" s="10"/>
      <c r="BP2644" s="10"/>
      <c r="BQ2644" s="10"/>
      <c r="BR2644" s="10"/>
      <c r="BS2644" s="10"/>
      <c r="BT2644" s="10"/>
      <c r="BU2644" s="10"/>
      <c r="BV2644" s="10"/>
      <c r="BW2644" s="10"/>
      <c r="BX2644" s="10"/>
      <c r="BY2644" s="10"/>
      <c r="BZ2644" s="10"/>
      <c r="CA2644" s="10"/>
      <c r="CB2644" s="10"/>
      <c r="CC2644" s="10"/>
      <c r="CD2644" s="10"/>
      <c r="CE2644" s="10"/>
      <c r="CF2644" s="10"/>
      <c r="CG2644" s="10"/>
      <c r="CH2644" s="10"/>
      <c r="CI2644" s="10"/>
      <c r="CJ2644" s="10"/>
      <c r="CK2644" s="10"/>
      <c r="CL2644" s="10"/>
      <c r="CM2644" s="10"/>
      <c r="CN2644" s="10"/>
      <c r="CO2644" s="10"/>
      <c r="CP2644" s="10"/>
      <c r="CQ2644" s="10"/>
      <c r="CR2644" s="10"/>
      <c r="CS2644" s="10"/>
      <c r="CT2644" s="10"/>
      <c r="CU2644" s="10"/>
      <c r="CV2644" s="10"/>
      <c r="CW2644" s="10"/>
      <c r="CX2644" s="10"/>
      <c r="CY2644" s="10"/>
      <c r="CZ2644" s="10"/>
      <c r="DA2644" s="10"/>
      <c r="DB2644" s="10"/>
      <c r="DC2644" s="10"/>
      <c r="DD2644" s="10"/>
      <c r="DE2644" s="10"/>
      <c r="DF2644" s="10"/>
      <c r="DG2644" s="10"/>
      <c r="DH2644" s="10"/>
      <c r="DI2644" s="10"/>
      <c r="DJ2644" s="10"/>
      <c r="DK2644" s="10"/>
      <c r="DL2644" s="10"/>
      <c r="DM2644" s="10"/>
      <c r="DN2644" s="10"/>
      <c r="DO2644" s="10"/>
      <c r="DP2644" s="10"/>
      <c r="DQ2644" s="10"/>
      <c r="DR2644" s="10"/>
      <c r="DS2644" s="10"/>
    </row>
    <row r="2645" spans="1:123" s="101" customFormat="1" ht="10.95" customHeight="1" x14ac:dyDescent="0.25">
      <c r="A2645" s="75" t="s">
        <v>348</v>
      </c>
      <c r="B2645" s="95" t="str">
        <f t="shared" si="744"/>
        <v>Bud02 2020,6001,'xga002',0.000882304445920911</v>
      </c>
      <c r="C2645" s="96">
        <f t="shared" si="745"/>
        <v>2020</v>
      </c>
      <c r="D2645" s="96">
        <v>6001</v>
      </c>
      <c r="E2645" s="97" t="str">
        <f>IF(LEFT(H2645,1) = "x",H2645,F2645)</f>
        <v>xga002</v>
      </c>
      <c r="F2645" s="90">
        <v>546000</v>
      </c>
      <c r="G2645" s="98">
        <f>IF(""="",1,SUBSTITUTE(SUBSTITUTE("","xxp","xpp"),"xppm13","xppm08"))</f>
        <v>1</v>
      </c>
      <c r="H2645" s="98" t="str">
        <f>IF("xga002"="",1,"xga002")</f>
        <v>xga002</v>
      </c>
      <c r="I2645" s="98">
        <f>IF("E1z"="",1,IF(LEFT("E1z",1)&lt;&gt;"E","E1z",1))</f>
        <v>1</v>
      </c>
      <c r="J2645" s="98" t="str">
        <f>IF("E1z"="",1,IF(LEFT("E1z",1)="E","E1z",1))</f>
        <v>E1z</v>
      </c>
      <c r="K2645" s="99" t="s">
        <v>377</v>
      </c>
      <c r="L2645" s="91">
        <v>6001</v>
      </c>
      <c r="M2645" s="100" t="str">
        <f>IF(LEFT($G2645,4)="xppm","*","")</f>
        <v/>
      </c>
      <c r="N2645" s="101" t="str">
        <f>UPPER(TRIM("          FINANCIAL CONSULTING FEES"))</f>
        <v>FINANCIAL CONSULTING FEES</v>
      </c>
      <c r="P2645" s="102" t="s">
        <v>356</v>
      </c>
      <c r="R2645" s="109">
        <f>IFERROR(IF(1*AB2645&gt;0,AB2645,V2645),V2645)</f>
        <v>8.8230444592091064E-4</v>
      </c>
      <c r="S2645" s="108"/>
      <c r="T2645" s="101">
        <f>IFERROR(IF(LEFT($G2645,4)="xppm",AD2645/VLOOKUP($G2645,$K$11:$Z$28,T$1,0),IF(LEFT($J2645,1)="E",AD2645/VLOOKUP($J2645,$K$11:$Z$28,T$1,0),AD2645/T$6)),"")</f>
        <v>8.8447441915545254E-4</v>
      </c>
      <c r="V2645" s="101">
        <f>IFERROR(IF(LEFT($G2645,4)="xppm",AF2645/VLOOKUP($G2645,$K$11:$Z$28,V$1,0),IF(LEFT($J2645,1)="E",AF2645/VLOOKUP($J2645,$K$11:$Z$28,V$1,0),AF2645/V$6)),"")</f>
        <v>8.8230444592091064E-4</v>
      </c>
      <c r="X2645" s="101">
        <f>IFERROR(IF(LEFT($G2645,4)="xppm",AH2645/VLOOKUP($G2645,$K$11:$Z$28,X$1,0),IF(LEFT($J2645,1)="E",AH2645/VLOOKUP($J2645,$K$11:$Z$28,X$1,0),AH2645/X$6)),"")</f>
        <v>5.5132144064168136E-4</v>
      </c>
      <c r="Z2645" s="101">
        <f>IFERROR(IF(LEFT($G2645,4)="xppm",AJ2645/VLOOKUP($G2645,$K$11:$Z$28,Z$1,0),IF(LEFT($J2645,1)="E",AJ2645/VLOOKUP($J2645,$K$11:$Z$28,Z$1,0),AJ2645/Z$6)),"")</f>
        <v>9.3738178990964587E-4</v>
      </c>
      <c r="AA2645" s="108"/>
      <c r="AB2645" s="99" t="str">
        <f>IFERROR(IF(LEFT($G2645,4)="xppm",AL2645/VLOOKUP($G2645,$K$11:$Z$28,AB$1,0),IF(LEFT($J2645,1)="E",AL2645/VLOOKUP($J2645,$K$11:$AB$28,AB$1,0),AL2645/AB$6)),"")</f>
        <v/>
      </c>
      <c r="AC2645" s="110"/>
      <c r="AD2645" s="14">
        <v>98034.64</v>
      </c>
      <c r="AE2645" s="14"/>
      <c r="AF2645" s="14">
        <v>294119.40999999997</v>
      </c>
      <c r="AG2645" s="14"/>
      <c r="AH2645" s="14">
        <v>199919.72</v>
      </c>
      <c r="AI2645" s="14"/>
      <c r="AJ2645" s="14">
        <v>395473.76807500003</v>
      </c>
      <c r="AK2645" s="65"/>
      <c r="AL2645" s="14">
        <v>0</v>
      </c>
      <c r="AM2645" s="65"/>
      <c r="AN2645" s="25">
        <v>35017.79</v>
      </c>
      <c r="AO2645" s="25">
        <v>35069.33</v>
      </c>
      <c r="AP2645" s="25">
        <v>33659.03</v>
      </c>
      <c r="AQ2645" s="25">
        <v>33739.69</v>
      </c>
      <c r="AR2645" s="25">
        <v>30723.63</v>
      </c>
      <c r="AS2645" s="25">
        <v>34135.79</v>
      </c>
      <c r="AT2645" s="25">
        <v>33414.559999999998</v>
      </c>
      <c r="AU2645" s="25">
        <v>33118.120000000003</v>
      </c>
      <c r="AV2645" s="25">
        <v>30952.98</v>
      </c>
      <c r="AW2645" s="25">
        <v>31035.200000000001</v>
      </c>
      <c r="AX2645" s="25">
        <v>33253.300000000003</v>
      </c>
      <c r="AY2645" s="25">
        <v>33746.14</v>
      </c>
      <c r="AZ2645" s="108"/>
      <c r="BA2645" s="10"/>
      <c r="BB2645" s="10"/>
      <c r="BC2645" s="10"/>
      <c r="BD2645" s="10"/>
      <c r="BE2645" s="10"/>
      <c r="BF2645" s="10"/>
      <c r="BG2645" s="10"/>
      <c r="BH2645" s="10"/>
      <c r="BI2645" s="10"/>
      <c r="BJ2645" s="10"/>
      <c r="BK2645" s="10"/>
      <c r="BL2645" s="10"/>
      <c r="BM2645" s="10"/>
      <c r="BN2645" s="10"/>
      <c r="BO2645" s="10"/>
      <c r="BP2645" s="10"/>
      <c r="BQ2645" s="10"/>
      <c r="BR2645" s="10"/>
      <c r="BS2645" s="10"/>
      <c r="BT2645" s="10"/>
      <c r="BU2645" s="10"/>
      <c r="BV2645" s="10"/>
      <c r="BW2645" s="10"/>
      <c r="BX2645" s="10"/>
      <c r="BY2645" s="10"/>
      <c r="BZ2645" s="10"/>
      <c r="CA2645" s="10"/>
      <c r="CB2645" s="10"/>
      <c r="CC2645" s="10"/>
      <c r="CD2645" s="10"/>
      <c r="CE2645" s="10"/>
      <c r="CF2645" s="10"/>
      <c r="CG2645" s="10"/>
      <c r="CH2645" s="10"/>
      <c r="CI2645" s="10"/>
      <c r="CJ2645" s="10"/>
      <c r="CK2645" s="10"/>
      <c r="CL2645" s="10"/>
      <c r="CM2645" s="10"/>
      <c r="CN2645" s="10"/>
      <c r="CO2645" s="10"/>
      <c r="CP2645" s="10"/>
      <c r="CQ2645" s="10"/>
      <c r="CR2645" s="10"/>
      <c r="CS2645" s="10"/>
      <c r="CT2645" s="10"/>
      <c r="CU2645" s="10"/>
      <c r="CV2645" s="10"/>
      <c r="CW2645" s="10"/>
      <c r="CX2645" s="10"/>
      <c r="CY2645" s="10"/>
      <c r="CZ2645" s="10"/>
      <c r="DA2645" s="10"/>
      <c r="DB2645" s="10"/>
      <c r="DC2645" s="10"/>
      <c r="DD2645" s="10"/>
      <c r="DE2645" s="10"/>
      <c r="DF2645" s="10"/>
      <c r="DG2645" s="10"/>
      <c r="DH2645" s="10"/>
      <c r="DI2645" s="10"/>
      <c r="DJ2645" s="10"/>
      <c r="DK2645" s="10"/>
      <c r="DL2645" s="10"/>
      <c r="DM2645" s="10"/>
      <c r="DN2645" s="10"/>
      <c r="DO2645" s="10"/>
      <c r="DP2645" s="10"/>
      <c r="DQ2645" s="10"/>
      <c r="DR2645" s="10"/>
      <c r="DS2645" s="10"/>
    </row>
    <row r="2646" spans="1:123" s="101" customFormat="1" ht="10.95" customHeight="1" x14ac:dyDescent="0.25">
      <c r="A2646" s="75" t="s">
        <v>348</v>
      </c>
      <c r="B2646" s="95" t="str">
        <f t="shared" si="744"/>
        <v>Bud02 2020,6001,'505300',6826.24555555556</v>
      </c>
      <c r="C2646" s="96">
        <f t="shared" si="745"/>
        <v>2020</v>
      </c>
      <c r="D2646" s="96">
        <v>6001</v>
      </c>
      <c r="E2646" s="97">
        <f>IF(LEFT(H2646,1) = "x",H2646,F2646)</f>
        <v>505300</v>
      </c>
      <c r="F2646" s="90">
        <v>505300</v>
      </c>
      <c r="G2646" s="98">
        <f>IF(""="",1,SUBSTITUTE(SUBSTITUTE("","xxp","xpp"),"xppm13","xppm08"))</f>
        <v>1</v>
      </c>
      <c r="H2646" s="98">
        <f>IF(""="",1,"")</f>
        <v>1</v>
      </c>
      <c r="I2646" s="98">
        <f>IF(""="",1,IF(LEFT("",1)&lt;&gt;"E","",1))</f>
        <v>1</v>
      </c>
      <c r="J2646" s="98">
        <f>IF(""="",1,IF(LEFT("",1)="E","",1))</f>
        <v>1</v>
      </c>
      <c r="K2646" s="99" t="s">
        <v>378</v>
      </c>
      <c r="L2646" s="91">
        <v>6001</v>
      </c>
      <c r="M2646" s="100" t="str">
        <f>IF(LEFT($G2646,4)="xppm","*","")</f>
        <v/>
      </c>
      <c r="N2646" s="101" t="str">
        <f>UPPER(TRIM("          PROFESSIONAL FEES"))</f>
        <v>PROFESSIONAL FEES</v>
      </c>
      <c r="P2646" s="102" t="s">
        <v>356</v>
      </c>
      <c r="R2646" s="109">
        <f>IFERROR(IF(1*AB2646&gt;0,AB2646,V2646),V2646)</f>
        <v>6826.2455555555553</v>
      </c>
      <c r="S2646" s="108"/>
      <c r="T2646" s="101">
        <f>IFERROR(IF(LEFT($G2646,4)="xppm",AD2646/VLOOKUP($G2646,$K$11:$Z$28,T$1,0),IF(LEFT($J2646,1)="E",AD2646/VLOOKUP($J2646,$K$11:$Z$28,T$1,0),AD2646/T$6)),"")</f>
        <v>9649.0466666666671</v>
      </c>
      <c r="V2646" s="101">
        <f>IFERROR(IF(LEFT($G2646,4)="xppm",AF2646/VLOOKUP($G2646,$K$11:$Z$28,V$1,0),IF(LEFT($J2646,1)="E",AF2646/VLOOKUP($J2646,$K$11:$Z$28,V$1,0),AF2646/V$6)),"")</f>
        <v>6826.2455555555553</v>
      </c>
      <c r="X2646" s="101">
        <f>IFERROR(IF(LEFT($G2646,4)="xppm",AH2646/VLOOKUP($G2646,$K$11:$Z$28,X$1,0),IF(LEFT($J2646,1)="E",AH2646/VLOOKUP($J2646,$K$11:$Z$28,X$1,0),AH2646/X$6)),"")</f>
        <v>2251.4283333333333</v>
      </c>
      <c r="Z2646" s="101">
        <f>IFERROR(IF(LEFT($G2646,4)="xppm",AJ2646/VLOOKUP($G2646,$K$11:$Z$28,Z$1,0),IF(LEFT($J2646,1)="E",AJ2646/VLOOKUP($J2646,$K$11:$Z$28,Z$1,0),AJ2646/Z$6)),"")</f>
        <v>4139.8</v>
      </c>
      <c r="AA2646" s="108"/>
      <c r="AB2646" s="99">
        <f>IFERROR(IF(LEFT($G2646,4)="xppm",AL2646/VLOOKUP($G2646,$K$11:$Z$28,AB$1,0),IF(LEFT($J2646,1)="E",AL2646/VLOOKUP($J2646,$K$11:$AB$28,AB$1,0),AL2646/AB$6)),"")</f>
        <v>0</v>
      </c>
      <c r="AC2646" s="110"/>
      <c r="AD2646" s="14">
        <v>28947.14</v>
      </c>
      <c r="AE2646" s="14"/>
      <c r="AF2646" s="14">
        <v>61436.21</v>
      </c>
      <c r="AG2646" s="14"/>
      <c r="AH2646" s="14">
        <v>27017.14</v>
      </c>
      <c r="AI2646" s="14"/>
      <c r="AJ2646" s="14">
        <v>49677.599999999999</v>
      </c>
      <c r="AK2646" s="65"/>
      <c r="AL2646" s="14">
        <v>0</v>
      </c>
      <c r="AM2646" s="65"/>
      <c r="AN2646" s="25">
        <v>8862.68</v>
      </c>
      <c r="AO2646" s="25">
        <v>5342.97</v>
      </c>
      <c r="AP2646" s="25">
        <v>5112.33</v>
      </c>
      <c r="AQ2646" s="25">
        <v>2890.1</v>
      </c>
      <c r="AR2646" s="25">
        <v>4379.5200000000004</v>
      </c>
      <c r="AS2646" s="25">
        <v>3730.75</v>
      </c>
      <c r="AT2646" s="25">
        <v>6041.18</v>
      </c>
      <c r="AU2646" s="25">
        <v>8018.32</v>
      </c>
      <c r="AV2646" s="25">
        <v>7429.2</v>
      </c>
      <c r="AW2646" s="25">
        <v>5745.33</v>
      </c>
      <c r="AX2646" s="25">
        <v>5163.21</v>
      </c>
      <c r="AY2646" s="25">
        <v>18038.599999999999</v>
      </c>
      <c r="AZ2646" s="108"/>
      <c r="BA2646" s="10"/>
      <c r="BB2646" s="10"/>
      <c r="BC2646" s="10"/>
      <c r="BD2646" s="10"/>
      <c r="BE2646" s="10"/>
      <c r="BF2646" s="10"/>
      <c r="BG2646" s="10"/>
      <c r="BH2646" s="10"/>
      <c r="BI2646" s="10"/>
      <c r="BJ2646" s="10"/>
      <c r="BK2646" s="10"/>
      <c r="BL2646" s="10"/>
      <c r="BM2646" s="10"/>
      <c r="BN2646" s="10"/>
      <c r="BO2646" s="10"/>
      <c r="BP2646" s="10"/>
      <c r="BQ2646" s="10"/>
      <c r="BR2646" s="10"/>
      <c r="BS2646" s="10"/>
      <c r="BT2646" s="10"/>
      <c r="BU2646" s="10"/>
      <c r="BV2646" s="10"/>
      <c r="BW2646" s="10"/>
      <c r="BX2646" s="10"/>
      <c r="BY2646" s="10"/>
      <c r="BZ2646" s="10"/>
      <c r="CA2646" s="10"/>
      <c r="CB2646" s="10"/>
      <c r="CC2646" s="10"/>
      <c r="CD2646" s="10"/>
      <c r="CE2646" s="10"/>
      <c r="CF2646" s="10"/>
      <c r="CG2646" s="10"/>
      <c r="CH2646" s="10"/>
      <c r="CI2646" s="10"/>
      <c r="CJ2646" s="10"/>
      <c r="CK2646" s="10"/>
      <c r="CL2646" s="10"/>
      <c r="CM2646" s="10"/>
      <c r="CN2646" s="10"/>
      <c r="CO2646" s="10"/>
      <c r="CP2646" s="10"/>
      <c r="CQ2646" s="10"/>
      <c r="CR2646" s="10"/>
      <c r="CS2646" s="10"/>
      <c r="CT2646" s="10"/>
      <c r="CU2646" s="10"/>
      <c r="CV2646" s="10"/>
      <c r="CW2646" s="10"/>
      <c r="CX2646" s="10"/>
      <c r="CY2646" s="10"/>
      <c r="CZ2646" s="10"/>
      <c r="DA2646" s="10"/>
      <c r="DB2646" s="10"/>
      <c r="DC2646" s="10"/>
      <c r="DD2646" s="10"/>
      <c r="DE2646" s="10"/>
      <c r="DF2646" s="10"/>
      <c r="DG2646" s="10"/>
      <c r="DH2646" s="10"/>
      <c r="DI2646" s="10"/>
      <c r="DJ2646" s="10"/>
      <c r="DK2646" s="10"/>
      <c r="DL2646" s="10"/>
      <c r="DM2646" s="10"/>
      <c r="DN2646" s="10"/>
      <c r="DO2646" s="10"/>
      <c r="DP2646" s="10"/>
      <c r="DQ2646" s="10"/>
      <c r="DR2646" s="10"/>
      <c r="DS2646" s="10"/>
    </row>
    <row r="2647" spans="1:123" s="101" customFormat="1" ht="10.95" customHeight="1" x14ac:dyDescent="0.25">
      <c r="A2647" s="75" t="s">
        <v>348</v>
      </c>
      <c r="B2647" s="95" t="str">
        <f t="shared" si="744"/>
        <v>Bud02 2020,6001,'548000',2663.39111111111</v>
      </c>
      <c r="C2647" s="96">
        <f t="shared" si="745"/>
        <v>2020</v>
      </c>
      <c r="D2647" s="96">
        <v>6001</v>
      </c>
      <c r="E2647" s="97">
        <f>IF(LEFT(H2647,1) = "x",H2647,F2647)</f>
        <v>548000</v>
      </c>
      <c r="F2647" s="90">
        <v>548000</v>
      </c>
      <c r="G2647" s="98">
        <f>IF(""="",1,SUBSTITUTE(SUBSTITUTE("","xxp","xpp"),"xppm13","xppm08"))</f>
        <v>1</v>
      </c>
      <c r="H2647" s="98">
        <f>IF(""="",1,"")</f>
        <v>1</v>
      </c>
      <c r="I2647" s="98">
        <f>IF(""="",1,IF(LEFT("",1)&lt;&gt;"E","",1))</f>
        <v>1</v>
      </c>
      <c r="J2647" s="98">
        <f>IF(""="",1,IF(LEFT("",1)="E","",1))</f>
        <v>1</v>
      </c>
      <c r="K2647" s="99" t="s">
        <v>379</v>
      </c>
      <c r="L2647" s="91">
        <v>6001</v>
      </c>
      <c r="M2647" s="100" t="str">
        <f>IF(LEFT($G2647,4)="xppm","*","")</f>
        <v/>
      </c>
      <c r="N2647" s="101" t="str">
        <f>UPPER(TRIM("          CABLE TV/INTERNET"))</f>
        <v>CABLE TV/INTERNET</v>
      </c>
      <c r="P2647" s="102" t="s">
        <v>370</v>
      </c>
      <c r="R2647" s="109">
        <f>IFERROR(IF(1*AB2647&gt;0,AB2647,V2647),V2647)</f>
        <v>2663.3911111111111</v>
      </c>
      <c r="S2647" s="108"/>
      <c r="T2647" s="101">
        <f>IFERROR(IF(LEFT($G2647,4)="xppm",AD2647/VLOOKUP($G2647,$K$11:$Z$28,T$1,0),IF(LEFT($J2647,1)="E",AD2647/VLOOKUP($J2647,$K$11:$Z$28,T$1,0),AD2647/T$6)),"")</f>
        <v>2858.73</v>
      </c>
      <c r="V2647" s="101">
        <f>IFERROR(IF(LEFT($G2647,4)="xppm",AF2647/VLOOKUP($G2647,$K$11:$Z$28,V$1,0),IF(LEFT($J2647,1)="E",AF2647/VLOOKUP($J2647,$K$11:$Z$28,V$1,0),AF2647/V$6)),"")</f>
        <v>2663.3911111111111</v>
      </c>
      <c r="X2647" s="101">
        <f>IFERROR(IF(LEFT($G2647,4)="xppm",AH2647/VLOOKUP($G2647,$K$11:$Z$28,X$1,0),IF(LEFT($J2647,1)="E",AH2647/VLOOKUP($J2647,$K$11:$Z$28,X$1,0),AH2647/X$6)),"")</f>
        <v>1197.5916666666667</v>
      </c>
      <c r="Z2647" s="101">
        <f>IFERROR(IF(LEFT($G2647,4)="xppm",AJ2647/VLOOKUP($G2647,$K$11:$Z$28,Z$1,0),IF(LEFT($J2647,1)="E",AJ2647/VLOOKUP($J2647,$K$11:$Z$28,Z$1,0),AJ2647/Z$6)),"")</f>
        <v>3800.8041666666668</v>
      </c>
      <c r="AA2647" s="108"/>
      <c r="AB2647" s="99">
        <f>IFERROR(IF(LEFT($G2647,4)="xppm",AL2647/VLOOKUP($G2647,$K$11:$Z$28,AB$1,0),IF(LEFT($J2647,1)="E",AL2647/VLOOKUP($J2647,$K$11:$AB$28,AB$1,0),AL2647/AB$6)),"")</f>
        <v>0</v>
      </c>
      <c r="AC2647" s="110"/>
      <c r="AD2647" s="14">
        <v>8576.19</v>
      </c>
      <c r="AE2647" s="14"/>
      <c r="AF2647" s="14">
        <v>23970.52</v>
      </c>
      <c r="AG2647" s="14"/>
      <c r="AH2647" s="14">
        <v>14371.1</v>
      </c>
      <c r="AI2647" s="14"/>
      <c r="AJ2647" s="14">
        <v>45609.65</v>
      </c>
      <c r="AK2647" s="65"/>
      <c r="AL2647" s="14">
        <v>0</v>
      </c>
      <c r="AM2647" s="65"/>
      <c r="AN2647" s="25">
        <v>1732.87</v>
      </c>
      <c r="AO2647" s="25">
        <v>2409.1</v>
      </c>
      <c r="AP2647" s="25">
        <v>2623.72</v>
      </c>
      <c r="AQ2647" s="25">
        <v>2438.52</v>
      </c>
      <c r="AR2647" s="25">
        <v>2392.59</v>
      </c>
      <c r="AS2647" s="25">
        <v>2458.06</v>
      </c>
      <c r="AT2647" s="25">
        <v>2420.5</v>
      </c>
      <c r="AU2647" s="25">
        <v>2854.94</v>
      </c>
      <c r="AV2647" s="25">
        <v>2829.72</v>
      </c>
      <c r="AW2647" s="25">
        <v>2858.73</v>
      </c>
      <c r="AX2647" s="25">
        <v>2858.73</v>
      </c>
      <c r="AY2647" s="25">
        <v>2858.73</v>
      </c>
      <c r="AZ2647" s="108"/>
      <c r="BA2647" s="10"/>
      <c r="BB2647" s="10"/>
      <c r="BC2647" s="10"/>
      <c r="BD2647" s="10"/>
      <c r="BE2647" s="10"/>
      <c r="BF2647" s="10"/>
      <c r="BG2647" s="10"/>
      <c r="BH2647" s="10"/>
      <c r="BI2647" s="10"/>
      <c r="BJ2647" s="10"/>
      <c r="BK2647" s="10"/>
      <c r="BL2647" s="10"/>
      <c r="BM2647" s="10"/>
      <c r="BN2647" s="10"/>
      <c r="BO2647" s="10"/>
      <c r="BP2647" s="10"/>
      <c r="BQ2647" s="10"/>
      <c r="BR2647" s="10"/>
      <c r="BS2647" s="10"/>
      <c r="BT2647" s="10"/>
      <c r="BU2647" s="10"/>
      <c r="BV2647" s="10"/>
      <c r="BW2647" s="10"/>
      <c r="BX2647" s="10"/>
      <c r="BY2647" s="10"/>
      <c r="BZ2647" s="10"/>
      <c r="CA2647" s="10"/>
      <c r="CB2647" s="10"/>
      <c r="CC2647" s="10"/>
      <c r="CD2647" s="10"/>
      <c r="CE2647" s="10"/>
      <c r="CF2647" s="10"/>
      <c r="CG2647" s="10"/>
      <c r="CH2647" s="10"/>
      <c r="CI2647" s="10"/>
      <c r="CJ2647" s="10"/>
      <c r="CK2647" s="10"/>
      <c r="CL2647" s="10"/>
      <c r="CM2647" s="10"/>
      <c r="CN2647" s="10"/>
      <c r="CO2647" s="10"/>
      <c r="CP2647" s="10"/>
      <c r="CQ2647" s="10"/>
      <c r="CR2647" s="10"/>
      <c r="CS2647" s="10"/>
      <c r="CT2647" s="10"/>
      <c r="CU2647" s="10"/>
      <c r="CV2647" s="10"/>
      <c r="CW2647" s="10"/>
      <c r="CX2647" s="10"/>
      <c r="CY2647" s="10"/>
      <c r="CZ2647" s="10"/>
      <c r="DA2647" s="10"/>
      <c r="DB2647" s="10"/>
      <c r="DC2647" s="10"/>
      <c r="DD2647" s="10"/>
      <c r="DE2647" s="10"/>
      <c r="DF2647" s="10"/>
      <c r="DG2647" s="10"/>
      <c r="DH2647" s="10"/>
      <c r="DI2647" s="10"/>
      <c r="DJ2647" s="10"/>
      <c r="DK2647" s="10"/>
      <c r="DL2647" s="10"/>
      <c r="DM2647" s="10"/>
      <c r="DN2647" s="10"/>
      <c r="DO2647" s="10"/>
      <c r="DP2647" s="10"/>
      <c r="DQ2647" s="10"/>
      <c r="DR2647" s="10"/>
      <c r="DS2647" s="10"/>
    </row>
    <row r="2648" spans="1:123" s="101" customFormat="1" ht="10.95" customHeight="1" x14ac:dyDescent="0.25">
      <c r="A2648" s="75" t="s">
        <v>348</v>
      </c>
      <c r="B2648" s="95" t="str">
        <f t="shared" si="744"/>
        <v>Bud02 2020,6001,'549000',8540.86888888889</v>
      </c>
      <c r="C2648" s="96">
        <f t="shared" si="745"/>
        <v>2020</v>
      </c>
      <c r="D2648" s="96">
        <v>6001</v>
      </c>
      <c r="E2648" s="97">
        <f>IF(LEFT(H2648,1) = "x",H2648,F2648)</f>
        <v>549000</v>
      </c>
      <c r="F2648" s="90">
        <v>549000</v>
      </c>
      <c r="G2648" s="98">
        <f>IF(""="",1,SUBSTITUTE(SUBSTITUTE("","xxp","xpp"),"xppm13","xppm08"))</f>
        <v>1</v>
      </c>
      <c r="H2648" s="98">
        <f>IF(""="",1,"")</f>
        <v>1</v>
      </c>
      <c r="I2648" s="98">
        <f>IF(""="",1,IF(LEFT("",1)&lt;&gt;"E","",1))</f>
        <v>1</v>
      </c>
      <c r="J2648" s="98">
        <f>IF(""="",1,IF(LEFT("",1)="E","",1))</f>
        <v>1</v>
      </c>
      <c r="K2648" s="99" t="s">
        <v>380</v>
      </c>
      <c r="L2648" s="91">
        <v>6001</v>
      </c>
      <c r="M2648" s="100" t="str">
        <f>IF(LEFT($G2648,4)="xppm","*","")</f>
        <v/>
      </c>
      <c r="N2648" s="101" t="str">
        <f>UPPER(TRIM("          COMPUTER HARDWARE/SOFTWARE"))</f>
        <v>COMPUTER HARDWARE/SOFTWARE</v>
      </c>
      <c r="P2648" s="102" t="s">
        <v>370</v>
      </c>
      <c r="R2648" s="109">
        <f>IFERROR(IF(1*AB2648&gt;0,AB2648,V2648),V2648)</f>
        <v>8540.8688888888901</v>
      </c>
      <c r="S2648" s="108"/>
      <c r="T2648" s="101">
        <f>IFERROR(IF(LEFT($G2648,4)="xppm",AD2648/VLOOKUP($G2648,$K$11:$Z$28,T$1,0),IF(LEFT($J2648,1)="E",AD2648/VLOOKUP($J2648,$K$11:$Z$28,T$1,0),AD2648/T$6)),"")</f>
        <v>8392.9433333333345</v>
      </c>
      <c r="V2648" s="101">
        <f>IFERROR(IF(LEFT($G2648,4)="xppm",AF2648/VLOOKUP($G2648,$K$11:$Z$28,V$1,0),IF(LEFT($J2648,1)="E",AF2648/VLOOKUP($J2648,$K$11:$Z$28,V$1,0),AF2648/V$6)),"")</f>
        <v>8540.8688888888901</v>
      </c>
      <c r="X2648" s="101">
        <f>IFERROR(IF(LEFT($G2648,4)="xppm",AH2648/VLOOKUP($G2648,$K$11:$Z$28,X$1,0),IF(LEFT($J2648,1)="E",AH2648/VLOOKUP($J2648,$K$11:$Z$28,X$1,0),AH2648/X$6)),"")</f>
        <v>3977.6308333333332</v>
      </c>
      <c r="Z2648" s="101">
        <f>IFERROR(IF(LEFT($G2648,4)="xppm",AJ2648/VLOOKUP($G2648,$K$11:$Z$28,Z$1,0),IF(LEFT($J2648,1)="E",AJ2648/VLOOKUP($J2648,$K$11:$Z$28,Z$1,0),AJ2648/Z$6)),"")</f>
        <v>7404.6624999999995</v>
      </c>
      <c r="AA2648" s="108"/>
      <c r="AB2648" s="99">
        <f>IFERROR(IF(LEFT($G2648,4)="xppm",AL2648/VLOOKUP($G2648,$K$11:$Z$28,AB$1,0),IF(LEFT($J2648,1)="E",AL2648/VLOOKUP($J2648,$K$11:$AB$28,AB$1,0),AL2648/AB$6)),"")</f>
        <v>0</v>
      </c>
      <c r="AC2648" s="110"/>
      <c r="AD2648" s="14">
        <v>25178.83</v>
      </c>
      <c r="AE2648" s="14"/>
      <c r="AF2648" s="14">
        <v>76867.820000000007</v>
      </c>
      <c r="AG2648" s="14"/>
      <c r="AH2648" s="14">
        <v>47731.57</v>
      </c>
      <c r="AI2648" s="14"/>
      <c r="AJ2648" s="14">
        <v>88855.95</v>
      </c>
      <c r="AK2648" s="65"/>
      <c r="AL2648" s="14">
        <v>0</v>
      </c>
      <c r="AM2648" s="65"/>
      <c r="AN2648" s="25">
        <v>7379.26</v>
      </c>
      <c r="AO2648" s="25">
        <v>7620</v>
      </c>
      <c r="AP2648" s="25">
        <v>10579.18</v>
      </c>
      <c r="AQ2648" s="25">
        <v>9060.86</v>
      </c>
      <c r="AR2648" s="25">
        <v>8802.18</v>
      </c>
      <c r="AS2648" s="25">
        <v>8568.92</v>
      </c>
      <c r="AT2648" s="25">
        <v>8582.57</v>
      </c>
      <c r="AU2648" s="25">
        <v>8175.78</v>
      </c>
      <c r="AV2648" s="25">
        <v>8498.68</v>
      </c>
      <c r="AW2648" s="25">
        <v>8109.81</v>
      </c>
      <c r="AX2648" s="25">
        <v>8765.7900000000009</v>
      </c>
      <c r="AY2648" s="25">
        <v>8303.23</v>
      </c>
      <c r="AZ2648" s="108"/>
      <c r="BA2648" s="10"/>
      <c r="BB2648" s="10"/>
      <c r="BC2648" s="10"/>
      <c r="BD2648" s="10"/>
      <c r="BE2648" s="10"/>
      <c r="BF2648" s="10"/>
      <c r="BG2648" s="10"/>
      <c r="BH2648" s="10"/>
      <c r="BI2648" s="10"/>
      <c r="BJ2648" s="10"/>
      <c r="BK2648" s="10"/>
      <c r="BL2648" s="10"/>
      <c r="BM2648" s="10"/>
      <c r="BN2648" s="10"/>
      <c r="BO2648" s="10"/>
      <c r="BP2648" s="10"/>
      <c r="BQ2648" s="10"/>
      <c r="BR2648" s="10"/>
      <c r="BS2648" s="10"/>
      <c r="BT2648" s="10"/>
      <c r="BU2648" s="10"/>
      <c r="BV2648" s="10"/>
      <c r="BW2648" s="10"/>
      <c r="BX2648" s="10"/>
      <c r="BY2648" s="10"/>
      <c r="BZ2648" s="10"/>
      <c r="CA2648" s="10"/>
      <c r="CB2648" s="10"/>
      <c r="CC2648" s="10"/>
      <c r="CD2648" s="10"/>
      <c r="CE2648" s="10"/>
      <c r="CF2648" s="10"/>
      <c r="CG2648" s="10"/>
      <c r="CH2648" s="10"/>
      <c r="CI2648" s="10"/>
      <c r="CJ2648" s="10"/>
      <c r="CK2648" s="10"/>
      <c r="CL2648" s="10"/>
      <c r="CM2648" s="10"/>
      <c r="CN2648" s="10"/>
      <c r="CO2648" s="10"/>
      <c r="CP2648" s="10"/>
      <c r="CQ2648" s="10"/>
      <c r="CR2648" s="10"/>
      <c r="CS2648" s="10"/>
      <c r="CT2648" s="10"/>
      <c r="CU2648" s="10"/>
      <c r="CV2648" s="10"/>
      <c r="CW2648" s="10"/>
      <c r="CX2648" s="10"/>
      <c r="CY2648" s="10"/>
      <c r="CZ2648" s="10"/>
      <c r="DA2648" s="10"/>
      <c r="DB2648" s="10"/>
      <c r="DC2648" s="10"/>
      <c r="DD2648" s="10"/>
      <c r="DE2648" s="10"/>
      <c r="DF2648" s="10"/>
      <c r="DG2648" s="10"/>
      <c r="DH2648" s="10"/>
      <c r="DI2648" s="10"/>
      <c r="DJ2648" s="10"/>
      <c r="DK2648" s="10"/>
      <c r="DL2648" s="10"/>
      <c r="DM2648" s="10"/>
      <c r="DN2648" s="10"/>
      <c r="DO2648" s="10"/>
      <c r="DP2648" s="10"/>
      <c r="DQ2648" s="10"/>
      <c r="DR2648" s="10"/>
      <c r="DS2648" s="10"/>
    </row>
    <row r="2649" spans="1:123" s="101" customFormat="1" ht="10.95" customHeight="1" x14ac:dyDescent="0.25">
      <c r="A2649" s="75" t="s">
        <v>348</v>
      </c>
      <c r="B2649" s="95" t="str">
        <f t="shared" si="744"/>
        <v>Bud02 2020,6001,'550000',5337.23555555556</v>
      </c>
      <c r="C2649" s="96">
        <f t="shared" si="745"/>
        <v>2020</v>
      </c>
      <c r="D2649" s="96">
        <v>6001</v>
      </c>
      <c r="E2649" s="97">
        <f>IF(LEFT(H2649,1) = "x",H2649,F2649)</f>
        <v>550000</v>
      </c>
      <c r="F2649" s="90">
        <v>550000</v>
      </c>
      <c r="G2649" s="98">
        <f>IF(""="",1,SUBSTITUTE(SUBSTITUTE("","xxp","xpp"),"xppm13","xppm08"))</f>
        <v>1</v>
      </c>
      <c r="H2649" s="98">
        <f>IF(""="",1,"")</f>
        <v>1</v>
      </c>
      <c r="I2649" s="98">
        <f>IF(""="",1,IF(LEFT("",1)&lt;&gt;"E","",1))</f>
        <v>1</v>
      </c>
      <c r="J2649" s="98">
        <f>IF(""="",1,IF(LEFT("",1)="E","",1))</f>
        <v>1</v>
      </c>
      <c r="K2649" s="99" t="s">
        <v>381</v>
      </c>
      <c r="L2649" s="91">
        <v>6001</v>
      </c>
      <c r="M2649" s="100" t="str">
        <f>IF(LEFT($G2649,4)="xppm","*","")</f>
        <v/>
      </c>
      <c r="N2649" s="101" t="str">
        <f>UPPER(TRIM("          EMPLOYEE EXPENSES"))</f>
        <v>EMPLOYEE EXPENSES</v>
      </c>
      <c r="P2649" s="102" t="s">
        <v>382</v>
      </c>
      <c r="R2649" s="109">
        <f>IFERROR(IF(1*AB2649&gt;0,AB2649,V2649),V2649)</f>
        <v>5337.2355555555559</v>
      </c>
      <c r="S2649" s="108"/>
      <c r="T2649" s="101">
        <f>IFERROR(IF(LEFT($G2649,4)="xppm",AD2649/VLOOKUP($G2649,$K$11:$Z$28,T$1,0),IF(LEFT($J2649,1)="E",AD2649/VLOOKUP($J2649,$K$11:$Z$28,T$1,0),AD2649/T$6)),"")</f>
        <v>5925.3633333333337</v>
      </c>
      <c r="V2649" s="101">
        <f>IFERROR(IF(LEFT($G2649,4)="xppm",AF2649/VLOOKUP($G2649,$K$11:$Z$28,V$1,0),IF(LEFT($J2649,1)="E",AF2649/VLOOKUP($J2649,$K$11:$Z$28,V$1,0),AF2649/V$6)),"")</f>
        <v>5337.2355555555559</v>
      </c>
      <c r="X2649" s="101">
        <f>IFERROR(IF(LEFT($G2649,4)="xppm",AH2649/VLOOKUP($G2649,$K$11:$Z$28,X$1,0),IF(LEFT($J2649,1)="E",AH2649/VLOOKUP($J2649,$K$11:$Z$28,X$1,0),AH2649/X$6)),"")</f>
        <v>1632.4283333333333</v>
      </c>
      <c r="Z2649" s="101">
        <f>IFERROR(IF(LEFT($G2649,4)="xppm",AJ2649/VLOOKUP($G2649,$K$11:$Z$28,Z$1,0),IF(LEFT($J2649,1)="E",AJ2649/VLOOKUP($J2649,$K$11:$Z$28,Z$1,0),AJ2649/Z$6)),"")</f>
        <v>4164.5483333333332</v>
      </c>
      <c r="AA2649" s="108"/>
      <c r="AB2649" s="99">
        <f>IFERROR(IF(LEFT($G2649,4)="xppm",AL2649/VLOOKUP($G2649,$K$11:$Z$28,AB$1,0),IF(LEFT($J2649,1)="E",AL2649/VLOOKUP($J2649,$K$11:$AB$28,AB$1,0),AL2649/AB$6)),"")</f>
        <v>0</v>
      </c>
      <c r="AC2649" s="110"/>
      <c r="AD2649" s="14">
        <v>17776.09</v>
      </c>
      <c r="AE2649" s="14"/>
      <c r="AF2649" s="14">
        <v>48035.12</v>
      </c>
      <c r="AG2649" s="14"/>
      <c r="AH2649" s="14">
        <v>19589.14</v>
      </c>
      <c r="AI2649" s="14"/>
      <c r="AJ2649" s="14">
        <v>49974.58</v>
      </c>
      <c r="AK2649" s="65"/>
      <c r="AL2649" s="14">
        <v>0</v>
      </c>
      <c r="AM2649" s="65"/>
      <c r="AN2649" s="25">
        <v>2953.32</v>
      </c>
      <c r="AO2649" s="25">
        <v>2919.57</v>
      </c>
      <c r="AP2649" s="25">
        <v>3443.25</v>
      </c>
      <c r="AQ2649" s="25">
        <v>1750.17</v>
      </c>
      <c r="AR2649" s="25">
        <v>4289.6000000000004</v>
      </c>
      <c r="AS2649" s="25">
        <v>6892.23</v>
      </c>
      <c r="AT2649" s="25">
        <v>6869.7</v>
      </c>
      <c r="AU2649" s="25">
        <v>4965.05</v>
      </c>
      <c r="AV2649" s="25">
        <v>5492.28</v>
      </c>
      <c r="AW2649" s="25">
        <v>5471.62</v>
      </c>
      <c r="AX2649" s="25">
        <v>6386.66</v>
      </c>
      <c r="AY2649" s="25">
        <v>5917.81</v>
      </c>
      <c r="AZ2649" s="108"/>
      <c r="BA2649" s="10"/>
      <c r="BB2649" s="10"/>
      <c r="BC2649" s="10"/>
      <c r="BD2649" s="10"/>
      <c r="BE2649" s="10"/>
      <c r="BF2649" s="10"/>
      <c r="BG2649" s="10"/>
      <c r="BH2649" s="10"/>
      <c r="BI2649" s="10"/>
      <c r="BJ2649" s="10"/>
      <c r="BK2649" s="10"/>
      <c r="BL2649" s="10"/>
      <c r="BM2649" s="10"/>
      <c r="BN2649" s="10"/>
      <c r="BO2649" s="10"/>
      <c r="BP2649" s="10"/>
      <c r="BQ2649" s="10"/>
      <c r="BR2649" s="10"/>
      <c r="BS2649" s="10"/>
      <c r="BT2649" s="10"/>
      <c r="BU2649" s="10"/>
      <c r="BV2649" s="10"/>
      <c r="BW2649" s="10"/>
      <c r="BX2649" s="10"/>
      <c r="BY2649" s="10"/>
      <c r="BZ2649" s="10"/>
      <c r="CA2649" s="10"/>
      <c r="CB2649" s="10"/>
      <c r="CC2649" s="10"/>
      <c r="CD2649" s="10"/>
      <c r="CE2649" s="10"/>
      <c r="CF2649" s="10"/>
      <c r="CG2649" s="10"/>
      <c r="CH2649" s="10"/>
      <c r="CI2649" s="10"/>
      <c r="CJ2649" s="10"/>
      <c r="CK2649" s="10"/>
      <c r="CL2649" s="10"/>
      <c r="CM2649" s="10"/>
      <c r="CN2649" s="10"/>
      <c r="CO2649" s="10"/>
      <c r="CP2649" s="10"/>
      <c r="CQ2649" s="10"/>
      <c r="CR2649" s="10"/>
      <c r="CS2649" s="10"/>
      <c r="CT2649" s="10"/>
      <c r="CU2649" s="10"/>
      <c r="CV2649" s="10"/>
      <c r="CW2649" s="10"/>
      <c r="CX2649" s="10"/>
      <c r="CY2649" s="10"/>
      <c r="CZ2649" s="10"/>
      <c r="DA2649" s="10"/>
      <c r="DB2649" s="10"/>
      <c r="DC2649" s="10"/>
      <c r="DD2649" s="10"/>
      <c r="DE2649" s="10"/>
      <c r="DF2649" s="10"/>
      <c r="DG2649" s="10"/>
      <c r="DH2649" s="10"/>
      <c r="DI2649" s="10"/>
      <c r="DJ2649" s="10"/>
      <c r="DK2649" s="10"/>
      <c r="DL2649" s="10"/>
      <c r="DM2649" s="10"/>
      <c r="DN2649" s="10"/>
      <c r="DO2649" s="10"/>
      <c r="DP2649" s="10"/>
      <c r="DQ2649" s="10"/>
      <c r="DR2649" s="10"/>
      <c r="DS2649" s="10"/>
    </row>
    <row r="2650" spans="1:123" s="101" customFormat="1" ht="10.95" customHeight="1" x14ac:dyDescent="0.25">
      <c r="A2650" s="75" t="s">
        <v>348</v>
      </c>
      <c r="B2650" s="95" t="str">
        <f t="shared" si="744"/>
        <v>Bud02 2020,6001,'552000',4385.22777777778</v>
      </c>
      <c r="C2650" s="96">
        <f t="shared" si="745"/>
        <v>2020</v>
      </c>
      <c r="D2650" s="96">
        <v>6001</v>
      </c>
      <c r="E2650" s="97">
        <f>IF(LEFT(H2650,1) = "x",H2650,F2650)</f>
        <v>552000</v>
      </c>
      <c r="F2650" s="90">
        <v>552000</v>
      </c>
      <c r="G2650" s="98">
        <f>IF(""="",1,SUBSTITUTE(SUBSTITUTE("","xxp","xpp"),"xppm13","xppm08"))</f>
        <v>1</v>
      </c>
      <c r="H2650" s="98">
        <f>IF(""="",1,"")</f>
        <v>1</v>
      </c>
      <c r="I2650" s="98">
        <f>IF(""="",1,IF(LEFT("",1)&lt;&gt;"E","",1))</f>
        <v>1</v>
      </c>
      <c r="J2650" s="98">
        <f>IF(""="",1,IF(LEFT("",1)="E","",1))</f>
        <v>1</v>
      </c>
      <c r="K2650" s="99" t="s">
        <v>383</v>
      </c>
      <c r="L2650" s="91">
        <v>6001</v>
      </c>
      <c r="M2650" s="100" t="str">
        <f>IF(LEFT($G2650,4)="xppm","*","")</f>
        <v/>
      </c>
      <c r="N2650" s="101" t="str">
        <f>UPPER(TRIM("          OFFICE EXPENSES"))</f>
        <v>OFFICE EXPENSES</v>
      </c>
      <c r="P2650" s="102" t="s">
        <v>370</v>
      </c>
      <c r="R2650" s="109">
        <f>IFERROR(IF(1*AB2650&gt;0,AB2650,V2650),V2650)</f>
        <v>4385.2277777777781</v>
      </c>
      <c r="S2650" s="108"/>
      <c r="T2650" s="101">
        <f>IFERROR(IF(LEFT($G2650,4)="xppm",AD2650/VLOOKUP($G2650,$K$11:$Z$28,T$1,0),IF(LEFT($J2650,1)="E",AD2650/VLOOKUP($J2650,$K$11:$Z$28,T$1,0),AD2650/T$6)),"")</f>
        <v>3932.5066666666667</v>
      </c>
      <c r="V2650" s="101">
        <f>IFERROR(IF(LEFT($G2650,4)="xppm",AF2650/VLOOKUP($G2650,$K$11:$Z$28,V$1,0),IF(LEFT($J2650,1)="E",AF2650/VLOOKUP($J2650,$K$11:$Z$28,V$1,0),AF2650/V$6)),"")</f>
        <v>4385.2277777777781</v>
      </c>
      <c r="X2650" s="101">
        <f>IFERROR(IF(LEFT($G2650,4)="xppm",AH2650/VLOOKUP($G2650,$K$11:$Z$28,X$1,0),IF(LEFT($J2650,1)="E",AH2650/VLOOKUP($J2650,$K$11:$Z$28,X$1,0),AH2650/X$6)),"")</f>
        <v>2284.44</v>
      </c>
      <c r="Z2650" s="101">
        <f>IFERROR(IF(LEFT($G2650,4)="xppm",AJ2650/VLOOKUP($G2650,$K$11:$Z$28,Z$1,0),IF(LEFT($J2650,1)="E",AJ2650/VLOOKUP($J2650,$K$11:$Z$28,Z$1,0),AJ2650/Z$6)),"")</f>
        <v>1926.0733333333335</v>
      </c>
      <c r="AA2650" s="108"/>
      <c r="AB2650" s="99">
        <f>IFERROR(IF(LEFT($G2650,4)="xppm",AL2650/VLOOKUP($G2650,$K$11:$Z$28,AB$1,0),IF(LEFT($J2650,1)="E",AL2650/VLOOKUP($J2650,$K$11:$AB$28,AB$1,0),AL2650/AB$6)),"")</f>
        <v>0</v>
      </c>
      <c r="AC2650" s="110"/>
      <c r="AD2650" s="14">
        <v>11797.52</v>
      </c>
      <c r="AE2650" s="14"/>
      <c r="AF2650" s="14">
        <v>39467.050000000003</v>
      </c>
      <c r="AG2650" s="14"/>
      <c r="AH2650" s="14">
        <v>27413.279999999999</v>
      </c>
      <c r="AI2650" s="14"/>
      <c r="AJ2650" s="14">
        <v>23112.880000000001</v>
      </c>
      <c r="AK2650" s="65"/>
      <c r="AL2650" s="14">
        <v>0</v>
      </c>
      <c r="AM2650" s="65"/>
      <c r="AN2650" s="25">
        <v>4457.5600000000004</v>
      </c>
      <c r="AO2650" s="25">
        <v>3902.2</v>
      </c>
      <c r="AP2650" s="25">
        <v>8599.5300000000007</v>
      </c>
      <c r="AQ2650" s="25">
        <v>2512.62</v>
      </c>
      <c r="AR2650" s="25">
        <v>5468.42</v>
      </c>
      <c r="AS2650" s="25">
        <v>3443.71</v>
      </c>
      <c r="AT2650" s="25">
        <v>3570.36</v>
      </c>
      <c r="AU2650" s="25">
        <v>6492.71</v>
      </c>
      <c r="AV2650" s="25">
        <v>6181.71</v>
      </c>
      <c r="AW2650" s="25">
        <v>3681.16</v>
      </c>
      <c r="AX2650" s="25">
        <v>3116.35</v>
      </c>
      <c r="AY2650" s="25">
        <v>5000.01</v>
      </c>
      <c r="AZ2650" s="108"/>
      <c r="BA2650" s="10"/>
      <c r="BB2650" s="10"/>
      <c r="BC2650" s="10"/>
      <c r="BD2650" s="10"/>
      <c r="BE2650" s="10"/>
      <c r="BF2650" s="10"/>
      <c r="BG2650" s="10"/>
      <c r="BH2650" s="10"/>
      <c r="BI2650" s="10"/>
      <c r="BJ2650" s="10"/>
      <c r="BK2650" s="10"/>
      <c r="BL2650" s="10"/>
      <c r="BM2650" s="10"/>
      <c r="BN2650" s="10"/>
      <c r="BO2650" s="10"/>
      <c r="BP2650" s="10"/>
      <c r="BQ2650" s="10"/>
      <c r="BR2650" s="10"/>
      <c r="BS2650" s="10"/>
      <c r="BT2650" s="10"/>
      <c r="BU2650" s="10"/>
      <c r="BV2650" s="10"/>
      <c r="BW2650" s="10"/>
      <c r="BX2650" s="10"/>
      <c r="BY2650" s="10"/>
      <c r="BZ2650" s="10"/>
      <c r="CA2650" s="10"/>
      <c r="CB2650" s="10"/>
      <c r="CC2650" s="10"/>
      <c r="CD2650" s="10"/>
      <c r="CE2650" s="10"/>
      <c r="CF2650" s="10"/>
      <c r="CG2650" s="10"/>
      <c r="CH2650" s="10"/>
      <c r="CI2650" s="10"/>
      <c r="CJ2650" s="10"/>
      <c r="CK2650" s="10"/>
      <c r="CL2650" s="10"/>
      <c r="CM2650" s="10"/>
      <c r="CN2650" s="10"/>
      <c r="CO2650" s="10"/>
      <c r="CP2650" s="10"/>
      <c r="CQ2650" s="10"/>
      <c r="CR2650" s="10"/>
      <c r="CS2650" s="10"/>
      <c r="CT2650" s="10"/>
      <c r="CU2650" s="10"/>
      <c r="CV2650" s="10"/>
      <c r="CW2650" s="10"/>
      <c r="CX2650" s="10"/>
      <c r="CY2650" s="10"/>
      <c r="CZ2650" s="10"/>
      <c r="DA2650" s="10"/>
      <c r="DB2650" s="10"/>
      <c r="DC2650" s="10"/>
      <c r="DD2650" s="10"/>
      <c r="DE2650" s="10"/>
      <c r="DF2650" s="10"/>
      <c r="DG2650" s="10"/>
      <c r="DH2650" s="10"/>
      <c r="DI2650" s="10"/>
      <c r="DJ2650" s="10"/>
      <c r="DK2650" s="10"/>
      <c r="DL2650" s="10"/>
      <c r="DM2650" s="10"/>
      <c r="DN2650" s="10"/>
      <c r="DO2650" s="10"/>
      <c r="DP2650" s="10"/>
      <c r="DQ2650" s="10"/>
      <c r="DR2650" s="10"/>
      <c r="DS2650" s="10"/>
    </row>
    <row r="2651" spans="1:123" s="101" customFormat="1" ht="10.95" customHeight="1" x14ac:dyDescent="0.25">
      <c r="A2651" s="75" t="s">
        <v>348</v>
      </c>
      <c r="B2651" s="95" t="str">
        <f t="shared" si="744"/>
        <v>Bud02 2020,6001,'553500',1494.84777777778</v>
      </c>
      <c r="C2651" s="96">
        <f t="shared" si="745"/>
        <v>2020</v>
      </c>
      <c r="D2651" s="96">
        <v>6001</v>
      </c>
      <c r="E2651" s="97">
        <f>IF(LEFT(H2651,1) = "x",H2651,F2651)</f>
        <v>553500</v>
      </c>
      <c r="F2651" s="90">
        <v>553500</v>
      </c>
      <c r="G2651" s="98">
        <f>IF(""="",1,SUBSTITUTE(SUBSTITUTE("","xxp","xpp"),"xppm13","xppm08"))</f>
        <v>1</v>
      </c>
      <c r="H2651" s="98">
        <f>IF(""="",1,"")</f>
        <v>1</v>
      </c>
      <c r="I2651" s="98">
        <f>IF(""="",1,IF(LEFT("",1)&lt;&gt;"E","",1))</f>
        <v>1</v>
      </c>
      <c r="J2651" s="98">
        <f>IF(""="",1,IF(LEFT("",1)="E","",1))</f>
        <v>1</v>
      </c>
      <c r="K2651" s="99" t="s">
        <v>384</v>
      </c>
      <c r="L2651" s="91">
        <v>6001</v>
      </c>
      <c r="M2651" s="100" t="str">
        <f>IF(LEFT($G2651,4)="xppm","*","")</f>
        <v/>
      </c>
      <c r="N2651" s="101" t="str">
        <f>UPPER(TRIM("          TELEPHONE/CELL PHONE"))</f>
        <v>TELEPHONE/CELL PHONE</v>
      </c>
      <c r="P2651" s="102" t="s">
        <v>370</v>
      </c>
      <c r="R2651" s="109">
        <f>IFERROR(IF(1*AB2651&gt;0,AB2651,V2651),V2651)</f>
        <v>1494.8477777777778</v>
      </c>
      <c r="S2651" s="108"/>
      <c r="T2651" s="101">
        <f>IFERROR(IF(LEFT($G2651,4)="xppm",AD2651/VLOOKUP($G2651,$K$11:$Z$28,T$1,0),IF(LEFT($J2651,1)="E",AD2651/VLOOKUP($J2651,$K$11:$Z$28,T$1,0),AD2651/T$6)),"")</f>
        <v>1247.8</v>
      </c>
      <c r="V2651" s="101">
        <f>IFERROR(IF(LEFT($G2651,4)="xppm",AF2651/VLOOKUP($G2651,$K$11:$Z$28,V$1,0),IF(LEFT($J2651,1)="E",AF2651/VLOOKUP($J2651,$K$11:$Z$28,V$1,0),AF2651/V$6)),"")</f>
        <v>1494.8477777777778</v>
      </c>
      <c r="X2651" s="101">
        <f>IFERROR(IF(LEFT($G2651,4)="xppm",AH2651/VLOOKUP($G2651,$K$11:$Z$28,X$1,0),IF(LEFT($J2651,1)="E",AH2651/VLOOKUP($J2651,$K$11:$Z$28,X$1,0),AH2651/X$6)),"")</f>
        <v>970.3508333333333</v>
      </c>
      <c r="Z2651" s="101">
        <f>IFERROR(IF(LEFT($G2651,4)="xppm",AJ2651/VLOOKUP($G2651,$K$11:$Z$28,Z$1,0),IF(LEFT($J2651,1)="E",AJ2651/VLOOKUP($J2651,$K$11:$Z$28,Z$1,0),AJ2651/Z$6)),"")</f>
        <v>2277.7333333333331</v>
      </c>
      <c r="AA2651" s="108"/>
      <c r="AB2651" s="99">
        <f>IFERROR(IF(LEFT($G2651,4)="xppm",AL2651/VLOOKUP($G2651,$K$11:$Z$28,AB$1,0),IF(LEFT($J2651,1)="E",AL2651/VLOOKUP($J2651,$K$11:$AB$28,AB$1,0),AL2651/AB$6)),"")</f>
        <v>0</v>
      </c>
      <c r="AC2651" s="110"/>
      <c r="AD2651" s="14">
        <v>3743.4</v>
      </c>
      <c r="AE2651" s="14"/>
      <c r="AF2651" s="14">
        <v>13453.63</v>
      </c>
      <c r="AG2651" s="14"/>
      <c r="AH2651" s="14">
        <v>11644.21</v>
      </c>
      <c r="AI2651" s="14"/>
      <c r="AJ2651" s="14">
        <v>27332.799999999999</v>
      </c>
      <c r="AK2651" s="65"/>
      <c r="AL2651" s="14">
        <v>0</v>
      </c>
      <c r="AM2651" s="65"/>
      <c r="AN2651" s="25">
        <v>2144.7199999999998</v>
      </c>
      <c r="AO2651" s="25">
        <v>1895.26</v>
      </c>
      <c r="AP2651" s="25">
        <v>2310.4499999999998</v>
      </c>
      <c r="AQ2651" s="25">
        <v>1429.24</v>
      </c>
      <c r="AR2651" s="25">
        <v>2274.4299999999998</v>
      </c>
      <c r="AS2651" s="25">
        <v>2006.71</v>
      </c>
      <c r="AT2651" s="25">
        <v>1307.1500000000001</v>
      </c>
      <c r="AU2651" s="25">
        <v>1357.26</v>
      </c>
      <c r="AV2651" s="25">
        <v>1335.44</v>
      </c>
      <c r="AW2651" s="25">
        <v>1265.67</v>
      </c>
      <c r="AX2651" s="25">
        <v>1237.0899999999999</v>
      </c>
      <c r="AY2651" s="25">
        <v>1240.6400000000001</v>
      </c>
      <c r="AZ2651" s="108"/>
      <c r="BA2651" s="10"/>
      <c r="BB2651" s="10"/>
      <c r="BC2651" s="10"/>
      <c r="BD2651" s="10"/>
      <c r="BE2651" s="10"/>
      <c r="BF2651" s="10"/>
      <c r="BG2651" s="10"/>
      <c r="BH2651" s="10"/>
      <c r="BI2651" s="10"/>
      <c r="BJ2651" s="10"/>
      <c r="BK2651" s="10"/>
      <c r="BL2651" s="10"/>
      <c r="BM2651" s="10"/>
      <c r="BN2651" s="10"/>
      <c r="BO2651" s="10"/>
      <c r="BP2651" s="10"/>
      <c r="BQ2651" s="10"/>
      <c r="BR2651" s="10"/>
      <c r="BS2651" s="10"/>
      <c r="BT2651" s="10"/>
      <c r="BU2651" s="10"/>
      <c r="BV2651" s="10"/>
      <c r="BW2651" s="10"/>
      <c r="BX2651" s="10"/>
      <c r="BY2651" s="10"/>
      <c r="BZ2651" s="10"/>
      <c r="CA2651" s="10"/>
      <c r="CB2651" s="10"/>
      <c r="CC2651" s="10"/>
      <c r="CD2651" s="10"/>
      <c r="CE2651" s="10"/>
      <c r="CF2651" s="10"/>
      <c r="CG2651" s="10"/>
      <c r="CH2651" s="10"/>
      <c r="CI2651" s="10"/>
      <c r="CJ2651" s="10"/>
      <c r="CK2651" s="10"/>
      <c r="CL2651" s="10"/>
      <c r="CM2651" s="10"/>
      <c r="CN2651" s="10"/>
      <c r="CO2651" s="10"/>
      <c r="CP2651" s="10"/>
      <c r="CQ2651" s="10"/>
      <c r="CR2651" s="10"/>
      <c r="CS2651" s="10"/>
      <c r="CT2651" s="10"/>
      <c r="CU2651" s="10"/>
      <c r="CV2651" s="10"/>
      <c r="CW2651" s="10"/>
      <c r="CX2651" s="10"/>
      <c r="CY2651" s="10"/>
      <c r="CZ2651" s="10"/>
      <c r="DA2651" s="10"/>
      <c r="DB2651" s="10"/>
      <c r="DC2651" s="10"/>
      <c r="DD2651" s="10"/>
      <c r="DE2651" s="10"/>
      <c r="DF2651" s="10"/>
      <c r="DG2651" s="10"/>
      <c r="DH2651" s="10"/>
      <c r="DI2651" s="10"/>
      <c r="DJ2651" s="10"/>
      <c r="DK2651" s="10"/>
      <c r="DL2651" s="10"/>
      <c r="DM2651" s="10"/>
      <c r="DN2651" s="10"/>
      <c r="DO2651" s="10"/>
      <c r="DP2651" s="10"/>
      <c r="DQ2651" s="10"/>
      <c r="DR2651" s="10"/>
      <c r="DS2651" s="10"/>
    </row>
    <row r="2652" spans="1:123" s="101" customFormat="1" ht="10.95" customHeight="1" x14ac:dyDescent="0.25">
      <c r="A2652" s="75" t="s">
        <v>348</v>
      </c>
      <c r="B2652" s="95" t="str">
        <f t="shared" si="744"/>
        <v>Bud02 2020,6001,'555000',149.166666666667</v>
      </c>
      <c r="C2652" s="96">
        <f t="shared" si="745"/>
        <v>2020</v>
      </c>
      <c r="D2652" s="96">
        <v>6001</v>
      </c>
      <c r="E2652" s="97">
        <f>IF(LEFT(H2652,1) = "x",H2652,F2652)</f>
        <v>555000</v>
      </c>
      <c r="F2652" s="90">
        <v>555000</v>
      </c>
      <c r="G2652" s="98">
        <f>IF(""="",1,SUBSTITUTE(SUBSTITUTE("","xxp","xpp"),"xppm13","xppm08"))</f>
        <v>1</v>
      </c>
      <c r="H2652" s="98">
        <f>IF(""="",1,"")</f>
        <v>1</v>
      </c>
      <c r="I2652" s="98">
        <f>IF(""="",1,IF(LEFT("",1)&lt;&gt;"E","",1))</f>
        <v>1</v>
      </c>
      <c r="J2652" s="98">
        <f>IF(""="",1,IF(LEFT("",1)="E","",1))</f>
        <v>1</v>
      </c>
      <c r="K2652" s="99" t="s">
        <v>385</v>
      </c>
      <c r="L2652" s="91">
        <v>6001</v>
      </c>
      <c r="M2652" s="100" t="str">
        <f>IF(LEFT($G2652,4)="xppm","*","")</f>
        <v/>
      </c>
      <c r="N2652" s="101" t="str">
        <f>UPPER(TRIM("          DONATIONS"))</f>
        <v>DONATIONS</v>
      </c>
      <c r="P2652" s="102" t="s">
        <v>386</v>
      </c>
      <c r="R2652" s="109">
        <f>IFERROR(IF(1*AB2652&gt;0,AB2652,V2652),V2652)</f>
        <v>149.16666666666666</v>
      </c>
      <c r="S2652" s="108"/>
      <c r="T2652" s="101">
        <f>IFERROR(IF(LEFT($G2652,4)="xppm",AD2652/VLOOKUP($G2652,$K$11:$Z$28,T$1,0),IF(LEFT($J2652,1)="E",AD2652/VLOOKUP($J2652,$K$11:$Z$28,T$1,0),AD2652/T$6)),"")</f>
        <v>136.39000000000001</v>
      </c>
      <c r="V2652" s="101">
        <f>IFERROR(IF(LEFT($G2652,4)="xppm",AF2652/VLOOKUP($G2652,$K$11:$Z$28,V$1,0),IF(LEFT($J2652,1)="E",AF2652/VLOOKUP($J2652,$K$11:$Z$28,V$1,0),AF2652/V$6)),"")</f>
        <v>149.16666666666666</v>
      </c>
      <c r="X2652" s="101">
        <f>IFERROR(IF(LEFT($G2652,4)="xppm",AH2652/VLOOKUP($G2652,$K$11:$Z$28,X$1,0),IF(LEFT($J2652,1)="E",AH2652/VLOOKUP($J2652,$K$11:$Z$28,X$1,0),AH2652/X$6)),"")</f>
        <v>66.516666666666666</v>
      </c>
      <c r="Z2652" s="101">
        <f>IFERROR(IF(LEFT($G2652,4)="xppm",AJ2652/VLOOKUP($G2652,$K$11:$Z$28,Z$1,0),IF(LEFT($J2652,1)="E",AJ2652/VLOOKUP($J2652,$K$11:$Z$28,Z$1,0),AJ2652/Z$6)),"")</f>
        <v>135.35333299999999</v>
      </c>
      <c r="AA2652" s="108"/>
      <c r="AB2652" s="99">
        <f>IFERROR(IF(LEFT($G2652,4)="xppm",AL2652/VLOOKUP($G2652,$K$11:$Z$28,AB$1,0),IF(LEFT($J2652,1)="E",AL2652/VLOOKUP($J2652,$K$11:$AB$28,AB$1,0),AL2652/AB$6)),"")</f>
        <v>0</v>
      </c>
      <c r="AC2652" s="110"/>
      <c r="AD2652" s="14">
        <v>409.17</v>
      </c>
      <c r="AE2652" s="14"/>
      <c r="AF2652" s="14">
        <v>1342.5</v>
      </c>
      <c r="AG2652" s="14"/>
      <c r="AH2652" s="14">
        <v>798.2</v>
      </c>
      <c r="AI2652" s="14"/>
      <c r="AJ2652" s="14">
        <v>1624.239996</v>
      </c>
      <c r="AK2652" s="65"/>
      <c r="AL2652" s="14">
        <v>0</v>
      </c>
      <c r="AM2652" s="65"/>
      <c r="AN2652" s="25">
        <v>0</v>
      </c>
      <c r="AO2652" s="25">
        <v>382.14</v>
      </c>
      <c r="AP2652" s="25">
        <v>160</v>
      </c>
      <c r="AQ2652" s="25">
        <v>0</v>
      </c>
      <c r="AR2652" s="25">
        <v>333.33</v>
      </c>
      <c r="AS2652" s="25">
        <v>600</v>
      </c>
      <c r="AT2652" s="25">
        <v>0</v>
      </c>
      <c r="AU2652" s="25">
        <v>0</v>
      </c>
      <c r="AV2652" s="25">
        <v>0</v>
      </c>
      <c r="AW2652" s="25">
        <v>409.17</v>
      </c>
      <c r="AX2652" s="25">
        <v>0</v>
      </c>
      <c r="AY2652" s="25">
        <v>0</v>
      </c>
      <c r="AZ2652" s="108"/>
      <c r="BA2652" s="10"/>
      <c r="BB2652" s="10"/>
      <c r="BC2652" s="10"/>
      <c r="BD2652" s="10"/>
      <c r="BE2652" s="10"/>
      <c r="BF2652" s="10"/>
      <c r="BG2652" s="10"/>
      <c r="BH2652" s="10"/>
      <c r="BI2652" s="10"/>
      <c r="BJ2652" s="10"/>
      <c r="BK2652" s="10"/>
      <c r="BL2652" s="10"/>
      <c r="BM2652" s="10"/>
      <c r="BN2652" s="10"/>
      <c r="BO2652" s="10"/>
      <c r="BP2652" s="10"/>
      <c r="BQ2652" s="10"/>
      <c r="BR2652" s="10"/>
      <c r="BS2652" s="10"/>
      <c r="BT2652" s="10"/>
      <c r="BU2652" s="10"/>
      <c r="BV2652" s="10"/>
      <c r="BW2652" s="10"/>
      <c r="BX2652" s="10"/>
      <c r="BY2652" s="10"/>
      <c r="BZ2652" s="10"/>
      <c r="CA2652" s="10"/>
      <c r="CB2652" s="10"/>
      <c r="CC2652" s="10"/>
      <c r="CD2652" s="10"/>
      <c r="CE2652" s="10"/>
      <c r="CF2652" s="10"/>
      <c r="CG2652" s="10"/>
      <c r="CH2652" s="10"/>
      <c r="CI2652" s="10"/>
      <c r="CJ2652" s="10"/>
      <c r="CK2652" s="10"/>
      <c r="CL2652" s="10"/>
      <c r="CM2652" s="10"/>
      <c r="CN2652" s="10"/>
      <c r="CO2652" s="10"/>
      <c r="CP2652" s="10"/>
      <c r="CQ2652" s="10"/>
      <c r="CR2652" s="10"/>
      <c r="CS2652" s="10"/>
      <c r="CT2652" s="10"/>
      <c r="CU2652" s="10"/>
      <c r="CV2652" s="10"/>
      <c r="CW2652" s="10"/>
      <c r="CX2652" s="10"/>
      <c r="CY2652" s="10"/>
      <c r="CZ2652" s="10"/>
      <c r="DA2652" s="10"/>
      <c r="DB2652" s="10"/>
      <c r="DC2652" s="10"/>
      <c r="DD2652" s="10"/>
      <c r="DE2652" s="10"/>
      <c r="DF2652" s="10"/>
      <c r="DG2652" s="10"/>
      <c r="DH2652" s="10"/>
      <c r="DI2652" s="10"/>
      <c r="DJ2652" s="10"/>
      <c r="DK2652" s="10"/>
      <c r="DL2652" s="10"/>
      <c r="DM2652" s="10"/>
      <c r="DN2652" s="10"/>
      <c r="DO2652" s="10"/>
      <c r="DP2652" s="10"/>
      <c r="DQ2652" s="10"/>
      <c r="DR2652" s="10"/>
      <c r="DS2652" s="10"/>
    </row>
    <row r="2653" spans="1:123" s="101" customFormat="1" ht="10.95" customHeight="1" x14ac:dyDescent="0.25">
      <c r="A2653" s="75" t="s">
        <v>348</v>
      </c>
      <c r="B2653" s="95" t="str">
        <f t="shared" si="744"/>
        <v>Bud02 2020,6001,'xga001',0.00035292185636361</v>
      </c>
      <c r="C2653" s="96">
        <f t="shared" si="745"/>
        <v>2020</v>
      </c>
      <c r="D2653" s="96">
        <v>6001</v>
      </c>
      <c r="E2653" s="97" t="str">
        <f>IF(LEFT(H2653,1) = "x",H2653,F2653)</f>
        <v>xga001</v>
      </c>
      <c r="F2653" s="90">
        <v>555500</v>
      </c>
      <c r="G2653" s="98">
        <f>IF(""="",1,SUBSTITUTE(SUBSTITUTE("","xxp","xpp"),"xppm13","xppm08"))</f>
        <v>1</v>
      </c>
      <c r="H2653" s="98" t="str">
        <f>IF("xga001"="",1,"xga001")</f>
        <v>xga001</v>
      </c>
      <c r="I2653" s="98">
        <f>IF("E1z"="",1,IF(LEFT("E1z",1)&lt;&gt;"E","E1z",1))</f>
        <v>1</v>
      </c>
      <c r="J2653" s="98" t="str">
        <f>IF("E1z"="",1,IF(LEFT("E1z",1)="E","E1z",1))</f>
        <v>E1z</v>
      </c>
      <c r="K2653" s="99" t="s">
        <v>387</v>
      </c>
      <c r="L2653" s="91">
        <v>6001</v>
      </c>
      <c r="M2653" s="100" t="str">
        <f>IF(LEFT($G2653,4)="xppm","*","")</f>
        <v/>
      </c>
      <c r="N2653" s="101" t="str">
        <f>UPPER(TRIM("          BAD DEBT"))</f>
        <v>BAD DEBT</v>
      </c>
      <c r="P2653" s="102" t="s">
        <v>388</v>
      </c>
      <c r="R2653" s="109">
        <f>IFERROR(IF(1*AB2653&gt;0,AB2653,V2653),V2653)</f>
        <v>3.5292185636360976E-4</v>
      </c>
      <c r="S2653" s="108"/>
      <c r="T2653" s="101">
        <f>IFERROR(IF(LEFT($G2653,4)="xppm",AD2653/VLOOKUP($G2653,$K$11:$Z$28,T$1,0),IF(LEFT($J2653,1)="E",AD2653/VLOOKUP($J2653,$K$11:$Z$28,T$1,0),AD2653/T$6)),"")</f>
        <v>3.5378980375042166E-4</v>
      </c>
      <c r="V2653" s="101">
        <f>IFERROR(IF(LEFT($G2653,4)="xppm",AF2653/VLOOKUP($G2653,$K$11:$Z$28,V$1,0),IF(LEFT($J2653,1)="E",AF2653/VLOOKUP($J2653,$K$11:$Z$28,V$1,0),AF2653/V$6)),"")</f>
        <v>3.5292185636360976E-4</v>
      </c>
      <c r="X2653" s="101">
        <f>IFERROR(IF(LEFT($G2653,4)="xppm",AH2653/VLOOKUP($G2653,$K$11:$Z$28,X$1,0),IF(LEFT($J2653,1)="E",AH2653/VLOOKUP($J2653,$K$11:$Z$28,X$1,0),AH2653/X$6)),"")</f>
        <v>1.6539647080050251E-4</v>
      </c>
      <c r="Z2653" s="101">
        <f>IFERROR(IF(LEFT($G2653,4)="xppm",AJ2653/VLOOKUP($G2653,$K$11:$Z$28,Z$1,0),IF(LEFT($J2653,1)="E",AJ2653/VLOOKUP($J2653,$K$11:$Z$28,Z$1,0),AJ2653/Z$6)),"")</f>
        <v>3.7495271596148808E-4</v>
      </c>
      <c r="AA2653" s="108"/>
      <c r="AB2653" s="99" t="str">
        <f>IFERROR(IF(LEFT($G2653,4)="xppm",AL2653/VLOOKUP($G2653,$K$11:$Z$28,AB$1,0),IF(LEFT($J2653,1)="E",AL2653/VLOOKUP($J2653,$K$11:$AB$28,AB$1,0),AL2653/AB$6)),"")</f>
        <v/>
      </c>
      <c r="AC2653" s="110"/>
      <c r="AD2653" s="14">
        <v>39213.86</v>
      </c>
      <c r="AE2653" s="14"/>
      <c r="AF2653" s="14">
        <v>117647.79</v>
      </c>
      <c r="AG2653" s="14"/>
      <c r="AH2653" s="14">
        <v>59975.93</v>
      </c>
      <c r="AI2653" s="14"/>
      <c r="AJ2653" s="14">
        <v>158189.50722900001</v>
      </c>
      <c r="AK2653" s="65"/>
      <c r="AL2653" s="14">
        <v>0</v>
      </c>
      <c r="AM2653" s="65"/>
      <c r="AN2653" s="25">
        <v>10505.34</v>
      </c>
      <c r="AO2653" s="25">
        <v>10520.8</v>
      </c>
      <c r="AP2653" s="25">
        <v>10097.709999999999</v>
      </c>
      <c r="AQ2653" s="25">
        <v>13495.88</v>
      </c>
      <c r="AR2653" s="25">
        <v>12289.46</v>
      </c>
      <c r="AS2653" s="25">
        <v>13654.32</v>
      </c>
      <c r="AT2653" s="25">
        <v>13365.83</v>
      </c>
      <c r="AU2653" s="25">
        <v>13247.25</v>
      </c>
      <c r="AV2653" s="25">
        <v>12381.19</v>
      </c>
      <c r="AW2653" s="25">
        <v>12414.08</v>
      </c>
      <c r="AX2653" s="25">
        <v>13301.32</v>
      </c>
      <c r="AY2653" s="25">
        <v>13498.46</v>
      </c>
      <c r="AZ2653" s="108"/>
      <c r="BA2653" s="10"/>
      <c r="BB2653" s="10"/>
      <c r="BC2653" s="10"/>
      <c r="BD2653" s="10"/>
      <c r="BE2653" s="10"/>
      <c r="BF2653" s="10"/>
      <c r="BG2653" s="10"/>
      <c r="BH2653" s="10"/>
      <c r="BI2653" s="10"/>
      <c r="BJ2653" s="10"/>
      <c r="BK2653" s="10"/>
      <c r="BL2653" s="10"/>
      <c r="BM2653" s="10"/>
      <c r="BN2653" s="10"/>
      <c r="BO2653" s="10"/>
      <c r="BP2653" s="10"/>
      <c r="BQ2653" s="10"/>
      <c r="BR2653" s="10"/>
      <c r="BS2653" s="10"/>
      <c r="BT2653" s="10"/>
      <c r="BU2653" s="10"/>
      <c r="BV2653" s="10"/>
      <c r="BW2653" s="10"/>
      <c r="BX2653" s="10"/>
      <c r="BY2653" s="10"/>
      <c r="BZ2653" s="10"/>
      <c r="CA2653" s="10"/>
      <c r="CB2653" s="10"/>
      <c r="CC2653" s="10"/>
      <c r="CD2653" s="10"/>
      <c r="CE2653" s="10"/>
      <c r="CF2653" s="10"/>
      <c r="CG2653" s="10"/>
      <c r="CH2653" s="10"/>
      <c r="CI2653" s="10"/>
      <c r="CJ2653" s="10"/>
      <c r="CK2653" s="10"/>
      <c r="CL2653" s="10"/>
      <c r="CM2653" s="10"/>
      <c r="CN2653" s="10"/>
      <c r="CO2653" s="10"/>
      <c r="CP2653" s="10"/>
      <c r="CQ2653" s="10"/>
      <c r="CR2653" s="10"/>
      <c r="CS2653" s="10"/>
      <c r="CT2653" s="10"/>
      <c r="CU2653" s="10"/>
      <c r="CV2653" s="10"/>
      <c r="CW2653" s="10"/>
      <c r="CX2653" s="10"/>
      <c r="CY2653" s="10"/>
      <c r="CZ2653" s="10"/>
      <c r="DA2653" s="10"/>
      <c r="DB2653" s="10"/>
      <c r="DC2653" s="10"/>
      <c r="DD2653" s="10"/>
      <c r="DE2653" s="10"/>
      <c r="DF2653" s="10"/>
      <c r="DG2653" s="10"/>
      <c r="DH2653" s="10"/>
      <c r="DI2653" s="10"/>
      <c r="DJ2653" s="10"/>
      <c r="DK2653" s="10"/>
      <c r="DL2653" s="10"/>
      <c r="DM2653" s="10"/>
      <c r="DN2653" s="10"/>
      <c r="DO2653" s="10"/>
      <c r="DP2653" s="10"/>
      <c r="DQ2653" s="10"/>
      <c r="DR2653" s="10"/>
      <c r="DS2653" s="10"/>
    </row>
    <row r="2654" spans="1:123" s="101" customFormat="1" ht="10.95" customHeight="1" x14ac:dyDescent="0.25">
      <c r="A2654" s="75" t="s">
        <v>348</v>
      </c>
      <c r="B2654" s="95" t="str">
        <f t="shared" si="744"/>
        <v>Bud02 2020,6001,'556000',39140.3455555556</v>
      </c>
      <c r="C2654" s="96">
        <f t="shared" si="745"/>
        <v>2020</v>
      </c>
      <c r="D2654" s="96">
        <v>6001</v>
      </c>
      <c r="E2654" s="97">
        <f>IF(LEFT(H2654,1) = "x",H2654,F2654)</f>
        <v>556000</v>
      </c>
      <c r="F2654" s="90">
        <v>556000</v>
      </c>
      <c r="G2654" s="98">
        <f>IF(""="",1,SUBSTITUTE(SUBSTITUTE("","xxp","xpp"),"xppm13","xppm08"))</f>
        <v>1</v>
      </c>
      <c r="H2654" s="98">
        <f>IF(""="",1,"")</f>
        <v>1</v>
      </c>
      <c r="I2654" s="98">
        <f>IF(""="",1,IF(LEFT("",1)&lt;&gt;"E","",1))</f>
        <v>1</v>
      </c>
      <c r="J2654" s="98">
        <f>IF(""="",1,IF(LEFT("",1)="E","",1))</f>
        <v>1</v>
      </c>
      <c r="K2654" s="99" t="s">
        <v>389</v>
      </c>
      <c r="L2654" s="91">
        <v>6001</v>
      </c>
      <c r="M2654" s="100" t="str">
        <f>IF(LEFT($G2654,4)="xppm","*","")</f>
        <v/>
      </c>
      <c r="N2654" s="101" t="str">
        <f>UPPER(TRIM("          MEDICAID BED TAX"))</f>
        <v>MEDICAID BED TAX</v>
      </c>
      <c r="P2654" s="102" t="s">
        <v>356</v>
      </c>
      <c r="R2654" s="109">
        <f>IFERROR(IF(1*AB2654&gt;0,AB2654,V2654),V2654)</f>
        <v>39140.345555555556</v>
      </c>
      <c r="S2654" s="108"/>
      <c r="T2654" s="101">
        <f>IFERROR(IF(LEFT($G2654,4)="xppm",AD2654/VLOOKUP($G2654,$K$11:$Z$28,T$1,0),IF(LEFT($J2654,1)="E",AD2654/VLOOKUP($J2654,$K$11:$Z$28,T$1,0),AD2654/T$6)),"")</f>
        <v>39281.79</v>
      </c>
      <c r="V2654" s="101">
        <f>IFERROR(IF(LEFT($G2654,4)="xppm",AF2654/VLOOKUP($G2654,$K$11:$Z$28,V$1,0),IF(LEFT($J2654,1)="E",AF2654/VLOOKUP($J2654,$K$11:$Z$28,V$1,0),AF2654/V$6)),"")</f>
        <v>39140.345555555556</v>
      </c>
      <c r="X2654" s="101">
        <f>IFERROR(IF(LEFT($G2654,4)="xppm",AH2654/VLOOKUP($G2654,$K$11:$Z$28,X$1,0),IF(LEFT($J2654,1)="E",AH2654/VLOOKUP($J2654,$K$11:$Z$28,X$1,0),AH2654/X$6)),"")</f>
        <v>19904.061666666665</v>
      </c>
      <c r="Z2654" s="101">
        <f>IFERROR(IF(LEFT($G2654,4)="xppm",AJ2654/VLOOKUP($G2654,$K$11:$Z$28,Z$1,0),IF(LEFT($J2654,1)="E",AJ2654/VLOOKUP($J2654,$K$11:$Z$28,Z$1,0),AJ2654/Z$6)),"")</f>
        <v>38856.79</v>
      </c>
      <c r="AA2654" s="108"/>
      <c r="AB2654" s="99">
        <f>IFERROR(IF(LEFT($G2654,4)="xppm",AL2654/VLOOKUP($G2654,$K$11:$Z$28,AB$1,0),IF(LEFT($J2654,1)="E",AL2654/VLOOKUP($J2654,$K$11:$AB$28,AB$1,0),AL2654/AB$6)),"")</f>
        <v>0</v>
      </c>
      <c r="AC2654" s="110"/>
      <c r="AD2654" s="14">
        <v>117845.37</v>
      </c>
      <c r="AE2654" s="14"/>
      <c r="AF2654" s="14">
        <v>352263.11</v>
      </c>
      <c r="AG2654" s="14"/>
      <c r="AH2654" s="14">
        <v>238848.74</v>
      </c>
      <c r="AI2654" s="14"/>
      <c r="AJ2654" s="14">
        <v>466281.48</v>
      </c>
      <c r="AK2654" s="65"/>
      <c r="AL2654" s="14">
        <v>0</v>
      </c>
      <c r="AM2654" s="65"/>
      <c r="AN2654" s="25">
        <v>39161.33</v>
      </c>
      <c r="AO2654" s="25">
        <v>39161.339999999997</v>
      </c>
      <c r="AP2654" s="25">
        <v>43042.080000000002</v>
      </c>
      <c r="AQ2654" s="25">
        <v>38310</v>
      </c>
      <c r="AR2654" s="25">
        <v>39403.58</v>
      </c>
      <c r="AS2654" s="25">
        <v>38856.79</v>
      </c>
      <c r="AT2654" s="25">
        <v>39282.46</v>
      </c>
      <c r="AU2654" s="25">
        <v>39283.120000000003</v>
      </c>
      <c r="AV2654" s="25">
        <v>39281.79</v>
      </c>
      <c r="AW2654" s="25">
        <v>39281.79</v>
      </c>
      <c r="AX2654" s="25">
        <v>39281.79</v>
      </c>
      <c r="AY2654" s="25">
        <v>39281.79</v>
      </c>
      <c r="AZ2654" s="108"/>
      <c r="BA2654" s="10"/>
      <c r="BB2654" s="10"/>
      <c r="BC2654" s="10"/>
      <c r="BD2654" s="10"/>
      <c r="BE2654" s="10"/>
      <c r="BF2654" s="10"/>
      <c r="BG2654" s="10"/>
      <c r="BH2654" s="10"/>
      <c r="BI2654" s="10"/>
      <c r="BJ2654" s="10"/>
      <c r="BK2654" s="10"/>
      <c r="BL2654" s="10"/>
      <c r="BM2654" s="10"/>
      <c r="BN2654" s="10"/>
      <c r="BO2654" s="10"/>
      <c r="BP2654" s="10"/>
      <c r="BQ2654" s="10"/>
      <c r="BR2654" s="10"/>
      <c r="BS2654" s="10"/>
      <c r="BT2654" s="10"/>
      <c r="BU2654" s="10"/>
      <c r="BV2654" s="10"/>
      <c r="BW2654" s="10"/>
      <c r="BX2654" s="10"/>
      <c r="BY2654" s="10"/>
      <c r="BZ2654" s="10"/>
      <c r="CA2654" s="10"/>
      <c r="CB2654" s="10"/>
      <c r="CC2654" s="10"/>
      <c r="CD2654" s="10"/>
      <c r="CE2654" s="10"/>
      <c r="CF2654" s="10"/>
      <c r="CG2654" s="10"/>
      <c r="CH2654" s="10"/>
      <c r="CI2654" s="10"/>
      <c r="CJ2654" s="10"/>
      <c r="CK2654" s="10"/>
      <c r="CL2654" s="10"/>
      <c r="CM2654" s="10"/>
      <c r="CN2654" s="10"/>
      <c r="CO2654" s="10"/>
      <c r="CP2654" s="10"/>
      <c r="CQ2654" s="10"/>
      <c r="CR2654" s="10"/>
      <c r="CS2654" s="10"/>
      <c r="CT2654" s="10"/>
      <c r="CU2654" s="10"/>
      <c r="CV2654" s="10"/>
      <c r="CW2654" s="10"/>
      <c r="CX2654" s="10"/>
      <c r="CY2654" s="10"/>
      <c r="CZ2654" s="10"/>
      <c r="DA2654" s="10"/>
      <c r="DB2654" s="10"/>
      <c r="DC2654" s="10"/>
      <c r="DD2654" s="10"/>
      <c r="DE2654" s="10"/>
      <c r="DF2654" s="10"/>
      <c r="DG2654" s="10"/>
      <c r="DH2654" s="10"/>
      <c r="DI2654" s="10"/>
      <c r="DJ2654" s="10"/>
      <c r="DK2654" s="10"/>
      <c r="DL2654" s="10"/>
      <c r="DM2654" s="10"/>
      <c r="DN2654" s="10"/>
      <c r="DO2654" s="10"/>
      <c r="DP2654" s="10"/>
      <c r="DQ2654" s="10"/>
      <c r="DR2654" s="10"/>
      <c r="DS2654" s="10"/>
    </row>
    <row r="2655" spans="1:123" ht="4.05" customHeight="1" x14ac:dyDescent="0.25">
      <c r="A2655" s="75" t="s">
        <v>348</v>
      </c>
      <c r="E2655" s="111"/>
      <c r="F2655" s="112"/>
      <c r="T2655" s="25"/>
      <c r="U2655" s="25"/>
      <c r="V2655" s="25"/>
      <c r="W2655" s="25"/>
      <c r="X2655" s="25"/>
      <c r="Y2655" s="25"/>
      <c r="Z2655" s="25"/>
      <c r="AA2655" s="25"/>
      <c r="AB2655" s="14"/>
      <c r="AC2655" s="14"/>
    </row>
    <row r="2656" spans="1:123" s="86" customFormat="1" ht="15" customHeight="1" x14ac:dyDescent="0.25">
      <c r="A2656" s="75" t="s">
        <v>348</v>
      </c>
      <c r="B2656" s="80"/>
      <c r="C2656" s="80"/>
      <c r="D2656" s="80"/>
      <c r="E2656" s="81"/>
      <c r="F2656" s="82"/>
      <c r="G2656" s="81"/>
      <c r="H2656" s="81"/>
      <c r="I2656" s="81"/>
      <c r="J2656" s="81"/>
      <c r="K2656" s="81"/>
      <c r="L2656" s="83">
        <f>L2657</f>
        <v>6001</v>
      </c>
      <c r="M2656" s="84" t="s">
        <v>390</v>
      </c>
      <c r="N2656" s="84"/>
      <c r="O2656" s="84"/>
      <c r="P2656" s="84"/>
      <c r="Q2656" s="84"/>
      <c r="R2656" s="84"/>
      <c r="S2656" s="84"/>
      <c r="T2656" s="84"/>
      <c r="U2656" s="84"/>
      <c r="V2656" s="84"/>
      <c r="W2656" s="84"/>
      <c r="X2656" s="84"/>
      <c r="Y2656" s="84"/>
      <c r="Z2656" s="84"/>
      <c r="AA2656" s="84"/>
      <c r="AB2656" s="81"/>
      <c r="AC2656" s="81"/>
      <c r="AD2656" s="14"/>
      <c r="AE2656" s="14"/>
      <c r="AF2656" s="14"/>
      <c r="AG2656" s="14"/>
      <c r="AH2656" s="14"/>
      <c r="AI2656" s="14"/>
      <c r="AJ2656" s="14"/>
      <c r="AK2656" s="14"/>
      <c r="AL2656" s="14"/>
      <c r="AM2656" s="14"/>
      <c r="AN2656" s="85"/>
      <c r="AO2656" s="85"/>
      <c r="AP2656" s="85"/>
      <c r="AQ2656" s="85"/>
      <c r="AR2656" s="85"/>
      <c r="AS2656" s="85"/>
      <c r="AT2656" s="85"/>
      <c r="AU2656" s="85"/>
      <c r="AV2656" s="85"/>
      <c r="AW2656" s="85"/>
      <c r="AX2656" s="85"/>
      <c r="AY2656" s="85"/>
      <c r="AZ2656" s="84"/>
      <c r="BA2656" s="10"/>
      <c r="BB2656" s="10"/>
      <c r="BC2656" s="10"/>
      <c r="BD2656" s="10"/>
      <c r="BE2656" s="10"/>
      <c r="BF2656" s="10"/>
      <c r="BG2656" s="10"/>
      <c r="BH2656" s="10"/>
      <c r="BI2656" s="10"/>
      <c r="BJ2656" s="10"/>
      <c r="BK2656" s="10"/>
      <c r="BL2656" s="10"/>
      <c r="BM2656" s="10"/>
      <c r="BN2656" s="10"/>
      <c r="BO2656" s="10"/>
      <c r="BP2656" s="10"/>
      <c r="BQ2656" s="10"/>
      <c r="BR2656" s="10"/>
      <c r="BS2656" s="10"/>
      <c r="BT2656" s="10"/>
      <c r="BU2656" s="10"/>
      <c r="BV2656" s="10"/>
      <c r="BW2656" s="10"/>
      <c r="BX2656" s="10"/>
      <c r="BY2656" s="10"/>
      <c r="BZ2656" s="10"/>
      <c r="CA2656" s="10"/>
      <c r="CB2656" s="10"/>
      <c r="CC2656" s="10"/>
      <c r="CD2656" s="10"/>
      <c r="CE2656" s="10"/>
      <c r="CF2656" s="10"/>
      <c r="CG2656" s="10"/>
      <c r="CH2656" s="10"/>
      <c r="CI2656" s="10"/>
      <c r="CJ2656" s="10"/>
      <c r="CK2656" s="10"/>
      <c r="CL2656" s="10"/>
      <c r="CM2656" s="10"/>
      <c r="CN2656" s="10"/>
      <c r="CO2656" s="10"/>
      <c r="CP2656" s="10"/>
      <c r="CQ2656" s="10"/>
      <c r="CR2656" s="10"/>
      <c r="CS2656" s="10"/>
      <c r="CT2656" s="10"/>
      <c r="CU2656" s="10"/>
      <c r="CV2656" s="10"/>
      <c r="CW2656" s="10"/>
      <c r="CX2656" s="10"/>
      <c r="CY2656" s="10"/>
      <c r="CZ2656" s="10"/>
      <c r="DA2656" s="10"/>
      <c r="DB2656" s="10"/>
      <c r="DC2656" s="10"/>
      <c r="DD2656" s="10"/>
      <c r="DE2656" s="10"/>
      <c r="DF2656" s="10"/>
      <c r="DG2656" s="10"/>
      <c r="DH2656" s="10"/>
      <c r="DI2656" s="10"/>
      <c r="DJ2656" s="10"/>
      <c r="DK2656" s="10"/>
      <c r="DL2656" s="10"/>
      <c r="DM2656" s="10"/>
      <c r="DN2656" s="10"/>
      <c r="DO2656" s="10"/>
      <c r="DP2656" s="10"/>
      <c r="DQ2656" s="10"/>
      <c r="DR2656" s="10"/>
      <c r="DS2656" s="10"/>
    </row>
    <row r="2657" spans="1:123" s="101" customFormat="1" ht="10.95" customHeight="1" x14ac:dyDescent="0.25">
      <c r="A2657" s="75" t="s">
        <v>348</v>
      </c>
      <c r="B2657" s="95" t="str">
        <f t="shared" ref="B2657:B2659" si="746">IF(E2657&gt;0,"Bud02 " &amp; C2657 &amp;","&amp;D2657&amp;",'"&amp;E2657&amp;"',"&amp;1*R2657)</f>
        <v>Bud02 2020,6001,'557500',17100</v>
      </c>
      <c r="C2657" s="96">
        <f t="shared" ref="C2657:C2659" si="747">$E$5</f>
        <v>2020</v>
      </c>
      <c r="D2657" s="96">
        <v>6001</v>
      </c>
      <c r="E2657" s="97">
        <f>IF(LEFT(H2657,1) = "x",H2657,F2657)</f>
        <v>557500</v>
      </c>
      <c r="F2657" s="90">
        <v>557500</v>
      </c>
      <c r="G2657" s="98">
        <f>IF(""="",1,SUBSTITUTE(SUBSTITUTE("","xxp","xpp"),"xppm13","xppm08"))</f>
        <v>1</v>
      </c>
      <c r="H2657" s="98">
        <f>IF(""="",1,"")</f>
        <v>1</v>
      </c>
      <c r="I2657" s="98">
        <f>IF(""="",1,IF(LEFT("",1)&lt;&gt;"E","",1))</f>
        <v>1</v>
      </c>
      <c r="J2657" s="98">
        <f>IF(""="",1,IF(LEFT("",1)="E","",1))</f>
        <v>1</v>
      </c>
      <c r="K2657" s="99" t="s">
        <v>391</v>
      </c>
      <c r="L2657" s="91">
        <v>6001</v>
      </c>
      <c r="M2657" s="100" t="str">
        <f>IF(LEFT($G2657,4)="xppm","*","")</f>
        <v/>
      </c>
      <c r="N2657" s="101" t="str">
        <f>UPPER(TRIM("          REAL ESTATE TAXES"))</f>
        <v>REAL ESTATE TAXES</v>
      </c>
      <c r="P2657" s="102" t="s">
        <v>356</v>
      </c>
      <c r="R2657" s="109">
        <f>IFERROR(IF(1*AB2657&gt;0,AB2657,V2657),V2657)</f>
        <v>17100</v>
      </c>
      <c r="S2657" s="108"/>
      <c r="T2657" s="101">
        <f>IFERROR(IF(LEFT($G2657,4)="xppm",AD2657/VLOOKUP($G2657,$K$11:$Z$28,T$1,0),IF(LEFT($J2657,1)="E",AD2657/VLOOKUP($J2657,$K$11:$Z$28,T$1,0),AD2657/T$6)),"")</f>
        <v>17100</v>
      </c>
      <c r="V2657" s="101">
        <f>IFERROR(IF(LEFT($G2657,4)="xppm",AF2657/VLOOKUP($G2657,$K$11:$Z$28,V$1,0),IF(LEFT($J2657,1)="E",AF2657/VLOOKUP($J2657,$K$11:$Z$28,V$1,0),AF2657/V$6)),"")</f>
        <v>17100</v>
      </c>
      <c r="X2657" s="101">
        <f>IFERROR(IF(LEFT($G2657,4)="xppm",AH2657/VLOOKUP($G2657,$K$11:$Z$28,X$1,0),IF(LEFT($J2657,1)="E",AH2657/VLOOKUP($J2657,$K$11:$Z$28,X$1,0),AH2657/X$6)),"")</f>
        <v>5030.5649999999996</v>
      </c>
      <c r="Z2657" s="101">
        <f>IFERROR(IF(LEFT($G2657,4)="xppm",AJ2657/VLOOKUP($G2657,$K$11:$Z$28,Z$1,0),IF(LEFT($J2657,1)="E",AJ2657/VLOOKUP($J2657,$K$11:$Z$28,Z$1,0),AJ2657/Z$6)),"")</f>
        <v>17100</v>
      </c>
      <c r="AA2657" s="108"/>
      <c r="AB2657" s="99">
        <f>IFERROR(IF(LEFT($G2657,4)="xppm",AL2657/VLOOKUP($G2657,$K$11:$Z$28,AB$1,0),IF(LEFT($J2657,1)="E",AL2657/VLOOKUP($J2657,$K$11:$AB$28,AB$1,0),AL2657/AB$6)),"")</f>
        <v>0</v>
      </c>
      <c r="AC2657" s="110"/>
      <c r="AD2657" s="14">
        <v>51300</v>
      </c>
      <c r="AE2657" s="14"/>
      <c r="AF2657" s="14">
        <v>153900</v>
      </c>
      <c r="AG2657" s="14"/>
      <c r="AH2657" s="14">
        <v>60366.78</v>
      </c>
      <c r="AI2657" s="14"/>
      <c r="AJ2657" s="14">
        <v>205200</v>
      </c>
      <c r="AK2657" s="65"/>
      <c r="AL2657" s="14">
        <v>0</v>
      </c>
      <c r="AM2657" s="65"/>
      <c r="AN2657" s="25">
        <v>0</v>
      </c>
      <c r="AO2657" s="25">
        <v>0</v>
      </c>
      <c r="AP2657" s="25">
        <v>60366.78</v>
      </c>
      <c r="AQ2657" s="25">
        <v>17100</v>
      </c>
      <c r="AR2657" s="25">
        <v>17100</v>
      </c>
      <c r="AS2657" s="25">
        <v>17100</v>
      </c>
      <c r="AT2657" s="25">
        <v>17100</v>
      </c>
      <c r="AU2657" s="25">
        <v>17100</v>
      </c>
      <c r="AV2657" s="25">
        <v>17100</v>
      </c>
      <c r="AW2657" s="25">
        <v>17100</v>
      </c>
      <c r="AX2657" s="25">
        <v>17100</v>
      </c>
      <c r="AY2657" s="25">
        <v>17100</v>
      </c>
      <c r="AZ2657" s="108"/>
      <c r="BA2657" s="10"/>
      <c r="BB2657" s="10"/>
      <c r="BC2657" s="10"/>
      <c r="BD2657" s="10"/>
      <c r="BE2657" s="10"/>
      <c r="BF2657" s="10"/>
      <c r="BG2657" s="10"/>
      <c r="BH2657" s="10"/>
      <c r="BI2657" s="10"/>
      <c r="BJ2657" s="10"/>
      <c r="BK2657" s="10"/>
      <c r="BL2657" s="10"/>
      <c r="BM2657" s="10"/>
      <c r="BN2657" s="10"/>
      <c r="BO2657" s="10"/>
      <c r="BP2657" s="10"/>
      <c r="BQ2657" s="10"/>
      <c r="BR2657" s="10"/>
      <c r="BS2657" s="10"/>
      <c r="BT2657" s="10"/>
      <c r="BU2657" s="10"/>
      <c r="BV2657" s="10"/>
      <c r="BW2657" s="10"/>
      <c r="BX2657" s="10"/>
      <c r="BY2657" s="10"/>
      <c r="BZ2657" s="10"/>
      <c r="CA2657" s="10"/>
      <c r="CB2657" s="10"/>
      <c r="CC2657" s="10"/>
      <c r="CD2657" s="10"/>
      <c r="CE2657" s="10"/>
      <c r="CF2657" s="10"/>
      <c r="CG2657" s="10"/>
      <c r="CH2657" s="10"/>
      <c r="CI2657" s="10"/>
      <c r="CJ2657" s="10"/>
      <c r="CK2657" s="10"/>
      <c r="CL2657" s="10"/>
      <c r="CM2657" s="10"/>
      <c r="CN2657" s="10"/>
      <c r="CO2657" s="10"/>
      <c r="CP2657" s="10"/>
      <c r="CQ2657" s="10"/>
      <c r="CR2657" s="10"/>
      <c r="CS2657" s="10"/>
      <c r="CT2657" s="10"/>
      <c r="CU2657" s="10"/>
      <c r="CV2657" s="10"/>
      <c r="CW2657" s="10"/>
      <c r="CX2657" s="10"/>
      <c r="CY2657" s="10"/>
      <c r="CZ2657" s="10"/>
      <c r="DA2657" s="10"/>
      <c r="DB2657" s="10"/>
      <c r="DC2657" s="10"/>
      <c r="DD2657" s="10"/>
      <c r="DE2657" s="10"/>
      <c r="DF2657" s="10"/>
      <c r="DG2657" s="10"/>
      <c r="DH2657" s="10"/>
      <c r="DI2657" s="10"/>
      <c r="DJ2657" s="10"/>
      <c r="DK2657" s="10"/>
      <c r="DL2657" s="10"/>
      <c r="DM2657" s="10"/>
      <c r="DN2657" s="10"/>
      <c r="DO2657" s="10"/>
      <c r="DP2657" s="10"/>
      <c r="DQ2657" s="10"/>
      <c r="DR2657" s="10"/>
      <c r="DS2657" s="10"/>
    </row>
    <row r="2658" spans="1:123" s="101" customFormat="1" ht="10.95" customHeight="1" x14ac:dyDescent="0.25">
      <c r="A2658" s="75" t="s">
        <v>348</v>
      </c>
      <c r="B2658" s="95" t="str">
        <f t="shared" si="746"/>
        <v>Bud02 2020,6001,'558000',6609.21888888889</v>
      </c>
      <c r="C2658" s="96">
        <f t="shared" si="747"/>
        <v>2020</v>
      </c>
      <c r="D2658" s="96">
        <v>6001</v>
      </c>
      <c r="E2658" s="97">
        <f>IF(LEFT(H2658,1) = "x",H2658,F2658)</f>
        <v>558000</v>
      </c>
      <c r="F2658" s="90">
        <v>558000</v>
      </c>
      <c r="G2658" s="98">
        <f>IF(""="",1,SUBSTITUTE(SUBSTITUTE("","xxp","xpp"),"xppm13","xppm08"))</f>
        <v>1</v>
      </c>
      <c r="H2658" s="98">
        <f>IF(""="",1,"")</f>
        <v>1</v>
      </c>
      <c r="I2658" s="98">
        <f>IF(""="",1,IF(LEFT("",1)&lt;&gt;"E","",1))</f>
        <v>1</v>
      </c>
      <c r="J2658" s="98">
        <f>IF(""="",1,IF(LEFT("",1)="E","",1))</f>
        <v>1</v>
      </c>
      <c r="K2658" s="99" t="s">
        <v>392</v>
      </c>
      <c r="L2658" s="91">
        <v>6001</v>
      </c>
      <c r="M2658" s="100" t="str">
        <f>IF(LEFT($G2658,4)="xppm","*","")</f>
        <v/>
      </c>
      <c r="N2658" s="101" t="str">
        <f>UPPER(TRIM("          INSURANCE - GENERAL LIABILITY"))</f>
        <v>INSURANCE - GENERAL LIABILITY</v>
      </c>
      <c r="P2658" s="102" t="s">
        <v>359</v>
      </c>
      <c r="R2658" s="109">
        <f>IFERROR(IF(1*AB2658&gt;0,AB2658,V2658),V2658)</f>
        <v>6609.2188888888886</v>
      </c>
      <c r="S2658" s="108"/>
      <c r="T2658" s="101">
        <f>IFERROR(IF(LEFT($G2658,4)="xppm",AD2658/VLOOKUP($G2658,$K$11:$Z$28,T$1,0),IF(LEFT($J2658,1)="E",AD2658/VLOOKUP($J2658,$K$11:$Z$28,T$1,0),AD2658/T$6)),"")</f>
        <v>7003.706666666666</v>
      </c>
      <c r="V2658" s="101">
        <f>IFERROR(IF(LEFT($G2658,4)="xppm",AF2658/VLOOKUP($G2658,$K$11:$Z$28,V$1,0),IF(LEFT($J2658,1)="E",AF2658/VLOOKUP($J2658,$K$11:$Z$28,V$1,0),AF2658/V$6)),"")</f>
        <v>6609.2188888888886</v>
      </c>
      <c r="X2658" s="101">
        <f>IFERROR(IF(LEFT($G2658,4)="xppm",AH2658/VLOOKUP($G2658,$K$11:$Z$28,X$1,0),IF(LEFT($J2658,1)="E",AH2658/VLOOKUP($J2658,$K$11:$Z$28,X$1,0),AH2658/X$6)),"")</f>
        <v>3593.5541666666668</v>
      </c>
      <c r="Z2658" s="101">
        <f>IFERROR(IF(LEFT($G2658,4)="xppm",AJ2658/VLOOKUP($G2658,$K$11:$Z$28,Z$1,0),IF(LEFT($J2658,1)="E",AJ2658/VLOOKUP($J2658,$K$11:$Z$28,Z$1,0),AJ2658/Z$6)),"")</f>
        <v>6431.7975000000006</v>
      </c>
      <c r="AA2658" s="108"/>
      <c r="AB2658" s="99">
        <f>IFERROR(IF(LEFT($G2658,4)="xppm",AL2658/VLOOKUP($G2658,$K$11:$Z$28,AB$1,0),IF(LEFT($J2658,1)="E",AL2658/VLOOKUP($J2658,$K$11:$AB$28,AB$1,0),AL2658/AB$6)),"")</f>
        <v>0</v>
      </c>
      <c r="AC2658" s="110"/>
      <c r="AD2658" s="14">
        <v>21011.119999999999</v>
      </c>
      <c r="AE2658" s="14"/>
      <c r="AF2658" s="14">
        <v>59482.97</v>
      </c>
      <c r="AG2658" s="14"/>
      <c r="AH2658" s="14">
        <v>43122.65</v>
      </c>
      <c r="AI2658" s="14"/>
      <c r="AJ2658" s="14">
        <v>77181.570000000007</v>
      </c>
      <c r="AK2658" s="65"/>
      <c r="AL2658" s="14">
        <v>0</v>
      </c>
      <c r="AM2658" s="65"/>
      <c r="AN2658" s="25">
        <v>693.19</v>
      </c>
      <c r="AO2658" s="25">
        <v>693.19</v>
      </c>
      <c r="AP2658" s="25">
        <v>34893.19</v>
      </c>
      <c r="AQ2658" s="25">
        <v>6393.19</v>
      </c>
      <c r="AR2658" s="25">
        <v>6393.19</v>
      </c>
      <c r="AS2658" s="25">
        <v>6393.16</v>
      </c>
      <c r="AT2658" s="25">
        <v>6444.67</v>
      </c>
      <c r="AU2658" s="25">
        <v>6423.82</v>
      </c>
      <c r="AV2658" s="25">
        <v>6423.82</v>
      </c>
      <c r="AW2658" s="25">
        <v>7666.05</v>
      </c>
      <c r="AX2658" s="25">
        <v>6672.53</v>
      </c>
      <c r="AY2658" s="25">
        <v>6672.54</v>
      </c>
      <c r="AZ2658" s="108"/>
      <c r="BA2658" s="10"/>
      <c r="BB2658" s="10"/>
      <c r="BC2658" s="10"/>
      <c r="BD2658" s="10"/>
      <c r="BE2658" s="10"/>
      <c r="BF2658" s="10"/>
      <c r="BG2658" s="10"/>
      <c r="BH2658" s="10"/>
      <c r="BI2658" s="10"/>
      <c r="BJ2658" s="10"/>
      <c r="BK2658" s="10"/>
      <c r="BL2658" s="10"/>
      <c r="BM2658" s="10"/>
      <c r="BN2658" s="10"/>
      <c r="BO2658" s="10"/>
      <c r="BP2658" s="10"/>
      <c r="BQ2658" s="10"/>
      <c r="BR2658" s="10"/>
      <c r="BS2658" s="10"/>
      <c r="BT2658" s="10"/>
      <c r="BU2658" s="10"/>
      <c r="BV2658" s="10"/>
      <c r="BW2658" s="10"/>
      <c r="BX2658" s="10"/>
      <c r="BY2658" s="10"/>
      <c r="BZ2658" s="10"/>
      <c r="CA2658" s="10"/>
      <c r="CB2658" s="10"/>
      <c r="CC2658" s="10"/>
      <c r="CD2658" s="10"/>
      <c r="CE2658" s="10"/>
      <c r="CF2658" s="10"/>
      <c r="CG2658" s="10"/>
      <c r="CH2658" s="10"/>
      <c r="CI2658" s="10"/>
      <c r="CJ2658" s="10"/>
      <c r="CK2658" s="10"/>
      <c r="CL2658" s="10"/>
      <c r="CM2658" s="10"/>
      <c r="CN2658" s="10"/>
      <c r="CO2658" s="10"/>
      <c r="CP2658" s="10"/>
      <c r="CQ2658" s="10"/>
      <c r="CR2658" s="10"/>
      <c r="CS2658" s="10"/>
      <c r="CT2658" s="10"/>
      <c r="CU2658" s="10"/>
      <c r="CV2658" s="10"/>
      <c r="CW2658" s="10"/>
      <c r="CX2658" s="10"/>
      <c r="CY2658" s="10"/>
      <c r="CZ2658" s="10"/>
      <c r="DA2658" s="10"/>
      <c r="DB2658" s="10"/>
      <c r="DC2658" s="10"/>
      <c r="DD2658" s="10"/>
      <c r="DE2658" s="10"/>
      <c r="DF2658" s="10"/>
      <c r="DG2658" s="10"/>
      <c r="DH2658" s="10"/>
      <c r="DI2658" s="10"/>
      <c r="DJ2658" s="10"/>
      <c r="DK2658" s="10"/>
      <c r="DL2658" s="10"/>
      <c r="DM2658" s="10"/>
      <c r="DN2658" s="10"/>
      <c r="DO2658" s="10"/>
      <c r="DP2658" s="10"/>
      <c r="DQ2658" s="10"/>
      <c r="DR2658" s="10"/>
      <c r="DS2658" s="10"/>
    </row>
    <row r="2659" spans="1:123" s="101" customFormat="1" ht="10.95" customHeight="1" x14ac:dyDescent="0.25">
      <c r="A2659" s="75" t="s">
        <v>348</v>
      </c>
      <c r="B2659" s="95" t="str">
        <f t="shared" si="746"/>
        <v>Bud02 2020,6001,'558200',1039.06444444444</v>
      </c>
      <c r="C2659" s="96">
        <f t="shared" si="747"/>
        <v>2020</v>
      </c>
      <c r="D2659" s="96">
        <v>6001</v>
      </c>
      <c r="E2659" s="97">
        <f>IF(LEFT(H2659,1) = "x",H2659,F2659)</f>
        <v>558200</v>
      </c>
      <c r="F2659" s="90">
        <v>558200</v>
      </c>
      <c r="G2659" s="98">
        <f>IF(""="",1,SUBSTITUTE(SUBSTITUTE("","xxp","xpp"),"xppm13","xppm08"))</f>
        <v>1</v>
      </c>
      <c r="H2659" s="98">
        <f>IF(""="",1,"")</f>
        <v>1</v>
      </c>
      <c r="I2659" s="98">
        <f>IF(""="",1,IF(LEFT("",1)&lt;&gt;"E","",1))</f>
        <v>1</v>
      </c>
      <c r="J2659" s="98">
        <f>IF(""="",1,IF(LEFT("",1)="E","",1))</f>
        <v>1</v>
      </c>
      <c r="K2659" s="99" t="s">
        <v>393</v>
      </c>
      <c r="L2659" s="91">
        <v>6001</v>
      </c>
      <c r="M2659" s="100" t="str">
        <f>IF(LEFT($G2659,4)="xppm","*","")</f>
        <v/>
      </c>
      <c r="N2659" s="101" t="str">
        <f>UPPER(TRIM("          INSURANCE - PROPERTY/FLOOD"))</f>
        <v>INSURANCE - PROPERTY/FLOOD</v>
      </c>
      <c r="P2659" s="102" t="s">
        <v>359</v>
      </c>
      <c r="R2659" s="109">
        <f>IFERROR(IF(1*AB2659&gt;0,AB2659,V2659),V2659)</f>
        <v>1039.0644444444445</v>
      </c>
      <c r="S2659" s="108"/>
      <c r="T2659" s="101">
        <f>IFERROR(IF(LEFT($G2659,4)="xppm",AD2659/VLOOKUP($G2659,$K$11:$Z$28,T$1,0),IF(LEFT($J2659,1)="E",AD2659/VLOOKUP($J2659,$K$11:$Z$28,T$1,0),AD2659/T$6)),"")</f>
        <v>1034.0733333333333</v>
      </c>
      <c r="V2659" s="101">
        <f>IFERROR(IF(LEFT($G2659,4)="xppm",AF2659/VLOOKUP($G2659,$K$11:$Z$28,V$1,0),IF(LEFT($J2659,1)="E",AF2659/VLOOKUP($J2659,$K$11:$Z$28,V$1,0),AF2659/V$6)),"")</f>
        <v>1039.0644444444445</v>
      </c>
      <c r="X2659" s="101">
        <f>IFERROR(IF(LEFT($G2659,4)="xppm",AH2659/VLOOKUP($G2659,$K$11:$Z$28,X$1,0),IF(LEFT($J2659,1)="E",AH2659/VLOOKUP($J2659,$K$11:$Z$28,X$1,0),AH2659/X$6)),"")</f>
        <v>439.38666666666671</v>
      </c>
      <c r="Z2659" s="101">
        <f>IFERROR(IF(LEFT($G2659,4)="xppm",AJ2659/VLOOKUP($G2659,$K$11:$Z$28,Z$1,0),IF(LEFT($J2659,1)="E",AJ2659/VLOOKUP($J2659,$K$11:$Z$28,Z$1,0),AJ2659/Z$6)),"")</f>
        <v>1041.56</v>
      </c>
      <c r="AA2659" s="108"/>
      <c r="AB2659" s="99">
        <f>IFERROR(IF(LEFT($G2659,4)="xppm",AL2659/VLOOKUP($G2659,$K$11:$Z$28,AB$1,0),IF(LEFT($J2659,1)="E",AL2659/VLOOKUP($J2659,$K$11:$AB$28,AB$1,0),AL2659/AB$6)),"")</f>
        <v>0</v>
      </c>
      <c r="AC2659" s="110"/>
      <c r="AD2659" s="14">
        <v>3102.22</v>
      </c>
      <c r="AE2659" s="14"/>
      <c r="AF2659" s="14">
        <v>9351.58</v>
      </c>
      <c r="AG2659" s="14"/>
      <c r="AH2659" s="14">
        <v>5272.64</v>
      </c>
      <c r="AI2659" s="14"/>
      <c r="AJ2659" s="14">
        <v>12498.72</v>
      </c>
      <c r="AK2659" s="65"/>
      <c r="AL2659" s="14">
        <v>0</v>
      </c>
      <c r="AM2659" s="65"/>
      <c r="AN2659" s="25">
        <v>1041.56</v>
      </c>
      <c r="AO2659" s="25">
        <v>1041.56</v>
      </c>
      <c r="AP2659" s="25">
        <v>1041.56</v>
      </c>
      <c r="AQ2659" s="25">
        <v>1041.56</v>
      </c>
      <c r="AR2659" s="25">
        <v>1041.56</v>
      </c>
      <c r="AS2659" s="25">
        <v>1041.56</v>
      </c>
      <c r="AT2659" s="25">
        <v>1041.56</v>
      </c>
      <c r="AU2659" s="25">
        <v>1041.56</v>
      </c>
      <c r="AV2659" s="25">
        <v>1041.56</v>
      </c>
      <c r="AW2659" s="25">
        <v>1041.5899999999999</v>
      </c>
      <c r="AX2659" s="25">
        <v>1030.32</v>
      </c>
      <c r="AY2659" s="25">
        <v>1030.31</v>
      </c>
      <c r="AZ2659" s="108"/>
      <c r="BA2659" s="10"/>
      <c r="BB2659" s="10"/>
      <c r="BC2659" s="10"/>
      <c r="BD2659" s="10"/>
      <c r="BE2659" s="10"/>
      <c r="BF2659" s="10"/>
      <c r="BG2659" s="10"/>
      <c r="BH2659" s="10"/>
      <c r="BI2659" s="10"/>
      <c r="BJ2659" s="10"/>
      <c r="BK2659" s="10"/>
      <c r="BL2659" s="10"/>
      <c r="BM2659" s="10"/>
      <c r="BN2659" s="10"/>
      <c r="BO2659" s="10"/>
      <c r="BP2659" s="10"/>
      <c r="BQ2659" s="10"/>
      <c r="BR2659" s="10"/>
      <c r="BS2659" s="10"/>
      <c r="BT2659" s="10"/>
      <c r="BU2659" s="10"/>
      <c r="BV2659" s="10"/>
      <c r="BW2659" s="10"/>
      <c r="BX2659" s="10"/>
      <c r="BY2659" s="10"/>
      <c r="BZ2659" s="10"/>
      <c r="CA2659" s="10"/>
      <c r="CB2659" s="10"/>
      <c r="CC2659" s="10"/>
      <c r="CD2659" s="10"/>
      <c r="CE2659" s="10"/>
      <c r="CF2659" s="10"/>
      <c r="CG2659" s="10"/>
      <c r="CH2659" s="10"/>
      <c r="CI2659" s="10"/>
      <c r="CJ2659" s="10"/>
      <c r="CK2659" s="10"/>
      <c r="CL2659" s="10"/>
      <c r="CM2659" s="10"/>
      <c r="CN2659" s="10"/>
      <c r="CO2659" s="10"/>
      <c r="CP2659" s="10"/>
      <c r="CQ2659" s="10"/>
      <c r="CR2659" s="10"/>
      <c r="CS2659" s="10"/>
      <c r="CT2659" s="10"/>
      <c r="CU2659" s="10"/>
      <c r="CV2659" s="10"/>
      <c r="CW2659" s="10"/>
      <c r="CX2659" s="10"/>
      <c r="CY2659" s="10"/>
      <c r="CZ2659" s="10"/>
      <c r="DA2659" s="10"/>
      <c r="DB2659" s="10"/>
      <c r="DC2659" s="10"/>
      <c r="DD2659" s="10"/>
      <c r="DE2659" s="10"/>
      <c r="DF2659" s="10"/>
      <c r="DG2659" s="10"/>
      <c r="DH2659" s="10"/>
      <c r="DI2659" s="10"/>
      <c r="DJ2659" s="10"/>
      <c r="DK2659" s="10"/>
      <c r="DL2659" s="10"/>
      <c r="DM2659" s="10"/>
      <c r="DN2659" s="10"/>
      <c r="DO2659" s="10"/>
      <c r="DP2659" s="10"/>
      <c r="DQ2659" s="10"/>
      <c r="DR2659" s="10"/>
      <c r="DS2659" s="10"/>
    </row>
    <row r="2660" spans="1:123" ht="4.05" customHeight="1" x14ac:dyDescent="0.25">
      <c r="A2660" s="75" t="s">
        <v>348</v>
      </c>
      <c r="E2660" s="111"/>
      <c r="F2660" s="112"/>
      <c r="T2660" s="25"/>
      <c r="U2660" s="25"/>
      <c r="V2660" s="25"/>
      <c r="W2660" s="25"/>
      <c r="X2660" s="25"/>
      <c r="Y2660" s="25"/>
      <c r="Z2660" s="25"/>
      <c r="AA2660" s="25"/>
      <c r="AB2660" s="14"/>
      <c r="AC2660" s="14"/>
    </row>
    <row r="2661" spans="1:123" s="86" customFormat="1" ht="15" customHeight="1" x14ac:dyDescent="0.25">
      <c r="A2661" s="75" t="s">
        <v>348</v>
      </c>
      <c r="B2661" s="80"/>
      <c r="C2661" s="80"/>
      <c r="D2661" s="80"/>
      <c r="E2661" s="81"/>
      <c r="F2661" s="82"/>
      <c r="G2661" s="81"/>
      <c r="H2661" s="81"/>
      <c r="I2661" s="81"/>
      <c r="J2661" s="81"/>
      <c r="K2661" s="81"/>
      <c r="L2661" s="83">
        <f>L2662</f>
        <v>6001</v>
      </c>
      <c r="M2661" s="84" t="s">
        <v>394</v>
      </c>
      <c r="N2661" s="84"/>
      <c r="O2661" s="84"/>
      <c r="P2661" s="84"/>
      <c r="Q2661" s="84"/>
      <c r="R2661" s="84"/>
      <c r="S2661" s="84"/>
      <c r="T2661" s="84"/>
      <c r="U2661" s="84"/>
      <c r="V2661" s="84"/>
      <c r="W2661" s="84"/>
      <c r="X2661" s="84"/>
      <c r="Y2661" s="84"/>
      <c r="Z2661" s="84"/>
      <c r="AA2661" s="84"/>
      <c r="AB2661" s="81"/>
      <c r="AC2661" s="81"/>
      <c r="AD2661" s="14"/>
      <c r="AE2661" s="14"/>
      <c r="AF2661" s="14"/>
      <c r="AG2661" s="14"/>
      <c r="AH2661" s="14"/>
      <c r="AI2661" s="14"/>
      <c r="AJ2661" s="14"/>
      <c r="AK2661" s="14"/>
      <c r="AL2661" s="14"/>
      <c r="AM2661" s="14"/>
      <c r="AN2661" s="85"/>
      <c r="AO2661" s="85"/>
      <c r="AP2661" s="85"/>
      <c r="AQ2661" s="85"/>
      <c r="AR2661" s="85"/>
      <c r="AS2661" s="85"/>
      <c r="AT2661" s="85"/>
      <c r="AU2661" s="85"/>
      <c r="AV2661" s="85"/>
      <c r="AW2661" s="85"/>
      <c r="AX2661" s="85"/>
      <c r="AY2661" s="85"/>
      <c r="AZ2661" s="84"/>
      <c r="BA2661" s="10"/>
      <c r="BB2661" s="10"/>
      <c r="BC2661" s="10"/>
      <c r="BD2661" s="10"/>
      <c r="BE2661" s="10"/>
      <c r="BF2661" s="10"/>
      <c r="BG2661" s="10"/>
      <c r="BH2661" s="10"/>
      <c r="BI2661" s="10"/>
      <c r="BJ2661" s="10"/>
      <c r="BK2661" s="10"/>
      <c r="BL2661" s="10"/>
      <c r="BM2661" s="10"/>
      <c r="BN2661" s="10"/>
      <c r="BO2661" s="10"/>
      <c r="BP2661" s="10"/>
      <c r="BQ2661" s="10"/>
      <c r="BR2661" s="10"/>
      <c r="BS2661" s="10"/>
      <c r="BT2661" s="10"/>
      <c r="BU2661" s="10"/>
      <c r="BV2661" s="10"/>
      <c r="BW2661" s="10"/>
      <c r="BX2661" s="10"/>
      <c r="BY2661" s="10"/>
      <c r="BZ2661" s="10"/>
      <c r="CA2661" s="10"/>
      <c r="CB2661" s="10"/>
      <c r="CC2661" s="10"/>
      <c r="CD2661" s="10"/>
      <c r="CE2661" s="10"/>
      <c r="CF2661" s="10"/>
      <c r="CG2661" s="10"/>
      <c r="CH2661" s="10"/>
      <c r="CI2661" s="10"/>
      <c r="CJ2661" s="10"/>
      <c r="CK2661" s="10"/>
      <c r="CL2661" s="10"/>
      <c r="CM2661" s="10"/>
      <c r="CN2661" s="10"/>
      <c r="CO2661" s="10"/>
      <c r="CP2661" s="10"/>
      <c r="CQ2661" s="10"/>
      <c r="CR2661" s="10"/>
      <c r="CS2661" s="10"/>
      <c r="CT2661" s="10"/>
      <c r="CU2661" s="10"/>
      <c r="CV2661" s="10"/>
      <c r="CW2661" s="10"/>
      <c r="CX2661" s="10"/>
      <c r="CY2661" s="10"/>
      <c r="CZ2661" s="10"/>
      <c r="DA2661" s="10"/>
      <c r="DB2661" s="10"/>
      <c r="DC2661" s="10"/>
      <c r="DD2661" s="10"/>
      <c r="DE2661" s="10"/>
      <c r="DF2661" s="10"/>
      <c r="DG2661" s="10"/>
      <c r="DH2661" s="10"/>
      <c r="DI2661" s="10"/>
      <c r="DJ2661" s="10"/>
      <c r="DK2661" s="10"/>
      <c r="DL2661" s="10"/>
      <c r="DM2661" s="10"/>
      <c r="DN2661" s="10"/>
      <c r="DO2661" s="10"/>
      <c r="DP2661" s="10"/>
      <c r="DQ2661" s="10"/>
      <c r="DR2661" s="10"/>
      <c r="DS2661" s="10"/>
    </row>
    <row r="2662" spans="1:123" s="101" customFormat="1" ht="10.95" customHeight="1" x14ac:dyDescent="0.25">
      <c r="A2662" s="75" t="s">
        <v>348</v>
      </c>
      <c r="B2662" s="95" t="str">
        <f t="shared" ref="B2662:B2664" si="748">IF(E2662&gt;0,"Bud02 " &amp; C2662 &amp;","&amp;D2662&amp;",'"&amp;E2662&amp;"',"&amp;1*R2662)</f>
        <v>Bud02 2020,6001,'560000',2112.95333333333</v>
      </c>
      <c r="C2662" s="96">
        <f t="shared" ref="C2662:C2665" si="749">$E$5</f>
        <v>2020</v>
      </c>
      <c r="D2662" s="96">
        <v>6001</v>
      </c>
      <c r="E2662" s="97">
        <f>IF(LEFT(H2662,1) = "x",H2662,F2662)</f>
        <v>560000</v>
      </c>
      <c r="F2662" s="90">
        <v>560000</v>
      </c>
      <c r="G2662" s="98">
        <f>IF(""="",1,SUBSTITUTE(SUBSTITUTE("","xxp","xpp"),"xppm13","xppm08"))</f>
        <v>1</v>
      </c>
      <c r="H2662" s="98">
        <f>IF(""="",1,"")</f>
        <v>1</v>
      </c>
      <c r="I2662" s="98">
        <f>IF(""="",1,IF(LEFT("",1)&lt;&gt;"E","",1))</f>
        <v>1</v>
      </c>
      <c r="J2662" s="98">
        <f>IF(""="",1,IF(LEFT("",1)="E","",1))</f>
        <v>1</v>
      </c>
      <c r="K2662" s="99" t="s">
        <v>395</v>
      </c>
      <c r="L2662" s="91">
        <v>6001</v>
      </c>
      <c r="M2662" s="100" t="str">
        <f>IF(LEFT($G2662,4)="xppm","*","")</f>
        <v/>
      </c>
      <c r="N2662" s="101" t="str">
        <f>UPPER(TRIM("          INTEREST EXPENSE"))</f>
        <v>INTEREST EXPENSE</v>
      </c>
      <c r="P2662" s="102" t="s">
        <v>356</v>
      </c>
      <c r="R2662" s="109">
        <f>IFERROR(IF(1*AB2662&gt;0,AB2662,V2662),V2662)</f>
        <v>2112.9533333333334</v>
      </c>
      <c r="S2662" s="108"/>
      <c r="T2662" s="101">
        <f>IFERROR(IF(LEFT($G2662,4)="xppm",AD2662/VLOOKUP($G2662,$K$11:$Z$28,T$1,0),IF(LEFT($J2662,1)="E",AD2662/VLOOKUP($J2662,$K$11:$Z$28,T$1,0),AD2662/T$6)),"")</f>
        <v>1584.3366666666668</v>
      </c>
      <c r="V2662" s="101">
        <f>IFERROR(IF(LEFT($G2662,4)="xppm",AF2662/VLOOKUP($G2662,$K$11:$Z$28,V$1,0),IF(LEFT($J2662,1)="E",AF2662/VLOOKUP($J2662,$K$11:$Z$28,V$1,0),AF2662/V$6)),"")</f>
        <v>2112.9533333333334</v>
      </c>
      <c r="X2662" s="101">
        <f>IFERROR(IF(LEFT($G2662,4)="xppm",AH2662/VLOOKUP($G2662,$K$11:$Z$28,X$1,0),IF(LEFT($J2662,1)="E",AH2662/VLOOKUP($J2662,$K$11:$Z$28,X$1,0),AH2662/X$6)),"")</f>
        <v>1132.0816666666667</v>
      </c>
      <c r="Z2662" s="101">
        <f>IFERROR(IF(LEFT($G2662,4)="xppm",AJ2662/VLOOKUP($G2662,$K$11:$Z$28,Z$1,0),IF(LEFT($J2662,1)="E",AJ2662/VLOOKUP($J2662,$K$11:$Z$28,Z$1,0),AJ2662/Z$6)),"")</f>
        <v>1597.7033330000002</v>
      </c>
      <c r="AA2662" s="108"/>
      <c r="AB2662" s="99">
        <f>IFERROR(IF(LEFT($G2662,4)="xppm",AL2662/VLOOKUP($G2662,$K$11:$Z$28,AB$1,0),IF(LEFT($J2662,1)="E",AL2662/VLOOKUP($J2662,$K$11:$AB$28,AB$1,0),AL2662/AB$6)),"")</f>
        <v>0</v>
      </c>
      <c r="AC2662" s="110"/>
      <c r="AD2662" s="14">
        <v>4753.01</v>
      </c>
      <c r="AE2662" s="14"/>
      <c r="AF2662" s="14">
        <v>19016.580000000002</v>
      </c>
      <c r="AG2662" s="14"/>
      <c r="AH2662" s="14">
        <v>13584.98</v>
      </c>
      <c r="AI2662" s="14"/>
      <c r="AJ2662" s="14">
        <v>19172.439996000001</v>
      </c>
      <c r="AK2662" s="65"/>
      <c r="AL2662" s="14">
        <v>0</v>
      </c>
      <c r="AM2662" s="65"/>
      <c r="AN2662" s="25">
        <v>3163.63</v>
      </c>
      <c r="AO2662" s="25">
        <v>2815.5</v>
      </c>
      <c r="AP2662" s="25">
        <v>2812.74</v>
      </c>
      <c r="AQ2662" s="25">
        <v>2448.23</v>
      </c>
      <c r="AR2662" s="25">
        <v>2365.5500000000002</v>
      </c>
      <c r="AS2662" s="25">
        <v>2513.61</v>
      </c>
      <c r="AT2662" s="25">
        <v>2452.64</v>
      </c>
      <c r="AU2662" s="25">
        <v>2241</v>
      </c>
      <c r="AV2662" s="25">
        <v>2242.54</v>
      </c>
      <c r="AW2662" s="25">
        <v>1598.19</v>
      </c>
      <c r="AX2662" s="25">
        <v>1435.13</v>
      </c>
      <c r="AY2662" s="25">
        <v>1719.69</v>
      </c>
      <c r="AZ2662" s="108"/>
      <c r="BA2662" s="10"/>
      <c r="BB2662" s="10"/>
      <c r="BC2662" s="10"/>
      <c r="BD2662" s="10"/>
      <c r="BE2662" s="10"/>
      <c r="BF2662" s="10"/>
      <c r="BG2662" s="10"/>
      <c r="BH2662" s="10"/>
      <c r="BI2662" s="10"/>
      <c r="BJ2662" s="10"/>
      <c r="BK2662" s="10"/>
      <c r="BL2662" s="10"/>
      <c r="BM2662" s="10"/>
      <c r="BN2662" s="10"/>
      <c r="BO2662" s="10"/>
      <c r="BP2662" s="10"/>
      <c r="BQ2662" s="10"/>
      <c r="BR2662" s="10"/>
      <c r="BS2662" s="10"/>
      <c r="BT2662" s="10"/>
      <c r="BU2662" s="10"/>
      <c r="BV2662" s="10"/>
      <c r="BW2662" s="10"/>
      <c r="BX2662" s="10"/>
      <c r="BY2662" s="10"/>
      <c r="BZ2662" s="10"/>
      <c r="CA2662" s="10"/>
      <c r="CB2662" s="10"/>
      <c r="CC2662" s="10"/>
      <c r="CD2662" s="10"/>
      <c r="CE2662" s="10"/>
      <c r="CF2662" s="10"/>
      <c r="CG2662" s="10"/>
      <c r="CH2662" s="10"/>
      <c r="CI2662" s="10"/>
      <c r="CJ2662" s="10"/>
      <c r="CK2662" s="10"/>
      <c r="CL2662" s="10"/>
      <c r="CM2662" s="10"/>
      <c r="CN2662" s="10"/>
      <c r="CO2662" s="10"/>
      <c r="CP2662" s="10"/>
      <c r="CQ2662" s="10"/>
      <c r="CR2662" s="10"/>
      <c r="CS2662" s="10"/>
      <c r="CT2662" s="10"/>
      <c r="CU2662" s="10"/>
      <c r="CV2662" s="10"/>
      <c r="CW2662" s="10"/>
      <c r="CX2662" s="10"/>
      <c r="CY2662" s="10"/>
      <c r="CZ2662" s="10"/>
      <c r="DA2662" s="10"/>
      <c r="DB2662" s="10"/>
      <c r="DC2662" s="10"/>
      <c r="DD2662" s="10"/>
      <c r="DE2662" s="10"/>
      <c r="DF2662" s="10"/>
      <c r="DG2662" s="10"/>
      <c r="DH2662" s="10"/>
      <c r="DI2662" s="10"/>
      <c r="DJ2662" s="10"/>
      <c r="DK2662" s="10"/>
      <c r="DL2662" s="10"/>
      <c r="DM2662" s="10"/>
      <c r="DN2662" s="10"/>
      <c r="DO2662" s="10"/>
      <c r="DP2662" s="10"/>
      <c r="DQ2662" s="10"/>
      <c r="DR2662" s="10"/>
      <c r="DS2662" s="10"/>
    </row>
    <row r="2663" spans="1:123" s="101" customFormat="1" ht="10.95" customHeight="1" x14ac:dyDescent="0.25">
      <c r="A2663" s="75" t="s">
        <v>348</v>
      </c>
      <c r="B2663" s="95" t="str">
        <f t="shared" si="748"/>
        <v>Bud02 2020,6001,'560500',59349.4555555556</v>
      </c>
      <c r="C2663" s="96">
        <f t="shared" si="749"/>
        <v>2020</v>
      </c>
      <c r="D2663" s="96">
        <v>6001</v>
      </c>
      <c r="E2663" s="97">
        <f>IF(LEFT(H2663,1) = "x",H2663,F2663)</f>
        <v>560500</v>
      </c>
      <c r="F2663" s="90">
        <v>560500</v>
      </c>
      <c r="G2663" s="98">
        <f>IF(""="",1,SUBSTITUTE(SUBSTITUTE("","xxp","xpp"),"xppm13","xppm08"))</f>
        <v>1</v>
      </c>
      <c r="H2663" s="98">
        <f>IF(""="",1,"")</f>
        <v>1</v>
      </c>
      <c r="I2663" s="98">
        <f>IF(""="",1,IF(LEFT("",1)&lt;&gt;"E","",1))</f>
        <v>1</v>
      </c>
      <c r="J2663" s="98">
        <f>IF(""="",1,IF(LEFT("",1)="E","",1))</f>
        <v>1</v>
      </c>
      <c r="K2663" s="99" t="s">
        <v>396</v>
      </c>
      <c r="L2663" s="91">
        <v>6001</v>
      </c>
      <c r="M2663" s="100" t="str">
        <f>IF(LEFT($G2663,4)="xppm","*","")</f>
        <v/>
      </c>
      <c r="N2663" s="101" t="str">
        <f>UPPER(TRIM("          RENT EXPENSE"))</f>
        <v>RENT EXPENSE</v>
      </c>
      <c r="P2663" s="102" t="s">
        <v>356</v>
      </c>
      <c r="R2663" s="109">
        <f>IFERROR(IF(1*AB2663&gt;0,AB2663,V2663),V2663)</f>
        <v>59349.455555555556</v>
      </c>
      <c r="S2663" s="108"/>
      <c r="T2663" s="101">
        <f>IFERROR(IF(LEFT($G2663,4)="xppm",AD2663/VLOOKUP($G2663,$K$11:$Z$28,T$1,0),IF(LEFT($J2663,1)="E",AD2663/VLOOKUP($J2663,$K$11:$Z$28,T$1,0),AD2663/T$6)),"")</f>
        <v>63427.156666666669</v>
      </c>
      <c r="V2663" s="101">
        <f>IFERROR(IF(LEFT($G2663,4)="xppm",AF2663/VLOOKUP($G2663,$K$11:$Z$28,V$1,0),IF(LEFT($J2663,1)="E",AF2663/VLOOKUP($J2663,$K$11:$Z$28,V$1,0),AF2663/V$6)),"")</f>
        <v>59349.455555555556</v>
      </c>
      <c r="X2663" s="101">
        <f>IFERROR(IF(LEFT($G2663,4)="xppm",AH2663/VLOOKUP($G2663,$K$11:$Z$28,X$1,0),IF(LEFT($J2663,1)="E",AH2663/VLOOKUP($J2663,$K$11:$Z$28,X$1,0),AH2663/X$6)),"")</f>
        <v>31377.304166666669</v>
      </c>
      <c r="Z2663" s="101">
        <f>IFERROR(IF(LEFT($G2663,4)="xppm",AJ2663/VLOOKUP($G2663,$K$11:$Z$28,Z$1,0),IF(LEFT($J2663,1)="E",AJ2663/VLOOKUP($J2663,$K$11:$Z$28,Z$1,0),AJ2663/Z$6)),"")</f>
        <v>58023.049999999996</v>
      </c>
      <c r="AA2663" s="108"/>
      <c r="AB2663" s="99">
        <f>IFERROR(IF(LEFT($G2663,4)="xppm",AL2663/VLOOKUP($G2663,$K$11:$Z$28,AB$1,0),IF(LEFT($J2663,1)="E",AL2663/VLOOKUP($J2663,$K$11:$AB$28,AB$1,0),AL2663/AB$6)),"")</f>
        <v>0</v>
      </c>
      <c r="AC2663" s="110"/>
      <c r="AD2663" s="14">
        <v>190281.47</v>
      </c>
      <c r="AE2663" s="14"/>
      <c r="AF2663" s="14">
        <v>534145.1</v>
      </c>
      <c r="AG2663" s="14"/>
      <c r="AH2663" s="14">
        <v>376527.65</v>
      </c>
      <c r="AI2663" s="14"/>
      <c r="AJ2663" s="14">
        <v>696276.6</v>
      </c>
      <c r="AK2663" s="65"/>
      <c r="AL2663" s="14">
        <v>0</v>
      </c>
      <c r="AM2663" s="65"/>
      <c r="AN2663" s="25">
        <v>53930</v>
      </c>
      <c r="AO2663" s="25">
        <v>53930</v>
      </c>
      <c r="AP2663" s="25">
        <v>106517.61</v>
      </c>
      <c r="AQ2663" s="25">
        <v>53930</v>
      </c>
      <c r="AR2663" s="25">
        <v>53930</v>
      </c>
      <c r="AS2663" s="25">
        <v>61934.48</v>
      </c>
      <c r="AT2663" s="25">
        <v>58023.05</v>
      </c>
      <c r="AU2663" s="25">
        <v>58023.05</v>
      </c>
      <c r="AV2663" s="25">
        <v>58023.05</v>
      </c>
      <c r="AW2663" s="25">
        <v>58023.05</v>
      </c>
      <c r="AX2663" s="25">
        <v>58023.05</v>
      </c>
      <c r="AY2663" s="25">
        <v>74235.37</v>
      </c>
      <c r="AZ2663" s="108"/>
      <c r="BA2663" s="10"/>
      <c r="BB2663" s="10"/>
      <c r="BC2663" s="10"/>
      <c r="BD2663" s="10"/>
      <c r="BE2663" s="10"/>
      <c r="BF2663" s="10"/>
      <c r="BG2663" s="10"/>
      <c r="BH2663" s="10"/>
      <c r="BI2663" s="10"/>
      <c r="BJ2663" s="10"/>
      <c r="BK2663" s="10"/>
      <c r="BL2663" s="10"/>
      <c r="BM2663" s="10"/>
      <c r="BN2663" s="10"/>
      <c r="BO2663" s="10"/>
      <c r="BP2663" s="10"/>
      <c r="BQ2663" s="10"/>
      <c r="BR2663" s="10"/>
      <c r="BS2663" s="10"/>
      <c r="BT2663" s="10"/>
      <c r="BU2663" s="10"/>
      <c r="BV2663" s="10"/>
      <c r="BW2663" s="10"/>
      <c r="BX2663" s="10"/>
      <c r="BY2663" s="10"/>
      <c r="BZ2663" s="10"/>
      <c r="CA2663" s="10"/>
      <c r="CB2663" s="10"/>
      <c r="CC2663" s="10"/>
      <c r="CD2663" s="10"/>
      <c r="CE2663" s="10"/>
      <c r="CF2663" s="10"/>
      <c r="CG2663" s="10"/>
      <c r="CH2663" s="10"/>
      <c r="CI2663" s="10"/>
      <c r="CJ2663" s="10"/>
      <c r="CK2663" s="10"/>
      <c r="CL2663" s="10"/>
      <c r="CM2663" s="10"/>
      <c r="CN2663" s="10"/>
      <c r="CO2663" s="10"/>
      <c r="CP2663" s="10"/>
      <c r="CQ2663" s="10"/>
      <c r="CR2663" s="10"/>
      <c r="CS2663" s="10"/>
      <c r="CT2663" s="10"/>
      <c r="CU2663" s="10"/>
      <c r="CV2663" s="10"/>
      <c r="CW2663" s="10"/>
      <c r="CX2663" s="10"/>
      <c r="CY2663" s="10"/>
      <c r="CZ2663" s="10"/>
      <c r="DA2663" s="10"/>
      <c r="DB2663" s="10"/>
      <c r="DC2663" s="10"/>
      <c r="DD2663" s="10"/>
      <c r="DE2663" s="10"/>
      <c r="DF2663" s="10"/>
      <c r="DG2663" s="10"/>
      <c r="DH2663" s="10"/>
      <c r="DI2663" s="10"/>
      <c r="DJ2663" s="10"/>
      <c r="DK2663" s="10"/>
      <c r="DL2663" s="10"/>
      <c r="DM2663" s="10"/>
      <c r="DN2663" s="10"/>
      <c r="DO2663" s="10"/>
      <c r="DP2663" s="10"/>
      <c r="DQ2663" s="10"/>
      <c r="DR2663" s="10"/>
      <c r="DS2663" s="10"/>
    </row>
    <row r="2664" spans="1:123" s="101" customFormat="1" ht="10.95" customHeight="1" x14ac:dyDescent="0.25">
      <c r="A2664" s="75" t="s">
        <v>348</v>
      </c>
      <c r="B2664" s="95" t="b">
        <f t="shared" si="748"/>
        <v>0</v>
      </c>
      <c r="C2664" s="96">
        <f t="shared" si="749"/>
        <v>2020</v>
      </c>
      <c r="D2664" s="96">
        <v>6001</v>
      </c>
      <c r="E2664" s="97">
        <f>IF(LEFT(H2664,1) = "x",H2664,F2664)</f>
        <v>0</v>
      </c>
      <c r="F2664" s="90"/>
      <c r="G2664" s="98">
        <f>IF(""="",1,SUBSTITUTE(SUBSTITUTE("","xxp","xpp"),"xppm13","xppm08"))</f>
        <v>1</v>
      </c>
      <c r="H2664" s="98">
        <f>IF(""="",1,"")</f>
        <v>1</v>
      </c>
      <c r="I2664" s="98">
        <f>IF(""="",1,IF(LEFT("",1)&lt;&gt;"E","",1))</f>
        <v>1</v>
      </c>
      <c r="J2664" s="98">
        <f>IF(""="",1,IF(LEFT("",1)="E","",1))</f>
        <v>1</v>
      </c>
      <c r="K2664" s="99" t="s">
        <v>397</v>
      </c>
      <c r="L2664" s="91">
        <v>6001</v>
      </c>
      <c r="M2664" s="100" t="str">
        <f>IF(LEFT($G2664,4)="xppm","*","")</f>
        <v/>
      </c>
      <c r="N2664" s="101" t="str">
        <f>UPPER(TRIM("          NON-RECURRING MISC. EXPENSE"))</f>
        <v>NON-RECURRING MISC. EXPENSE</v>
      </c>
      <c r="P2664" s="102" t="s">
        <v>356</v>
      </c>
      <c r="R2664" s="109">
        <f>IFERROR(IF(1*AB2664&gt;0,AB2664,V2664),V2664)</f>
        <v>0</v>
      </c>
      <c r="S2664" s="108"/>
      <c r="T2664" s="101">
        <f>IFERROR(IF(LEFT($G2664,4)="xppm",AD2664/VLOOKUP($G2664,$K$11:$Z$28,T$1,0),IF(LEFT($J2664,1)="E",AD2664/VLOOKUP($J2664,$K$11:$Z$28,T$1,0),AD2664/T$6)),"")</f>
        <v>0</v>
      </c>
      <c r="V2664" s="101">
        <f>IFERROR(IF(LEFT($G2664,4)="xppm",AF2664/VLOOKUP($G2664,$K$11:$Z$28,V$1,0),IF(LEFT($J2664,1)="E",AF2664/VLOOKUP($J2664,$K$11:$Z$28,V$1,0),AF2664/V$6)),"")</f>
        <v>0</v>
      </c>
      <c r="X2664" s="101">
        <f>IFERROR(IF(LEFT($G2664,4)="xppm",AH2664/VLOOKUP($G2664,$K$11:$Z$28,X$1,0),IF(LEFT($J2664,1)="E",AH2664/VLOOKUP($J2664,$K$11:$Z$28,X$1,0),AH2664/X$6)),"")</f>
        <v>0</v>
      </c>
      <c r="Z2664" s="101">
        <f>IFERROR(IF(LEFT($G2664,4)="xppm",AJ2664/VLOOKUP($G2664,$K$11:$Z$28,Z$1,0),IF(LEFT($J2664,1)="E",AJ2664/VLOOKUP($J2664,$K$11:$Z$28,Z$1,0),AJ2664/Z$6)),"")</f>
        <v>0</v>
      </c>
      <c r="AA2664" s="108"/>
      <c r="AB2664" s="99">
        <f>IFERROR(IF(LEFT($G2664,4)="xppm",AL2664/VLOOKUP($G2664,$K$11:$Z$28,AB$1,0),IF(LEFT($J2664,1)="E",AL2664/VLOOKUP($J2664,$K$11:$AB$28,AB$1,0),AL2664/AB$6)),"")</f>
        <v>0</v>
      </c>
      <c r="AC2664" s="110"/>
      <c r="AD2664" s="14"/>
      <c r="AE2664" s="14"/>
      <c r="AF2664" s="14"/>
      <c r="AG2664" s="14"/>
      <c r="AH2664" s="14"/>
      <c r="AI2664" s="14"/>
      <c r="AJ2664" s="14"/>
      <c r="AK2664" s="65"/>
      <c r="AL2664" s="14"/>
      <c r="AM2664" s="65"/>
      <c r="AN2664" s="25"/>
      <c r="AO2664" s="25"/>
      <c r="AP2664" s="25"/>
      <c r="AQ2664" s="25"/>
      <c r="AR2664" s="25"/>
      <c r="AS2664" s="25"/>
      <c r="AT2664" s="25"/>
      <c r="AU2664" s="25"/>
      <c r="AV2664" s="25"/>
      <c r="AW2664" s="25"/>
      <c r="AX2664" s="25"/>
      <c r="AY2664" s="25"/>
      <c r="AZ2664" s="108"/>
      <c r="BA2664" s="10"/>
      <c r="BB2664" s="10"/>
      <c r="BC2664" s="10"/>
      <c r="BD2664" s="10"/>
      <c r="BE2664" s="10"/>
      <c r="BF2664" s="10"/>
      <c r="BG2664" s="10"/>
      <c r="BH2664" s="10"/>
      <c r="BI2664" s="10"/>
      <c r="BJ2664" s="10"/>
      <c r="BK2664" s="10"/>
      <c r="BL2664" s="10"/>
      <c r="BM2664" s="10"/>
      <c r="BN2664" s="10"/>
      <c r="BO2664" s="10"/>
      <c r="BP2664" s="10"/>
      <c r="BQ2664" s="10"/>
      <c r="BR2664" s="10"/>
      <c r="BS2664" s="10"/>
      <c r="BT2664" s="10"/>
      <c r="BU2664" s="10"/>
      <c r="BV2664" s="10"/>
      <c r="BW2664" s="10"/>
      <c r="BX2664" s="10"/>
      <c r="BY2664" s="10"/>
      <c r="BZ2664" s="10"/>
      <c r="CA2664" s="10"/>
      <c r="CB2664" s="10"/>
      <c r="CC2664" s="10"/>
      <c r="CD2664" s="10"/>
      <c r="CE2664" s="10"/>
      <c r="CF2664" s="10"/>
      <c r="CG2664" s="10"/>
      <c r="CH2664" s="10"/>
      <c r="CI2664" s="10"/>
      <c r="CJ2664" s="10"/>
      <c r="CK2664" s="10"/>
      <c r="CL2664" s="10"/>
      <c r="CM2664" s="10"/>
      <c r="CN2664" s="10"/>
      <c r="CO2664" s="10"/>
      <c r="CP2664" s="10"/>
      <c r="CQ2664" s="10"/>
      <c r="CR2664" s="10"/>
      <c r="CS2664" s="10"/>
      <c r="CT2664" s="10"/>
      <c r="CU2664" s="10"/>
      <c r="CV2664" s="10"/>
      <c r="CW2664" s="10"/>
      <c r="CX2664" s="10"/>
      <c r="CY2664" s="10"/>
      <c r="CZ2664" s="10"/>
      <c r="DA2664" s="10"/>
      <c r="DB2664" s="10"/>
      <c r="DC2664" s="10"/>
      <c r="DD2664" s="10"/>
      <c r="DE2664" s="10"/>
      <c r="DF2664" s="10"/>
      <c r="DG2664" s="10"/>
      <c r="DH2664" s="10"/>
      <c r="DI2664" s="10"/>
      <c r="DJ2664" s="10"/>
      <c r="DK2664" s="10"/>
      <c r="DL2664" s="10"/>
      <c r="DM2664" s="10"/>
      <c r="DN2664" s="10"/>
      <c r="DO2664" s="10"/>
      <c r="DP2664" s="10"/>
      <c r="DQ2664" s="10"/>
      <c r="DR2664" s="10"/>
      <c r="DS2664" s="10"/>
    </row>
    <row r="2665" spans="1:123" ht="4.05" customHeight="1" x14ac:dyDescent="0.25">
      <c r="A2665" s="75" t="s">
        <v>348</v>
      </c>
      <c r="E2665" s="111"/>
      <c r="F2665" s="112"/>
      <c r="T2665" s="25"/>
      <c r="U2665" s="25"/>
      <c r="V2665" s="25"/>
      <c r="W2665" s="25"/>
      <c r="X2665" s="25"/>
      <c r="Y2665" s="25"/>
      <c r="Z2665" s="25"/>
      <c r="AA2665" s="25"/>
      <c r="AB2665" s="14"/>
      <c r="AC2665" s="14"/>
    </row>
    <row r="2666" spans="1:123" s="5" customFormat="1" x14ac:dyDescent="0.25">
      <c r="A2666" s="75" t="s">
        <v>348</v>
      </c>
      <c r="E2666" s="6"/>
      <c r="G2666" s="8"/>
      <c r="H2666" s="8"/>
      <c r="I2666" s="8"/>
      <c r="J2666" s="8"/>
      <c r="K2666" s="6"/>
      <c r="L2666" s="76"/>
      <c r="M2666" s="76"/>
      <c r="N2666" s="10"/>
      <c r="O2666" s="10"/>
      <c r="P2666" s="70"/>
      <c r="Q2666" s="10"/>
      <c r="R2666" s="10"/>
      <c r="S2666" s="10"/>
      <c r="T2666" s="10"/>
      <c r="U2666" s="10"/>
      <c r="V2666" s="10"/>
      <c r="W2666" s="10"/>
      <c r="X2666" s="10"/>
      <c r="Y2666" s="10"/>
      <c r="Z2666" s="10"/>
      <c r="AA2666" s="10"/>
      <c r="AB2666" s="6"/>
      <c r="AC2666" s="6"/>
      <c r="AD2666" s="14"/>
      <c r="AE2666" s="14"/>
      <c r="AF2666" s="14"/>
      <c r="AG2666" s="14"/>
      <c r="AH2666" s="14"/>
      <c r="AI2666" s="14"/>
      <c r="AJ2666" s="14"/>
      <c r="AK2666" s="14"/>
      <c r="AL2666" s="14"/>
      <c r="AM2666" s="14"/>
      <c r="AN2666" s="25"/>
      <c r="AO2666" s="25"/>
      <c r="AP2666" s="25"/>
      <c r="AQ2666" s="25"/>
      <c r="AR2666" s="25"/>
      <c r="AS2666" s="25"/>
      <c r="AT2666" s="25"/>
      <c r="AU2666" s="25"/>
      <c r="AV2666" s="25"/>
      <c r="AW2666" s="25"/>
      <c r="AX2666" s="25"/>
      <c r="AY2666" s="25"/>
      <c r="AZ2666" s="10"/>
      <c r="BA2666" s="10"/>
      <c r="BB2666" s="10"/>
      <c r="BC2666" s="10"/>
      <c r="BD2666" s="10"/>
      <c r="BE2666" s="10"/>
      <c r="BF2666" s="10"/>
      <c r="BG2666" s="10"/>
      <c r="BH2666" s="10"/>
      <c r="BI2666" s="10"/>
      <c r="BJ2666" s="10"/>
      <c r="BK2666" s="10"/>
      <c r="BL2666" s="10"/>
      <c r="BM2666" s="10"/>
      <c r="BN2666" s="10"/>
      <c r="BO2666" s="10"/>
      <c r="BP2666" s="10"/>
      <c r="BQ2666" s="10"/>
      <c r="BR2666" s="10"/>
      <c r="BS2666" s="10"/>
      <c r="BT2666" s="10"/>
      <c r="BU2666" s="10"/>
      <c r="BV2666" s="10"/>
      <c r="BW2666" s="10"/>
      <c r="BX2666" s="10"/>
      <c r="BY2666" s="10"/>
      <c r="BZ2666" s="10"/>
      <c r="CA2666" s="10"/>
      <c r="CB2666" s="10"/>
      <c r="CC2666" s="10"/>
      <c r="CD2666" s="10"/>
      <c r="CE2666" s="10"/>
      <c r="CF2666" s="10"/>
      <c r="CG2666" s="10"/>
      <c r="CH2666" s="10"/>
      <c r="CI2666" s="10"/>
      <c r="CJ2666" s="10"/>
      <c r="CK2666" s="10"/>
      <c r="CL2666" s="10"/>
      <c r="CM2666" s="10"/>
      <c r="CN2666" s="10"/>
      <c r="CO2666" s="10"/>
      <c r="CP2666" s="10"/>
      <c r="CQ2666" s="10"/>
      <c r="CR2666" s="10"/>
      <c r="CS2666" s="10"/>
      <c r="CT2666" s="10"/>
      <c r="CU2666" s="10"/>
      <c r="CV2666" s="10"/>
      <c r="CW2666" s="10"/>
      <c r="CX2666" s="10"/>
      <c r="CY2666" s="10"/>
      <c r="CZ2666" s="10"/>
      <c r="DA2666" s="10"/>
      <c r="DB2666" s="10"/>
      <c r="DC2666" s="10"/>
      <c r="DD2666" s="10"/>
      <c r="DE2666" s="10"/>
      <c r="DF2666" s="10"/>
      <c r="DG2666" s="10"/>
      <c r="DH2666" s="10"/>
      <c r="DI2666" s="10"/>
      <c r="DJ2666" s="10"/>
      <c r="DK2666" s="10"/>
      <c r="DL2666" s="10"/>
      <c r="DM2666" s="10"/>
      <c r="DN2666" s="10"/>
      <c r="DO2666" s="10"/>
      <c r="DP2666" s="10"/>
      <c r="DQ2666" s="10"/>
      <c r="DR2666" s="10"/>
      <c r="DS2666" s="10"/>
    </row>
    <row r="2667" spans="1:123" ht="22.8" customHeight="1" x14ac:dyDescent="0.35">
      <c r="A2667" s="75" t="s">
        <v>348</v>
      </c>
      <c r="K2667" s="6">
        <v>6002</v>
      </c>
      <c r="L2667" s="77">
        <v>6002</v>
      </c>
      <c r="M2667" s="77"/>
      <c r="N2667" s="78" t="s">
        <v>444</v>
      </c>
      <c r="O2667" s="79"/>
      <c r="S2667" s="58"/>
      <c r="AA2667" s="58"/>
      <c r="AC2667" s="72"/>
      <c r="AK2667" s="65"/>
      <c r="AM2667" s="65"/>
      <c r="AZ2667" s="58"/>
    </row>
    <row r="2668" spans="1:123" x14ac:dyDescent="0.25">
      <c r="A2668" s="75" t="s">
        <v>348</v>
      </c>
    </row>
    <row r="2669" spans="1:123" s="86" customFormat="1" ht="15" customHeight="1" x14ac:dyDescent="0.25">
      <c r="A2669" s="75" t="s">
        <v>348</v>
      </c>
      <c r="B2669" s="80"/>
      <c r="C2669" s="80"/>
      <c r="D2669" s="80"/>
      <c r="E2669" s="81"/>
      <c r="F2669" s="82"/>
      <c r="G2669" s="81"/>
      <c r="H2669" s="81"/>
      <c r="I2669" s="81"/>
      <c r="J2669" s="81"/>
      <c r="K2669" s="81"/>
      <c r="L2669" s="83">
        <f>L2670</f>
        <v>6002</v>
      </c>
      <c r="M2669" s="84" t="s">
        <v>350</v>
      </c>
      <c r="N2669" s="84"/>
      <c r="O2669" s="84"/>
      <c r="P2669" s="84"/>
      <c r="Q2669" s="84"/>
      <c r="R2669" s="84"/>
      <c r="S2669" s="84"/>
      <c r="T2669" s="84"/>
      <c r="U2669" s="84"/>
      <c r="V2669" s="84"/>
      <c r="W2669" s="84"/>
      <c r="X2669" s="84"/>
      <c r="Y2669" s="84"/>
      <c r="Z2669" s="84"/>
      <c r="AA2669" s="84"/>
      <c r="AB2669" s="81"/>
      <c r="AC2669" s="81"/>
      <c r="AD2669" s="14"/>
      <c r="AE2669" s="14"/>
      <c r="AF2669" s="14"/>
      <c r="AG2669" s="14"/>
      <c r="AH2669" s="14"/>
      <c r="AI2669" s="14"/>
      <c r="AJ2669" s="14"/>
      <c r="AK2669" s="14"/>
      <c r="AL2669" s="14"/>
      <c r="AM2669" s="14"/>
      <c r="AN2669" s="85"/>
      <c r="AO2669" s="85"/>
      <c r="AP2669" s="85"/>
      <c r="AQ2669" s="85"/>
      <c r="AR2669" s="85"/>
      <c r="AS2669" s="85"/>
      <c r="AT2669" s="85"/>
      <c r="AU2669" s="85"/>
      <c r="AV2669" s="85"/>
      <c r="AW2669" s="85"/>
      <c r="AX2669" s="85"/>
      <c r="AY2669" s="85"/>
      <c r="AZ2669" s="84"/>
      <c r="BA2669" s="10"/>
      <c r="BB2669" s="10"/>
      <c r="BC2669" s="10"/>
      <c r="BD2669" s="10"/>
      <c r="BE2669" s="10"/>
      <c r="BF2669" s="10"/>
      <c r="BG2669" s="10"/>
      <c r="BH2669" s="10"/>
      <c r="BI2669" s="10"/>
      <c r="BJ2669" s="10"/>
      <c r="BK2669" s="10"/>
      <c r="BL2669" s="10"/>
      <c r="BM2669" s="10"/>
      <c r="BN2669" s="10"/>
      <c r="BO2669" s="10"/>
      <c r="BP2669" s="10"/>
      <c r="BQ2669" s="10"/>
      <c r="BR2669" s="10"/>
      <c r="BS2669" s="10"/>
      <c r="BT2669" s="10"/>
      <c r="BU2669" s="10"/>
      <c r="BV2669" s="10"/>
      <c r="BW2669" s="10"/>
      <c r="BX2669" s="10"/>
      <c r="BY2669" s="10"/>
      <c r="BZ2669" s="10"/>
      <c r="CA2669" s="10"/>
      <c r="CB2669" s="10"/>
      <c r="CC2669" s="10"/>
      <c r="CD2669" s="10"/>
      <c r="CE2669" s="10"/>
      <c r="CF2669" s="10"/>
      <c r="CG2669" s="10"/>
      <c r="CH2669" s="10"/>
      <c r="CI2669" s="10"/>
      <c r="CJ2669" s="10"/>
      <c r="CK2669" s="10"/>
      <c r="CL2669" s="10"/>
      <c r="CM2669" s="10"/>
      <c r="CN2669" s="10"/>
      <c r="CO2669" s="10"/>
      <c r="CP2669" s="10"/>
      <c r="CQ2669" s="10"/>
      <c r="CR2669" s="10"/>
      <c r="CS2669" s="10"/>
      <c r="CT2669" s="10"/>
      <c r="CU2669" s="10"/>
      <c r="CV2669" s="10"/>
      <c r="CW2669" s="10"/>
      <c r="CX2669" s="10"/>
      <c r="CY2669" s="10"/>
      <c r="CZ2669" s="10"/>
      <c r="DA2669" s="10"/>
      <c r="DB2669" s="10"/>
      <c r="DC2669" s="10"/>
      <c r="DD2669" s="10"/>
      <c r="DE2669" s="10"/>
      <c r="DF2669" s="10"/>
      <c r="DG2669" s="10"/>
      <c r="DH2669" s="10"/>
      <c r="DI2669" s="10"/>
      <c r="DJ2669" s="10"/>
      <c r="DK2669" s="10"/>
      <c r="DL2669" s="10"/>
      <c r="DM2669" s="10"/>
      <c r="DN2669" s="10"/>
      <c r="DO2669" s="10"/>
      <c r="DP2669" s="10"/>
      <c r="DQ2669" s="10"/>
      <c r="DR2669" s="10"/>
      <c r="DS2669" s="10"/>
    </row>
    <row r="2670" spans="1:123" s="25" customFormat="1" ht="10.95" customHeight="1" x14ac:dyDescent="0.25">
      <c r="A2670" s="87" t="s">
        <v>348</v>
      </c>
      <c r="B2670" s="88"/>
      <c r="C2670" s="88"/>
      <c r="D2670" s="88"/>
      <c r="E2670" s="89"/>
      <c r="F2670" s="90"/>
      <c r="G2670" s="13"/>
      <c r="H2670" s="13"/>
      <c r="I2670" s="13"/>
      <c r="J2670" s="13"/>
      <c r="K2670" s="14" t="s">
        <v>295</v>
      </c>
      <c r="L2670" s="91">
        <v>6002</v>
      </c>
      <c r="M2670" s="92"/>
      <c r="N2670" s="25" t="str">
        <f>TRIM("    TOTAL DAYS")</f>
        <v>TOTAL DAYS</v>
      </c>
      <c r="P2670" s="70"/>
      <c r="Q2670" s="10"/>
      <c r="R2670" s="85"/>
      <c r="S2670" s="93"/>
      <c r="T2670" s="25">
        <f>AD2670/T$6</f>
        <v>943.66666666666663</v>
      </c>
      <c r="V2670" s="25">
        <f>AF2670/V$6</f>
        <v>927.33333333333337</v>
      </c>
      <c r="X2670" s="25">
        <f>AH2670/X$6</f>
        <v>300.08333333333331</v>
      </c>
      <c r="Z2670" s="25">
        <f>AJ2670/Z$6</f>
        <v>942.91666666666663</v>
      </c>
      <c r="AA2670" s="93"/>
      <c r="AB2670" s="14">
        <f>AL2670/AB$6</f>
        <v>0</v>
      </c>
      <c r="AC2670" s="65"/>
      <c r="AD2670" s="14">
        <v>2831</v>
      </c>
      <c r="AE2670" s="14"/>
      <c r="AF2670" s="14">
        <v>8346</v>
      </c>
      <c r="AG2670" s="14"/>
      <c r="AH2670" s="14">
        <v>3601</v>
      </c>
      <c r="AI2670" s="14"/>
      <c r="AJ2670" s="14">
        <v>11315</v>
      </c>
      <c r="AK2670" s="65"/>
      <c r="AL2670" s="14">
        <v>0</v>
      </c>
      <c r="AM2670" s="65"/>
      <c r="AN2670" s="25">
        <v>651</v>
      </c>
      <c r="AO2670" s="25">
        <v>600</v>
      </c>
      <c r="AP2670" s="25">
        <v>898</v>
      </c>
      <c r="AQ2670" s="25">
        <v>883</v>
      </c>
      <c r="AR2670" s="25">
        <v>790</v>
      </c>
      <c r="AS2670" s="25">
        <v>916</v>
      </c>
      <c r="AT2670" s="25">
        <v>917</v>
      </c>
      <c r="AU2670" s="25">
        <v>1019</v>
      </c>
      <c r="AV2670" s="25">
        <v>990</v>
      </c>
      <c r="AW2670" s="25">
        <v>1014</v>
      </c>
      <c r="AX2670" s="25">
        <v>947</v>
      </c>
      <c r="AY2670" s="25">
        <v>870</v>
      </c>
      <c r="AZ2670" s="93"/>
      <c r="BA2670" s="10"/>
      <c r="BB2670" s="10"/>
      <c r="BC2670" s="10"/>
      <c r="BD2670" s="10"/>
      <c r="BE2670" s="10"/>
      <c r="BF2670" s="10"/>
      <c r="BG2670" s="10"/>
      <c r="BH2670" s="10"/>
      <c r="BI2670" s="10"/>
      <c r="BJ2670" s="10"/>
      <c r="BK2670" s="10"/>
      <c r="BL2670" s="10"/>
      <c r="BM2670" s="10"/>
      <c r="BN2670" s="10"/>
      <c r="BO2670" s="10"/>
      <c r="BP2670" s="10"/>
      <c r="BQ2670" s="10"/>
      <c r="BR2670" s="10"/>
      <c r="BS2670" s="10"/>
      <c r="BT2670" s="10"/>
      <c r="BU2670" s="10"/>
      <c r="BV2670" s="10"/>
      <c r="BW2670" s="10"/>
      <c r="BX2670" s="10"/>
      <c r="BY2670" s="10"/>
      <c r="BZ2670" s="10"/>
      <c r="CA2670" s="10"/>
      <c r="CB2670" s="10"/>
      <c r="CC2670" s="10"/>
      <c r="CD2670" s="10"/>
      <c r="CE2670" s="10"/>
      <c r="CF2670" s="10"/>
      <c r="CG2670" s="10"/>
      <c r="CH2670" s="10"/>
      <c r="CI2670" s="10"/>
      <c r="CJ2670" s="10"/>
      <c r="CK2670" s="10"/>
      <c r="CL2670" s="10"/>
      <c r="CM2670" s="10"/>
      <c r="CN2670" s="10"/>
      <c r="CO2670" s="10"/>
      <c r="CP2670" s="10"/>
      <c r="CQ2670" s="10"/>
      <c r="CR2670" s="10"/>
      <c r="CS2670" s="10"/>
      <c r="CT2670" s="10"/>
      <c r="CU2670" s="10"/>
      <c r="CV2670" s="10"/>
      <c r="CW2670" s="10"/>
      <c r="CX2670" s="10"/>
      <c r="CY2670" s="10"/>
      <c r="CZ2670" s="10"/>
      <c r="DA2670" s="10"/>
      <c r="DB2670" s="10"/>
      <c r="DC2670" s="10"/>
      <c r="DD2670" s="10"/>
      <c r="DE2670" s="10"/>
      <c r="DF2670" s="10"/>
      <c r="DG2670" s="10"/>
      <c r="DH2670" s="10"/>
      <c r="DI2670" s="10"/>
      <c r="DJ2670" s="10"/>
      <c r="DK2670" s="10"/>
      <c r="DL2670" s="10"/>
      <c r="DM2670" s="10"/>
      <c r="DN2670" s="10"/>
      <c r="DO2670" s="10"/>
      <c r="DP2670" s="10"/>
      <c r="DQ2670" s="10"/>
      <c r="DR2670" s="10"/>
      <c r="DS2670" s="10"/>
    </row>
    <row r="2671" spans="1:123" s="25" customFormat="1" ht="10.95" customHeight="1" x14ac:dyDescent="0.25">
      <c r="A2671" s="87" t="s">
        <v>348</v>
      </c>
      <c r="B2671" s="88"/>
      <c r="C2671" s="88"/>
      <c r="D2671" s="88"/>
      <c r="E2671" s="89"/>
      <c r="F2671" s="90"/>
      <c r="G2671" s="13"/>
      <c r="H2671" s="13"/>
      <c r="I2671" s="13"/>
      <c r="J2671" s="13"/>
      <c r="K2671" s="14" t="s">
        <v>299</v>
      </c>
      <c r="L2671" s="91">
        <v>6002</v>
      </c>
      <c r="M2671" s="92"/>
      <c r="N2671" s="25" t="str">
        <f>TRIM("      TOTAL ANCILLARIES")</f>
        <v>TOTAL ANCILLARIES</v>
      </c>
      <c r="P2671" s="70"/>
      <c r="Q2671" s="10"/>
      <c r="R2671" s="85"/>
      <c r="S2671" s="93"/>
      <c r="T2671" s="25">
        <f>AD2671/T$6</f>
        <v>0</v>
      </c>
      <c r="V2671" s="25">
        <f>AF2671/V$6</f>
        <v>0</v>
      </c>
      <c r="X2671" s="25">
        <f>AH2671/X$6</f>
        <v>0</v>
      </c>
      <c r="Z2671" s="25">
        <f>AJ2671/Z$6</f>
        <v>0</v>
      </c>
      <c r="AA2671" s="93"/>
      <c r="AB2671" s="14">
        <f>AL2671/AB$6</f>
        <v>0</v>
      </c>
      <c r="AC2671" s="65"/>
      <c r="AD2671" s="14"/>
      <c r="AE2671" s="14"/>
      <c r="AF2671" s="14"/>
      <c r="AG2671" s="14"/>
      <c r="AH2671" s="14"/>
      <c r="AI2671" s="14"/>
      <c r="AJ2671" s="14">
        <v>0</v>
      </c>
      <c r="AK2671" s="65"/>
      <c r="AL2671" s="14">
        <v>0</v>
      </c>
      <c r="AM2671" s="65"/>
      <c r="AZ2671" s="93"/>
      <c r="BA2671" s="10"/>
      <c r="BB2671" s="10"/>
      <c r="BC2671" s="10"/>
      <c r="BD2671" s="10"/>
      <c r="BE2671" s="10"/>
      <c r="BF2671" s="10"/>
      <c r="BG2671" s="10"/>
      <c r="BH2671" s="10"/>
      <c r="BI2671" s="10"/>
      <c r="BJ2671" s="10"/>
      <c r="BK2671" s="10"/>
      <c r="BL2671" s="10"/>
      <c r="BM2671" s="10"/>
      <c r="BN2671" s="10"/>
      <c r="BO2671" s="10"/>
      <c r="BP2671" s="10"/>
      <c r="BQ2671" s="10"/>
      <c r="BR2671" s="10"/>
      <c r="BS2671" s="10"/>
      <c r="BT2671" s="10"/>
      <c r="BU2671" s="10"/>
      <c r="BV2671" s="10"/>
      <c r="BW2671" s="10"/>
      <c r="BX2671" s="10"/>
      <c r="BY2671" s="10"/>
      <c r="BZ2671" s="10"/>
      <c r="CA2671" s="10"/>
      <c r="CB2671" s="10"/>
      <c r="CC2671" s="10"/>
      <c r="CD2671" s="10"/>
      <c r="CE2671" s="10"/>
      <c r="CF2671" s="10"/>
      <c r="CG2671" s="10"/>
      <c r="CH2671" s="10"/>
      <c r="CI2671" s="10"/>
      <c r="CJ2671" s="10"/>
      <c r="CK2671" s="10"/>
      <c r="CL2671" s="10"/>
      <c r="CM2671" s="10"/>
      <c r="CN2671" s="10"/>
      <c r="CO2671" s="10"/>
      <c r="CP2671" s="10"/>
      <c r="CQ2671" s="10"/>
      <c r="CR2671" s="10"/>
      <c r="CS2671" s="10"/>
      <c r="CT2671" s="10"/>
      <c r="CU2671" s="10"/>
      <c r="CV2671" s="10"/>
      <c r="CW2671" s="10"/>
      <c r="CX2671" s="10"/>
      <c r="CY2671" s="10"/>
      <c r="CZ2671" s="10"/>
      <c r="DA2671" s="10"/>
      <c r="DB2671" s="10"/>
      <c r="DC2671" s="10"/>
      <c r="DD2671" s="10"/>
      <c r="DE2671" s="10"/>
      <c r="DF2671" s="10"/>
      <c r="DG2671" s="10"/>
      <c r="DH2671" s="10"/>
      <c r="DI2671" s="10"/>
      <c r="DJ2671" s="10"/>
      <c r="DK2671" s="10"/>
      <c r="DL2671" s="10"/>
      <c r="DM2671" s="10"/>
      <c r="DN2671" s="10"/>
      <c r="DO2671" s="10"/>
      <c r="DP2671" s="10"/>
      <c r="DQ2671" s="10"/>
      <c r="DR2671" s="10"/>
      <c r="DS2671" s="10"/>
    </row>
    <row r="2672" spans="1:123" s="25" customFormat="1" ht="10.95" customHeight="1" x14ac:dyDescent="0.25">
      <c r="A2672" s="87" t="s">
        <v>348</v>
      </c>
      <c r="B2672" s="88"/>
      <c r="C2672" s="88"/>
      <c r="D2672" s="88"/>
      <c r="E2672" s="89"/>
      <c r="F2672" s="90"/>
      <c r="G2672" s="13"/>
      <c r="H2672" s="13"/>
      <c r="I2672" s="13"/>
      <c r="J2672" s="13"/>
      <c r="K2672" s="14" t="s">
        <v>301</v>
      </c>
      <c r="L2672" s="91">
        <v>6002</v>
      </c>
      <c r="M2672" s="92"/>
      <c r="N2672" s="25" t="str">
        <f>TRIM("TOTAL REVENUE")</f>
        <v>TOTAL REVENUE</v>
      </c>
      <c r="P2672" s="70"/>
      <c r="Q2672" s="10"/>
      <c r="R2672" s="85"/>
      <c r="S2672" s="93"/>
      <c r="T2672" s="25">
        <f>AD2672/T$6</f>
        <v>93418.216666666674</v>
      </c>
      <c r="V2672" s="25">
        <f>AF2672/V$6</f>
        <v>94461.432222222225</v>
      </c>
      <c r="X2672" s="25">
        <f>AH2672/X$6</f>
        <v>45770.927499999998</v>
      </c>
      <c r="Z2672" s="25">
        <f>AJ2672/Z$6</f>
        <v>90350.05</v>
      </c>
      <c r="AA2672" s="93"/>
      <c r="AB2672" s="14">
        <f>AL2672/AB$6</f>
        <v>0</v>
      </c>
      <c r="AC2672" s="65"/>
      <c r="AD2672" s="14">
        <v>280254.65000000002</v>
      </c>
      <c r="AE2672" s="14"/>
      <c r="AF2672" s="14">
        <v>850152.89</v>
      </c>
      <c r="AG2672" s="14"/>
      <c r="AH2672" s="14">
        <v>549251.13</v>
      </c>
      <c r="AI2672" s="14"/>
      <c r="AJ2672" s="14">
        <v>1084200.6000000001</v>
      </c>
      <c r="AK2672" s="65"/>
      <c r="AL2672" s="14">
        <v>0</v>
      </c>
      <c r="AM2672" s="65"/>
      <c r="AN2672" s="25">
        <v>105702.26</v>
      </c>
      <c r="AO2672" s="25">
        <v>55730.239999999998</v>
      </c>
      <c r="AP2672" s="25">
        <v>128324.61</v>
      </c>
      <c r="AQ2672" s="25">
        <v>85001.54</v>
      </c>
      <c r="AR2672" s="25">
        <v>94754.68</v>
      </c>
      <c r="AS2672" s="25">
        <v>90975.85</v>
      </c>
      <c r="AT2672" s="25">
        <v>94930.63</v>
      </c>
      <c r="AU2672" s="25">
        <v>104620.74</v>
      </c>
      <c r="AV2672" s="25">
        <v>99614.8</v>
      </c>
      <c r="AW2672" s="25">
        <v>99274.5</v>
      </c>
      <c r="AX2672" s="25">
        <v>93567.55</v>
      </c>
      <c r="AY2672" s="25">
        <v>87412.6</v>
      </c>
      <c r="AZ2672" s="93"/>
      <c r="BA2672" s="10"/>
      <c r="BB2672" s="10"/>
      <c r="BC2672" s="10"/>
      <c r="BD2672" s="10"/>
      <c r="BE2672" s="10"/>
      <c r="BF2672" s="10"/>
      <c r="BG2672" s="10"/>
      <c r="BH2672" s="10"/>
      <c r="BI2672" s="10"/>
      <c r="BJ2672" s="10"/>
      <c r="BK2672" s="10"/>
      <c r="BL2672" s="10"/>
      <c r="BM2672" s="10"/>
      <c r="BN2672" s="10"/>
      <c r="BO2672" s="10"/>
      <c r="BP2672" s="10"/>
      <c r="BQ2672" s="10"/>
      <c r="BR2672" s="10"/>
      <c r="BS2672" s="10"/>
      <c r="BT2672" s="10"/>
      <c r="BU2672" s="10"/>
      <c r="BV2672" s="10"/>
      <c r="BW2672" s="10"/>
      <c r="BX2672" s="10"/>
      <c r="BY2672" s="10"/>
      <c r="BZ2672" s="10"/>
      <c r="CA2672" s="10"/>
      <c r="CB2672" s="10"/>
      <c r="CC2672" s="10"/>
      <c r="CD2672" s="10"/>
      <c r="CE2672" s="10"/>
      <c r="CF2672" s="10"/>
      <c r="CG2672" s="10"/>
      <c r="CH2672" s="10"/>
      <c r="CI2672" s="10"/>
      <c r="CJ2672" s="10"/>
      <c r="CK2672" s="10"/>
      <c r="CL2672" s="10"/>
      <c r="CM2672" s="10"/>
      <c r="CN2672" s="10"/>
      <c r="CO2672" s="10"/>
      <c r="CP2672" s="10"/>
      <c r="CQ2672" s="10"/>
      <c r="CR2672" s="10"/>
      <c r="CS2672" s="10"/>
      <c r="CT2672" s="10"/>
      <c r="CU2672" s="10"/>
      <c r="CV2672" s="10"/>
      <c r="CW2672" s="10"/>
      <c r="CX2672" s="10"/>
      <c r="CY2672" s="10"/>
      <c r="CZ2672" s="10"/>
      <c r="DA2672" s="10"/>
      <c r="DB2672" s="10"/>
      <c r="DC2672" s="10"/>
      <c r="DD2672" s="10"/>
      <c r="DE2672" s="10"/>
      <c r="DF2672" s="10"/>
      <c r="DG2672" s="10"/>
      <c r="DH2672" s="10"/>
      <c r="DI2672" s="10"/>
      <c r="DJ2672" s="10"/>
      <c r="DK2672" s="10"/>
      <c r="DL2672" s="10"/>
      <c r="DM2672" s="10"/>
      <c r="DN2672" s="10"/>
      <c r="DO2672" s="10"/>
      <c r="DP2672" s="10"/>
      <c r="DQ2672" s="10"/>
      <c r="DR2672" s="10"/>
      <c r="DS2672" s="10"/>
    </row>
    <row r="2673" spans="1:123" s="25" customFormat="1" ht="10.95" customHeight="1" x14ac:dyDescent="0.25">
      <c r="A2673" s="87" t="s">
        <v>348</v>
      </c>
      <c r="B2673" s="88"/>
      <c r="C2673" s="88"/>
      <c r="D2673" s="88"/>
      <c r="E2673" s="89"/>
      <c r="F2673" s="90"/>
      <c r="G2673" s="13"/>
      <c r="H2673" s="13"/>
      <c r="I2673" s="13"/>
      <c r="J2673" s="13"/>
      <c r="K2673" s="14" t="s">
        <v>303</v>
      </c>
      <c r="L2673" s="91">
        <v>6002</v>
      </c>
      <c r="M2673" s="92"/>
      <c r="N2673" s="25" t="str">
        <f>TRIM("      TOTAL EMPLOYEE WAGES")</f>
        <v>TOTAL EMPLOYEE WAGES</v>
      </c>
      <c r="P2673" s="70"/>
      <c r="Q2673" s="10"/>
      <c r="R2673" s="85"/>
      <c r="S2673" s="93"/>
      <c r="T2673" s="25">
        <f>AD2673/T$6</f>
        <v>36120.74</v>
      </c>
      <c r="V2673" s="25">
        <f>AF2673/V$6</f>
        <v>33200.567777777775</v>
      </c>
      <c r="X2673" s="25">
        <f>AH2673/X$6</f>
        <v>16628.75</v>
      </c>
      <c r="Z2673" s="25">
        <f>AJ2673/Z$6</f>
        <v>32603.129385333334</v>
      </c>
      <c r="AA2673" s="93"/>
      <c r="AB2673" s="14">
        <f>AL2673/AB$6</f>
        <v>0</v>
      </c>
      <c r="AC2673" s="65"/>
      <c r="AD2673" s="14">
        <v>108362.22</v>
      </c>
      <c r="AE2673" s="14"/>
      <c r="AF2673" s="14">
        <v>298805.11</v>
      </c>
      <c r="AG2673" s="14"/>
      <c r="AH2673" s="14">
        <v>199545</v>
      </c>
      <c r="AI2673" s="14"/>
      <c r="AJ2673" s="14">
        <v>391237.552624</v>
      </c>
      <c r="AK2673" s="65"/>
      <c r="AL2673" s="14">
        <v>0</v>
      </c>
      <c r="AM2673" s="65"/>
      <c r="AN2673" s="25">
        <v>32790.379999999997</v>
      </c>
      <c r="AO2673" s="25">
        <v>33043.31</v>
      </c>
      <c r="AP2673" s="25">
        <v>27360.47</v>
      </c>
      <c r="AQ2673" s="25">
        <v>30006.78</v>
      </c>
      <c r="AR2673" s="25">
        <v>25713.67</v>
      </c>
      <c r="AS2673" s="25">
        <v>33557.050000000003</v>
      </c>
      <c r="AT2673" s="25">
        <v>32157.99</v>
      </c>
      <c r="AU2673" s="25">
        <v>34750.6</v>
      </c>
      <c r="AV2673" s="25">
        <v>34256.800000000003</v>
      </c>
      <c r="AW2673" s="25">
        <v>37598.019999999997</v>
      </c>
      <c r="AX2673" s="25">
        <v>34804.65</v>
      </c>
      <c r="AY2673" s="25">
        <v>35959.550000000003</v>
      </c>
      <c r="AZ2673" s="93"/>
      <c r="BA2673" s="10"/>
      <c r="BB2673" s="10"/>
      <c r="BC2673" s="10"/>
      <c r="BD2673" s="10"/>
      <c r="BE2673" s="10"/>
      <c r="BF2673" s="10"/>
      <c r="BG2673" s="10"/>
      <c r="BH2673" s="10"/>
      <c r="BI2673" s="10"/>
      <c r="BJ2673" s="10"/>
      <c r="BK2673" s="10"/>
      <c r="BL2673" s="10"/>
      <c r="BM2673" s="10"/>
      <c r="BN2673" s="10"/>
      <c r="BO2673" s="10"/>
      <c r="BP2673" s="10"/>
      <c r="BQ2673" s="10"/>
      <c r="BR2673" s="10"/>
      <c r="BS2673" s="10"/>
      <c r="BT2673" s="10"/>
      <c r="BU2673" s="10"/>
      <c r="BV2673" s="10"/>
      <c r="BW2673" s="10"/>
      <c r="BX2673" s="10"/>
      <c r="BY2673" s="10"/>
      <c r="BZ2673" s="10"/>
      <c r="CA2673" s="10"/>
      <c r="CB2673" s="10"/>
      <c r="CC2673" s="10"/>
      <c r="CD2673" s="10"/>
      <c r="CE2673" s="10"/>
      <c r="CF2673" s="10"/>
      <c r="CG2673" s="10"/>
      <c r="CH2673" s="10"/>
      <c r="CI2673" s="10"/>
      <c r="CJ2673" s="10"/>
      <c r="CK2673" s="10"/>
      <c r="CL2673" s="10"/>
      <c r="CM2673" s="10"/>
      <c r="CN2673" s="10"/>
      <c r="CO2673" s="10"/>
      <c r="CP2673" s="10"/>
      <c r="CQ2673" s="10"/>
      <c r="CR2673" s="10"/>
      <c r="CS2673" s="10"/>
      <c r="CT2673" s="10"/>
      <c r="CU2673" s="10"/>
      <c r="CV2673" s="10"/>
      <c r="CW2673" s="10"/>
      <c r="CX2673" s="10"/>
      <c r="CY2673" s="10"/>
      <c r="CZ2673" s="10"/>
      <c r="DA2673" s="10"/>
      <c r="DB2673" s="10"/>
      <c r="DC2673" s="10"/>
      <c r="DD2673" s="10"/>
      <c r="DE2673" s="10"/>
      <c r="DF2673" s="10"/>
      <c r="DG2673" s="10"/>
      <c r="DH2673" s="10"/>
      <c r="DI2673" s="10"/>
      <c r="DJ2673" s="10"/>
      <c r="DK2673" s="10"/>
      <c r="DL2673" s="10"/>
      <c r="DM2673" s="10"/>
      <c r="DN2673" s="10"/>
      <c r="DO2673" s="10"/>
      <c r="DP2673" s="10"/>
      <c r="DQ2673" s="10"/>
      <c r="DR2673" s="10"/>
      <c r="DS2673" s="10"/>
    </row>
    <row r="2674" spans="1:123" s="25" customFormat="1" ht="10.95" customHeight="1" x14ac:dyDescent="0.25">
      <c r="A2674" s="87" t="s">
        <v>348</v>
      </c>
      <c r="B2674" s="88"/>
      <c r="C2674" s="88"/>
      <c r="D2674" s="88"/>
      <c r="E2674" s="89"/>
      <c r="F2674" s="90"/>
      <c r="G2674" s="13"/>
      <c r="H2674" s="13"/>
      <c r="I2674" s="13"/>
      <c r="J2674" s="13"/>
      <c r="K2674" s="14" t="s">
        <v>305</v>
      </c>
      <c r="L2674" s="91">
        <v>6002</v>
      </c>
      <c r="M2674" s="92"/>
      <c r="N2674" s="25" t="str">
        <f>TRIM("TOTAL COMPENSATION")</f>
        <v>TOTAL COMPENSATION</v>
      </c>
      <c r="P2674" s="70"/>
      <c r="Q2674" s="10"/>
      <c r="R2674" s="85"/>
      <c r="S2674" s="93"/>
      <c r="T2674" s="25">
        <f>AD2674/T$6</f>
        <v>36120.74</v>
      </c>
      <c r="V2674" s="25">
        <f>AF2674/V$6</f>
        <v>33200.567777777775</v>
      </c>
      <c r="X2674" s="25">
        <f>AH2674/X$6</f>
        <v>16628.75</v>
      </c>
      <c r="Z2674" s="25">
        <f>AJ2674/Z$6</f>
        <v>32603.129385333334</v>
      </c>
      <c r="AA2674" s="93"/>
      <c r="AB2674" s="14">
        <f>AL2674/AB$6</f>
        <v>0</v>
      </c>
      <c r="AC2674" s="65"/>
      <c r="AD2674" s="14">
        <v>108362.22</v>
      </c>
      <c r="AE2674" s="14"/>
      <c r="AF2674" s="14">
        <v>298805.11</v>
      </c>
      <c r="AG2674" s="14"/>
      <c r="AH2674" s="14">
        <v>199545</v>
      </c>
      <c r="AI2674" s="14"/>
      <c r="AJ2674" s="14">
        <v>391237.552624</v>
      </c>
      <c r="AK2674" s="65"/>
      <c r="AL2674" s="14">
        <v>0</v>
      </c>
      <c r="AM2674" s="65"/>
      <c r="AN2674" s="25">
        <v>32790.379999999997</v>
      </c>
      <c r="AO2674" s="25">
        <v>33043.31</v>
      </c>
      <c r="AP2674" s="25">
        <v>27360.47</v>
      </c>
      <c r="AQ2674" s="25">
        <v>30006.78</v>
      </c>
      <c r="AR2674" s="25">
        <v>25713.67</v>
      </c>
      <c r="AS2674" s="25">
        <v>33557.050000000003</v>
      </c>
      <c r="AT2674" s="25">
        <v>32157.99</v>
      </c>
      <c r="AU2674" s="25">
        <v>34750.6</v>
      </c>
      <c r="AV2674" s="25">
        <v>34256.800000000003</v>
      </c>
      <c r="AW2674" s="25">
        <v>37598.019999999997</v>
      </c>
      <c r="AX2674" s="25">
        <v>34804.65</v>
      </c>
      <c r="AY2674" s="25">
        <v>35959.550000000003</v>
      </c>
      <c r="AZ2674" s="93"/>
      <c r="BA2674" s="10"/>
      <c r="BB2674" s="10"/>
      <c r="BC2674" s="10"/>
      <c r="BD2674" s="10"/>
      <c r="BE2674" s="10"/>
      <c r="BF2674" s="10"/>
      <c r="BG2674" s="10"/>
      <c r="BH2674" s="10"/>
      <c r="BI2674" s="10"/>
      <c r="BJ2674" s="10"/>
      <c r="BK2674" s="10"/>
      <c r="BL2674" s="10"/>
      <c r="BM2674" s="10"/>
      <c r="BN2674" s="10"/>
      <c r="BO2674" s="10"/>
      <c r="BP2674" s="10"/>
      <c r="BQ2674" s="10"/>
      <c r="BR2674" s="10"/>
      <c r="BS2674" s="10"/>
      <c r="BT2674" s="10"/>
      <c r="BU2674" s="10"/>
      <c r="BV2674" s="10"/>
      <c r="BW2674" s="10"/>
      <c r="BX2674" s="10"/>
      <c r="BY2674" s="10"/>
      <c r="BZ2674" s="10"/>
      <c r="CA2674" s="10"/>
      <c r="CB2674" s="10"/>
      <c r="CC2674" s="10"/>
      <c r="CD2674" s="10"/>
      <c r="CE2674" s="10"/>
      <c r="CF2674" s="10"/>
      <c r="CG2674" s="10"/>
      <c r="CH2674" s="10"/>
      <c r="CI2674" s="10"/>
      <c r="CJ2674" s="10"/>
      <c r="CK2674" s="10"/>
      <c r="CL2674" s="10"/>
      <c r="CM2674" s="10"/>
      <c r="CN2674" s="10"/>
      <c r="CO2674" s="10"/>
      <c r="CP2674" s="10"/>
      <c r="CQ2674" s="10"/>
      <c r="CR2674" s="10"/>
      <c r="CS2674" s="10"/>
      <c r="CT2674" s="10"/>
      <c r="CU2674" s="10"/>
      <c r="CV2674" s="10"/>
      <c r="CW2674" s="10"/>
      <c r="CX2674" s="10"/>
      <c r="CY2674" s="10"/>
      <c r="CZ2674" s="10"/>
      <c r="DA2674" s="10"/>
      <c r="DB2674" s="10"/>
      <c r="DC2674" s="10"/>
      <c r="DD2674" s="10"/>
      <c r="DE2674" s="10"/>
      <c r="DF2674" s="10"/>
      <c r="DG2674" s="10"/>
      <c r="DH2674" s="10"/>
      <c r="DI2674" s="10"/>
      <c r="DJ2674" s="10"/>
      <c r="DK2674" s="10"/>
      <c r="DL2674" s="10"/>
      <c r="DM2674" s="10"/>
      <c r="DN2674" s="10"/>
      <c r="DO2674" s="10"/>
      <c r="DP2674" s="10"/>
      <c r="DQ2674" s="10"/>
      <c r="DR2674" s="10"/>
      <c r="DS2674" s="10"/>
    </row>
    <row r="2675" spans="1:123" x14ac:dyDescent="0.25">
      <c r="A2675" s="75" t="s">
        <v>348</v>
      </c>
      <c r="L2675" s="94"/>
    </row>
    <row r="2676" spans="1:123" s="86" customFormat="1" ht="15" customHeight="1" x14ac:dyDescent="0.25">
      <c r="A2676" s="75" t="s">
        <v>348</v>
      </c>
      <c r="B2676" s="80"/>
      <c r="C2676" s="80"/>
      <c r="D2676" s="80"/>
      <c r="E2676" s="81"/>
      <c r="F2676" s="82"/>
      <c r="G2676" s="81"/>
      <c r="H2676" s="81"/>
      <c r="I2676" s="81"/>
      <c r="J2676" s="81"/>
      <c r="K2676" s="81"/>
      <c r="L2676" s="83">
        <f>L2677</f>
        <v>6002</v>
      </c>
      <c r="M2676" s="84" t="s">
        <v>351</v>
      </c>
      <c r="N2676" s="84"/>
      <c r="O2676" s="84"/>
      <c r="P2676" s="84"/>
      <c r="Q2676" s="84"/>
      <c r="R2676" s="84"/>
      <c r="S2676" s="84"/>
      <c r="T2676" s="84"/>
      <c r="U2676" s="84"/>
      <c r="V2676" s="84"/>
      <c r="W2676" s="84"/>
      <c r="X2676" s="84"/>
      <c r="Y2676" s="84"/>
      <c r="Z2676" s="84"/>
      <c r="AA2676" s="84"/>
      <c r="AB2676" s="81"/>
      <c r="AC2676" s="81"/>
      <c r="AD2676" s="14"/>
      <c r="AE2676" s="14"/>
      <c r="AF2676" s="14"/>
      <c r="AG2676" s="14"/>
      <c r="AH2676" s="14"/>
      <c r="AI2676" s="14"/>
      <c r="AJ2676" s="14"/>
      <c r="AK2676" s="14"/>
      <c r="AL2676" s="14"/>
      <c r="AM2676" s="14"/>
      <c r="AN2676" s="85"/>
      <c r="AO2676" s="85"/>
      <c r="AP2676" s="85"/>
      <c r="AQ2676" s="85"/>
      <c r="AR2676" s="85"/>
      <c r="AS2676" s="85"/>
      <c r="AT2676" s="85"/>
      <c r="AU2676" s="85"/>
      <c r="AV2676" s="85"/>
      <c r="AW2676" s="85"/>
      <c r="AX2676" s="85"/>
      <c r="AY2676" s="85"/>
      <c r="AZ2676" s="84"/>
      <c r="BA2676" s="10"/>
      <c r="BB2676" s="10"/>
      <c r="BC2676" s="10"/>
      <c r="BD2676" s="10"/>
      <c r="BE2676" s="10"/>
      <c r="BF2676" s="10"/>
      <c r="BG2676" s="10"/>
      <c r="BH2676" s="10"/>
      <c r="BI2676" s="10"/>
      <c r="BJ2676" s="10"/>
      <c r="BK2676" s="10"/>
      <c r="BL2676" s="10"/>
      <c r="BM2676" s="10"/>
      <c r="BN2676" s="10"/>
      <c r="BO2676" s="10"/>
      <c r="BP2676" s="10"/>
      <c r="BQ2676" s="10"/>
      <c r="BR2676" s="10"/>
      <c r="BS2676" s="10"/>
      <c r="BT2676" s="10"/>
      <c r="BU2676" s="10"/>
      <c r="BV2676" s="10"/>
      <c r="BW2676" s="10"/>
      <c r="BX2676" s="10"/>
      <c r="BY2676" s="10"/>
      <c r="BZ2676" s="10"/>
      <c r="CA2676" s="10"/>
      <c r="CB2676" s="10"/>
      <c r="CC2676" s="10"/>
      <c r="CD2676" s="10"/>
      <c r="CE2676" s="10"/>
      <c r="CF2676" s="10"/>
      <c r="CG2676" s="10"/>
      <c r="CH2676" s="10"/>
      <c r="CI2676" s="10"/>
      <c r="CJ2676" s="10"/>
      <c r="CK2676" s="10"/>
      <c r="CL2676" s="10"/>
      <c r="CM2676" s="10"/>
      <c r="CN2676" s="10"/>
      <c r="CO2676" s="10"/>
      <c r="CP2676" s="10"/>
      <c r="CQ2676" s="10"/>
      <c r="CR2676" s="10"/>
      <c r="CS2676" s="10"/>
      <c r="CT2676" s="10"/>
      <c r="CU2676" s="10"/>
      <c r="CV2676" s="10"/>
      <c r="CW2676" s="10"/>
      <c r="CX2676" s="10"/>
      <c r="CY2676" s="10"/>
      <c r="CZ2676" s="10"/>
      <c r="DA2676" s="10"/>
      <c r="DB2676" s="10"/>
      <c r="DC2676" s="10"/>
      <c r="DD2676" s="10"/>
      <c r="DE2676" s="10"/>
      <c r="DF2676" s="10"/>
      <c r="DG2676" s="10"/>
      <c r="DH2676" s="10"/>
      <c r="DI2676" s="10"/>
      <c r="DJ2676" s="10"/>
      <c r="DK2676" s="10"/>
      <c r="DL2676" s="10"/>
      <c r="DM2676" s="10"/>
      <c r="DN2676" s="10"/>
      <c r="DO2676" s="10"/>
      <c r="DP2676" s="10"/>
      <c r="DQ2676" s="10"/>
      <c r="DR2676" s="10"/>
      <c r="DS2676" s="10"/>
    </row>
    <row r="2677" spans="1:123" s="101" customFormat="1" ht="10.95" customHeight="1" x14ac:dyDescent="0.25">
      <c r="A2677" s="75" t="s">
        <v>348</v>
      </c>
      <c r="B2677" s="95" t="str">
        <f t="shared" ref="B2677" si="750">IF(E2677&gt;0,"Bud02 " &amp; C2677 &amp;","&amp;D2677&amp;",'"&amp;E2677&amp;"',"&amp;1*R2677)</f>
        <v>Bud02 2020,6002,'xpr003',0.089731</v>
      </c>
      <c r="C2677" s="96">
        <f t="shared" ref="C2677" si="751">$E$5</f>
        <v>2020</v>
      </c>
      <c r="D2677" s="96">
        <v>6002</v>
      </c>
      <c r="E2677" s="97" t="str">
        <f>K2677</f>
        <v>xpr003</v>
      </c>
      <c r="F2677" s="90"/>
      <c r="G2677" s="98">
        <f>IF(""="",1,SUBSTITUTE(SUBSTITUTE("","xxp","xpp"),"xppm13","xppm08"))</f>
        <v>1</v>
      </c>
      <c r="H2677" s="98">
        <f>IF(""="",1,"")</f>
        <v>1</v>
      </c>
      <c r="I2677" s="98">
        <f>IF(""="",1,IF(LEFT("",1)&lt;&gt;"E","",1))</f>
        <v>1</v>
      </c>
      <c r="J2677" s="98">
        <f>IF(""="",1,IF(LEFT("",1)="E","",1))</f>
        <v>1</v>
      </c>
      <c r="K2677" s="99" t="s">
        <v>352</v>
      </c>
      <c r="L2677" s="91">
        <v>6002</v>
      </c>
      <c r="M2677" s="100" t="str">
        <f>IF(LEFT($G2677,4)="xppm","*","")</f>
        <v/>
      </c>
      <c r="N2677" s="101" t="str">
        <f>UPPER(TRIM("        NON_PRODUCTIVE RATE (NON-EXEMPT)"))</f>
        <v>NON_PRODUCTIVE RATE (NON-EXEMPT)</v>
      </c>
      <c r="P2677" s="102"/>
      <c r="R2677" s="103">
        <f>IFERROR(IF(1*AB2677&gt;0,AB2677,Z2677),Z2677)</f>
        <v>8.9731000000000005E-2</v>
      </c>
      <c r="S2677" s="104"/>
      <c r="T2677" s="105">
        <f>IFERROR(IF(LEFT($G2677,4)="xppm",AD2677/VLOOKUP($G2677,$K$11:$Z$28,T$1,0),IF(LEFT($J2677,1)="E",AD2677/VLOOKUP($J2677,$K$11:$Z$28,T$1,0),AD2677/T$6)),"")</f>
        <v>0</v>
      </c>
      <c r="U2677" s="105"/>
      <c r="V2677" s="105">
        <f>IFERROR(IF(LEFT($G2677,4)="xppm",AF2677/VLOOKUP($G2677,$K$11:$Z$28,V$1,0),IF(LEFT($J2677,1)="E",AF2677/VLOOKUP($J2677,$K$11:$Z$28,V$1,0),AF2677/V$6)),"")</f>
        <v>0</v>
      </c>
      <c r="W2677" s="105"/>
      <c r="X2677" s="105">
        <f>IFERROR(IF(LEFT($G2677,4)="xppm",AH2677/VLOOKUP($G2677,$K$11:$Z$28,X$1,0),IF(LEFT($J2677,1)="E",AH2677/VLOOKUP($J2677,$K$11:$Z$28,X$1,0),AH2677/X$6)),"")</f>
        <v>0</v>
      </c>
      <c r="Y2677" s="105"/>
      <c r="Z2677" s="105">
        <f>IFERROR(IF(LEFT($G2677,4)="xppm",AJ2677/VLOOKUP($G2677,$K$11:$Z$28,Z$1,0),IF(LEFT($J2677,1)="E",AJ2677/VLOOKUP($J2677,$K$11:$Z$28,Z$1,0),AJ2677/Z$6)),"")</f>
        <v>8.9731000000000005E-2</v>
      </c>
      <c r="AA2677" s="104"/>
      <c r="AB2677" s="106">
        <f>IFERROR(IF(LEFT($G2677,4)="xppm",AL2677/VLOOKUP($G2677,$K$11:$Z$28,AB$1,0),IF(LEFT($J2677,1)="E",AL2677/VLOOKUP($J2677,$K$11:$AB$28,AB$1,0),AL2677/AB$6)),"")</f>
        <v>0</v>
      </c>
      <c r="AC2677" s="107"/>
      <c r="AD2677" s="106"/>
      <c r="AE2677" s="106"/>
      <c r="AF2677" s="106"/>
      <c r="AG2677" s="106"/>
      <c r="AH2677" s="106"/>
      <c r="AI2677" s="106"/>
      <c r="AJ2677" s="106">
        <v>1.0767720000000001</v>
      </c>
      <c r="AK2677" s="107"/>
      <c r="AL2677" s="106">
        <v>0</v>
      </c>
      <c r="AM2677" s="107"/>
      <c r="AN2677" s="105"/>
      <c r="AO2677" s="105"/>
      <c r="AP2677" s="105"/>
      <c r="AQ2677" s="105"/>
      <c r="AR2677" s="105"/>
      <c r="AS2677" s="105"/>
      <c r="AT2677" s="105"/>
      <c r="AU2677" s="105"/>
      <c r="AV2677" s="105"/>
      <c r="AW2677" s="105"/>
      <c r="AX2677" s="105"/>
      <c r="AY2677" s="105"/>
      <c r="AZ2677" s="108"/>
      <c r="BA2677" s="10"/>
      <c r="BB2677" s="10"/>
      <c r="BC2677" s="10"/>
      <c r="BD2677" s="10"/>
      <c r="BE2677" s="10"/>
      <c r="BF2677" s="10"/>
      <c r="BG2677" s="10"/>
      <c r="BH2677" s="10"/>
      <c r="BI2677" s="10"/>
      <c r="BJ2677" s="10"/>
      <c r="BK2677" s="10"/>
      <c r="BL2677" s="10"/>
      <c r="BM2677" s="10"/>
      <c r="BN2677" s="10"/>
      <c r="BO2677" s="10"/>
      <c r="BP2677" s="10"/>
      <c r="BQ2677" s="10"/>
      <c r="BR2677" s="10"/>
      <c r="BS2677" s="10"/>
      <c r="BT2677" s="10"/>
      <c r="BU2677" s="10"/>
      <c r="BV2677" s="10"/>
      <c r="BW2677" s="10"/>
      <c r="BX2677" s="10"/>
      <c r="BY2677" s="10"/>
      <c r="BZ2677" s="10"/>
      <c r="CA2677" s="10"/>
      <c r="CB2677" s="10"/>
      <c r="CC2677" s="10"/>
      <c r="CD2677" s="10"/>
      <c r="CE2677" s="10"/>
      <c r="CF2677" s="10"/>
      <c r="CG2677" s="10"/>
      <c r="CH2677" s="10"/>
      <c r="CI2677" s="10"/>
      <c r="CJ2677" s="10"/>
      <c r="CK2677" s="10"/>
      <c r="CL2677" s="10"/>
      <c r="CM2677" s="10"/>
      <c r="CN2677" s="10"/>
      <c r="CO2677" s="10"/>
      <c r="CP2677" s="10"/>
      <c r="CQ2677" s="10"/>
      <c r="CR2677" s="10"/>
      <c r="CS2677" s="10"/>
      <c r="CT2677" s="10"/>
      <c r="CU2677" s="10"/>
      <c r="CV2677" s="10"/>
      <c r="CW2677" s="10"/>
      <c r="CX2677" s="10"/>
      <c r="CY2677" s="10"/>
      <c r="CZ2677" s="10"/>
      <c r="DA2677" s="10"/>
      <c r="DB2677" s="10"/>
      <c r="DC2677" s="10"/>
      <c r="DD2677" s="10"/>
      <c r="DE2677" s="10"/>
      <c r="DF2677" s="10"/>
      <c r="DG2677" s="10"/>
      <c r="DH2677" s="10"/>
      <c r="DI2677" s="10"/>
      <c r="DJ2677" s="10"/>
      <c r="DK2677" s="10"/>
      <c r="DL2677" s="10"/>
      <c r="DM2677" s="10"/>
      <c r="DN2677" s="10"/>
      <c r="DO2677" s="10"/>
      <c r="DP2677" s="10"/>
      <c r="DQ2677" s="10"/>
      <c r="DR2677" s="10"/>
      <c r="DS2677" s="10"/>
    </row>
    <row r="2678" spans="1:123" s="101" customFormat="1" ht="10.95" customHeight="1" x14ac:dyDescent="0.25">
      <c r="A2678" s="75" t="s">
        <v>348</v>
      </c>
      <c r="B2678" s="95" t="str">
        <f>IF(E2678&gt;0,"Bud02 " &amp; C2678 &amp;","&amp;D2678&amp;",'"&amp;E2678&amp;"',"&amp;1*R2678)</f>
        <v>Bud02 2020,6002,'xpr007',0</v>
      </c>
      <c r="C2678" s="96">
        <f>$E$5</f>
        <v>2020</v>
      </c>
      <c r="D2678" s="96">
        <v>6002</v>
      </c>
      <c r="E2678" s="97" t="str">
        <f>K2678</f>
        <v>xpr007</v>
      </c>
      <c r="F2678" s="90"/>
      <c r="G2678" s="98">
        <f>IF(""="",1,SUBSTITUTE(SUBSTITUTE("","xxp","xpp"),"xppm13","xppm08"))</f>
        <v>1</v>
      </c>
      <c r="H2678" s="98">
        <f>IF(""="",1,"")</f>
        <v>1</v>
      </c>
      <c r="I2678" s="98">
        <f>IF(""="",1,IF(LEFT("",1)&lt;&gt;"E","",1))</f>
        <v>1</v>
      </c>
      <c r="J2678" s="98">
        <f>IF(""="",1,IF(LEFT("",1)="E","",1))</f>
        <v>1</v>
      </c>
      <c r="K2678" s="99" t="s">
        <v>353</v>
      </c>
      <c r="L2678" s="91">
        <v>6002</v>
      </c>
      <c r="M2678" s="100" t="str">
        <f>IF(LEFT($G2678,4)="xppm","*","")</f>
        <v/>
      </c>
      <c r="N2678" s="101" t="str">
        <f>UPPER(TRIM("        NON_PRODUCTIVE RATE (EXEMPT)"))</f>
        <v>NON_PRODUCTIVE RATE (EXEMPT)</v>
      </c>
      <c r="P2678" s="102"/>
      <c r="R2678" s="103">
        <f>IFERROR(IF(1*AB2678&gt;0,AB2678,Z2678),Z2678)</f>
        <v>0</v>
      </c>
      <c r="S2678" s="104"/>
      <c r="T2678" s="105">
        <f>IFERROR(IF(LEFT($G2678,4)="xppm",AD2678/VLOOKUP($G2678,$K$11:$Z$28,T$1,0),IF(LEFT($J2678,1)="E",AD2678/VLOOKUP($J2678,$K$11:$Z$28,T$1,0),AD2678/T$6)),"")</f>
        <v>0</v>
      </c>
      <c r="U2678" s="105"/>
      <c r="V2678" s="105">
        <f>IFERROR(IF(LEFT($G2678,4)="xppm",AF2678/VLOOKUP($G2678,$K$11:$Z$28,V$1,0),IF(LEFT($J2678,1)="E",AF2678/VLOOKUP($J2678,$K$11:$Z$28,V$1,0),AF2678/V$6)),"")</f>
        <v>0</v>
      </c>
      <c r="W2678" s="105"/>
      <c r="X2678" s="105">
        <f>IFERROR(IF(LEFT($G2678,4)="xppm",AH2678/VLOOKUP($G2678,$K$11:$Z$28,X$1,0),IF(LEFT($J2678,1)="E",AH2678/VLOOKUP($J2678,$K$11:$Z$28,X$1,0),AH2678/X$6)),"")</f>
        <v>0</v>
      </c>
      <c r="Y2678" s="105"/>
      <c r="Z2678" s="105">
        <f>IFERROR(IF(LEFT($G2678,4)="xppm",AJ2678/VLOOKUP($G2678,$K$11:$Z$28,Z$1,0),IF(LEFT($J2678,1)="E",AJ2678/VLOOKUP($J2678,$K$11:$Z$28,Z$1,0),AJ2678/Z$6)),"")</f>
        <v>0</v>
      </c>
      <c r="AA2678" s="104"/>
      <c r="AB2678" s="106">
        <f>IFERROR(IF(LEFT($G2678,4)="xppm",AL2678/VLOOKUP($G2678,$K$11:$Z$28,AB$1,0),IF(LEFT($J2678,1)="E",AL2678/VLOOKUP($J2678,$K$11:$AB$28,AB$1,0),AL2678/AB$6)),"")</f>
        <v>0</v>
      </c>
      <c r="AC2678" s="107"/>
      <c r="AD2678" s="106"/>
      <c r="AE2678" s="106"/>
      <c r="AF2678" s="106"/>
      <c r="AG2678" s="106"/>
      <c r="AH2678" s="106"/>
      <c r="AI2678" s="106"/>
      <c r="AJ2678" s="106">
        <v>0</v>
      </c>
      <c r="AK2678" s="107"/>
      <c r="AL2678" s="106">
        <v>0</v>
      </c>
      <c r="AM2678" s="107"/>
      <c r="AN2678" s="105"/>
      <c r="AO2678" s="105"/>
      <c r="AP2678" s="105"/>
      <c r="AQ2678" s="105"/>
      <c r="AR2678" s="105"/>
      <c r="AS2678" s="105"/>
      <c r="AT2678" s="105"/>
      <c r="AU2678" s="105"/>
      <c r="AV2678" s="105"/>
      <c r="AW2678" s="105"/>
      <c r="AX2678" s="105"/>
      <c r="AY2678" s="105"/>
      <c r="AZ2678" s="108"/>
      <c r="BA2678" s="10"/>
      <c r="BB2678" s="10"/>
      <c r="BC2678" s="10"/>
      <c r="BD2678" s="10"/>
      <c r="BE2678" s="10"/>
      <c r="BF2678" s="10"/>
      <c r="BG2678" s="10"/>
      <c r="BH2678" s="10"/>
      <c r="BI2678" s="10"/>
      <c r="BJ2678" s="10"/>
      <c r="BK2678" s="10"/>
      <c r="BL2678" s="10"/>
      <c r="BM2678" s="10"/>
      <c r="BN2678" s="10"/>
      <c r="BO2678" s="10"/>
      <c r="BP2678" s="10"/>
      <c r="BQ2678" s="10"/>
      <c r="BR2678" s="10"/>
      <c r="BS2678" s="10"/>
      <c r="BT2678" s="10"/>
      <c r="BU2678" s="10"/>
      <c r="BV2678" s="10"/>
      <c r="BW2678" s="10"/>
      <c r="BX2678" s="10"/>
      <c r="BY2678" s="10"/>
      <c r="BZ2678" s="10"/>
      <c r="CA2678" s="10"/>
      <c r="CB2678" s="10"/>
      <c r="CC2678" s="10"/>
      <c r="CD2678" s="10"/>
      <c r="CE2678" s="10"/>
      <c r="CF2678" s="10"/>
      <c r="CG2678" s="10"/>
      <c r="CH2678" s="10"/>
      <c r="CI2678" s="10"/>
      <c r="CJ2678" s="10"/>
      <c r="CK2678" s="10"/>
      <c r="CL2678" s="10"/>
      <c r="CM2678" s="10"/>
      <c r="CN2678" s="10"/>
      <c r="CO2678" s="10"/>
      <c r="CP2678" s="10"/>
      <c r="CQ2678" s="10"/>
      <c r="CR2678" s="10"/>
      <c r="CS2678" s="10"/>
      <c r="CT2678" s="10"/>
      <c r="CU2678" s="10"/>
      <c r="CV2678" s="10"/>
      <c r="CW2678" s="10"/>
      <c r="CX2678" s="10"/>
      <c r="CY2678" s="10"/>
      <c r="CZ2678" s="10"/>
      <c r="DA2678" s="10"/>
      <c r="DB2678" s="10"/>
      <c r="DC2678" s="10"/>
      <c r="DD2678" s="10"/>
      <c r="DE2678" s="10"/>
      <c r="DF2678" s="10"/>
      <c r="DG2678" s="10"/>
      <c r="DH2678" s="10"/>
      <c r="DI2678" s="10"/>
      <c r="DJ2678" s="10"/>
      <c r="DK2678" s="10"/>
      <c r="DL2678" s="10"/>
      <c r="DM2678" s="10"/>
      <c r="DN2678" s="10"/>
      <c r="DO2678" s="10"/>
      <c r="DP2678" s="10"/>
      <c r="DQ2678" s="10"/>
      <c r="DR2678" s="10"/>
      <c r="DS2678" s="10"/>
    </row>
    <row r="2679" spans="1:123" x14ac:dyDescent="0.25">
      <c r="A2679" s="75" t="s">
        <v>348</v>
      </c>
      <c r="L2679" s="94"/>
    </row>
    <row r="2680" spans="1:123" s="86" customFormat="1" ht="15" customHeight="1" x14ac:dyDescent="0.25">
      <c r="A2680" s="75" t="s">
        <v>348</v>
      </c>
      <c r="B2680" s="80"/>
      <c r="C2680" s="80"/>
      <c r="D2680" s="80"/>
      <c r="E2680" s="81"/>
      <c r="F2680" s="82"/>
      <c r="G2680" s="81"/>
      <c r="H2680" s="81"/>
      <c r="I2680" s="81"/>
      <c r="J2680" s="81"/>
      <c r="K2680" s="81"/>
      <c r="L2680" s="83">
        <f>L2681</f>
        <v>6002</v>
      </c>
      <c r="M2680" s="84" t="s">
        <v>354</v>
      </c>
      <c r="N2680" s="84"/>
      <c r="O2680" s="84"/>
      <c r="P2680" s="84"/>
      <c r="Q2680" s="84"/>
      <c r="R2680" s="84"/>
      <c r="S2680" s="84"/>
      <c r="T2680" s="84"/>
      <c r="U2680" s="84"/>
      <c r="V2680" s="84"/>
      <c r="W2680" s="84"/>
      <c r="X2680" s="84"/>
      <c r="Y2680" s="84"/>
      <c r="Z2680" s="84"/>
      <c r="AA2680" s="84"/>
      <c r="AB2680" s="81"/>
      <c r="AC2680" s="81"/>
      <c r="AD2680" s="14"/>
      <c r="AE2680" s="14"/>
      <c r="AF2680" s="14"/>
      <c r="AG2680" s="14"/>
      <c r="AH2680" s="14"/>
      <c r="AI2680" s="14"/>
      <c r="AJ2680" s="14"/>
      <c r="AK2680" s="14"/>
      <c r="AL2680" s="14"/>
      <c r="AM2680" s="14"/>
      <c r="AN2680" s="85"/>
      <c r="AO2680" s="85"/>
      <c r="AP2680" s="85"/>
      <c r="AQ2680" s="85"/>
      <c r="AR2680" s="85"/>
      <c r="AS2680" s="85"/>
      <c r="AT2680" s="85"/>
      <c r="AU2680" s="85"/>
      <c r="AV2680" s="85"/>
      <c r="AW2680" s="85"/>
      <c r="AX2680" s="85"/>
      <c r="AY2680" s="85"/>
      <c r="AZ2680" s="84"/>
      <c r="BA2680" s="10"/>
      <c r="BB2680" s="10"/>
      <c r="BC2680" s="10"/>
      <c r="BD2680" s="10"/>
      <c r="BE2680" s="10"/>
      <c r="BF2680" s="10"/>
      <c r="BG2680" s="10"/>
      <c r="BH2680" s="10"/>
      <c r="BI2680" s="10"/>
      <c r="BJ2680" s="10"/>
      <c r="BK2680" s="10"/>
      <c r="BL2680" s="10"/>
      <c r="BM2680" s="10"/>
      <c r="BN2680" s="10"/>
      <c r="BO2680" s="10"/>
      <c r="BP2680" s="10"/>
      <c r="BQ2680" s="10"/>
      <c r="BR2680" s="10"/>
      <c r="BS2680" s="10"/>
      <c r="BT2680" s="10"/>
      <c r="BU2680" s="10"/>
      <c r="BV2680" s="10"/>
      <c r="BW2680" s="10"/>
      <c r="BX2680" s="10"/>
      <c r="BY2680" s="10"/>
      <c r="BZ2680" s="10"/>
      <c r="CA2680" s="10"/>
      <c r="CB2680" s="10"/>
      <c r="CC2680" s="10"/>
      <c r="CD2680" s="10"/>
      <c r="CE2680" s="10"/>
      <c r="CF2680" s="10"/>
      <c r="CG2680" s="10"/>
      <c r="CH2680" s="10"/>
      <c r="CI2680" s="10"/>
      <c r="CJ2680" s="10"/>
      <c r="CK2680" s="10"/>
      <c r="CL2680" s="10"/>
      <c r="CM2680" s="10"/>
      <c r="CN2680" s="10"/>
      <c r="CO2680" s="10"/>
      <c r="CP2680" s="10"/>
      <c r="CQ2680" s="10"/>
      <c r="CR2680" s="10"/>
      <c r="CS2680" s="10"/>
      <c r="CT2680" s="10"/>
      <c r="CU2680" s="10"/>
      <c r="CV2680" s="10"/>
      <c r="CW2680" s="10"/>
      <c r="CX2680" s="10"/>
      <c r="CY2680" s="10"/>
      <c r="CZ2680" s="10"/>
      <c r="DA2680" s="10"/>
      <c r="DB2680" s="10"/>
      <c r="DC2680" s="10"/>
      <c r="DD2680" s="10"/>
      <c r="DE2680" s="10"/>
      <c r="DF2680" s="10"/>
      <c r="DG2680" s="10"/>
      <c r="DH2680" s="10"/>
      <c r="DI2680" s="10"/>
      <c r="DJ2680" s="10"/>
      <c r="DK2680" s="10"/>
      <c r="DL2680" s="10"/>
      <c r="DM2680" s="10"/>
      <c r="DN2680" s="10"/>
      <c r="DO2680" s="10"/>
      <c r="DP2680" s="10"/>
      <c r="DQ2680" s="10"/>
      <c r="DR2680" s="10"/>
      <c r="DS2680" s="10"/>
    </row>
    <row r="2681" spans="1:123" s="101" customFormat="1" ht="10.95" customHeight="1" x14ac:dyDescent="0.25">
      <c r="A2681" s="75" t="s">
        <v>348</v>
      </c>
      <c r="B2681" s="95" t="str">
        <f t="shared" ref="B2681:B2684" si="752">IF(E2681&gt;0,"Bud02 " &amp; C2681 &amp;","&amp;D2681&amp;",'"&amp;E2681&amp;"',"&amp;1*R2681)</f>
        <v>Bud02 2020,6002,'xpr005',0.000194512029659175</v>
      </c>
      <c r="C2681" s="96">
        <f t="shared" ref="C2681:C2684" si="753">$E$5</f>
        <v>2020</v>
      </c>
      <c r="D2681" s="96">
        <v>6002</v>
      </c>
      <c r="E2681" s="97" t="str">
        <f>IF(LEFT(H2681,1) = "x",H2681,F2681)</f>
        <v>xpr005</v>
      </c>
      <c r="F2681" s="90">
        <v>500000</v>
      </c>
      <c r="G2681" s="98">
        <f>IF(""="",1,SUBSTITUTE(SUBSTITUTE("","xxp","xpp"),"xppm13","xppm08"))</f>
        <v>1</v>
      </c>
      <c r="H2681" s="98" t="str">
        <f>IF("xpr005"="",1,"xpr005")</f>
        <v>xpr005</v>
      </c>
      <c r="I2681" s="98">
        <f>IF("Ew57z"="",1,IF(LEFT("Ew57z",1)&lt;&gt;"E","Ew57z",1))</f>
        <v>1</v>
      </c>
      <c r="J2681" s="98" t="str">
        <f>IF("Ew57z"="",1,IF(LEFT("Ew57z",1)="E","Ew57z",1))</f>
        <v>Ew57z</v>
      </c>
      <c r="K2681" s="99" t="s">
        <v>355</v>
      </c>
      <c r="L2681" s="91">
        <v>6002</v>
      </c>
      <c r="M2681" s="100" t="str">
        <f>IF(LEFT($G2681,4)="xppm","*","")</f>
        <v/>
      </c>
      <c r="N2681" s="101" t="str">
        <f>UPPER(TRIM("          PAYROLL TAXES"))</f>
        <v>PAYROLL TAXES</v>
      </c>
      <c r="P2681" s="102" t="s">
        <v>356</v>
      </c>
      <c r="R2681" s="109">
        <f>IFERROR(IF(1*AB2681&gt;0,AB2681,V2681),V2681)</f>
        <v>1.9451202965917489E-4</v>
      </c>
      <c r="S2681" s="108"/>
      <c r="T2681" s="101">
        <f>IFERROR(IF(LEFT($G2681,4)="xppm",AD2681/VLOOKUP($G2681,$K$11:$Z$28,T$1,0),IF(LEFT($J2681,1)="E",AD2681/VLOOKUP($J2681,$K$11:$Z$28,T$1,0),AD2681/T$6)),"")</f>
        <v>1.7859357637312328E-4</v>
      </c>
      <c r="V2681" s="101">
        <f>IFERROR(IF(LEFT($G2681,4)="xppm",AF2681/VLOOKUP($G2681,$K$11:$Z$28,V$1,0),IF(LEFT($J2681,1)="E",AF2681/VLOOKUP($J2681,$K$11:$Z$28,V$1,0),AF2681/V$6)),"")</f>
        <v>1.9451202965917489E-4</v>
      </c>
      <c r="X2681" s="101">
        <f>IFERROR(IF(LEFT($G2681,4)="xppm",AH2681/VLOOKUP($G2681,$K$11:$Z$28,X$1,0),IF(LEFT($J2681,1)="E",AH2681/VLOOKUP($J2681,$K$11:$Z$28,X$1,0),AH2681/X$6)),"")</f>
        <v>1.1117006105416625E-4</v>
      </c>
      <c r="Z2681" s="101">
        <f>IFERROR(IF(LEFT($G2681,4)="xppm",AJ2681/VLOOKUP($G2681,$K$11:$Z$28,Z$1,0),IF(LEFT($J2681,1)="E",AJ2681/VLOOKUP($J2681,$K$11:$Z$28,Z$1,0),AJ2681/Z$6)),"")</f>
        <v>1.8530130358171925E-4</v>
      </c>
      <c r="AA2681" s="108"/>
      <c r="AB2681" s="99" t="str">
        <f>IFERROR(IF(LEFT($G2681,4)="xppm",AL2681/VLOOKUP($G2681,$K$11:$Z$28,AB$1,0),IF(LEFT($J2681,1)="E",AL2681/VLOOKUP($J2681,$K$11:$AB$28,AB$1,0),AL2681/AB$6)),"")</f>
        <v/>
      </c>
      <c r="AC2681" s="110"/>
      <c r="AD2681" s="14">
        <v>8645.34</v>
      </c>
      <c r="AE2681" s="14"/>
      <c r="AF2681" s="14">
        <v>27790.44</v>
      </c>
      <c r="AG2681" s="14"/>
      <c r="AH2681" s="14">
        <v>17109.53</v>
      </c>
      <c r="AI2681" s="14"/>
      <c r="AJ2681" s="14">
        <v>33547.446427000003</v>
      </c>
      <c r="AK2681" s="65"/>
      <c r="AL2681" s="14">
        <v>0</v>
      </c>
      <c r="AM2681" s="65"/>
      <c r="AN2681" s="25">
        <v>1832.64</v>
      </c>
      <c r="AO2681" s="25">
        <v>2565</v>
      </c>
      <c r="AP2681" s="25">
        <v>3592.66</v>
      </c>
      <c r="AQ2681" s="25">
        <v>3422.24</v>
      </c>
      <c r="AR2681" s="25">
        <v>2782.93</v>
      </c>
      <c r="AS2681" s="25">
        <v>3678.15</v>
      </c>
      <c r="AT2681" s="25">
        <v>3446.12</v>
      </c>
      <c r="AU2681" s="25">
        <v>3129.62</v>
      </c>
      <c r="AV2681" s="25">
        <v>2686.04</v>
      </c>
      <c r="AW2681" s="25">
        <v>3080.73</v>
      </c>
      <c r="AX2681" s="25">
        <v>2803.96</v>
      </c>
      <c r="AY2681" s="25">
        <v>2760.65</v>
      </c>
      <c r="AZ2681" s="108"/>
      <c r="BA2681" s="10"/>
      <c r="BB2681" s="10"/>
      <c r="BC2681" s="10"/>
      <c r="BD2681" s="10"/>
      <c r="BE2681" s="10"/>
      <c r="BF2681" s="10"/>
      <c r="BG2681" s="10"/>
      <c r="BH2681" s="10"/>
      <c r="BI2681" s="10"/>
      <c r="BJ2681" s="10"/>
      <c r="BK2681" s="10"/>
      <c r="BL2681" s="10"/>
      <c r="BM2681" s="10"/>
      <c r="BN2681" s="10"/>
      <c r="BO2681" s="10"/>
      <c r="BP2681" s="10"/>
      <c r="BQ2681" s="10"/>
      <c r="BR2681" s="10"/>
      <c r="BS2681" s="10"/>
      <c r="BT2681" s="10"/>
      <c r="BU2681" s="10"/>
      <c r="BV2681" s="10"/>
      <c r="BW2681" s="10"/>
      <c r="BX2681" s="10"/>
      <c r="BY2681" s="10"/>
      <c r="BZ2681" s="10"/>
      <c r="CA2681" s="10"/>
      <c r="CB2681" s="10"/>
      <c r="CC2681" s="10"/>
      <c r="CD2681" s="10"/>
      <c r="CE2681" s="10"/>
      <c r="CF2681" s="10"/>
      <c r="CG2681" s="10"/>
      <c r="CH2681" s="10"/>
      <c r="CI2681" s="10"/>
      <c r="CJ2681" s="10"/>
      <c r="CK2681" s="10"/>
      <c r="CL2681" s="10"/>
      <c r="CM2681" s="10"/>
      <c r="CN2681" s="10"/>
      <c r="CO2681" s="10"/>
      <c r="CP2681" s="10"/>
      <c r="CQ2681" s="10"/>
      <c r="CR2681" s="10"/>
      <c r="CS2681" s="10"/>
      <c r="CT2681" s="10"/>
      <c r="CU2681" s="10"/>
      <c r="CV2681" s="10"/>
      <c r="CW2681" s="10"/>
      <c r="CX2681" s="10"/>
      <c r="CY2681" s="10"/>
      <c r="CZ2681" s="10"/>
      <c r="DA2681" s="10"/>
      <c r="DB2681" s="10"/>
      <c r="DC2681" s="10"/>
      <c r="DD2681" s="10"/>
      <c r="DE2681" s="10"/>
      <c r="DF2681" s="10"/>
      <c r="DG2681" s="10"/>
      <c r="DH2681" s="10"/>
      <c r="DI2681" s="10"/>
      <c r="DJ2681" s="10"/>
      <c r="DK2681" s="10"/>
      <c r="DL2681" s="10"/>
      <c r="DM2681" s="10"/>
      <c r="DN2681" s="10"/>
      <c r="DO2681" s="10"/>
      <c r="DP2681" s="10"/>
      <c r="DQ2681" s="10"/>
      <c r="DR2681" s="10"/>
      <c r="DS2681" s="10"/>
    </row>
    <row r="2682" spans="1:123" s="101" customFormat="1" ht="10.95" customHeight="1" x14ac:dyDescent="0.25">
      <c r="A2682" s="75" t="s">
        <v>348</v>
      </c>
      <c r="B2682" s="95" t="str">
        <f t="shared" si="752"/>
        <v>Bud02 2020,6002,'xpr002',0.000118980868678802</v>
      </c>
      <c r="C2682" s="96">
        <f t="shared" si="753"/>
        <v>2020</v>
      </c>
      <c r="D2682" s="96">
        <v>6002</v>
      </c>
      <c r="E2682" s="97" t="str">
        <f>IF(LEFT(H2682,1) = "x",H2682,F2682)</f>
        <v>xpr002</v>
      </c>
      <c r="F2682" s="90">
        <v>501100</v>
      </c>
      <c r="G2682" s="98">
        <f>IF(""="",1,SUBSTITUTE(SUBSTITUTE("","xxp","xpp"),"xppm13","xppm08"))</f>
        <v>1</v>
      </c>
      <c r="H2682" s="98" t="str">
        <f>IF("xpr002"="",1,"xpr002")</f>
        <v>xpr002</v>
      </c>
      <c r="I2682" s="98">
        <f>IF("Ewz"="",1,IF(LEFT("Ewz",1)&lt;&gt;"E","Ewz",1))</f>
        <v>1</v>
      </c>
      <c r="J2682" s="98" t="str">
        <f>IF("Ewz"="",1,IF(LEFT("Ewz",1)="E","Ewz",1))</f>
        <v>Ewz</v>
      </c>
      <c r="K2682" s="99" t="s">
        <v>357</v>
      </c>
      <c r="L2682" s="91">
        <v>6002</v>
      </c>
      <c r="M2682" s="100" t="str">
        <f>IF(LEFT($G2682,4)="xppm","*","")</f>
        <v/>
      </c>
      <c r="N2682" s="101" t="str">
        <f>UPPER(TRIM("          HEALTH INSURANCE"))</f>
        <v>HEALTH INSURANCE</v>
      </c>
      <c r="P2682" s="102" t="s">
        <v>356</v>
      </c>
      <c r="R2682" s="109">
        <f>IFERROR(IF(1*AB2682&gt;0,AB2682,V2682),V2682)</f>
        <v>1.1898086867880226E-4</v>
      </c>
      <c r="S2682" s="108"/>
      <c r="T2682" s="101">
        <f>IFERROR(IF(LEFT($G2682,4)="xppm",AD2682/VLOOKUP($G2682,$K$11:$Z$28,T$1,0),IF(LEFT($J2682,1)="E",AD2682/VLOOKUP($J2682,$K$11:$Z$28,T$1,0),AD2682/T$6)),"")</f>
        <v>1.5694270777420258E-4</v>
      </c>
      <c r="V2682" s="101">
        <f>IFERROR(IF(LEFT($G2682,4)="xppm",AF2682/VLOOKUP($G2682,$K$11:$Z$28,V$1,0),IF(LEFT($J2682,1)="E",AF2682/VLOOKUP($J2682,$K$11:$Z$28,V$1,0),AF2682/V$6)),"")</f>
        <v>1.1898086867880226E-4</v>
      </c>
      <c r="X2682" s="101">
        <f>IFERROR(IF(LEFT($G2682,4)="xppm",AH2682/VLOOKUP($G2682,$K$11:$Z$28,X$1,0),IF(LEFT($J2682,1)="E",AH2682/VLOOKUP($J2682,$K$11:$Z$28,X$1,0),AH2682/X$6)),"")</f>
        <v>1.0271340978240269E-4</v>
      </c>
      <c r="Z2682" s="101">
        <f>IFERROR(IF(LEFT($G2682,4)="xppm",AJ2682/VLOOKUP($G2682,$K$11:$Z$28,Z$1,0),IF(LEFT($J2682,1)="E",AJ2682/VLOOKUP($J2682,$K$11:$Z$28,Z$1,0),AJ2682/Z$6)),"")</f>
        <v>1.8825466443737361E-4</v>
      </c>
      <c r="AA2682" s="108"/>
      <c r="AB2682" s="99" t="str">
        <f>IFERROR(IF(LEFT($G2682,4)="xppm",AL2682/VLOOKUP($G2682,$K$11:$Z$28,AB$1,0),IF(LEFT($J2682,1)="E",AL2682/VLOOKUP($J2682,$K$11:$AB$28,AB$1,0),AL2682/AB$6)),"")</f>
        <v/>
      </c>
      <c r="AC2682" s="110"/>
      <c r="AD2682" s="14">
        <v>7795.39</v>
      </c>
      <c r="AE2682" s="14"/>
      <c r="AF2682" s="14">
        <v>17399.240000000002</v>
      </c>
      <c r="AG2682" s="14"/>
      <c r="AH2682" s="14">
        <v>16055.44</v>
      </c>
      <c r="AI2682" s="14"/>
      <c r="AJ2682" s="14">
        <v>35121.560003999999</v>
      </c>
      <c r="AK2682" s="65"/>
      <c r="AL2682" s="14">
        <v>0</v>
      </c>
      <c r="AM2682" s="65"/>
      <c r="AN2682" s="25">
        <v>2637.8</v>
      </c>
      <c r="AO2682" s="25">
        <v>2844.16</v>
      </c>
      <c r="AP2682" s="25">
        <v>1793.09</v>
      </c>
      <c r="AQ2682" s="25">
        <v>-64.25</v>
      </c>
      <c r="AR2682" s="25">
        <v>2972.94</v>
      </c>
      <c r="AS2682" s="25">
        <v>1563.65</v>
      </c>
      <c r="AT2682" s="25">
        <v>1228.6300000000001</v>
      </c>
      <c r="AU2682" s="25">
        <v>1877.31</v>
      </c>
      <c r="AV2682" s="25">
        <v>2025.57</v>
      </c>
      <c r="AW2682" s="25">
        <v>3322.64</v>
      </c>
      <c r="AX2682" s="25">
        <v>3384.43</v>
      </c>
      <c r="AY2682" s="25">
        <v>1088.32</v>
      </c>
      <c r="AZ2682" s="108"/>
      <c r="BA2682" s="10"/>
      <c r="BB2682" s="10"/>
      <c r="BC2682" s="10"/>
      <c r="BD2682" s="10"/>
      <c r="BE2682" s="10"/>
      <c r="BF2682" s="10"/>
      <c r="BG2682" s="10"/>
      <c r="BH2682" s="10"/>
      <c r="BI2682" s="10"/>
      <c r="BJ2682" s="10"/>
      <c r="BK2682" s="10"/>
      <c r="BL2682" s="10"/>
      <c r="BM2682" s="10"/>
      <c r="BN2682" s="10"/>
      <c r="BO2682" s="10"/>
      <c r="BP2682" s="10"/>
      <c r="BQ2682" s="10"/>
      <c r="BR2682" s="10"/>
      <c r="BS2682" s="10"/>
      <c r="BT2682" s="10"/>
      <c r="BU2682" s="10"/>
      <c r="BV2682" s="10"/>
      <c r="BW2682" s="10"/>
      <c r="BX2682" s="10"/>
      <c r="BY2682" s="10"/>
      <c r="BZ2682" s="10"/>
      <c r="CA2682" s="10"/>
      <c r="CB2682" s="10"/>
      <c r="CC2682" s="10"/>
      <c r="CD2682" s="10"/>
      <c r="CE2682" s="10"/>
      <c r="CF2682" s="10"/>
      <c r="CG2682" s="10"/>
      <c r="CH2682" s="10"/>
      <c r="CI2682" s="10"/>
      <c r="CJ2682" s="10"/>
      <c r="CK2682" s="10"/>
      <c r="CL2682" s="10"/>
      <c r="CM2682" s="10"/>
      <c r="CN2682" s="10"/>
      <c r="CO2682" s="10"/>
      <c r="CP2682" s="10"/>
      <c r="CQ2682" s="10"/>
      <c r="CR2682" s="10"/>
      <c r="CS2682" s="10"/>
      <c r="CT2682" s="10"/>
      <c r="CU2682" s="10"/>
      <c r="CV2682" s="10"/>
      <c r="CW2682" s="10"/>
      <c r="CX2682" s="10"/>
      <c r="CY2682" s="10"/>
      <c r="CZ2682" s="10"/>
      <c r="DA2682" s="10"/>
      <c r="DB2682" s="10"/>
      <c r="DC2682" s="10"/>
      <c r="DD2682" s="10"/>
      <c r="DE2682" s="10"/>
      <c r="DF2682" s="10"/>
      <c r="DG2682" s="10"/>
      <c r="DH2682" s="10"/>
      <c r="DI2682" s="10"/>
      <c r="DJ2682" s="10"/>
      <c r="DK2682" s="10"/>
      <c r="DL2682" s="10"/>
      <c r="DM2682" s="10"/>
      <c r="DN2682" s="10"/>
      <c r="DO2682" s="10"/>
      <c r="DP2682" s="10"/>
      <c r="DQ2682" s="10"/>
      <c r="DR2682" s="10"/>
      <c r="DS2682" s="10"/>
    </row>
    <row r="2683" spans="1:123" s="101" customFormat="1" ht="10.95" customHeight="1" x14ac:dyDescent="0.25">
      <c r="A2683" s="75" t="s">
        <v>348</v>
      </c>
      <c r="B2683" s="95" t="str">
        <f t="shared" si="752"/>
        <v>Bud02 2020,6002,'xpr006',7.57452985796932E-05</v>
      </c>
      <c r="C2683" s="96">
        <f t="shared" si="753"/>
        <v>2020</v>
      </c>
      <c r="D2683" s="96">
        <v>6002</v>
      </c>
      <c r="E2683" s="97" t="str">
        <f>IF(LEFT(H2683,1) = "x",H2683,F2683)</f>
        <v>xpr006</v>
      </c>
      <c r="F2683" s="90">
        <v>503000</v>
      </c>
      <c r="G2683" s="98">
        <f>IF(""="",1,SUBSTITUTE(SUBSTITUTE("","xxp","xpp"),"xppm13","xppm08"))</f>
        <v>1</v>
      </c>
      <c r="H2683" s="98" t="str">
        <f>IF("xpr006"="",1,"xpr006")</f>
        <v>xpr006</v>
      </c>
      <c r="I2683" s="98">
        <f>IF("Ewz"="",1,IF(LEFT("Ewz",1)&lt;&gt;"E","Ewz",1))</f>
        <v>1</v>
      </c>
      <c r="J2683" s="98" t="str">
        <f>IF("Ewz"="",1,IF(LEFT("Ewz",1)="E","Ewz",1))</f>
        <v>Ewz</v>
      </c>
      <c r="K2683" s="99" t="s">
        <v>358</v>
      </c>
      <c r="L2683" s="91">
        <v>6002</v>
      </c>
      <c r="M2683" s="100" t="str">
        <f>IF(LEFT($G2683,4)="xppm","*","")</f>
        <v/>
      </c>
      <c r="N2683" s="101" t="str">
        <f>UPPER(TRIM("          WORKMANS COMP INSURANCE"))</f>
        <v>WORKMANS COMP INSURANCE</v>
      </c>
      <c r="P2683" s="102" t="s">
        <v>359</v>
      </c>
      <c r="R2683" s="109">
        <f>IFERROR(IF(1*AB2683&gt;0,AB2683,V2683),V2683)</f>
        <v>7.5745298579693238E-5</v>
      </c>
      <c r="S2683" s="108"/>
      <c r="T2683" s="101">
        <f>IFERROR(IF(LEFT($G2683,4)="xppm",AD2683/VLOOKUP($G2683,$K$11:$Z$28,T$1,0),IF(LEFT($J2683,1)="E",AD2683/VLOOKUP($J2683,$K$11:$Z$28,T$1,0),AD2683/T$6)),"")</f>
        <v>5.7583314487359671E-5</v>
      </c>
      <c r="V2683" s="101">
        <f>IFERROR(IF(LEFT($G2683,4)="xppm",AF2683/VLOOKUP($G2683,$K$11:$Z$28,V$1,0),IF(LEFT($J2683,1)="E",AF2683/VLOOKUP($J2683,$K$11:$Z$28,V$1,0),AF2683/V$6)),"")</f>
        <v>7.5745298579693238E-5</v>
      </c>
      <c r="X2683" s="101">
        <f>IFERROR(IF(LEFT($G2683,4)="xppm",AH2683/VLOOKUP($G2683,$K$11:$Z$28,X$1,0),IF(LEFT($J2683,1)="E",AH2683/VLOOKUP($J2683,$K$11:$Z$28,X$1,0),AH2683/X$6)),"")</f>
        <v>-1.3706877631731928E-4</v>
      </c>
      <c r="Z2683" s="101">
        <f>IFERROR(IF(LEFT($G2683,4)="xppm",AJ2683/VLOOKUP($G2683,$K$11:$Z$28,Z$1,0),IF(LEFT($J2683,1)="E",AJ2683/VLOOKUP($J2683,$K$11:$Z$28,Z$1,0),AJ2683/Z$6)),"")</f>
        <v>8.8055531332462223E-5</v>
      </c>
      <c r="AA2683" s="108"/>
      <c r="AB2683" s="99" t="str">
        <f>IFERROR(IF(LEFT($G2683,4)="xppm",AL2683/VLOOKUP($G2683,$K$11:$Z$28,AB$1,0),IF(LEFT($J2683,1)="E",AL2683/VLOOKUP($J2683,$K$11:$AB$28,AB$1,0),AL2683/AB$6)),"")</f>
        <v/>
      </c>
      <c r="AC2683" s="110"/>
      <c r="AD2683" s="14">
        <v>2860.18</v>
      </c>
      <c r="AE2683" s="14"/>
      <c r="AF2683" s="14">
        <v>11076.66</v>
      </c>
      <c r="AG2683" s="14"/>
      <c r="AH2683" s="14">
        <v>-21425.63</v>
      </c>
      <c r="AI2683" s="14"/>
      <c r="AJ2683" s="14">
        <v>16428</v>
      </c>
      <c r="AK2683" s="65"/>
      <c r="AL2683" s="14">
        <v>0</v>
      </c>
      <c r="AM2683" s="65"/>
      <c r="AN2683" s="25">
        <v>1369.42</v>
      </c>
      <c r="AO2683" s="25">
        <v>1369.42</v>
      </c>
      <c r="AP2683" s="25">
        <v>-28272.73</v>
      </c>
      <c r="AQ2683" s="25">
        <v>1369.42</v>
      </c>
      <c r="AR2683" s="25">
        <v>1369.42</v>
      </c>
      <c r="AS2683" s="25">
        <v>1369.42</v>
      </c>
      <c r="AT2683" s="25">
        <v>1369.42</v>
      </c>
      <c r="AU2683" s="25">
        <v>1369.42</v>
      </c>
      <c r="AV2683" s="25">
        <v>1369.38</v>
      </c>
      <c r="AW2683" s="25">
        <v>1369.38</v>
      </c>
      <c r="AX2683" s="25">
        <v>1369.42</v>
      </c>
      <c r="AY2683" s="25">
        <v>121.38</v>
      </c>
      <c r="AZ2683" s="108"/>
      <c r="BA2683" s="10"/>
      <c r="BB2683" s="10"/>
      <c r="BC2683" s="10"/>
      <c r="BD2683" s="10"/>
      <c r="BE2683" s="10"/>
      <c r="BF2683" s="10"/>
      <c r="BG2683" s="10"/>
      <c r="BH2683" s="10"/>
      <c r="BI2683" s="10"/>
      <c r="BJ2683" s="10"/>
      <c r="BK2683" s="10"/>
      <c r="BL2683" s="10"/>
      <c r="BM2683" s="10"/>
      <c r="BN2683" s="10"/>
      <c r="BO2683" s="10"/>
      <c r="BP2683" s="10"/>
      <c r="BQ2683" s="10"/>
      <c r="BR2683" s="10"/>
      <c r="BS2683" s="10"/>
      <c r="BT2683" s="10"/>
      <c r="BU2683" s="10"/>
      <c r="BV2683" s="10"/>
      <c r="BW2683" s="10"/>
      <c r="BX2683" s="10"/>
      <c r="BY2683" s="10"/>
      <c r="BZ2683" s="10"/>
      <c r="CA2683" s="10"/>
      <c r="CB2683" s="10"/>
      <c r="CC2683" s="10"/>
      <c r="CD2683" s="10"/>
      <c r="CE2683" s="10"/>
      <c r="CF2683" s="10"/>
      <c r="CG2683" s="10"/>
      <c r="CH2683" s="10"/>
      <c r="CI2683" s="10"/>
      <c r="CJ2683" s="10"/>
      <c r="CK2683" s="10"/>
      <c r="CL2683" s="10"/>
      <c r="CM2683" s="10"/>
      <c r="CN2683" s="10"/>
      <c r="CO2683" s="10"/>
      <c r="CP2683" s="10"/>
      <c r="CQ2683" s="10"/>
      <c r="CR2683" s="10"/>
      <c r="CS2683" s="10"/>
      <c r="CT2683" s="10"/>
      <c r="CU2683" s="10"/>
      <c r="CV2683" s="10"/>
      <c r="CW2683" s="10"/>
      <c r="CX2683" s="10"/>
      <c r="CY2683" s="10"/>
      <c r="CZ2683" s="10"/>
      <c r="DA2683" s="10"/>
      <c r="DB2683" s="10"/>
      <c r="DC2683" s="10"/>
      <c r="DD2683" s="10"/>
      <c r="DE2683" s="10"/>
      <c r="DF2683" s="10"/>
      <c r="DG2683" s="10"/>
      <c r="DH2683" s="10"/>
      <c r="DI2683" s="10"/>
      <c r="DJ2683" s="10"/>
      <c r="DK2683" s="10"/>
      <c r="DL2683" s="10"/>
      <c r="DM2683" s="10"/>
      <c r="DN2683" s="10"/>
      <c r="DO2683" s="10"/>
      <c r="DP2683" s="10"/>
      <c r="DQ2683" s="10"/>
      <c r="DR2683" s="10"/>
      <c r="DS2683" s="10"/>
    </row>
    <row r="2684" spans="1:123" s="101" customFormat="1" ht="10.95" customHeight="1" x14ac:dyDescent="0.25">
      <c r="A2684" s="75" t="s">
        <v>348</v>
      </c>
      <c r="B2684" s="95" t="str">
        <f t="shared" si="752"/>
        <v>Bud02 2020,6002,'xpr004',0.000010838468084229</v>
      </c>
      <c r="C2684" s="96">
        <f t="shared" si="753"/>
        <v>2020</v>
      </c>
      <c r="D2684" s="96">
        <v>6002</v>
      </c>
      <c r="E2684" s="97" t="str">
        <f>IF(LEFT(H2684,1) = "x",H2684,F2684)</f>
        <v>xpr004</v>
      </c>
      <c r="F2684" s="90">
        <v>501500</v>
      </c>
      <c r="G2684" s="98">
        <f>IF(""="",1,SUBSTITUTE(SUBSTITUTE("","xxp","xpp"),"xppm13","xppm08"))</f>
        <v>1</v>
      </c>
      <c r="H2684" s="98" t="str">
        <f>IF("xpr004"="",1,"xpr004")</f>
        <v>xpr004</v>
      </c>
      <c r="I2684" s="98">
        <f>IF("Ewz"="",1,IF(LEFT("Ewz",1)&lt;&gt;"E","Ewz",1))</f>
        <v>1</v>
      </c>
      <c r="J2684" s="98" t="str">
        <f>IF("Ewz"="",1,IF(LEFT("Ewz",1)="E","Ewz",1))</f>
        <v>Ewz</v>
      </c>
      <c r="K2684" s="99" t="s">
        <v>360</v>
      </c>
      <c r="L2684" s="91">
        <v>6002</v>
      </c>
      <c r="M2684" s="100" t="str">
        <f>IF(LEFT($G2684,4)="xppm","*","")</f>
        <v/>
      </c>
      <c r="N2684" s="101" t="str">
        <f>UPPER(TRIM("          OTHER"))</f>
        <v>OTHER</v>
      </c>
      <c r="P2684" s="102" t="s">
        <v>356</v>
      </c>
      <c r="R2684" s="109">
        <f>IFERROR(IF(1*AB2684&gt;0,AB2684,V2684),V2684)</f>
        <v>1.0838468084229035E-5</v>
      </c>
      <c r="S2684" s="108"/>
      <c r="T2684" s="101">
        <f>IFERROR(IF(LEFT($G2684,4)="xppm",AD2684/VLOOKUP($G2684,$K$11:$Z$28,T$1,0),IF(LEFT($J2684,1)="E",AD2684/VLOOKUP($J2684,$K$11:$Z$28,T$1,0),AD2684/T$6)),"")</f>
        <v>7.18799892713816E-6</v>
      </c>
      <c r="V2684" s="101">
        <f>IFERROR(IF(LEFT($G2684,4)="xppm",AF2684/VLOOKUP($G2684,$K$11:$Z$28,V$1,0),IF(LEFT($J2684,1)="E",AF2684/VLOOKUP($J2684,$K$11:$Z$28,V$1,0),AF2684/V$6)),"")</f>
        <v>1.0838468084229035E-5</v>
      </c>
      <c r="X2684" s="101">
        <f>IFERROR(IF(LEFT($G2684,4)="xppm",AH2684/VLOOKUP($G2684,$K$11:$Z$28,X$1,0),IF(LEFT($J2684,1)="E",AH2684/VLOOKUP($J2684,$K$11:$Z$28,X$1,0),AH2684/X$6)),"")</f>
        <v>1.0678319315596163E-5</v>
      </c>
      <c r="Z2684" s="101">
        <f>IFERROR(IF(LEFT($G2684,4)="xppm",AJ2684/VLOOKUP($G2684,$K$11:$Z$28,Z$1,0),IF(LEFT($J2684,1)="E",AJ2684/VLOOKUP($J2684,$K$11:$Z$28,Z$1,0),AJ2684/Z$6)),"")</f>
        <v>8.9406273595414517E-6</v>
      </c>
      <c r="AA2684" s="108"/>
      <c r="AB2684" s="99" t="str">
        <f>IFERROR(IF(LEFT($G2684,4)="xppm",AL2684/VLOOKUP($G2684,$K$11:$Z$28,AB$1,0),IF(LEFT($J2684,1)="E",AL2684/VLOOKUP($J2684,$K$11:$AB$28,AB$1,0),AL2684/AB$6)),"")</f>
        <v/>
      </c>
      <c r="AC2684" s="110"/>
      <c r="AD2684" s="14">
        <v>357.03</v>
      </c>
      <c r="AE2684" s="14"/>
      <c r="AF2684" s="14">
        <v>1584.97</v>
      </c>
      <c r="AG2684" s="14"/>
      <c r="AH2684" s="14">
        <v>1669.16</v>
      </c>
      <c r="AI2684" s="14"/>
      <c r="AJ2684" s="14">
        <v>1668</v>
      </c>
      <c r="AK2684" s="65"/>
      <c r="AL2684" s="14">
        <v>0</v>
      </c>
      <c r="AM2684" s="65"/>
      <c r="AN2684" s="25">
        <v>264.26</v>
      </c>
      <c r="AO2684" s="25">
        <v>264.26</v>
      </c>
      <c r="AP2684" s="25">
        <v>284.62</v>
      </c>
      <c r="AQ2684" s="25">
        <v>187.38</v>
      </c>
      <c r="AR2684" s="25">
        <v>187.38</v>
      </c>
      <c r="AS2684" s="25">
        <v>187.38</v>
      </c>
      <c r="AT2684" s="25">
        <v>231.84</v>
      </c>
      <c r="AU2684" s="25">
        <v>314.95</v>
      </c>
      <c r="AV2684" s="25">
        <v>119.01</v>
      </c>
      <c r="AW2684" s="25">
        <v>119.01</v>
      </c>
      <c r="AX2684" s="25">
        <v>119.01</v>
      </c>
      <c r="AY2684" s="25">
        <v>119.01</v>
      </c>
      <c r="AZ2684" s="108"/>
      <c r="BA2684" s="10"/>
      <c r="BB2684" s="10"/>
      <c r="BC2684" s="10"/>
      <c r="BD2684" s="10"/>
      <c r="BE2684" s="10"/>
      <c r="BF2684" s="10"/>
      <c r="BG2684" s="10"/>
      <c r="BH2684" s="10"/>
      <c r="BI2684" s="10"/>
      <c r="BJ2684" s="10"/>
      <c r="BK2684" s="10"/>
      <c r="BL2684" s="10"/>
      <c r="BM2684" s="10"/>
      <c r="BN2684" s="10"/>
      <c r="BO2684" s="10"/>
      <c r="BP2684" s="10"/>
      <c r="BQ2684" s="10"/>
      <c r="BR2684" s="10"/>
      <c r="BS2684" s="10"/>
      <c r="BT2684" s="10"/>
      <c r="BU2684" s="10"/>
      <c r="BV2684" s="10"/>
      <c r="BW2684" s="10"/>
      <c r="BX2684" s="10"/>
      <c r="BY2684" s="10"/>
      <c r="BZ2684" s="10"/>
      <c r="CA2684" s="10"/>
      <c r="CB2684" s="10"/>
      <c r="CC2684" s="10"/>
      <c r="CD2684" s="10"/>
      <c r="CE2684" s="10"/>
      <c r="CF2684" s="10"/>
      <c r="CG2684" s="10"/>
      <c r="CH2684" s="10"/>
      <c r="CI2684" s="10"/>
      <c r="CJ2684" s="10"/>
      <c r="CK2684" s="10"/>
      <c r="CL2684" s="10"/>
      <c r="CM2684" s="10"/>
      <c r="CN2684" s="10"/>
      <c r="CO2684" s="10"/>
      <c r="CP2684" s="10"/>
      <c r="CQ2684" s="10"/>
      <c r="CR2684" s="10"/>
      <c r="CS2684" s="10"/>
      <c r="CT2684" s="10"/>
      <c r="CU2684" s="10"/>
      <c r="CV2684" s="10"/>
      <c r="CW2684" s="10"/>
      <c r="CX2684" s="10"/>
      <c r="CY2684" s="10"/>
      <c r="CZ2684" s="10"/>
      <c r="DA2684" s="10"/>
      <c r="DB2684" s="10"/>
      <c r="DC2684" s="10"/>
      <c r="DD2684" s="10"/>
      <c r="DE2684" s="10"/>
      <c r="DF2684" s="10"/>
      <c r="DG2684" s="10"/>
      <c r="DH2684" s="10"/>
      <c r="DI2684" s="10"/>
      <c r="DJ2684" s="10"/>
      <c r="DK2684" s="10"/>
      <c r="DL2684" s="10"/>
      <c r="DM2684" s="10"/>
      <c r="DN2684" s="10"/>
      <c r="DO2684" s="10"/>
      <c r="DP2684" s="10"/>
      <c r="DQ2684" s="10"/>
      <c r="DR2684" s="10"/>
      <c r="DS2684" s="10"/>
    </row>
    <row r="2685" spans="1:123" ht="4.05" customHeight="1" x14ac:dyDescent="0.25">
      <c r="A2685" s="75" t="s">
        <v>348</v>
      </c>
      <c r="E2685" s="111"/>
      <c r="F2685" s="112"/>
      <c r="T2685" s="25"/>
      <c r="U2685" s="25"/>
      <c r="V2685" s="25"/>
      <c r="W2685" s="25"/>
      <c r="X2685" s="25"/>
      <c r="Y2685" s="25"/>
      <c r="Z2685" s="25"/>
      <c r="AA2685" s="25"/>
      <c r="AB2685" s="14"/>
      <c r="AC2685" s="14"/>
    </row>
    <row r="2686" spans="1:123" s="86" customFormat="1" ht="15" customHeight="1" x14ac:dyDescent="0.25">
      <c r="A2686" s="75" t="s">
        <v>348</v>
      </c>
      <c r="B2686" s="80"/>
      <c r="C2686" s="80"/>
      <c r="D2686" s="80"/>
      <c r="E2686" s="81"/>
      <c r="F2686" s="82"/>
      <c r="G2686" s="81"/>
      <c r="H2686" s="81"/>
      <c r="I2686" s="81"/>
      <c r="J2686" s="81"/>
      <c r="K2686" s="81"/>
      <c r="L2686" s="83">
        <f>L2687</f>
        <v>6002</v>
      </c>
      <c r="M2686" s="84" t="s">
        <v>361</v>
      </c>
      <c r="N2686" s="84"/>
      <c r="O2686" s="84"/>
      <c r="P2686" s="84"/>
      <c r="Q2686" s="84"/>
      <c r="R2686" s="84"/>
      <c r="S2686" s="84"/>
      <c r="T2686" s="84"/>
      <c r="U2686" s="84"/>
      <c r="V2686" s="84"/>
      <c r="W2686" s="84"/>
      <c r="X2686" s="84"/>
      <c r="Y2686" s="84"/>
      <c r="Z2686" s="84"/>
      <c r="AA2686" s="84"/>
      <c r="AB2686" s="81"/>
      <c r="AC2686" s="81"/>
      <c r="AD2686" s="14"/>
      <c r="AE2686" s="14"/>
      <c r="AF2686" s="14"/>
      <c r="AG2686" s="14"/>
      <c r="AH2686" s="14"/>
      <c r="AI2686" s="14"/>
      <c r="AJ2686" s="14"/>
      <c r="AK2686" s="14"/>
      <c r="AL2686" s="14"/>
      <c r="AM2686" s="14"/>
      <c r="AN2686" s="85"/>
      <c r="AO2686" s="85"/>
      <c r="AP2686" s="85"/>
      <c r="AQ2686" s="85"/>
      <c r="AR2686" s="85"/>
      <c r="AS2686" s="85"/>
      <c r="AT2686" s="85"/>
      <c r="AU2686" s="85"/>
      <c r="AV2686" s="85"/>
      <c r="AW2686" s="85"/>
      <c r="AX2686" s="85"/>
      <c r="AY2686" s="85"/>
      <c r="AZ2686" s="84"/>
      <c r="BA2686" s="10"/>
      <c r="BB2686" s="10"/>
      <c r="BC2686" s="10"/>
      <c r="BD2686" s="10"/>
      <c r="BE2686" s="10"/>
      <c r="BF2686" s="10"/>
      <c r="BG2686" s="10"/>
      <c r="BH2686" s="10"/>
      <c r="BI2686" s="10"/>
      <c r="BJ2686" s="10"/>
      <c r="BK2686" s="10"/>
      <c r="BL2686" s="10"/>
      <c r="BM2686" s="10"/>
      <c r="BN2686" s="10"/>
      <c r="BO2686" s="10"/>
      <c r="BP2686" s="10"/>
      <c r="BQ2686" s="10"/>
      <c r="BR2686" s="10"/>
      <c r="BS2686" s="10"/>
      <c r="BT2686" s="10"/>
      <c r="BU2686" s="10"/>
      <c r="BV2686" s="10"/>
      <c r="BW2686" s="10"/>
      <c r="BX2686" s="10"/>
      <c r="BY2686" s="10"/>
      <c r="BZ2686" s="10"/>
      <c r="CA2686" s="10"/>
      <c r="CB2686" s="10"/>
      <c r="CC2686" s="10"/>
      <c r="CD2686" s="10"/>
      <c r="CE2686" s="10"/>
      <c r="CF2686" s="10"/>
      <c r="CG2686" s="10"/>
      <c r="CH2686" s="10"/>
      <c r="CI2686" s="10"/>
      <c r="CJ2686" s="10"/>
      <c r="CK2686" s="10"/>
      <c r="CL2686" s="10"/>
      <c r="CM2686" s="10"/>
      <c r="CN2686" s="10"/>
      <c r="CO2686" s="10"/>
      <c r="CP2686" s="10"/>
      <c r="CQ2686" s="10"/>
      <c r="CR2686" s="10"/>
      <c r="CS2686" s="10"/>
      <c r="CT2686" s="10"/>
      <c r="CU2686" s="10"/>
      <c r="CV2686" s="10"/>
      <c r="CW2686" s="10"/>
      <c r="CX2686" s="10"/>
      <c r="CY2686" s="10"/>
      <c r="CZ2686" s="10"/>
      <c r="DA2686" s="10"/>
      <c r="DB2686" s="10"/>
      <c r="DC2686" s="10"/>
      <c r="DD2686" s="10"/>
      <c r="DE2686" s="10"/>
      <c r="DF2686" s="10"/>
      <c r="DG2686" s="10"/>
      <c r="DH2686" s="10"/>
      <c r="DI2686" s="10"/>
      <c r="DJ2686" s="10"/>
      <c r="DK2686" s="10"/>
      <c r="DL2686" s="10"/>
      <c r="DM2686" s="10"/>
      <c r="DN2686" s="10"/>
      <c r="DO2686" s="10"/>
      <c r="DP2686" s="10"/>
      <c r="DQ2686" s="10"/>
      <c r="DR2686" s="10"/>
      <c r="DS2686" s="10"/>
    </row>
    <row r="2687" spans="1:123" s="101" customFormat="1" ht="10.95" customHeight="1" x14ac:dyDescent="0.25">
      <c r="A2687" s="75" t="s">
        <v>348</v>
      </c>
      <c r="B2687" s="95" t="str">
        <f t="shared" ref="B2687" si="754">IF(E2687&gt;0,"Bud02 " &amp; C2687 &amp;","&amp;D2687&amp;",'"&amp;E2687&amp;"',"&amp;1*R2687)</f>
        <v>Bud02 2020,6002,'xhnm06',0</v>
      </c>
      <c r="C2687" s="96">
        <f t="shared" ref="C2687" si="755">$E$5</f>
        <v>2020</v>
      </c>
      <c r="D2687" s="96">
        <v>6002</v>
      </c>
      <c r="E2687" s="97" t="str">
        <f>IF(LEFT(H2687,1) = "x",H2687,F2687)</f>
        <v>xhnm06</v>
      </c>
      <c r="F2687" s="90">
        <v>506500</v>
      </c>
      <c r="G2687" s="98">
        <f>IF(""="",1,SUBSTITUTE(SUBSTITUTE("","xxp","xpp"),"xppm13","xppm08"))</f>
        <v>1</v>
      </c>
      <c r="H2687" s="98" t="str">
        <f>IF("xhnm06"="",1,"xhnm06")</f>
        <v>xhnm06</v>
      </c>
      <c r="I2687" s="98">
        <f>IF("E120z"="",1,IF(LEFT("E120z",1)&lt;&gt;"E","E120z",1))</f>
        <v>1</v>
      </c>
      <c r="J2687" s="98" t="str">
        <f>IF("E120z"="",1,IF(LEFT("E120z",1)="E","E120z",1))</f>
        <v>E120z</v>
      </c>
      <c r="K2687" s="99" t="s">
        <v>362</v>
      </c>
      <c r="L2687" s="91">
        <v>6002</v>
      </c>
      <c r="M2687" s="100" t="str">
        <f>IF(LEFT($G2687,4)="xppm","*","")</f>
        <v/>
      </c>
      <c r="N2687" s="101" t="str">
        <f>UPPER(TRIM("          HOUSE THERAPY - MEDICARE B"))</f>
        <v>HOUSE THERAPY - MEDICARE B</v>
      </c>
      <c r="P2687" s="102" t="s">
        <v>356</v>
      </c>
      <c r="R2687" s="109">
        <f>IFERROR(IF(1*AB2687&gt;0,AB2687,V2687),V2687)</f>
        <v>0</v>
      </c>
      <c r="S2687" s="108"/>
      <c r="T2687" s="101">
        <f>IFERROR(IF(LEFT($G2687,4)="xppm",AD2687/VLOOKUP($G2687,$K$11:$Z$28,T$1,0),IF(LEFT($J2687,1)="E",AD2687/VLOOKUP($J2687,$K$11:$Z$28,T$1,0),AD2687/T$6)),"")</f>
        <v>0</v>
      </c>
      <c r="V2687" s="101">
        <f>IFERROR(IF(LEFT($G2687,4)="xppm",AF2687/VLOOKUP($G2687,$K$11:$Z$28,V$1,0),IF(LEFT($J2687,1)="E",AF2687/VLOOKUP($J2687,$K$11:$Z$28,V$1,0),AF2687/V$6)),"")</f>
        <v>0</v>
      </c>
      <c r="X2687" s="101">
        <f>IFERROR(IF(LEFT($G2687,4)="xppm",AH2687/VLOOKUP($G2687,$K$11:$Z$28,X$1,0),IF(LEFT($J2687,1)="E",AH2687/VLOOKUP($J2687,$K$11:$Z$28,X$1,0),AH2687/X$6)),"")</f>
        <v>0</v>
      </c>
      <c r="Z2687" s="101">
        <f>IFERROR(IF(LEFT($G2687,4)="xppm",AJ2687/VLOOKUP($G2687,$K$11:$Z$28,Z$1,0),IF(LEFT($J2687,1)="E",AJ2687/VLOOKUP($J2687,$K$11:$Z$28,Z$1,0),AJ2687/Z$6)),"")</f>
        <v>0</v>
      </c>
      <c r="AA2687" s="108"/>
      <c r="AB2687" s="99" t="str">
        <f>IFERROR(IF(LEFT($G2687,4)="xppm",AL2687/VLOOKUP($G2687,$K$11:$Z$28,AB$1,0),IF(LEFT($J2687,1)="E",AL2687/VLOOKUP($J2687,$K$11:$AB$28,AB$1,0),AL2687/AB$6)),"")</f>
        <v/>
      </c>
      <c r="AC2687" s="110"/>
      <c r="AD2687" s="14"/>
      <c r="AE2687" s="14"/>
      <c r="AF2687" s="14"/>
      <c r="AG2687" s="14"/>
      <c r="AH2687" s="14"/>
      <c r="AI2687" s="14"/>
      <c r="AJ2687" s="14">
        <v>0</v>
      </c>
      <c r="AK2687" s="65"/>
      <c r="AL2687" s="14">
        <v>0</v>
      </c>
      <c r="AM2687" s="65"/>
      <c r="AN2687" s="25"/>
      <c r="AO2687" s="25"/>
      <c r="AP2687" s="25"/>
      <c r="AQ2687" s="25"/>
      <c r="AR2687" s="25"/>
      <c r="AS2687" s="25"/>
      <c r="AT2687" s="25"/>
      <c r="AU2687" s="25"/>
      <c r="AV2687" s="25"/>
      <c r="AW2687" s="25"/>
      <c r="AX2687" s="25"/>
      <c r="AY2687" s="25"/>
      <c r="AZ2687" s="108"/>
      <c r="BA2687" s="10"/>
      <c r="BB2687" s="10"/>
      <c r="BC2687" s="10"/>
      <c r="BD2687" s="10"/>
      <c r="BE2687" s="10"/>
      <c r="BF2687" s="10"/>
      <c r="BG2687" s="10"/>
      <c r="BH2687" s="10"/>
      <c r="BI2687" s="10"/>
      <c r="BJ2687" s="10"/>
      <c r="BK2687" s="10"/>
      <c r="BL2687" s="10"/>
      <c r="BM2687" s="10"/>
      <c r="BN2687" s="10"/>
      <c r="BO2687" s="10"/>
      <c r="BP2687" s="10"/>
      <c r="BQ2687" s="10"/>
      <c r="BR2687" s="10"/>
      <c r="BS2687" s="10"/>
      <c r="BT2687" s="10"/>
      <c r="BU2687" s="10"/>
      <c r="BV2687" s="10"/>
      <c r="BW2687" s="10"/>
      <c r="BX2687" s="10"/>
      <c r="BY2687" s="10"/>
      <c r="BZ2687" s="10"/>
      <c r="CA2687" s="10"/>
      <c r="CB2687" s="10"/>
      <c r="CC2687" s="10"/>
      <c r="CD2687" s="10"/>
      <c r="CE2687" s="10"/>
      <c r="CF2687" s="10"/>
      <c r="CG2687" s="10"/>
      <c r="CH2687" s="10"/>
      <c r="CI2687" s="10"/>
      <c r="CJ2687" s="10"/>
      <c r="CK2687" s="10"/>
      <c r="CL2687" s="10"/>
      <c r="CM2687" s="10"/>
      <c r="CN2687" s="10"/>
      <c r="CO2687" s="10"/>
      <c r="CP2687" s="10"/>
      <c r="CQ2687" s="10"/>
      <c r="CR2687" s="10"/>
      <c r="CS2687" s="10"/>
      <c r="CT2687" s="10"/>
      <c r="CU2687" s="10"/>
      <c r="CV2687" s="10"/>
      <c r="CW2687" s="10"/>
      <c r="CX2687" s="10"/>
      <c r="CY2687" s="10"/>
      <c r="CZ2687" s="10"/>
      <c r="DA2687" s="10"/>
      <c r="DB2687" s="10"/>
      <c r="DC2687" s="10"/>
      <c r="DD2687" s="10"/>
      <c r="DE2687" s="10"/>
      <c r="DF2687" s="10"/>
      <c r="DG2687" s="10"/>
      <c r="DH2687" s="10"/>
      <c r="DI2687" s="10"/>
      <c r="DJ2687" s="10"/>
      <c r="DK2687" s="10"/>
      <c r="DL2687" s="10"/>
      <c r="DM2687" s="10"/>
      <c r="DN2687" s="10"/>
      <c r="DO2687" s="10"/>
      <c r="DP2687" s="10"/>
      <c r="DQ2687" s="10"/>
      <c r="DR2687" s="10"/>
      <c r="DS2687" s="10"/>
    </row>
    <row r="2688" spans="1:123" s="101" customFormat="1" ht="10.95" customHeight="1" x14ac:dyDescent="0.25">
      <c r="A2688" s="75" t="s">
        <v>348</v>
      </c>
      <c r="B2688" s="95" t="str">
        <f>IF(E2688&gt;0,"Bud02 " &amp; C2688 &amp;","&amp;D2688&amp;",'"&amp;E2688&amp;"',"&amp;1*R2688)</f>
        <v>Bud02 2020,6002,'508100',0</v>
      </c>
      <c r="C2688" s="96">
        <f>$E$5</f>
        <v>2020</v>
      </c>
      <c r="D2688" s="96">
        <v>6002</v>
      </c>
      <c r="E2688" s="97">
        <f>IF(LEFT(H2688,1) = "x",H2688,F2688)</f>
        <v>508100</v>
      </c>
      <c r="F2688" s="90">
        <v>508100</v>
      </c>
      <c r="G2688" s="98">
        <f>IF(""="",1,SUBSTITUTE(SUBSTITUTE("","xxp","xpp"),"xppm13","xppm08"))</f>
        <v>1</v>
      </c>
      <c r="H2688" s="98">
        <f>IF(""="",1,"")</f>
        <v>1</v>
      </c>
      <c r="I2688" s="98">
        <f>IF(""="",1,IF(LEFT("",1)&lt;&gt;"E","",1))</f>
        <v>1</v>
      </c>
      <c r="J2688" s="98">
        <f>IF(""="",1,IF(LEFT("",1)="E","",1))</f>
        <v>1</v>
      </c>
      <c r="K2688" s="99" t="s">
        <v>363</v>
      </c>
      <c r="L2688" s="91">
        <v>6002</v>
      </c>
      <c r="M2688" s="100" t="str">
        <f>IF(LEFT($G2688,4)="xppm","*","")</f>
        <v/>
      </c>
      <c r="N2688" s="101" t="str">
        <f>UPPER(TRIM("          HOUSE THERAPY - REHAB SUPPLIES"))</f>
        <v>HOUSE THERAPY - REHAB SUPPLIES</v>
      </c>
      <c r="P2688" s="102" t="s">
        <v>356</v>
      </c>
      <c r="R2688" s="109">
        <f>IFERROR(IF(1*AB2688&gt;0,AB2688,V2688),V2688)</f>
        <v>0</v>
      </c>
      <c r="S2688" s="108"/>
      <c r="T2688" s="101">
        <f>IFERROR(IF(LEFT($G2688,4)="xppm",AD2688/VLOOKUP($G2688,$K$11:$Z$28,T$1,0),IF(LEFT($J2688,1)="E",AD2688/VLOOKUP($J2688,$K$11:$Z$28,T$1,0),AD2688/T$6)),"")</f>
        <v>0</v>
      </c>
      <c r="V2688" s="101">
        <f>IFERROR(IF(LEFT($G2688,4)="xppm",AF2688/VLOOKUP($G2688,$K$11:$Z$28,V$1,0),IF(LEFT($J2688,1)="E",AF2688/VLOOKUP($J2688,$K$11:$Z$28,V$1,0),AF2688/V$6)),"")</f>
        <v>0</v>
      </c>
      <c r="X2688" s="101">
        <f>IFERROR(IF(LEFT($G2688,4)="xppm",AH2688/VLOOKUP($G2688,$K$11:$Z$28,X$1,0),IF(LEFT($J2688,1)="E",AH2688/VLOOKUP($J2688,$K$11:$Z$28,X$1,0),AH2688/X$6)),"")</f>
        <v>0</v>
      </c>
      <c r="Z2688" s="101">
        <f>IFERROR(IF(LEFT($G2688,4)="xppm",AJ2688/VLOOKUP($G2688,$K$11:$Z$28,Z$1,0),IF(LEFT($J2688,1)="E",AJ2688/VLOOKUP($J2688,$K$11:$Z$28,Z$1,0),AJ2688/Z$6)),"")</f>
        <v>0</v>
      </c>
      <c r="AA2688" s="108"/>
      <c r="AB2688" s="99">
        <f>IFERROR(IF(LEFT($G2688,4)="xppm",AL2688/VLOOKUP($G2688,$K$11:$Z$28,AB$1,0),IF(LEFT($J2688,1)="E",AL2688/VLOOKUP($J2688,$K$11:$AB$28,AB$1,0),AL2688/AB$6)),"")</f>
        <v>0</v>
      </c>
      <c r="AC2688" s="110"/>
      <c r="AD2688" s="14"/>
      <c r="AE2688" s="14"/>
      <c r="AF2688" s="14"/>
      <c r="AG2688" s="14"/>
      <c r="AH2688" s="14"/>
      <c r="AI2688" s="14"/>
      <c r="AJ2688" s="14"/>
      <c r="AK2688" s="65"/>
      <c r="AL2688" s="14"/>
      <c r="AM2688" s="65"/>
      <c r="AN2688" s="25"/>
      <c r="AO2688" s="25"/>
      <c r="AP2688" s="25"/>
      <c r="AQ2688" s="25"/>
      <c r="AR2688" s="25"/>
      <c r="AS2688" s="25"/>
      <c r="AT2688" s="25"/>
      <c r="AU2688" s="25"/>
      <c r="AV2688" s="25"/>
      <c r="AW2688" s="25"/>
      <c r="AX2688" s="25"/>
      <c r="AY2688" s="25"/>
      <c r="AZ2688" s="108"/>
      <c r="BA2688" s="10"/>
      <c r="BB2688" s="10"/>
      <c r="BC2688" s="10"/>
      <c r="BD2688" s="10"/>
      <c r="BE2688" s="10"/>
      <c r="BF2688" s="10"/>
      <c r="BG2688" s="10"/>
      <c r="BH2688" s="10"/>
      <c r="BI2688" s="10"/>
      <c r="BJ2688" s="10"/>
      <c r="BK2688" s="10"/>
      <c r="BL2688" s="10"/>
      <c r="BM2688" s="10"/>
      <c r="BN2688" s="10"/>
      <c r="BO2688" s="10"/>
      <c r="BP2688" s="10"/>
      <c r="BQ2688" s="10"/>
      <c r="BR2688" s="10"/>
      <c r="BS2688" s="10"/>
      <c r="BT2688" s="10"/>
      <c r="BU2688" s="10"/>
      <c r="BV2688" s="10"/>
      <c r="BW2688" s="10"/>
      <c r="BX2688" s="10"/>
      <c r="BY2688" s="10"/>
      <c r="BZ2688" s="10"/>
      <c r="CA2688" s="10"/>
      <c r="CB2688" s="10"/>
      <c r="CC2688" s="10"/>
      <c r="CD2688" s="10"/>
      <c r="CE2688" s="10"/>
      <c r="CF2688" s="10"/>
      <c r="CG2688" s="10"/>
      <c r="CH2688" s="10"/>
      <c r="CI2688" s="10"/>
      <c r="CJ2688" s="10"/>
      <c r="CK2688" s="10"/>
      <c r="CL2688" s="10"/>
      <c r="CM2688" s="10"/>
      <c r="CN2688" s="10"/>
      <c r="CO2688" s="10"/>
      <c r="CP2688" s="10"/>
      <c r="CQ2688" s="10"/>
      <c r="CR2688" s="10"/>
      <c r="CS2688" s="10"/>
      <c r="CT2688" s="10"/>
      <c r="CU2688" s="10"/>
      <c r="CV2688" s="10"/>
      <c r="CW2688" s="10"/>
      <c r="CX2688" s="10"/>
      <c r="CY2688" s="10"/>
      <c r="CZ2688" s="10"/>
      <c r="DA2688" s="10"/>
      <c r="DB2688" s="10"/>
      <c r="DC2688" s="10"/>
      <c r="DD2688" s="10"/>
      <c r="DE2688" s="10"/>
      <c r="DF2688" s="10"/>
      <c r="DG2688" s="10"/>
      <c r="DH2688" s="10"/>
      <c r="DI2688" s="10"/>
      <c r="DJ2688" s="10"/>
      <c r="DK2688" s="10"/>
      <c r="DL2688" s="10"/>
      <c r="DM2688" s="10"/>
      <c r="DN2688" s="10"/>
      <c r="DO2688" s="10"/>
      <c r="DP2688" s="10"/>
      <c r="DQ2688" s="10"/>
      <c r="DR2688" s="10"/>
      <c r="DS2688" s="10"/>
    </row>
    <row r="2689" spans="1:123" ht="4.05" customHeight="1" x14ac:dyDescent="0.25">
      <c r="A2689" s="75" t="s">
        <v>348</v>
      </c>
      <c r="E2689" s="111"/>
      <c r="F2689" s="112"/>
      <c r="T2689" s="25"/>
      <c r="U2689" s="25"/>
      <c r="V2689" s="25"/>
      <c r="W2689" s="25"/>
      <c r="X2689" s="25"/>
      <c r="Y2689" s="25"/>
      <c r="Z2689" s="25"/>
      <c r="AA2689" s="25"/>
      <c r="AB2689" s="14"/>
      <c r="AC2689" s="14"/>
    </row>
    <row r="2690" spans="1:123" s="86" customFormat="1" ht="15" customHeight="1" x14ac:dyDescent="0.25">
      <c r="A2690" s="75" t="s">
        <v>348</v>
      </c>
      <c r="B2690" s="80"/>
      <c r="C2690" s="80"/>
      <c r="D2690" s="80"/>
      <c r="E2690" s="81"/>
      <c r="F2690" s="82"/>
      <c r="G2690" s="81"/>
      <c r="H2690" s="81"/>
      <c r="I2690" s="81"/>
      <c r="J2690" s="81"/>
      <c r="K2690" s="81"/>
      <c r="L2690" s="83">
        <f>L2691</f>
        <v>6002</v>
      </c>
      <c r="M2690" s="84" t="s">
        <v>364</v>
      </c>
      <c r="N2690" s="84"/>
      <c r="O2690" s="84"/>
      <c r="P2690" s="84"/>
      <c r="Q2690" s="84"/>
      <c r="R2690" s="84"/>
      <c r="S2690" s="84"/>
      <c r="T2690" s="84"/>
      <c r="U2690" s="84"/>
      <c r="V2690" s="84"/>
      <c r="W2690" s="84"/>
      <c r="X2690" s="84"/>
      <c r="Y2690" s="84"/>
      <c r="Z2690" s="84"/>
      <c r="AA2690" s="84"/>
      <c r="AB2690" s="81"/>
      <c r="AC2690" s="81"/>
      <c r="AD2690" s="14"/>
      <c r="AE2690" s="14"/>
      <c r="AF2690" s="14"/>
      <c r="AG2690" s="14"/>
      <c r="AH2690" s="14"/>
      <c r="AI2690" s="14"/>
      <c r="AJ2690" s="14"/>
      <c r="AK2690" s="14"/>
      <c r="AL2690" s="14"/>
      <c r="AM2690" s="14"/>
      <c r="AN2690" s="85"/>
      <c r="AO2690" s="85"/>
      <c r="AP2690" s="85"/>
      <c r="AQ2690" s="85"/>
      <c r="AR2690" s="85"/>
      <c r="AS2690" s="85"/>
      <c r="AT2690" s="85"/>
      <c r="AU2690" s="85"/>
      <c r="AV2690" s="85"/>
      <c r="AW2690" s="85"/>
      <c r="AX2690" s="85"/>
      <c r="AY2690" s="85"/>
      <c r="AZ2690" s="84"/>
      <c r="BA2690" s="10"/>
      <c r="BB2690" s="10"/>
      <c r="BC2690" s="10"/>
      <c r="BD2690" s="10"/>
      <c r="BE2690" s="10"/>
      <c r="BF2690" s="10"/>
      <c r="BG2690" s="10"/>
      <c r="BH2690" s="10"/>
      <c r="BI2690" s="10"/>
      <c r="BJ2690" s="10"/>
      <c r="BK2690" s="10"/>
      <c r="BL2690" s="10"/>
      <c r="BM2690" s="10"/>
      <c r="BN2690" s="10"/>
      <c r="BO2690" s="10"/>
      <c r="BP2690" s="10"/>
      <c r="BQ2690" s="10"/>
      <c r="BR2690" s="10"/>
      <c r="BS2690" s="10"/>
      <c r="BT2690" s="10"/>
      <c r="BU2690" s="10"/>
      <c r="BV2690" s="10"/>
      <c r="BW2690" s="10"/>
      <c r="BX2690" s="10"/>
      <c r="BY2690" s="10"/>
      <c r="BZ2690" s="10"/>
      <c r="CA2690" s="10"/>
      <c r="CB2690" s="10"/>
      <c r="CC2690" s="10"/>
      <c r="CD2690" s="10"/>
      <c r="CE2690" s="10"/>
      <c r="CF2690" s="10"/>
      <c r="CG2690" s="10"/>
      <c r="CH2690" s="10"/>
      <c r="CI2690" s="10"/>
      <c r="CJ2690" s="10"/>
      <c r="CK2690" s="10"/>
      <c r="CL2690" s="10"/>
      <c r="CM2690" s="10"/>
      <c r="CN2690" s="10"/>
      <c r="CO2690" s="10"/>
      <c r="CP2690" s="10"/>
      <c r="CQ2690" s="10"/>
      <c r="CR2690" s="10"/>
      <c r="CS2690" s="10"/>
      <c r="CT2690" s="10"/>
      <c r="CU2690" s="10"/>
      <c r="CV2690" s="10"/>
      <c r="CW2690" s="10"/>
      <c r="CX2690" s="10"/>
      <c r="CY2690" s="10"/>
      <c r="CZ2690" s="10"/>
      <c r="DA2690" s="10"/>
      <c r="DB2690" s="10"/>
      <c r="DC2690" s="10"/>
      <c r="DD2690" s="10"/>
      <c r="DE2690" s="10"/>
      <c r="DF2690" s="10"/>
      <c r="DG2690" s="10"/>
      <c r="DH2690" s="10"/>
      <c r="DI2690" s="10"/>
      <c r="DJ2690" s="10"/>
      <c r="DK2690" s="10"/>
      <c r="DL2690" s="10"/>
      <c r="DM2690" s="10"/>
      <c r="DN2690" s="10"/>
      <c r="DO2690" s="10"/>
      <c r="DP2690" s="10"/>
      <c r="DQ2690" s="10"/>
      <c r="DR2690" s="10"/>
      <c r="DS2690" s="10"/>
    </row>
    <row r="2691" spans="1:123" s="101" customFormat="1" ht="10.95" customHeight="1" x14ac:dyDescent="0.25">
      <c r="A2691" s="75" t="s">
        <v>348</v>
      </c>
      <c r="B2691" s="95" t="str">
        <f t="shared" ref="B2691" si="756">IF(E2691&gt;0,"Bud02 " &amp; C2691 &amp;","&amp;D2691&amp;",'"&amp;E2691&amp;"',"&amp;1*R2691)</f>
        <v>Bud02 2020,6002,'xdit02',0</v>
      </c>
      <c r="C2691" s="96">
        <f t="shared" ref="C2691" si="757">$E$5</f>
        <v>2020</v>
      </c>
      <c r="D2691" s="96">
        <v>6002</v>
      </c>
      <c r="E2691" s="97" t="str">
        <f>IF(LEFT(H2691,1) = "x",H2691,F2691)</f>
        <v>xdit02</v>
      </c>
      <c r="F2691" s="90">
        <v>530400</v>
      </c>
      <c r="G2691" s="98" t="str">
        <f>IF("xppm02"="",1,SUBSTITUTE(SUBSTITUTE("xppm02","xxp","xpp"),"xppm13","xppm08"))</f>
        <v>xppm02</v>
      </c>
      <c r="H2691" s="98" t="str">
        <f>IF("xdit02"="",1,"xdit02")</f>
        <v>xdit02</v>
      </c>
      <c r="I2691" s="98">
        <f>IF(""="",1,IF(LEFT("",1)&lt;&gt;"E","",1))</f>
        <v>1</v>
      </c>
      <c r="J2691" s="98">
        <f>IF(""="",1,IF(LEFT("",1)="E","",1))</f>
        <v>1</v>
      </c>
      <c r="K2691" s="99" t="s">
        <v>365</v>
      </c>
      <c r="L2691" s="91">
        <v>6002</v>
      </c>
      <c r="M2691" s="100" t="str">
        <f>IF(LEFT($G2691,4)="xppm","*","")</f>
        <v>*</v>
      </c>
      <c r="N2691" s="101" t="str">
        <f>UPPER(TRIM("          DIETARY CONTRACT SERVICES"))</f>
        <v>DIETARY CONTRACT SERVICES</v>
      </c>
      <c r="P2691" s="102" t="s">
        <v>366</v>
      </c>
      <c r="R2691" s="109">
        <f>IFERROR(IF(1*AB2691&gt;0,AB2691,V2691),V2691)</f>
        <v>0</v>
      </c>
      <c r="S2691" s="108"/>
      <c r="T2691" s="101">
        <f>IFERROR(IF(LEFT($G2691,4)="xppm",AD2691/VLOOKUP($G2691,$K$11:$Z$28,T$1,0),IF(LEFT($J2691,1)="E",AD2691/VLOOKUP($J2691,$K$11:$Z$28,T$1,0),AD2691/T$6)),"")</f>
        <v>0</v>
      </c>
      <c r="V2691" s="101">
        <f>IFERROR(IF(LEFT($G2691,4)="xppm",AF2691/VLOOKUP($G2691,$K$11:$Z$28,V$1,0),IF(LEFT($J2691,1)="E",AF2691/VLOOKUP($J2691,$K$11:$Z$28,V$1,0),AF2691/V$6)),"")</f>
        <v>0</v>
      </c>
      <c r="X2691" s="101">
        <f>IFERROR(IF(LEFT($G2691,4)="xppm",AH2691/VLOOKUP($G2691,$K$11:$Z$28,X$1,0),IF(LEFT($J2691,1)="E",AH2691/VLOOKUP($J2691,$K$11:$Z$28,X$1,0),AH2691/X$6)),"")</f>
        <v>0</v>
      </c>
      <c r="Z2691" s="101">
        <f>IFERROR(IF(LEFT($G2691,4)="xppm",AJ2691/VLOOKUP($G2691,$K$11:$Z$28,Z$1,0),IF(LEFT($J2691,1)="E",AJ2691/VLOOKUP($J2691,$K$11:$Z$28,Z$1,0),AJ2691/Z$6)),"")</f>
        <v>0</v>
      </c>
      <c r="AA2691" s="108"/>
      <c r="AB2691" s="99" t="str">
        <f>IFERROR(IF(LEFT($G2691,4)="xppm",AL2691/VLOOKUP($G2691,$K$11:$Z$28,AB$1,0),IF(LEFT($J2691,1)="E",AL2691/VLOOKUP($J2691,$K$11:$AB$28,AB$1,0),AL2691/AB$6)),"")</f>
        <v/>
      </c>
      <c r="AC2691" s="110"/>
      <c r="AD2691" s="14"/>
      <c r="AE2691" s="14"/>
      <c r="AF2691" s="14"/>
      <c r="AG2691" s="14"/>
      <c r="AH2691" s="14"/>
      <c r="AI2691" s="14"/>
      <c r="AJ2691" s="14">
        <v>0</v>
      </c>
      <c r="AK2691" s="65"/>
      <c r="AL2691" s="14">
        <v>0</v>
      </c>
      <c r="AM2691" s="65"/>
      <c r="AN2691" s="25"/>
      <c r="AO2691" s="25"/>
      <c r="AP2691" s="25"/>
      <c r="AQ2691" s="25"/>
      <c r="AR2691" s="25"/>
      <c r="AS2691" s="25"/>
      <c r="AT2691" s="25"/>
      <c r="AU2691" s="25"/>
      <c r="AV2691" s="25"/>
      <c r="AW2691" s="25"/>
      <c r="AX2691" s="25"/>
      <c r="AY2691" s="25"/>
      <c r="AZ2691" s="108"/>
      <c r="BA2691" s="10"/>
      <c r="BB2691" s="10"/>
      <c r="BC2691" s="10"/>
      <c r="BD2691" s="10"/>
      <c r="BE2691" s="10"/>
      <c r="BF2691" s="10"/>
      <c r="BG2691" s="10"/>
      <c r="BH2691" s="10"/>
      <c r="BI2691" s="10"/>
      <c r="BJ2691" s="10"/>
      <c r="BK2691" s="10"/>
      <c r="BL2691" s="10"/>
      <c r="BM2691" s="10"/>
      <c r="BN2691" s="10"/>
      <c r="BO2691" s="10"/>
      <c r="BP2691" s="10"/>
      <c r="BQ2691" s="10"/>
      <c r="BR2691" s="10"/>
      <c r="BS2691" s="10"/>
      <c r="BT2691" s="10"/>
      <c r="BU2691" s="10"/>
      <c r="BV2691" s="10"/>
      <c r="BW2691" s="10"/>
      <c r="BX2691" s="10"/>
      <c r="BY2691" s="10"/>
      <c r="BZ2691" s="10"/>
      <c r="CA2691" s="10"/>
      <c r="CB2691" s="10"/>
      <c r="CC2691" s="10"/>
      <c r="CD2691" s="10"/>
      <c r="CE2691" s="10"/>
      <c r="CF2691" s="10"/>
      <c r="CG2691" s="10"/>
      <c r="CH2691" s="10"/>
      <c r="CI2691" s="10"/>
      <c r="CJ2691" s="10"/>
      <c r="CK2691" s="10"/>
      <c r="CL2691" s="10"/>
      <c r="CM2691" s="10"/>
      <c r="CN2691" s="10"/>
      <c r="CO2691" s="10"/>
      <c r="CP2691" s="10"/>
      <c r="CQ2691" s="10"/>
      <c r="CR2691" s="10"/>
      <c r="CS2691" s="10"/>
      <c r="CT2691" s="10"/>
      <c r="CU2691" s="10"/>
      <c r="CV2691" s="10"/>
      <c r="CW2691" s="10"/>
      <c r="CX2691" s="10"/>
      <c r="CY2691" s="10"/>
      <c r="CZ2691" s="10"/>
      <c r="DA2691" s="10"/>
      <c r="DB2691" s="10"/>
      <c r="DC2691" s="10"/>
      <c r="DD2691" s="10"/>
      <c r="DE2691" s="10"/>
      <c r="DF2691" s="10"/>
      <c r="DG2691" s="10"/>
      <c r="DH2691" s="10"/>
      <c r="DI2691" s="10"/>
      <c r="DJ2691" s="10"/>
      <c r="DK2691" s="10"/>
      <c r="DL2691" s="10"/>
      <c r="DM2691" s="10"/>
      <c r="DN2691" s="10"/>
      <c r="DO2691" s="10"/>
      <c r="DP2691" s="10"/>
      <c r="DQ2691" s="10"/>
      <c r="DR2691" s="10"/>
      <c r="DS2691" s="10"/>
    </row>
    <row r="2692" spans="1:123" ht="4.05" customHeight="1" x14ac:dyDescent="0.25">
      <c r="A2692" s="75" t="s">
        <v>348</v>
      </c>
      <c r="E2692" s="111"/>
      <c r="F2692" s="112"/>
      <c r="T2692" s="25"/>
      <c r="U2692" s="25"/>
      <c r="V2692" s="25"/>
      <c r="W2692" s="25"/>
      <c r="X2692" s="25"/>
      <c r="Y2692" s="25"/>
      <c r="Z2692" s="25"/>
      <c r="AA2692" s="25"/>
      <c r="AB2692" s="14"/>
      <c r="AC2692" s="14"/>
    </row>
    <row r="2693" spans="1:123" s="86" customFormat="1" ht="15" customHeight="1" x14ac:dyDescent="0.25">
      <c r="A2693" s="75" t="s">
        <v>348</v>
      </c>
      <c r="B2693" s="80"/>
      <c r="C2693" s="80"/>
      <c r="D2693" s="80"/>
      <c r="E2693" s="81"/>
      <c r="F2693" s="82"/>
      <c r="G2693" s="81"/>
      <c r="H2693" s="81"/>
      <c r="I2693" s="81"/>
      <c r="J2693" s="81"/>
      <c r="K2693" s="81"/>
      <c r="L2693" s="83">
        <f>L2694</f>
        <v>6002</v>
      </c>
      <c r="M2693" s="84" t="s">
        <v>367</v>
      </c>
      <c r="N2693" s="84"/>
      <c r="O2693" s="84"/>
      <c r="P2693" s="84"/>
      <c r="Q2693" s="84"/>
      <c r="R2693" s="84"/>
      <c r="S2693" s="84"/>
      <c r="T2693" s="84"/>
      <c r="U2693" s="84"/>
      <c r="V2693" s="84"/>
      <c r="W2693" s="84"/>
      <c r="X2693" s="84"/>
      <c r="Y2693" s="84"/>
      <c r="Z2693" s="84"/>
      <c r="AA2693" s="84"/>
      <c r="AB2693" s="81"/>
      <c r="AC2693" s="81"/>
      <c r="AD2693" s="14"/>
      <c r="AE2693" s="14"/>
      <c r="AF2693" s="14"/>
      <c r="AG2693" s="14"/>
      <c r="AH2693" s="14"/>
      <c r="AI2693" s="14"/>
      <c r="AJ2693" s="14"/>
      <c r="AK2693" s="14"/>
      <c r="AL2693" s="14"/>
      <c r="AM2693" s="14"/>
      <c r="AN2693" s="85"/>
      <c r="AO2693" s="85"/>
      <c r="AP2693" s="85"/>
      <c r="AQ2693" s="85"/>
      <c r="AR2693" s="85"/>
      <c r="AS2693" s="85"/>
      <c r="AT2693" s="85"/>
      <c r="AU2693" s="85"/>
      <c r="AV2693" s="85"/>
      <c r="AW2693" s="85"/>
      <c r="AX2693" s="85"/>
      <c r="AY2693" s="85"/>
      <c r="AZ2693" s="84"/>
      <c r="BA2693" s="10"/>
      <c r="BB2693" s="10"/>
      <c r="BC2693" s="10"/>
      <c r="BD2693" s="10"/>
      <c r="BE2693" s="10"/>
      <c r="BF2693" s="10"/>
      <c r="BG2693" s="10"/>
      <c r="BH2693" s="10"/>
      <c r="BI2693" s="10"/>
      <c r="BJ2693" s="10"/>
      <c r="BK2693" s="10"/>
      <c r="BL2693" s="10"/>
      <c r="BM2693" s="10"/>
      <c r="BN2693" s="10"/>
      <c r="BO2693" s="10"/>
      <c r="BP2693" s="10"/>
      <c r="BQ2693" s="10"/>
      <c r="BR2693" s="10"/>
      <c r="BS2693" s="10"/>
      <c r="BT2693" s="10"/>
      <c r="BU2693" s="10"/>
      <c r="BV2693" s="10"/>
      <c r="BW2693" s="10"/>
      <c r="BX2693" s="10"/>
      <c r="BY2693" s="10"/>
      <c r="BZ2693" s="10"/>
      <c r="CA2693" s="10"/>
      <c r="CB2693" s="10"/>
      <c r="CC2693" s="10"/>
      <c r="CD2693" s="10"/>
      <c r="CE2693" s="10"/>
      <c r="CF2693" s="10"/>
      <c r="CG2693" s="10"/>
      <c r="CH2693" s="10"/>
      <c r="CI2693" s="10"/>
      <c r="CJ2693" s="10"/>
      <c r="CK2693" s="10"/>
      <c r="CL2693" s="10"/>
      <c r="CM2693" s="10"/>
      <c r="CN2693" s="10"/>
      <c r="CO2693" s="10"/>
      <c r="CP2693" s="10"/>
      <c r="CQ2693" s="10"/>
      <c r="CR2693" s="10"/>
      <c r="CS2693" s="10"/>
      <c r="CT2693" s="10"/>
      <c r="CU2693" s="10"/>
      <c r="CV2693" s="10"/>
      <c r="CW2693" s="10"/>
      <c r="CX2693" s="10"/>
      <c r="CY2693" s="10"/>
      <c r="CZ2693" s="10"/>
      <c r="DA2693" s="10"/>
      <c r="DB2693" s="10"/>
      <c r="DC2693" s="10"/>
      <c r="DD2693" s="10"/>
      <c r="DE2693" s="10"/>
      <c r="DF2693" s="10"/>
      <c r="DG2693" s="10"/>
      <c r="DH2693" s="10"/>
      <c r="DI2693" s="10"/>
      <c r="DJ2693" s="10"/>
      <c r="DK2693" s="10"/>
      <c r="DL2693" s="10"/>
      <c r="DM2693" s="10"/>
      <c r="DN2693" s="10"/>
      <c r="DO2693" s="10"/>
      <c r="DP2693" s="10"/>
      <c r="DQ2693" s="10"/>
      <c r="DR2693" s="10"/>
      <c r="DS2693" s="10"/>
    </row>
    <row r="2694" spans="1:123" s="101" customFormat="1" ht="10.95" customHeight="1" x14ac:dyDescent="0.25">
      <c r="A2694" s="75" t="s">
        <v>348</v>
      </c>
      <c r="B2694" s="95" t="str">
        <f t="shared" ref="B2694:B2696" si="758">IF(E2694&gt;0,"Bud02 " &amp; C2694 &amp;","&amp;D2694&amp;",'"&amp;E2694&amp;"',"&amp;1*R2694)</f>
        <v>Bud02 2020,6002,'533000',5177.26</v>
      </c>
      <c r="C2694" s="96">
        <f t="shared" ref="C2694:C2696" si="759">$E$5</f>
        <v>2020</v>
      </c>
      <c r="D2694" s="96">
        <v>6002</v>
      </c>
      <c r="E2694" s="97">
        <f>IF(LEFT(H2694,1) = "x",H2694,F2694)</f>
        <v>533000</v>
      </c>
      <c r="F2694" s="90">
        <v>533000</v>
      </c>
      <c r="G2694" s="98">
        <f>IF(""="",1,SUBSTITUTE(SUBSTITUTE("","xxp","xpp"),"xppm13","xppm08"))</f>
        <v>1</v>
      </c>
      <c r="H2694" s="98">
        <f>IF(""="",1,"")</f>
        <v>1</v>
      </c>
      <c r="I2694" s="98">
        <f>IF(""="",1,IF(LEFT("",1)&lt;&gt;"E","",1))</f>
        <v>1</v>
      </c>
      <c r="J2694" s="98">
        <f>IF(""="",1,IF(LEFT("",1)="E","",1))</f>
        <v>1</v>
      </c>
      <c r="K2694" s="99" t="s">
        <v>368</v>
      </c>
      <c r="L2694" s="91">
        <v>6002</v>
      </c>
      <c r="M2694" s="100" t="str">
        <f>IF(LEFT($G2694,4)="xppm","*","")</f>
        <v/>
      </c>
      <c r="N2694" s="101" t="str">
        <f>UPPER(TRIM("          UTILITIES"))</f>
        <v>UTILITIES</v>
      </c>
      <c r="P2694" s="102" t="s">
        <v>356</v>
      </c>
      <c r="R2694" s="109">
        <f>IFERROR(IF(1*AB2694&gt;0,AB2694,V2694),V2694)</f>
        <v>5177.2599999999993</v>
      </c>
      <c r="S2694" s="108"/>
      <c r="T2694" s="101">
        <f>IFERROR(IF(LEFT($G2694,4)="xppm",AD2694/VLOOKUP($G2694,$K$11:$Z$28,T$1,0),IF(LEFT($J2694,1)="E",AD2694/VLOOKUP($J2694,$K$11:$Z$28,T$1,0),AD2694/T$6)),"")</f>
        <v>4861.8766666666661</v>
      </c>
      <c r="V2694" s="101">
        <f>IFERROR(IF(LEFT($G2694,4)="xppm",AF2694/VLOOKUP($G2694,$K$11:$Z$28,V$1,0),IF(LEFT($J2694,1)="E",AF2694/VLOOKUP($J2694,$K$11:$Z$28,V$1,0),AF2694/V$6)),"")</f>
        <v>5177.2599999999993</v>
      </c>
      <c r="X2694" s="101">
        <f>IFERROR(IF(LEFT($G2694,4)="xppm",AH2694/VLOOKUP($G2694,$K$11:$Z$28,X$1,0),IF(LEFT($J2694,1)="E",AH2694/VLOOKUP($J2694,$K$11:$Z$28,X$1,0),AH2694/X$6)),"")</f>
        <v>2676.7891666666669</v>
      </c>
      <c r="Z2694" s="101">
        <f>IFERROR(IF(LEFT($G2694,4)="xppm",AJ2694/VLOOKUP($G2694,$K$11:$Z$28,Z$1,0),IF(LEFT($J2694,1)="E",AJ2694/VLOOKUP($J2694,$K$11:$Z$28,Z$1,0),AJ2694/Z$6)),"")</f>
        <v>5538</v>
      </c>
      <c r="AA2694" s="108"/>
      <c r="AB2694" s="99">
        <f>IFERROR(IF(LEFT($G2694,4)="xppm",AL2694/VLOOKUP($G2694,$K$11:$Z$28,AB$1,0),IF(LEFT($J2694,1)="E",AL2694/VLOOKUP($J2694,$K$11:$AB$28,AB$1,0),AL2694/AB$6)),"")</f>
        <v>0</v>
      </c>
      <c r="AC2694" s="110"/>
      <c r="AD2694" s="14">
        <v>14585.63</v>
      </c>
      <c r="AE2694" s="14"/>
      <c r="AF2694" s="14">
        <v>46595.34</v>
      </c>
      <c r="AG2694" s="14"/>
      <c r="AH2694" s="14">
        <v>32121.47</v>
      </c>
      <c r="AI2694" s="14"/>
      <c r="AJ2694" s="14">
        <v>66456</v>
      </c>
      <c r="AK2694" s="65"/>
      <c r="AL2694" s="14">
        <v>0</v>
      </c>
      <c r="AM2694" s="65"/>
      <c r="AN2694" s="25">
        <v>5342.64</v>
      </c>
      <c r="AO2694" s="25">
        <v>4778.87</v>
      </c>
      <c r="AP2694" s="25">
        <v>6156.07</v>
      </c>
      <c r="AQ2694" s="25">
        <v>5576.2</v>
      </c>
      <c r="AR2694" s="25">
        <v>6886.87</v>
      </c>
      <c r="AS2694" s="25">
        <v>6802.71</v>
      </c>
      <c r="AT2694" s="25">
        <v>4761.3100000000004</v>
      </c>
      <c r="AU2694" s="25">
        <v>5589.58</v>
      </c>
      <c r="AV2694" s="25">
        <v>2393.04</v>
      </c>
      <c r="AW2694" s="25">
        <v>5456.26</v>
      </c>
      <c r="AX2694" s="25">
        <v>5334.1</v>
      </c>
      <c r="AY2694" s="25">
        <v>3795.27</v>
      </c>
      <c r="AZ2694" s="108"/>
      <c r="BA2694" s="10"/>
      <c r="BB2694" s="10"/>
      <c r="BC2694" s="10"/>
      <c r="BD2694" s="10"/>
      <c r="BE2694" s="10"/>
      <c r="BF2694" s="10"/>
      <c r="BG2694" s="10"/>
      <c r="BH2694" s="10"/>
      <c r="BI2694" s="10"/>
      <c r="BJ2694" s="10"/>
      <c r="BK2694" s="10"/>
      <c r="BL2694" s="10"/>
      <c r="BM2694" s="10"/>
      <c r="BN2694" s="10"/>
      <c r="BO2694" s="10"/>
      <c r="BP2694" s="10"/>
      <c r="BQ2694" s="10"/>
      <c r="BR2694" s="10"/>
      <c r="BS2694" s="10"/>
      <c r="BT2694" s="10"/>
      <c r="BU2694" s="10"/>
      <c r="BV2694" s="10"/>
      <c r="BW2694" s="10"/>
      <c r="BX2694" s="10"/>
      <c r="BY2694" s="10"/>
      <c r="BZ2694" s="10"/>
      <c r="CA2694" s="10"/>
      <c r="CB2694" s="10"/>
      <c r="CC2694" s="10"/>
      <c r="CD2694" s="10"/>
      <c r="CE2694" s="10"/>
      <c r="CF2694" s="10"/>
      <c r="CG2694" s="10"/>
      <c r="CH2694" s="10"/>
      <c r="CI2694" s="10"/>
      <c r="CJ2694" s="10"/>
      <c r="CK2694" s="10"/>
      <c r="CL2694" s="10"/>
      <c r="CM2694" s="10"/>
      <c r="CN2694" s="10"/>
      <c r="CO2694" s="10"/>
      <c r="CP2694" s="10"/>
      <c r="CQ2694" s="10"/>
      <c r="CR2694" s="10"/>
      <c r="CS2694" s="10"/>
      <c r="CT2694" s="10"/>
      <c r="CU2694" s="10"/>
      <c r="CV2694" s="10"/>
      <c r="CW2694" s="10"/>
      <c r="CX2694" s="10"/>
      <c r="CY2694" s="10"/>
      <c r="CZ2694" s="10"/>
      <c r="DA2694" s="10"/>
      <c r="DB2694" s="10"/>
      <c r="DC2694" s="10"/>
      <c r="DD2694" s="10"/>
      <c r="DE2694" s="10"/>
      <c r="DF2694" s="10"/>
      <c r="DG2694" s="10"/>
      <c r="DH2694" s="10"/>
      <c r="DI2694" s="10"/>
      <c r="DJ2694" s="10"/>
      <c r="DK2694" s="10"/>
      <c r="DL2694" s="10"/>
      <c r="DM2694" s="10"/>
      <c r="DN2694" s="10"/>
      <c r="DO2694" s="10"/>
      <c r="DP2694" s="10"/>
      <c r="DQ2694" s="10"/>
      <c r="DR2694" s="10"/>
      <c r="DS2694" s="10"/>
    </row>
    <row r="2695" spans="1:123" s="101" customFormat="1" ht="10.95" customHeight="1" x14ac:dyDescent="0.25">
      <c r="A2695" s="75" t="s">
        <v>348</v>
      </c>
      <c r="B2695" s="95" t="str">
        <f t="shared" si="758"/>
        <v>Bud02 2020,6002,'536000',1539.87333333333</v>
      </c>
      <c r="C2695" s="96">
        <f t="shared" si="759"/>
        <v>2020</v>
      </c>
      <c r="D2695" s="96">
        <v>6002</v>
      </c>
      <c r="E2695" s="97">
        <f>IF(LEFT(H2695,1) = "x",H2695,F2695)</f>
        <v>536000</v>
      </c>
      <c r="F2695" s="90">
        <v>536000</v>
      </c>
      <c r="G2695" s="98">
        <f>IF(""="",1,SUBSTITUTE(SUBSTITUTE("","xxp","xpp"),"xppm13","xppm08"))</f>
        <v>1</v>
      </c>
      <c r="H2695" s="98">
        <f>IF(""="",1,"")</f>
        <v>1</v>
      </c>
      <c r="I2695" s="98">
        <f>IF(""="",1,IF(LEFT("",1)&lt;&gt;"E","",1))</f>
        <v>1</v>
      </c>
      <c r="J2695" s="98">
        <f>IF(""="",1,IF(LEFT("",1)="E","",1))</f>
        <v>1</v>
      </c>
      <c r="K2695" s="99" t="s">
        <v>369</v>
      </c>
      <c r="L2695" s="91">
        <v>6002</v>
      </c>
      <c r="M2695" s="100" t="str">
        <f>IF(LEFT($G2695,4)="xppm","*","")</f>
        <v/>
      </c>
      <c r="N2695" s="101" t="str">
        <f>UPPER(TRIM("          REPAIRS &amp; MAINTENANCE/SUPPLIES"))</f>
        <v>REPAIRS &amp; MAINTENANCE/SUPPLIES</v>
      </c>
      <c r="P2695" s="102" t="s">
        <v>370</v>
      </c>
      <c r="R2695" s="109">
        <f>IFERROR(IF(1*AB2695&gt;0,AB2695,V2695),V2695)</f>
        <v>1539.8733333333334</v>
      </c>
      <c r="S2695" s="108"/>
      <c r="T2695" s="101">
        <f>IFERROR(IF(LEFT($G2695,4)="xppm",AD2695/VLOOKUP($G2695,$K$11:$Z$28,T$1,0),IF(LEFT($J2695,1)="E",AD2695/VLOOKUP($J2695,$K$11:$Z$28,T$1,0),AD2695/T$6)),"")</f>
        <v>1804.5733333333335</v>
      </c>
      <c r="V2695" s="101">
        <f>IFERROR(IF(LEFT($G2695,4)="xppm",AF2695/VLOOKUP($G2695,$K$11:$Z$28,V$1,0),IF(LEFT($J2695,1)="E",AF2695/VLOOKUP($J2695,$K$11:$Z$28,V$1,0),AF2695/V$6)),"")</f>
        <v>1539.8733333333334</v>
      </c>
      <c r="X2695" s="101">
        <f>IFERROR(IF(LEFT($G2695,4)="xppm",AH2695/VLOOKUP($G2695,$K$11:$Z$28,X$1,0),IF(LEFT($J2695,1)="E",AH2695/VLOOKUP($J2695,$K$11:$Z$28,X$1,0),AH2695/X$6)),"")</f>
        <v>228.215</v>
      </c>
      <c r="Z2695" s="101">
        <f>IFERROR(IF(LEFT($G2695,4)="xppm",AJ2695/VLOOKUP($G2695,$K$11:$Z$28,Z$1,0),IF(LEFT($J2695,1)="E",AJ2695/VLOOKUP($J2695,$K$11:$Z$28,Z$1,0),AJ2695/Z$6)),"")</f>
        <v>1372</v>
      </c>
      <c r="AA2695" s="108"/>
      <c r="AB2695" s="99">
        <f>IFERROR(IF(LEFT($G2695,4)="xppm",AL2695/VLOOKUP($G2695,$K$11:$Z$28,AB$1,0),IF(LEFT($J2695,1)="E",AL2695/VLOOKUP($J2695,$K$11:$AB$28,AB$1,0),AL2695/AB$6)),"")</f>
        <v>0</v>
      </c>
      <c r="AC2695" s="110"/>
      <c r="AD2695" s="14">
        <v>5413.72</v>
      </c>
      <c r="AE2695" s="14"/>
      <c r="AF2695" s="14">
        <v>13858.86</v>
      </c>
      <c r="AG2695" s="14"/>
      <c r="AH2695" s="14">
        <v>2738.58</v>
      </c>
      <c r="AI2695" s="14"/>
      <c r="AJ2695" s="14">
        <v>16464</v>
      </c>
      <c r="AK2695" s="65"/>
      <c r="AL2695" s="14">
        <v>0</v>
      </c>
      <c r="AM2695" s="65"/>
      <c r="AN2695" s="25">
        <v>0</v>
      </c>
      <c r="AO2695" s="25">
        <v>831.72</v>
      </c>
      <c r="AP2695" s="25">
        <v>539.15</v>
      </c>
      <c r="AQ2695" s="25">
        <v>2738.74</v>
      </c>
      <c r="AR2695" s="25">
        <v>3392.67</v>
      </c>
      <c r="AS2695" s="25">
        <v>398.15</v>
      </c>
      <c r="AT2695" s="25">
        <v>436.17</v>
      </c>
      <c r="AU2695" s="25">
        <v>502.84</v>
      </c>
      <c r="AV2695" s="25">
        <v>976.57</v>
      </c>
      <c r="AW2695" s="25">
        <v>1965.31</v>
      </c>
      <c r="AX2695" s="25">
        <v>2793.86</v>
      </c>
      <c r="AY2695" s="25">
        <v>654.54999999999995</v>
      </c>
      <c r="AZ2695" s="108"/>
      <c r="BA2695" s="10"/>
      <c r="BB2695" s="10"/>
      <c r="BC2695" s="10"/>
      <c r="BD2695" s="10"/>
      <c r="BE2695" s="10"/>
      <c r="BF2695" s="10"/>
      <c r="BG2695" s="10"/>
      <c r="BH2695" s="10"/>
      <c r="BI2695" s="10"/>
      <c r="BJ2695" s="10"/>
      <c r="BK2695" s="10"/>
      <c r="BL2695" s="10"/>
      <c r="BM2695" s="10"/>
      <c r="BN2695" s="10"/>
      <c r="BO2695" s="10"/>
      <c r="BP2695" s="10"/>
      <c r="BQ2695" s="10"/>
      <c r="BR2695" s="10"/>
      <c r="BS2695" s="10"/>
      <c r="BT2695" s="10"/>
      <c r="BU2695" s="10"/>
      <c r="BV2695" s="10"/>
      <c r="BW2695" s="10"/>
      <c r="BX2695" s="10"/>
      <c r="BY2695" s="10"/>
      <c r="BZ2695" s="10"/>
      <c r="CA2695" s="10"/>
      <c r="CB2695" s="10"/>
      <c r="CC2695" s="10"/>
      <c r="CD2695" s="10"/>
      <c r="CE2695" s="10"/>
      <c r="CF2695" s="10"/>
      <c r="CG2695" s="10"/>
      <c r="CH2695" s="10"/>
      <c r="CI2695" s="10"/>
      <c r="CJ2695" s="10"/>
      <c r="CK2695" s="10"/>
      <c r="CL2695" s="10"/>
      <c r="CM2695" s="10"/>
      <c r="CN2695" s="10"/>
      <c r="CO2695" s="10"/>
      <c r="CP2695" s="10"/>
      <c r="CQ2695" s="10"/>
      <c r="CR2695" s="10"/>
      <c r="CS2695" s="10"/>
      <c r="CT2695" s="10"/>
      <c r="CU2695" s="10"/>
      <c r="CV2695" s="10"/>
      <c r="CW2695" s="10"/>
      <c r="CX2695" s="10"/>
      <c r="CY2695" s="10"/>
      <c r="CZ2695" s="10"/>
      <c r="DA2695" s="10"/>
      <c r="DB2695" s="10"/>
      <c r="DC2695" s="10"/>
      <c r="DD2695" s="10"/>
      <c r="DE2695" s="10"/>
      <c r="DF2695" s="10"/>
      <c r="DG2695" s="10"/>
      <c r="DH2695" s="10"/>
      <c r="DI2695" s="10"/>
      <c r="DJ2695" s="10"/>
      <c r="DK2695" s="10"/>
      <c r="DL2695" s="10"/>
      <c r="DM2695" s="10"/>
      <c r="DN2695" s="10"/>
      <c r="DO2695" s="10"/>
      <c r="DP2695" s="10"/>
      <c r="DQ2695" s="10"/>
      <c r="DR2695" s="10"/>
      <c r="DS2695" s="10"/>
    </row>
    <row r="2696" spans="1:123" s="101" customFormat="1" ht="10.95" customHeight="1" x14ac:dyDescent="0.25">
      <c r="A2696" s="75" t="s">
        <v>348</v>
      </c>
      <c r="B2696" s="95" t="str">
        <f t="shared" si="758"/>
        <v>Bud02 2020,6002,'534000',780.638888888889</v>
      </c>
      <c r="C2696" s="96">
        <f t="shared" si="759"/>
        <v>2020</v>
      </c>
      <c r="D2696" s="96">
        <v>6002</v>
      </c>
      <c r="E2696" s="97">
        <f>IF(LEFT(H2696,1) = "x",H2696,F2696)</f>
        <v>534000</v>
      </c>
      <c r="F2696" s="90">
        <v>534000</v>
      </c>
      <c r="G2696" s="98">
        <f>IF(""="",1,SUBSTITUTE(SUBSTITUTE("","xxp","xpp"),"xppm13","xppm08"))</f>
        <v>1</v>
      </c>
      <c r="H2696" s="98">
        <f>IF(""="",1,"")</f>
        <v>1</v>
      </c>
      <c r="I2696" s="98">
        <f>IF(""="",1,IF(LEFT("",1)&lt;&gt;"E","",1))</f>
        <v>1</v>
      </c>
      <c r="J2696" s="98">
        <f>IF(""="",1,IF(LEFT("",1)="E","",1))</f>
        <v>1</v>
      </c>
      <c r="K2696" s="99" t="s">
        <v>371</v>
      </c>
      <c r="L2696" s="91">
        <v>6002</v>
      </c>
      <c r="M2696" s="100" t="str">
        <f>IF(LEFT($G2696,4)="xppm","*","")</f>
        <v/>
      </c>
      <c r="N2696" s="101" t="str">
        <f>UPPER(TRIM("          CONTRACT SERVICES"))</f>
        <v>CONTRACT SERVICES</v>
      </c>
      <c r="P2696" s="102" t="s">
        <v>370</v>
      </c>
      <c r="R2696" s="109">
        <f>IFERROR(IF(1*AB2696&gt;0,AB2696,V2696),V2696)</f>
        <v>780.63888888888891</v>
      </c>
      <c r="S2696" s="108"/>
      <c r="T2696" s="101">
        <f>IFERROR(IF(LEFT($G2696,4)="xppm",AD2696/VLOOKUP($G2696,$K$11:$Z$28,T$1,0),IF(LEFT($J2696,1)="E",AD2696/VLOOKUP($J2696,$K$11:$Z$28,T$1,0),AD2696/T$6)),"")</f>
        <v>687.93666666666661</v>
      </c>
      <c r="V2696" s="101">
        <f>IFERROR(IF(LEFT($G2696,4)="xppm",AF2696/VLOOKUP($G2696,$K$11:$Z$28,V$1,0),IF(LEFT($J2696,1)="E",AF2696/VLOOKUP($J2696,$K$11:$Z$28,V$1,0),AF2696/V$6)),"")</f>
        <v>780.63888888888891</v>
      </c>
      <c r="X2696" s="101">
        <f>IFERROR(IF(LEFT($G2696,4)="xppm",AH2696/VLOOKUP($G2696,$K$11:$Z$28,X$1,0),IF(LEFT($J2696,1)="E",AH2696/VLOOKUP($J2696,$K$11:$Z$28,X$1,0),AH2696/X$6)),"")</f>
        <v>387.39416666666665</v>
      </c>
      <c r="Z2696" s="101">
        <f>IFERROR(IF(LEFT($G2696,4)="xppm",AJ2696/VLOOKUP($G2696,$K$11:$Z$28,Z$1,0),IF(LEFT($J2696,1)="E",AJ2696/VLOOKUP($J2696,$K$11:$Z$28,Z$1,0),AJ2696/Z$6)),"")</f>
        <v>1015</v>
      </c>
      <c r="AA2696" s="108"/>
      <c r="AB2696" s="99">
        <f>IFERROR(IF(LEFT($G2696,4)="xppm",AL2696/VLOOKUP($G2696,$K$11:$Z$28,AB$1,0),IF(LEFT($J2696,1)="E",AL2696/VLOOKUP($J2696,$K$11:$AB$28,AB$1,0),AL2696/AB$6)),"")</f>
        <v>0</v>
      </c>
      <c r="AC2696" s="110"/>
      <c r="AD2696" s="14">
        <v>2063.81</v>
      </c>
      <c r="AE2696" s="14"/>
      <c r="AF2696" s="14">
        <v>7025.75</v>
      </c>
      <c r="AG2696" s="14"/>
      <c r="AH2696" s="14">
        <v>4648.7299999999996</v>
      </c>
      <c r="AI2696" s="14"/>
      <c r="AJ2696" s="14">
        <v>12180</v>
      </c>
      <c r="AK2696" s="65"/>
      <c r="AL2696" s="14">
        <v>0</v>
      </c>
      <c r="AM2696" s="65"/>
      <c r="AN2696" s="25">
        <v>634.74</v>
      </c>
      <c r="AO2696" s="25">
        <v>397.62</v>
      </c>
      <c r="AP2696" s="25">
        <v>1169.8399999999999</v>
      </c>
      <c r="AQ2696" s="25">
        <v>1187.42</v>
      </c>
      <c r="AR2696" s="25">
        <v>1509.2</v>
      </c>
      <c r="AS2696" s="25">
        <v>797.62</v>
      </c>
      <c r="AT2696" s="25">
        <v>320.62</v>
      </c>
      <c r="AU2696" s="25">
        <v>42.48</v>
      </c>
      <c r="AV2696" s="25">
        <v>1104.5999999999999</v>
      </c>
      <c r="AW2696" s="25">
        <v>832.35</v>
      </c>
      <c r="AX2696" s="25">
        <v>74.84</v>
      </c>
      <c r="AY2696" s="25">
        <v>1156.6199999999999</v>
      </c>
      <c r="AZ2696" s="108"/>
      <c r="BA2696" s="10"/>
      <c r="BB2696" s="10"/>
      <c r="BC2696" s="10"/>
      <c r="BD2696" s="10"/>
      <c r="BE2696" s="10"/>
      <c r="BF2696" s="10"/>
      <c r="BG2696" s="10"/>
      <c r="BH2696" s="10"/>
      <c r="BI2696" s="10"/>
      <c r="BJ2696" s="10"/>
      <c r="BK2696" s="10"/>
      <c r="BL2696" s="10"/>
      <c r="BM2696" s="10"/>
      <c r="BN2696" s="10"/>
      <c r="BO2696" s="10"/>
      <c r="BP2696" s="10"/>
      <c r="BQ2696" s="10"/>
      <c r="BR2696" s="10"/>
      <c r="BS2696" s="10"/>
      <c r="BT2696" s="10"/>
      <c r="BU2696" s="10"/>
      <c r="BV2696" s="10"/>
      <c r="BW2696" s="10"/>
      <c r="BX2696" s="10"/>
      <c r="BY2696" s="10"/>
      <c r="BZ2696" s="10"/>
      <c r="CA2696" s="10"/>
      <c r="CB2696" s="10"/>
      <c r="CC2696" s="10"/>
      <c r="CD2696" s="10"/>
      <c r="CE2696" s="10"/>
      <c r="CF2696" s="10"/>
      <c r="CG2696" s="10"/>
      <c r="CH2696" s="10"/>
      <c r="CI2696" s="10"/>
      <c r="CJ2696" s="10"/>
      <c r="CK2696" s="10"/>
      <c r="CL2696" s="10"/>
      <c r="CM2696" s="10"/>
      <c r="CN2696" s="10"/>
      <c r="CO2696" s="10"/>
      <c r="CP2696" s="10"/>
      <c r="CQ2696" s="10"/>
      <c r="CR2696" s="10"/>
      <c r="CS2696" s="10"/>
      <c r="CT2696" s="10"/>
      <c r="CU2696" s="10"/>
      <c r="CV2696" s="10"/>
      <c r="CW2696" s="10"/>
      <c r="CX2696" s="10"/>
      <c r="CY2696" s="10"/>
      <c r="CZ2696" s="10"/>
      <c r="DA2696" s="10"/>
      <c r="DB2696" s="10"/>
      <c r="DC2696" s="10"/>
      <c r="DD2696" s="10"/>
      <c r="DE2696" s="10"/>
      <c r="DF2696" s="10"/>
      <c r="DG2696" s="10"/>
      <c r="DH2696" s="10"/>
      <c r="DI2696" s="10"/>
      <c r="DJ2696" s="10"/>
      <c r="DK2696" s="10"/>
      <c r="DL2696" s="10"/>
      <c r="DM2696" s="10"/>
      <c r="DN2696" s="10"/>
      <c r="DO2696" s="10"/>
      <c r="DP2696" s="10"/>
      <c r="DQ2696" s="10"/>
      <c r="DR2696" s="10"/>
      <c r="DS2696" s="10"/>
    </row>
    <row r="2697" spans="1:123" ht="4.05" customHeight="1" x14ac:dyDescent="0.25">
      <c r="A2697" s="75" t="s">
        <v>348</v>
      </c>
      <c r="E2697" s="111"/>
      <c r="F2697" s="112"/>
      <c r="T2697" s="25"/>
      <c r="U2697" s="25"/>
      <c r="V2697" s="25"/>
      <c r="W2697" s="25"/>
      <c r="X2697" s="25"/>
      <c r="Y2697" s="25"/>
      <c r="Z2697" s="25"/>
      <c r="AA2697" s="25"/>
      <c r="AB2697" s="14"/>
      <c r="AC2697" s="14"/>
    </row>
    <row r="2698" spans="1:123" s="86" customFormat="1" ht="15" customHeight="1" x14ac:dyDescent="0.25">
      <c r="A2698" s="75" t="s">
        <v>348</v>
      </c>
      <c r="B2698" s="80"/>
      <c r="C2698" s="80"/>
      <c r="D2698" s="80"/>
      <c r="E2698" s="81"/>
      <c r="F2698" s="82"/>
      <c r="G2698" s="81"/>
      <c r="H2698" s="81"/>
      <c r="I2698" s="81"/>
      <c r="J2698" s="81"/>
      <c r="K2698" s="81"/>
      <c r="L2698" s="83">
        <f>L2699</f>
        <v>6002</v>
      </c>
      <c r="M2698" s="84" t="s">
        <v>372</v>
      </c>
      <c r="N2698" s="84"/>
      <c r="O2698" s="84"/>
      <c r="P2698" s="84"/>
      <c r="Q2698" s="84"/>
      <c r="R2698" s="84"/>
      <c r="S2698" s="84"/>
      <c r="T2698" s="84"/>
      <c r="U2698" s="84"/>
      <c r="V2698" s="84"/>
      <c r="W2698" s="84"/>
      <c r="X2698" s="84"/>
      <c r="Y2698" s="84"/>
      <c r="Z2698" s="84"/>
      <c r="AA2698" s="84"/>
      <c r="AB2698" s="81"/>
      <c r="AC2698" s="81"/>
      <c r="AD2698" s="14"/>
      <c r="AE2698" s="14"/>
      <c r="AF2698" s="14"/>
      <c r="AG2698" s="14"/>
      <c r="AH2698" s="14"/>
      <c r="AI2698" s="14"/>
      <c r="AJ2698" s="14"/>
      <c r="AK2698" s="14"/>
      <c r="AL2698" s="14"/>
      <c r="AM2698" s="14"/>
      <c r="AN2698" s="85"/>
      <c r="AO2698" s="85"/>
      <c r="AP2698" s="85"/>
      <c r="AQ2698" s="85"/>
      <c r="AR2698" s="85"/>
      <c r="AS2698" s="85"/>
      <c r="AT2698" s="85"/>
      <c r="AU2698" s="85"/>
      <c r="AV2698" s="85"/>
      <c r="AW2698" s="85"/>
      <c r="AX2698" s="85"/>
      <c r="AY2698" s="85"/>
      <c r="AZ2698" s="84"/>
      <c r="BA2698" s="10"/>
      <c r="BB2698" s="10"/>
      <c r="BC2698" s="10"/>
      <c r="BD2698" s="10"/>
      <c r="BE2698" s="10"/>
      <c r="BF2698" s="10"/>
      <c r="BG2698" s="10"/>
      <c r="BH2698" s="10"/>
      <c r="BI2698" s="10"/>
      <c r="BJ2698" s="10"/>
      <c r="BK2698" s="10"/>
      <c r="BL2698" s="10"/>
      <c r="BM2698" s="10"/>
      <c r="BN2698" s="10"/>
      <c r="BO2698" s="10"/>
      <c r="BP2698" s="10"/>
      <c r="BQ2698" s="10"/>
      <c r="BR2698" s="10"/>
      <c r="BS2698" s="10"/>
      <c r="BT2698" s="10"/>
      <c r="BU2698" s="10"/>
      <c r="BV2698" s="10"/>
      <c r="BW2698" s="10"/>
      <c r="BX2698" s="10"/>
      <c r="BY2698" s="10"/>
      <c r="BZ2698" s="10"/>
      <c r="CA2698" s="10"/>
      <c r="CB2698" s="10"/>
      <c r="CC2698" s="10"/>
      <c r="CD2698" s="10"/>
      <c r="CE2698" s="10"/>
      <c r="CF2698" s="10"/>
      <c r="CG2698" s="10"/>
      <c r="CH2698" s="10"/>
      <c r="CI2698" s="10"/>
      <c r="CJ2698" s="10"/>
      <c r="CK2698" s="10"/>
      <c r="CL2698" s="10"/>
      <c r="CM2698" s="10"/>
      <c r="CN2698" s="10"/>
      <c r="CO2698" s="10"/>
      <c r="CP2698" s="10"/>
      <c r="CQ2698" s="10"/>
      <c r="CR2698" s="10"/>
      <c r="CS2698" s="10"/>
      <c r="CT2698" s="10"/>
      <c r="CU2698" s="10"/>
      <c r="CV2698" s="10"/>
      <c r="CW2698" s="10"/>
      <c r="CX2698" s="10"/>
      <c r="CY2698" s="10"/>
      <c r="CZ2698" s="10"/>
      <c r="DA2698" s="10"/>
      <c r="DB2698" s="10"/>
      <c r="DC2698" s="10"/>
      <c r="DD2698" s="10"/>
      <c r="DE2698" s="10"/>
      <c r="DF2698" s="10"/>
      <c r="DG2698" s="10"/>
      <c r="DH2698" s="10"/>
      <c r="DI2698" s="10"/>
      <c r="DJ2698" s="10"/>
      <c r="DK2698" s="10"/>
      <c r="DL2698" s="10"/>
      <c r="DM2698" s="10"/>
      <c r="DN2698" s="10"/>
      <c r="DO2698" s="10"/>
      <c r="DP2698" s="10"/>
      <c r="DQ2698" s="10"/>
      <c r="DR2698" s="10"/>
      <c r="DS2698" s="10"/>
    </row>
    <row r="2699" spans="1:123" s="101" customFormat="1" ht="10.95" customHeight="1" x14ac:dyDescent="0.25">
      <c r="A2699" s="75" t="s">
        <v>348</v>
      </c>
      <c r="B2699" s="95" t="str">
        <f t="shared" ref="B2699:B2710" si="760">IF(E2699&gt;0,"Bud02 " &amp; C2699 &amp;","&amp;D2699&amp;",'"&amp;E2699&amp;"',"&amp;1*R2699)</f>
        <v>Bud02 2020,6002,'542500',97.1166666666667</v>
      </c>
      <c r="C2699" s="96">
        <f t="shared" ref="C2699:C2710" si="761">$E$5</f>
        <v>2020</v>
      </c>
      <c r="D2699" s="96">
        <v>6002</v>
      </c>
      <c r="E2699" s="97">
        <f>IF(LEFT(H2699,1) = "x",H2699,F2699)</f>
        <v>542500</v>
      </c>
      <c r="F2699" s="90">
        <v>542500</v>
      </c>
      <c r="G2699" s="98">
        <f>IF(""="",1,SUBSTITUTE(SUBSTITUTE("","xxp","xpp"),"xppm13","xppm08"))</f>
        <v>1</v>
      </c>
      <c r="H2699" s="98">
        <f>IF(""="",1,"")</f>
        <v>1</v>
      </c>
      <c r="I2699" s="98">
        <f>IF(""="",1,IF(LEFT("",1)&lt;&gt;"E","",1))</f>
        <v>1</v>
      </c>
      <c r="J2699" s="98">
        <f>IF(""="",1,IF(LEFT("",1)="E","",1))</f>
        <v>1</v>
      </c>
      <c r="K2699" s="99" t="s">
        <v>373</v>
      </c>
      <c r="L2699" s="91">
        <v>6002</v>
      </c>
      <c r="M2699" s="100" t="str">
        <f>IF(LEFT($G2699,4)="xppm","*","")</f>
        <v/>
      </c>
      <c r="N2699" s="101" t="str">
        <f>UPPER(TRIM("          MARKETING - ADVERTISING &amp; PROMOTION"))</f>
        <v>MARKETING - ADVERTISING &amp; PROMOTION</v>
      </c>
      <c r="P2699" s="102" t="s">
        <v>374</v>
      </c>
      <c r="R2699" s="109">
        <f>IFERROR(IF(1*AB2699&gt;0,AB2699,V2699),V2699)</f>
        <v>97.11666666666666</v>
      </c>
      <c r="S2699" s="108"/>
      <c r="T2699" s="101">
        <f>IFERROR(IF(LEFT($G2699,4)="xppm",AD2699/VLOOKUP($G2699,$K$11:$Z$28,T$1,0),IF(LEFT($J2699,1)="E",AD2699/VLOOKUP($J2699,$K$11:$Z$28,T$1,0),AD2699/T$6)),"")</f>
        <v>164.57</v>
      </c>
      <c r="V2699" s="101">
        <f>IFERROR(IF(LEFT($G2699,4)="xppm",AF2699/VLOOKUP($G2699,$K$11:$Z$28,V$1,0),IF(LEFT($J2699,1)="E",AF2699/VLOOKUP($J2699,$K$11:$Z$28,V$1,0),AF2699/V$6)),"")</f>
        <v>97.11666666666666</v>
      </c>
      <c r="X2699" s="101">
        <f>IFERROR(IF(LEFT($G2699,4)="xppm",AH2699/VLOOKUP($G2699,$K$11:$Z$28,X$1,0),IF(LEFT($J2699,1)="E",AH2699/VLOOKUP($J2699,$K$11:$Z$28,X$1,0),AH2699/X$6)),"")</f>
        <v>79.090833333333336</v>
      </c>
      <c r="Z2699" s="101">
        <f>IFERROR(IF(LEFT($G2699,4)="xppm",AJ2699/VLOOKUP($G2699,$K$11:$Z$28,Z$1,0),IF(LEFT($J2699,1)="E",AJ2699/VLOOKUP($J2699,$K$11:$Z$28,Z$1,0),AJ2699/Z$6)),"")</f>
        <v>484.14916666666664</v>
      </c>
      <c r="AA2699" s="108"/>
      <c r="AB2699" s="99">
        <f>IFERROR(IF(LEFT($G2699,4)="xppm",AL2699/VLOOKUP($G2699,$K$11:$Z$28,AB$1,0),IF(LEFT($J2699,1)="E",AL2699/VLOOKUP($J2699,$K$11:$AB$28,AB$1,0),AL2699/AB$6)),"")</f>
        <v>0</v>
      </c>
      <c r="AC2699" s="110"/>
      <c r="AD2699" s="14">
        <v>493.71</v>
      </c>
      <c r="AE2699" s="14"/>
      <c r="AF2699" s="14">
        <v>874.05</v>
      </c>
      <c r="AG2699" s="14"/>
      <c r="AH2699" s="14">
        <v>949.09</v>
      </c>
      <c r="AI2699" s="14"/>
      <c r="AJ2699" s="14">
        <v>5809.79</v>
      </c>
      <c r="AK2699" s="65"/>
      <c r="AL2699" s="14">
        <v>0</v>
      </c>
      <c r="AM2699" s="65"/>
      <c r="AN2699" s="25">
        <v>-1.3</v>
      </c>
      <c r="AO2699" s="25">
        <v>0</v>
      </c>
      <c r="AP2699" s="25">
        <v>0</v>
      </c>
      <c r="AQ2699" s="25">
        <v>0</v>
      </c>
      <c r="AR2699" s="25">
        <v>29.15</v>
      </c>
      <c r="AS2699" s="25">
        <v>0</v>
      </c>
      <c r="AT2699" s="25">
        <v>1.79</v>
      </c>
      <c r="AU2699" s="25">
        <v>0</v>
      </c>
      <c r="AV2699" s="25">
        <v>349.4</v>
      </c>
      <c r="AW2699" s="25">
        <v>164.57</v>
      </c>
      <c r="AX2699" s="25">
        <v>164.57</v>
      </c>
      <c r="AY2699" s="25">
        <v>164.57</v>
      </c>
      <c r="AZ2699" s="108"/>
      <c r="BA2699" s="10"/>
      <c r="BB2699" s="10"/>
      <c r="BC2699" s="10"/>
      <c r="BD2699" s="10"/>
      <c r="BE2699" s="10"/>
      <c r="BF2699" s="10"/>
      <c r="BG2699" s="10"/>
      <c r="BH2699" s="10"/>
      <c r="BI2699" s="10"/>
      <c r="BJ2699" s="10"/>
      <c r="BK2699" s="10"/>
      <c r="BL2699" s="10"/>
      <c r="BM2699" s="10"/>
      <c r="BN2699" s="10"/>
      <c r="BO2699" s="10"/>
      <c r="BP2699" s="10"/>
      <c r="BQ2699" s="10"/>
      <c r="BR2699" s="10"/>
      <c r="BS2699" s="10"/>
      <c r="BT2699" s="10"/>
      <c r="BU2699" s="10"/>
      <c r="BV2699" s="10"/>
      <c r="BW2699" s="10"/>
      <c r="BX2699" s="10"/>
      <c r="BY2699" s="10"/>
      <c r="BZ2699" s="10"/>
      <c r="CA2699" s="10"/>
      <c r="CB2699" s="10"/>
      <c r="CC2699" s="10"/>
      <c r="CD2699" s="10"/>
      <c r="CE2699" s="10"/>
      <c r="CF2699" s="10"/>
      <c r="CG2699" s="10"/>
      <c r="CH2699" s="10"/>
      <c r="CI2699" s="10"/>
      <c r="CJ2699" s="10"/>
      <c r="CK2699" s="10"/>
      <c r="CL2699" s="10"/>
      <c r="CM2699" s="10"/>
      <c r="CN2699" s="10"/>
      <c r="CO2699" s="10"/>
      <c r="CP2699" s="10"/>
      <c r="CQ2699" s="10"/>
      <c r="CR2699" s="10"/>
      <c r="CS2699" s="10"/>
      <c r="CT2699" s="10"/>
      <c r="CU2699" s="10"/>
      <c r="CV2699" s="10"/>
      <c r="CW2699" s="10"/>
      <c r="CX2699" s="10"/>
      <c r="CY2699" s="10"/>
      <c r="CZ2699" s="10"/>
      <c r="DA2699" s="10"/>
      <c r="DB2699" s="10"/>
      <c r="DC2699" s="10"/>
      <c r="DD2699" s="10"/>
      <c r="DE2699" s="10"/>
      <c r="DF2699" s="10"/>
      <c r="DG2699" s="10"/>
      <c r="DH2699" s="10"/>
      <c r="DI2699" s="10"/>
      <c r="DJ2699" s="10"/>
      <c r="DK2699" s="10"/>
      <c r="DL2699" s="10"/>
      <c r="DM2699" s="10"/>
      <c r="DN2699" s="10"/>
      <c r="DO2699" s="10"/>
      <c r="DP2699" s="10"/>
      <c r="DQ2699" s="10"/>
      <c r="DR2699" s="10"/>
      <c r="DS2699" s="10"/>
    </row>
    <row r="2700" spans="1:123" s="101" customFormat="1" ht="10.95" customHeight="1" x14ac:dyDescent="0.25">
      <c r="A2700" s="75" t="s">
        <v>348</v>
      </c>
      <c r="B2700" s="95" t="str">
        <f t="shared" si="760"/>
        <v>Bud02 2020,6002,'543200',0</v>
      </c>
      <c r="C2700" s="96">
        <f t="shared" si="761"/>
        <v>2020</v>
      </c>
      <c r="D2700" s="96">
        <v>6002</v>
      </c>
      <c r="E2700" s="97">
        <f>IF(LEFT(H2700,1) = "x",H2700,F2700)</f>
        <v>543200</v>
      </c>
      <c r="F2700" s="90">
        <v>543200</v>
      </c>
      <c r="G2700" s="98">
        <f>IF(""="",1,SUBSTITUTE(SUBSTITUTE("","xxp","xpp"),"xppm13","xppm08"))</f>
        <v>1</v>
      </c>
      <c r="H2700" s="98">
        <f>IF(""="",1,"")</f>
        <v>1</v>
      </c>
      <c r="I2700" s="98">
        <f>IF(""="",1,IF(LEFT("",1)&lt;&gt;"E","",1))</f>
        <v>1</v>
      </c>
      <c r="J2700" s="98">
        <f>IF(""="",1,IF(LEFT("",1)="E","",1))</f>
        <v>1</v>
      </c>
      <c r="K2700" s="99" t="s">
        <v>375</v>
      </c>
      <c r="L2700" s="91">
        <v>6002</v>
      </c>
      <c r="M2700" s="100" t="str">
        <f>IF(LEFT($G2700,4)="xppm","*","")</f>
        <v/>
      </c>
      <c r="N2700" s="101" t="str">
        <f>UPPER(TRIM("          CONCIERGE - RESIDENT EXPENSES"))</f>
        <v>CONCIERGE - RESIDENT EXPENSES</v>
      </c>
      <c r="P2700" s="102" t="s">
        <v>376</v>
      </c>
      <c r="R2700" s="109">
        <f>IFERROR(IF(1*AB2700&gt;0,AB2700,V2700),V2700)</f>
        <v>0</v>
      </c>
      <c r="S2700" s="108"/>
      <c r="T2700" s="101">
        <f>IFERROR(IF(LEFT($G2700,4)="xppm",AD2700/VLOOKUP($G2700,$K$11:$Z$28,T$1,0),IF(LEFT($J2700,1)="E",AD2700/VLOOKUP($J2700,$K$11:$Z$28,T$1,0),AD2700/T$6)),"")</f>
        <v>0</v>
      </c>
      <c r="V2700" s="101">
        <f>IFERROR(IF(LEFT($G2700,4)="xppm",AF2700/VLOOKUP($G2700,$K$11:$Z$28,V$1,0),IF(LEFT($J2700,1)="E",AF2700/VLOOKUP($J2700,$K$11:$Z$28,V$1,0),AF2700/V$6)),"")</f>
        <v>0</v>
      </c>
      <c r="X2700" s="101">
        <f>IFERROR(IF(LEFT($G2700,4)="xppm",AH2700/VLOOKUP($G2700,$K$11:$Z$28,X$1,0),IF(LEFT($J2700,1)="E",AH2700/VLOOKUP($J2700,$K$11:$Z$28,X$1,0),AH2700/X$6)),"")</f>
        <v>98.020833333333329</v>
      </c>
      <c r="Z2700" s="101">
        <f>IFERROR(IF(LEFT($G2700,4)="xppm",AJ2700/VLOOKUP($G2700,$K$11:$Z$28,Z$1,0),IF(LEFT($J2700,1)="E",AJ2700/VLOOKUP($J2700,$K$11:$Z$28,Z$1,0),AJ2700/Z$6)),"")</f>
        <v>298</v>
      </c>
      <c r="AA2700" s="108"/>
      <c r="AB2700" s="99">
        <f>IFERROR(IF(LEFT($G2700,4)="xppm",AL2700/VLOOKUP($G2700,$K$11:$Z$28,AB$1,0),IF(LEFT($J2700,1)="E",AL2700/VLOOKUP($J2700,$K$11:$AB$28,AB$1,0),AL2700/AB$6)),"")</f>
        <v>0</v>
      </c>
      <c r="AC2700" s="110"/>
      <c r="AD2700" s="14">
        <v>0</v>
      </c>
      <c r="AE2700" s="14"/>
      <c r="AF2700" s="14">
        <v>0</v>
      </c>
      <c r="AG2700" s="14"/>
      <c r="AH2700" s="14">
        <v>1176.25</v>
      </c>
      <c r="AI2700" s="14"/>
      <c r="AJ2700" s="14">
        <v>3576</v>
      </c>
      <c r="AK2700" s="65"/>
      <c r="AL2700" s="14">
        <v>0</v>
      </c>
      <c r="AM2700" s="65"/>
      <c r="AN2700" s="25">
        <v>0</v>
      </c>
      <c r="AO2700" s="25">
        <v>0</v>
      </c>
      <c r="AP2700" s="25">
        <v>34</v>
      </c>
      <c r="AQ2700" s="25">
        <v>0</v>
      </c>
      <c r="AR2700" s="25">
        <v>0</v>
      </c>
      <c r="AS2700" s="25">
        <v>0</v>
      </c>
      <c r="AT2700" s="25">
        <v>0</v>
      </c>
      <c r="AU2700" s="25">
        <v>0</v>
      </c>
      <c r="AV2700" s="25">
        <v>0</v>
      </c>
      <c r="AW2700" s="25">
        <v>0</v>
      </c>
      <c r="AX2700" s="25">
        <v>0</v>
      </c>
      <c r="AY2700" s="25">
        <v>0</v>
      </c>
      <c r="AZ2700" s="108"/>
      <c r="BA2700" s="10"/>
      <c r="BB2700" s="10"/>
      <c r="BC2700" s="10"/>
      <c r="BD2700" s="10"/>
      <c r="BE2700" s="10"/>
      <c r="BF2700" s="10"/>
      <c r="BG2700" s="10"/>
      <c r="BH2700" s="10"/>
      <c r="BI2700" s="10"/>
      <c r="BJ2700" s="10"/>
      <c r="BK2700" s="10"/>
      <c r="BL2700" s="10"/>
      <c r="BM2700" s="10"/>
      <c r="BN2700" s="10"/>
      <c r="BO2700" s="10"/>
      <c r="BP2700" s="10"/>
      <c r="BQ2700" s="10"/>
      <c r="BR2700" s="10"/>
      <c r="BS2700" s="10"/>
      <c r="BT2700" s="10"/>
      <c r="BU2700" s="10"/>
      <c r="BV2700" s="10"/>
      <c r="BW2700" s="10"/>
      <c r="BX2700" s="10"/>
      <c r="BY2700" s="10"/>
      <c r="BZ2700" s="10"/>
      <c r="CA2700" s="10"/>
      <c r="CB2700" s="10"/>
      <c r="CC2700" s="10"/>
      <c r="CD2700" s="10"/>
      <c r="CE2700" s="10"/>
      <c r="CF2700" s="10"/>
      <c r="CG2700" s="10"/>
      <c r="CH2700" s="10"/>
      <c r="CI2700" s="10"/>
      <c r="CJ2700" s="10"/>
      <c r="CK2700" s="10"/>
      <c r="CL2700" s="10"/>
      <c r="CM2700" s="10"/>
      <c r="CN2700" s="10"/>
      <c r="CO2700" s="10"/>
      <c r="CP2700" s="10"/>
      <c r="CQ2700" s="10"/>
      <c r="CR2700" s="10"/>
      <c r="CS2700" s="10"/>
      <c r="CT2700" s="10"/>
      <c r="CU2700" s="10"/>
      <c r="CV2700" s="10"/>
      <c r="CW2700" s="10"/>
      <c r="CX2700" s="10"/>
      <c r="CY2700" s="10"/>
      <c r="CZ2700" s="10"/>
      <c r="DA2700" s="10"/>
      <c r="DB2700" s="10"/>
      <c r="DC2700" s="10"/>
      <c r="DD2700" s="10"/>
      <c r="DE2700" s="10"/>
      <c r="DF2700" s="10"/>
      <c r="DG2700" s="10"/>
      <c r="DH2700" s="10"/>
      <c r="DI2700" s="10"/>
      <c r="DJ2700" s="10"/>
      <c r="DK2700" s="10"/>
      <c r="DL2700" s="10"/>
      <c r="DM2700" s="10"/>
      <c r="DN2700" s="10"/>
      <c r="DO2700" s="10"/>
      <c r="DP2700" s="10"/>
      <c r="DQ2700" s="10"/>
      <c r="DR2700" s="10"/>
      <c r="DS2700" s="10"/>
    </row>
    <row r="2701" spans="1:123" s="101" customFormat="1" ht="10.95" customHeight="1" x14ac:dyDescent="0.25">
      <c r="A2701" s="75" t="s">
        <v>348</v>
      </c>
      <c r="B2701" s="95" t="str">
        <f t="shared" si="760"/>
        <v>Bud02 2020,6002,'xga002',0.00012751517684824</v>
      </c>
      <c r="C2701" s="96">
        <f t="shared" si="761"/>
        <v>2020</v>
      </c>
      <c r="D2701" s="96">
        <v>6002</v>
      </c>
      <c r="E2701" s="97" t="str">
        <f>IF(LEFT(H2701,1) = "x",H2701,F2701)</f>
        <v>xga002</v>
      </c>
      <c r="F2701" s="90">
        <v>546000</v>
      </c>
      <c r="G2701" s="98">
        <f>IF(""="",1,SUBSTITUTE(SUBSTITUTE("","xxp","xpp"),"xppm13","xppm08"))</f>
        <v>1</v>
      </c>
      <c r="H2701" s="98" t="str">
        <f>IF("xga002"="",1,"xga002")</f>
        <v>xga002</v>
      </c>
      <c r="I2701" s="98">
        <f>IF("E1z"="",1,IF(LEFT("E1z",1)&lt;&gt;"E","E1z",1))</f>
        <v>1</v>
      </c>
      <c r="J2701" s="98" t="str">
        <f>IF("E1z"="",1,IF(LEFT("E1z",1)="E","E1z",1))</f>
        <v>E1z</v>
      </c>
      <c r="K2701" s="99" t="s">
        <v>377</v>
      </c>
      <c r="L2701" s="91">
        <v>6002</v>
      </c>
      <c r="M2701" s="100" t="str">
        <f>IF(LEFT($G2701,4)="xppm","*","")</f>
        <v/>
      </c>
      <c r="N2701" s="101" t="str">
        <f>UPPER(TRIM("          FINANCIAL CONSULTING FEES"))</f>
        <v>FINANCIAL CONSULTING FEES</v>
      </c>
      <c r="P2701" s="102" t="s">
        <v>356</v>
      </c>
      <c r="R2701" s="109">
        <f>IFERROR(IF(1*AB2701&gt;0,AB2701,V2701),V2701)</f>
        <v>1.2751517684823997E-4</v>
      </c>
      <c r="S2701" s="108"/>
      <c r="T2701" s="101">
        <f>IFERROR(IF(LEFT($G2701,4)="xppm",AD2701/VLOOKUP($G2701,$K$11:$Z$28,T$1,0),IF(LEFT($J2701,1)="E",AD2701/VLOOKUP($J2701,$K$11:$Z$28,T$1,0),AD2701/T$6)),"")</f>
        <v>1.2642378318802799E-4</v>
      </c>
      <c r="V2701" s="101">
        <f>IFERROR(IF(LEFT($G2701,4)="xppm",AF2701/VLOOKUP($G2701,$K$11:$Z$28,V$1,0),IF(LEFT($J2701,1)="E",AF2701/VLOOKUP($J2701,$K$11:$Z$28,V$1,0),AF2701/V$6)),"")</f>
        <v>1.2751517684823997E-4</v>
      </c>
      <c r="X2701" s="101">
        <f>IFERROR(IF(LEFT($G2701,4)="xppm",AH2701/VLOOKUP($G2701,$K$11:$Z$28,X$1,0),IF(LEFT($J2701,1)="E",AH2701/VLOOKUP($J2701,$K$11:$Z$28,X$1,0),AH2701/X$6)),"")</f>
        <v>7.5733890298108742E-5</v>
      </c>
      <c r="Z2701" s="101">
        <f>IFERROR(IF(LEFT($G2701,4)="xppm",AJ2701/VLOOKUP($G2701,$K$11:$Z$28,Z$1,0),IF(LEFT($J2701,1)="E",AJ2701/VLOOKUP($J2701,$K$11:$Z$28,Z$1,0),AJ2701/Z$6)),"")</f>
        <v>1.2849270686094821E-4</v>
      </c>
      <c r="AA2701" s="108"/>
      <c r="AB2701" s="99" t="str">
        <f>IFERROR(IF(LEFT($G2701,4)="xppm",AL2701/VLOOKUP($G2701,$K$11:$Z$28,AB$1,0),IF(LEFT($J2701,1)="E",AL2701/VLOOKUP($J2701,$K$11:$AB$28,AB$1,0),AL2701/AB$6)),"")</f>
        <v/>
      </c>
      <c r="AC2701" s="110"/>
      <c r="AD2701" s="14">
        <v>14012.74</v>
      </c>
      <c r="AE2701" s="14"/>
      <c r="AF2701" s="14">
        <v>42507.65</v>
      </c>
      <c r="AG2701" s="14"/>
      <c r="AH2701" s="14">
        <v>27462.560000000001</v>
      </c>
      <c r="AI2701" s="14"/>
      <c r="AJ2701" s="14">
        <v>54210.03</v>
      </c>
      <c r="AK2701" s="65"/>
      <c r="AL2701" s="14">
        <v>0</v>
      </c>
      <c r="AM2701" s="65"/>
      <c r="AN2701" s="25">
        <v>5285.11</v>
      </c>
      <c r="AO2701" s="25">
        <v>2786.51</v>
      </c>
      <c r="AP2701" s="25">
        <v>6416.23</v>
      </c>
      <c r="AQ2701" s="25">
        <v>4250.08</v>
      </c>
      <c r="AR2701" s="25">
        <v>4737.7299999999996</v>
      </c>
      <c r="AS2701" s="25">
        <v>4548.79</v>
      </c>
      <c r="AT2701" s="25">
        <v>4746.53</v>
      </c>
      <c r="AU2701" s="25">
        <v>5231.04</v>
      </c>
      <c r="AV2701" s="25">
        <v>4980.74</v>
      </c>
      <c r="AW2701" s="25">
        <v>4963.7299999999996</v>
      </c>
      <c r="AX2701" s="25">
        <v>4678.38</v>
      </c>
      <c r="AY2701" s="25">
        <v>4370.63</v>
      </c>
      <c r="AZ2701" s="108"/>
      <c r="BA2701" s="10"/>
      <c r="BB2701" s="10"/>
      <c r="BC2701" s="10"/>
      <c r="BD2701" s="10"/>
      <c r="BE2701" s="10"/>
      <c r="BF2701" s="10"/>
      <c r="BG2701" s="10"/>
      <c r="BH2701" s="10"/>
      <c r="BI2701" s="10"/>
      <c r="BJ2701" s="10"/>
      <c r="BK2701" s="10"/>
      <c r="BL2701" s="10"/>
      <c r="BM2701" s="10"/>
      <c r="BN2701" s="10"/>
      <c r="BO2701" s="10"/>
      <c r="BP2701" s="10"/>
      <c r="BQ2701" s="10"/>
      <c r="BR2701" s="10"/>
      <c r="BS2701" s="10"/>
      <c r="BT2701" s="10"/>
      <c r="BU2701" s="10"/>
      <c r="BV2701" s="10"/>
      <c r="BW2701" s="10"/>
      <c r="BX2701" s="10"/>
      <c r="BY2701" s="10"/>
      <c r="BZ2701" s="10"/>
      <c r="CA2701" s="10"/>
      <c r="CB2701" s="10"/>
      <c r="CC2701" s="10"/>
      <c r="CD2701" s="10"/>
      <c r="CE2701" s="10"/>
      <c r="CF2701" s="10"/>
      <c r="CG2701" s="10"/>
      <c r="CH2701" s="10"/>
      <c r="CI2701" s="10"/>
      <c r="CJ2701" s="10"/>
      <c r="CK2701" s="10"/>
      <c r="CL2701" s="10"/>
      <c r="CM2701" s="10"/>
      <c r="CN2701" s="10"/>
      <c r="CO2701" s="10"/>
      <c r="CP2701" s="10"/>
      <c r="CQ2701" s="10"/>
      <c r="CR2701" s="10"/>
      <c r="CS2701" s="10"/>
      <c r="CT2701" s="10"/>
      <c r="CU2701" s="10"/>
      <c r="CV2701" s="10"/>
      <c r="CW2701" s="10"/>
      <c r="CX2701" s="10"/>
      <c r="CY2701" s="10"/>
      <c r="CZ2701" s="10"/>
      <c r="DA2701" s="10"/>
      <c r="DB2701" s="10"/>
      <c r="DC2701" s="10"/>
      <c r="DD2701" s="10"/>
      <c r="DE2701" s="10"/>
      <c r="DF2701" s="10"/>
      <c r="DG2701" s="10"/>
      <c r="DH2701" s="10"/>
      <c r="DI2701" s="10"/>
      <c r="DJ2701" s="10"/>
      <c r="DK2701" s="10"/>
      <c r="DL2701" s="10"/>
      <c r="DM2701" s="10"/>
      <c r="DN2701" s="10"/>
      <c r="DO2701" s="10"/>
      <c r="DP2701" s="10"/>
      <c r="DQ2701" s="10"/>
      <c r="DR2701" s="10"/>
      <c r="DS2701" s="10"/>
    </row>
    <row r="2702" spans="1:123" s="101" customFormat="1" ht="10.95" customHeight="1" x14ac:dyDescent="0.25">
      <c r="A2702" s="75" t="s">
        <v>348</v>
      </c>
      <c r="B2702" s="95" t="str">
        <f t="shared" si="760"/>
        <v>Bud02 2020,6002,'505300',414.416666666667</v>
      </c>
      <c r="C2702" s="96">
        <f t="shared" si="761"/>
        <v>2020</v>
      </c>
      <c r="D2702" s="96">
        <v>6002</v>
      </c>
      <c r="E2702" s="97">
        <f>IF(LEFT(H2702,1) = "x",H2702,F2702)</f>
        <v>505300</v>
      </c>
      <c r="F2702" s="90">
        <v>505300</v>
      </c>
      <c r="G2702" s="98">
        <f>IF(""="",1,SUBSTITUTE(SUBSTITUTE("","xxp","xpp"),"xppm13","xppm08"))</f>
        <v>1</v>
      </c>
      <c r="H2702" s="98">
        <f>IF(""="",1,"")</f>
        <v>1</v>
      </c>
      <c r="I2702" s="98">
        <f>IF(""="",1,IF(LEFT("",1)&lt;&gt;"E","",1))</f>
        <v>1</v>
      </c>
      <c r="J2702" s="98">
        <f>IF(""="",1,IF(LEFT("",1)="E","",1))</f>
        <v>1</v>
      </c>
      <c r="K2702" s="99" t="s">
        <v>378</v>
      </c>
      <c r="L2702" s="91">
        <v>6002</v>
      </c>
      <c r="M2702" s="100" t="str">
        <f>IF(LEFT($G2702,4)="xppm","*","")</f>
        <v/>
      </c>
      <c r="N2702" s="101" t="str">
        <f>UPPER(TRIM("          PROFESSIONAL FEES"))</f>
        <v>PROFESSIONAL FEES</v>
      </c>
      <c r="P2702" s="102" t="s">
        <v>356</v>
      </c>
      <c r="R2702" s="109">
        <f>IFERROR(IF(1*AB2702&gt;0,AB2702,V2702),V2702)</f>
        <v>414.41666666666669</v>
      </c>
      <c r="S2702" s="108"/>
      <c r="T2702" s="101">
        <f>IFERROR(IF(LEFT($G2702,4)="xppm",AD2702/VLOOKUP($G2702,$K$11:$Z$28,T$1,0),IF(LEFT($J2702,1)="E",AD2702/VLOOKUP($J2702,$K$11:$Z$28,T$1,0),AD2702/T$6)),"")</f>
        <v>594.17333333333329</v>
      </c>
      <c r="V2702" s="101">
        <f>IFERROR(IF(LEFT($G2702,4)="xppm",AF2702/VLOOKUP($G2702,$K$11:$Z$28,V$1,0),IF(LEFT($J2702,1)="E",AF2702/VLOOKUP($J2702,$K$11:$Z$28,V$1,0),AF2702/V$6)),"")</f>
        <v>414.41666666666669</v>
      </c>
      <c r="X2702" s="101">
        <f>IFERROR(IF(LEFT($G2702,4)="xppm",AH2702/VLOOKUP($G2702,$K$11:$Z$28,X$1,0),IF(LEFT($J2702,1)="E",AH2702/VLOOKUP($J2702,$K$11:$Z$28,X$1,0),AH2702/X$6)),"")</f>
        <v>236.625</v>
      </c>
      <c r="Z2702" s="101">
        <f>IFERROR(IF(LEFT($G2702,4)="xppm",AJ2702/VLOOKUP($G2702,$K$11:$Z$28,Z$1,0),IF(LEFT($J2702,1)="E",AJ2702/VLOOKUP($J2702,$K$11:$Z$28,Z$1,0),AJ2702/Z$6)),"")</f>
        <v>209</v>
      </c>
      <c r="AA2702" s="108"/>
      <c r="AB2702" s="99">
        <f>IFERROR(IF(LEFT($G2702,4)="xppm",AL2702/VLOOKUP($G2702,$K$11:$Z$28,AB$1,0),IF(LEFT($J2702,1)="E",AL2702/VLOOKUP($J2702,$K$11:$AB$28,AB$1,0),AL2702/AB$6)),"")</f>
        <v>0</v>
      </c>
      <c r="AC2702" s="110"/>
      <c r="AD2702" s="14">
        <v>1782.52</v>
      </c>
      <c r="AE2702" s="14"/>
      <c r="AF2702" s="14">
        <v>3729.75</v>
      </c>
      <c r="AG2702" s="14"/>
      <c r="AH2702" s="14">
        <v>2839.5</v>
      </c>
      <c r="AI2702" s="14"/>
      <c r="AJ2702" s="14">
        <v>2508</v>
      </c>
      <c r="AK2702" s="65"/>
      <c r="AL2702" s="14">
        <v>0</v>
      </c>
      <c r="AM2702" s="65"/>
      <c r="AN2702" s="25">
        <v>1272</v>
      </c>
      <c r="AO2702" s="25">
        <v>659.5</v>
      </c>
      <c r="AP2702" s="25">
        <v>340.25</v>
      </c>
      <c r="AQ2702" s="25">
        <v>200.75</v>
      </c>
      <c r="AR2702" s="25">
        <v>253.03</v>
      </c>
      <c r="AS2702" s="25">
        <v>285</v>
      </c>
      <c r="AT2702" s="25">
        <v>551.20000000000005</v>
      </c>
      <c r="AU2702" s="25">
        <v>388.5</v>
      </c>
      <c r="AV2702" s="25">
        <v>268.75</v>
      </c>
      <c r="AW2702" s="25">
        <v>696.8</v>
      </c>
      <c r="AX2702" s="25">
        <v>583.75</v>
      </c>
      <c r="AY2702" s="25">
        <v>501.97</v>
      </c>
      <c r="AZ2702" s="108"/>
      <c r="BA2702" s="10"/>
      <c r="BB2702" s="10"/>
      <c r="BC2702" s="10"/>
      <c r="BD2702" s="10"/>
      <c r="BE2702" s="10"/>
      <c r="BF2702" s="10"/>
      <c r="BG2702" s="10"/>
      <c r="BH2702" s="10"/>
      <c r="BI2702" s="10"/>
      <c r="BJ2702" s="10"/>
      <c r="BK2702" s="10"/>
      <c r="BL2702" s="10"/>
      <c r="BM2702" s="10"/>
      <c r="BN2702" s="10"/>
      <c r="BO2702" s="10"/>
      <c r="BP2702" s="10"/>
      <c r="BQ2702" s="10"/>
      <c r="BR2702" s="10"/>
      <c r="BS2702" s="10"/>
      <c r="BT2702" s="10"/>
      <c r="BU2702" s="10"/>
      <c r="BV2702" s="10"/>
      <c r="BW2702" s="10"/>
      <c r="BX2702" s="10"/>
      <c r="BY2702" s="10"/>
      <c r="BZ2702" s="10"/>
      <c r="CA2702" s="10"/>
      <c r="CB2702" s="10"/>
      <c r="CC2702" s="10"/>
      <c r="CD2702" s="10"/>
      <c r="CE2702" s="10"/>
      <c r="CF2702" s="10"/>
      <c r="CG2702" s="10"/>
      <c r="CH2702" s="10"/>
      <c r="CI2702" s="10"/>
      <c r="CJ2702" s="10"/>
      <c r="CK2702" s="10"/>
      <c r="CL2702" s="10"/>
      <c r="CM2702" s="10"/>
      <c r="CN2702" s="10"/>
      <c r="CO2702" s="10"/>
      <c r="CP2702" s="10"/>
      <c r="CQ2702" s="10"/>
      <c r="CR2702" s="10"/>
      <c r="CS2702" s="10"/>
      <c r="CT2702" s="10"/>
      <c r="CU2702" s="10"/>
      <c r="CV2702" s="10"/>
      <c r="CW2702" s="10"/>
      <c r="CX2702" s="10"/>
      <c r="CY2702" s="10"/>
      <c r="CZ2702" s="10"/>
      <c r="DA2702" s="10"/>
      <c r="DB2702" s="10"/>
      <c r="DC2702" s="10"/>
      <c r="DD2702" s="10"/>
      <c r="DE2702" s="10"/>
      <c r="DF2702" s="10"/>
      <c r="DG2702" s="10"/>
      <c r="DH2702" s="10"/>
      <c r="DI2702" s="10"/>
      <c r="DJ2702" s="10"/>
      <c r="DK2702" s="10"/>
      <c r="DL2702" s="10"/>
      <c r="DM2702" s="10"/>
      <c r="DN2702" s="10"/>
      <c r="DO2702" s="10"/>
      <c r="DP2702" s="10"/>
      <c r="DQ2702" s="10"/>
      <c r="DR2702" s="10"/>
      <c r="DS2702" s="10"/>
    </row>
    <row r="2703" spans="1:123" s="101" customFormat="1" ht="10.95" customHeight="1" x14ac:dyDescent="0.25">
      <c r="A2703" s="75" t="s">
        <v>348</v>
      </c>
      <c r="B2703" s="95" t="str">
        <f t="shared" si="760"/>
        <v>Bud02 2020,6002,'548000',955.031111111111</v>
      </c>
      <c r="C2703" s="96">
        <f t="shared" si="761"/>
        <v>2020</v>
      </c>
      <c r="D2703" s="96">
        <v>6002</v>
      </c>
      <c r="E2703" s="97">
        <f>IF(LEFT(H2703,1) = "x",H2703,F2703)</f>
        <v>548000</v>
      </c>
      <c r="F2703" s="90">
        <v>548000</v>
      </c>
      <c r="G2703" s="98">
        <f>IF(""="",1,SUBSTITUTE(SUBSTITUTE("","xxp","xpp"),"xppm13","xppm08"))</f>
        <v>1</v>
      </c>
      <c r="H2703" s="98">
        <f>IF(""="",1,"")</f>
        <v>1</v>
      </c>
      <c r="I2703" s="98">
        <f>IF(""="",1,IF(LEFT("",1)&lt;&gt;"E","",1))</f>
        <v>1</v>
      </c>
      <c r="J2703" s="98">
        <f>IF(""="",1,IF(LEFT("",1)="E","",1))</f>
        <v>1</v>
      </c>
      <c r="K2703" s="99" t="s">
        <v>379</v>
      </c>
      <c r="L2703" s="91">
        <v>6002</v>
      </c>
      <c r="M2703" s="100" t="str">
        <f>IF(LEFT($G2703,4)="xppm","*","")</f>
        <v/>
      </c>
      <c r="N2703" s="101" t="str">
        <f>UPPER(TRIM("          CABLE TV/INTERNET"))</f>
        <v>CABLE TV/INTERNET</v>
      </c>
      <c r="P2703" s="102" t="s">
        <v>370</v>
      </c>
      <c r="R2703" s="109">
        <f>IFERROR(IF(1*AB2703&gt;0,AB2703,V2703),V2703)</f>
        <v>955.03111111111116</v>
      </c>
      <c r="S2703" s="108"/>
      <c r="T2703" s="101">
        <f>IFERROR(IF(LEFT($G2703,4)="xppm",AD2703/VLOOKUP($G2703,$K$11:$Z$28,T$1,0),IF(LEFT($J2703,1)="E",AD2703/VLOOKUP($J2703,$K$11:$Z$28,T$1,0),AD2703/T$6)),"")</f>
        <v>1000.16</v>
      </c>
      <c r="V2703" s="101">
        <f>IFERROR(IF(LEFT($G2703,4)="xppm",AF2703/VLOOKUP($G2703,$K$11:$Z$28,V$1,0),IF(LEFT($J2703,1)="E",AF2703/VLOOKUP($J2703,$K$11:$Z$28,V$1,0),AF2703/V$6)),"")</f>
        <v>955.03111111111116</v>
      </c>
      <c r="X2703" s="101">
        <f>IFERROR(IF(LEFT($G2703,4)="xppm",AH2703/VLOOKUP($G2703,$K$11:$Z$28,X$1,0),IF(LEFT($J2703,1)="E",AH2703/VLOOKUP($J2703,$K$11:$Z$28,X$1,0),AH2703/X$6)),"")</f>
        <v>428.75833333333338</v>
      </c>
      <c r="Z2703" s="101">
        <f>IFERROR(IF(LEFT($G2703,4)="xppm",AJ2703/VLOOKUP($G2703,$K$11:$Z$28,Z$1,0),IF(LEFT($J2703,1)="E",AJ2703/VLOOKUP($J2703,$K$11:$Z$28,Z$1,0),AJ2703/Z$6)),"")</f>
        <v>968.74033300000008</v>
      </c>
      <c r="AA2703" s="108"/>
      <c r="AB2703" s="99">
        <f>IFERROR(IF(LEFT($G2703,4)="xppm",AL2703/VLOOKUP($G2703,$K$11:$Z$28,AB$1,0),IF(LEFT($J2703,1)="E",AL2703/VLOOKUP($J2703,$K$11:$AB$28,AB$1,0),AL2703/AB$6)),"")</f>
        <v>0</v>
      </c>
      <c r="AC2703" s="110"/>
      <c r="AD2703" s="14">
        <v>3000.48</v>
      </c>
      <c r="AE2703" s="14"/>
      <c r="AF2703" s="14">
        <v>8595.2800000000007</v>
      </c>
      <c r="AG2703" s="14"/>
      <c r="AH2703" s="14">
        <v>5145.1000000000004</v>
      </c>
      <c r="AI2703" s="14"/>
      <c r="AJ2703" s="14">
        <v>11624.883996</v>
      </c>
      <c r="AK2703" s="65"/>
      <c r="AL2703" s="14">
        <v>0</v>
      </c>
      <c r="AM2703" s="65"/>
      <c r="AN2703" s="25">
        <v>606.12</v>
      </c>
      <c r="AO2703" s="25">
        <v>843.12</v>
      </c>
      <c r="AP2703" s="25">
        <v>636.67999999999995</v>
      </c>
      <c r="AQ2703" s="25">
        <v>853.38</v>
      </c>
      <c r="AR2703" s="25">
        <v>860.9</v>
      </c>
      <c r="AS2703" s="25">
        <v>836.53</v>
      </c>
      <c r="AT2703" s="25">
        <v>454.2</v>
      </c>
      <c r="AU2703" s="25">
        <v>1391.25</v>
      </c>
      <c r="AV2703" s="25">
        <v>1198.54</v>
      </c>
      <c r="AW2703" s="25">
        <v>791.62</v>
      </c>
      <c r="AX2703" s="25">
        <v>1208.7</v>
      </c>
      <c r="AY2703" s="25">
        <v>1000.16</v>
      </c>
      <c r="AZ2703" s="108"/>
      <c r="BA2703" s="10"/>
      <c r="BB2703" s="10"/>
      <c r="BC2703" s="10"/>
      <c r="BD2703" s="10"/>
      <c r="BE2703" s="10"/>
      <c r="BF2703" s="10"/>
      <c r="BG2703" s="10"/>
      <c r="BH2703" s="10"/>
      <c r="BI2703" s="10"/>
      <c r="BJ2703" s="10"/>
      <c r="BK2703" s="10"/>
      <c r="BL2703" s="10"/>
      <c r="BM2703" s="10"/>
      <c r="BN2703" s="10"/>
      <c r="BO2703" s="10"/>
      <c r="BP2703" s="10"/>
      <c r="BQ2703" s="10"/>
      <c r="BR2703" s="10"/>
      <c r="BS2703" s="10"/>
      <c r="BT2703" s="10"/>
      <c r="BU2703" s="10"/>
      <c r="BV2703" s="10"/>
      <c r="BW2703" s="10"/>
      <c r="BX2703" s="10"/>
      <c r="BY2703" s="10"/>
      <c r="BZ2703" s="10"/>
      <c r="CA2703" s="10"/>
      <c r="CB2703" s="10"/>
      <c r="CC2703" s="10"/>
      <c r="CD2703" s="10"/>
      <c r="CE2703" s="10"/>
      <c r="CF2703" s="10"/>
      <c r="CG2703" s="10"/>
      <c r="CH2703" s="10"/>
      <c r="CI2703" s="10"/>
      <c r="CJ2703" s="10"/>
      <c r="CK2703" s="10"/>
      <c r="CL2703" s="10"/>
      <c r="CM2703" s="10"/>
      <c r="CN2703" s="10"/>
      <c r="CO2703" s="10"/>
      <c r="CP2703" s="10"/>
      <c r="CQ2703" s="10"/>
      <c r="CR2703" s="10"/>
      <c r="CS2703" s="10"/>
      <c r="CT2703" s="10"/>
      <c r="CU2703" s="10"/>
      <c r="CV2703" s="10"/>
      <c r="CW2703" s="10"/>
      <c r="CX2703" s="10"/>
      <c r="CY2703" s="10"/>
      <c r="CZ2703" s="10"/>
      <c r="DA2703" s="10"/>
      <c r="DB2703" s="10"/>
      <c r="DC2703" s="10"/>
      <c r="DD2703" s="10"/>
      <c r="DE2703" s="10"/>
      <c r="DF2703" s="10"/>
      <c r="DG2703" s="10"/>
      <c r="DH2703" s="10"/>
      <c r="DI2703" s="10"/>
      <c r="DJ2703" s="10"/>
      <c r="DK2703" s="10"/>
      <c r="DL2703" s="10"/>
      <c r="DM2703" s="10"/>
      <c r="DN2703" s="10"/>
      <c r="DO2703" s="10"/>
      <c r="DP2703" s="10"/>
      <c r="DQ2703" s="10"/>
      <c r="DR2703" s="10"/>
      <c r="DS2703" s="10"/>
    </row>
    <row r="2704" spans="1:123" s="101" customFormat="1" ht="10.95" customHeight="1" x14ac:dyDescent="0.25">
      <c r="A2704" s="75" t="s">
        <v>348</v>
      </c>
      <c r="B2704" s="95" t="str">
        <f t="shared" si="760"/>
        <v>Bud02 2020,6002,'549000',1172.73444444444</v>
      </c>
      <c r="C2704" s="96">
        <f t="shared" si="761"/>
        <v>2020</v>
      </c>
      <c r="D2704" s="96">
        <v>6002</v>
      </c>
      <c r="E2704" s="97">
        <f>IF(LEFT(H2704,1) = "x",H2704,F2704)</f>
        <v>549000</v>
      </c>
      <c r="F2704" s="90">
        <v>549000</v>
      </c>
      <c r="G2704" s="98">
        <f>IF(""="",1,SUBSTITUTE(SUBSTITUTE("","xxp","xpp"),"xppm13","xppm08"))</f>
        <v>1</v>
      </c>
      <c r="H2704" s="98">
        <f>IF(""="",1,"")</f>
        <v>1</v>
      </c>
      <c r="I2704" s="98">
        <f>IF(""="",1,IF(LEFT("",1)&lt;&gt;"E","",1))</f>
        <v>1</v>
      </c>
      <c r="J2704" s="98">
        <f>IF(""="",1,IF(LEFT("",1)="E","",1))</f>
        <v>1</v>
      </c>
      <c r="K2704" s="99" t="s">
        <v>380</v>
      </c>
      <c r="L2704" s="91">
        <v>6002</v>
      </c>
      <c r="M2704" s="100" t="str">
        <f>IF(LEFT($G2704,4)="xppm","*","")</f>
        <v/>
      </c>
      <c r="N2704" s="101" t="str">
        <f>UPPER(TRIM("          COMPUTER HARDWARE/SOFTWARE"))</f>
        <v>COMPUTER HARDWARE/SOFTWARE</v>
      </c>
      <c r="P2704" s="102" t="s">
        <v>370</v>
      </c>
      <c r="R2704" s="109">
        <f>IFERROR(IF(1*AB2704&gt;0,AB2704,V2704),V2704)</f>
        <v>1172.7344444444445</v>
      </c>
      <c r="S2704" s="108"/>
      <c r="T2704" s="101">
        <f>IFERROR(IF(LEFT($G2704,4)="xppm",AD2704/VLOOKUP($G2704,$K$11:$Z$28,T$1,0),IF(LEFT($J2704,1)="E",AD2704/VLOOKUP($J2704,$K$11:$Z$28,T$1,0),AD2704/T$6)),"")</f>
        <v>1143.74</v>
      </c>
      <c r="V2704" s="101">
        <f>IFERROR(IF(LEFT($G2704,4)="xppm",AF2704/VLOOKUP($G2704,$K$11:$Z$28,V$1,0),IF(LEFT($J2704,1)="E",AF2704/VLOOKUP($J2704,$K$11:$Z$28,V$1,0),AF2704/V$6)),"")</f>
        <v>1172.7344444444445</v>
      </c>
      <c r="X2704" s="101">
        <f>IFERROR(IF(LEFT($G2704,4)="xppm",AH2704/VLOOKUP($G2704,$K$11:$Z$28,X$1,0),IF(LEFT($J2704,1)="E",AH2704/VLOOKUP($J2704,$K$11:$Z$28,X$1,0),AH2704/X$6)),"")</f>
        <v>447.38083333333333</v>
      </c>
      <c r="Z2704" s="101">
        <f>IFERROR(IF(LEFT($G2704,4)="xppm",AJ2704/VLOOKUP($G2704,$K$11:$Z$28,Z$1,0),IF(LEFT($J2704,1)="E",AJ2704/VLOOKUP($J2704,$K$11:$Z$28,Z$1,0),AJ2704/Z$6)),"")</f>
        <v>4058</v>
      </c>
      <c r="AA2704" s="108"/>
      <c r="AB2704" s="99">
        <f>IFERROR(IF(LEFT($G2704,4)="xppm",AL2704/VLOOKUP($G2704,$K$11:$Z$28,AB$1,0),IF(LEFT($J2704,1)="E",AL2704/VLOOKUP($J2704,$K$11:$AB$28,AB$1,0),AL2704/AB$6)),"")</f>
        <v>0</v>
      </c>
      <c r="AC2704" s="110"/>
      <c r="AD2704" s="14">
        <v>3431.22</v>
      </c>
      <c r="AE2704" s="14"/>
      <c r="AF2704" s="14">
        <v>10554.61</v>
      </c>
      <c r="AG2704" s="14"/>
      <c r="AH2704" s="14">
        <v>5368.57</v>
      </c>
      <c r="AI2704" s="14"/>
      <c r="AJ2704" s="14">
        <v>48696</v>
      </c>
      <c r="AK2704" s="65"/>
      <c r="AL2704" s="14">
        <v>0</v>
      </c>
      <c r="AM2704" s="65"/>
      <c r="AN2704" s="25">
        <v>616.75</v>
      </c>
      <c r="AO2704" s="25">
        <v>615.62</v>
      </c>
      <c r="AP2704" s="25">
        <v>858.84</v>
      </c>
      <c r="AQ2704" s="25">
        <v>1421.05</v>
      </c>
      <c r="AR2704" s="25">
        <v>1763.9</v>
      </c>
      <c r="AS2704" s="25">
        <v>1510.41</v>
      </c>
      <c r="AT2704" s="25">
        <v>1405.83</v>
      </c>
      <c r="AU2704" s="25">
        <v>1035.1600000000001</v>
      </c>
      <c r="AV2704" s="25">
        <v>-12.96</v>
      </c>
      <c r="AW2704" s="25">
        <v>829.18</v>
      </c>
      <c r="AX2704" s="25">
        <v>1443.37</v>
      </c>
      <c r="AY2704" s="25">
        <v>1158.67</v>
      </c>
      <c r="AZ2704" s="108"/>
      <c r="BA2704" s="10"/>
      <c r="BB2704" s="10"/>
      <c r="BC2704" s="10"/>
      <c r="BD2704" s="10"/>
      <c r="BE2704" s="10"/>
      <c r="BF2704" s="10"/>
      <c r="BG2704" s="10"/>
      <c r="BH2704" s="10"/>
      <c r="BI2704" s="10"/>
      <c r="BJ2704" s="10"/>
      <c r="BK2704" s="10"/>
      <c r="BL2704" s="10"/>
      <c r="BM2704" s="10"/>
      <c r="BN2704" s="10"/>
      <c r="BO2704" s="10"/>
      <c r="BP2704" s="10"/>
      <c r="BQ2704" s="10"/>
      <c r="BR2704" s="10"/>
      <c r="BS2704" s="10"/>
      <c r="BT2704" s="10"/>
      <c r="BU2704" s="10"/>
      <c r="BV2704" s="10"/>
      <c r="BW2704" s="10"/>
      <c r="BX2704" s="10"/>
      <c r="BY2704" s="10"/>
      <c r="BZ2704" s="10"/>
      <c r="CA2704" s="10"/>
      <c r="CB2704" s="10"/>
      <c r="CC2704" s="10"/>
      <c r="CD2704" s="10"/>
      <c r="CE2704" s="10"/>
      <c r="CF2704" s="10"/>
      <c r="CG2704" s="10"/>
      <c r="CH2704" s="10"/>
      <c r="CI2704" s="10"/>
      <c r="CJ2704" s="10"/>
      <c r="CK2704" s="10"/>
      <c r="CL2704" s="10"/>
      <c r="CM2704" s="10"/>
      <c r="CN2704" s="10"/>
      <c r="CO2704" s="10"/>
      <c r="CP2704" s="10"/>
      <c r="CQ2704" s="10"/>
      <c r="CR2704" s="10"/>
      <c r="CS2704" s="10"/>
      <c r="CT2704" s="10"/>
      <c r="CU2704" s="10"/>
      <c r="CV2704" s="10"/>
      <c r="CW2704" s="10"/>
      <c r="CX2704" s="10"/>
      <c r="CY2704" s="10"/>
      <c r="CZ2704" s="10"/>
      <c r="DA2704" s="10"/>
      <c r="DB2704" s="10"/>
      <c r="DC2704" s="10"/>
      <c r="DD2704" s="10"/>
      <c r="DE2704" s="10"/>
      <c r="DF2704" s="10"/>
      <c r="DG2704" s="10"/>
      <c r="DH2704" s="10"/>
      <c r="DI2704" s="10"/>
      <c r="DJ2704" s="10"/>
      <c r="DK2704" s="10"/>
      <c r="DL2704" s="10"/>
      <c r="DM2704" s="10"/>
      <c r="DN2704" s="10"/>
      <c r="DO2704" s="10"/>
      <c r="DP2704" s="10"/>
      <c r="DQ2704" s="10"/>
      <c r="DR2704" s="10"/>
      <c r="DS2704" s="10"/>
    </row>
    <row r="2705" spans="1:123" s="101" customFormat="1" ht="10.95" customHeight="1" x14ac:dyDescent="0.25">
      <c r="A2705" s="75" t="s">
        <v>348</v>
      </c>
      <c r="B2705" s="95" t="str">
        <f t="shared" si="760"/>
        <v>Bud02 2020,6002,'550000',92.6277777777778</v>
      </c>
      <c r="C2705" s="96">
        <f t="shared" si="761"/>
        <v>2020</v>
      </c>
      <c r="D2705" s="96">
        <v>6002</v>
      </c>
      <c r="E2705" s="97">
        <f>IF(LEFT(H2705,1) = "x",H2705,F2705)</f>
        <v>550000</v>
      </c>
      <c r="F2705" s="90">
        <v>550000</v>
      </c>
      <c r="G2705" s="98">
        <f>IF(""="",1,SUBSTITUTE(SUBSTITUTE("","xxp","xpp"),"xppm13","xppm08"))</f>
        <v>1</v>
      </c>
      <c r="H2705" s="98">
        <f>IF(""="",1,"")</f>
        <v>1</v>
      </c>
      <c r="I2705" s="98">
        <f>IF(""="",1,IF(LEFT("",1)&lt;&gt;"E","",1))</f>
        <v>1</v>
      </c>
      <c r="J2705" s="98">
        <f>IF(""="",1,IF(LEFT("",1)="E","",1))</f>
        <v>1</v>
      </c>
      <c r="K2705" s="99" t="s">
        <v>381</v>
      </c>
      <c r="L2705" s="91">
        <v>6002</v>
      </c>
      <c r="M2705" s="100" t="str">
        <f>IF(LEFT($G2705,4)="xppm","*","")</f>
        <v/>
      </c>
      <c r="N2705" s="101" t="str">
        <f>UPPER(TRIM("          EMPLOYEE EXPENSES"))</f>
        <v>EMPLOYEE EXPENSES</v>
      </c>
      <c r="P2705" s="102" t="s">
        <v>382</v>
      </c>
      <c r="R2705" s="109">
        <f>IFERROR(IF(1*AB2705&gt;0,AB2705,V2705),V2705)</f>
        <v>92.62777777777778</v>
      </c>
      <c r="S2705" s="108"/>
      <c r="T2705" s="101">
        <f>IFERROR(IF(LEFT($G2705,4)="xppm",AD2705/VLOOKUP($G2705,$K$11:$Z$28,T$1,0),IF(LEFT($J2705,1)="E",AD2705/VLOOKUP($J2705,$K$11:$Z$28,T$1,0),AD2705/T$6)),"")</f>
        <v>86.50333333333333</v>
      </c>
      <c r="V2705" s="101">
        <f>IFERROR(IF(LEFT($G2705,4)="xppm",AF2705/VLOOKUP($G2705,$K$11:$Z$28,V$1,0),IF(LEFT($J2705,1)="E",AF2705/VLOOKUP($J2705,$K$11:$Z$28,V$1,0),AF2705/V$6)),"")</f>
        <v>92.62777777777778</v>
      </c>
      <c r="X2705" s="101">
        <f>IFERROR(IF(LEFT($G2705,4)="xppm",AH2705/VLOOKUP($G2705,$K$11:$Z$28,X$1,0),IF(LEFT($J2705,1)="E",AH2705/VLOOKUP($J2705,$K$11:$Z$28,X$1,0),AH2705/X$6)),"")</f>
        <v>29.724999999999998</v>
      </c>
      <c r="Z2705" s="101">
        <f>IFERROR(IF(LEFT($G2705,4)="xppm",AJ2705/VLOOKUP($G2705,$K$11:$Z$28,Z$1,0),IF(LEFT($J2705,1)="E",AJ2705/VLOOKUP($J2705,$K$11:$Z$28,Z$1,0),AJ2705/Z$6)),"")</f>
        <v>1600.8658333333333</v>
      </c>
      <c r="AA2705" s="108"/>
      <c r="AB2705" s="99">
        <f>IFERROR(IF(LEFT($G2705,4)="xppm",AL2705/VLOOKUP($G2705,$K$11:$Z$28,AB$1,0),IF(LEFT($J2705,1)="E",AL2705/VLOOKUP($J2705,$K$11:$AB$28,AB$1,0),AL2705/AB$6)),"")</f>
        <v>0</v>
      </c>
      <c r="AC2705" s="110"/>
      <c r="AD2705" s="14">
        <v>259.51</v>
      </c>
      <c r="AE2705" s="14"/>
      <c r="AF2705" s="14">
        <v>833.65</v>
      </c>
      <c r="AG2705" s="14"/>
      <c r="AH2705" s="14">
        <v>356.7</v>
      </c>
      <c r="AI2705" s="14"/>
      <c r="AJ2705" s="14">
        <v>19210.39</v>
      </c>
      <c r="AK2705" s="65"/>
      <c r="AL2705" s="14">
        <v>0</v>
      </c>
      <c r="AM2705" s="65"/>
      <c r="AN2705" s="25">
        <v>33.86</v>
      </c>
      <c r="AO2705" s="25">
        <v>155.38999999999999</v>
      </c>
      <c r="AP2705" s="25">
        <v>57.02</v>
      </c>
      <c r="AQ2705" s="25">
        <v>33.86</v>
      </c>
      <c r="AR2705" s="25">
        <v>99.11</v>
      </c>
      <c r="AS2705" s="25">
        <v>75.98</v>
      </c>
      <c r="AT2705" s="25">
        <v>246.02</v>
      </c>
      <c r="AU2705" s="25">
        <v>85.34</v>
      </c>
      <c r="AV2705" s="25">
        <v>33.83</v>
      </c>
      <c r="AW2705" s="25">
        <v>173.65</v>
      </c>
      <c r="AX2705" s="25">
        <v>33</v>
      </c>
      <c r="AY2705" s="25">
        <v>52.86</v>
      </c>
      <c r="AZ2705" s="108"/>
      <c r="BA2705" s="10"/>
      <c r="BB2705" s="10"/>
      <c r="BC2705" s="10"/>
      <c r="BD2705" s="10"/>
      <c r="BE2705" s="10"/>
      <c r="BF2705" s="10"/>
      <c r="BG2705" s="10"/>
      <c r="BH2705" s="10"/>
      <c r="BI2705" s="10"/>
      <c r="BJ2705" s="10"/>
      <c r="BK2705" s="10"/>
      <c r="BL2705" s="10"/>
      <c r="BM2705" s="10"/>
      <c r="BN2705" s="10"/>
      <c r="BO2705" s="10"/>
      <c r="BP2705" s="10"/>
      <c r="BQ2705" s="10"/>
      <c r="BR2705" s="10"/>
      <c r="BS2705" s="10"/>
      <c r="BT2705" s="10"/>
      <c r="BU2705" s="10"/>
      <c r="BV2705" s="10"/>
      <c r="BW2705" s="10"/>
      <c r="BX2705" s="10"/>
      <c r="BY2705" s="10"/>
      <c r="BZ2705" s="10"/>
      <c r="CA2705" s="10"/>
      <c r="CB2705" s="10"/>
      <c r="CC2705" s="10"/>
      <c r="CD2705" s="10"/>
      <c r="CE2705" s="10"/>
      <c r="CF2705" s="10"/>
      <c r="CG2705" s="10"/>
      <c r="CH2705" s="10"/>
      <c r="CI2705" s="10"/>
      <c r="CJ2705" s="10"/>
      <c r="CK2705" s="10"/>
      <c r="CL2705" s="10"/>
      <c r="CM2705" s="10"/>
      <c r="CN2705" s="10"/>
      <c r="CO2705" s="10"/>
      <c r="CP2705" s="10"/>
      <c r="CQ2705" s="10"/>
      <c r="CR2705" s="10"/>
      <c r="CS2705" s="10"/>
      <c r="CT2705" s="10"/>
      <c r="CU2705" s="10"/>
      <c r="CV2705" s="10"/>
      <c r="CW2705" s="10"/>
      <c r="CX2705" s="10"/>
      <c r="CY2705" s="10"/>
      <c r="CZ2705" s="10"/>
      <c r="DA2705" s="10"/>
      <c r="DB2705" s="10"/>
      <c r="DC2705" s="10"/>
      <c r="DD2705" s="10"/>
      <c r="DE2705" s="10"/>
      <c r="DF2705" s="10"/>
      <c r="DG2705" s="10"/>
      <c r="DH2705" s="10"/>
      <c r="DI2705" s="10"/>
      <c r="DJ2705" s="10"/>
      <c r="DK2705" s="10"/>
      <c r="DL2705" s="10"/>
      <c r="DM2705" s="10"/>
      <c r="DN2705" s="10"/>
      <c r="DO2705" s="10"/>
      <c r="DP2705" s="10"/>
      <c r="DQ2705" s="10"/>
      <c r="DR2705" s="10"/>
      <c r="DS2705" s="10"/>
    </row>
    <row r="2706" spans="1:123" s="101" customFormat="1" ht="10.95" customHeight="1" x14ac:dyDescent="0.25">
      <c r="A2706" s="75" t="s">
        <v>348</v>
      </c>
      <c r="B2706" s="95" t="str">
        <f t="shared" si="760"/>
        <v>Bud02 2020,6002,'552000',33.6577777777778</v>
      </c>
      <c r="C2706" s="96">
        <f t="shared" si="761"/>
        <v>2020</v>
      </c>
      <c r="D2706" s="96">
        <v>6002</v>
      </c>
      <c r="E2706" s="97">
        <f>IF(LEFT(H2706,1) = "x",H2706,F2706)</f>
        <v>552000</v>
      </c>
      <c r="F2706" s="90">
        <v>552000</v>
      </c>
      <c r="G2706" s="98">
        <f>IF(""="",1,SUBSTITUTE(SUBSTITUTE("","xxp","xpp"),"xppm13","xppm08"))</f>
        <v>1</v>
      </c>
      <c r="H2706" s="98">
        <f>IF(""="",1,"")</f>
        <v>1</v>
      </c>
      <c r="I2706" s="98">
        <f>IF(""="",1,IF(LEFT("",1)&lt;&gt;"E","",1))</f>
        <v>1</v>
      </c>
      <c r="J2706" s="98">
        <f>IF(""="",1,IF(LEFT("",1)="E","",1))</f>
        <v>1</v>
      </c>
      <c r="K2706" s="99" t="s">
        <v>383</v>
      </c>
      <c r="L2706" s="91">
        <v>6002</v>
      </c>
      <c r="M2706" s="100" t="str">
        <f>IF(LEFT($G2706,4)="xppm","*","")</f>
        <v/>
      </c>
      <c r="N2706" s="101" t="str">
        <f>UPPER(TRIM("          OFFICE EXPENSES"))</f>
        <v>OFFICE EXPENSES</v>
      </c>
      <c r="P2706" s="102" t="s">
        <v>370</v>
      </c>
      <c r="R2706" s="109">
        <f>IFERROR(IF(1*AB2706&gt;0,AB2706,V2706),V2706)</f>
        <v>33.657777777777781</v>
      </c>
      <c r="S2706" s="108"/>
      <c r="T2706" s="101">
        <f>IFERROR(IF(LEFT($G2706,4)="xppm",AD2706/VLOOKUP($G2706,$K$11:$Z$28,T$1,0),IF(LEFT($J2706,1)="E",AD2706/VLOOKUP($J2706,$K$11:$Z$28,T$1,0),AD2706/T$6)),"")</f>
        <v>28.753333333333334</v>
      </c>
      <c r="V2706" s="101">
        <f>IFERROR(IF(LEFT($G2706,4)="xppm",AF2706/VLOOKUP($G2706,$K$11:$Z$28,V$1,0),IF(LEFT($J2706,1)="E",AF2706/VLOOKUP($J2706,$K$11:$Z$28,V$1,0),AF2706/V$6)),"")</f>
        <v>33.657777777777781</v>
      </c>
      <c r="X2706" s="101">
        <f>IFERROR(IF(LEFT($G2706,4)="xppm",AH2706/VLOOKUP($G2706,$K$11:$Z$28,X$1,0),IF(LEFT($J2706,1)="E",AH2706/VLOOKUP($J2706,$K$11:$Z$28,X$1,0),AH2706/X$6)),"")</f>
        <v>55.323333333333331</v>
      </c>
      <c r="Z2706" s="101">
        <f>IFERROR(IF(LEFT($G2706,4)="xppm",AJ2706/VLOOKUP($G2706,$K$11:$Z$28,Z$1,0),IF(LEFT($J2706,1)="E",AJ2706/VLOOKUP($J2706,$K$11:$Z$28,Z$1,0),AJ2706/Z$6)),"")</f>
        <v>1.4358333333333333</v>
      </c>
      <c r="AA2706" s="108"/>
      <c r="AB2706" s="99">
        <f>IFERROR(IF(LEFT($G2706,4)="xppm",AL2706/VLOOKUP($G2706,$K$11:$Z$28,AB$1,0),IF(LEFT($J2706,1)="E",AL2706/VLOOKUP($J2706,$K$11:$AB$28,AB$1,0),AL2706/AB$6)),"")</f>
        <v>0</v>
      </c>
      <c r="AC2706" s="110"/>
      <c r="AD2706" s="14">
        <v>86.26</v>
      </c>
      <c r="AE2706" s="14"/>
      <c r="AF2706" s="14">
        <v>302.92</v>
      </c>
      <c r="AG2706" s="14"/>
      <c r="AH2706" s="14">
        <v>663.88</v>
      </c>
      <c r="AI2706" s="14"/>
      <c r="AJ2706" s="14">
        <v>17.23</v>
      </c>
      <c r="AK2706" s="65"/>
      <c r="AL2706" s="14">
        <v>0</v>
      </c>
      <c r="AM2706" s="65"/>
      <c r="AN2706" s="25">
        <v>204.11</v>
      </c>
      <c r="AO2706" s="25">
        <v>32.26</v>
      </c>
      <c r="AP2706" s="25">
        <v>24.83</v>
      </c>
      <c r="AQ2706" s="25">
        <v>20.23</v>
      </c>
      <c r="AR2706" s="25">
        <v>20.23</v>
      </c>
      <c r="AS2706" s="25">
        <v>20.23</v>
      </c>
      <c r="AT2706" s="25">
        <v>20.23</v>
      </c>
      <c r="AU2706" s="25">
        <v>110.64</v>
      </c>
      <c r="AV2706" s="25">
        <v>25.1</v>
      </c>
      <c r="AW2706" s="25">
        <v>42.33</v>
      </c>
      <c r="AX2706" s="25">
        <v>25.1</v>
      </c>
      <c r="AY2706" s="25">
        <v>18.829999999999998</v>
      </c>
      <c r="AZ2706" s="108"/>
      <c r="BA2706" s="10"/>
      <c r="BB2706" s="10"/>
      <c r="BC2706" s="10"/>
      <c r="BD2706" s="10"/>
      <c r="BE2706" s="10"/>
      <c r="BF2706" s="10"/>
      <c r="BG2706" s="10"/>
      <c r="BH2706" s="10"/>
      <c r="BI2706" s="10"/>
      <c r="BJ2706" s="10"/>
      <c r="BK2706" s="10"/>
      <c r="BL2706" s="10"/>
      <c r="BM2706" s="10"/>
      <c r="BN2706" s="10"/>
      <c r="BO2706" s="10"/>
      <c r="BP2706" s="10"/>
      <c r="BQ2706" s="10"/>
      <c r="BR2706" s="10"/>
      <c r="BS2706" s="10"/>
      <c r="BT2706" s="10"/>
      <c r="BU2706" s="10"/>
      <c r="BV2706" s="10"/>
      <c r="BW2706" s="10"/>
      <c r="BX2706" s="10"/>
      <c r="BY2706" s="10"/>
      <c r="BZ2706" s="10"/>
      <c r="CA2706" s="10"/>
      <c r="CB2706" s="10"/>
      <c r="CC2706" s="10"/>
      <c r="CD2706" s="10"/>
      <c r="CE2706" s="10"/>
      <c r="CF2706" s="10"/>
      <c r="CG2706" s="10"/>
      <c r="CH2706" s="10"/>
      <c r="CI2706" s="10"/>
      <c r="CJ2706" s="10"/>
      <c r="CK2706" s="10"/>
      <c r="CL2706" s="10"/>
      <c r="CM2706" s="10"/>
      <c r="CN2706" s="10"/>
      <c r="CO2706" s="10"/>
      <c r="CP2706" s="10"/>
      <c r="CQ2706" s="10"/>
      <c r="CR2706" s="10"/>
      <c r="CS2706" s="10"/>
      <c r="CT2706" s="10"/>
      <c r="CU2706" s="10"/>
      <c r="CV2706" s="10"/>
      <c r="CW2706" s="10"/>
      <c r="CX2706" s="10"/>
      <c r="CY2706" s="10"/>
      <c r="CZ2706" s="10"/>
      <c r="DA2706" s="10"/>
      <c r="DB2706" s="10"/>
      <c r="DC2706" s="10"/>
      <c r="DD2706" s="10"/>
      <c r="DE2706" s="10"/>
      <c r="DF2706" s="10"/>
      <c r="DG2706" s="10"/>
      <c r="DH2706" s="10"/>
      <c r="DI2706" s="10"/>
      <c r="DJ2706" s="10"/>
      <c r="DK2706" s="10"/>
      <c r="DL2706" s="10"/>
      <c r="DM2706" s="10"/>
      <c r="DN2706" s="10"/>
      <c r="DO2706" s="10"/>
      <c r="DP2706" s="10"/>
      <c r="DQ2706" s="10"/>
      <c r="DR2706" s="10"/>
      <c r="DS2706" s="10"/>
    </row>
    <row r="2707" spans="1:123" s="101" customFormat="1" ht="10.95" customHeight="1" x14ac:dyDescent="0.25">
      <c r="A2707" s="75" t="s">
        <v>348</v>
      </c>
      <c r="B2707" s="95" t="str">
        <f t="shared" si="760"/>
        <v>Bud02 2020,6002,'553500',331.054444444444</v>
      </c>
      <c r="C2707" s="96">
        <f t="shared" si="761"/>
        <v>2020</v>
      </c>
      <c r="D2707" s="96">
        <v>6002</v>
      </c>
      <c r="E2707" s="97">
        <f>IF(LEFT(H2707,1) = "x",H2707,F2707)</f>
        <v>553500</v>
      </c>
      <c r="F2707" s="90">
        <v>553500</v>
      </c>
      <c r="G2707" s="98">
        <f>IF(""="",1,SUBSTITUTE(SUBSTITUTE("","xxp","xpp"),"xppm13","xppm08"))</f>
        <v>1</v>
      </c>
      <c r="H2707" s="98">
        <f>IF(""="",1,"")</f>
        <v>1</v>
      </c>
      <c r="I2707" s="98">
        <f>IF(""="",1,IF(LEFT("",1)&lt;&gt;"E","",1))</f>
        <v>1</v>
      </c>
      <c r="J2707" s="98">
        <f>IF(""="",1,IF(LEFT("",1)="E","",1))</f>
        <v>1</v>
      </c>
      <c r="K2707" s="99" t="s">
        <v>384</v>
      </c>
      <c r="L2707" s="91">
        <v>6002</v>
      </c>
      <c r="M2707" s="100" t="str">
        <f>IF(LEFT($G2707,4)="xppm","*","")</f>
        <v/>
      </c>
      <c r="N2707" s="101" t="str">
        <f>UPPER(TRIM("          TELEPHONE/CELL PHONE"))</f>
        <v>TELEPHONE/CELL PHONE</v>
      </c>
      <c r="P2707" s="102" t="s">
        <v>370</v>
      </c>
      <c r="R2707" s="109">
        <f>IFERROR(IF(1*AB2707&gt;0,AB2707,V2707),V2707)</f>
        <v>331.05444444444441</v>
      </c>
      <c r="S2707" s="108"/>
      <c r="T2707" s="101">
        <f>IFERROR(IF(LEFT($G2707,4)="xppm",AD2707/VLOOKUP($G2707,$K$11:$Z$28,T$1,0),IF(LEFT($J2707,1)="E",AD2707/VLOOKUP($J2707,$K$11:$Z$28,T$1,0),AD2707/T$6)),"")</f>
        <v>242.00333333333333</v>
      </c>
      <c r="V2707" s="101">
        <f>IFERROR(IF(LEFT($G2707,4)="xppm",AF2707/VLOOKUP($G2707,$K$11:$Z$28,V$1,0),IF(LEFT($J2707,1)="E",AF2707/VLOOKUP($J2707,$K$11:$Z$28,V$1,0),AF2707/V$6)),"")</f>
        <v>331.05444444444441</v>
      </c>
      <c r="X2707" s="101">
        <f>IFERROR(IF(LEFT($G2707,4)="xppm",AH2707/VLOOKUP($G2707,$K$11:$Z$28,X$1,0),IF(LEFT($J2707,1)="E",AH2707/VLOOKUP($J2707,$K$11:$Z$28,X$1,0),AH2707/X$6)),"")</f>
        <v>253.97749999999999</v>
      </c>
      <c r="Z2707" s="101">
        <f>IFERROR(IF(LEFT($G2707,4)="xppm",AJ2707/VLOOKUP($G2707,$K$11:$Z$28,Z$1,0),IF(LEFT($J2707,1)="E",AJ2707/VLOOKUP($J2707,$K$11:$Z$28,Z$1,0),AJ2707/Z$6)),"")</f>
        <v>464.556333</v>
      </c>
      <c r="AA2707" s="108"/>
      <c r="AB2707" s="99">
        <f>IFERROR(IF(LEFT($G2707,4)="xppm",AL2707/VLOOKUP($G2707,$K$11:$Z$28,AB$1,0),IF(LEFT($J2707,1)="E",AL2707/VLOOKUP($J2707,$K$11:$AB$28,AB$1,0),AL2707/AB$6)),"")</f>
        <v>0</v>
      </c>
      <c r="AC2707" s="110"/>
      <c r="AD2707" s="14">
        <v>726.01</v>
      </c>
      <c r="AE2707" s="14"/>
      <c r="AF2707" s="14">
        <v>2979.49</v>
      </c>
      <c r="AG2707" s="14"/>
      <c r="AH2707" s="14">
        <v>3047.73</v>
      </c>
      <c r="AI2707" s="14"/>
      <c r="AJ2707" s="14">
        <v>5574.6759959999999</v>
      </c>
      <c r="AK2707" s="65"/>
      <c r="AL2707" s="14">
        <v>0</v>
      </c>
      <c r="AM2707" s="65"/>
      <c r="AN2707" s="25">
        <v>261.20999999999998</v>
      </c>
      <c r="AO2707" s="25">
        <v>621.92999999999995</v>
      </c>
      <c r="AP2707" s="25">
        <v>697.57</v>
      </c>
      <c r="AQ2707" s="25">
        <v>243.18</v>
      </c>
      <c r="AR2707" s="25">
        <v>741.34</v>
      </c>
      <c r="AS2707" s="25">
        <v>500.35</v>
      </c>
      <c r="AT2707" s="25">
        <v>247.3</v>
      </c>
      <c r="AU2707" s="25">
        <v>262.98</v>
      </c>
      <c r="AV2707" s="25">
        <v>258.33</v>
      </c>
      <c r="AW2707" s="25">
        <v>247.98</v>
      </c>
      <c r="AX2707" s="25">
        <v>233</v>
      </c>
      <c r="AY2707" s="25">
        <v>245.03</v>
      </c>
      <c r="AZ2707" s="108"/>
      <c r="BA2707" s="10"/>
      <c r="BB2707" s="10"/>
      <c r="BC2707" s="10"/>
      <c r="BD2707" s="10"/>
      <c r="BE2707" s="10"/>
      <c r="BF2707" s="10"/>
      <c r="BG2707" s="10"/>
      <c r="BH2707" s="10"/>
      <c r="BI2707" s="10"/>
      <c r="BJ2707" s="10"/>
      <c r="BK2707" s="10"/>
      <c r="BL2707" s="10"/>
      <c r="BM2707" s="10"/>
      <c r="BN2707" s="10"/>
      <c r="BO2707" s="10"/>
      <c r="BP2707" s="10"/>
      <c r="BQ2707" s="10"/>
      <c r="BR2707" s="10"/>
      <c r="BS2707" s="10"/>
      <c r="BT2707" s="10"/>
      <c r="BU2707" s="10"/>
      <c r="BV2707" s="10"/>
      <c r="BW2707" s="10"/>
      <c r="BX2707" s="10"/>
      <c r="BY2707" s="10"/>
      <c r="BZ2707" s="10"/>
      <c r="CA2707" s="10"/>
      <c r="CB2707" s="10"/>
      <c r="CC2707" s="10"/>
      <c r="CD2707" s="10"/>
      <c r="CE2707" s="10"/>
      <c r="CF2707" s="10"/>
      <c r="CG2707" s="10"/>
      <c r="CH2707" s="10"/>
      <c r="CI2707" s="10"/>
      <c r="CJ2707" s="10"/>
      <c r="CK2707" s="10"/>
      <c r="CL2707" s="10"/>
      <c r="CM2707" s="10"/>
      <c r="CN2707" s="10"/>
      <c r="CO2707" s="10"/>
      <c r="CP2707" s="10"/>
      <c r="CQ2707" s="10"/>
      <c r="CR2707" s="10"/>
      <c r="CS2707" s="10"/>
      <c r="CT2707" s="10"/>
      <c r="CU2707" s="10"/>
      <c r="CV2707" s="10"/>
      <c r="CW2707" s="10"/>
      <c r="CX2707" s="10"/>
      <c r="CY2707" s="10"/>
      <c r="CZ2707" s="10"/>
      <c r="DA2707" s="10"/>
      <c r="DB2707" s="10"/>
      <c r="DC2707" s="10"/>
      <c r="DD2707" s="10"/>
      <c r="DE2707" s="10"/>
      <c r="DF2707" s="10"/>
      <c r="DG2707" s="10"/>
      <c r="DH2707" s="10"/>
      <c r="DI2707" s="10"/>
      <c r="DJ2707" s="10"/>
      <c r="DK2707" s="10"/>
      <c r="DL2707" s="10"/>
      <c r="DM2707" s="10"/>
      <c r="DN2707" s="10"/>
      <c r="DO2707" s="10"/>
      <c r="DP2707" s="10"/>
      <c r="DQ2707" s="10"/>
      <c r="DR2707" s="10"/>
      <c r="DS2707" s="10"/>
    </row>
    <row r="2708" spans="1:123" s="101" customFormat="1" ht="10.95" customHeight="1" x14ac:dyDescent="0.25">
      <c r="A2708" s="75" t="s">
        <v>348</v>
      </c>
      <c r="B2708" s="95" t="str">
        <f t="shared" si="760"/>
        <v>Bud02 2020,6002,'555000',0</v>
      </c>
      <c r="C2708" s="96">
        <f t="shared" si="761"/>
        <v>2020</v>
      </c>
      <c r="D2708" s="96">
        <v>6002</v>
      </c>
      <c r="E2708" s="97">
        <f>IF(LEFT(H2708,1) = "x",H2708,F2708)</f>
        <v>555000</v>
      </c>
      <c r="F2708" s="90">
        <v>555000</v>
      </c>
      <c r="G2708" s="98">
        <f>IF(""="",1,SUBSTITUTE(SUBSTITUTE("","xxp","xpp"),"xppm13","xppm08"))</f>
        <v>1</v>
      </c>
      <c r="H2708" s="98">
        <f>IF(""="",1,"")</f>
        <v>1</v>
      </c>
      <c r="I2708" s="98">
        <f>IF(""="",1,IF(LEFT("",1)&lt;&gt;"E","",1))</f>
        <v>1</v>
      </c>
      <c r="J2708" s="98">
        <f>IF(""="",1,IF(LEFT("",1)="E","",1))</f>
        <v>1</v>
      </c>
      <c r="K2708" s="99" t="s">
        <v>385</v>
      </c>
      <c r="L2708" s="91">
        <v>6002</v>
      </c>
      <c r="M2708" s="100" t="str">
        <f>IF(LEFT($G2708,4)="xppm","*","")</f>
        <v/>
      </c>
      <c r="N2708" s="101" t="str">
        <f>UPPER(TRIM("          DONATIONS"))</f>
        <v>DONATIONS</v>
      </c>
      <c r="P2708" s="102" t="s">
        <v>386</v>
      </c>
      <c r="R2708" s="109">
        <f>IFERROR(IF(1*AB2708&gt;0,AB2708,V2708),V2708)</f>
        <v>0</v>
      </c>
      <c r="S2708" s="108"/>
      <c r="T2708" s="101">
        <f>IFERROR(IF(LEFT($G2708,4)="xppm",AD2708/VLOOKUP($G2708,$K$11:$Z$28,T$1,0),IF(LEFT($J2708,1)="E",AD2708/VLOOKUP($J2708,$K$11:$Z$28,T$1,0),AD2708/T$6)),"")</f>
        <v>0</v>
      </c>
      <c r="V2708" s="101">
        <f>IFERROR(IF(LEFT($G2708,4)="xppm",AF2708/VLOOKUP($G2708,$K$11:$Z$28,V$1,0),IF(LEFT($J2708,1)="E",AF2708/VLOOKUP($J2708,$K$11:$Z$28,V$1,0),AF2708/V$6)),"")</f>
        <v>0</v>
      </c>
      <c r="X2708" s="101">
        <f>IFERROR(IF(LEFT($G2708,4)="xppm",AH2708/VLOOKUP($G2708,$K$11:$Z$28,X$1,0),IF(LEFT($J2708,1)="E",AH2708/VLOOKUP($J2708,$K$11:$Z$28,X$1,0),AH2708/X$6)),"")</f>
        <v>3.2075</v>
      </c>
      <c r="Z2708" s="101">
        <f>IFERROR(IF(LEFT($G2708,4)="xppm",AJ2708/VLOOKUP($G2708,$K$11:$Z$28,Z$1,0),IF(LEFT($J2708,1)="E",AJ2708/VLOOKUP($J2708,$K$11:$Z$28,Z$1,0),AJ2708/Z$6)),"")</f>
        <v>12.83</v>
      </c>
      <c r="AA2708" s="108"/>
      <c r="AB2708" s="99">
        <f>IFERROR(IF(LEFT($G2708,4)="xppm",AL2708/VLOOKUP($G2708,$K$11:$Z$28,AB$1,0),IF(LEFT($J2708,1)="E",AL2708/VLOOKUP($J2708,$K$11:$AB$28,AB$1,0),AL2708/AB$6)),"")</f>
        <v>0</v>
      </c>
      <c r="AC2708" s="110"/>
      <c r="AD2708" s="14">
        <v>0</v>
      </c>
      <c r="AE2708" s="14"/>
      <c r="AF2708" s="14">
        <v>0</v>
      </c>
      <c r="AG2708" s="14"/>
      <c r="AH2708" s="14">
        <v>38.49</v>
      </c>
      <c r="AI2708" s="14"/>
      <c r="AJ2708" s="14">
        <v>153.96</v>
      </c>
      <c r="AK2708" s="65"/>
      <c r="AL2708" s="14">
        <v>0</v>
      </c>
      <c r="AM2708" s="65"/>
      <c r="AN2708" s="25">
        <v>0</v>
      </c>
      <c r="AO2708" s="25">
        <v>0</v>
      </c>
      <c r="AP2708" s="25">
        <v>0</v>
      </c>
      <c r="AQ2708" s="25">
        <v>0</v>
      </c>
      <c r="AR2708" s="25">
        <v>0</v>
      </c>
      <c r="AS2708" s="25">
        <v>0</v>
      </c>
      <c r="AT2708" s="25">
        <v>0</v>
      </c>
      <c r="AU2708" s="25">
        <v>0</v>
      </c>
      <c r="AV2708" s="25">
        <v>0</v>
      </c>
      <c r="AW2708" s="25">
        <v>0</v>
      </c>
      <c r="AX2708" s="25">
        <v>0</v>
      </c>
      <c r="AY2708" s="25">
        <v>0</v>
      </c>
      <c r="AZ2708" s="108"/>
      <c r="BA2708" s="10"/>
      <c r="BB2708" s="10"/>
      <c r="BC2708" s="10"/>
      <c r="BD2708" s="10"/>
      <c r="BE2708" s="10"/>
      <c r="BF2708" s="10"/>
      <c r="BG2708" s="10"/>
      <c r="BH2708" s="10"/>
      <c r="BI2708" s="10"/>
      <c r="BJ2708" s="10"/>
      <c r="BK2708" s="10"/>
      <c r="BL2708" s="10"/>
      <c r="BM2708" s="10"/>
      <c r="BN2708" s="10"/>
      <c r="BO2708" s="10"/>
      <c r="BP2708" s="10"/>
      <c r="BQ2708" s="10"/>
      <c r="BR2708" s="10"/>
      <c r="BS2708" s="10"/>
      <c r="BT2708" s="10"/>
      <c r="BU2708" s="10"/>
      <c r="BV2708" s="10"/>
      <c r="BW2708" s="10"/>
      <c r="BX2708" s="10"/>
      <c r="BY2708" s="10"/>
      <c r="BZ2708" s="10"/>
      <c r="CA2708" s="10"/>
      <c r="CB2708" s="10"/>
      <c r="CC2708" s="10"/>
      <c r="CD2708" s="10"/>
      <c r="CE2708" s="10"/>
      <c r="CF2708" s="10"/>
      <c r="CG2708" s="10"/>
      <c r="CH2708" s="10"/>
      <c r="CI2708" s="10"/>
      <c r="CJ2708" s="10"/>
      <c r="CK2708" s="10"/>
      <c r="CL2708" s="10"/>
      <c r="CM2708" s="10"/>
      <c r="CN2708" s="10"/>
      <c r="CO2708" s="10"/>
      <c r="CP2708" s="10"/>
      <c r="CQ2708" s="10"/>
      <c r="CR2708" s="10"/>
      <c r="CS2708" s="10"/>
      <c r="CT2708" s="10"/>
      <c r="CU2708" s="10"/>
      <c r="CV2708" s="10"/>
      <c r="CW2708" s="10"/>
      <c r="CX2708" s="10"/>
      <c r="CY2708" s="10"/>
      <c r="CZ2708" s="10"/>
      <c r="DA2708" s="10"/>
      <c r="DB2708" s="10"/>
      <c r="DC2708" s="10"/>
      <c r="DD2708" s="10"/>
      <c r="DE2708" s="10"/>
      <c r="DF2708" s="10"/>
      <c r="DG2708" s="10"/>
      <c r="DH2708" s="10"/>
      <c r="DI2708" s="10"/>
      <c r="DJ2708" s="10"/>
      <c r="DK2708" s="10"/>
      <c r="DL2708" s="10"/>
      <c r="DM2708" s="10"/>
      <c r="DN2708" s="10"/>
      <c r="DO2708" s="10"/>
      <c r="DP2708" s="10"/>
      <c r="DQ2708" s="10"/>
      <c r="DR2708" s="10"/>
      <c r="DS2708" s="10"/>
    </row>
    <row r="2709" spans="1:123" s="101" customFormat="1" ht="10.95" customHeight="1" x14ac:dyDescent="0.25">
      <c r="A2709" s="75" t="s">
        <v>348</v>
      </c>
      <c r="B2709" s="95" t="str">
        <f t="shared" si="760"/>
        <v>Bud02 2020,6002,'xga001',5.10060407411246E-05</v>
      </c>
      <c r="C2709" s="96">
        <f t="shared" si="761"/>
        <v>2020</v>
      </c>
      <c r="D2709" s="96">
        <v>6002</v>
      </c>
      <c r="E2709" s="97" t="str">
        <f>IF(LEFT(H2709,1) = "x",H2709,F2709)</f>
        <v>xga001</v>
      </c>
      <c r="F2709" s="90">
        <v>555500</v>
      </c>
      <c r="G2709" s="98">
        <f>IF(""="",1,SUBSTITUTE(SUBSTITUTE("","xxp","xpp"),"xppm13","xppm08"))</f>
        <v>1</v>
      </c>
      <c r="H2709" s="98" t="str">
        <f>IF("xga001"="",1,"xga001")</f>
        <v>xga001</v>
      </c>
      <c r="I2709" s="98">
        <f>IF("E1z"="",1,IF(LEFT("E1z",1)&lt;&gt;"E","E1z",1))</f>
        <v>1</v>
      </c>
      <c r="J2709" s="98" t="str">
        <f>IF("E1z"="",1,IF(LEFT("E1z",1)="E","E1z",1))</f>
        <v>E1z</v>
      </c>
      <c r="K2709" s="99" t="s">
        <v>387</v>
      </c>
      <c r="L2709" s="91">
        <v>6002</v>
      </c>
      <c r="M2709" s="100" t="str">
        <f>IF(LEFT($G2709,4)="xppm","*","")</f>
        <v/>
      </c>
      <c r="N2709" s="101" t="str">
        <f>UPPER(TRIM("          BAD DEBT"))</f>
        <v>BAD DEBT</v>
      </c>
      <c r="P2709" s="102" t="s">
        <v>388</v>
      </c>
      <c r="R2709" s="109">
        <f>IFERROR(IF(1*AB2709&gt;0,AB2709,V2709),V2709)</f>
        <v>5.1006040741124632E-5</v>
      </c>
      <c r="S2709" s="108"/>
      <c r="T2709" s="101">
        <f>IFERROR(IF(LEFT($G2709,4)="xppm",AD2709/VLOOKUP($G2709,$K$11:$Z$28,T$1,0),IF(LEFT($J2709,1)="E",AD2709/VLOOKUP($J2709,$K$11:$Z$28,T$1,0),AD2709/T$6)),"")</f>
        <v>5.0569459142850282E-5</v>
      </c>
      <c r="V2709" s="101">
        <f>IFERROR(IF(LEFT($G2709,4)="xppm",AF2709/VLOOKUP($G2709,$K$11:$Z$28,V$1,0),IF(LEFT($J2709,1)="E",AF2709/VLOOKUP($J2709,$K$11:$Z$28,V$1,0),AF2709/V$6)),"")</f>
        <v>5.1006040741124632E-5</v>
      </c>
      <c r="X2709" s="101">
        <f>IFERROR(IF(LEFT($G2709,4)="xppm",AH2709/VLOOKUP($G2709,$K$11:$Z$28,X$1,0),IF(LEFT($J2709,1)="E",AH2709/VLOOKUP($J2709,$K$11:$Z$28,X$1,0),AH2709/X$6)),"")</f>
        <v>2.2720200182002416E-5</v>
      </c>
      <c r="Z2709" s="101">
        <f>IFERROR(IF(LEFT($G2709,4)="xppm",AJ2709/VLOOKUP($G2709,$K$11:$Z$28,Z$1,0),IF(LEFT($J2709,1)="E",AJ2709/VLOOKUP($J2709,$K$11:$Z$28,Z$1,0),AJ2709/Z$6)),"")</f>
        <v>5.1397082744379283E-5</v>
      </c>
      <c r="AA2709" s="108"/>
      <c r="AB2709" s="99" t="str">
        <f>IFERROR(IF(LEFT($G2709,4)="xppm",AL2709/VLOOKUP($G2709,$K$11:$Z$28,AB$1,0),IF(LEFT($J2709,1)="E",AL2709/VLOOKUP($J2709,$K$11:$AB$28,AB$1,0),AL2709/AB$6)),"")</f>
        <v/>
      </c>
      <c r="AC2709" s="110"/>
      <c r="AD2709" s="14">
        <v>5605.09</v>
      </c>
      <c r="AE2709" s="14"/>
      <c r="AF2709" s="14">
        <v>17003.05</v>
      </c>
      <c r="AG2709" s="14"/>
      <c r="AH2709" s="14">
        <v>8238.7800000000007</v>
      </c>
      <c r="AI2709" s="14"/>
      <c r="AJ2709" s="14">
        <v>21684.011999999999</v>
      </c>
      <c r="AK2709" s="65"/>
      <c r="AL2709" s="14">
        <v>0</v>
      </c>
      <c r="AM2709" s="65"/>
      <c r="AN2709" s="25">
        <v>1585.53</v>
      </c>
      <c r="AO2709" s="25">
        <v>835.96</v>
      </c>
      <c r="AP2709" s="25">
        <v>1924.87</v>
      </c>
      <c r="AQ2709" s="25">
        <v>1700.03</v>
      </c>
      <c r="AR2709" s="25">
        <v>1895.09</v>
      </c>
      <c r="AS2709" s="25">
        <v>1819.52</v>
      </c>
      <c r="AT2709" s="25">
        <v>1898.61</v>
      </c>
      <c r="AU2709" s="25">
        <v>2092.41</v>
      </c>
      <c r="AV2709" s="25">
        <v>1992.3</v>
      </c>
      <c r="AW2709" s="25">
        <v>1985.49</v>
      </c>
      <c r="AX2709" s="25">
        <v>1871.35</v>
      </c>
      <c r="AY2709" s="25">
        <v>1748.25</v>
      </c>
      <c r="AZ2709" s="108"/>
      <c r="BA2709" s="10"/>
      <c r="BB2709" s="10"/>
      <c r="BC2709" s="10"/>
      <c r="BD2709" s="10"/>
      <c r="BE2709" s="10"/>
      <c r="BF2709" s="10"/>
      <c r="BG2709" s="10"/>
      <c r="BH2709" s="10"/>
      <c r="BI2709" s="10"/>
      <c r="BJ2709" s="10"/>
      <c r="BK2709" s="10"/>
      <c r="BL2709" s="10"/>
      <c r="BM2709" s="10"/>
      <c r="BN2709" s="10"/>
      <c r="BO2709" s="10"/>
      <c r="BP2709" s="10"/>
      <c r="BQ2709" s="10"/>
      <c r="BR2709" s="10"/>
      <c r="BS2709" s="10"/>
      <c r="BT2709" s="10"/>
      <c r="BU2709" s="10"/>
      <c r="BV2709" s="10"/>
      <c r="BW2709" s="10"/>
      <c r="BX2709" s="10"/>
      <c r="BY2709" s="10"/>
      <c r="BZ2709" s="10"/>
      <c r="CA2709" s="10"/>
      <c r="CB2709" s="10"/>
      <c r="CC2709" s="10"/>
      <c r="CD2709" s="10"/>
      <c r="CE2709" s="10"/>
      <c r="CF2709" s="10"/>
      <c r="CG2709" s="10"/>
      <c r="CH2709" s="10"/>
      <c r="CI2709" s="10"/>
      <c r="CJ2709" s="10"/>
      <c r="CK2709" s="10"/>
      <c r="CL2709" s="10"/>
      <c r="CM2709" s="10"/>
      <c r="CN2709" s="10"/>
      <c r="CO2709" s="10"/>
      <c r="CP2709" s="10"/>
      <c r="CQ2709" s="10"/>
      <c r="CR2709" s="10"/>
      <c r="CS2709" s="10"/>
      <c r="CT2709" s="10"/>
      <c r="CU2709" s="10"/>
      <c r="CV2709" s="10"/>
      <c r="CW2709" s="10"/>
      <c r="CX2709" s="10"/>
      <c r="CY2709" s="10"/>
      <c r="CZ2709" s="10"/>
      <c r="DA2709" s="10"/>
      <c r="DB2709" s="10"/>
      <c r="DC2709" s="10"/>
      <c r="DD2709" s="10"/>
      <c r="DE2709" s="10"/>
      <c r="DF2709" s="10"/>
      <c r="DG2709" s="10"/>
      <c r="DH2709" s="10"/>
      <c r="DI2709" s="10"/>
      <c r="DJ2709" s="10"/>
      <c r="DK2709" s="10"/>
      <c r="DL2709" s="10"/>
      <c r="DM2709" s="10"/>
      <c r="DN2709" s="10"/>
      <c r="DO2709" s="10"/>
      <c r="DP2709" s="10"/>
      <c r="DQ2709" s="10"/>
      <c r="DR2709" s="10"/>
      <c r="DS2709" s="10"/>
    </row>
    <row r="2710" spans="1:123" s="101" customFormat="1" ht="10.95" customHeight="1" x14ac:dyDescent="0.25">
      <c r="A2710" s="75" t="s">
        <v>348</v>
      </c>
      <c r="B2710" s="95" t="str">
        <f t="shared" si="760"/>
        <v>Bud02 2020,6002,'556000',40.6666666666667</v>
      </c>
      <c r="C2710" s="96">
        <f t="shared" si="761"/>
        <v>2020</v>
      </c>
      <c r="D2710" s="96">
        <v>6002</v>
      </c>
      <c r="E2710" s="97">
        <f>IF(LEFT(H2710,1) = "x",H2710,F2710)</f>
        <v>556000</v>
      </c>
      <c r="F2710" s="90">
        <v>556000</v>
      </c>
      <c r="G2710" s="98">
        <f>IF(""="",1,SUBSTITUTE(SUBSTITUTE("","xxp","xpp"),"xppm13","xppm08"))</f>
        <v>1</v>
      </c>
      <c r="H2710" s="98">
        <f>IF(""="",1,"")</f>
        <v>1</v>
      </c>
      <c r="I2710" s="98">
        <f>IF(""="",1,IF(LEFT("",1)&lt;&gt;"E","",1))</f>
        <v>1</v>
      </c>
      <c r="J2710" s="98">
        <f>IF(""="",1,IF(LEFT("",1)="E","",1))</f>
        <v>1</v>
      </c>
      <c r="K2710" s="99" t="s">
        <v>389</v>
      </c>
      <c r="L2710" s="91">
        <v>6002</v>
      </c>
      <c r="M2710" s="100" t="str">
        <f>IF(LEFT($G2710,4)="xppm","*","")</f>
        <v/>
      </c>
      <c r="N2710" s="101" t="str">
        <f>UPPER(TRIM("          MEDICAID BED TAX"))</f>
        <v>MEDICAID BED TAX</v>
      </c>
      <c r="P2710" s="102" t="s">
        <v>356</v>
      </c>
      <c r="R2710" s="109">
        <f>IFERROR(IF(1*AB2710&gt;0,AB2710,V2710),V2710)</f>
        <v>40.666666666666664</v>
      </c>
      <c r="S2710" s="108"/>
      <c r="T2710" s="101">
        <f>IFERROR(IF(LEFT($G2710,4)="xppm",AD2710/VLOOKUP($G2710,$K$11:$Z$28,T$1,0),IF(LEFT($J2710,1)="E",AD2710/VLOOKUP($J2710,$K$11:$Z$28,T$1,0),AD2710/T$6)),"")</f>
        <v>0</v>
      </c>
      <c r="V2710" s="101">
        <f>IFERROR(IF(LEFT($G2710,4)="xppm",AF2710/VLOOKUP($G2710,$K$11:$Z$28,V$1,0),IF(LEFT($J2710,1)="E",AF2710/VLOOKUP($J2710,$K$11:$Z$28,V$1,0),AF2710/V$6)),"")</f>
        <v>40.666666666666664</v>
      </c>
      <c r="X2710" s="101">
        <f>IFERROR(IF(LEFT($G2710,4)="xppm",AH2710/VLOOKUP($G2710,$K$11:$Z$28,X$1,0),IF(LEFT($J2710,1)="E",AH2710/VLOOKUP($J2710,$K$11:$Z$28,X$1,0),AH2710/X$6)),"")</f>
        <v>0</v>
      </c>
      <c r="Z2710" s="101">
        <f>IFERROR(IF(LEFT($G2710,4)="xppm",AJ2710/VLOOKUP($G2710,$K$11:$Z$28,Z$1,0),IF(LEFT($J2710,1)="E",AJ2710/VLOOKUP($J2710,$K$11:$Z$28,Z$1,0),AJ2710/Z$6)),"")</f>
        <v>0</v>
      </c>
      <c r="AA2710" s="108"/>
      <c r="AB2710" s="99">
        <f>IFERROR(IF(LEFT($G2710,4)="xppm",AL2710/VLOOKUP($G2710,$K$11:$Z$28,AB$1,0),IF(LEFT($J2710,1)="E",AL2710/VLOOKUP($J2710,$K$11:$AB$28,AB$1,0),AL2710/AB$6)),"")</f>
        <v>0</v>
      </c>
      <c r="AC2710" s="110"/>
      <c r="AD2710" s="14">
        <v>0</v>
      </c>
      <c r="AE2710" s="14"/>
      <c r="AF2710" s="14">
        <v>366</v>
      </c>
      <c r="AG2710" s="14"/>
      <c r="AH2710" s="14"/>
      <c r="AI2710" s="14"/>
      <c r="AJ2710" s="14">
        <v>0</v>
      </c>
      <c r="AK2710" s="65"/>
      <c r="AL2710" s="14">
        <v>0</v>
      </c>
      <c r="AM2710" s="65"/>
      <c r="AN2710" s="25"/>
      <c r="AO2710" s="25"/>
      <c r="AP2710" s="25"/>
      <c r="AQ2710" s="25">
        <v>366</v>
      </c>
      <c r="AR2710" s="25">
        <v>0</v>
      </c>
      <c r="AS2710" s="25">
        <v>0</v>
      </c>
      <c r="AT2710" s="25">
        <v>0</v>
      </c>
      <c r="AU2710" s="25">
        <v>0</v>
      </c>
      <c r="AV2710" s="25">
        <v>0</v>
      </c>
      <c r="AW2710" s="25">
        <v>0</v>
      </c>
      <c r="AX2710" s="25">
        <v>0</v>
      </c>
      <c r="AY2710" s="25">
        <v>0</v>
      </c>
      <c r="AZ2710" s="108"/>
      <c r="BA2710" s="10"/>
      <c r="BB2710" s="10"/>
      <c r="BC2710" s="10"/>
      <c r="BD2710" s="10"/>
      <c r="BE2710" s="10"/>
      <c r="BF2710" s="10"/>
      <c r="BG2710" s="10"/>
      <c r="BH2710" s="10"/>
      <c r="BI2710" s="10"/>
      <c r="BJ2710" s="10"/>
      <c r="BK2710" s="10"/>
      <c r="BL2710" s="10"/>
      <c r="BM2710" s="10"/>
      <c r="BN2710" s="10"/>
      <c r="BO2710" s="10"/>
      <c r="BP2710" s="10"/>
      <c r="BQ2710" s="10"/>
      <c r="BR2710" s="10"/>
      <c r="BS2710" s="10"/>
      <c r="BT2710" s="10"/>
      <c r="BU2710" s="10"/>
      <c r="BV2710" s="10"/>
      <c r="BW2710" s="10"/>
      <c r="BX2710" s="10"/>
      <c r="BY2710" s="10"/>
      <c r="BZ2710" s="10"/>
      <c r="CA2710" s="10"/>
      <c r="CB2710" s="10"/>
      <c r="CC2710" s="10"/>
      <c r="CD2710" s="10"/>
      <c r="CE2710" s="10"/>
      <c r="CF2710" s="10"/>
      <c r="CG2710" s="10"/>
      <c r="CH2710" s="10"/>
      <c r="CI2710" s="10"/>
      <c r="CJ2710" s="10"/>
      <c r="CK2710" s="10"/>
      <c r="CL2710" s="10"/>
      <c r="CM2710" s="10"/>
      <c r="CN2710" s="10"/>
      <c r="CO2710" s="10"/>
      <c r="CP2710" s="10"/>
      <c r="CQ2710" s="10"/>
      <c r="CR2710" s="10"/>
      <c r="CS2710" s="10"/>
      <c r="CT2710" s="10"/>
      <c r="CU2710" s="10"/>
      <c r="CV2710" s="10"/>
      <c r="CW2710" s="10"/>
      <c r="CX2710" s="10"/>
      <c r="CY2710" s="10"/>
      <c r="CZ2710" s="10"/>
      <c r="DA2710" s="10"/>
      <c r="DB2710" s="10"/>
      <c r="DC2710" s="10"/>
      <c r="DD2710" s="10"/>
      <c r="DE2710" s="10"/>
      <c r="DF2710" s="10"/>
      <c r="DG2710" s="10"/>
      <c r="DH2710" s="10"/>
      <c r="DI2710" s="10"/>
      <c r="DJ2710" s="10"/>
      <c r="DK2710" s="10"/>
      <c r="DL2710" s="10"/>
      <c r="DM2710" s="10"/>
      <c r="DN2710" s="10"/>
      <c r="DO2710" s="10"/>
      <c r="DP2710" s="10"/>
      <c r="DQ2710" s="10"/>
      <c r="DR2710" s="10"/>
      <c r="DS2710" s="10"/>
    </row>
    <row r="2711" spans="1:123" ht="4.05" customHeight="1" x14ac:dyDescent="0.25">
      <c r="A2711" s="75" t="s">
        <v>348</v>
      </c>
      <c r="E2711" s="111"/>
      <c r="F2711" s="112"/>
      <c r="T2711" s="25"/>
      <c r="U2711" s="25"/>
      <c r="V2711" s="25"/>
      <c r="W2711" s="25"/>
      <c r="X2711" s="25"/>
      <c r="Y2711" s="25"/>
      <c r="Z2711" s="25"/>
      <c r="AA2711" s="25"/>
      <c r="AB2711" s="14"/>
      <c r="AC2711" s="14"/>
    </row>
    <row r="2712" spans="1:123" s="86" customFormat="1" ht="15" customHeight="1" x14ac:dyDescent="0.25">
      <c r="A2712" s="75" t="s">
        <v>348</v>
      </c>
      <c r="B2712" s="80"/>
      <c r="C2712" s="80"/>
      <c r="D2712" s="80"/>
      <c r="E2712" s="81"/>
      <c r="F2712" s="82"/>
      <c r="G2712" s="81"/>
      <c r="H2712" s="81"/>
      <c r="I2712" s="81"/>
      <c r="J2712" s="81"/>
      <c r="K2712" s="81"/>
      <c r="L2712" s="83">
        <f>L2713</f>
        <v>6002</v>
      </c>
      <c r="M2712" s="84" t="s">
        <v>390</v>
      </c>
      <c r="N2712" s="84"/>
      <c r="O2712" s="84"/>
      <c r="P2712" s="84"/>
      <c r="Q2712" s="84"/>
      <c r="R2712" s="84"/>
      <c r="S2712" s="84"/>
      <c r="T2712" s="84"/>
      <c r="U2712" s="84"/>
      <c r="V2712" s="84"/>
      <c r="W2712" s="84"/>
      <c r="X2712" s="84"/>
      <c r="Y2712" s="84"/>
      <c r="Z2712" s="84"/>
      <c r="AA2712" s="84"/>
      <c r="AB2712" s="81"/>
      <c r="AC2712" s="81"/>
      <c r="AD2712" s="14"/>
      <c r="AE2712" s="14"/>
      <c r="AF2712" s="14"/>
      <c r="AG2712" s="14"/>
      <c r="AH2712" s="14"/>
      <c r="AI2712" s="14"/>
      <c r="AJ2712" s="14"/>
      <c r="AK2712" s="14"/>
      <c r="AL2712" s="14"/>
      <c r="AM2712" s="14"/>
      <c r="AN2712" s="85"/>
      <c r="AO2712" s="85"/>
      <c r="AP2712" s="85"/>
      <c r="AQ2712" s="85"/>
      <c r="AR2712" s="85"/>
      <c r="AS2712" s="85"/>
      <c r="AT2712" s="85"/>
      <c r="AU2712" s="85"/>
      <c r="AV2712" s="85"/>
      <c r="AW2712" s="85"/>
      <c r="AX2712" s="85"/>
      <c r="AY2712" s="85"/>
      <c r="AZ2712" s="84"/>
      <c r="BA2712" s="10"/>
      <c r="BB2712" s="10"/>
      <c r="BC2712" s="10"/>
      <c r="BD2712" s="10"/>
      <c r="BE2712" s="10"/>
      <c r="BF2712" s="10"/>
      <c r="BG2712" s="10"/>
      <c r="BH2712" s="10"/>
      <c r="BI2712" s="10"/>
      <c r="BJ2712" s="10"/>
      <c r="BK2712" s="10"/>
      <c r="BL2712" s="10"/>
      <c r="BM2712" s="10"/>
      <c r="BN2712" s="10"/>
      <c r="BO2712" s="10"/>
      <c r="BP2712" s="10"/>
      <c r="BQ2712" s="10"/>
      <c r="BR2712" s="10"/>
      <c r="BS2712" s="10"/>
      <c r="BT2712" s="10"/>
      <c r="BU2712" s="10"/>
      <c r="BV2712" s="10"/>
      <c r="BW2712" s="10"/>
      <c r="BX2712" s="10"/>
      <c r="BY2712" s="10"/>
      <c r="BZ2712" s="10"/>
      <c r="CA2712" s="10"/>
      <c r="CB2712" s="10"/>
      <c r="CC2712" s="10"/>
      <c r="CD2712" s="10"/>
      <c r="CE2712" s="10"/>
      <c r="CF2712" s="10"/>
      <c r="CG2712" s="10"/>
      <c r="CH2712" s="10"/>
      <c r="CI2712" s="10"/>
      <c r="CJ2712" s="10"/>
      <c r="CK2712" s="10"/>
      <c r="CL2712" s="10"/>
      <c r="CM2712" s="10"/>
      <c r="CN2712" s="10"/>
      <c r="CO2712" s="10"/>
      <c r="CP2712" s="10"/>
      <c r="CQ2712" s="10"/>
      <c r="CR2712" s="10"/>
      <c r="CS2712" s="10"/>
      <c r="CT2712" s="10"/>
      <c r="CU2712" s="10"/>
      <c r="CV2712" s="10"/>
      <c r="CW2712" s="10"/>
      <c r="CX2712" s="10"/>
      <c r="CY2712" s="10"/>
      <c r="CZ2712" s="10"/>
      <c r="DA2712" s="10"/>
      <c r="DB2712" s="10"/>
      <c r="DC2712" s="10"/>
      <c r="DD2712" s="10"/>
      <c r="DE2712" s="10"/>
      <c r="DF2712" s="10"/>
      <c r="DG2712" s="10"/>
      <c r="DH2712" s="10"/>
      <c r="DI2712" s="10"/>
      <c r="DJ2712" s="10"/>
      <c r="DK2712" s="10"/>
      <c r="DL2712" s="10"/>
      <c r="DM2712" s="10"/>
      <c r="DN2712" s="10"/>
      <c r="DO2712" s="10"/>
      <c r="DP2712" s="10"/>
      <c r="DQ2712" s="10"/>
      <c r="DR2712" s="10"/>
      <c r="DS2712" s="10"/>
    </row>
    <row r="2713" spans="1:123" s="101" customFormat="1" ht="10.95" customHeight="1" x14ac:dyDescent="0.25">
      <c r="A2713" s="75" t="s">
        <v>348</v>
      </c>
      <c r="B2713" s="95" t="str">
        <f t="shared" ref="B2713:B2715" si="762">IF(E2713&gt;0,"Bud02 " &amp; C2713 &amp;","&amp;D2713&amp;",'"&amp;E2713&amp;"',"&amp;1*R2713)</f>
        <v>Bud02 2020,6002,'557500',0</v>
      </c>
      <c r="C2713" s="96">
        <f t="shared" ref="C2713:C2715" si="763">$E$5</f>
        <v>2020</v>
      </c>
      <c r="D2713" s="96">
        <v>6002</v>
      </c>
      <c r="E2713" s="97">
        <f>IF(LEFT(H2713,1) = "x",H2713,F2713)</f>
        <v>557500</v>
      </c>
      <c r="F2713" s="90">
        <v>557500</v>
      </c>
      <c r="G2713" s="98">
        <f>IF(""="",1,SUBSTITUTE(SUBSTITUTE("","xxp","xpp"),"xppm13","xppm08"))</f>
        <v>1</v>
      </c>
      <c r="H2713" s="98">
        <f>IF(""="",1,"")</f>
        <v>1</v>
      </c>
      <c r="I2713" s="98">
        <f>IF(""="",1,IF(LEFT("",1)&lt;&gt;"E","",1))</f>
        <v>1</v>
      </c>
      <c r="J2713" s="98">
        <f>IF(""="",1,IF(LEFT("",1)="E","",1))</f>
        <v>1</v>
      </c>
      <c r="K2713" s="99" t="s">
        <v>391</v>
      </c>
      <c r="L2713" s="91">
        <v>6002</v>
      </c>
      <c r="M2713" s="100" t="str">
        <f>IF(LEFT($G2713,4)="xppm","*","")</f>
        <v/>
      </c>
      <c r="N2713" s="101" t="str">
        <f>UPPER(TRIM("          REAL ESTATE TAXES"))</f>
        <v>REAL ESTATE TAXES</v>
      </c>
      <c r="P2713" s="102" t="s">
        <v>356</v>
      </c>
      <c r="R2713" s="109">
        <f>IFERROR(IF(1*AB2713&gt;0,AB2713,V2713),V2713)</f>
        <v>0</v>
      </c>
      <c r="S2713" s="108"/>
      <c r="T2713" s="101">
        <f>IFERROR(IF(LEFT($G2713,4)="xppm",AD2713/VLOOKUP($G2713,$K$11:$Z$28,T$1,0),IF(LEFT($J2713,1)="E",AD2713/VLOOKUP($J2713,$K$11:$Z$28,T$1,0),AD2713/T$6)),"")</f>
        <v>0</v>
      </c>
      <c r="V2713" s="101">
        <f>IFERROR(IF(LEFT($G2713,4)="xppm",AF2713/VLOOKUP($G2713,$K$11:$Z$28,V$1,0),IF(LEFT($J2713,1)="E",AF2713/VLOOKUP($J2713,$K$11:$Z$28,V$1,0),AF2713/V$6)),"")</f>
        <v>0</v>
      </c>
      <c r="X2713" s="101">
        <f>IFERROR(IF(LEFT($G2713,4)="xppm",AH2713/VLOOKUP($G2713,$K$11:$Z$28,X$1,0),IF(LEFT($J2713,1)="E",AH2713/VLOOKUP($J2713,$K$11:$Z$28,X$1,0),AH2713/X$6)),"")</f>
        <v>0</v>
      </c>
      <c r="Z2713" s="101">
        <f>IFERROR(IF(LEFT($G2713,4)="xppm",AJ2713/VLOOKUP($G2713,$K$11:$Z$28,Z$1,0),IF(LEFT($J2713,1)="E",AJ2713/VLOOKUP($J2713,$K$11:$Z$28,Z$1,0),AJ2713/Z$6)),"")</f>
        <v>0</v>
      </c>
      <c r="AA2713" s="108"/>
      <c r="AB2713" s="99">
        <f>IFERROR(IF(LEFT($G2713,4)="xppm",AL2713/VLOOKUP($G2713,$K$11:$Z$28,AB$1,0),IF(LEFT($J2713,1)="E",AL2713/VLOOKUP($J2713,$K$11:$AB$28,AB$1,0),AL2713/AB$6)),"")</f>
        <v>0</v>
      </c>
      <c r="AC2713" s="110"/>
      <c r="AD2713" s="14"/>
      <c r="AE2713" s="14"/>
      <c r="AF2713" s="14"/>
      <c r="AG2713" s="14"/>
      <c r="AH2713" s="14"/>
      <c r="AI2713" s="14"/>
      <c r="AJ2713" s="14">
        <v>0</v>
      </c>
      <c r="AK2713" s="65"/>
      <c r="AL2713" s="14">
        <v>0</v>
      </c>
      <c r="AM2713" s="65"/>
      <c r="AN2713" s="25"/>
      <c r="AO2713" s="25"/>
      <c r="AP2713" s="25"/>
      <c r="AQ2713" s="25"/>
      <c r="AR2713" s="25"/>
      <c r="AS2713" s="25"/>
      <c r="AT2713" s="25"/>
      <c r="AU2713" s="25"/>
      <c r="AV2713" s="25"/>
      <c r="AW2713" s="25"/>
      <c r="AX2713" s="25"/>
      <c r="AY2713" s="25"/>
      <c r="AZ2713" s="108"/>
      <c r="BA2713" s="10"/>
      <c r="BB2713" s="10"/>
      <c r="BC2713" s="10"/>
      <c r="BD2713" s="10"/>
      <c r="BE2713" s="10"/>
      <c r="BF2713" s="10"/>
      <c r="BG2713" s="10"/>
      <c r="BH2713" s="10"/>
      <c r="BI2713" s="10"/>
      <c r="BJ2713" s="10"/>
      <c r="BK2713" s="10"/>
      <c r="BL2713" s="10"/>
      <c r="BM2713" s="10"/>
      <c r="BN2713" s="10"/>
      <c r="BO2713" s="10"/>
      <c r="BP2713" s="10"/>
      <c r="BQ2713" s="10"/>
      <c r="BR2713" s="10"/>
      <c r="BS2713" s="10"/>
      <c r="BT2713" s="10"/>
      <c r="BU2713" s="10"/>
      <c r="BV2713" s="10"/>
      <c r="BW2713" s="10"/>
      <c r="BX2713" s="10"/>
      <c r="BY2713" s="10"/>
      <c r="BZ2713" s="10"/>
      <c r="CA2713" s="10"/>
      <c r="CB2713" s="10"/>
      <c r="CC2713" s="10"/>
      <c r="CD2713" s="10"/>
      <c r="CE2713" s="10"/>
      <c r="CF2713" s="10"/>
      <c r="CG2713" s="10"/>
      <c r="CH2713" s="10"/>
      <c r="CI2713" s="10"/>
      <c r="CJ2713" s="10"/>
      <c r="CK2713" s="10"/>
      <c r="CL2713" s="10"/>
      <c r="CM2713" s="10"/>
      <c r="CN2713" s="10"/>
      <c r="CO2713" s="10"/>
      <c r="CP2713" s="10"/>
      <c r="CQ2713" s="10"/>
      <c r="CR2713" s="10"/>
      <c r="CS2713" s="10"/>
      <c r="CT2713" s="10"/>
      <c r="CU2713" s="10"/>
      <c r="CV2713" s="10"/>
      <c r="CW2713" s="10"/>
      <c r="CX2713" s="10"/>
      <c r="CY2713" s="10"/>
      <c r="CZ2713" s="10"/>
      <c r="DA2713" s="10"/>
      <c r="DB2713" s="10"/>
      <c r="DC2713" s="10"/>
      <c r="DD2713" s="10"/>
      <c r="DE2713" s="10"/>
      <c r="DF2713" s="10"/>
      <c r="DG2713" s="10"/>
      <c r="DH2713" s="10"/>
      <c r="DI2713" s="10"/>
      <c r="DJ2713" s="10"/>
      <c r="DK2713" s="10"/>
      <c r="DL2713" s="10"/>
      <c r="DM2713" s="10"/>
      <c r="DN2713" s="10"/>
      <c r="DO2713" s="10"/>
      <c r="DP2713" s="10"/>
      <c r="DQ2713" s="10"/>
      <c r="DR2713" s="10"/>
      <c r="DS2713" s="10"/>
    </row>
    <row r="2714" spans="1:123" s="101" customFormat="1" ht="10.95" customHeight="1" x14ac:dyDescent="0.25">
      <c r="A2714" s="75" t="s">
        <v>348</v>
      </c>
      <c r="B2714" s="95" t="str">
        <f t="shared" si="762"/>
        <v>Bud02 2020,6002,'558000',2146.28666666667</v>
      </c>
      <c r="C2714" s="96">
        <f t="shared" si="763"/>
        <v>2020</v>
      </c>
      <c r="D2714" s="96">
        <v>6002</v>
      </c>
      <c r="E2714" s="97">
        <f>IF(LEFT(H2714,1) = "x",H2714,F2714)</f>
        <v>558000</v>
      </c>
      <c r="F2714" s="90">
        <v>558000</v>
      </c>
      <c r="G2714" s="98">
        <f>IF(""="",1,SUBSTITUTE(SUBSTITUTE("","xxp","xpp"),"xppm13","xppm08"))</f>
        <v>1</v>
      </c>
      <c r="H2714" s="98">
        <f>IF(""="",1,"")</f>
        <v>1</v>
      </c>
      <c r="I2714" s="98">
        <f>IF(""="",1,IF(LEFT("",1)&lt;&gt;"E","",1))</f>
        <v>1</v>
      </c>
      <c r="J2714" s="98">
        <f>IF(""="",1,IF(LEFT("",1)="E","",1))</f>
        <v>1</v>
      </c>
      <c r="K2714" s="99" t="s">
        <v>392</v>
      </c>
      <c r="L2714" s="91">
        <v>6002</v>
      </c>
      <c r="M2714" s="100" t="str">
        <f>IF(LEFT($G2714,4)="xppm","*","")</f>
        <v/>
      </c>
      <c r="N2714" s="101" t="str">
        <f>UPPER(TRIM("          INSURANCE - GENERAL LIABILITY"))</f>
        <v>INSURANCE - GENERAL LIABILITY</v>
      </c>
      <c r="P2714" s="102" t="s">
        <v>359</v>
      </c>
      <c r="R2714" s="109">
        <f>IFERROR(IF(1*AB2714&gt;0,AB2714,V2714),V2714)</f>
        <v>2146.2866666666669</v>
      </c>
      <c r="S2714" s="108"/>
      <c r="T2714" s="101">
        <f>IFERROR(IF(LEFT($G2714,4)="xppm",AD2714/VLOOKUP($G2714,$K$11:$Z$28,T$1,0),IF(LEFT($J2714,1)="E",AD2714/VLOOKUP($J2714,$K$11:$Z$28,T$1,0),AD2714/T$6)),"")</f>
        <v>2166.4866666666667</v>
      </c>
      <c r="V2714" s="101">
        <f>IFERROR(IF(LEFT($G2714,4)="xppm",AF2714/VLOOKUP($G2714,$K$11:$Z$28,V$1,0),IF(LEFT($J2714,1)="E",AF2714/VLOOKUP($J2714,$K$11:$Z$28,V$1,0),AF2714/V$6)),"")</f>
        <v>2146.2866666666669</v>
      </c>
      <c r="X2714" s="101">
        <f>IFERROR(IF(LEFT($G2714,4)="xppm",AH2714/VLOOKUP($G2714,$K$11:$Z$28,X$1,0),IF(LEFT($J2714,1)="E",AH2714/VLOOKUP($J2714,$K$11:$Z$28,X$1,0),AH2714/X$6)),"")</f>
        <v>1206.5641666666668</v>
      </c>
      <c r="Z2714" s="101">
        <f>IFERROR(IF(LEFT($G2714,4)="xppm",AJ2714/VLOOKUP($G2714,$K$11:$Z$28,Z$1,0),IF(LEFT($J2714,1)="E",AJ2714/VLOOKUP($J2714,$K$11:$Z$28,Z$1,0),AJ2714/Z$6)),"")</f>
        <v>2133.5291666666667</v>
      </c>
      <c r="AA2714" s="108"/>
      <c r="AB2714" s="99">
        <f>IFERROR(IF(LEFT($G2714,4)="xppm",AL2714/VLOOKUP($G2714,$K$11:$Z$28,AB$1,0),IF(LEFT($J2714,1)="E",AL2714/VLOOKUP($J2714,$K$11:$AB$28,AB$1,0),AL2714/AB$6)),"")</f>
        <v>0</v>
      </c>
      <c r="AC2714" s="110"/>
      <c r="AD2714" s="14">
        <v>6499.46</v>
      </c>
      <c r="AE2714" s="14"/>
      <c r="AF2714" s="14">
        <v>19316.580000000002</v>
      </c>
      <c r="AG2714" s="14"/>
      <c r="AH2714" s="14">
        <v>14478.77</v>
      </c>
      <c r="AI2714" s="14"/>
      <c r="AJ2714" s="14">
        <v>25602.35</v>
      </c>
      <c r="AK2714" s="65"/>
      <c r="AL2714" s="14">
        <v>0</v>
      </c>
      <c r="AM2714" s="65"/>
      <c r="AN2714" s="25">
        <v>231.07</v>
      </c>
      <c r="AO2714" s="25">
        <v>231.07</v>
      </c>
      <c r="AP2714" s="25">
        <v>11631.07</v>
      </c>
      <c r="AQ2714" s="25">
        <v>2131.0700000000002</v>
      </c>
      <c r="AR2714" s="25">
        <v>2131.0700000000002</v>
      </c>
      <c r="AS2714" s="25">
        <v>2131.06</v>
      </c>
      <c r="AT2714" s="25">
        <v>2134.35</v>
      </c>
      <c r="AU2714" s="25">
        <v>2134.35</v>
      </c>
      <c r="AV2714" s="25">
        <v>2155.2199999999998</v>
      </c>
      <c r="AW2714" s="25">
        <v>2155.08</v>
      </c>
      <c r="AX2714" s="25">
        <v>2172.19</v>
      </c>
      <c r="AY2714" s="25">
        <v>2172.19</v>
      </c>
      <c r="AZ2714" s="108"/>
      <c r="BA2714" s="10"/>
      <c r="BB2714" s="10"/>
      <c r="BC2714" s="10"/>
      <c r="BD2714" s="10"/>
      <c r="BE2714" s="10"/>
      <c r="BF2714" s="10"/>
      <c r="BG2714" s="10"/>
      <c r="BH2714" s="10"/>
      <c r="BI2714" s="10"/>
      <c r="BJ2714" s="10"/>
      <c r="BK2714" s="10"/>
      <c r="BL2714" s="10"/>
      <c r="BM2714" s="10"/>
      <c r="BN2714" s="10"/>
      <c r="BO2714" s="10"/>
      <c r="BP2714" s="10"/>
      <c r="BQ2714" s="10"/>
      <c r="BR2714" s="10"/>
      <c r="BS2714" s="10"/>
      <c r="BT2714" s="10"/>
      <c r="BU2714" s="10"/>
      <c r="BV2714" s="10"/>
      <c r="BW2714" s="10"/>
      <c r="BX2714" s="10"/>
      <c r="BY2714" s="10"/>
      <c r="BZ2714" s="10"/>
      <c r="CA2714" s="10"/>
      <c r="CB2714" s="10"/>
      <c r="CC2714" s="10"/>
      <c r="CD2714" s="10"/>
      <c r="CE2714" s="10"/>
      <c r="CF2714" s="10"/>
      <c r="CG2714" s="10"/>
      <c r="CH2714" s="10"/>
      <c r="CI2714" s="10"/>
      <c r="CJ2714" s="10"/>
      <c r="CK2714" s="10"/>
      <c r="CL2714" s="10"/>
      <c r="CM2714" s="10"/>
      <c r="CN2714" s="10"/>
      <c r="CO2714" s="10"/>
      <c r="CP2714" s="10"/>
      <c r="CQ2714" s="10"/>
      <c r="CR2714" s="10"/>
      <c r="CS2714" s="10"/>
      <c r="CT2714" s="10"/>
      <c r="CU2714" s="10"/>
      <c r="CV2714" s="10"/>
      <c r="CW2714" s="10"/>
      <c r="CX2714" s="10"/>
      <c r="CY2714" s="10"/>
      <c r="CZ2714" s="10"/>
      <c r="DA2714" s="10"/>
      <c r="DB2714" s="10"/>
      <c r="DC2714" s="10"/>
      <c r="DD2714" s="10"/>
      <c r="DE2714" s="10"/>
      <c r="DF2714" s="10"/>
      <c r="DG2714" s="10"/>
      <c r="DH2714" s="10"/>
      <c r="DI2714" s="10"/>
      <c r="DJ2714" s="10"/>
      <c r="DK2714" s="10"/>
      <c r="DL2714" s="10"/>
      <c r="DM2714" s="10"/>
      <c r="DN2714" s="10"/>
      <c r="DO2714" s="10"/>
      <c r="DP2714" s="10"/>
      <c r="DQ2714" s="10"/>
      <c r="DR2714" s="10"/>
      <c r="DS2714" s="10"/>
    </row>
    <row r="2715" spans="1:123" s="101" customFormat="1" ht="10.95" customHeight="1" x14ac:dyDescent="0.25">
      <c r="A2715" s="75" t="s">
        <v>348</v>
      </c>
      <c r="B2715" s="95" t="str">
        <f t="shared" si="762"/>
        <v>Bud02 2020,6002,'558200',346.353333333333</v>
      </c>
      <c r="C2715" s="96">
        <f t="shared" si="763"/>
        <v>2020</v>
      </c>
      <c r="D2715" s="96">
        <v>6002</v>
      </c>
      <c r="E2715" s="97">
        <f>IF(LEFT(H2715,1) = "x",H2715,F2715)</f>
        <v>558200</v>
      </c>
      <c r="F2715" s="90">
        <v>558200</v>
      </c>
      <c r="G2715" s="98">
        <f>IF(""="",1,SUBSTITUTE(SUBSTITUTE("","xxp","xpp"),"xppm13","xppm08"))</f>
        <v>1</v>
      </c>
      <c r="H2715" s="98">
        <f>IF(""="",1,"")</f>
        <v>1</v>
      </c>
      <c r="I2715" s="98">
        <f>IF(""="",1,IF(LEFT("",1)&lt;&gt;"E","",1))</f>
        <v>1</v>
      </c>
      <c r="J2715" s="98">
        <f>IF(""="",1,IF(LEFT("",1)="E","",1))</f>
        <v>1</v>
      </c>
      <c r="K2715" s="99" t="s">
        <v>393</v>
      </c>
      <c r="L2715" s="91">
        <v>6002</v>
      </c>
      <c r="M2715" s="100" t="str">
        <f>IF(LEFT($G2715,4)="xppm","*","")</f>
        <v/>
      </c>
      <c r="N2715" s="101" t="str">
        <f>UPPER(TRIM("          INSURANCE - PROPERTY/FLOOD"))</f>
        <v>INSURANCE - PROPERTY/FLOOD</v>
      </c>
      <c r="P2715" s="102" t="s">
        <v>359</v>
      </c>
      <c r="R2715" s="109">
        <f>IFERROR(IF(1*AB2715&gt;0,AB2715,V2715),V2715)</f>
        <v>346.3533333333333</v>
      </c>
      <c r="S2715" s="108"/>
      <c r="T2715" s="101">
        <f>IFERROR(IF(LEFT($G2715,4)="xppm",AD2715/VLOOKUP($G2715,$K$11:$Z$28,T$1,0),IF(LEFT($J2715,1)="E",AD2715/VLOOKUP($J2715,$K$11:$Z$28,T$1,0),AD2715/T$6)),"")</f>
        <v>344.68</v>
      </c>
      <c r="V2715" s="101">
        <f>IFERROR(IF(LEFT($G2715,4)="xppm",AF2715/VLOOKUP($G2715,$K$11:$Z$28,V$1,0),IF(LEFT($J2715,1)="E",AF2715/VLOOKUP($J2715,$K$11:$Z$28,V$1,0),AF2715/V$6)),"")</f>
        <v>346.3533333333333</v>
      </c>
      <c r="X2715" s="101">
        <f>IFERROR(IF(LEFT($G2715,4)="xppm",AH2715/VLOOKUP($G2715,$K$11:$Z$28,X$1,0),IF(LEFT($J2715,1)="E",AH2715/VLOOKUP($J2715,$K$11:$Z$28,X$1,0),AH2715/X$6)),"")</f>
        <v>146.55083333333332</v>
      </c>
      <c r="Z2715" s="101">
        <f>IFERROR(IF(LEFT($G2715,4)="xppm",AJ2715/VLOOKUP($G2715,$K$11:$Z$28,Z$1,0),IF(LEFT($J2715,1)="E",AJ2715/VLOOKUP($J2715,$K$11:$Z$28,Z$1,0),AJ2715/Z$6)),"")</f>
        <v>347.19</v>
      </c>
      <c r="AA2715" s="108"/>
      <c r="AB2715" s="99">
        <f>IFERROR(IF(LEFT($G2715,4)="xppm",AL2715/VLOOKUP($G2715,$K$11:$Z$28,AB$1,0),IF(LEFT($J2715,1)="E",AL2715/VLOOKUP($J2715,$K$11:$AB$28,AB$1,0),AL2715/AB$6)),"")</f>
        <v>0</v>
      </c>
      <c r="AC2715" s="110"/>
      <c r="AD2715" s="14">
        <v>1034.04</v>
      </c>
      <c r="AE2715" s="14"/>
      <c r="AF2715" s="14">
        <v>3117.18</v>
      </c>
      <c r="AG2715" s="14"/>
      <c r="AH2715" s="14">
        <v>1758.61</v>
      </c>
      <c r="AI2715" s="14"/>
      <c r="AJ2715" s="14">
        <v>4166.28</v>
      </c>
      <c r="AK2715" s="65"/>
      <c r="AL2715" s="14">
        <v>0</v>
      </c>
      <c r="AM2715" s="65"/>
      <c r="AN2715" s="25">
        <v>347.19</v>
      </c>
      <c r="AO2715" s="25">
        <v>347.19</v>
      </c>
      <c r="AP2715" s="25">
        <v>347.19</v>
      </c>
      <c r="AQ2715" s="25">
        <v>347.19</v>
      </c>
      <c r="AR2715" s="25">
        <v>347.19</v>
      </c>
      <c r="AS2715" s="25">
        <v>347.19</v>
      </c>
      <c r="AT2715" s="25">
        <v>347.19</v>
      </c>
      <c r="AU2715" s="25">
        <v>347.19</v>
      </c>
      <c r="AV2715" s="25">
        <v>347.19</v>
      </c>
      <c r="AW2715" s="25">
        <v>347.16</v>
      </c>
      <c r="AX2715" s="25">
        <v>343.44</v>
      </c>
      <c r="AY2715" s="25">
        <v>343.44</v>
      </c>
      <c r="AZ2715" s="108"/>
      <c r="BA2715" s="10"/>
      <c r="BB2715" s="10"/>
      <c r="BC2715" s="10"/>
      <c r="BD2715" s="10"/>
      <c r="BE2715" s="10"/>
      <c r="BF2715" s="10"/>
      <c r="BG2715" s="10"/>
      <c r="BH2715" s="10"/>
      <c r="BI2715" s="10"/>
      <c r="BJ2715" s="10"/>
      <c r="BK2715" s="10"/>
      <c r="BL2715" s="10"/>
      <c r="BM2715" s="10"/>
      <c r="BN2715" s="10"/>
      <c r="BO2715" s="10"/>
      <c r="BP2715" s="10"/>
      <c r="BQ2715" s="10"/>
      <c r="BR2715" s="10"/>
      <c r="BS2715" s="10"/>
      <c r="BT2715" s="10"/>
      <c r="BU2715" s="10"/>
      <c r="BV2715" s="10"/>
      <c r="BW2715" s="10"/>
      <c r="BX2715" s="10"/>
      <c r="BY2715" s="10"/>
      <c r="BZ2715" s="10"/>
      <c r="CA2715" s="10"/>
      <c r="CB2715" s="10"/>
      <c r="CC2715" s="10"/>
      <c r="CD2715" s="10"/>
      <c r="CE2715" s="10"/>
      <c r="CF2715" s="10"/>
      <c r="CG2715" s="10"/>
      <c r="CH2715" s="10"/>
      <c r="CI2715" s="10"/>
      <c r="CJ2715" s="10"/>
      <c r="CK2715" s="10"/>
      <c r="CL2715" s="10"/>
      <c r="CM2715" s="10"/>
      <c r="CN2715" s="10"/>
      <c r="CO2715" s="10"/>
      <c r="CP2715" s="10"/>
      <c r="CQ2715" s="10"/>
      <c r="CR2715" s="10"/>
      <c r="CS2715" s="10"/>
      <c r="CT2715" s="10"/>
      <c r="CU2715" s="10"/>
      <c r="CV2715" s="10"/>
      <c r="CW2715" s="10"/>
      <c r="CX2715" s="10"/>
      <c r="CY2715" s="10"/>
      <c r="CZ2715" s="10"/>
      <c r="DA2715" s="10"/>
      <c r="DB2715" s="10"/>
      <c r="DC2715" s="10"/>
      <c r="DD2715" s="10"/>
      <c r="DE2715" s="10"/>
      <c r="DF2715" s="10"/>
      <c r="DG2715" s="10"/>
      <c r="DH2715" s="10"/>
      <c r="DI2715" s="10"/>
      <c r="DJ2715" s="10"/>
      <c r="DK2715" s="10"/>
      <c r="DL2715" s="10"/>
      <c r="DM2715" s="10"/>
      <c r="DN2715" s="10"/>
      <c r="DO2715" s="10"/>
      <c r="DP2715" s="10"/>
      <c r="DQ2715" s="10"/>
      <c r="DR2715" s="10"/>
      <c r="DS2715" s="10"/>
    </row>
    <row r="2716" spans="1:123" ht="4.05" customHeight="1" x14ac:dyDescent="0.25">
      <c r="A2716" s="75" t="s">
        <v>348</v>
      </c>
      <c r="E2716" s="111"/>
      <c r="F2716" s="112"/>
      <c r="T2716" s="25"/>
      <c r="U2716" s="25"/>
      <c r="V2716" s="25"/>
      <c r="W2716" s="25"/>
      <c r="X2716" s="25"/>
      <c r="Y2716" s="25"/>
      <c r="Z2716" s="25"/>
      <c r="AA2716" s="25"/>
      <c r="AB2716" s="14"/>
      <c r="AC2716" s="14"/>
    </row>
    <row r="2717" spans="1:123" s="86" customFormat="1" ht="15" customHeight="1" x14ac:dyDescent="0.25">
      <c r="A2717" s="75" t="s">
        <v>348</v>
      </c>
      <c r="B2717" s="80"/>
      <c r="C2717" s="80"/>
      <c r="D2717" s="80"/>
      <c r="E2717" s="81"/>
      <c r="F2717" s="82"/>
      <c r="G2717" s="81"/>
      <c r="H2717" s="81"/>
      <c r="I2717" s="81"/>
      <c r="J2717" s="81"/>
      <c r="K2717" s="81"/>
      <c r="L2717" s="83">
        <f>L2718</f>
        <v>6002</v>
      </c>
      <c r="M2717" s="84" t="s">
        <v>394</v>
      </c>
      <c r="N2717" s="84"/>
      <c r="O2717" s="84"/>
      <c r="P2717" s="84"/>
      <c r="Q2717" s="84"/>
      <c r="R2717" s="84"/>
      <c r="S2717" s="84"/>
      <c r="T2717" s="84"/>
      <c r="U2717" s="84"/>
      <c r="V2717" s="84"/>
      <c r="W2717" s="84"/>
      <c r="X2717" s="84"/>
      <c r="Y2717" s="84"/>
      <c r="Z2717" s="84"/>
      <c r="AA2717" s="84"/>
      <c r="AB2717" s="81"/>
      <c r="AC2717" s="81"/>
      <c r="AD2717" s="14"/>
      <c r="AE2717" s="14"/>
      <c r="AF2717" s="14"/>
      <c r="AG2717" s="14"/>
      <c r="AH2717" s="14"/>
      <c r="AI2717" s="14"/>
      <c r="AJ2717" s="14"/>
      <c r="AK2717" s="14"/>
      <c r="AL2717" s="14"/>
      <c r="AM2717" s="14"/>
      <c r="AN2717" s="85"/>
      <c r="AO2717" s="85"/>
      <c r="AP2717" s="85"/>
      <c r="AQ2717" s="85"/>
      <c r="AR2717" s="85"/>
      <c r="AS2717" s="85"/>
      <c r="AT2717" s="85"/>
      <c r="AU2717" s="85"/>
      <c r="AV2717" s="85"/>
      <c r="AW2717" s="85"/>
      <c r="AX2717" s="85"/>
      <c r="AY2717" s="85"/>
      <c r="AZ2717" s="84"/>
      <c r="BA2717" s="10"/>
      <c r="BB2717" s="10"/>
      <c r="BC2717" s="10"/>
      <c r="BD2717" s="10"/>
      <c r="BE2717" s="10"/>
      <c r="BF2717" s="10"/>
      <c r="BG2717" s="10"/>
      <c r="BH2717" s="10"/>
      <c r="BI2717" s="10"/>
      <c r="BJ2717" s="10"/>
      <c r="BK2717" s="10"/>
      <c r="BL2717" s="10"/>
      <c r="BM2717" s="10"/>
      <c r="BN2717" s="10"/>
      <c r="BO2717" s="10"/>
      <c r="BP2717" s="10"/>
      <c r="BQ2717" s="10"/>
      <c r="BR2717" s="10"/>
      <c r="BS2717" s="10"/>
      <c r="BT2717" s="10"/>
      <c r="BU2717" s="10"/>
      <c r="BV2717" s="10"/>
      <c r="BW2717" s="10"/>
      <c r="BX2717" s="10"/>
      <c r="BY2717" s="10"/>
      <c r="BZ2717" s="10"/>
      <c r="CA2717" s="10"/>
      <c r="CB2717" s="10"/>
      <c r="CC2717" s="10"/>
      <c r="CD2717" s="10"/>
      <c r="CE2717" s="10"/>
      <c r="CF2717" s="10"/>
      <c r="CG2717" s="10"/>
      <c r="CH2717" s="10"/>
      <c r="CI2717" s="10"/>
      <c r="CJ2717" s="10"/>
      <c r="CK2717" s="10"/>
      <c r="CL2717" s="10"/>
      <c r="CM2717" s="10"/>
      <c r="CN2717" s="10"/>
      <c r="CO2717" s="10"/>
      <c r="CP2717" s="10"/>
      <c r="CQ2717" s="10"/>
      <c r="CR2717" s="10"/>
      <c r="CS2717" s="10"/>
      <c r="CT2717" s="10"/>
      <c r="CU2717" s="10"/>
      <c r="CV2717" s="10"/>
      <c r="CW2717" s="10"/>
      <c r="CX2717" s="10"/>
      <c r="CY2717" s="10"/>
      <c r="CZ2717" s="10"/>
      <c r="DA2717" s="10"/>
      <c r="DB2717" s="10"/>
      <c r="DC2717" s="10"/>
      <c r="DD2717" s="10"/>
      <c r="DE2717" s="10"/>
      <c r="DF2717" s="10"/>
      <c r="DG2717" s="10"/>
      <c r="DH2717" s="10"/>
      <c r="DI2717" s="10"/>
      <c r="DJ2717" s="10"/>
      <c r="DK2717" s="10"/>
      <c r="DL2717" s="10"/>
      <c r="DM2717" s="10"/>
      <c r="DN2717" s="10"/>
      <c r="DO2717" s="10"/>
      <c r="DP2717" s="10"/>
      <c r="DQ2717" s="10"/>
      <c r="DR2717" s="10"/>
      <c r="DS2717" s="10"/>
    </row>
    <row r="2718" spans="1:123" s="101" customFormat="1" ht="10.95" customHeight="1" x14ac:dyDescent="0.25">
      <c r="A2718" s="75" t="s">
        <v>348</v>
      </c>
      <c r="B2718" s="95" t="str">
        <f t="shared" ref="B2718:B2720" si="764">IF(E2718&gt;0,"Bud02 " &amp; C2718 &amp;","&amp;D2718&amp;",'"&amp;E2718&amp;"',"&amp;1*R2718)</f>
        <v>Bud02 2020,6002,'560000',87.4533333333333</v>
      </c>
      <c r="C2718" s="96">
        <f t="shared" ref="C2718:C2721" si="765">$E$5</f>
        <v>2020</v>
      </c>
      <c r="D2718" s="96">
        <v>6002</v>
      </c>
      <c r="E2718" s="97">
        <f>IF(LEFT(H2718,1) = "x",H2718,F2718)</f>
        <v>560000</v>
      </c>
      <c r="F2718" s="90">
        <v>560000</v>
      </c>
      <c r="G2718" s="98">
        <f>IF(""="",1,SUBSTITUTE(SUBSTITUTE("","xxp","xpp"),"xppm13","xppm08"))</f>
        <v>1</v>
      </c>
      <c r="H2718" s="98">
        <f>IF(""="",1,"")</f>
        <v>1</v>
      </c>
      <c r="I2718" s="98">
        <f>IF(""="",1,IF(LEFT("",1)&lt;&gt;"E","",1))</f>
        <v>1</v>
      </c>
      <c r="J2718" s="98">
        <f>IF(""="",1,IF(LEFT("",1)="E","",1))</f>
        <v>1</v>
      </c>
      <c r="K2718" s="99" t="s">
        <v>395</v>
      </c>
      <c r="L2718" s="91">
        <v>6002</v>
      </c>
      <c r="M2718" s="100" t="str">
        <f>IF(LEFT($G2718,4)="xppm","*","")</f>
        <v/>
      </c>
      <c r="N2718" s="101" t="str">
        <f>UPPER(TRIM("          INTEREST EXPENSE"))</f>
        <v>INTEREST EXPENSE</v>
      </c>
      <c r="P2718" s="102" t="s">
        <v>356</v>
      </c>
      <c r="R2718" s="109">
        <f>IFERROR(IF(1*AB2718&gt;0,AB2718,V2718),V2718)</f>
        <v>87.453333333333333</v>
      </c>
      <c r="S2718" s="108"/>
      <c r="T2718" s="101">
        <f>IFERROR(IF(LEFT($G2718,4)="xppm",AD2718/VLOOKUP($G2718,$K$11:$Z$28,T$1,0),IF(LEFT($J2718,1)="E",AD2718/VLOOKUP($J2718,$K$11:$Z$28,T$1,0),AD2718/T$6)),"")</f>
        <v>15.703333333333333</v>
      </c>
      <c r="V2718" s="101">
        <f>IFERROR(IF(LEFT($G2718,4)="xppm",AF2718/VLOOKUP($G2718,$K$11:$Z$28,V$1,0),IF(LEFT($J2718,1)="E",AF2718/VLOOKUP($J2718,$K$11:$Z$28,V$1,0),AF2718/V$6)),"")</f>
        <v>87.453333333333333</v>
      </c>
      <c r="X2718" s="101">
        <f>IFERROR(IF(LEFT($G2718,4)="xppm",AH2718/VLOOKUP($G2718,$K$11:$Z$28,X$1,0),IF(LEFT($J2718,1)="E",AH2718/VLOOKUP($J2718,$K$11:$Z$28,X$1,0),AH2718/X$6)),"")</f>
        <v>38.807499999999997</v>
      </c>
      <c r="Z2718" s="101">
        <f>IFERROR(IF(LEFT($G2718,4)="xppm",AJ2718/VLOOKUP($G2718,$K$11:$Z$28,Z$1,0),IF(LEFT($J2718,1)="E",AJ2718/VLOOKUP($J2718,$K$11:$Z$28,Z$1,0),AJ2718/Z$6)),"")</f>
        <v>62.896667000000001</v>
      </c>
      <c r="AA2718" s="108"/>
      <c r="AB2718" s="99">
        <f>IFERROR(IF(LEFT($G2718,4)="xppm",AL2718/VLOOKUP($G2718,$K$11:$Z$28,AB$1,0),IF(LEFT($J2718,1)="E",AL2718/VLOOKUP($J2718,$K$11:$AB$28,AB$1,0),AL2718/AB$6)),"")</f>
        <v>0</v>
      </c>
      <c r="AC2718" s="110"/>
      <c r="AD2718" s="14">
        <v>47.11</v>
      </c>
      <c r="AE2718" s="14"/>
      <c r="AF2718" s="14">
        <v>787.08</v>
      </c>
      <c r="AG2718" s="14"/>
      <c r="AH2718" s="14">
        <v>465.69</v>
      </c>
      <c r="AI2718" s="14"/>
      <c r="AJ2718" s="14">
        <v>754.76000399999998</v>
      </c>
      <c r="AK2718" s="65"/>
      <c r="AL2718" s="14">
        <v>0</v>
      </c>
      <c r="AM2718" s="65"/>
      <c r="AN2718" s="25">
        <v>94.17</v>
      </c>
      <c r="AO2718" s="25">
        <v>91.92</v>
      </c>
      <c r="AP2718" s="25">
        <v>90.91</v>
      </c>
      <c r="AQ2718" s="25">
        <v>0</v>
      </c>
      <c r="AR2718" s="25">
        <v>70.400000000000006</v>
      </c>
      <c r="AS2718" s="25">
        <v>178.38</v>
      </c>
      <c r="AT2718" s="25">
        <v>174.07</v>
      </c>
      <c r="AU2718" s="25">
        <v>159.05000000000001</v>
      </c>
      <c r="AV2718" s="25">
        <v>158.07</v>
      </c>
      <c r="AW2718" s="25">
        <v>0</v>
      </c>
      <c r="AX2718" s="25">
        <v>0</v>
      </c>
      <c r="AY2718" s="25">
        <v>47.11</v>
      </c>
      <c r="AZ2718" s="108"/>
      <c r="BA2718" s="10"/>
      <c r="BB2718" s="10"/>
      <c r="BC2718" s="10"/>
      <c r="BD2718" s="10"/>
      <c r="BE2718" s="10"/>
      <c r="BF2718" s="10"/>
      <c r="BG2718" s="10"/>
      <c r="BH2718" s="10"/>
      <c r="BI2718" s="10"/>
      <c r="BJ2718" s="10"/>
      <c r="BK2718" s="10"/>
      <c r="BL2718" s="10"/>
      <c r="BM2718" s="10"/>
      <c r="BN2718" s="10"/>
      <c r="BO2718" s="10"/>
      <c r="BP2718" s="10"/>
      <c r="BQ2718" s="10"/>
      <c r="BR2718" s="10"/>
      <c r="BS2718" s="10"/>
      <c r="BT2718" s="10"/>
      <c r="BU2718" s="10"/>
      <c r="BV2718" s="10"/>
      <c r="BW2718" s="10"/>
      <c r="BX2718" s="10"/>
      <c r="BY2718" s="10"/>
      <c r="BZ2718" s="10"/>
      <c r="CA2718" s="10"/>
      <c r="CB2718" s="10"/>
      <c r="CC2718" s="10"/>
      <c r="CD2718" s="10"/>
      <c r="CE2718" s="10"/>
      <c r="CF2718" s="10"/>
      <c r="CG2718" s="10"/>
      <c r="CH2718" s="10"/>
      <c r="CI2718" s="10"/>
      <c r="CJ2718" s="10"/>
      <c r="CK2718" s="10"/>
      <c r="CL2718" s="10"/>
      <c r="CM2718" s="10"/>
      <c r="CN2718" s="10"/>
      <c r="CO2718" s="10"/>
      <c r="CP2718" s="10"/>
      <c r="CQ2718" s="10"/>
      <c r="CR2718" s="10"/>
      <c r="CS2718" s="10"/>
      <c r="CT2718" s="10"/>
      <c r="CU2718" s="10"/>
      <c r="CV2718" s="10"/>
      <c r="CW2718" s="10"/>
      <c r="CX2718" s="10"/>
      <c r="CY2718" s="10"/>
      <c r="CZ2718" s="10"/>
      <c r="DA2718" s="10"/>
      <c r="DB2718" s="10"/>
      <c r="DC2718" s="10"/>
      <c r="DD2718" s="10"/>
      <c r="DE2718" s="10"/>
      <c r="DF2718" s="10"/>
      <c r="DG2718" s="10"/>
      <c r="DH2718" s="10"/>
      <c r="DI2718" s="10"/>
      <c r="DJ2718" s="10"/>
      <c r="DK2718" s="10"/>
      <c r="DL2718" s="10"/>
      <c r="DM2718" s="10"/>
      <c r="DN2718" s="10"/>
      <c r="DO2718" s="10"/>
      <c r="DP2718" s="10"/>
      <c r="DQ2718" s="10"/>
      <c r="DR2718" s="10"/>
      <c r="DS2718" s="10"/>
    </row>
    <row r="2719" spans="1:123" s="101" customFormat="1" ht="10.95" customHeight="1" x14ac:dyDescent="0.25">
      <c r="A2719" s="75" t="s">
        <v>348</v>
      </c>
      <c r="B2719" s="95" t="str">
        <f t="shared" si="764"/>
        <v>Bud02 2020,6002,'560500',0</v>
      </c>
      <c r="C2719" s="96">
        <f t="shared" si="765"/>
        <v>2020</v>
      </c>
      <c r="D2719" s="96">
        <v>6002</v>
      </c>
      <c r="E2719" s="97">
        <f>IF(LEFT(H2719,1) = "x",H2719,F2719)</f>
        <v>560500</v>
      </c>
      <c r="F2719" s="90">
        <v>560500</v>
      </c>
      <c r="G2719" s="98">
        <f>IF(""="",1,SUBSTITUTE(SUBSTITUTE("","xxp","xpp"),"xppm13","xppm08"))</f>
        <v>1</v>
      </c>
      <c r="H2719" s="98">
        <f>IF(""="",1,"")</f>
        <v>1</v>
      </c>
      <c r="I2719" s="98">
        <f>IF(""="",1,IF(LEFT("",1)&lt;&gt;"E","",1))</f>
        <v>1</v>
      </c>
      <c r="J2719" s="98">
        <f>IF(""="",1,IF(LEFT("",1)="E","",1))</f>
        <v>1</v>
      </c>
      <c r="K2719" s="99" t="s">
        <v>396</v>
      </c>
      <c r="L2719" s="91">
        <v>6002</v>
      </c>
      <c r="M2719" s="100" t="str">
        <f>IF(LEFT($G2719,4)="xppm","*","")</f>
        <v/>
      </c>
      <c r="N2719" s="101" t="str">
        <f>UPPER(TRIM("          RENT EXPENSE"))</f>
        <v>RENT EXPENSE</v>
      </c>
      <c r="P2719" s="102" t="s">
        <v>356</v>
      </c>
      <c r="R2719" s="109">
        <f>IFERROR(IF(1*AB2719&gt;0,AB2719,V2719),V2719)</f>
        <v>0</v>
      </c>
      <c r="S2719" s="108"/>
      <c r="T2719" s="101">
        <f>IFERROR(IF(LEFT($G2719,4)="xppm",AD2719/VLOOKUP($G2719,$K$11:$Z$28,T$1,0),IF(LEFT($J2719,1)="E",AD2719/VLOOKUP($J2719,$K$11:$Z$28,T$1,0),AD2719/T$6)),"")</f>
        <v>0</v>
      </c>
      <c r="V2719" s="101">
        <f>IFERROR(IF(LEFT($G2719,4)="xppm",AF2719/VLOOKUP($G2719,$K$11:$Z$28,V$1,0),IF(LEFT($J2719,1)="E",AF2719/VLOOKUP($J2719,$K$11:$Z$28,V$1,0),AF2719/V$6)),"")</f>
        <v>0</v>
      </c>
      <c r="X2719" s="101">
        <f>IFERROR(IF(LEFT($G2719,4)="xppm",AH2719/VLOOKUP($G2719,$K$11:$Z$28,X$1,0),IF(LEFT($J2719,1)="E",AH2719/VLOOKUP($J2719,$K$11:$Z$28,X$1,0),AH2719/X$6)),"")</f>
        <v>0</v>
      </c>
      <c r="Z2719" s="101">
        <f>IFERROR(IF(LEFT($G2719,4)="xppm",AJ2719/VLOOKUP($G2719,$K$11:$Z$28,Z$1,0),IF(LEFT($J2719,1)="E",AJ2719/VLOOKUP($J2719,$K$11:$Z$28,Z$1,0),AJ2719/Z$6)),"")</f>
        <v>0</v>
      </c>
      <c r="AA2719" s="108"/>
      <c r="AB2719" s="99">
        <f>IFERROR(IF(LEFT($G2719,4)="xppm",AL2719/VLOOKUP($G2719,$K$11:$Z$28,AB$1,0),IF(LEFT($J2719,1)="E",AL2719/VLOOKUP($J2719,$K$11:$AB$28,AB$1,0),AL2719/AB$6)),"")</f>
        <v>0</v>
      </c>
      <c r="AC2719" s="110"/>
      <c r="AD2719" s="14"/>
      <c r="AE2719" s="14"/>
      <c r="AF2719" s="14"/>
      <c r="AG2719" s="14"/>
      <c r="AH2719" s="14"/>
      <c r="AI2719" s="14"/>
      <c r="AJ2719" s="14">
        <v>0</v>
      </c>
      <c r="AK2719" s="65"/>
      <c r="AL2719" s="14">
        <v>0</v>
      </c>
      <c r="AM2719" s="65"/>
      <c r="AN2719" s="25"/>
      <c r="AO2719" s="25"/>
      <c r="AP2719" s="25"/>
      <c r="AQ2719" s="25"/>
      <c r="AR2719" s="25"/>
      <c r="AS2719" s="25"/>
      <c r="AT2719" s="25"/>
      <c r="AU2719" s="25"/>
      <c r="AV2719" s="25"/>
      <c r="AW2719" s="25"/>
      <c r="AX2719" s="25"/>
      <c r="AY2719" s="25"/>
      <c r="AZ2719" s="108"/>
      <c r="BA2719" s="10"/>
      <c r="BB2719" s="10"/>
      <c r="BC2719" s="10"/>
      <c r="BD2719" s="10"/>
      <c r="BE2719" s="10"/>
      <c r="BF2719" s="10"/>
      <c r="BG2719" s="10"/>
      <c r="BH2719" s="10"/>
      <c r="BI2719" s="10"/>
      <c r="BJ2719" s="10"/>
      <c r="BK2719" s="10"/>
      <c r="BL2719" s="10"/>
      <c r="BM2719" s="10"/>
      <c r="BN2719" s="10"/>
      <c r="BO2719" s="10"/>
      <c r="BP2719" s="10"/>
      <c r="BQ2719" s="10"/>
      <c r="BR2719" s="10"/>
      <c r="BS2719" s="10"/>
      <c r="BT2719" s="10"/>
      <c r="BU2719" s="10"/>
      <c r="BV2719" s="10"/>
      <c r="BW2719" s="10"/>
      <c r="BX2719" s="10"/>
      <c r="BY2719" s="10"/>
      <c r="BZ2719" s="10"/>
      <c r="CA2719" s="10"/>
      <c r="CB2719" s="10"/>
      <c r="CC2719" s="10"/>
      <c r="CD2719" s="10"/>
      <c r="CE2719" s="10"/>
      <c r="CF2719" s="10"/>
      <c r="CG2719" s="10"/>
      <c r="CH2719" s="10"/>
      <c r="CI2719" s="10"/>
      <c r="CJ2719" s="10"/>
      <c r="CK2719" s="10"/>
      <c r="CL2719" s="10"/>
      <c r="CM2719" s="10"/>
      <c r="CN2719" s="10"/>
      <c r="CO2719" s="10"/>
      <c r="CP2719" s="10"/>
      <c r="CQ2719" s="10"/>
      <c r="CR2719" s="10"/>
      <c r="CS2719" s="10"/>
      <c r="CT2719" s="10"/>
      <c r="CU2719" s="10"/>
      <c r="CV2719" s="10"/>
      <c r="CW2719" s="10"/>
      <c r="CX2719" s="10"/>
      <c r="CY2719" s="10"/>
      <c r="CZ2719" s="10"/>
      <c r="DA2719" s="10"/>
      <c r="DB2719" s="10"/>
      <c r="DC2719" s="10"/>
      <c r="DD2719" s="10"/>
      <c r="DE2719" s="10"/>
      <c r="DF2719" s="10"/>
      <c r="DG2719" s="10"/>
      <c r="DH2719" s="10"/>
      <c r="DI2719" s="10"/>
      <c r="DJ2719" s="10"/>
      <c r="DK2719" s="10"/>
      <c r="DL2719" s="10"/>
      <c r="DM2719" s="10"/>
      <c r="DN2719" s="10"/>
      <c r="DO2719" s="10"/>
      <c r="DP2719" s="10"/>
      <c r="DQ2719" s="10"/>
      <c r="DR2719" s="10"/>
      <c r="DS2719" s="10"/>
    </row>
    <row r="2720" spans="1:123" s="101" customFormat="1" ht="10.95" customHeight="1" x14ac:dyDescent="0.25">
      <c r="A2720" s="75" t="s">
        <v>348</v>
      </c>
      <c r="B2720" s="95" t="b">
        <f t="shared" si="764"/>
        <v>0</v>
      </c>
      <c r="C2720" s="96">
        <f t="shared" si="765"/>
        <v>2020</v>
      </c>
      <c r="D2720" s="96">
        <v>6002</v>
      </c>
      <c r="E2720" s="97">
        <f>IF(LEFT(H2720,1) = "x",H2720,F2720)</f>
        <v>0</v>
      </c>
      <c r="F2720" s="90"/>
      <c r="G2720" s="98">
        <f>IF(""="",1,SUBSTITUTE(SUBSTITUTE("","xxp","xpp"),"xppm13","xppm08"))</f>
        <v>1</v>
      </c>
      <c r="H2720" s="98">
        <f>IF(""="",1,"")</f>
        <v>1</v>
      </c>
      <c r="I2720" s="98">
        <f>IF(""="",1,IF(LEFT("",1)&lt;&gt;"E","",1))</f>
        <v>1</v>
      </c>
      <c r="J2720" s="98">
        <f>IF(""="",1,IF(LEFT("",1)="E","",1))</f>
        <v>1</v>
      </c>
      <c r="K2720" s="99" t="s">
        <v>397</v>
      </c>
      <c r="L2720" s="91">
        <v>6002</v>
      </c>
      <c r="M2720" s="100" t="str">
        <f>IF(LEFT($G2720,4)="xppm","*","")</f>
        <v/>
      </c>
      <c r="N2720" s="101" t="str">
        <f>UPPER(TRIM("          NON-RECURRING MISC. EXPENSE"))</f>
        <v>NON-RECURRING MISC. EXPENSE</v>
      </c>
      <c r="P2720" s="102" t="s">
        <v>356</v>
      </c>
      <c r="R2720" s="109">
        <f>IFERROR(IF(1*AB2720&gt;0,AB2720,V2720),V2720)</f>
        <v>0</v>
      </c>
      <c r="S2720" s="108"/>
      <c r="T2720" s="101">
        <f>IFERROR(IF(LEFT($G2720,4)="xppm",AD2720/VLOOKUP($G2720,$K$11:$Z$28,T$1,0),IF(LEFT($J2720,1)="E",AD2720/VLOOKUP($J2720,$K$11:$Z$28,T$1,0),AD2720/T$6)),"")</f>
        <v>0</v>
      </c>
      <c r="V2720" s="101">
        <f>IFERROR(IF(LEFT($G2720,4)="xppm",AF2720/VLOOKUP($G2720,$K$11:$Z$28,V$1,0),IF(LEFT($J2720,1)="E",AF2720/VLOOKUP($J2720,$K$11:$Z$28,V$1,0),AF2720/V$6)),"")</f>
        <v>0</v>
      </c>
      <c r="X2720" s="101">
        <f>IFERROR(IF(LEFT($G2720,4)="xppm",AH2720/VLOOKUP($G2720,$K$11:$Z$28,X$1,0),IF(LEFT($J2720,1)="E",AH2720/VLOOKUP($J2720,$K$11:$Z$28,X$1,0),AH2720/X$6)),"")</f>
        <v>0</v>
      </c>
      <c r="Z2720" s="101">
        <f>IFERROR(IF(LEFT($G2720,4)="xppm",AJ2720/VLOOKUP($G2720,$K$11:$Z$28,Z$1,0),IF(LEFT($J2720,1)="E",AJ2720/VLOOKUP($J2720,$K$11:$Z$28,Z$1,0),AJ2720/Z$6)),"")</f>
        <v>0</v>
      </c>
      <c r="AA2720" s="108"/>
      <c r="AB2720" s="99">
        <f>IFERROR(IF(LEFT($G2720,4)="xppm",AL2720/VLOOKUP($G2720,$K$11:$Z$28,AB$1,0),IF(LEFT($J2720,1)="E",AL2720/VLOOKUP($J2720,$K$11:$AB$28,AB$1,0),AL2720/AB$6)),"")</f>
        <v>0</v>
      </c>
      <c r="AC2720" s="110"/>
      <c r="AD2720" s="14"/>
      <c r="AE2720" s="14"/>
      <c r="AF2720" s="14"/>
      <c r="AG2720" s="14"/>
      <c r="AH2720" s="14"/>
      <c r="AI2720" s="14"/>
      <c r="AJ2720" s="14"/>
      <c r="AK2720" s="65"/>
      <c r="AL2720" s="14"/>
      <c r="AM2720" s="65"/>
      <c r="AN2720" s="25"/>
      <c r="AO2720" s="25"/>
      <c r="AP2720" s="25"/>
      <c r="AQ2720" s="25"/>
      <c r="AR2720" s="25"/>
      <c r="AS2720" s="25"/>
      <c r="AT2720" s="25"/>
      <c r="AU2720" s="25"/>
      <c r="AV2720" s="25"/>
      <c r="AW2720" s="25"/>
      <c r="AX2720" s="25"/>
      <c r="AY2720" s="25"/>
      <c r="AZ2720" s="108"/>
      <c r="BA2720" s="10"/>
      <c r="BB2720" s="10"/>
      <c r="BC2720" s="10"/>
      <c r="BD2720" s="10"/>
      <c r="BE2720" s="10"/>
      <c r="BF2720" s="10"/>
      <c r="BG2720" s="10"/>
      <c r="BH2720" s="10"/>
      <c r="BI2720" s="10"/>
      <c r="BJ2720" s="10"/>
      <c r="BK2720" s="10"/>
      <c r="BL2720" s="10"/>
      <c r="BM2720" s="10"/>
      <c r="BN2720" s="10"/>
      <c r="BO2720" s="10"/>
      <c r="BP2720" s="10"/>
      <c r="BQ2720" s="10"/>
      <c r="BR2720" s="10"/>
      <c r="BS2720" s="10"/>
      <c r="BT2720" s="10"/>
      <c r="BU2720" s="10"/>
      <c r="BV2720" s="10"/>
      <c r="BW2720" s="10"/>
      <c r="BX2720" s="10"/>
      <c r="BY2720" s="10"/>
      <c r="BZ2720" s="10"/>
      <c r="CA2720" s="10"/>
      <c r="CB2720" s="10"/>
      <c r="CC2720" s="10"/>
      <c r="CD2720" s="10"/>
      <c r="CE2720" s="10"/>
      <c r="CF2720" s="10"/>
      <c r="CG2720" s="10"/>
      <c r="CH2720" s="10"/>
      <c r="CI2720" s="10"/>
      <c r="CJ2720" s="10"/>
      <c r="CK2720" s="10"/>
      <c r="CL2720" s="10"/>
      <c r="CM2720" s="10"/>
      <c r="CN2720" s="10"/>
      <c r="CO2720" s="10"/>
      <c r="CP2720" s="10"/>
      <c r="CQ2720" s="10"/>
      <c r="CR2720" s="10"/>
      <c r="CS2720" s="10"/>
      <c r="CT2720" s="10"/>
      <c r="CU2720" s="10"/>
      <c r="CV2720" s="10"/>
      <c r="CW2720" s="10"/>
      <c r="CX2720" s="10"/>
      <c r="CY2720" s="10"/>
      <c r="CZ2720" s="10"/>
      <c r="DA2720" s="10"/>
      <c r="DB2720" s="10"/>
      <c r="DC2720" s="10"/>
      <c r="DD2720" s="10"/>
      <c r="DE2720" s="10"/>
      <c r="DF2720" s="10"/>
      <c r="DG2720" s="10"/>
      <c r="DH2720" s="10"/>
      <c r="DI2720" s="10"/>
      <c r="DJ2720" s="10"/>
      <c r="DK2720" s="10"/>
      <c r="DL2720" s="10"/>
      <c r="DM2720" s="10"/>
      <c r="DN2720" s="10"/>
      <c r="DO2720" s="10"/>
      <c r="DP2720" s="10"/>
      <c r="DQ2720" s="10"/>
      <c r="DR2720" s="10"/>
      <c r="DS2720" s="10"/>
    </row>
    <row r="2721" spans="1:123" ht="4.05" customHeight="1" x14ac:dyDescent="0.25">
      <c r="A2721" s="75" t="s">
        <v>348</v>
      </c>
      <c r="E2721" s="111"/>
      <c r="F2721" s="112"/>
      <c r="T2721" s="25"/>
      <c r="U2721" s="25"/>
      <c r="V2721" s="25"/>
      <c r="W2721" s="25"/>
      <c r="X2721" s="25"/>
      <c r="Y2721" s="25"/>
      <c r="Z2721" s="25"/>
      <c r="AA2721" s="25"/>
      <c r="AB2721" s="14"/>
      <c r="AC2721" s="14"/>
    </row>
    <row r="2722" spans="1:123" s="5" customFormat="1" x14ac:dyDescent="0.25">
      <c r="A2722" s="75" t="s">
        <v>348</v>
      </c>
      <c r="E2722" s="6"/>
      <c r="G2722" s="8"/>
      <c r="H2722" s="8"/>
      <c r="I2722" s="8"/>
      <c r="J2722" s="8"/>
      <c r="K2722" s="6"/>
      <c r="L2722" s="76"/>
      <c r="M2722" s="76"/>
      <c r="N2722" s="10"/>
      <c r="O2722" s="10"/>
      <c r="P2722" s="70"/>
      <c r="Q2722" s="10"/>
      <c r="R2722" s="10"/>
      <c r="S2722" s="10"/>
      <c r="T2722" s="10"/>
      <c r="U2722" s="10"/>
      <c r="V2722" s="10"/>
      <c r="W2722" s="10"/>
      <c r="X2722" s="10"/>
      <c r="Y2722" s="10"/>
      <c r="Z2722" s="10"/>
      <c r="AA2722" s="10"/>
      <c r="AB2722" s="6"/>
      <c r="AC2722" s="6"/>
      <c r="AD2722" s="14"/>
      <c r="AE2722" s="14"/>
      <c r="AF2722" s="14"/>
      <c r="AG2722" s="14"/>
      <c r="AH2722" s="14"/>
      <c r="AI2722" s="14"/>
      <c r="AJ2722" s="14"/>
      <c r="AK2722" s="14"/>
      <c r="AL2722" s="14"/>
      <c r="AM2722" s="14"/>
      <c r="AN2722" s="25"/>
      <c r="AO2722" s="25"/>
      <c r="AP2722" s="25"/>
      <c r="AQ2722" s="25"/>
      <c r="AR2722" s="25"/>
      <c r="AS2722" s="25"/>
      <c r="AT2722" s="25"/>
      <c r="AU2722" s="25"/>
      <c r="AV2722" s="25"/>
      <c r="AW2722" s="25"/>
      <c r="AX2722" s="25"/>
      <c r="AY2722" s="25"/>
      <c r="AZ2722" s="10"/>
      <c r="BA2722" s="10"/>
      <c r="BB2722" s="10"/>
      <c r="BC2722" s="10"/>
      <c r="BD2722" s="10"/>
      <c r="BE2722" s="10"/>
      <c r="BF2722" s="10"/>
      <c r="BG2722" s="10"/>
      <c r="BH2722" s="10"/>
      <c r="BI2722" s="10"/>
      <c r="BJ2722" s="10"/>
      <c r="BK2722" s="10"/>
      <c r="BL2722" s="10"/>
      <c r="BM2722" s="10"/>
      <c r="BN2722" s="10"/>
      <c r="BO2722" s="10"/>
      <c r="BP2722" s="10"/>
      <c r="BQ2722" s="10"/>
      <c r="BR2722" s="10"/>
      <c r="BS2722" s="10"/>
      <c r="BT2722" s="10"/>
      <c r="BU2722" s="10"/>
      <c r="BV2722" s="10"/>
      <c r="BW2722" s="10"/>
      <c r="BX2722" s="10"/>
      <c r="BY2722" s="10"/>
      <c r="BZ2722" s="10"/>
      <c r="CA2722" s="10"/>
      <c r="CB2722" s="10"/>
      <c r="CC2722" s="10"/>
      <c r="CD2722" s="10"/>
      <c r="CE2722" s="10"/>
      <c r="CF2722" s="10"/>
      <c r="CG2722" s="10"/>
      <c r="CH2722" s="10"/>
      <c r="CI2722" s="10"/>
      <c r="CJ2722" s="10"/>
      <c r="CK2722" s="10"/>
      <c r="CL2722" s="10"/>
      <c r="CM2722" s="10"/>
      <c r="CN2722" s="10"/>
      <c r="CO2722" s="10"/>
      <c r="CP2722" s="10"/>
      <c r="CQ2722" s="10"/>
      <c r="CR2722" s="10"/>
      <c r="CS2722" s="10"/>
      <c r="CT2722" s="10"/>
      <c r="CU2722" s="10"/>
      <c r="CV2722" s="10"/>
      <c r="CW2722" s="10"/>
      <c r="CX2722" s="10"/>
      <c r="CY2722" s="10"/>
      <c r="CZ2722" s="10"/>
      <c r="DA2722" s="10"/>
      <c r="DB2722" s="10"/>
      <c r="DC2722" s="10"/>
      <c r="DD2722" s="10"/>
      <c r="DE2722" s="10"/>
      <c r="DF2722" s="10"/>
      <c r="DG2722" s="10"/>
      <c r="DH2722" s="10"/>
      <c r="DI2722" s="10"/>
      <c r="DJ2722" s="10"/>
      <c r="DK2722" s="10"/>
      <c r="DL2722" s="10"/>
      <c r="DM2722" s="10"/>
      <c r="DN2722" s="10"/>
      <c r="DO2722" s="10"/>
      <c r="DP2722" s="10"/>
      <c r="DQ2722" s="10"/>
      <c r="DR2722" s="10"/>
      <c r="DS2722" s="10"/>
    </row>
    <row r="2723" spans="1:123" ht="22.8" customHeight="1" x14ac:dyDescent="0.35">
      <c r="A2723" s="75" t="s">
        <v>348</v>
      </c>
      <c r="K2723" s="6">
        <v>7001</v>
      </c>
      <c r="L2723" s="77">
        <v>7001</v>
      </c>
      <c r="M2723" s="77"/>
      <c r="N2723" s="78" t="s">
        <v>445</v>
      </c>
      <c r="O2723" s="79"/>
      <c r="S2723" s="58"/>
      <c r="AA2723" s="58"/>
      <c r="AC2723" s="72"/>
      <c r="AK2723" s="65"/>
      <c r="AM2723" s="65"/>
      <c r="AZ2723" s="58"/>
    </row>
    <row r="2724" spans="1:123" x14ac:dyDescent="0.25">
      <c r="A2724" s="75" t="s">
        <v>348</v>
      </c>
    </row>
    <row r="2725" spans="1:123" s="86" customFormat="1" ht="15" customHeight="1" x14ac:dyDescent="0.25">
      <c r="A2725" s="75" t="s">
        <v>348</v>
      </c>
      <c r="B2725" s="80"/>
      <c r="C2725" s="80"/>
      <c r="D2725" s="80"/>
      <c r="E2725" s="81"/>
      <c r="F2725" s="82"/>
      <c r="G2725" s="81"/>
      <c r="H2725" s="81"/>
      <c r="I2725" s="81"/>
      <c r="J2725" s="81"/>
      <c r="K2725" s="81"/>
      <c r="L2725" s="83">
        <f>L2726</f>
        <v>7001</v>
      </c>
      <c r="M2725" s="84" t="s">
        <v>350</v>
      </c>
      <c r="N2725" s="84"/>
      <c r="O2725" s="84"/>
      <c r="P2725" s="84"/>
      <c r="Q2725" s="84"/>
      <c r="R2725" s="84"/>
      <c r="S2725" s="84"/>
      <c r="T2725" s="84"/>
      <c r="U2725" s="84"/>
      <c r="V2725" s="84"/>
      <c r="W2725" s="84"/>
      <c r="X2725" s="84"/>
      <c r="Y2725" s="84"/>
      <c r="Z2725" s="84"/>
      <c r="AA2725" s="84"/>
      <c r="AB2725" s="81"/>
      <c r="AC2725" s="81"/>
      <c r="AD2725" s="14"/>
      <c r="AE2725" s="14"/>
      <c r="AF2725" s="14"/>
      <c r="AG2725" s="14"/>
      <c r="AH2725" s="14"/>
      <c r="AI2725" s="14"/>
      <c r="AJ2725" s="14"/>
      <c r="AK2725" s="14"/>
      <c r="AL2725" s="14"/>
      <c r="AM2725" s="14"/>
      <c r="AN2725" s="85"/>
      <c r="AO2725" s="85"/>
      <c r="AP2725" s="85"/>
      <c r="AQ2725" s="85"/>
      <c r="AR2725" s="85"/>
      <c r="AS2725" s="85"/>
      <c r="AT2725" s="85"/>
      <c r="AU2725" s="85"/>
      <c r="AV2725" s="85"/>
      <c r="AW2725" s="85"/>
      <c r="AX2725" s="85"/>
      <c r="AY2725" s="85"/>
      <c r="AZ2725" s="84"/>
      <c r="BA2725" s="10"/>
      <c r="BB2725" s="10"/>
      <c r="BC2725" s="10"/>
      <c r="BD2725" s="10"/>
      <c r="BE2725" s="10"/>
      <c r="BF2725" s="10"/>
      <c r="BG2725" s="10"/>
      <c r="BH2725" s="10"/>
      <c r="BI2725" s="10"/>
      <c r="BJ2725" s="10"/>
      <c r="BK2725" s="10"/>
      <c r="BL2725" s="10"/>
      <c r="BM2725" s="10"/>
      <c r="BN2725" s="10"/>
      <c r="BO2725" s="10"/>
      <c r="BP2725" s="10"/>
      <c r="BQ2725" s="10"/>
      <c r="BR2725" s="10"/>
      <c r="BS2725" s="10"/>
      <c r="BT2725" s="10"/>
      <c r="BU2725" s="10"/>
      <c r="BV2725" s="10"/>
      <c r="BW2725" s="10"/>
      <c r="BX2725" s="10"/>
      <c r="BY2725" s="10"/>
      <c r="BZ2725" s="10"/>
      <c r="CA2725" s="10"/>
      <c r="CB2725" s="10"/>
      <c r="CC2725" s="10"/>
      <c r="CD2725" s="10"/>
      <c r="CE2725" s="10"/>
      <c r="CF2725" s="10"/>
      <c r="CG2725" s="10"/>
      <c r="CH2725" s="10"/>
      <c r="CI2725" s="10"/>
      <c r="CJ2725" s="10"/>
      <c r="CK2725" s="10"/>
      <c r="CL2725" s="10"/>
      <c r="CM2725" s="10"/>
      <c r="CN2725" s="10"/>
      <c r="CO2725" s="10"/>
      <c r="CP2725" s="10"/>
      <c r="CQ2725" s="10"/>
      <c r="CR2725" s="10"/>
      <c r="CS2725" s="10"/>
      <c r="CT2725" s="10"/>
      <c r="CU2725" s="10"/>
      <c r="CV2725" s="10"/>
      <c r="CW2725" s="10"/>
      <c r="CX2725" s="10"/>
      <c r="CY2725" s="10"/>
      <c r="CZ2725" s="10"/>
      <c r="DA2725" s="10"/>
      <c r="DB2725" s="10"/>
      <c r="DC2725" s="10"/>
      <c r="DD2725" s="10"/>
      <c r="DE2725" s="10"/>
      <c r="DF2725" s="10"/>
      <c r="DG2725" s="10"/>
      <c r="DH2725" s="10"/>
      <c r="DI2725" s="10"/>
      <c r="DJ2725" s="10"/>
      <c r="DK2725" s="10"/>
      <c r="DL2725" s="10"/>
      <c r="DM2725" s="10"/>
      <c r="DN2725" s="10"/>
      <c r="DO2725" s="10"/>
      <c r="DP2725" s="10"/>
      <c r="DQ2725" s="10"/>
      <c r="DR2725" s="10"/>
      <c r="DS2725" s="10"/>
    </row>
    <row r="2726" spans="1:123" s="25" customFormat="1" ht="10.95" customHeight="1" x14ac:dyDescent="0.25">
      <c r="A2726" s="87" t="s">
        <v>348</v>
      </c>
      <c r="B2726" s="88"/>
      <c r="C2726" s="88"/>
      <c r="D2726" s="88"/>
      <c r="E2726" s="89"/>
      <c r="F2726" s="90"/>
      <c r="G2726" s="13"/>
      <c r="H2726" s="13"/>
      <c r="I2726" s="13"/>
      <c r="J2726" s="13"/>
      <c r="K2726" s="14" t="s">
        <v>295</v>
      </c>
      <c r="L2726" s="91">
        <v>7001</v>
      </c>
      <c r="M2726" s="92"/>
      <c r="N2726" s="25" t="str">
        <f>TRIM("    TOTAL DAYS")</f>
        <v>TOTAL DAYS</v>
      </c>
      <c r="P2726" s="70"/>
      <c r="Q2726" s="10"/>
      <c r="R2726" s="85"/>
      <c r="S2726" s="93"/>
      <c r="T2726" s="25">
        <f>AD2726/T$6</f>
        <v>2450.3333333333335</v>
      </c>
      <c r="V2726" s="25">
        <f>AF2726/V$6</f>
        <v>2089</v>
      </c>
      <c r="X2726" s="25">
        <f>AH2726/X$6</f>
        <v>85</v>
      </c>
      <c r="Z2726" s="25">
        <f>AJ2726/Z$6</f>
        <v>1877</v>
      </c>
      <c r="AA2726" s="93"/>
      <c r="AB2726" s="14">
        <f>AL2726/AB$6</f>
        <v>0</v>
      </c>
      <c r="AC2726" s="65"/>
      <c r="AD2726" s="14">
        <v>7351</v>
      </c>
      <c r="AE2726" s="14"/>
      <c r="AF2726" s="14">
        <v>18801</v>
      </c>
      <c r="AG2726" s="14"/>
      <c r="AH2726" s="14">
        <v>1020</v>
      </c>
      <c r="AI2726" s="14"/>
      <c r="AJ2726" s="14">
        <v>22524</v>
      </c>
      <c r="AK2726" s="65"/>
      <c r="AL2726" s="14">
        <v>0</v>
      </c>
      <c r="AM2726" s="65"/>
      <c r="AN2726" s="25">
        <v>6</v>
      </c>
      <c r="AO2726" s="25">
        <v>232</v>
      </c>
      <c r="AP2726" s="25">
        <v>782</v>
      </c>
      <c r="AQ2726" s="25">
        <v>1134</v>
      </c>
      <c r="AR2726" s="25">
        <v>1304</v>
      </c>
      <c r="AS2726" s="25">
        <v>2044</v>
      </c>
      <c r="AT2726" s="25">
        <v>2220</v>
      </c>
      <c r="AU2726" s="25">
        <v>2355</v>
      </c>
      <c r="AV2726" s="25">
        <v>2393</v>
      </c>
      <c r="AW2726" s="25">
        <v>2512</v>
      </c>
      <c r="AX2726" s="25">
        <v>2454</v>
      </c>
      <c r="AY2726" s="25">
        <v>2385</v>
      </c>
      <c r="AZ2726" s="93"/>
      <c r="BA2726" s="10"/>
      <c r="BB2726" s="10"/>
      <c r="BC2726" s="10"/>
      <c r="BD2726" s="10"/>
      <c r="BE2726" s="10"/>
      <c r="BF2726" s="10"/>
      <c r="BG2726" s="10"/>
      <c r="BH2726" s="10"/>
      <c r="BI2726" s="10"/>
      <c r="BJ2726" s="10"/>
      <c r="BK2726" s="10"/>
      <c r="BL2726" s="10"/>
      <c r="BM2726" s="10"/>
      <c r="BN2726" s="10"/>
      <c r="BO2726" s="10"/>
      <c r="BP2726" s="10"/>
      <c r="BQ2726" s="10"/>
      <c r="BR2726" s="10"/>
      <c r="BS2726" s="10"/>
      <c r="BT2726" s="10"/>
      <c r="BU2726" s="10"/>
      <c r="BV2726" s="10"/>
      <c r="BW2726" s="10"/>
      <c r="BX2726" s="10"/>
      <c r="BY2726" s="10"/>
      <c r="BZ2726" s="10"/>
      <c r="CA2726" s="10"/>
      <c r="CB2726" s="10"/>
      <c r="CC2726" s="10"/>
      <c r="CD2726" s="10"/>
      <c r="CE2726" s="10"/>
      <c r="CF2726" s="10"/>
      <c r="CG2726" s="10"/>
      <c r="CH2726" s="10"/>
      <c r="CI2726" s="10"/>
      <c r="CJ2726" s="10"/>
      <c r="CK2726" s="10"/>
      <c r="CL2726" s="10"/>
      <c r="CM2726" s="10"/>
      <c r="CN2726" s="10"/>
      <c r="CO2726" s="10"/>
      <c r="CP2726" s="10"/>
      <c r="CQ2726" s="10"/>
      <c r="CR2726" s="10"/>
      <c r="CS2726" s="10"/>
      <c r="CT2726" s="10"/>
      <c r="CU2726" s="10"/>
      <c r="CV2726" s="10"/>
      <c r="CW2726" s="10"/>
      <c r="CX2726" s="10"/>
      <c r="CY2726" s="10"/>
      <c r="CZ2726" s="10"/>
      <c r="DA2726" s="10"/>
      <c r="DB2726" s="10"/>
      <c r="DC2726" s="10"/>
      <c r="DD2726" s="10"/>
      <c r="DE2726" s="10"/>
      <c r="DF2726" s="10"/>
      <c r="DG2726" s="10"/>
      <c r="DH2726" s="10"/>
      <c r="DI2726" s="10"/>
      <c r="DJ2726" s="10"/>
      <c r="DK2726" s="10"/>
      <c r="DL2726" s="10"/>
      <c r="DM2726" s="10"/>
      <c r="DN2726" s="10"/>
      <c r="DO2726" s="10"/>
      <c r="DP2726" s="10"/>
      <c r="DQ2726" s="10"/>
      <c r="DR2726" s="10"/>
      <c r="DS2726" s="10"/>
    </row>
    <row r="2727" spans="1:123" s="25" customFormat="1" ht="10.95" customHeight="1" x14ac:dyDescent="0.25">
      <c r="A2727" s="87" t="s">
        <v>348</v>
      </c>
      <c r="B2727" s="88"/>
      <c r="C2727" s="88"/>
      <c r="D2727" s="88"/>
      <c r="E2727" s="89"/>
      <c r="F2727" s="90"/>
      <c r="G2727" s="13"/>
      <c r="H2727" s="13"/>
      <c r="I2727" s="13"/>
      <c r="J2727" s="13"/>
      <c r="K2727" s="14" t="s">
        <v>299</v>
      </c>
      <c r="L2727" s="91">
        <v>7001</v>
      </c>
      <c r="M2727" s="92"/>
      <c r="N2727" s="25" t="str">
        <f>TRIM("      TOTAL ANCILLARIES")</f>
        <v>TOTAL ANCILLARIES</v>
      </c>
      <c r="P2727" s="70"/>
      <c r="Q2727" s="10"/>
      <c r="R2727" s="85"/>
      <c r="S2727" s="93"/>
      <c r="T2727" s="25">
        <f>AD2727/T$6</f>
        <v>6483.21</v>
      </c>
      <c r="V2727" s="25">
        <f>AF2727/V$6</f>
        <v>6766.0855555555554</v>
      </c>
      <c r="X2727" s="25">
        <f>AH2727/X$6</f>
        <v>252.52583333333334</v>
      </c>
      <c r="Z2727" s="25">
        <f>AJ2727/Z$6</f>
        <v>6991.875</v>
      </c>
      <c r="AA2727" s="93"/>
      <c r="AB2727" s="14">
        <f>AL2727/AB$6</f>
        <v>0</v>
      </c>
      <c r="AC2727" s="65"/>
      <c r="AD2727" s="14">
        <v>19449.63</v>
      </c>
      <c r="AE2727" s="14"/>
      <c r="AF2727" s="14">
        <v>60894.77</v>
      </c>
      <c r="AG2727" s="14"/>
      <c r="AH2727" s="14">
        <v>3030.31</v>
      </c>
      <c r="AI2727" s="14"/>
      <c r="AJ2727" s="14">
        <v>83902.5</v>
      </c>
      <c r="AK2727" s="65"/>
      <c r="AL2727" s="14">
        <v>0</v>
      </c>
      <c r="AM2727" s="65"/>
      <c r="AN2727" s="25">
        <v>0</v>
      </c>
      <c r="AO2727" s="25">
        <v>653.23</v>
      </c>
      <c r="AP2727" s="25">
        <v>2377.08</v>
      </c>
      <c r="AQ2727" s="25">
        <v>5200.18</v>
      </c>
      <c r="AR2727" s="25">
        <v>9937.51</v>
      </c>
      <c r="AS2727" s="25">
        <v>6804.46</v>
      </c>
      <c r="AT2727" s="25">
        <v>4176.3900000000003</v>
      </c>
      <c r="AU2727" s="25">
        <v>8606.01</v>
      </c>
      <c r="AV2727" s="25">
        <v>6720.59</v>
      </c>
      <c r="AW2727" s="25">
        <v>3720.98</v>
      </c>
      <c r="AX2727" s="25">
        <v>3815.88</v>
      </c>
      <c r="AY2727" s="25">
        <v>11912.77</v>
      </c>
      <c r="AZ2727" s="93"/>
      <c r="BA2727" s="10"/>
      <c r="BB2727" s="10"/>
      <c r="BC2727" s="10"/>
      <c r="BD2727" s="10"/>
      <c r="BE2727" s="10"/>
      <c r="BF2727" s="10"/>
      <c r="BG2727" s="10"/>
      <c r="BH2727" s="10"/>
      <c r="BI2727" s="10"/>
      <c r="BJ2727" s="10"/>
      <c r="BK2727" s="10"/>
      <c r="BL2727" s="10"/>
      <c r="BM2727" s="10"/>
      <c r="BN2727" s="10"/>
      <c r="BO2727" s="10"/>
      <c r="BP2727" s="10"/>
      <c r="BQ2727" s="10"/>
      <c r="BR2727" s="10"/>
      <c r="BS2727" s="10"/>
      <c r="BT2727" s="10"/>
      <c r="BU2727" s="10"/>
      <c r="BV2727" s="10"/>
      <c r="BW2727" s="10"/>
      <c r="BX2727" s="10"/>
      <c r="BY2727" s="10"/>
      <c r="BZ2727" s="10"/>
      <c r="CA2727" s="10"/>
      <c r="CB2727" s="10"/>
      <c r="CC2727" s="10"/>
      <c r="CD2727" s="10"/>
      <c r="CE2727" s="10"/>
      <c r="CF2727" s="10"/>
      <c r="CG2727" s="10"/>
      <c r="CH2727" s="10"/>
      <c r="CI2727" s="10"/>
      <c r="CJ2727" s="10"/>
      <c r="CK2727" s="10"/>
      <c r="CL2727" s="10"/>
      <c r="CM2727" s="10"/>
      <c r="CN2727" s="10"/>
      <c r="CO2727" s="10"/>
      <c r="CP2727" s="10"/>
      <c r="CQ2727" s="10"/>
      <c r="CR2727" s="10"/>
      <c r="CS2727" s="10"/>
      <c r="CT2727" s="10"/>
      <c r="CU2727" s="10"/>
      <c r="CV2727" s="10"/>
      <c r="CW2727" s="10"/>
      <c r="CX2727" s="10"/>
      <c r="CY2727" s="10"/>
      <c r="CZ2727" s="10"/>
      <c r="DA2727" s="10"/>
      <c r="DB2727" s="10"/>
      <c r="DC2727" s="10"/>
      <c r="DD2727" s="10"/>
      <c r="DE2727" s="10"/>
      <c r="DF2727" s="10"/>
      <c r="DG2727" s="10"/>
      <c r="DH2727" s="10"/>
      <c r="DI2727" s="10"/>
      <c r="DJ2727" s="10"/>
      <c r="DK2727" s="10"/>
      <c r="DL2727" s="10"/>
      <c r="DM2727" s="10"/>
      <c r="DN2727" s="10"/>
      <c r="DO2727" s="10"/>
      <c r="DP2727" s="10"/>
      <c r="DQ2727" s="10"/>
      <c r="DR2727" s="10"/>
      <c r="DS2727" s="10"/>
    </row>
    <row r="2728" spans="1:123" s="25" customFormat="1" ht="10.95" customHeight="1" x14ac:dyDescent="0.25">
      <c r="A2728" s="87" t="s">
        <v>348</v>
      </c>
      <c r="B2728" s="88"/>
      <c r="C2728" s="88"/>
      <c r="D2728" s="88"/>
      <c r="E2728" s="89"/>
      <c r="F2728" s="90"/>
      <c r="G2728" s="13"/>
      <c r="H2728" s="13"/>
      <c r="I2728" s="13"/>
      <c r="J2728" s="13"/>
      <c r="K2728" s="14" t="s">
        <v>301</v>
      </c>
      <c r="L2728" s="91">
        <v>7001</v>
      </c>
      <c r="M2728" s="92"/>
      <c r="N2728" s="25" t="str">
        <f>TRIM("TOTAL REVENUE")</f>
        <v>TOTAL REVENUE</v>
      </c>
      <c r="P2728" s="70"/>
      <c r="Q2728" s="10"/>
      <c r="R2728" s="85"/>
      <c r="S2728" s="93"/>
      <c r="T2728" s="25">
        <f>AD2728/T$6</f>
        <v>1017742.7666666666</v>
      </c>
      <c r="V2728" s="25">
        <f>AF2728/V$6</f>
        <v>896941.72888888884</v>
      </c>
      <c r="X2728" s="25">
        <f>AH2728/X$6</f>
        <v>42137.27</v>
      </c>
      <c r="Z2728" s="25">
        <f>AJ2728/Z$6</f>
        <v>726198.97583333345</v>
      </c>
      <c r="AA2728" s="93"/>
      <c r="AB2728" s="14">
        <f>AL2728/AB$6</f>
        <v>0</v>
      </c>
      <c r="AC2728" s="65"/>
      <c r="AD2728" s="14">
        <v>3053228.3</v>
      </c>
      <c r="AE2728" s="14"/>
      <c r="AF2728" s="14">
        <v>8072475.5599999996</v>
      </c>
      <c r="AG2728" s="14"/>
      <c r="AH2728" s="14">
        <v>505647.24</v>
      </c>
      <c r="AI2728" s="14"/>
      <c r="AJ2728" s="14">
        <v>8714387.7100000009</v>
      </c>
      <c r="AK2728" s="65"/>
      <c r="AL2728" s="14">
        <v>0</v>
      </c>
      <c r="AM2728" s="65"/>
      <c r="AN2728" s="25">
        <v>0</v>
      </c>
      <c r="AO2728" s="25">
        <v>107129.27</v>
      </c>
      <c r="AP2728" s="25">
        <v>398517.97</v>
      </c>
      <c r="AQ2728" s="25">
        <v>574018.9</v>
      </c>
      <c r="AR2728" s="25">
        <v>606394.77</v>
      </c>
      <c r="AS2728" s="25">
        <v>923068.19</v>
      </c>
      <c r="AT2728" s="25">
        <v>969573.02</v>
      </c>
      <c r="AU2728" s="25">
        <v>972030.65</v>
      </c>
      <c r="AV2728" s="25">
        <v>974161.73</v>
      </c>
      <c r="AW2728" s="25">
        <v>1066859.3799999999</v>
      </c>
      <c r="AX2728" s="25">
        <v>992205.66</v>
      </c>
      <c r="AY2728" s="25">
        <v>994163.26</v>
      </c>
      <c r="AZ2728" s="93"/>
      <c r="BA2728" s="10"/>
      <c r="BB2728" s="10"/>
      <c r="BC2728" s="10"/>
      <c r="BD2728" s="10"/>
      <c r="BE2728" s="10"/>
      <c r="BF2728" s="10"/>
      <c r="BG2728" s="10"/>
      <c r="BH2728" s="10"/>
      <c r="BI2728" s="10"/>
      <c r="BJ2728" s="10"/>
      <c r="BK2728" s="10"/>
      <c r="BL2728" s="10"/>
      <c r="BM2728" s="10"/>
      <c r="BN2728" s="10"/>
      <c r="BO2728" s="10"/>
      <c r="BP2728" s="10"/>
      <c r="BQ2728" s="10"/>
      <c r="BR2728" s="10"/>
      <c r="BS2728" s="10"/>
      <c r="BT2728" s="10"/>
      <c r="BU2728" s="10"/>
      <c r="BV2728" s="10"/>
      <c r="BW2728" s="10"/>
      <c r="BX2728" s="10"/>
      <c r="BY2728" s="10"/>
      <c r="BZ2728" s="10"/>
      <c r="CA2728" s="10"/>
      <c r="CB2728" s="10"/>
      <c r="CC2728" s="10"/>
      <c r="CD2728" s="10"/>
      <c r="CE2728" s="10"/>
      <c r="CF2728" s="10"/>
      <c r="CG2728" s="10"/>
      <c r="CH2728" s="10"/>
      <c r="CI2728" s="10"/>
      <c r="CJ2728" s="10"/>
      <c r="CK2728" s="10"/>
      <c r="CL2728" s="10"/>
      <c r="CM2728" s="10"/>
      <c r="CN2728" s="10"/>
      <c r="CO2728" s="10"/>
      <c r="CP2728" s="10"/>
      <c r="CQ2728" s="10"/>
      <c r="CR2728" s="10"/>
      <c r="CS2728" s="10"/>
      <c r="CT2728" s="10"/>
      <c r="CU2728" s="10"/>
      <c r="CV2728" s="10"/>
      <c r="CW2728" s="10"/>
      <c r="CX2728" s="10"/>
      <c r="CY2728" s="10"/>
      <c r="CZ2728" s="10"/>
      <c r="DA2728" s="10"/>
      <c r="DB2728" s="10"/>
      <c r="DC2728" s="10"/>
      <c r="DD2728" s="10"/>
      <c r="DE2728" s="10"/>
      <c r="DF2728" s="10"/>
      <c r="DG2728" s="10"/>
      <c r="DH2728" s="10"/>
      <c r="DI2728" s="10"/>
      <c r="DJ2728" s="10"/>
      <c r="DK2728" s="10"/>
      <c r="DL2728" s="10"/>
      <c r="DM2728" s="10"/>
      <c r="DN2728" s="10"/>
      <c r="DO2728" s="10"/>
      <c r="DP2728" s="10"/>
      <c r="DQ2728" s="10"/>
      <c r="DR2728" s="10"/>
      <c r="DS2728" s="10"/>
    </row>
    <row r="2729" spans="1:123" s="25" customFormat="1" ht="10.95" customHeight="1" x14ac:dyDescent="0.25">
      <c r="A2729" s="87" t="s">
        <v>348</v>
      </c>
      <c r="B2729" s="88"/>
      <c r="C2729" s="88"/>
      <c r="D2729" s="88"/>
      <c r="E2729" s="89"/>
      <c r="F2729" s="90"/>
      <c r="G2729" s="13"/>
      <c r="H2729" s="13"/>
      <c r="I2729" s="13"/>
      <c r="J2729" s="13"/>
      <c r="K2729" s="14" t="s">
        <v>303</v>
      </c>
      <c r="L2729" s="91">
        <v>7001</v>
      </c>
      <c r="M2729" s="92"/>
      <c r="N2729" s="25" t="str">
        <f>TRIM("      TOTAL EMPLOYEE WAGES")</f>
        <v>TOTAL EMPLOYEE WAGES</v>
      </c>
      <c r="P2729" s="70"/>
      <c r="Q2729" s="10"/>
      <c r="R2729" s="85"/>
      <c r="S2729" s="93"/>
      <c r="T2729" s="25">
        <f>AD2729/T$6</f>
        <v>499221.24666666664</v>
      </c>
      <c r="V2729" s="25">
        <f>AF2729/V$6</f>
        <v>471722.78888888884</v>
      </c>
      <c r="X2729" s="25">
        <f>AH2729/X$6</f>
        <v>51293.640000000007</v>
      </c>
      <c r="Z2729" s="25">
        <f>AJ2729/Z$6</f>
        <v>215895.84521883333</v>
      </c>
      <c r="AA2729" s="93"/>
      <c r="AB2729" s="14">
        <f>AL2729/AB$6</f>
        <v>0</v>
      </c>
      <c r="AC2729" s="65"/>
      <c r="AD2729" s="14">
        <v>1497663.74</v>
      </c>
      <c r="AE2729" s="14"/>
      <c r="AF2729" s="14">
        <v>4245505.0999999996</v>
      </c>
      <c r="AG2729" s="14"/>
      <c r="AH2729" s="14">
        <v>615523.68000000005</v>
      </c>
      <c r="AI2729" s="14"/>
      <c r="AJ2729" s="14">
        <v>2590750.1426260001</v>
      </c>
      <c r="AK2729" s="65"/>
      <c r="AL2729" s="14">
        <v>0</v>
      </c>
      <c r="AM2729" s="65"/>
      <c r="AN2729" s="25">
        <v>0</v>
      </c>
      <c r="AO2729" s="25">
        <v>175926.87</v>
      </c>
      <c r="AP2729" s="25">
        <v>439596.81</v>
      </c>
      <c r="AQ2729" s="25">
        <v>344609.92</v>
      </c>
      <c r="AR2729" s="25">
        <v>374669.3</v>
      </c>
      <c r="AS2729" s="25">
        <v>494675.44</v>
      </c>
      <c r="AT2729" s="25">
        <v>491346.2</v>
      </c>
      <c r="AU2729" s="25">
        <v>518770.67</v>
      </c>
      <c r="AV2729" s="25">
        <v>523769.83</v>
      </c>
      <c r="AW2729" s="25">
        <v>501966.92</v>
      </c>
      <c r="AX2729" s="25">
        <v>481540.83</v>
      </c>
      <c r="AY2729" s="25">
        <v>514155.99</v>
      </c>
      <c r="AZ2729" s="93"/>
      <c r="BA2729" s="10"/>
      <c r="BB2729" s="10"/>
      <c r="BC2729" s="10"/>
      <c r="BD2729" s="10"/>
      <c r="BE2729" s="10"/>
      <c r="BF2729" s="10"/>
      <c r="BG2729" s="10"/>
      <c r="BH2729" s="10"/>
      <c r="BI2729" s="10"/>
      <c r="BJ2729" s="10"/>
      <c r="BK2729" s="10"/>
      <c r="BL2729" s="10"/>
      <c r="BM2729" s="10"/>
      <c r="BN2729" s="10"/>
      <c r="BO2729" s="10"/>
      <c r="BP2729" s="10"/>
      <c r="BQ2729" s="10"/>
      <c r="BR2729" s="10"/>
      <c r="BS2729" s="10"/>
      <c r="BT2729" s="10"/>
      <c r="BU2729" s="10"/>
      <c r="BV2729" s="10"/>
      <c r="BW2729" s="10"/>
      <c r="BX2729" s="10"/>
      <c r="BY2729" s="10"/>
      <c r="BZ2729" s="10"/>
      <c r="CA2729" s="10"/>
      <c r="CB2729" s="10"/>
      <c r="CC2729" s="10"/>
      <c r="CD2729" s="10"/>
      <c r="CE2729" s="10"/>
      <c r="CF2729" s="10"/>
      <c r="CG2729" s="10"/>
      <c r="CH2729" s="10"/>
      <c r="CI2729" s="10"/>
      <c r="CJ2729" s="10"/>
      <c r="CK2729" s="10"/>
      <c r="CL2729" s="10"/>
      <c r="CM2729" s="10"/>
      <c r="CN2729" s="10"/>
      <c r="CO2729" s="10"/>
      <c r="CP2729" s="10"/>
      <c r="CQ2729" s="10"/>
      <c r="CR2729" s="10"/>
      <c r="CS2729" s="10"/>
      <c r="CT2729" s="10"/>
      <c r="CU2729" s="10"/>
      <c r="CV2729" s="10"/>
      <c r="CW2729" s="10"/>
      <c r="CX2729" s="10"/>
      <c r="CY2729" s="10"/>
      <c r="CZ2729" s="10"/>
      <c r="DA2729" s="10"/>
      <c r="DB2729" s="10"/>
      <c r="DC2729" s="10"/>
      <c r="DD2729" s="10"/>
      <c r="DE2729" s="10"/>
      <c r="DF2729" s="10"/>
      <c r="DG2729" s="10"/>
      <c r="DH2729" s="10"/>
      <c r="DI2729" s="10"/>
      <c r="DJ2729" s="10"/>
      <c r="DK2729" s="10"/>
      <c r="DL2729" s="10"/>
      <c r="DM2729" s="10"/>
      <c r="DN2729" s="10"/>
      <c r="DO2729" s="10"/>
      <c r="DP2729" s="10"/>
      <c r="DQ2729" s="10"/>
      <c r="DR2729" s="10"/>
      <c r="DS2729" s="10"/>
    </row>
    <row r="2730" spans="1:123" s="25" customFormat="1" ht="10.95" customHeight="1" x14ac:dyDescent="0.25">
      <c r="A2730" s="87" t="s">
        <v>348</v>
      </c>
      <c r="B2730" s="88"/>
      <c r="C2730" s="88"/>
      <c r="D2730" s="88"/>
      <c r="E2730" s="89"/>
      <c r="F2730" s="90"/>
      <c r="G2730" s="13"/>
      <c r="H2730" s="13"/>
      <c r="I2730" s="13"/>
      <c r="J2730" s="13"/>
      <c r="K2730" s="14" t="s">
        <v>305</v>
      </c>
      <c r="L2730" s="91">
        <v>7001</v>
      </c>
      <c r="M2730" s="92"/>
      <c r="N2730" s="25" t="str">
        <f>TRIM("TOTAL COMPENSATION")</f>
        <v>TOTAL COMPENSATION</v>
      </c>
      <c r="P2730" s="70"/>
      <c r="Q2730" s="10"/>
      <c r="R2730" s="85"/>
      <c r="S2730" s="93"/>
      <c r="T2730" s="25">
        <f>AD2730/T$6</f>
        <v>376874.50333333336</v>
      </c>
      <c r="V2730" s="25">
        <f>AF2730/V$6</f>
        <v>355813.58555555553</v>
      </c>
      <c r="X2730" s="25">
        <f>AH2730/X$6</f>
        <v>39741.036666666667</v>
      </c>
      <c r="Z2730" s="25">
        <f>AJ2730/Z$6</f>
        <v>216835.84521883333</v>
      </c>
      <c r="AA2730" s="93"/>
      <c r="AB2730" s="14">
        <f>AL2730/AB$6</f>
        <v>0</v>
      </c>
      <c r="AC2730" s="65"/>
      <c r="AD2730" s="14">
        <v>1130623.51</v>
      </c>
      <c r="AE2730" s="14"/>
      <c r="AF2730" s="14">
        <v>3202322.27</v>
      </c>
      <c r="AG2730" s="14"/>
      <c r="AH2730" s="14">
        <v>476892.44</v>
      </c>
      <c r="AI2730" s="14"/>
      <c r="AJ2730" s="14">
        <v>2602030.1426260001</v>
      </c>
      <c r="AK2730" s="65"/>
      <c r="AL2730" s="14">
        <v>0</v>
      </c>
      <c r="AM2730" s="65"/>
      <c r="AN2730" s="25">
        <v>0</v>
      </c>
      <c r="AO2730" s="25">
        <v>139534.42000000001</v>
      </c>
      <c r="AP2730" s="25">
        <v>337358.02</v>
      </c>
      <c r="AQ2730" s="25">
        <v>252900.74</v>
      </c>
      <c r="AR2730" s="25">
        <v>284656.82</v>
      </c>
      <c r="AS2730" s="25">
        <v>373385.84</v>
      </c>
      <c r="AT2730" s="25">
        <v>367261.78</v>
      </c>
      <c r="AU2730" s="25">
        <v>394954.34</v>
      </c>
      <c r="AV2730" s="25">
        <v>398539.24</v>
      </c>
      <c r="AW2730" s="25">
        <v>376269.79</v>
      </c>
      <c r="AX2730" s="25">
        <v>363658.25</v>
      </c>
      <c r="AY2730" s="25">
        <v>390695.47</v>
      </c>
      <c r="AZ2730" s="93"/>
      <c r="BA2730" s="10"/>
      <c r="BB2730" s="10"/>
      <c r="BC2730" s="10"/>
      <c r="BD2730" s="10"/>
      <c r="BE2730" s="10"/>
      <c r="BF2730" s="10"/>
      <c r="BG2730" s="10"/>
      <c r="BH2730" s="10"/>
      <c r="BI2730" s="10"/>
      <c r="BJ2730" s="10"/>
      <c r="BK2730" s="10"/>
      <c r="BL2730" s="10"/>
      <c r="BM2730" s="10"/>
      <c r="BN2730" s="10"/>
      <c r="BO2730" s="10"/>
      <c r="BP2730" s="10"/>
      <c r="BQ2730" s="10"/>
      <c r="BR2730" s="10"/>
      <c r="BS2730" s="10"/>
      <c r="BT2730" s="10"/>
      <c r="BU2730" s="10"/>
      <c r="BV2730" s="10"/>
      <c r="BW2730" s="10"/>
      <c r="BX2730" s="10"/>
      <c r="BY2730" s="10"/>
      <c r="BZ2730" s="10"/>
      <c r="CA2730" s="10"/>
      <c r="CB2730" s="10"/>
      <c r="CC2730" s="10"/>
      <c r="CD2730" s="10"/>
      <c r="CE2730" s="10"/>
      <c r="CF2730" s="10"/>
      <c r="CG2730" s="10"/>
      <c r="CH2730" s="10"/>
      <c r="CI2730" s="10"/>
      <c r="CJ2730" s="10"/>
      <c r="CK2730" s="10"/>
      <c r="CL2730" s="10"/>
      <c r="CM2730" s="10"/>
      <c r="CN2730" s="10"/>
      <c r="CO2730" s="10"/>
      <c r="CP2730" s="10"/>
      <c r="CQ2730" s="10"/>
      <c r="CR2730" s="10"/>
      <c r="CS2730" s="10"/>
      <c r="CT2730" s="10"/>
      <c r="CU2730" s="10"/>
      <c r="CV2730" s="10"/>
      <c r="CW2730" s="10"/>
      <c r="CX2730" s="10"/>
      <c r="CY2730" s="10"/>
      <c r="CZ2730" s="10"/>
      <c r="DA2730" s="10"/>
      <c r="DB2730" s="10"/>
      <c r="DC2730" s="10"/>
      <c r="DD2730" s="10"/>
      <c r="DE2730" s="10"/>
      <c r="DF2730" s="10"/>
      <c r="DG2730" s="10"/>
      <c r="DH2730" s="10"/>
      <c r="DI2730" s="10"/>
      <c r="DJ2730" s="10"/>
      <c r="DK2730" s="10"/>
      <c r="DL2730" s="10"/>
      <c r="DM2730" s="10"/>
      <c r="DN2730" s="10"/>
      <c r="DO2730" s="10"/>
      <c r="DP2730" s="10"/>
      <c r="DQ2730" s="10"/>
      <c r="DR2730" s="10"/>
      <c r="DS2730" s="10"/>
    </row>
    <row r="2731" spans="1:123" x14ac:dyDescent="0.25">
      <c r="A2731" s="75" t="s">
        <v>348</v>
      </c>
      <c r="L2731" s="94"/>
    </row>
    <row r="2732" spans="1:123" s="86" customFormat="1" ht="15" customHeight="1" x14ac:dyDescent="0.25">
      <c r="A2732" s="75" t="s">
        <v>348</v>
      </c>
      <c r="B2732" s="80"/>
      <c r="C2732" s="80"/>
      <c r="D2732" s="80"/>
      <c r="E2732" s="81"/>
      <c r="F2732" s="82"/>
      <c r="G2732" s="81"/>
      <c r="H2732" s="81"/>
      <c r="I2732" s="81"/>
      <c r="J2732" s="81"/>
      <c r="K2732" s="81"/>
      <c r="L2732" s="83">
        <f>L2733</f>
        <v>7001</v>
      </c>
      <c r="M2732" s="84" t="s">
        <v>351</v>
      </c>
      <c r="N2732" s="84"/>
      <c r="O2732" s="84"/>
      <c r="P2732" s="84"/>
      <c r="Q2732" s="84"/>
      <c r="R2732" s="84"/>
      <c r="S2732" s="84"/>
      <c r="T2732" s="84"/>
      <c r="U2732" s="84"/>
      <c r="V2732" s="84"/>
      <c r="W2732" s="84"/>
      <c r="X2732" s="84"/>
      <c r="Y2732" s="84"/>
      <c r="Z2732" s="84"/>
      <c r="AA2732" s="84"/>
      <c r="AB2732" s="81"/>
      <c r="AC2732" s="81"/>
      <c r="AD2732" s="14"/>
      <c r="AE2732" s="14"/>
      <c r="AF2732" s="14"/>
      <c r="AG2732" s="14"/>
      <c r="AH2732" s="14"/>
      <c r="AI2732" s="14"/>
      <c r="AJ2732" s="14"/>
      <c r="AK2732" s="14"/>
      <c r="AL2732" s="14"/>
      <c r="AM2732" s="14"/>
      <c r="AN2732" s="85"/>
      <c r="AO2732" s="85"/>
      <c r="AP2732" s="85"/>
      <c r="AQ2732" s="85"/>
      <c r="AR2732" s="85"/>
      <c r="AS2732" s="85"/>
      <c r="AT2732" s="85"/>
      <c r="AU2732" s="85"/>
      <c r="AV2732" s="85"/>
      <c r="AW2732" s="85"/>
      <c r="AX2732" s="85"/>
      <c r="AY2732" s="85"/>
      <c r="AZ2732" s="84"/>
      <c r="BA2732" s="10"/>
      <c r="BB2732" s="10"/>
      <c r="BC2732" s="10"/>
      <c r="BD2732" s="10"/>
      <c r="BE2732" s="10"/>
      <c r="BF2732" s="10"/>
      <c r="BG2732" s="10"/>
      <c r="BH2732" s="10"/>
      <c r="BI2732" s="10"/>
      <c r="BJ2732" s="10"/>
      <c r="BK2732" s="10"/>
      <c r="BL2732" s="10"/>
      <c r="BM2732" s="10"/>
      <c r="BN2732" s="10"/>
      <c r="BO2732" s="10"/>
      <c r="BP2732" s="10"/>
      <c r="BQ2732" s="10"/>
      <c r="BR2732" s="10"/>
      <c r="BS2732" s="10"/>
      <c r="BT2732" s="10"/>
      <c r="BU2732" s="10"/>
      <c r="BV2732" s="10"/>
      <c r="BW2732" s="10"/>
      <c r="BX2732" s="10"/>
      <c r="BY2732" s="10"/>
      <c r="BZ2732" s="10"/>
      <c r="CA2732" s="10"/>
      <c r="CB2732" s="10"/>
      <c r="CC2732" s="10"/>
      <c r="CD2732" s="10"/>
      <c r="CE2732" s="10"/>
      <c r="CF2732" s="10"/>
      <c r="CG2732" s="10"/>
      <c r="CH2732" s="10"/>
      <c r="CI2732" s="10"/>
      <c r="CJ2732" s="10"/>
      <c r="CK2732" s="10"/>
      <c r="CL2732" s="10"/>
      <c r="CM2732" s="10"/>
      <c r="CN2732" s="10"/>
      <c r="CO2732" s="10"/>
      <c r="CP2732" s="10"/>
      <c r="CQ2732" s="10"/>
      <c r="CR2732" s="10"/>
      <c r="CS2732" s="10"/>
      <c r="CT2732" s="10"/>
      <c r="CU2732" s="10"/>
      <c r="CV2732" s="10"/>
      <c r="CW2732" s="10"/>
      <c r="CX2732" s="10"/>
      <c r="CY2732" s="10"/>
      <c r="CZ2732" s="10"/>
      <c r="DA2732" s="10"/>
      <c r="DB2732" s="10"/>
      <c r="DC2732" s="10"/>
      <c r="DD2732" s="10"/>
      <c r="DE2732" s="10"/>
      <c r="DF2732" s="10"/>
      <c r="DG2732" s="10"/>
      <c r="DH2732" s="10"/>
      <c r="DI2732" s="10"/>
      <c r="DJ2732" s="10"/>
      <c r="DK2732" s="10"/>
      <c r="DL2732" s="10"/>
      <c r="DM2732" s="10"/>
      <c r="DN2732" s="10"/>
      <c r="DO2732" s="10"/>
      <c r="DP2732" s="10"/>
      <c r="DQ2732" s="10"/>
      <c r="DR2732" s="10"/>
      <c r="DS2732" s="10"/>
    </row>
    <row r="2733" spans="1:123" s="101" customFormat="1" ht="10.95" customHeight="1" x14ac:dyDescent="0.25">
      <c r="A2733" s="75" t="s">
        <v>348</v>
      </c>
      <c r="B2733" s="95" t="str">
        <f t="shared" ref="B2733" si="766">IF(E2733&gt;0,"Bud02 " &amp; C2733 &amp;","&amp;D2733&amp;",'"&amp;E2733&amp;"',"&amp;1*R2733)</f>
        <v>Bud02 2020,7001,'xpr003',0.0186198333333333</v>
      </c>
      <c r="C2733" s="96">
        <f t="shared" ref="C2733" si="767">$E$5</f>
        <v>2020</v>
      </c>
      <c r="D2733" s="96">
        <v>7001</v>
      </c>
      <c r="E2733" s="97" t="str">
        <f>K2733</f>
        <v>xpr003</v>
      </c>
      <c r="F2733" s="90"/>
      <c r="G2733" s="98">
        <f>IF(""="",1,SUBSTITUTE(SUBSTITUTE("","xxp","xpp"),"xppm13","xppm08"))</f>
        <v>1</v>
      </c>
      <c r="H2733" s="98">
        <f>IF(""="",1,"")</f>
        <v>1</v>
      </c>
      <c r="I2733" s="98">
        <f>IF(""="",1,IF(LEFT("",1)&lt;&gt;"E","",1))</f>
        <v>1</v>
      </c>
      <c r="J2733" s="98">
        <f>IF(""="",1,IF(LEFT("",1)="E","",1))</f>
        <v>1</v>
      </c>
      <c r="K2733" s="99" t="s">
        <v>352</v>
      </c>
      <c r="L2733" s="91">
        <v>7001</v>
      </c>
      <c r="M2733" s="100" t="str">
        <f>IF(LEFT($G2733,4)="xppm","*","")</f>
        <v/>
      </c>
      <c r="N2733" s="101" t="str">
        <f>UPPER(TRIM("        NON_PRODUCTIVE RATE (NON-EXEMPT)"))</f>
        <v>NON_PRODUCTIVE RATE (NON-EXEMPT)</v>
      </c>
      <c r="P2733" s="102"/>
      <c r="R2733" s="103">
        <f>IFERROR(IF(1*AB2733&gt;0,AB2733,Z2733),Z2733)</f>
        <v>1.8619833333333332E-2</v>
      </c>
      <c r="S2733" s="104"/>
      <c r="T2733" s="105">
        <f>IFERROR(IF(LEFT($G2733,4)="xppm",AD2733/VLOOKUP($G2733,$K$11:$Z$28,T$1,0),IF(LEFT($J2733,1)="E",AD2733/VLOOKUP($J2733,$K$11:$Z$28,T$1,0),AD2733/T$6)),"")</f>
        <v>0</v>
      </c>
      <c r="U2733" s="105"/>
      <c r="V2733" s="105">
        <f>IFERROR(IF(LEFT($G2733,4)="xppm",AF2733/VLOOKUP($G2733,$K$11:$Z$28,V$1,0),IF(LEFT($J2733,1)="E",AF2733/VLOOKUP($J2733,$K$11:$Z$28,V$1,0),AF2733/V$6)),"")</f>
        <v>0</v>
      </c>
      <c r="W2733" s="105"/>
      <c r="X2733" s="105">
        <f>IFERROR(IF(LEFT($G2733,4)="xppm",AH2733/VLOOKUP($G2733,$K$11:$Z$28,X$1,0),IF(LEFT($J2733,1)="E",AH2733/VLOOKUP($J2733,$K$11:$Z$28,X$1,0),AH2733/X$6)),"")</f>
        <v>0</v>
      </c>
      <c r="Y2733" s="105"/>
      <c r="Z2733" s="105">
        <f>IFERROR(IF(LEFT($G2733,4)="xppm",AJ2733/VLOOKUP($G2733,$K$11:$Z$28,Z$1,0),IF(LEFT($J2733,1)="E",AJ2733/VLOOKUP($J2733,$K$11:$Z$28,Z$1,0),AJ2733/Z$6)),"")</f>
        <v>1.8619833333333332E-2</v>
      </c>
      <c r="AA2733" s="104"/>
      <c r="AB2733" s="106">
        <f>IFERROR(IF(LEFT($G2733,4)="xppm",AL2733/VLOOKUP($G2733,$K$11:$Z$28,AB$1,0),IF(LEFT($J2733,1)="E",AL2733/VLOOKUP($J2733,$K$11:$AB$28,AB$1,0),AL2733/AB$6)),"")</f>
        <v>0</v>
      </c>
      <c r="AC2733" s="107"/>
      <c r="AD2733" s="106"/>
      <c r="AE2733" s="106"/>
      <c r="AF2733" s="106"/>
      <c r="AG2733" s="106"/>
      <c r="AH2733" s="106"/>
      <c r="AI2733" s="106"/>
      <c r="AJ2733" s="106">
        <v>0.223438</v>
      </c>
      <c r="AK2733" s="107"/>
      <c r="AL2733" s="106">
        <v>0</v>
      </c>
      <c r="AM2733" s="107"/>
      <c r="AN2733" s="105"/>
      <c r="AO2733" s="105"/>
      <c r="AP2733" s="105"/>
      <c r="AQ2733" s="105"/>
      <c r="AR2733" s="105"/>
      <c r="AS2733" s="105"/>
      <c r="AT2733" s="105"/>
      <c r="AU2733" s="105"/>
      <c r="AV2733" s="105"/>
      <c r="AW2733" s="105"/>
      <c r="AX2733" s="105"/>
      <c r="AY2733" s="105"/>
      <c r="AZ2733" s="108"/>
      <c r="BA2733" s="10"/>
      <c r="BB2733" s="10"/>
      <c r="BC2733" s="10"/>
      <c r="BD2733" s="10"/>
      <c r="BE2733" s="10"/>
      <c r="BF2733" s="10"/>
      <c r="BG2733" s="10"/>
      <c r="BH2733" s="10"/>
      <c r="BI2733" s="10"/>
      <c r="BJ2733" s="10"/>
      <c r="BK2733" s="10"/>
      <c r="BL2733" s="10"/>
      <c r="BM2733" s="10"/>
      <c r="BN2733" s="10"/>
      <c r="BO2733" s="10"/>
      <c r="BP2733" s="10"/>
      <c r="BQ2733" s="10"/>
      <c r="BR2733" s="10"/>
      <c r="BS2733" s="10"/>
      <c r="BT2733" s="10"/>
      <c r="BU2733" s="10"/>
      <c r="BV2733" s="10"/>
      <c r="BW2733" s="10"/>
      <c r="BX2733" s="10"/>
      <c r="BY2733" s="10"/>
      <c r="BZ2733" s="10"/>
      <c r="CA2733" s="10"/>
      <c r="CB2733" s="10"/>
      <c r="CC2733" s="10"/>
      <c r="CD2733" s="10"/>
      <c r="CE2733" s="10"/>
      <c r="CF2733" s="10"/>
      <c r="CG2733" s="10"/>
      <c r="CH2733" s="10"/>
      <c r="CI2733" s="10"/>
      <c r="CJ2733" s="10"/>
      <c r="CK2733" s="10"/>
      <c r="CL2733" s="10"/>
      <c r="CM2733" s="10"/>
      <c r="CN2733" s="10"/>
      <c r="CO2733" s="10"/>
      <c r="CP2733" s="10"/>
      <c r="CQ2733" s="10"/>
      <c r="CR2733" s="10"/>
      <c r="CS2733" s="10"/>
      <c r="CT2733" s="10"/>
      <c r="CU2733" s="10"/>
      <c r="CV2733" s="10"/>
      <c r="CW2733" s="10"/>
      <c r="CX2733" s="10"/>
      <c r="CY2733" s="10"/>
      <c r="CZ2733" s="10"/>
      <c r="DA2733" s="10"/>
      <c r="DB2733" s="10"/>
      <c r="DC2733" s="10"/>
      <c r="DD2733" s="10"/>
      <c r="DE2733" s="10"/>
      <c r="DF2733" s="10"/>
      <c r="DG2733" s="10"/>
      <c r="DH2733" s="10"/>
      <c r="DI2733" s="10"/>
      <c r="DJ2733" s="10"/>
      <c r="DK2733" s="10"/>
      <c r="DL2733" s="10"/>
      <c r="DM2733" s="10"/>
      <c r="DN2733" s="10"/>
      <c r="DO2733" s="10"/>
      <c r="DP2733" s="10"/>
      <c r="DQ2733" s="10"/>
      <c r="DR2733" s="10"/>
      <c r="DS2733" s="10"/>
    </row>
    <row r="2734" spans="1:123" s="101" customFormat="1" ht="10.95" customHeight="1" x14ac:dyDescent="0.25">
      <c r="A2734" s="75" t="s">
        <v>348</v>
      </c>
      <c r="B2734" s="95" t="str">
        <f>IF(E2734&gt;0,"Bud02 " &amp; C2734 &amp;","&amp;D2734&amp;",'"&amp;E2734&amp;"',"&amp;1*R2734)</f>
        <v>Bud02 2020,7001,'xpr007',0.0186198333333333</v>
      </c>
      <c r="C2734" s="96">
        <f>$E$5</f>
        <v>2020</v>
      </c>
      <c r="D2734" s="96">
        <v>7001</v>
      </c>
      <c r="E2734" s="97" t="str">
        <f>K2734</f>
        <v>xpr007</v>
      </c>
      <c r="F2734" s="90"/>
      <c r="G2734" s="98">
        <f>IF(""="",1,SUBSTITUTE(SUBSTITUTE("","xxp","xpp"),"xppm13","xppm08"))</f>
        <v>1</v>
      </c>
      <c r="H2734" s="98">
        <f>IF(""="",1,"")</f>
        <v>1</v>
      </c>
      <c r="I2734" s="98">
        <f>IF(""="",1,IF(LEFT("",1)&lt;&gt;"E","",1))</f>
        <v>1</v>
      </c>
      <c r="J2734" s="98">
        <f>IF(""="",1,IF(LEFT("",1)="E","",1))</f>
        <v>1</v>
      </c>
      <c r="K2734" s="99" t="s">
        <v>353</v>
      </c>
      <c r="L2734" s="91">
        <v>7001</v>
      </c>
      <c r="M2734" s="100" t="str">
        <f>IF(LEFT($G2734,4)="xppm","*","")</f>
        <v/>
      </c>
      <c r="N2734" s="101" t="str">
        <f>UPPER(TRIM("        NON_PRODUCTIVE RATE (EXEMPT)"))</f>
        <v>NON_PRODUCTIVE RATE (EXEMPT)</v>
      </c>
      <c r="P2734" s="102"/>
      <c r="R2734" s="103">
        <f>IFERROR(IF(1*AB2734&gt;0,AB2734,Z2734),Z2734)</f>
        <v>1.8619833333333332E-2</v>
      </c>
      <c r="S2734" s="104"/>
      <c r="T2734" s="105">
        <f>IFERROR(IF(LEFT($G2734,4)="xppm",AD2734/VLOOKUP($G2734,$K$11:$Z$28,T$1,0),IF(LEFT($J2734,1)="E",AD2734/VLOOKUP($J2734,$K$11:$Z$28,T$1,0),AD2734/T$6)),"")</f>
        <v>0</v>
      </c>
      <c r="U2734" s="105"/>
      <c r="V2734" s="105">
        <f>IFERROR(IF(LEFT($G2734,4)="xppm",AF2734/VLOOKUP($G2734,$K$11:$Z$28,V$1,0),IF(LEFT($J2734,1)="E",AF2734/VLOOKUP($J2734,$K$11:$Z$28,V$1,0),AF2734/V$6)),"")</f>
        <v>0</v>
      </c>
      <c r="W2734" s="105"/>
      <c r="X2734" s="105">
        <f>IFERROR(IF(LEFT($G2734,4)="xppm",AH2734/VLOOKUP($G2734,$K$11:$Z$28,X$1,0),IF(LEFT($J2734,1)="E",AH2734/VLOOKUP($J2734,$K$11:$Z$28,X$1,0),AH2734/X$6)),"")</f>
        <v>0</v>
      </c>
      <c r="Y2734" s="105"/>
      <c r="Z2734" s="105">
        <f>IFERROR(IF(LEFT($G2734,4)="xppm",AJ2734/VLOOKUP($G2734,$K$11:$Z$28,Z$1,0),IF(LEFT($J2734,1)="E",AJ2734/VLOOKUP($J2734,$K$11:$Z$28,Z$1,0),AJ2734/Z$6)),"")</f>
        <v>1.8619833333333332E-2</v>
      </c>
      <c r="AA2734" s="104"/>
      <c r="AB2734" s="106">
        <f>IFERROR(IF(LEFT($G2734,4)="xppm",AL2734/VLOOKUP($G2734,$K$11:$Z$28,AB$1,0),IF(LEFT($J2734,1)="E",AL2734/VLOOKUP($J2734,$K$11:$AB$28,AB$1,0),AL2734/AB$6)),"")</f>
        <v>0</v>
      </c>
      <c r="AC2734" s="107"/>
      <c r="AD2734" s="106"/>
      <c r="AE2734" s="106"/>
      <c r="AF2734" s="106"/>
      <c r="AG2734" s="106"/>
      <c r="AH2734" s="106"/>
      <c r="AI2734" s="106"/>
      <c r="AJ2734" s="106">
        <v>0.223438</v>
      </c>
      <c r="AK2734" s="107"/>
      <c r="AL2734" s="106">
        <v>0</v>
      </c>
      <c r="AM2734" s="107"/>
      <c r="AN2734" s="105"/>
      <c r="AO2734" s="105"/>
      <c r="AP2734" s="105"/>
      <c r="AQ2734" s="105"/>
      <c r="AR2734" s="105"/>
      <c r="AS2734" s="105"/>
      <c r="AT2734" s="105"/>
      <c r="AU2734" s="105"/>
      <c r="AV2734" s="105"/>
      <c r="AW2734" s="105"/>
      <c r="AX2734" s="105"/>
      <c r="AY2734" s="105"/>
      <c r="AZ2734" s="108"/>
      <c r="BA2734" s="10"/>
      <c r="BB2734" s="10"/>
      <c r="BC2734" s="10"/>
      <c r="BD2734" s="10"/>
      <c r="BE2734" s="10"/>
      <c r="BF2734" s="10"/>
      <c r="BG2734" s="10"/>
      <c r="BH2734" s="10"/>
      <c r="BI2734" s="10"/>
      <c r="BJ2734" s="10"/>
      <c r="BK2734" s="10"/>
      <c r="BL2734" s="10"/>
      <c r="BM2734" s="10"/>
      <c r="BN2734" s="10"/>
      <c r="BO2734" s="10"/>
      <c r="BP2734" s="10"/>
      <c r="BQ2734" s="10"/>
      <c r="BR2734" s="10"/>
      <c r="BS2734" s="10"/>
      <c r="BT2734" s="10"/>
      <c r="BU2734" s="10"/>
      <c r="BV2734" s="10"/>
      <c r="BW2734" s="10"/>
      <c r="BX2734" s="10"/>
      <c r="BY2734" s="10"/>
      <c r="BZ2734" s="10"/>
      <c r="CA2734" s="10"/>
      <c r="CB2734" s="10"/>
      <c r="CC2734" s="10"/>
      <c r="CD2734" s="10"/>
      <c r="CE2734" s="10"/>
      <c r="CF2734" s="10"/>
      <c r="CG2734" s="10"/>
      <c r="CH2734" s="10"/>
      <c r="CI2734" s="10"/>
      <c r="CJ2734" s="10"/>
      <c r="CK2734" s="10"/>
      <c r="CL2734" s="10"/>
      <c r="CM2734" s="10"/>
      <c r="CN2734" s="10"/>
      <c r="CO2734" s="10"/>
      <c r="CP2734" s="10"/>
      <c r="CQ2734" s="10"/>
      <c r="CR2734" s="10"/>
      <c r="CS2734" s="10"/>
      <c r="CT2734" s="10"/>
      <c r="CU2734" s="10"/>
      <c r="CV2734" s="10"/>
      <c r="CW2734" s="10"/>
      <c r="CX2734" s="10"/>
      <c r="CY2734" s="10"/>
      <c r="CZ2734" s="10"/>
      <c r="DA2734" s="10"/>
      <c r="DB2734" s="10"/>
      <c r="DC2734" s="10"/>
      <c r="DD2734" s="10"/>
      <c r="DE2734" s="10"/>
      <c r="DF2734" s="10"/>
      <c r="DG2734" s="10"/>
      <c r="DH2734" s="10"/>
      <c r="DI2734" s="10"/>
      <c r="DJ2734" s="10"/>
      <c r="DK2734" s="10"/>
      <c r="DL2734" s="10"/>
      <c r="DM2734" s="10"/>
      <c r="DN2734" s="10"/>
      <c r="DO2734" s="10"/>
      <c r="DP2734" s="10"/>
      <c r="DQ2734" s="10"/>
      <c r="DR2734" s="10"/>
      <c r="DS2734" s="10"/>
    </row>
    <row r="2735" spans="1:123" x14ac:dyDescent="0.25">
      <c r="A2735" s="75" t="s">
        <v>348</v>
      </c>
      <c r="L2735" s="94"/>
    </row>
    <row r="2736" spans="1:123" s="86" customFormat="1" ht="15" customHeight="1" x14ac:dyDescent="0.25">
      <c r="A2736" s="75" t="s">
        <v>348</v>
      </c>
      <c r="B2736" s="80"/>
      <c r="C2736" s="80"/>
      <c r="D2736" s="80"/>
      <c r="E2736" s="81"/>
      <c r="F2736" s="82"/>
      <c r="G2736" s="81"/>
      <c r="H2736" s="81"/>
      <c r="I2736" s="81"/>
      <c r="J2736" s="81"/>
      <c r="K2736" s="81"/>
      <c r="L2736" s="83">
        <f>L2737</f>
        <v>7001</v>
      </c>
      <c r="M2736" s="84" t="s">
        <v>354</v>
      </c>
      <c r="N2736" s="84"/>
      <c r="O2736" s="84"/>
      <c r="P2736" s="84"/>
      <c r="Q2736" s="84"/>
      <c r="R2736" s="84"/>
      <c r="S2736" s="84"/>
      <c r="T2736" s="84"/>
      <c r="U2736" s="84"/>
      <c r="V2736" s="84"/>
      <c r="W2736" s="84"/>
      <c r="X2736" s="84"/>
      <c r="Y2736" s="84"/>
      <c r="Z2736" s="84"/>
      <c r="AA2736" s="84"/>
      <c r="AB2736" s="81"/>
      <c r="AC2736" s="81"/>
      <c r="AD2736" s="14"/>
      <c r="AE2736" s="14"/>
      <c r="AF2736" s="14"/>
      <c r="AG2736" s="14"/>
      <c r="AH2736" s="14"/>
      <c r="AI2736" s="14"/>
      <c r="AJ2736" s="14"/>
      <c r="AK2736" s="14"/>
      <c r="AL2736" s="14"/>
      <c r="AM2736" s="14"/>
      <c r="AN2736" s="85"/>
      <c r="AO2736" s="85"/>
      <c r="AP2736" s="85"/>
      <c r="AQ2736" s="85"/>
      <c r="AR2736" s="85"/>
      <c r="AS2736" s="85"/>
      <c r="AT2736" s="85"/>
      <c r="AU2736" s="85"/>
      <c r="AV2736" s="85"/>
      <c r="AW2736" s="85"/>
      <c r="AX2736" s="85"/>
      <c r="AY2736" s="85"/>
      <c r="AZ2736" s="84"/>
      <c r="BA2736" s="10"/>
      <c r="BB2736" s="10"/>
      <c r="BC2736" s="10"/>
      <c r="BD2736" s="10"/>
      <c r="BE2736" s="10"/>
      <c r="BF2736" s="10"/>
      <c r="BG2736" s="10"/>
      <c r="BH2736" s="10"/>
      <c r="BI2736" s="10"/>
      <c r="BJ2736" s="10"/>
      <c r="BK2736" s="10"/>
      <c r="BL2736" s="10"/>
      <c r="BM2736" s="10"/>
      <c r="BN2736" s="10"/>
      <c r="BO2736" s="10"/>
      <c r="BP2736" s="10"/>
      <c r="BQ2736" s="10"/>
      <c r="BR2736" s="10"/>
      <c r="BS2736" s="10"/>
      <c r="BT2736" s="10"/>
      <c r="BU2736" s="10"/>
      <c r="BV2736" s="10"/>
      <c r="BW2736" s="10"/>
      <c r="BX2736" s="10"/>
      <c r="BY2736" s="10"/>
      <c r="BZ2736" s="10"/>
      <c r="CA2736" s="10"/>
      <c r="CB2736" s="10"/>
      <c r="CC2736" s="10"/>
      <c r="CD2736" s="10"/>
      <c r="CE2736" s="10"/>
      <c r="CF2736" s="10"/>
      <c r="CG2736" s="10"/>
      <c r="CH2736" s="10"/>
      <c r="CI2736" s="10"/>
      <c r="CJ2736" s="10"/>
      <c r="CK2736" s="10"/>
      <c r="CL2736" s="10"/>
      <c r="CM2736" s="10"/>
      <c r="CN2736" s="10"/>
      <c r="CO2736" s="10"/>
      <c r="CP2736" s="10"/>
      <c r="CQ2736" s="10"/>
      <c r="CR2736" s="10"/>
      <c r="CS2736" s="10"/>
      <c r="CT2736" s="10"/>
      <c r="CU2736" s="10"/>
      <c r="CV2736" s="10"/>
      <c r="CW2736" s="10"/>
      <c r="CX2736" s="10"/>
      <c r="CY2736" s="10"/>
      <c r="CZ2736" s="10"/>
      <c r="DA2736" s="10"/>
      <c r="DB2736" s="10"/>
      <c r="DC2736" s="10"/>
      <c r="DD2736" s="10"/>
      <c r="DE2736" s="10"/>
      <c r="DF2736" s="10"/>
      <c r="DG2736" s="10"/>
      <c r="DH2736" s="10"/>
      <c r="DI2736" s="10"/>
      <c r="DJ2736" s="10"/>
      <c r="DK2736" s="10"/>
      <c r="DL2736" s="10"/>
      <c r="DM2736" s="10"/>
      <c r="DN2736" s="10"/>
      <c r="DO2736" s="10"/>
      <c r="DP2736" s="10"/>
      <c r="DQ2736" s="10"/>
      <c r="DR2736" s="10"/>
      <c r="DS2736" s="10"/>
    </row>
    <row r="2737" spans="1:123" s="101" customFormat="1" ht="10.95" customHeight="1" x14ac:dyDescent="0.25">
      <c r="A2737" s="75" t="s">
        <v>348</v>
      </c>
      <c r="B2737" s="95" t="str">
        <f t="shared" ref="B2737:B2740" si="768">IF(E2737&gt;0,"Bud02 " &amp; C2737 &amp;","&amp;D2737&amp;",'"&amp;E2737&amp;"',"&amp;1*R2737)</f>
        <v>Bud02 2020,7001,'xpr005',0.00256998887251463</v>
      </c>
      <c r="C2737" s="96">
        <f t="shared" ref="C2737:C2740" si="769">$E$5</f>
        <v>2020</v>
      </c>
      <c r="D2737" s="96">
        <v>7001</v>
      </c>
      <c r="E2737" s="97" t="str">
        <f>IF(LEFT(H2737,1) = "x",H2737,F2737)</f>
        <v>xpr005</v>
      </c>
      <c r="F2737" s="90">
        <v>500000</v>
      </c>
      <c r="G2737" s="98">
        <f>IF(""="",1,SUBSTITUTE(SUBSTITUTE("","xxp","xpp"),"xppm13","xppm08"))</f>
        <v>1</v>
      </c>
      <c r="H2737" s="98" t="str">
        <f>IF("xpr005"="",1,"xpr005")</f>
        <v>xpr005</v>
      </c>
      <c r="I2737" s="98">
        <f>IF("Ew57z"="",1,IF(LEFT("Ew57z",1)&lt;&gt;"E","Ew57z",1))</f>
        <v>1</v>
      </c>
      <c r="J2737" s="98" t="str">
        <f>IF("Ew57z"="",1,IF(LEFT("Ew57z",1)="E","Ew57z",1))</f>
        <v>Ew57z</v>
      </c>
      <c r="K2737" s="99" t="s">
        <v>355</v>
      </c>
      <c r="L2737" s="91">
        <v>7001</v>
      </c>
      <c r="M2737" s="100" t="str">
        <f>IF(LEFT($G2737,4)="xppm","*","")</f>
        <v/>
      </c>
      <c r="N2737" s="101" t="str">
        <f>UPPER(TRIM("          PAYROLL TAXES"))</f>
        <v>PAYROLL TAXES</v>
      </c>
      <c r="P2737" s="102" t="s">
        <v>356</v>
      </c>
      <c r="R2737" s="109">
        <f>IFERROR(IF(1*AB2737&gt;0,AB2737,V2737),V2737)</f>
        <v>2.5699888725146309E-3</v>
      </c>
      <c r="S2737" s="108"/>
      <c r="T2737" s="101">
        <f>IFERROR(IF(LEFT($G2737,4)="xppm",AD2737/VLOOKUP($G2737,$K$11:$Z$28,T$1,0),IF(LEFT($J2737,1)="E",AD2737/VLOOKUP($J2737,$K$11:$Z$28,T$1,0),AD2737/T$6)),"")</f>
        <v>2.5555051922425799E-3</v>
      </c>
      <c r="V2737" s="101">
        <f>IFERROR(IF(LEFT($G2737,4)="xppm",AF2737/VLOOKUP($G2737,$K$11:$Z$28,V$1,0),IF(LEFT($J2737,1)="E",AF2737/VLOOKUP($J2737,$K$11:$Z$28,V$1,0),AF2737/V$6)),"")</f>
        <v>2.5699888725146309E-3</v>
      </c>
      <c r="X2737" s="101">
        <f>IFERROR(IF(LEFT($G2737,4)="xppm",AH2737/VLOOKUP($G2737,$K$11:$Z$28,X$1,0),IF(LEFT($J2737,1)="E",AH2737/VLOOKUP($J2737,$K$11:$Z$28,X$1,0),AH2737/X$6)),"")</f>
        <v>4.1914168101400597E-4</v>
      </c>
      <c r="Z2737" s="101">
        <f>IFERROR(IF(LEFT($G2737,4)="xppm",AJ2737/VLOOKUP($G2737,$K$11:$Z$28,Z$1,0),IF(LEFT($J2737,1)="E",AJ2737/VLOOKUP($J2737,$K$11:$Z$28,Z$1,0),AJ2737/Z$6)),"")</f>
        <v>1.4001952084918179E-3</v>
      </c>
      <c r="AA2737" s="108"/>
      <c r="AB2737" s="99" t="str">
        <f>IFERROR(IF(LEFT($G2737,4)="xppm",AL2737/VLOOKUP($G2737,$K$11:$Z$28,AB$1,0),IF(LEFT($J2737,1)="E",AL2737/VLOOKUP($J2737,$K$11:$AB$28,AB$1,0),AL2737/AB$6)),"")</f>
        <v/>
      </c>
      <c r="AC2737" s="110"/>
      <c r="AD2737" s="14">
        <v>123706.64</v>
      </c>
      <c r="AE2737" s="14"/>
      <c r="AF2737" s="14">
        <v>367181</v>
      </c>
      <c r="AG2737" s="14"/>
      <c r="AH2737" s="14">
        <v>64507.63</v>
      </c>
      <c r="AI2737" s="14"/>
      <c r="AJ2737" s="14">
        <v>253495.106814</v>
      </c>
      <c r="AK2737" s="65"/>
      <c r="AL2737" s="14">
        <v>0</v>
      </c>
      <c r="AM2737" s="65"/>
      <c r="AN2737" s="25">
        <v>0</v>
      </c>
      <c r="AO2737" s="25">
        <v>17417.09</v>
      </c>
      <c r="AP2737" s="25">
        <v>47090.54</v>
      </c>
      <c r="AQ2737" s="25">
        <v>34290.85</v>
      </c>
      <c r="AR2737" s="25">
        <v>34607.35</v>
      </c>
      <c r="AS2737" s="25">
        <v>44750.6</v>
      </c>
      <c r="AT2737" s="25">
        <v>41687.589999999997</v>
      </c>
      <c r="AU2737" s="25">
        <v>44390.59</v>
      </c>
      <c r="AV2737" s="25">
        <v>43747.38</v>
      </c>
      <c r="AW2737" s="25">
        <v>41505.040000000001</v>
      </c>
      <c r="AX2737" s="25">
        <v>39108.19</v>
      </c>
      <c r="AY2737" s="25">
        <v>43093.41</v>
      </c>
      <c r="AZ2737" s="108"/>
      <c r="BA2737" s="10"/>
      <c r="BB2737" s="10"/>
      <c r="BC2737" s="10"/>
      <c r="BD2737" s="10"/>
      <c r="BE2737" s="10"/>
      <c r="BF2737" s="10"/>
      <c r="BG2737" s="10"/>
      <c r="BH2737" s="10"/>
      <c r="BI2737" s="10"/>
      <c r="BJ2737" s="10"/>
      <c r="BK2737" s="10"/>
      <c r="BL2737" s="10"/>
      <c r="BM2737" s="10"/>
      <c r="BN2737" s="10"/>
      <c r="BO2737" s="10"/>
      <c r="BP2737" s="10"/>
      <c r="BQ2737" s="10"/>
      <c r="BR2737" s="10"/>
      <c r="BS2737" s="10"/>
      <c r="BT2737" s="10"/>
      <c r="BU2737" s="10"/>
      <c r="BV2737" s="10"/>
      <c r="BW2737" s="10"/>
      <c r="BX2737" s="10"/>
      <c r="BY2737" s="10"/>
      <c r="BZ2737" s="10"/>
      <c r="CA2737" s="10"/>
      <c r="CB2737" s="10"/>
      <c r="CC2737" s="10"/>
      <c r="CD2737" s="10"/>
      <c r="CE2737" s="10"/>
      <c r="CF2737" s="10"/>
      <c r="CG2737" s="10"/>
      <c r="CH2737" s="10"/>
      <c r="CI2737" s="10"/>
      <c r="CJ2737" s="10"/>
      <c r="CK2737" s="10"/>
      <c r="CL2737" s="10"/>
      <c r="CM2737" s="10"/>
      <c r="CN2737" s="10"/>
      <c r="CO2737" s="10"/>
      <c r="CP2737" s="10"/>
      <c r="CQ2737" s="10"/>
      <c r="CR2737" s="10"/>
      <c r="CS2737" s="10"/>
      <c r="CT2737" s="10"/>
      <c r="CU2737" s="10"/>
      <c r="CV2737" s="10"/>
      <c r="CW2737" s="10"/>
      <c r="CX2737" s="10"/>
      <c r="CY2737" s="10"/>
      <c r="CZ2737" s="10"/>
      <c r="DA2737" s="10"/>
      <c r="DB2737" s="10"/>
      <c r="DC2737" s="10"/>
      <c r="DD2737" s="10"/>
      <c r="DE2737" s="10"/>
      <c r="DF2737" s="10"/>
      <c r="DG2737" s="10"/>
      <c r="DH2737" s="10"/>
      <c r="DI2737" s="10"/>
      <c r="DJ2737" s="10"/>
      <c r="DK2737" s="10"/>
      <c r="DL2737" s="10"/>
      <c r="DM2737" s="10"/>
      <c r="DN2737" s="10"/>
      <c r="DO2737" s="10"/>
      <c r="DP2737" s="10"/>
      <c r="DQ2737" s="10"/>
      <c r="DR2737" s="10"/>
      <c r="DS2737" s="10"/>
    </row>
    <row r="2738" spans="1:123" s="101" customFormat="1" ht="10.95" customHeight="1" x14ac:dyDescent="0.25">
      <c r="A2738" s="75" t="s">
        <v>348</v>
      </c>
      <c r="B2738" s="95" t="str">
        <f t="shared" si="768"/>
        <v>Bud02 2020,7001,'xpr002',0.000788941964275351</v>
      </c>
      <c r="C2738" s="96">
        <f t="shared" si="769"/>
        <v>2020</v>
      </c>
      <c r="D2738" s="96">
        <v>7001</v>
      </c>
      <c r="E2738" s="97" t="str">
        <f>IF(LEFT(H2738,1) = "x",H2738,F2738)</f>
        <v>xpr002</v>
      </c>
      <c r="F2738" s="90">
        <v>501100</v>
      </c>
      <c r="G2738" s="98">
        <f>IF(""="",1,SUBSTITUTE(SUBSTITUTE("","xxp","xpp"),"xppm13","xppm08"))</f>
        <v>1</v>
      </c>
      <c r="H2738" s="98" t="str">
        <f>IF("xpr002"="",1,"xpr002")</f>
        <v>xpr002</v>
      </c>
      <c r="I2738" s="98">
        <f>IF("Ewz"="",1,IF(LEFT("Ewz",1)&lt;&gt;"E","Ewz",1))</f>
        <v>1</v>
      </c>
      <c r="J2738" s="98" t="str">
        <f>IF("Ewz"="",1,IF(LEFT("Ewz",1)="E","Ewz",1))</f>
        <v>Ewz</v>
      </c>
      <c r="K2738" s="99" t="s">
        <v>357</v>
      </c>
      <c r="L2738" s="91">
        <v>7001</v>
      </c>
      <c r="M2738" s="100" t="str">
        <f>IF(LEFT($G2738,4)="xppm","*","")</f>
        <v/>
      </c>
      <c r="N2738" s="101" t="str">
        <f>UPPER(TRIM("          HEALTH INSURANCE"))</f>
        <v>HEALTH INSURANCE</v>
      </c>
      <c r="P2738" s="102" t="s">
        <v>356</v>
      </c>
      <c r="R2738" s="109">
        <f>IFERROR(IF(1*AB2738&gt;0,AB2738,V2738),V2738)</f>
        <v>7.8894196427535068E-4</v>
      </c>
      <c r="S2738" s="108"/>
      <c r="T2738" s="101">
        <f>IFERROR(IF(LEFT($G2738,4)="xppm",AD2738/VLOOKUP($G2738,$K$11:$Z$28,T$1,0),IF(LEFT($J2738,1)="E",AD2738/VLOOKUP($J2738,$K$11:$Z$28,T$1,0),AD2738/T$6)),"")</f>
        <v>1.2699977884285093E-3</v>
      </c>
      <c r="V2738" s="101">
        <f>IFERROR(IF(LEFT($G2738,4)="xppm",AF2738/VLOOKUP($G2738,$K$11:$Z$28,V$1,0),IF(LEFT($J2738,1)="E",AF2738/VLOOKUP($J2738,$K$11:$Z$28,V$1,0),AF2738/V$6)),"")</f>
        <v>7.8894196427535068E-4</v>
      </c>
      <c r="X2738" s="101">
        <f>IFERROR(IF(LEFT($G2738,4)="xppm",AH2738/VLOOKUP($G2738,$K$11:$Z$28,X$1,0),IF(LEFT($J2738,1)="E",AH2738/VLOOKUP($J2738,$K$11:$Z$28,X$1,0),AH2738/X$6)),"")</f>
        <v>2.9267305653231721E-5</v>
      </c>
      <c r="Z2738" s="101">
        <f>IFERROR(IF(LEFT($G2738,4)="xppm",AJ2738/VLOOKUP($G2738,$K$11:$Z$28,Z$1,0),IF(LEFT($J2738,1)="E",AJ2738/VLOOKUP($J2738,$K$11:$Z$28,Z$1,0),AJ2738/Z$6)),"")</f>
        <v>1.7269432795025651E-4</v>
      </c>
      <c r="AA2738" s="108"/>
      <c r="AB2738" s="99" t="str">
        <f>IFERROR(IF(LEFT($G2738,4)="xppm",AL2738/VLOOKUP($G2738,$K$11:$Z$28,AB$1,0),IF(LEFT($J2738,1)="E",AL2738/VLOOKUP($J2738,$K$11:$AB$28,AB$1,0),AL2738/AB$6)),"")</f>
        <v/>
      </c>
      <c r="AC2738" s="110"/>
      <c r="AD2738" s="14">
        <v>63081.16</v>
      </c>
      <c r="AE2738" s="14"/>
      <c r="AF2738" s="14">
        <v>115371.41</v>
      </c>
      <c r="AG2738" s="14"/>
      <c r="AH2738" s="14">
        <v>4574.8599999999997</v>
      </c>
      <c r="AI2738" s="14"/>
      <c r="AJ2738" s="14">
        <v>32218.560000000001</v>
      </c>
      <c r="AK2738" s="65"/>
      <c r="AL2738" s="14">
        <v>0</v>
      </c>
      <c r="AM2738" s="65"/>
      <c r="AN2738" s="25">
        <v>0</v>
      </c>
      <c r="AO2738" s="25">
        <v>0</v>
      </c>
      <c r="AP2738" s="25">
        <v>4574.8599999999997</v>
      </c>
      <c r="AQ2738" s="25">
        <v>7528.63</v>
      </c>
      <c r="AR2738" s="25">
        <v>7360.68</v>
      </c>
      <c r="AS2738" s="25">
        <v>-1258.9100000000001</v>
      </c>
      <c r="AT2738" s="25">
        <v>12620.69</v>
      </c>
      <c r="AU2738" s="25">
        <v>13942.74</v>
      </c>
      <c r="AV2738" s="25">
        <v>12096.42</v>
      </c>
      <c r="AW2738" s="25">
        <v>25755.73</v>
      </c>
      <c r="AX2738" s="25">
        <v>19771.189999999999</v>
      </c>
      <c r="AY2738" s="25">
        <v>17554.240000000002</v>
      </c>
      <c r="AZ2738" s="108"/>
      <c r="BA2738" s="10"/>
      <c r="BB2738" s="10"/>
      <c r="BC2738" s="10"/>
      <c r="BD2738" s="10"/>
      <c r="BE2738" s="10"/>
      <c r="BF2738" s="10"/>
      <c r="BG2738" s="10"/>
      <c r="BH2738" s="10"/>
      <c r="BI2738" s="10"/>
      <c r="BJ2738" s="10"/>
      <c r="BK2738" s="10"/>
      <c r="BL2738" s="10"/>
      <c r="BM2738" s="10"/>
      <c r="BN2738" s="10"/>
      <c r="BO2738" s="10"/>
      <c r="BP2738" s="10"/>
      <c r="BQ2738" s="10"/>
      <c r="BR2738" s="10"/>
      <c r="BS2738" s="10"/>
      <c r="BT2738" s="10"/>
      <c r="BU2738" s="10"/>
      <c r="BV2738" s="10"/>
      <c r="BW2738" s="10"/>
      <c r="BX2738" s="10"/>
      <c r="BY2738" s="10"/>
      <c r="BZ2738" s="10"/>
      <c r="CA2738" s="10"/>
      <c r="CB2738" s="10"/>
      <c r="CC2738" s="10"/>
      <c r="CD2738" s="10"/>
      <c r="CE2738" s="10"/>
      <c r="CF2738" s="10"/>
      <c r="CG2738" s="10"/>
      <c r="CH2738" s="10"/>
      <c r="CI2738" s="10"/>
      <c r="CJ2738" s="10"/>
      <c r="CK2738" s="10"/>
      <c r="CL2738" s="10"/>
      <c r="CM2738" s="10"/>
      <c r="CN2738" s="10"/>
      <c r="CO2738" s="10"/>
      <c r="CP2738" s="10"/>
      <c r="CQ2738" s="10"/>
      <c r="CR2738" s="10"/>
      <c r="CS2738" s="10"/>
      <c r="CT2738" s="10"/>
      <c r="CU2738" s="10"/>
      <c r="CV2738" s="10"/>
      <c r="CW2738" s="10"/>
      <c r="CX2738" s="10"/>
      <c r="CY2738" s="10"/>
      <c r="CZ2738" s="10"/>
      <c r="DA2738" s="10"/>
      <c r="DB2738" s="10"/>
      <c r="DC2738" s="10"/>
      <c r="DD2738" s="10"/>
      <c r="DE2738" s="10"/>
      <c r="DF2738" s="10"/>
      <c r="DG2738" s="10"/>
      <c r="DH2738" s="10"/>
      <c r="DI2738" s="10"/>
      <c r="DJ2738" s="10"/>
      <c r="DK2738" s="10"/>
      <c r="DL2738" s="10"/>
      <c r="DM2738" s="10"/>
      <c r="DN2738" s="10"/>
      <c r="DO2738" s="10"/>
      <c r="DP2738" s="10"/>
      <c r="DQ2738" s="10"/>
      <c r="DR2738" s="10"/>
      <c r="DS2738" s="10"/>
    </row>
    <row r="2739" spans="1:123" s="101" customFormat="1" ht="10.95" customHeight="1" x14ac:dyDescent="0.25">
      <c r="A2739" s="75" t="s">
        <v>348</v>
      </c>
      <c r="B2739" s="95" t="str">
        <f t="shared" si="768"/>
        <v>Bud02 2020,7001,'xpr006',0.000453705972541048</v>
      </c>
      <c r="C2739" s="96">
        <f t="shared" si="769"/>
        <v>2020</v>
      </c>
      <c r="D2739" s="96">
        <v>7001</v>
      </c>
      <c r="E2739" s="97" t="str">
        <f>IF(LEFT(H2739,1) = "x",H2739,F2739)</f>
        <v>xpr006</v>
      </c>
      <c r="F2739" s="90">
        <v>503000</v>
      </c>
      <c r="G2739" s="98">
        <f>IF(""="",1,SUBSTITUTE(SUBSTITUTE("","xxp","xpp"),"xppm13","xppm08"))</f>
        <v>1</v>
      </c>
      <c r="H2739" s="98" t="str">
        <f>IF("xpr006"="",1,"xpr006")</f>
        <v>xpr006</v>
      </c>
      <c r="I2739" s="98">
        <f>IF("Ewz"="",1,IF(LEFT("Ewz",1)&lt;&gt;"E","Ewz",1))</f>
        <v>1</v>
      </c>
      <c r="J2739" s="98" t="str">
        <f>IF("Ewz"="",1,IF(LEFT("Ewz",1)="E","Ewz",1))</f>
        <v>Ewz</v>
      </c>
      <c r="K2739" s="99" t="s">
        <v>358</v>
      </c>
      <c r="L2739" s="91">
        <v>7001</v>
      </c>
      <c r="M2739" s="100" t="str">
        <f>IF(LEFT($G2739,4)="xppm","*","")</f>
        <v/>
      </c>
      <c r="N2739" s="101" t="str">
        <f>UPPER(TRIM("          WORKMANS COMP INSURANCE"))</f>
        <v>WORKMANS COMP INSURANCE</v>
      </c>
      <c r="P2739" s="102" t="s">
        <v>359</v>
      </c>
      <c r="R2739" s="109">
        <f>IFERROR(IF(1*AB2739&gt;0,AB2739,V2739),V2739)</f>
        <v>4.5370597254104845E-4</v>
      </c>
      <c r="S2739" s="108"/>
      <c r="T2739" s="101">
        <f>IFERROR(IF(LEFT($G2739,4)="xppm",AD2739/VLOOKUP($G2739,$K$11:$Z$28,T$1,0),IF(LEFT($J2739,1)="E",AD2739/VLOOKUP($J2739,$K$11:$Z$28,T$1,0),AD2739/T$6)),"")</f>
        <v>5.7625975803570102E-4</v>
      </c>
      <c r="V2739" s="101">
        <f>IFERROR(IF(LEFT($G2739,4)="xppm",AF2739/VLOOKUP($G2739,$K$11:$Z$28,V$1,0),IF(LEFT($J2739,1)="E",AF2739/VLOOKUP($J2739,$K$11:$Z$28,V$1,0),AF2739/V$6)),"")</f>
        <v>4.5370597254104845E-4</v>
      </c>
      <c r="X2739" s="101">
        <f>IFERROR(IF(LEFT($G2739,4)="xppm",AH2739/VLOOKUP($G2739,$K$11:$Z$28,X$1,0),IF(LEFT($J2739,1)="E",AH2739/VLOOKUP($J2739,$K$11:$Z$28,X$1,0),AH2739/X$6)),"")</f>
        <v>4.0703591414532208E-5</v>
      </c>
      <c r="Z2739" s="101">
        <f>IFERROR(IF(LEFT($G2739,4)="xppm",AJ2739/VLOOKUP($G2739,$K$11:$Z$28,Z$1,0),IF(LEFT($J2739,1)="E",AJ2739/VLOOKUP($J2739,$K$11:$Z$28,Z$1,0),AJ2739/Z$6)),"")</f>
        <v>9.5941293305698063E-6</v>
      </c>
      <c r="AA2739" s="108"/>
      <c r="AB2739" s="99" t="str">
        <f>IFERROR(IF(LEFT($G2739,4)="xppm",AL2739/VLOOKUP($G2739,$K$11:$Z$28,AB$1,0),IF(LEFT($J2739,1)="E",AL2739/VLOOKUP($J2739,$K$11:$AB$28,AB$1,0),AL2739/AB$6)),"")</f>
        <v/>
      </c>
      <c r="AC2739" s="110"/>
      <c r="AD2739" s="14">
        <v>28622.99</v>
      </c>
      <c r="AE2739" s="14"/>
      <c r="AF2739" s="14">
        <v>66347.97</v>
      </c>
      <c r="AG2739" s="14"/>
      <c r="AH2739" s="14">
        <v>6362.5</v>
      </c>
      <c r="AI2739" s="14"/>
      <c r="AJ2739" s="14">
        <v>1789.92</v>
      </c>
      <c r="AK2739" s="65"/>
      <c r="AL2739" s="14">
        <v>0</v>
      </c>
      <c r="AM2739" s="65"/>
      <c r="AN2739" s="25">
        <v>0</v>
      </c>
      <c r="AO2739" s="25">
        <v>4241.67</v>
      </c>
      <c r="AP2739" s="25">
        <v>2120.83</v>
      </c>
      <c r="AQ2739" s="25">
        <v>2120.83</v>
      </c>
      <c r="AR2739" s="25">
        <v>7120.83</v>
      </c>
      <c r="AS2739" s="25">
        <v>7120.83</v>
      </c>
      <c r="AT2739" s="25">
        <v>7120.83</v>
      </c>
      <c r="AU2739" s="25">
        <v>7120.83</v>
      </c>
      <c r="AV2739" s="25">
        <v>7120.83</v>
      </c>
      <c r="AW2739" s="25">
        <v>7120.83</v>
      </c>
      <c r="AX2739" s="25">
        <v>14130.19</v>
      </c>
      <c r="AY2739" s="25">
        <v>7371.97</v>
      </c>
      <c r="AZ2739" s="108"/>
      <c r="BA2739" s="10"/>
      <c r="BB2739" s="10"/>
      <c r="BC2739" s="10"/>
      <c r="BD2739" s="10"/>
      <c r="BE2739" s="10"/>
      <c r="BF2739" s="10"/>
      <c r="BG2739" s="10"/>
      <c r="BH2739" s="10"/>
      <c r="BI2739" s="10"/>
      <c r="BJ2739" s="10"/>
      <c r="BK2739" s="10"/>
      <c r="BL2739" s="10"/>
      <c r="BM2739" s="10"/>
      <c r="BN2739" s="10"/>
      <c r="BO2739" s="10"/>
      <c r="BP2739" s="10"/>
      <c r="BQ2739" s="10"/>
      <c r="BR2739" s="10"/>
      <c r="BS2739" s="10"/>
      <c r="BT2739" s="10"/>
      <c r="BU2739" s="10"/>
      <c r="BV2739" s="10"/>
      <c r="BW2739" s="10"/>
      <c r="BX2739" s="10"/>
      <c r="BY2739" s="10"/>
      <c r="BZ2739" s="10"/>
      <c r="CA2739" s="10"/>
      <c r="CB2739" s="10"/>
      <c r="CC2739" s="10"/>
      <c r="CD2739" s="10"/>
      <c r="CE2739" s="10"/>
      <c r="CF2739" s="10"/>
      <c r="CG2739" s="10"/>
      <c r="CH2739" s="10"/>
      <c r="CI2739" s="10"/>
      <c r="CJ2739" s="10"/>
      <c r="CK2739" s="10"/>
      <c r="CL2739" s="10"/>
      <c r="CM2739" s="10"/>
      <c r="CN2739" s="10"/>
      <c r="CO2739" s="10"/>
      <c r="CP2739" s="10"/>
      <c r="CQ2739" s="10"/>
      <c r="CR2739" s="10"/>
      <c r="CS2739" s="10"/>
      <c r="CT2739" s="10"/>
      <c r="CU2739" s="10"/>
      <c r="CV2739" s="10"/>
      <c r="CW2739" s="10"/>
      <c r="CX2739" s="10"/>
      <c r="CY2739" s="10"/>
      <c r="CZ2739" s="10"/>
      <c r="DA2739" s="10"/>
      <c r="DB2739" s="10"/>
      <c r="DC2739" s="10"/>
      <c r="DD2739" s="10"/>
      <c r="DE2739" s="10"/>
      <c r="DF2739" s="10"/>
      <c r="DG2739" s="10"/>
      <c r="DH2739" s="10"/>
      <c r="DI2739" s="10"/>
      <c r="DJ2739" s="10"/>
      <c r="DK2739" s="10"/>
      <c r="DL2739" s="10"/>
      <c r="DM2739" s="10"/>
      <c r="DN2739" s="10"/>
      <c r="DO2739" s="10"/>
      <c r="DP2739" s="10"/>
      <c r="DQ2739" s="10"/>
      <c r="DR2739" s="10"/>
      <c r="DS2739" s="10"/>
    </row>
    <row r="2740" spans="1:123" s="101" customFormat="1" ht="10.95" customHeight="1" x14ac:dyDescent="0.25">
      <c r="A2740" s="75" t="s">
        <v>348</v>
      </c>
      <c r="B2740" s="95" t="str">
        <f t="shared" si="768"/>
        <v>Bud02 2020,7001,'xpr004',0.000153797012117051</v>
      </c>
      <c r="C2740" s="96">
        <f t="shared" si="769"/>
        <v>2020</v>
      </c>
      <c r="D2740" s="96">
        <v>7001</v>
      </c>
      <c r="E2740" s="97" t="str">
        <f>IF(LEFT(H2740,1) = "x",H2740,F2740)</f>
        <v>xpr004</v>
      </c>
      <c r="F2740" s="90">
        <v>501500</v>
      </c>
      <c r="G2740" s="98">
        <f>IF(""="",1,SUBSTITUTE(SUBSTITUTE("","xxp","xpp"),"xppm13","xppm08"))</f>
        <v>1</v>
      </c>
      <c r="H2740" s="98" t="str">
        <f>IF("xpr004"="",1,"xpr004")</f>
        <v>xpr004</v>
      </c>
      <c r="I2740" s="98">
        <f>IF("Ewz"="",1,IF(LEFT("Ewz",1)&lt;&gt;"E","Ewz",1))</f>
        <v>1</v>
      </c>
      <c r="J2740" s="98" t="str">
        <f>IF("Ewz"="",1,IF(LEFT("Ewz",1)="E","Ewz",1))</f>
        <v>Ewz</v>
      </c>
      <c r="K2740" s="99" t="s">
        <v>360</v>
      </c>
      <c r="L2740" s="91">
        <v>7001</v>
      </c>
      <c r="M2740" s="100" t="str">
        <f>IF(LEFT($G2740,4)="xppm","*","")</f>
        <v/>
      </c>
      <c r="N2740" s="101" t="str">
        <f>UPPER(TRIM("          OTHER"))</f>
        <v>OTHER</v>
      </c>
      <c r="P2740" s="102" t="s">
        <v>356</v>
      </c>
      <c r="R2740" s="109">
        <f>IFERROR(IF(1*AB2740&gt;0,AB2740,V2740),V2740)</f>
        <v>1.537970121170505E-4</v>
      </c>
      <c r="S2740" s="108"/>
      <c r="T2740" s="101">
        <f>IFERROR(IF(LEFT($G2740,4)="xppm",AD2740/VLOOKUP($G2740,$K$11:$Z$28,T$1,0),IF(LEFT($J2740,1)="E",AD2740/VLOOKUP($J2740,$K$11:$Z$28,T$1,0),AD2740/T$6)),"")</f>
        <v>8.1585187049764999E-5</v>
      </c>
      <c r="V2740" s="101">
        <f>IFERROR(IF(LEFT($G2740,4)="xppm",AF2740/VLOOKUP($G2740,$K$11:$Z$28,V$1,0),IF(LEFT($J2740,1)="E",AF2740/VLOOKUP($J2740,$K$11:$Z$28,V$1,0),AF2740/V$6)),"")</f>
        <v>1.537970121170505E-4</v>
      </c>
      <c r="X2740" s="101">
        <f>IFERROR(IF(LEFT($G2740,4)="xppm",AH2740/VLOOKUP($G2740,$K$11:$Z$28,X$1,0),IF(LEFT($J2740,1)="E",AH2740/VLOOKUP($J2740,$K$11:$Z$28,X$1,0),AH2740/X$6)),"")</f>
        <v>9.3014663577595231E-6</v>
      </c>
      <c r="Z2740" s="101">
        <f>IFERROR(IF(LEFT($G2740,4)="xppm",AJ2740/VLOOKUP($G2740,$K$11:$Z$28,Z$1,0),IF(LEFT($J2740,1)="E",AJ2740/VLOOKUP($J2740,$K$11:$Z$28,Z$1,0),AJ2740/Z$6)),"")</f>
        <v>0</v>
      </c>
      <c r="AA2740" s="108"/>
      <c r="AB2740" s="99" t="str">
        <f>IFERROR(IF(LEFT($G2740,4)="xppm",AL2740/VLOOKUP($G2740,$K$11:$Z$28,AB$1,0),IF(LEFT($J2740,1)="E",AL2740/VLOOKUP($J2740,$K$11:$AB$28,AB$1,0),AL2740/AB$6)),"")</f>
        <v/>
      </c>
      <c r="AC2740" s="110"/>
      <c r="AD2740" s="14">
        <v>4052.36</v>
      </c>
      <c r="AE2740" s="14"/>
      <c r="AF2740" s="14">
        <v>22490.6</v>
      </c>
      <c r="AG2740" s="14"/>
      <c r="AH2740" s="14">
        <v>1453.94</v>
      </c>
      <c r="AI2740" s="14"/>
      <c r="AJ2740" s="14">
        <v>0</v>
      </c>
      <c r="AK2740" s="65"/>
      <c r="AL2740" s="14">
        <v>0</v>
      </c>
      <c r="AM2740" s="65"/>
      <c r="AN2740" s="25">
        <v>101527.56</v>
      </c>
      <c r="AO2740" s="25">
        <v>18181.09</v>
      </c>
      <c r="AP2740" s="25">
        <v>-142231.82999999999</v>
      </c>
      <c r="AQ2740" s="25">
        <v>1753.2</v>
      </c>
      <c r="AR2740" s="25">
        <v>5002.5</v>
      </c>
      <c r="AS2740" s="25">
        <v>1040</v>
      </c>
      <c r="AT2740" s="25">
        <v>6619.42</v>
      </c>
      <c r="AU2740" s="25">
        <v>3188.53</v>
      </c>
      <c r="AV2740" s="25">
        <v>834.59</v>
      </c>
      <c r="AW2740" s="25">
        <v>1544.07</v>
      </c>
      <c r="AX2740" s="25">
        <v>1210.31</v>
      </c>
      <c r="AY2740" s="25">
        <v>1297.98</v>
      </c>
      <c r="AZ2740" s="108"/>
      <c r="BA2740" s="10"/>
      <c r="BB2740" s="10"/>
      <c r="BC2740" s="10"/>
      <c r="BD2740" s="10"/>
      <c r="BE2740" s="10"/>
      <c r="BF2740" s="10"/>
      <c r="BG2740" s="10"/>
      <c r="BH2740" s="10"/>
      <c r="BI2740" s="10"/>
      <c r="BJ2740" s="10"/>
      <c r="BK2740" s="10"/>
      <c r="BL2740" s="10"/>
      <c r="BM2740" s="10"/>
      <c r="BN2740" s="10"/>
      <c r="BO2740" s="10"/>
      <c r="BP2740" s="10"/>
      <c r="BQ2740" s="10"/>
      <c r="BR2740" s="10"/>
      <c r="BS2740" s="10"/>
      <c r="BT2740" s="10"/>
      <c r="BU2740" s="10"/>
      <c r="BV2740" s="10"/>
      <c r="BW2740" s="10"/>
      <c r="BX2740" s="10"/>
      <c r="BY2740" s="10"/>
      <c r="BZ2740" s="10"/>
      <c r="CA2740" s="10"/>
      <c r="CB2740" s="10"/>
      <c r="CC2740" s="10"/>
      <c r="CD2740" s="10"/>
      <c r="CE2740" s="10"/>
      <c r="CF2740" s="10"/>
      <c r="CG2740" s="10"/>
      <c r="CH2740" s="10"/>
      <c r="CI2740" s="10"/>
      <c r="CJ2740" s="10"/>
      <c r="CK2740" s="10"/>
      <c r="CL2740" s="10"/>
      <c r="CM2740" s="10"/>
      <c r="CN2740" s="10"/>
      <c r="CO2740" s="10"/>
      <c r="CP2740" s="10"/>
      <c r="CQ2740" s="10"/>
      <c r="CR2740" s="10"/>
      <c r="CS2740" s="10"/>
      <c r="CT2740" s="10"/>
      <c r="CU2740" s="10"/>
      <c r="CV2740" s="10"/>
      <c r="CW2740" s="10"/>
      <c r="CX2740" s="10"/>
      <c r="CY2740" s="10"/>
      <c r="CZ2740" s="10"/>
      <c r="DA2740" s="10"/>
      <c r="DB2740" s="10"/>
      <c r="DC2740" s="10"/>
      <c r="DD2740" s="10"/>
      <c r="DE2740" s="10"/>
      <c r="DF2740" s="10"/>
      <c r="DG2740" s="10"/>
      <c r="DH2740" s="10"/>
      <c r="DI2740" s="10"/>
      <c r="DJ2740" s="10"/>
      <c r="DK2740" s="10"/>
      <c r="DL2740" s="10"/>
      <c r="DM2740" s="10"/>
      <c r="DN2740" s="10"/>
      <c r="DO2740" s="10"/>
      <c r="DP2740" s="10"/>
      <c r="DQ2740" s="10"/>
      <c r="DR2740" s="10"/>
      <c r="DS2740" s="10"/>
    </row>
    <row r="2741" spans="1:123" ht="4.05" customHeight="1" x14ac:dyDescent="0.25">
      <c r="A2741" s="75" t="s">
        <v>348</v>
      </c>
      <c r="E2741" s="111"/>
      <c r="F2741" s="112"/>
      <c r="T2741" s="25"/>
      <c r="U2741" s="25"/>
      <c r="V2741" s="25"/>
      <c r="W2741" s="25"/>
      <c r="X2741" s="25"/>
      <c r="Y2741" s="25"/>
      <c r="Z2741" s="25"/>
      <c r="AA2741" s="25"/>
      <c r="AB2741" s="14"/>
      <c r="AC2741" s="14"/>
    </row>
    <row r="2742" spans="1:123" s="86" customFormat="1" ht="15" customHeight="1" x14ac:dyDescent="0.25">
      <c r="A2742" s="75" t="s">
        <v>348</v>
      </c>
      <c r="B2742" s="80"/>
      <c r="C2742" s="80"/>
      <c r="D2742" s="80"/>
      <c r="E2742" s="81"/>
      <c r="F2742" s="82"/>
      <c r="G2742" s="81"/>
      <c r="H2742" s="81"/>
      <c r="I2742" s="81"/>
      <c r="J2742" s="81"/>
      <c r="K2742" s="81"/>
      <c r="L2742" s="83">
        <f>L2743</f>
        <v>7001</v>
      </c>
      <c r="M2742" s="84" t="s">
        <v>361</v>
      </c>
      <c r="N2742" s="84"/>
      <c r="O2742" s="84"/>
      <c r="P2742" s="84"/>
      <c r="Q2742" s="84"/>
      <c r="R2742" s="84"/>
      <c r="S2742" s="84"/>
      <c r="T2742" s="84"/>
      <c r="U2742" s="84"/>
      <c r="V2742" s="84"/>
      <c r="W2742" s="84"/>
      <c r="X2742" s="84"/>
      <c r="Y2742" s="84"/>
      <c r="Z2742" s="84"/>
      <c r="AA2742" s="84"/>
      <c r="AB2742" s="81"/>
      <c r="AC2742" s="81"/>
      <c r="AD2742" s="14"/>
      <c r="AE2742" s="14"/>
      <c r="AF2742" s="14"/>
      <c r="AG2742" s="14"/>
      <c r="AH2742" s="14"/>
      <c r="AI2742" s="14"/>
      <c r="AJ2742" s="14"/>
      <c r="AK2742" s="14"/>
      <c r="AL2742" s="14"/>
      <c r="AM2742" s="14"/>
      <c r="AN2742" s="85"/>
      <c r="AO2742" s="85"/>
      <c r="AP2742" s="85"/>
      <c r="AQ2742" s="85"/>
      <c r="AR2742" s="85"/>
      <c r="AS2742" s="85"/>
      <c r="AT2742" s="85"/>
      <c r="AU2742" s="85"/>
      <c r="AV2742" s="85"/>
      <c r="AW2742" s="85"/>
      <c r="AX2742" s="85"/>
      <c r="AY2742" s="85"/>
      <c r="AZ2742" s="84"/>
      <c r="BA2742" s="10"/>
      <c r="BB2742" s="10"/>
      <c r="BC2742" s="10"/>
      <c r="BD2742" s="10"/>
      <c r="BE2742" s="10"/>
      <c r="BF2742" s="10"/>
      <c r="BG2742" s="10"/>
      <c r="BH2742" s="10"/>
      <c r="BI2742" s="10"/>
      <c r="BJ2742" s="10"/>
      <c r="BK2742" s="10"/>
      <c r="BL2742" s="10"/>
      <c r="BM2742" s="10"/>
      <c r="BN2742" s="10"/>
      <c r="BO2742" s="10"/>
      <c r="BP2742" s="10"/>
      <c r="BQ2742" s="10"/>
      <c r="BR2742" s="10"/>
      <c r="BS2742" s="10"/>
      <c r="BT2742" s="10"/>
      <c r="BU2742" s="10"/>
      <c r="BV2742" s="10"/>
      <c r="BW2742" s="10"/>
      <c r="BX2742" s="10"/>
      <c r="BY2742" s="10"/>
      <c r="BZ2742" s="10"/>
      <c r="CA2742" s="10"/>
      <c r="CB2742" s="10"/>
      <c r="CC2742" s="10"/>
      <c r="CD2742" s="10"/>
      <c r="CE2742" s="10"/>
      <c r="CF2742" s="10"/>
      <c r="CG2742" s="10"/>
      <c r="CH2742" s="10"/>
      <c r="CI2742" s="10"/>
      <c r="CJ2742" s="10"/>
      <c r="CK2742" s="10"/>
      <c r="CL2742" s="10"/>
      <c r="CM2742" s="10"/>
      <c r="CN2742" s="10"/>
      <c r="CO2742" s="10"/>
      <c r="CP2742" s="10"/>
      <c r="CQ2742" s="10"/>
      <c r="CR2742" s="10"/>
      <c r="CS2742" s="10"/>
      <c r="CT2742" s="10"/>
      <c r="CU2742" s="10"/>
      <c r="CV2742" s="10"/>
      <c r="CW2742" s="10"/>
      <c r="CX2742" s="10"/>
      <c r="CY2742" s="10"/>
      <c r="CZ2742" s="10"/>
      <c r="DA2742" s="10"/>
      <c r="DB2742" s="10"/>
      <c r="DC2742" s="10"/>
      <c r="DD2742" s="10"/>
      <c r="DE2742" s="10"/>
      <c r="DF2742" s="10"/>
      <c r="DG2742" s="10"/>
      <c r="DH2742" s="10"/>
      <c r="DI2742" s="10"/>
      <c r="DJ2742" s="10"/>
      <c r="DK2742" s="10"/>
      <c r="DL2742" s="10"/>
      <c r="DM2742" s="10"/>
      <c r="DN2742" s="10"/>
      <c r="DO2742" s="10"/>
      <c r="DP2742" s="10"/>
      <c r="DQ2742" s="10"/>
      <c r="DR2742" s="10"/>
      <c r="DS2742" s="10"/>
    </row>
    <row r="2743" spans="1:123" s="101" customFormat="1" ht="10.95" customHeight="1" x14ac:dyDescent="0.25">
      <c r="A2743" s="75" t="s">
        <v>348</v>
      </c>
      <c r="B2743" s="95" t="str">
        <f t="shared" ref="B2743" si="770">IF(E2743&gt;0,"Bud02 " &amp; C2743 &amp;","&amp;D2743&amp;",'"&amp;E2743&amp;"',"&amp;1*R2743)</f>
        <v>Bud02 2020,7001,'xhnm06',0</v>
      </c>
      <c r="C2743" s="96">
        <f t="shared" ref="C2743" si="771">$E$5</f>
        <v>2020</v>
      </c>
      <c r="D2743" s="96">
        <v>7001</v>
      </c>
      <c r="E2743" s="97" t="str">
        <f>IF(LEFT(H2743,1) = "x",H2743,F2743)</f>
        <v>xhnm06</v>
      </c>
      <c r="F2743" s="90">
        <v>506500</v>
      </c>
      <c r="G2743" s="98">
        <f>IF(""="",1,SUBSTITUTE(SUBSTITUTE("","xxp","xpp"),"xppm13","xppm08"))</f>
        <v>1</v>
      </c>
      <c r="H2743" s="98" t="str">
        <f>IF("xhnm06"="",1,"xhnm06")</f>
        <v>xhnm06</v>
      </c>
      <c r="I2743" s="98">
        <f>IF("E120z"="",1,IF(LEFT("E120z",1)&lt;&gt;"E","E120z",1))</f>
        <v>1</v>
      </c>
      <c r="J2743" s="98" t="str">
        <f>IF("E120z"="",1,IF(LEFT("E120z",1)="E","E120z",1))</f>
        <v>E120z</v>
      </c>
      <c r="K2743" s="99" t="s">
        <v>362</v>
      </c>
      <c r="L2743" s="91">
        <v>7001</v>
      </c>
      <c r="M2743" s="100" t="str">
        <f>IF(LEFT($G2743,4)="xppm","*","")</f>
        <v/>
      </c>
      <c r="N2743" s="101" t="str">
        <f>UPPER(TRIM("          HOUSE THERAPY - MEDICARE B"))</f>
        <v>HOUSE THERAPY - MEDICARE B</v>
      </c>
      <c r="P2743" s="102" t="s">
        <v>356</v>
      </c>
      <c r="R2743" s="109">
        <f>IFERROR(IF(1*AB2743&gt;0,AB2743,V2743),V2743)</f>
        <v>0</v>
      </c>
      <c r="S2743" s="108"/>
      <c r="T2743" s="101">
        <f>IFERROR(IF(LEFT($G2743,4)="xppm",AD2743/VLOOKUP($G2743,$K$11:$Z$28,T$1,0),IF(LEFT($J2743,1)="E",AD2743/VLOOKUP($J2743,$K$11:$Z$28,T$1,0),AD2743/T$6)),"")</f>
        <v>0</v>
      </c>
      <c r="V2743" s="101">
        <f>IFERROR(IF(LEFT($G2743,4)="xppm",AF2743/VLOOKUP($G2743,$K$11:$Z$28,V$1,0),IF(LEFT($J2743,1)="E",AF2743/VLOOKUP($J2743,$K$11:$Z$28,V$1,0),AF2743/V$6)),"")</f>
        <v>0</v>
      </c>
      <c r="X2743" s="101">
        <f>IFERROR(IF(LEFT($G2743,4)="xppm",AH2743/VLOOKUP($G2743,$K$11:$Z$28,X$1,0),IF(LEFT($J2743,1)="E",AH2743/VLOOKUP($J2743,$K$11:$Z$28,X$1,0),AH2743/X$6)),"")</f>
        <v>0</v>
      </c>
      <c r="Z2743" s="101">
        <f>IFERROR(IF(LEFT($G2743,4)="xppm",AJ2743/VLOOKUP($G2743,$K$11:$Z$28,Z$1,0),IF(LEFT($J2743,1)="E",AJ2743/VLOOKUP($J2743,$K$11:$Z$28,Z$1,0),AJ2743/Z$6)),"")</f>
        <v>6.7318715613712866E-3</v>
      </c>
      <c r="AA2743" s="108"/>
      <c r="AB2743" s="99" t="str">
        <f>IFERROR(IF(LEFT($G2743,4)="xppm",AL2743/VLOOKUP($G2743,$K$11:$Z$28,AB$1,0),IF(LEFT($J2743,1)="E",AL2743/VLOOKUP($J2743,$K$11:$AB$28,AB$1,0),AL2743/AB$6)),"")</f>
        <v/>
      </c>
      <c r="AC2743" s="110"/>
      <c r="AD2743" s="14"/>
      <c r="AE2743" s="14"/>
      <c r="AF2743" s="14"/>
      <c r="AG2743" s="14"/>
      <c r="AH2743" s="14"/>
      <c r="AI2743" s="14"/>
      <c r="AJ2743" s="14">
        <v>67569.452034000002</v>
      </c>
      <c r="AK2743" s="65"/>
      <c r="AL2743" s="14">
        <v>0</v>
      </c>
      <c r="AM2743" s="65"/>
      <c r="AN2743" s="25"/>
      <c r="AO2743" s="25"/>
      <c r="AP2743" s="25"/>
      <c r="AQ2743" s="25"/>
      <c r="AR2743" s="25"/>
      <c r="AS2743" s="25"/>
      <c r="AT2743" s="25"/>
      <c r="AU2743" s="25"/>
      <c r="AV2743" s="25"/>
      <c r="AW2743" s="25"/>
      <c r="AX2743" s="25"/>
      <c r="AY2743" s="25"/>
      <c r="AZ2743" s="108"/>
      <c r="BA2743" s="10"/>
      <c r="BB2743" s="10"/>
      <c r="BC2743" s="10"/>
      <c r="BD2743" s="10"/>
      <c r="BE2743" s="10"/>
      <c r="BF2743" s="10"/>
      <c r="BG2743" s="10"/>
      <c r="BH2743" s="10"/>
      <c r="BI2743" s="10"/>
      <c r="BJ2743" s="10"/>
      <c r="BK2743" s="10"/>
      <c r="BL2743" s="10"/>
      <c r="BM2743" s="10"/>
      <c r="BN2743" s="10"/>
      <c r="BO2743" s="10"/>
      <c r="BP2743" s="10"/>
      <c r="BQ2743" s="10"/>
      <c r="BR2743" s="10"/>
      <c r="BS2743" s="10"/>
      <c r="BT2743" s="10"/>
      <c r="BU2743" s="10"/>
      <c r="BV2743" s="10"/>
      <c r="BW2743" s="10"/>
      <c r="BX2743" s="10"/>
      <c r="BY2743" s="10"/>
      <c r="BZ2743" s="10"/>
      <c r="CA2743" s="10"/>
      <c r="CB2743" s="10"/>
      <c r="CC2743" s="10"/>
      <c r="CD2743" s="10"/>
      <c r="CE2743" s="10"/>
      <c r="CF2743" s="10"/>
      <c r="CG2743" s="10"/>
      <c r="CH2743" s="10"/>
      <c r="CI2743" s="10"/>
      <c r="CJ2743" s="10"/>
      <c r="CK2743" s="10"/>
      <c r="CL2743" s="10"/>
      <c r="CM2743" s="10"/>
      <c r="CN2743" s="10"/>
      <c r="CO2743" s="10"/>
      <c r="CP2743" s="10"/>
      <c r="CQ2743" s="10"/>
      <c r="CR2743" s="10"/>
      <c r="CS2743" s="10"/>
      <c r="CT2743" s="10"/>
      <c r="CU2743" s="10"/>
      <c r="CV2743" s="10"/>
      <c r="CW2743" s="10"/>
      <c r="CX2743" s="10"/>
      <c r="CY2743" s="10"/>
      <c r="CZ2743" s="10"/>
      <c r="DA2743" s="10"/>
      <c r="DB2743" s="10"/>
      <c r="DC2743" s="10"/>
      <c r="DD2743" s="10"/>
      <c r="DE2743" s="10"/>
      <c r="DF2743" s="10"/>
      <c r="DG2743" s="10"/>
      <c r="DH2743" s="10"/>
      <c r="DI2743" s="10"/>
      <c r="DJ2743" s="10"/>
      <c r="DK2743" s="10"/>
      <c r="DL2743" s="10"/>
      <c r="DM2743" s="10"/>
      <c r="DN2743" s="10"/>
      <c r="DO2743" s="10"/>
      <c r="DP2743" s="10"/>
      <c r="DQ2743" s="10"/>
      <c r="DR2743" s="10"/>
      <c r="DS2743" s="10"/>
    </row>
    <row r="2744" spans="1:123" s="101" customFormat="1" ht="10.95" customHeight="1" x14ac:dyDescent="0.25">
      <c r="A2744" s="75" t="s">
        <v>348</v>
      </c>
      <c r="B2744" s="95" t="str">
        <f>IF(E2744&gt;0,"Bud02 " &amp; C2744 &amp;","&amp;D2744&amp;",'"&amp;E2744&amp;"',"&amp;1*R2744)</f>
        <v>Bud02 2020,7001,'508100',357.191111111111</v>
      </c>
      <c r="C2744" s="96">
        <f>$E$5</f>
        <v>2020</v>
      </c>
      <c r="D2744" s="96">
        <v>7001</v>
      </c>
      <c r="E2744" s="97">
        <f>IF(LEFT(H2744,1) = "x",H2744,F2744)</f>
        <v>508100</v>
      </c>
      <c r="F2744" s="90">
        <v>508100</v>
      </c>
      <c r="G2744" s="98">
        <f>IF(""="",1,SUBSTITUTE(SUBSTITUTE("","xxp","xpp"),"xppm13","xppm08"))</f>
        <v>1</v>
      </c>
      <c r="H2744" s="98">
        <f>IF(""="",1,"")</f>
        <v>1</v>
      </c>
      <c r="I2744" s="98">
        <f>IF(""="",1,IF(LEFT("",1)&lt;&gt;"E","",1))</f>
        <v>1</v>
      </c>
      <c r="J2744" s="98">
        <f>IF(""="",1,IF(LEFT("",1)="E","",1))</f>
        <v>1</v>
      </c>
      <c r="K2744" s="99" t="s">
        <v>363</v>
      </c>
      <c r="L2744" s="91">
        <v>7001</v>
      </c>
      <c r="M2744" s="100" t="str">
        <f>IF(LEFT($G2744,4)="xppm","*","")</f>
        <v/>
      </c>
      <c r="N2744" s="101" t="str">
        <f>UPPER(TRIM("          HOUSE THERAPY - REHAB SUPPLIES"))</f>
        <v>HOUSE THERAPY - REHAB SUPPLIES</v>
      </c>
      <c r="P2744" s="102" t="s">
        <v>356</v>
      </c>
      <c r="R2744" s="109">
        <f>IFERROR(IF(1*AB2744&gt;0,AB2744,V2744),V2744)</f>
        <v>357.19111111111107</v>
      </c>
      <c r="S2744" s="108"/>
      <c r="T2744" s="101">
        <f>IFERROR(IF(LEFT($G2744,4)="xppm",AD2744/VLOOKUP($G2744,$K$11:$Z$28,T$1,0),IF(LEFT($J2744,1)="E",AD2744/VLOOKUP($J2744,$K$11:$Z$28,T$1,0),AD2744/T$6)),"")</f>
        <v>106.19666666666666</v>
      </c>
      <c r="V2744" s="101">
        <f>IFERROR(IF(LEFT($G2744,4)="xppm",AF2744/VLOOKUP($G2744,$K$11:$Z$28,V$1,0),IF(LEFT($J2744,1)="E",AF2744/VLOOKUP($J2744,$K$11:$Z$28,V$1,0),AF2744/V$6)),"")</f>
        <v>357.19111111111107</v>
      </c>
      <c r="X2744" s="101">
        <f>IFERROR(IF(LEFT($G2744,4)="xppm",AH2744/VLOOKUP($G2744,$K$11:$Z$28,X$1,0),IF(LEFT($J2744,1)="E",AH2744/VLOOKUP($J2744,$K$11:$Z$28,X$1,0),AH2744/X$6)),"")</f>
        <v>85.888333333333335</v>
      </c>
      <c r="Z2744" s="101">
        <f>IFERROR(IF(LEFT($G2744,4)="xppm",AJ2744/VLOOKUP($G2744,$K$11:$Z$28,Z$1,0),IF(LEFT($J2744,1)="E",AJ2744/VLOOKUP($J2744,$K$11:$Z$28,Z$1,0),AJ2744/Z$6)),"")</f>
        <v>0</v>
      </c>
      <c r="AA2744" s="108"/>
      <c r="AB2744" s="99">
        <f>IFERROR(IF(LEFT($G2744,4)="xppm",AL2744/VLOOKUP($G2744,$K$11:$Z$28,AB$1,0),IF(LEFT($J2744,1)="E",AL2744/VLOOKUP($J2744,$K$11:$AB$28,AB$1,0),AL2744/AB$6)),"")</f>
        <v>0</v>
      </c>
      <c r="AC2744" s="110"/>
      <c r="AD2744" s="14">
        <v>318.58999999999997</v>
      </c>
      <c r="AE2744" s="14"/>
      <c r="AF2744" s="14">
        <v>3214.72</v>
      </c>
      <c r="AG2744" s="14"/>
      <c r="AH2744" s="14">
        <v>1030.6600000000001</v>
      </c>
      <c r="AI2744" s="14"/>
      <c r="AJ2744" s="14"/>
      <c r="AK2744" s="65"/>
      <c r="AL2744" s="14"/>
      <c r="AM2744" s="65"/>
      <c r="AN2744" s="25">
        <v>0</v>
      </c>
      <c r="AO2744" s="25">
        <v>0</v>
      </c>
      <c r="AP2744" s="25">
        <v>1030.6600000000001</v>
      </c>
      <c r="AQ2744" s="25">
        <v>515</v>
      </c>
      <c r="AR2744" s="25">
        <v>532.29999999999995</v>
      </c>
      <c r="AS2744" s="25">
        <v>1119.96</v>
      </c>
      <c r="AT2744" s="25">
        <v>56.59</v>
      </c>
      <c r="AU2744" s="25">
        <v>144.69</v>
      </c>
      <c r="AV2744" s="25">
        <v>527.59</v>
      </c>
      <c r="AW2744" s="25">
        <v>95.44</v>
      </c>
      <c r="AX2744" s="25">
        <v>34.57</v>
      </c>
      <c r="AY2744" s="25">
        <v>188.58</v>
      </c>
      <c r="AZ2744" s="108"/>
      <c r="BA2744" s="10"/>
      <c r="BB2744" s="10"/>
      <c r="BC2744" s="10"/>
      <c r="BD2744" s="10"/>
      <c r="BE2744" s="10"/>
      <c r="BF2744" s="10"/>
      <c r="BG2744" s="10"/>
      <c r="BH2744" s="10"/>
      <c r="BI2744" s="10"/>
      <c r="BJ2744" s="10"/>
      <c r="BK2744" s="10"/>
      <c r="BL2744" s="10"/>
      <c r="BM2744" s="10"/>
      <c r="BN2744" s="10"/>
      <c r="BO2744" s="10"/>
      <c r="BP2744" s="10"/>
      <c r="BQ2744" s="10"/>
      <c r="BR2744" s="10"/>
      <c r="BS2744" s="10"/>
      <c r="BT2744" s="10"/>
      <c r="BU2744" s="10"/>
      <c r="BV2744" s="10"/>
      <c r="BW2744" s="10"/>
      <c r="BX2744" s="10"/>
      <c r="BY2744" s="10"/>
      <c r="BZ2744" s="10"/>
      <c r="CA2744" s="10"/>
      <c r="CB2744" s="10"/>
      <c r="CC2744" s="10"/>
      <c r="CD2744" s="10"/>
      <c r="CE2744" s="10"/>
      <c r="CF2744" s="10"/>
      <c r="CG2744" s="10"/>
      <c r="CH2744" s="10"/>
      <c r="CI2744" s="10"/>
      <c r="CJ2744" s="10"/>
      <c r="CK2744" s="10"/>
      <c r="CL2744" s="10"/>
      <c r="CM2744" s="10"/>
      <c r="CN2744" s="10"/>
      <c r="CO2744" s="10"/>
      <c r="CP2744" s="10"/>
      <c r="CQ2744" s="10"/>
      <c r="CR2744" s="10"/>
      <c r="CS2744" s="10"/>
      <c r="CT2744" s="10"/>
      <c r="CU2744" s="10"/>
      <c r="CV2744" s="10"/>
      <c r="CW2744" s="10"/>
      <c r="CX2744" s="10"/>
      <c r="CY2744" s="10"/>
      <c r="CZ2744" s="10"/>
      <c r="DA2744" s="10"/>
      <c r="DB2744" s="10"/>
      <c r="DC2744" s="10"/>
      <c r="DD2744" s="10"/>
      <c r="DE2744" s="10"/>
      <c r="DF2744" s="10"/>
      <c r="DG2744" s="10"/>
      <c r="DH2744" s="10"/>
      <c r="DI2744" s="10"/>
      <c r="DJ2744" s="10"/>
      <c r="DK2744" s="10"/>
      <c r="DL2744" s="10"/>
      <c r="DM2744" s="10"/>
      <c r="DN2744" s="10"/>
      <c r="DO2744" s="10"/>
      <c r="DP2744" s="10"/>
      <c r="DQ2744" s="10"/>
      <c r="DR2744" s="10"/>
      <c r="DS2744" s="10"/>
    </row>
    <row r="2745" spans="1:123" ht="4.05" customHeight="1" x14ac:dyDescent="0.25">
      <c r="A2745" s="75" t="s">
        <v>348</v>
      </c>
      <c r="E2745" s="111"/>
      <c r="F2745" s="112"/>
      <c r="T2745" s="25"/>
      <c r="U2745" s="25"/>
      <c r="V2745" s="25"/>
      <c r="W2745" s="25"/>
      <c r="X2745" s="25"/>
      <c r="Y2745" s="25"/>
      <c r="Z2745" s="25"/>
      <c r="AA2745" s="25"/>
      <c r="AB2745" s="14"/>
      <c r="AC2745" s="14"/>
    </row>
    <row r="2746" spans="1:123" s="86" customFormat="1" ht="15" customHeight="1" x14ac:dyDescent="0.25">
      <c r="A2746" s="75" t="s">
        <v>348</v>
      </c>
      <c r="B2746" s="80"/>
      <c r="C2746" s="80"/>
      <c r="D2746" s="80"/>
      <c r="E2746" s="81"/>
      <c r="F2746" s="82"/>
      <c r="G2746" s="81"/>
      <c r="H2746" s="81"/>
      <c r="I2746" s="81"/>
      <c r="J2746" s="81"/>
      <c r="K2746" s="81"/>
      <c r="L2746" s="83">
        <f>L2747</f>
        <v>7001</v>
      </c>
      <c r="M2746" s="84" t="s">
        <v>364</v>
      </c>
      <c r="N2746" s="84"/>
      <c r="O2746" s="84"/>
      <c r="P2746" s="84"/>
      <c r="Q2746" s="84"/>
      <c r="R2746" s="84"/>
      <c r="S2746" s="84"/>
      <c r="T2746" s="84"/>
      <c r="U2746" s="84"/>
      <c r="V2746" s="84"/>
      <c r="W2746" s="84"/>
      <c r="X2746" s="84"/>
      <c r="Y2746" s="84"/>
      <c r="Z2746" s="84"/>
      <c r="AA2746" s="84"/>
      <c r="AB2746" s="81"/>
      <c r="AC2746" s="81"/>
      <c r="AD2746" s="14"/>
      <c r="AE2746" s="14"/>
      <c r="AF2746" s="14"/>
      <c r="AG2746" s="14"/>
      <c r="AH2746" s="14"/>
      <c r="AI2746" s="14"/>
      <c r="AJ2746" s="14"/>
      <c r="AK2746" s="14"/>
      <c r="AL2746" s="14"/>
      <c r="AM2746" s="14"/>
      <c r="AN2746" s="85"/>
      <c r="AO2746" s="85"/>
      <c r="AP2746" s="85"/>
      <c r="AQ2746" s="85"/>
      <c r="AR2746" s="85"/>
      <c r="AS2746" s="85"/>
      <c r="AT2746" s="85"/>
      <c r="AU2746" s="85"/>
      <c r="AV2746" s="85"/>
      <c r="AW2746" s="85"/>
      <c r="AX2746" s="85"/>
      <c r="AY2746" s="85"/>
      <c r="AZ2746" s="84"/>
      <c r="BA2746" s="10"/>
      <c r="BB2746" s="10"/>
      <c r="BC2746" s="10"/>
      <c r="BD2746" s="10"/>
      <c r="BE2746" s="10"/>
      <c r="BF2746" s="10"/>
      <c r="BG2746" s="10"/>
      <c r="BH2746" s="10"/>
      <c r="BI2746" s="10"/>
      <c r="BJ2746" s="10"/>
      <c r="BK2746" s="10"/>
      <c r="BL2746" s="10"/>
      <c r="BM2746" s="10"/>
      <c r="BN2746" s="10"/>
      <c r="BO2746" s="10"/>
      <c r="BP2746" s="10"/>
      <c r="BQ2746" s="10"/>
      <c r="BR2746" s="10"/>
      <c r="BS2746" s="10"/>
      <c r="BT2746" s="10"/>
      <c r="BU2746" s="10"/>
      <c r="BV2746" s="10"/>
      <c r="BW2746" s="10"/>
      <c r="BX2746" s="10"/>
      <c r="BY2746" s="10"/>
      <c r="BZ2746" s="10"/>
      <c r="CA2746" s="10"/>
      <c r="CB2746" s="10"/>
      <c r="CC2746" s="10"/>
      <c r="CD2746" s="10"/>
      <c r="CE2746" s="10"/>
      <c r="CF2746" s="10"/>
      <c r="CG2746" s="10"/>
      <c r="CH2746" s="10"/>
      <c r="CI2746" s="10"/>
      <c r="CJ2746" s="10"/>
      <c r="CK2746" s="10"/>
      <c r="CL2746" s="10"/>
      <c r="CM2746" s="10"/>
      <c r="CN2746" s="10"/>
      <c r="CO2746" s="10"/>
      <c r="CP2746" s="10"/>
      <c r="CQ2746" s="10"/>
      <c r="CR2746" s="10"/>
      <c r="CS2746" s="10"/>
      <c r="CT2746" s="10"/>
      <c r="CU2746" s="10"/>
      <c r="CV2746" s="10"/>
      <c r="CW2746" s="10"/>
      <c r="CX2746" s="10"/>
      <c r="CY2746" s="10"/>
      <c r="CZ2746" s="10"/>
      <c r="DA2746" s="10"/>
      <c r="DB2746" s="10"/>
      <c r="DC2746" s="10"/>
      <c r="DD2746" s="10"/>
      <c r="DE2746" s="10"/>
      <c r="DF2746" s="10"/>
      <c r="DG2746" s="10"/>
      <c r="DH2746" s="10"/>
      <c r="DI2746" s="10"/>
      <c r="DJ2746" s="10"/>
      <c r="DK2746" s="10"/>
      <c r="DL2746" s="10"/>
      <c r="DM2746" s="10"/>
      <c r="DN2746" s="10"/>
      <c r="DO2746" s="10"/>
      <c r="DP2746" s="10"/>
      <c r="DQ2746" s="10"/>
      <c r="DR2746" s="10"/>
      <c r="DS2746" s="10"/>
    </row>
    <row r="2747" spans="1:123" s="101" customFormat="1" ht="10.95" customHeight="1" x14ac:dyDescent="0.25">
      <c r="A2747" s="75" t="s">
        <v>348</v>
      </c>
      <c r="B2747" s="95" t="str">
        <f t="shared" ref="B2747" si="772">IF(E2747&gt;0,"Bud02 " &amp; C2747 &amp;","&amp;D2747&amp;",'"&amp;E2747&amp;"',"&amp;1*R2747)</f>
        <v>Bud02 2020,7001,'xdit02',0</v>
      </c>
      <c r="C2747" s="96">
        <f t="shared" ref="C2747" si="773">$E$5</f>
        <v>2020</v>
      </c>
      <c r="D2747" s="96">
        <v>7001</v>
      </c>
      <c r="E2747" s="97" t="str">
        <f>IF(LEFT(H2747,1) = "x",H2747,F2747)</f>
        <v>xdit02</v>
      </c>
      <c r="F2747" s="90">
        <v>530400</v>
      </c>
      <c r="G2747" s="98" t="str">
        <f>IF("xppm02"="",1,SUBSTITUTE(SUBSTITUTE("xppm02","xxp","xpp"),"xppm13","xppm08"))</f>
        <v>xppm02</v>
      </c>
      <c r="H2747" s="98" t="str">
        <f>IF("xdit02"="",1,"xdit02")</f>
        <v>xdit02</v>
      </c>
      <c r="I2747" s="98">
        <f>IF(""="",1,IF(LEFT("",1)&lt;&gt;"E","",1))</f>
        <v>1</v>
      </c>
      <c r="J2747" s="98">
        <f>IF(""="",1,IF(LEFT("",1)="E","",1))</f>
        <v>1</v>
      </c>
      <c r="K2747" s="99" t="s">
        <v>365</v>
      </c>
      <c r="L2747" s="91">
        <v>7001</v>
      </c>
      <c r="M2747" s="100" t="str">
        <f>IF(LEFT($G2747,4)="xppm","*","")</f>
        <v>*</v>
      </c>
      <c r="N2747" s="101" t="str">
        <f>UPPER(TRIM("          DIETARY CONTRACT SERVICES"))</f>
        <v>DIETARY CONTRACT SERVICES</v>
      </c>
      <c r="P2747" s="102" t="s">
        <v>366</v>
      </c>
      <c r="R2747" s="109">
        <f>IFERROR(IF(1*AB2747&gt;0,AB2747,V2747),V2747)</f>
        <v>0</v>
      </c>
      <c r="S2747" s="108"/>
      <c r="T2747" s="101">
        <f>IFERROR(IF(LEFT($G2747,4)="xppm",AD2747/VLOOKUP($G2747,$K$11:$Z$28,T$1,0),IF(LEFT($J2747,1)="E",AD2747/VLOOKUP($J2747,$K$11:$Z$28,T$1,0),AD2747/T$6)),"")</f>
        <v>0</v>
      </c>
      <c r="V2747" s="101">
        <f>IFERROR(IF(LEFT($G2747,4)="xppm",AF2747/VLOOKUP($G2747,$K$11:$Z$28,V$1,0),IF(LEFT($J2747,1)="E",AF2747/VLOOKUP($J2747,$K$11:$Z$28,V$1,0),AF2747/V$6)),"")</f>
        <v>0</v>
      </c>
      <c r="X2747" s="101">
        <f>IFERROR(IF(LEFT($G2747,4)="xppm",AH2747/VLOOKUP($G2747,$K$11:$Z$28,X$1,0),IF(LEFT($J2747,1)="E",AH2747/VLOOKUP($J2747,$K$11:$Z$28,X$1,0),AH2747/X$6)),"")</f>
        <v>0</v>
      </c>
      <c r="Z2747" s="101">
        <f>IFERROR(IF(LEFT($G2747,4)="xppm",AJ2747/VLOOKUP($G2747,$K$11:$Z$28,Z$1,0),IF(LEFT($J2747,1)="E",AJ2747/VLOOKUP($J2747,$K$11:$Z$28,Z$1,0),AJ2747/Z$6)),"")</f>
        <v>2.0073202821143697E-2</v>
      </c>
      <c r="AA2747" s="108"/>
      <c r="AB2747" s="99" t="str">
        <f>IFERROR(IF(LEFT($G2747,4)="xppm",AL2747/VLOOKUP($G2747,$K$11:$Z$28,AB$1,0),IF(LEFT($J2747,1)="E",AL2747/VLOOKUP($J2747,$K$11:$AB$28,AB$1,0),AL2747/AB$6)),"")</f>
        <v/>
      </c>
      <c r="AC2747" s="110"/>
      <c r="AD2747" s="14"/>
      <c r="AE2747" s="14"/>
      <c r="AF2747" s="14"/>
      <c r="AG2747" s="14"/>
      <c r="AH2747" s="14"/>
      <c r="AI2747" s="14"/>
      <c r="AJ2747" s="14">
        <v>29949.599999999999</v>
      </c>
      <c r="AK2747" s="65"/>
      <c r="AL2747" s="14">
        <v>0</v>
      </c>
      <c r="AM2747" s="65"/>
      <c r="AN2747" s="25"/>
      <c r="AO2747" s="25"/>
      <c r="AP2747" s="25"/>
      <c r="AQ2747" s="25"/>
      <c r="AR2747" s="25"/>
      <c r="AS2747" s="25"/>
      <c r="AT2747" s="25"/>
      <c r="AU2747" s="25"/>
      <c r="AV2747" s="25"/>
      <c r="AW2747" s="25"/>
      <c r="AX2747" s="25"/>
      <c r="AY2747" s="25"/>
      <c r="AZ2747" s="108"/>
      <c r="BA2747" s="10"/>
      <c r="BB2747" s="10"/>
      <c r="BC2747" s="10"/>
      <c r="BD2747" s="10"/>
      <c r="BE2747" s="10"/>
      <c r="BF2747" s="10"/>
      <c r="BG2747" s="10"/>
      <c r="BH2747" s="10"/>
      <c r="BI2747" s="10"/>
      <c r="BJ2747" s="10"/>
      <c r="BK2747" s="10"/>
      <c r="BL2747" s="10"/>
      <c r="BM2747" s="10"/>
      <c r="BN2747" s="10"/>
      <c r="BO2747" s="10"/>
      <c r="BP2747" s="10"/>
      <c r="BQ2747" s="10"/>
      <c r="BR2747" s="10"/>
      <c r="BS2747" s="10"/>
      <c r="BT2747" s="10"/>
      <c r="BU2747" s="10"/>
      <c r="BV2747" s="10"/>
      <c r="BW2747" s="10"/>
      <c r="BX2747" s="10"/>
      <c r="BY2747" s="10"/>
      <c r="BZ2747" s="10"/>
      <c r="CA2747" s="10"/>
      <c r="CB2747" s="10"/>
      <c r="CC2747" s="10"/>
      <c r="CD2747" s="10"/>
      <c r="CE2747" s="10"/>
      <c r="CF2747" s="10"/>
      <c r="CG2747" s="10"/>
      <c r="CH2747" s="10"/>
      <c r="CI2747" s="10"/>
      <c r="CJ2747" s="10"/>
      <c r="CK2747" s="10"/>
      <c r="CL2747" s="10"/>
      <c r="CM2747" s="10"/>
      <c r="CN2747" s="10"/>
      <c r="CO2747" s="10"/>
      <c r="CP2747" s="10"/>
      <c r="CQ2747" s="10"/>
      <c r="CR2747" s="10"/>
      <c r="CS2747" s="10"/>
      <c r="CT2747" s="10"/>
      <c r="CU2747" s="10"/>
      <c r="CV2747" s="10"/>
      <c r="CW2747" s="10"/>
      <c r="CX2747" s="10"/>
      <c r="CY2747" s="10"/>
      <c r="CZ2747" s="10"/>
      <c r="DA2747" s="10"/>
      <c r="DB2747" s="10"/>
      <c r="DC2747" s="10"/>
      <c r="DD2747" s="10"/>
      <c r="DE2747" s="10"/>
      <c r="DF2747" s="10"/>
      <c r="DG2747" s="10"/>
      <c r="DH2747" s="10"/>
      <c r="DI2747" s="10"/>
      <c r="DJ2747" s="10"/>
      <c r="DK2747" s="10"/>
      <c r="DL2747" s="10"/>
      <c r="DM2747" s="10"/>
      <c r="DN2747" s="10"/>
      <c r="DO2747" s="10"/>
      <c r="DP2747" s="10"/>
      <c r="DQ2747" s="10"/>
      <c r="DR2747" s="10"/>
      <c r="DS2747" s="10"/>
    </row>
    <row r="2748" spans="1:123" ht="4.05" customHeight="1" x14ac:dyDescent="0.25">
      <c r="A2748" s="75" t="s">
        <v>348</v>
      </c>
      <c r="E2748" s="111"/>
      <c r="F2748" s="112"/>
      <c r="T2748" s="25"/>
      <c r="U2748" s="25"/>
      <c r="V2748" s="25"/>
      <c r="W2748" s="25"/>
      <c r="X2748" s="25"/>
      <c r="Y2748" s="25"/>
      <c r="Z2748" s="25"/>
      <c r="AA2748" s="25"/>
      <c r="AB2748" s="14"/>
      <c r="AC2748" s="14"/>
    </row>
    <row r="2749" spans="1:123" s="86" customFormat="1" ht="15" customHeight="1" x14ac:dyDescent="0.25">
      <c r="A2749" s="75" t="s">
        <v>348</v>
      </c>
      <c r="B2749" s="80"/>
      <c r="C2749" s="80"/>
      <c r="D2749" s="80"/>
      <c r="E2749" s="81"/>
      <c r="F2749" s="82"/>
      <c r="G2749" s="81"/>
      <c r="H2749" s="81"/>
      <c r="I2749" s="81"/>
      <c r="J2749" s="81"/>
      <c r="K2749" s="81"/>
      <c r="L2749" s="83">
        <f>L2750</f>
        <v>7001</v>
      </c>
      <c r="M2749" s="84" t="s">
        <v>367</v>
      </c>
      <c r="N2749" s="84"/>
      <c r="O2749" s="84"/>
      <c r="P2749" s="84"/>
      <c r="Q2749" s="84"/>
      <c r="R2749" s="84"/>
      <c r="S2749" s="84"/>
      <c r="T2749" s="84"/>
      <c r="U2749" s="84"/>
      <c r="V2749" s="84"/>
      <c r="W2749" s="84"/>
      <c r="X2749" s="84"/>
      <c r="Y2749" s="84"/>
      <c r="Z2749" s="84"/>
      <c r="AA2749" s="84"/>
      <c r="AB2749" s="81"/>
      <c r="AC2749" s="81"/>
      <c r="AD2749" s="14"/>
      <c r="AE2749" s="14"/>
      <c r="AF2749" s="14"/>
      <c r="AG2749" s="14"/>
      <c r="AH2749" s="14"/>
      <c r="AI2749" s="14"/>
      <c r="AJ2749" s="14"/>
      <c r="AK2749" s="14"/>
      <c r="AL2749" s="14"/>
      <c r="AM2749" s="14"/>
      <c r="AN2749" s="85"/>
      <c r="AO2749" s="85"/>
      <c r="AP2749" s="85"/>
      <c r="AQ2749" s="85"/>
      <c r="AR2749" s="85"/>
      <c r="AS2749" s="85"/>
      <c r="AT2749" s="85"/>
      <c r="AU2749" s="85"/>
      <c r="AV2749" s="85"/>
      <c r="AW2749" s="85"/>
      <c r="AX2749" s="85"/>
      <c r="AY2749" s="85"/>
      <c r="AZ2749" s="84"/>
      <c r="BA2749" s="10"/>
      <c r="BB2749" s="10"/>
      <c r="BC2749" s="10"/>
      <c r="BD2749" s="10"/>
      <c r="BE2749" s="10"/>
      <c r="BF2749" s="10"/>
      <c r="BG2749" s="10"/>
      <c r="BH2749" s="10"/>
      <c r="BI2749" s="10"/>
      <c r="BJ2749" s="10"/>
      <c r="BK2749" s="10"/>
      <c r="BL2749" s="10"/>
      <c r="BM2749" s="10"/>
      <c r="BN2749" s="10"/>
      <c r="BO2749" s="10"/>
      <c r="BP2749" s="10"/>
      <c r="BQ2749" s="10"/>
      <c r="BR2749" s="10"/>
      <c r="BS2749" s="10"/>
      <c r="BT2749" s="10"/>
      <c r="BU2749" s="10"/>
      <c r="BV2749" s="10"/>
      <c r="BW2749" s="10"/>
      <c r="BX2749" s="10"/>
      <c r="BY2749" s="10"/>
      <c r="BZ2749" s="10"/>
      <c r="CA2749" s="10"/>
      <c r="CB2749" s="10"/>
      <c r="CC2749" s="10"/>
      <c r="CD2749" s="10"/>
      <c r="CE2749" s="10"/>
      <c r="CF2749" s="10"/>
      <c r="CG2749" s="10"/>
      <c r="CH2749" s="10"/>
      <c r="CI2749" s="10"/>
      <c r="CJ2749" s="10"/>
      <c r="CK2749" s="10"/>
      <c r="CL2749" s="10"/>
      <c r="CM2749" s="10"/>
      <c r="CN2749" s="10"/>
      <c r="CO2749" s="10"/>
      <c r="CP2749" s="10"/>
      <c r="CQ2749" s="10"/>
      <c r="CR2749" s="10"/>
      <c r="CS2749" s="10"/>
      <c r="CT2749" s="10"/>
      <c r="CU2749" s="10"/>
      <c r="CV2749" s="10"/>
      <c r="CW2749" s="10"/>
      <c r="CX2749" s="10"/>
      <c r="CY2749" s="10"/>
      <c r="CZ2749" s="10"/>
      <c r="DA2749" s="10"/>
      <c r="DB2749" s="10"/>
      <c r="DC2749" s="10"/>
      <c r="DD2749" s="10"/>
      <c r="DE2749" s="10"/>
      <c r="DF2749" s="10"/>
      <c r="DG2749" s="10"/>
      <c r="DH2749" s="10"/>
      <c r="DI2749" s="10"/>
      <c r="DJ2749" s="10"/>
      <c r="DK2749" s="10"/>
      <c r="DL2749" s="10"/>
      <c r="DM2749" s="10"/>
      <c r="DN2749" s="10"/>
      <c r="DO2749" s="10"/>
      <c r="DP2749" s="10"/>
      <c r="DQ2749" s="10"/>
      <c r="DR2749" s="10"/>
      <c r="DS2749" s="10"/>
    </row>
    <row r="2750" spans="1:123" s="101" customFormat="1" ht="10.95" customHeight="1" x14ac:dyDescent="0.25">
      <c r="A2750" s="75" t="s">
        <v>348</v>
      </c>
      <c r="B2750" s="95" t="str">
        <f t="shared" ref="B2750:B2752" si="774">IF(E2750&gt;0,"Bud02 " &amp; C2750 &amp;","&amp;D2750&amp;",'"&amp;E2750&amp;"',"&amp;1*R2750)</f>
        <v>Bud02 2020,7001,'533000',18083.7433333333</v>
      </c>
      <c r="C2750" s="96">
        <f t="shared" ref="C2750:C2752" si="775">$E$5</f>
        <v>2020</v>
      </c>
      <c r="D2750" s="96">
        <v>7001</v>
      </c>
      <c r="E2750" s="97">
        <f>IF(LEFT(H2750,1) = "x",H2750,F2750)</f>
        <v>533000</v>
      </c>
      <c r="F2750" s="90">
        <v>533000</v>
      </c>
      <c r="G2750" s="98">
        <f>IF(""="",1,SUBSTITUTE(SUBSTITUTE("","xxp","xpp"),"xppm13","xppm08"))</f>
        <v>1</v>
      </c>
      <c r="H2750" s="98">
        <f>IF(""="",1,"")</f>
        <v>1</v>
      </c>
      <c r="I2750" s="98">
        <f>IF(""="",1,IF(LEFT("",1)&lt;&gt;"E","",1))</f>
        <v>1</v>
      </c>
      <c r="J2750" s="98">
        <f>IF(""="",1,IF(LEFT("",1)="E","",1))</f>
        <v>1</v>
      </c>
      <c r="K2750" s="99" t="s">
        <v>368</v>
      </c>
      <c r="L2750" s="91">
        <v>7001</v>
      </c>
      <c r="M2750" s="100" t="str">
        <f>IF(LEFT($G2750,4)="xppm","*","")</f>
        <v/>
      </c>
      <c r="N2750" s="101" t="str">
        <f>UPPER(TRIM("          UTILITIES"))</f>
        <v>UTILITIES</v>
      </c>
      <c r="P2750" s="102" t="s">
        <v>356</v>
      </c>
      <c r="R2750" s="109">
        <f>IFERROR(IF(1*AB2750&gt;0,AB2750,V2750),V2750)</f>
        <v>18083.743333333332</v>
      </c>
      <c r="S2750" s="108"/>
      <c r="T2750" s="101">
        <f>IFERROR(IF(LEFT($G2750,4)="xppm",AD2750/VLOOKUP($G2750,$K$11:$Z$28,T$1,0),IF(LEFT($J2750,1)="E",AD2750/VLOOKUP($J2750,$K$11:$Z$28,T$1,0),AD2750/T$6)),"")</f>
        <v>19097.283333333333</v>
      </c>
      <c r="V2750" s="101">
        <f>IFERROR(IF(LEFT($G2750,4)="xppm",AF2750/VLOOKUP($G2750,$K$11:$Z$28,V$1,0),IF(LEFT($J2750,1)="E",AF2750/VLOOKUP($J2750,$K$11:$Z$28,V$1,0),AF2750/V$6)),"")</f>
        <v>18083.743333333332</v>
      </c>
      <c r="X2750" s="101">
        <f>IFERROR(IF(LEFT($G2750,4)="xppm",AH2750/VLOOKUP($G2750,$K$11:$Z$28,X$1,0),IF(LEFT($J2750,1)="E",AH2750/VLOOKUP($J2750,$K$11:$Z$28,X$1,0),AH2750/X$6)),"")</f>
        <v>2351.7400000000002</v>
      </c>
      <c r="Z2750" s="101">
        <f>IFERROR(IF(LEFT($G2750,4)="xppm",AJ2750/VLOOKUP($G2750,$K$11:$Z$28,Z$1,0),IF(LEFT($J2750,1)="E",AJ2750/VLOOKUP($J2750,$K$11:$Z$28,Z$1,0),AJ2750/Z$6)),"")</f>
        <v>16030</v>
      </c>
      <c r="AA2750" s="108"/>
      <c r="AB2750" s="99">
        <f>IFERROR(IF(LEFT($G2750,4)="xppm",AL2750/VLOOKUP($G2750,$K$11:$Z$28,AB$1,0),IF(LEFT($J2750,1)="E",AL2750/VLOOKUP($J2750,$K$11:$AB$28,AB$1,0),AL2750/AB$6)),"")</f>
        <v>0</v>
      </c>
      <c r="AC2750" s="110"/>
      <c r="AD2750" s="14">
        <v>57291.85</v>
      </c>
      <c r="AE2750" s="14"/>
      <c r="AF2750" s="14">
        <v>162753.69</v>
      </c>
      <c r="AG2750" s="14"/>
      <c r="AH2750" s="14">
        <v>28220.880000000001</v>
      </c>
      <c r="AI2750" s="14"/>
      <c r="AJ2750" s="14">
        <v>192360</v>
      </c>
      <c r="AK2750" s="65"/>
      <c r="AL2750" s="14">
        <v>0</v>
      </c>
      <c r="AM2750" s="65"/>
      <c r="AN2750" s="25">
        <v>546.99</v>
      </c>
      <c r="AO2750" s="25">
        <v>2637.43</v>
      </c>
      <c r="AP2750" s="25">
        <v>25036.46</v>
      </c>
      <c r="AQ2750" s="25">
        <v>21695.040000000001</v>
      </c>
      <c r="AR2750" s="25">
        <v>14933.62</v>
      </c>
      <c r="AS2750" s="25">
        <v>12998.35</v>
      </c>
      <c r="AT2750" s="25">
        <v>24076.44</v>
      </c>
      <c r="AU2750" s="25">
        <v>20467.3</v>
      </c>
      <c r="AV2750" s="25">
        <v>11291.09</v>
      </c>
      <c r="AW2750" s="25">
        <v>17123.3</v>
      </c>
      <c r="AX2750" s="25">
        <v>21018.62</v>
      </c>
      <c r="AY2750" s="25">
        <v>19149.93</v>
      </c>
      <c r="AZ2750" s="108"/>
      <c r="BA2750" s="10"/>
      <c r="BB2750" s="10"/>
      <c r="BC2750" s="10"/>
      <c r="BD2750" s="10"/>
      <c r="BE2750" s="10"/>
      <c r="BF2750" s="10"/>
      <c r="BG2750" s="10"/>
      <c r="BH2750" s="10"/>
      <c r="BI2750" s="10"/>
      <c r="BJ2750" s="10"/>
      <c r="BK2750" s="10"/>
      <c r="BL2750" s="10"/>
      <c r="BM2750" s="10"/>
      <c r="BN2750" s="10"/>
      <c r="BO2750" s="10"/>
      <c r="BP2750" s="10"/>
      <c r="BQ2750" s="10"/>
      <c r="BR2750" s="10"/>
      <c r="BS2750" s="10"/>
      <c r="BT2750" s="10"/>
      <c r="BU2750" s="10"/>
      <c r="BV2750" s="10"/>
      <c r="BW2750" s="10"/>
      <c r="BX2750" s="10"/>
      <c r="BY2750" s="10"/>
      <c r="BZ2750" s="10"/>
      <c r="CA2750" s="10"/>
      <c r="CB2750" s="10"/>
      <c r="CC2750" s="10"/>
      <c r="CD2750" s="10"/>
      <c r="CE2750" s="10"/>
      <c r="CF2750" s="10"/>
      <c r="CG2750" s="10"/>
      <c r="CH2750" s="10"/>
      <c r="CI2750" s="10"/>
      <c r="CJ2750" s="10"/>
      <c r="CK2750" s="10"/>
      <c r="CL2750" s="10"/>
      <c r="CM2750" s="10"/>
      <c r="CN2750" s="10"/>
      <c r="CO2750" s="10"/>
      <c r="CP2750" s="10"/>
      <c r="CQ2750" s="10"/>
      <c r="CR2750" s="10"/>
      <c r="CS2750" s="10"/>
      <c r="CT2750" s="10"/>
      <c r="CU2750" s="10"/>
      <c r="CV2750" s="10"/>
      <c r="CW2750" s="10"/>
      <c r="CX2750" s="10"/>
      <c r="CY2750" s="10"/>
      <c r="CZ2750" s="10"/>
      <c r="DA2750" s="10"/>
      <c r="DB2750" s="10"/>
      <c r="DC2750" s="10"/>
      <c r="DD2750" s="10"/>
      <c r="DE2750" s="10"/>
      <c r="DF2750" s="10"/>
      <c r="DG2750" s="10"/>
      <c r="DH2750" s="10"/>
      <c r="DI2750" s="10"/>
      <c r="DJ2750" s="10"/>
      <c r="DK2750" s="10"/>
      <c r="DL2750" s="10"/>
      <c r="DM2750" s="10"/>
      <c r="DN2750" s="10"/>
      <c r="DO2750" s="10"/>
      <c r="DP2750" s="10"/>
      <c r="DQ2750" s="10"/>
      <c r="DR2750" s="10"/>
      <c r="DS2750" s="10"/>
    </row>
    <row r="2751" spans="1:123" s="101" customFormat="1" ht="10.95" customHeight="1" x14ac:dyDescent="0.25">
      <c r="A2751" s="75" t="s">
        <v>348</v>
      </c>
      <c r="B2751" s="95" t="str">
        <f t="shared" si="774"/>
        <v>Bud02 2020,7001,'536000',3665.76333333333</v>
      </c>
      <c r="C2751" s="96">
        <f t="shared" si="775"/>
        <v>2020</v>
      </c>
      <c r="D2751" s="96">
        <v>7001</v>
      </c>
      <c r="E2751" s="97">
        <f>IF(LEFT(H2751,1) = "x",H2751,F2751)</f>
        <v>536000</v>
      </c>
      <c r="F2751" s="90">
        <v>536000</v>
      </c>
      <c r="G2751" s="98">
        <f>IF(""="",1,SUBSTITUTE(SUBSTITUTE("","xxp","xpp"),"xppm13","xppm08"))</f>
        <v>1</v>
      </c>
      <c r="H2751" s="98">
        <f>IF(""="",1,"")</f>
        <v>1</v>
      </c>
      <c r="I2751" s="98">
        <f>IF(""="",1,IF(LEFT("",1)&lt;&gt;"E","",1))</f>
        <v>1</v>
      </c>
      <c r="J2751" s="98">
        <f>IF(""="",1,IF(LEFT("",1)="E","",1))</f>
        <v>1</v>
      </c>
      <c r="K2751" s="99" t="s">
        <v>369</v>
      </c>
      <c r="L2751" s="91">
        <v>7001</v>
      </c>
      <c r="M2751" s="100" t="str">
        <f>IF(LEFT($G2751,4)="xppm","*","")</f>
        <v/>
      </c>
      <c r="N2751" s="101" t="str">
        <f>UPPER(TRIM("          REPAIRS &amp; MAINTENANCE/SUPPLIES"))</f>
        <v>REPAIRS &amp; MAINTENANCE/SUPPLIES</v>
      </c>
      <c r="P2751" s="102" t="s">
        <v>370</v>
      </c>
      <c r="R2751" s="109">
        <f>IFERROR(IF(1*AB2751&gt;0,AB2751,V2751),V2751)</f>
        <v>3665.7633333333338</v>
      </c>
      <c r="S2751" s="108"/>
      <c r="T2751" s="101">
        <f>IFERROR(IF(LEFT($G2751,4)="xppm",AD2751/VLOOKUP($G2751,$K$11:$Z$28,T$1,0),IF(LEFT($J2751,1)="E",AD2751/VLOOKUP($J2751,$K$11:$Z$28,T$1,0),AD2751/T$6)),"")</f>
        <v>4714.6566666666668</v>
      </c>
      <c r="V2751" s="101">
        <f>IFERROR(IF(LEFT($G2751,4)="xppm",AF2751/VLOOKUP($G2751,$K$11:$Z$28,V$1,0),IF(LEFT($J2751,1)="E",AF2751/VLOOKUP($J2751,$K$11:$Z$28,V$1,0),AF2751/V$6)),"")</f>
        <v>3665.7633333333338</v>
      </c>
      <c r="X2751" s="101">
        <f>IFERROR(IF(LEFT($G2751,4)="xppm",AH2751/VLOOKUP($G2751,$K$11:$Z$28,X$1,0),IF(LEFT($J2751,1)="E",AH2751/VLOOKUP($J2751,$K$11:$Z$28,X$1,0),AH2751/X$6)),"")</f>
        <v>300.76499999999999</v>
      </c>
      <c r="Z2751" s="101">
        <f>IFERROR(IF(LEFT($G2751,4)="xppm",AJ2751/VLOOKUP($G2751,$K$11:$Z$28,Z$1,0),IF(LEFT($J2751,1)="E",AJ2751/VLOOKUP($J2751,$K$11:$Z$28,Z$1,0),AJ2751/Z$6)),"")</f>
        <v>510</v>
      </c>
      <c r="AA2751" s="108"/>
      <c r="AB2751" s="99">
        <f>IFERROR(IF(LEFT($G2751,4)="xppm",AL2751/VLOOKUP($G2751,$K$11:$Z$28,AB$1,0),IF(LEFT($J2751,1)="E",AL2751/VLOOKUP($J2751,$K$11:$AB$28,AB$1,0),AL2751/AB$6)),"")</f>
        <v>0</v>
      </c>
      <c r="AC2751" s="110"/>
      <c r="AD2751" s="14">
        <v>14143.97</v>
      </c>
      <c r="AE2751" s="14"/>
      <c r="AF2751" s="14">
        <v>32991.870000000003</v>
      </c>
      <c r="AG2751" s="14"/>
      <c r="AH2751" s="14">
        <v>3609.18</v>
      </c>
      <c r="AI2751" s="14"/>
      <c r="AJ2751" s="14">
        <v>6120</v>
      </c>
      <c r="AK2751" s="65"/>
      <c r="AL2751" s="14">
        <v>0</v>
      </c>
      <c r="AM2751" s="65"/>
      <c r="AN2751" s="25">
        <v>3027.13</v>
      </c>
      <c r="AO2751" s="25">
        <v>1667.43</v>
      </c>
      <c r="AP2751" s="25">
        <v>-1085.3800000000001</v>
      </c>
      <c r="AQ2751" s="25">
        <v>3522.62</v>
      </c>
      <c r="AR2751" s="25">
        <v>3986.57</v>
      </c>
      <c r="AS2751" s="25">
        <v>1820.8</v>
      </c>
      <c r="AT2751" s="25">
        <v>3883.31</v>
      </c>
      <c r="AU2751" s="25">
        <v>3750.27</v>
      </c>
      <c r="AV2751" s="25">
        <v>1884.33</v>
      </c>
      <c r="AW2751" s="25">
        <v>2034.92</v>
      </c>
      <c r="AX2751" s="25">
        <v>5843.38</v>
      </c>
      <c r="AY2751" s="25">
        <v>6265.67</v>
      </c>
      <c r="AZ2751" s="108"/>
      <c r="BA2751" s="10"/>
      <c r="BB2751" s="10"/>
      <c r="BC2751" s="10"/>
      <c r="BD2751" s="10"/>
      <c r="BE2751" s="10"/>
      <c r="BF2751" s="10"/>
      <c r="BG2751" s="10"/>
      <c r="BH2751" s="10"/>
      <c r="BI2751" s="10"/>
      <c r="BJ2751" s="10"/>
      <c r="BK2751" s="10"/>
      <c r="BL2751" s="10"/>
      <c r="BM2751" s="10"/>
      <c r="BN2751" s="10"/>
      <c r="BO2751" s="10"/>
      <c r="BP2751" s="10"/>
      <c r="BQ2751" s="10"/>
      <c r="BR2751" s="10"/>
      <c r="BS2751" s="10"/>
      <c r="BT2751" s="10"/>
      <c r="BU2751" s="10"/>
      <c r="BV2751" s="10"/>
      <c r="BW2751" s="10"/>
      <c r="BX2751" s="10"/>
      <c r="BY2751" s="10"/>
      <c r="BZ2751" s="10"/>
      <c r="CA2751" s="10"/>
      <c r="CB2751" s="10"/>
      <c r="CC2751" s="10"/>
      <c r="CD2751" s="10"/>
      <c r="CE2751" s="10"/>
      <c r="CF2751" s="10"/>
      <c r="CG2751" s="10"/>
      <c r="CH2751" s="10"/>
      <c r="CI2751" s="10"/>
      <c r="CJ2751" s="10"/>
      <c r="CK2751" s="10"/>
      <c r="CL2751" s="10"/>
      <c r="CM2751" s="10"/>
      <c r="CN2751" s="10"/>
      <c r="CO2751" s="10"/>
      <c r="CP2751" s="10"/>
      <c r="CQ2751" s="10"/>
      <c r="CR2751" s="10"/>
      <c r="CS2751" s="10"/>
      <c r="CT2751" s="10"/>
      <c r="CU2751" s="10"/>
      <c r="CV2751" s="10"/>
      <c r="CW2751" s="10"/>
      <c r="CX2751" s="10"/>
      <c r="CY2751" s="10"/>
      <c r="CZ2751" s="10"/>
      <c r="DA2751" s="10"/>
      <c r="DB2751" s="10"/>
      <c r="DC2751" s="10"/>
      <c r="DD2751" s="10"/>
      <c r="DE2751" s="10"/>
      <c r="DF2751" s="10"/>
      <c r="DG2751" s="10"/>
      <c r="DH2751" s="10"/>
      <c r="DI2751" s="10"/>
      <c r="DJ2751" s="10"/>
      <c r="DK2751" s="10"/>
      <c r="DL2751" s="10"/>
      <c r="DM2751" s="10"/>
      <c r="DN2751" s="10"/>
      <c r="DO2751" s="10"/>
      <c r="DP2751" s="10"/>
      <c r="DQ2751" s="10"/>
      <c r="DR2751" s="10"/>
      <c r="DS2751" s="10"/>
    </row>
    <row r="2752" spans="1:123" s="101" customFormat="1" ht="10.95" customHeight="1" x14ac:dyDescent="0.25">
      <c r="A2752" s="75" t="s">
        <v>348</v>
      </c>
      <c r="B2752" s="95" t="str">
        <f t="shared" si="774"/>
        <v>Bud02 2020,7001,'534000',3904.27666666667</v>
      </c>
      <c r="C2752" s="96">
        <f t="shared" si="775"/>
        <v>2020</v>
      </c>
      <c r="D2752" s="96">
        <v>7001</v>
      </c>
      <c r="E2752" s="97">
        <f>IF(LEFT(H2752,1) = "x",H2752,F2752)</f>
        <v>534000</v>
      </c>
      <c r="F2752" s="90">
        <v>534000</v>
      </c>
      <c r="G2752" s="98">
        <f>IF(""="",1,SUBSTITUTE(SUBSTITUTE("","xxp","xpp"),"xppm13","xppm08"))</f>
        <v>1</v>
      </c>
      <c r="H2752" s="98">
        <f>IF(""="",1,"")</f>
        <v>1</v>
      </c>
      <c r="I2752" s="98">
        <f>IF(""="",1,IF(LEFT("",1)&lt;&gt;"E","",1))</f>
        <v>1</v>
      </c>
      <c r="J2752" s="98">
        <f>IF(""="",1,IF(LEFT("",1)="E","",1))</f>
        <v>1</v>
      </c>
      <c r="K2752" s="99" t="s">
        <v>371</v>
      </c>
      <c r="L2752" s="91">
        <v>7001</v>
      </c>
      <c r="M2752" s="100" t="str">
        <f>IF(LEFT($G2752,4)="xppm","*","")</f>
        <v/>
      </c>
      <c r="N2752" s="101" t="str">
        <f>UPPER(TRIM("          CONTRACT SERVICES"))</f>
        <v>CONTRACT SERVICES</v>
      </c>
      <c r="P2752" s="102" t="s">
        <v>370</v>
      </c>
      <c r="R2752" s="109">
        <f>IFERROR(IF(1*AB2752&gt;0,AB2752,V2752),V2752)</f>
        <v>3904.2766666666666</v>
      </c>
      <c r="S2752" s="108"/>
      <c r="T2752" s="101">
        <f>IFERROR(IF(LEFT($G2752,4)="xppm",AD2752/VLOOKUP($G2752,$K$11:$Z$28,T$1,0),IF(LEFT($J2752,1)="E",AD2752/VLOOKUP($J2752,$K$11:$Z$28,T$1,0),AD2752/T$6)),"")</f>
        <v>3122.2900000000004</v>
      </c>
      <c r="V2752" s="101">
        <f>IFERROR(IF(LEFT($G2752,4)="xppm",AF2752/VLOOKUP($G2752,$K$11:$Z$28,V$1,0),IF(LEFT($J2752,1)="E",AF2752/VLOOKUP($J2752,$K$11:$Z$28,V$1,0),AF2752/V$6)),"")</f>
        <v>3904.2766666666666</v>
      </c>
      <c r="X2752" s="101">
        <f>IFERROR(IF(LEFT($G2752,4)="xppm",AH2752/VLOOKUP($G2752,$K$11:$Z$28,X$1,0),IF(LEFT($J2752,1)="E",AH2752/VLOOKUP($J2752,$K$11:$Z$28,X$1,0),AH2752/X$6)),"")</f>
        <v>310.26916666666665</v>
      </c>
      <c r="Z2752" s="101">
        <f>IFERROR(IF(LEFT($G2752,4)="xppm",AJ2752/VLOOKUP($G2752,$K$11:$Z$28,Z$1,0),IF(LEFT($J2752,1)="E",AJ2752/VLOOKUP($J2752,$K$11:$Z$28,Z$1,0),AJ2752/Z$6)),"")</f>
        <v>6169.2550000000001</v>
      </c>
      <c r="AA2752" s="108"/>
      <c r="AB2752" s="99">
        <f>IFERROR(IF(LEFT($G2752,4)="xppm",AL2752/VLOOKUP($G2752,$K$11:$Z$28,AB$1,0),IF(LEFT($J2752,1)="E",AL2752/VLOOKUP($J2752,$K$11:$AB$28,AB$1,0),AL2752/AB$6)),"")</f>
        <v>0</v>
      </c>
      <c r="AC2752" s="110"/>
      <c r="AD2752" s="14">
        <v>9366.8700000000008</v>
      </c>
      <c r="AE2752" s="14"/>
      <c r="AF2752" s="14">
        <v>35138.49</v>
      </c>
      <c r="AG2752" s="14"/>
      <c r="AH2752" s="14">
        <v>3723.23</v>
      </c>
      <c r="AI2752" s="14"/>
      <c r="AJ2752" s="14">
        <v>74031.06</v>
      </c>
      <c r="AK2752" s="65"/>
      <c r="AL2752" s="14">
        <v>0</v>
      </c>
      <c r="AM2752" s="65"/>
      <c r="AN2752" s="25">
        <v>0</v>
      </c>
      <c r="AO2752" s="25">
        <v>2530.9</v>
      </c>
      <c r="AP2752" s="25">
        <v>1192.33</v>
      </c>
      <c r="AQ2752" s="25">
        <v>931.34</v>
      </c>
      <c r="AR2752" s="25">
        <v>2314</v>
      </c>
      <c r="AS2752" s="25">
        <v>869.66</v>
      </c>
      <c r="AT2752" s="25">
        <v>1533.87</v>
      </c>
      <c r="AU2752" s="25">
        <v>17955.169999999998</v>
      </c>
      <c r="AV2752" s="25">
        <v>2167.58</v>
      </c>
      <c r="AW2752" s="25">
        <v>2286.0300000000002</v>
      </c>
      <c r="AX2752" s="25">
        <v>5920.51</v>
      </c>
      <c r="AY2752" s="25">
        <v>1160.33</v>
      </c>
      <c r="AZ2752" s="108"/>
      <c r="BA2752" s="10"/>
      <c r="BB2752" s="10"/>
      <c r="BC2752" s="10"/>
      <c r="BD2752" s="10"/>
      <c r="BE2752" s="10"/>
      <c r="BF2752" s="10"/>
      <c r="BG2752" s="10"/>
      <c r="BH2752" s="10"/>
      <c r="BI2752" s="10"/>
      <c r="BJ2752" s="10"/>
      <c r="BK2752" s="10"/>
      <c r="BL2752" s="10"/>
      <c r="BM2752" s="10"/>
      <c r="BN2752" s="10"/>
      <c r="BO2752" s="10"/>
      <c r="BP2752" s="10"/>
      <c r="BQ2752" s="10"/>
      <c r="BR2752" s="10"/>
      <c r="BS2752" s="10"/>
      <c r="BT2752" s="10"/>
      <c r="BU2752" s="10"/>
      <c r="BV2752" s="10"/>
      <c r="BW2752" s="10"/>
      <c r="BX2752" s="10"/>
      <c r="BY2752" s="10"/>
      <c r="BZ2752" s="10"/>
      <c r="CA2752" s="10"/>
      <c r="CB2752" s="10"/>
      <c r="CC2752" s="10"/>
      <c r="CD2752" s="10"/>
      <c r="CE2752" s="10"/>
      <c r="CF2752" s="10"/>
      <c r="CG2752" s="10"/>
      <c r="CH2752" s="10"/>
      <c r="CI2752" s="10"/>
      <c r="CJ2752" s="10"/>
      <c r="CK2752" s="10"/>
      <c r="CL2752" s="10"/>
      <c r="CM2752" s="10"/>
      <c r="CN2752" s="10"/>
      <c r="CO2752" s="10"/>
      <c r="CP2752" s="10"/>
      <c r="CQ2752" s="10"/>
      <c r="CR2752" s="10"/>
      <c r="CS2752" s="10"/>
      <c r="CT2752" s="10"/>
      <c r="CU2752" s="10"/>
      <c r="CV2752" s="10"/>
      <c r="CW2752" s="10"/>
      <c r="CX2752" s="10"/>
      <c r="CY2752" s="10"/>
      <c r="CZ2752" s="10"/>
      <c r="DA2752" s="10"/>
      <c r="DB2752" s="10"/>
      <c r="DC2752" s="10"/>
      <c r="DD2752" s="10"/>
      <c r="DE2752" s="10"/>
      <c r="DF2752" s="10"/>
      <c r="DG2752" s="10"/>
      <c r="DH2752" s="10"/>
      <c r="DI2752" s="10"/>
      <c r="DJ2752" s="10"/>
      <c r="DK2752" s="10"/>
      <c r="DL2752" s="10"/>
      <c r="DM2752" s="10"/>
      <c r="DN2752" s="10"/>
      <c r="DO2752" s="10"/>
      <c r="DP2752" s="10"/>
      <c r="DQ2752" s="10"/>
      <c r="DR2752" s="10"/>
      <c r="DS2752" s="10"/>
    </row>
    <row r="2753" spans="1:123" ht="4.05" customHeight="1" x14ac:dyDescent="0.25">
      <c r="A2753" s="75" t="s">
        <v>348</v>
      </c>
      <c r="E2753" s="111"/>
      <c r="F2753" s="112"/>
      <c r="T2753" s="25"/>
      <c r="U2753" s="25"/>
      <c r="V2753" s="25"/>
      <c r="W2753" s="25"/>
      <c r="X2753" s="25"/>
      <c r="Y2753" s="25"/>
      <c r="Z2753" s="25"/>
      <c r="AA2753" s="25"/>
      <c r="AB2753" s="14"/>
      <c r="AC2753" s="14"/>
    </row>
    <row r="2754" spans="1:123" s="86" customFormat="1" ht="15" customHeight="1" x14ac:dyDescent="0.25">
      <c r="A2754" s="75" t="s">
        <v>348</v>
      </c>
      <c r="B2754" s="80"/>
      <c r="C2754" s="80"/>
      <c r="D2754" s="80"/>
      <c r="E2754" s="81"/>
      <c r="F2754" s="82"/>
      <c r="G2754" s="81"/>
      <c r="H2754" s="81"/>
      <c r="I2754" s="81"/>
      <c r="J2754" s="81"/>
      <c r="K2754" s="81"/>
      <c r="L2754" s="83">
        <f>L2755</f>
        <v>7001</v>
      </c>
      <c r="M2754" s="84" t="s">
        <v>372</v>
      </c>
      <c r="N2754" s="84"/>
      <c r="O2754" s="84"/>
      <c r="P2754" s="84"/>
      <c r="Q2754" s="84"/>
      <c r="R2754" s="84"/>
      <c r="S2754" s="84"/>
      <c r="T2754" s="84"/>
      <c r="U2754" s="84"/>
      <c r="V2754" s="84"/>
      <c r="W2754" s="84"/>
      <c r="X2754" s="84"/>
      <c r="Y2754" s="84"/>
      <c r="Z2754" s="84"/>
      <c r="AA2754" s="84"/>
      <c r="AB2754" s="81"/>
      <c r="AC2754" s="81"/>
      <c r="AD2754" s="14"/>
      <c r="AE2754" s="14"/>
      <c r="AF2754" s="14"/>
      <c r="AG2754" s="14"/>
      <c r="AH2754" s="14"/>
      <c r="AI2754" s="14"/>
      <c r="AJ2754" s="14"/>
      <c r="AK2754" s="14"/>
      <c r="AL2754" s="14"/>
      <c r="AM2754" s="14"/>
      <c r="AN2754" s="85"/>
      <c r="AO2754" s="85"/>
      <c r="AP2754" s="85"/>
      <c r="AQ2754" s="85"/>
      <c r="AR2754" s="85"/>
      <c r="AS2754" s="85"/>
      <c r="AT2754" s="85"/>
      <c r="AU2754" s="85"/>
      <c r="AV2754" s="85"/>
      <c r="AW2754" s="85"/>
      <c r="AX2754" s="85"/>
      <c r="AY2754" s="85"/>
      <c r="AZ2754" s="84"/>
      <c r="BA2754" s="10"/>
      <c r="BB2754" s="10"/>
      <c r="BC2754" s="10"/>
      <c r="BD2754" s="10"/>
      <c r="BE2754" s="10"/>
      <c r="BF2754" s="10"/>
      <c r="BG2754" s="10"/>
      <c r="BH2754" s="10"/>
      <c r="BI2754" s="10"/>
      <c r="BJ2754" s="10"/>
      <c r="BK2754" s="10"/>
      <c r="BL2754" s="10"/>
      <c r="BM2754" s="10"/>
      <c r="BN2754" s="10"/>
      <c r="BO2754" s="10"/>
      <c r="BP2754" s="10"/>
      <c r="BQ2754" s="10"/>
      <c r="BR2754" s="10"/>
      <c r="BS2754" s="10"/>
      <c r="BT2754" s="10"/>
      <c r="BU2754" s="10"/>
      <c r="BV2754" s="10"/>
      <c r="BW2754" s="10"/>
      <c r="BX2754" s="10"/>
      <c r="BY2754" s="10"/>
      <c r="BZ2754" s="10"/>
      <c r="CA2754" s="10"/>
      <c r="CB2754" s="10"/>
      <c r="CC2754" s="10"/>
      <c r="CD2754" s="10"/>
      <c r="CE2754" s="10"/>
      <c r="CF2754" s="10"/>
      <c r="CG2754" s="10"/>
      <c r="CH2754" s="10"/>
      <c r="CI2754" s="10"/>
      <c r="CJ2754" s="10"/>
      <c r="CK2754" s="10"/>
      <c r="CL2754" s="10"/>
      <c r="CM2754" s="10"/>
      <c r="CN2754" s="10"/>
      <c r="CO2754" s="10"/>
      <c r="CP2754" s="10"/>
      <c r="CQ2754" s="10"/>
      <c r="CR2754" s="10"/>
      <c r="CS2754" s="10"/>
      <c r="CT2754" s="10"/>
      <c r="CU2754" s="10"/>
      <c r="CV2754" s="10"/>
      <c r="CW2754" s="10"/>
      <c r="CX2754" s="10"/>
      <c r="CY2754" s="10"/>
      <c r="CZ2754" s="10"/>
      <c r="DA2754" s="10"/>
      <c r="DB2754" s="10"/>
      <c r="DC2754" s="10"/>
      <c r="DD2754" s="10"/>
      <c r="DE2754" s="10"/>
      <c r="DF2754" s="10"/>
      <c r="DG2754" s="10"/>
      <c r="DH2754" s="10"/>
      <c r="DI2754" s="10"/>
      <c r="DJ2754" s="10"/>
      <c r="DK2754" s="10"/>
      <c r="DL2754" s="10"/>
      <c r="DM2754" s="10"/>
      <c r="DN2754" s="10"/>
      <c r="DO2754" s="10"/>
      <c r="DP2754" s="10"/>
      <c r="DQ2754" s="10"/>
      <c r="DR2754" s="10"/>
      <c r="DS2754" s="10"/>
    </row>
    <row r="2755" spans="1:123" s="101" customFormat="1" ht="10.95" customHeight="1" x14ac:dyDescent="0.25">
      <c r="A2755" s="75" t="s">
        <v>348</v>
      </c>
      <c r="B2755" s="95" t="str">
        <f t="shared" ref="B2755:B2766" si="776">IF(E2755&gt;0,"Bud02 " &amp; C2755 &amp;","&amp;D2755&amp;",'"&amp;E2755&amp;"',"&amp;1*R2755)</f>
        <v>Bud02 2020,7001,'542500',4834.61222222222</v>
      </c>
      <c r="C2755" s="96">
        <f t="shared" ref="C2755:C2766" si="777">$E$5</f>
        <v>2020</v>
      </c>
      <c r="D2755" s="96">
        <v>7001</v>
      </c>
      <c r="E2755" s="97">
        <f>IF(LEFT(H2755,1) = "x",H2755,F2755)</f>
        <v>542500</v>
      </c>
      <c r="F2755" s="90">
        <v>542500</v>
      </c>
      <c r="G2755" s="98">
        <f>IF(""="",1,SUBSTITUTE(SUBSTITUTE("","xxp","xpp"),"xppm13","xppm08"))</f>
        <v>1</v>
      </c>
      <c r="H2755" s="98">
        <f>IF(""="",1,"")</f>
        <v>1</v>
      </c>
      <c r="I2755" s="98">
        <f>IF(""="",1,IF(LEFT("",1)&lt;&gt;"E","",1))</f>
        <v>1</v>
      </c>
      <c r="J2755" s="98">
        <f>IF(""="",1,IF(LEFT("",1)="E","",1))</f>
        <v>1</v>
      </c>
      <c r="K2755" s="99" t="s">
        <v>373</v>
      </c>
      <c r="L2755" s="91">
        <v>7001</v>
      </c>
      <c r="M2755" s="100" t="str">
        <f>IF(LEFT($G2755,4)="xppm","*","")</f>
        <v/>
      </c>
      <c r="N2755" s="101" t="str">
        <f>UPPER(TRIM("          MARKETING - ADVERTISING &amp; PROMOTION"))</f>
        <v>MARKETING - ADVERTISING &amp; PROMOTION</v>
      </c>
      <c r="P2755" s="102" t="s">
        <v>374</v>
      </c>
      <c r="R2755" s="109">
        <f>IFERROR(IF(1*AB2755&gt;0,AB2755,V2755),V2755)</f>
        <v>4834.612222222222</v>
      </c>
      <c r="S2755" s="108"/>
      <c r="T2755" s="101">
        <f>IFERROR(IF(LEFT($G2755,4)="xppm",AD2755/VLOOKUP($G2755,$K$11:$Z$28,T$1,0),IF(LEFT($J2755,1)="E",AD2755/VLOOKUP($J2755,$K$11:$Z$28,T$1,0),AD2755/T$6)),"")</f>
        <v>6787.543333333334</v>
      </c>
      <c r="V2755" s="101">
        <f>IFERROR(IF(LEFT($G2755,4)="xppm",AF2755/VLOOKUP($G2755,$K$11:$Z$28,V$1,0),IF(LEFT($J2755,1)="E",AF2755/VLOOKUP($J2755,$K$11:$Z$28,V$1,0),AF2755/V$6)),"")</f>
        <v>4834.612222222222</v>
      </c>
      <c r="X2755" s="101">
        <f>IFERROR(IF(LEFT($G2755,4)="xppm",AH2755/VLOOKUP($G2755,$K$11:$Z$28,X$1,0),IF(LEFT($J2755,1)="E",AH2755/VLOOKUP($J2755,$K$11:$Z$28,X$1,0),AH2755/X$6)),"")</f>
        <v>1830.3999999999999</v>
      </c>
      <c r="Z2755" s="101">
        <f>IFERROR(IF(LEFT($G2755,4)="xppm",AJ2755/VLOOKUP($G2755,$K$11:$Z$28,Z$1,0),IF(LEFT($J2755,1)="E",AJ2755/VLOOKUP($J2755,$K$11:$Z$28,Z$1,0),AJ2755/Z$6)),"")</f>
        <v>2085</v>
      </c>
      <c r="AA2755" s="108"/>
      <c r="AB2755" s="99">
        <f>IFERROR(IF(LEFT($G2755,4)="xppm",AL2755/VLOOKUP($G2755,$K$11:$Z$28,AB$1,0),IF(LEFT($J2755,1)="E",AL2755/VLOOKUP($J2755,$K$11:$AB$28,AB$1,0),AL2755/AB$6)),"")</f>
        <v>0</v>
      </c>
      <c r="AC2755" s="110"/>
      <c r="AD2755" s="14">
        <v>20362.63</v>
      </c>
      <c r="AE2755" s="14"/>
      <c r="AF2755" s="14">
        <v>43511.51</v>
      </c>
      <c r="AG2755" s="14"/>
      <c r="AH2755" s="14">
        <v>21964.799999999999</v>
      </c>
      <c r="AI2755" s="14"/>
      <c r="AJ2755" s="14">
        <v>25020</v>
      </c>
      <c r="AK2755" s="65"/>
      <c r="AL2755" s="14">
        <v>0</v>
      </c>
      <c r="AM2755" s="65"/>
      <c r="AN2755" s="25">
        <v>25146.42</v>
      </c>
      <c r="AO2755" s="25">
        <v>27691.67</v>
      </c>
      <c r="AP2755" s="25">
        <v>-57046.81</v>
      </c>
      <c r="AQ2755" s="25">
        <v>3862.82</v>
      </c>
      <c r="AR2755" s="25">
        <v>1550.22</v>
      </c>
      <c r="AS2755" s="25">
        <v>3029.56</v>
      </c>
      <c r="AT2755" s="25">
        <v>8535.76</v>
      </c>
      <c r="AU2755" s="25">
        <v>2944.93</v>
      </c>
      <c r="AV2755" s="25">
        <v>3225.59</v>
      </c>
      <c r="AW2755" s="25">
        <v>7016.86</v>
      </c>
      <c r="AX2755" s="25">
        <v>8573.41</v>
      </c>
      <c r="AY2755" s="25">
        <v>4772.3599999999997</v>
      </c>
      <c r="AZ2755" s="108"/>
      <c r="BA2755" s="10"/>
      <c r="BB2755" s="10"/>
      <c r="BC2755" s="10"/>
      <c r="BD2755" s="10"/>
      <c r="BE2755" s="10"/>
      <c r="BF2755" s="10"/>
      <c r="BG2755" s="10"/>
      <c r="BH2755" s="10"/>
      <c r="BI2755" s="10"/>
      <c r="BJ2755" s="10"/>
      <c r="BK2755" s="10"/>
      <c r="BL2755" s="10"/>
      <c r="BM2755" s="10"/>
      <c r="BN2755" s="10"/>
      <c r="BO2755" s="10"/>
      <c r="BP2755" s="10"/>
      <c r="BQ2755" s="10"/>
      <c r="BR2755" s="10"/>
      <c r="BS2755" s="10"/>
      <c r="BT2755" s="10"/>
      <c r="BU2755" s="10"/>
      <c r="BV2755" s="10"/>
      <c r="BW2755" s="10"/>
      <c r="BX2755" s="10"/>
      <c r="BY2755" s="10"/>
      <c r="BZ2755" s="10"/>
      <c r="CA2755" s="10"/>
      <c r="CB2755" s="10"/>
      <c r="CC2755" s="10"/>
      <c r="CD2755" s="10"/>
      <c r="CE2755" s="10"/>
      <c r="CF2755" s="10"/>
      <c r="CG2755" s="10"/>
      <c r="CH2755" s="10"/>
      <c r="CI2755" s="10"/>
      <c r="CJ2755" s="10"/>
      <c r="CK2755" s="10"/>
      <c r="CL2755" s="10"/>
      <c r="CM2755" s="10"/>
      <c r="CN2755" s="10"/>
      <c r="CO2755" s="10"/>
      <c r="CP2755" s="10"/>
      <c r="CQ2755" s="10"/>
      <c r="CR2755" s="10"/>
      <c r="CS2755" s="10"/>
      <c r="CT2755" s="10"/>
      <c r="CU2755" s="10"/>
      <c r="CV2755" s="10"/>
      <c r="CW2755" s="10"/>
      <c r="CX2755" s="10"/>
      <c r="CY2755" s="10"/>
      <c r="CZ2755" s="10"/>
      <c r="DA2755" s="10"/>
      <c r="DB2755" s="10"/>
      <c r="DC2755" s="10"/>
      <c r="DD2755" s="10"/>
      <c r="DE2755" s="10"/>
      <c r="DF2755" s="10"/>
      <c r="DG2755" s="10"/>
      <c r="DH2755" s="10"/>
      <c r="DI2755" s="10"/>
      <c r="DJ2755" s="10"/>
      <c r="DK2755" s="10"/>
      <c r="DL2755" s="10"/>
      <c r="DM2755" s="10"/>
      <c r="DN2755" s="10"/>
      <c r="DO2755" s="10"/>
      <c r="DP2755" s="10"/>
      <c r="DQ2755" s="10"/>
      <c r="DR2755" s="10"/>
      <c r="DS2755" s="10"/>
    </row>
    <row r="2756" spans="1:123" s="101" customFormat="1" ht="10.95" customHeight="1" x14ac:dyDescent="0.25">
      <c r="A2756" s="75" t="s">
        <v>348</v>
      </c>
      <c r="B2756" s="95" t="str">
        <f t="shared" si="776"/>
        <v>Bud02 2020,7001,'543200',1277.93</v>
      </c>
      <c r="C2756" s="96">
        <f t="shared" si="777"/>
        <v>2020</v>
      </c>
      <c r="D2756" s="96">
        <v>7001</v>
      </c>
      <c r="E2756" s="97">
        <f>IF(LEFT(H2756,1) = "x",H2756,F2756)</f>
        <v>543200</v>
      </c>
      <c r="F2756" s="90">
        <v>543200</v>
      </c>
      <c r="G2756" s="98">
        <f>IF(""="",1,SUBSTITUTE(SUBSTITUTE("","xxp","xpp"),"xppm13","xppm08"))</f>
        <v>1</v>
      </c>
      <c r="H2756" s="98">
        <f>IF(""="",1,"")</f>
        <v>1</v>
      </c>
      <c r="I2756" s="98">
        <f>IF(""="",1,IF(LEFT("",1)&lt;&gt;"E","",1))</f>
        <v>1</v>
      </c>
      <c r="J2756" s="98">
        <f>IF(""="",1,IF(LEFT("",1)="E","",1))</f>
        <v>1</v>
      </c>
      <c r="K2756" s="99" t="s">
        <v>375</v>
      </c>
      <c r="L2756" s="91">
        <v>7001</v>
      </c>
      <c r="M2756" s="100" t="str">
        <f>IF(LEFT($G2756,4)="xppm","*","")</f>
        <v/>
      </c>
      <c r="N2756" s="101" t="str">
        <f>UPPER(TRIM("          CONCIERGE - RESIDENT EXPENSES"))</f>
        <v>CONCIERGE - RESIDENT EXPENSES</v>
      </c>
      <c r="P2756" s="102" t="s">
        <v>376</v>
      </c>
      <c r="R2756" s="109">
        <f>IFERROR(IF(1*AB2756&gt;0,AB2756,V2756),V2756)</f>
        <v>1277.93</v>
      </c>
      <c r="S2756" s="108"/>
      <c r="T2756" s="101">
        <f>IFERROR(IF(LEFT($G2756,4)="xppm",AD2756/VLOOKUP($G2756,$K$11:$Z$28,T$1,0),IF(LEFT($J2756,1)="E",AD2756/VLOOKUP($J2756,$K$11:$Z$28,T$1,0),AD2756/T$6)),"")</f>
        <v>2711.1366666666668</v>
      </c>
      <c r="V2756" s="101">
        <f>IFERROR(IF(LEFT($G2756,4)="xppm",AF2756/VLOOKUP($G2756,$K$11:$Z$28,V$1,0),IF(LEFT($J2756,1)="E",AF2756/VLOOKUP($J2756,$K$11:$Z$28,V$1,0),AF2756/V$6)),"")</f>
        <v>1277.93</v>
      </c>
      <c r="X2756" s="101">
        <f>IFERROR(IF(LEFT($G2756,4)="xppm",AH2756/VLOOKUP($G2756,$K$11:$Z$28,X$1,0),IF(LEFT($J2756,1)="E",AH2756/VLOOKUP($J2756,$K$11:$Z$28,X$1,0),AH2756/X$6)),"")</f>
        <v>35.685000000000002</v>
      </c>
      <c r="Z2756" s="101">
        <f>IFERROR(IF(LEFT($G2756,4)="xppm",AJ2756/VLOOKUP($G2756,$K$11:$Z$28,Z$1,0),IF(LEFT($J2756,1)="E",AJ2756/VLOOKUP($J2756,$K$11:$Z$28,Z$1,0),AJ2756/Z$6)),"")</f>
        <v>93.225000000000009</v>
      </c>
      <c r="AA2756" s="108"/>
      <c r="AB2756" s="99">
        <f>IFERROR(IF(LEFT($G2756,4)="xppm",AL2756/VLOOKUP($G2756,$K$11:$Z$28,AB$1,0),IF(LEFT($J2756,1)="E",AL2756/VLOOKUP($J2756,$K$11:$AB$28,AB$1,0),AL2756/AB$6)),"")</f>
        <v>0</v>
      </c>
      <c r="AC2756" s="110"/>
      <c r="AD2756" s="14">
        <v>8133.41</v>
      </c>
      <c r="AE2756" s="14"/>
      <c r="AF2756" s="14">
        <v>11501.37</v>
      </c>
      <c r="AG2756" s="14"/>
      <c r="AH2756" s="14">
        <v>428.22</v>
      </c>
      <c r="AI2756" s="14"/>
      <c r="AJ2756" s="14">
        <v>1118.7</v>
      </c>
      <c r="AK2756" s="65"/>
      <c r="AL2756" s="14">
        <v>0</v>
      </c>
      <c r="AM2756" s="65"/>
      <c r="AN2756" s="25">
        <v>0</v>
      </c>
      <c r="AO2756" s="25">
        <v>14.52</v>
      </c>
      <c r="AP2756" s="25">
        <v>413.7</v>
      </c>
      <c r="AQ2756" s="25">
        <v>9.6</v>
      </c>
      <c r="AR2756" s="25">
        <v>1040.72</v>
      </c>
      <c r="AS2756" s="25">
        <v>484.53</v>
      </c>
      <c r="AT2756" s="25">
        <v>208.8</v>
      </c>
      <c r="AU2756" s="25">
        <v>1570.1</v>
      </c>
      <c r="AV2756" s="25">
        <v>54.21</v>
      </c>
      <c r="AW2756" s="25">
        <v>3211.08</v>
      </c>
      <c r="AX2756" s="25">
        <v>2589.42</v>
      </c>
      <c r="AY2756" s="25">
        <v>2332.91</v>
      </c>
      <c r="AZ2756" s="108"/>
      <c r="BA2756" s="10"/>
      <c r="BB2756" s="10"/>
      <c r="BC2756" s="10"/>
      <c r="BD2756" s="10"/>
      <c r="BE2756" s="10"/>
      <c r="BF2756" s="10"/>
      <c r="BG2756" s="10"/>
      <c r="BH2756" s="10"/>
      <c r="BI2756" s="10"/>
      <c r="BJ2756" s="10"/>
      <c r="BK2756" s="10"/>
      <c r="BL2756" s="10"/>
      <c r="BM2756" s="10"/>
      <c r="BN2756" s="10"/>
      <c r="BO2756" s="10"/>
      <c r="BP2756" s="10"/>
      <c r="BQ2756" s="10"/>
      <c r="BR2756" s="10"/>
      <c r="BS2756" s="10"/>
      <c r="BT2756" s="10"/>
      <c r="BU2756" s="10"/>
      <c r="BV2756" s="10"/>
      <c r="BW2756" s="10"/>
      <c r="BX2756" s="10"/>
      <c r="BY2756" s="10"/>
      <c r="BZ2756" s="10"/>
      <c r="CA2756" s="10"/>
      <c r="CB2756" s="10"/>
      <c r="CC2756" s="10"/>
      <c r="CD2756" s="10"/>
      <c r="CE2756" s="10"/>
      <c r="CF2756" s="10"/>
      <c r="CG2756" s="10"/>
      <c r="CH2756" s="10"/>
      <c r="CI2756" s="10"/>
      <c r="CJ2756" s="10"/>
      <c r="CK2756" s="10"/>
      <c r="CL2756" s="10"/>
      <c r="CM2756" s="10"/>
      <c r="CN2756" s="10"/>
      <c r="CO2756" s="10"/>
      <c r="CP2756" s="10"/>
      <c r="CQ2756" s="10"/>
      <c r="CR2756" s="10"/>
      <c r="CS2756" s="10"/>
      <c r="CT2756" s="10"/>
      <c r="CU2756" s="10"/>
      <c r="CV2756" s="10"/>
      <c r="CW2756" s="10"/>
      <c r="CX2756" s="10"/>
      <c r="CY2756" s="10"/>
      <c r="CZ2756" s="10"/>
      <c r="DA2756" s="10"/>
      <c r="DB2756" s="10"/>
      <c r="DC2756" s="10"/>
      <c r="DD2756" s="10"/>
      <c r="DE2756" s="10"/>
      <c r="DF2756" s="10"/>
      <c r="DG2756" s="10"/>
      <c r="DH2756" s="10"/>
      <c r="DI2756" s="10"/>
      <c r="DJ2756" s="10"/>
      <c r="DK2756" s="10"/>
      <c r="DL2756" s="10"/>
      <c r="DM2756" s="10"/>
      <c r="DN2756" s="10"/>
      <c r="DO2756" s="10"/>
      <c r="DP2756" s="10"/>
      <c r="DQ2756" s="10"/>
      <c r="DR2756" s="10"/>
      <c r="DS2756" s="10"/>
    </row>
    <row r="2757" spans="1:123" s="101" customFormat="1" ht="10.95" customHeight="1" x14ac:dyDescent="0.25">
      <c r="A2757" s="75" t="s">
        <v>348</v>
      </c>
      <c r="B2757" s="95" t="str">
        <f t="shared" si="776"/>
        <v>Bud02 2020,7001,'xga002',0.000968638073140409</v>
      </c>
      <c r="C2757" s="96">
        <f t="shared" si="777"/>
        <v>2020</v>
      </c>
      <c r="D2757" s="96">
        <v>7001</v>
      </c>
      <c r="E2757" s="97" t="str">
        <f>IF(LEFT(H2757,1) = "x",H2757,F2757)</f>
        <v>xga002</v>
      </c>
      <c r="F2757" s="90">
        <v>546000</v>
      </c>
      <c r="G2757" s="98">
        <f>IF(""="",1,SUBSTITUTE(SUBSTITUTE("","xxp","xpp"),"xppm13","xppm08"))</f>
        <v>1</v>
      </c>
      <c r="H2757" s="98" t="str">
        <f>IF("xga002"="",1,"xga002")</f>
        <v>xga002</v>
      </c>
      <c r="I2757" s="98">
        <f>IF("E1z"="",1,IF(LEFT("E1z",1)&lt;&gt;"E","E1z",1))</f>
        <v>1</v>
      </c>
      <c r="J2757" s="98" t="str">
        <f>IF("E1z"="",1,IF(LEFT("E1z",1)="E","E1z",1))</f>
        <v>E1z</v>
      </c>
      <c r="K2757" s="99" t="s">
        <v>377</v>
      </c>
      <c r="L2757" s="91">
        <v>7001</v>
      </c>
      <c r="M2757" s="100" t="str">
        <f>IF(LEFT($G2757,4)="xppm","*","")</f>
        <v/>
      </c>
      <c r="N2757" s="101" t="str">
        <f>UPPER(TRIM("          FINANCIAL CONSULTING FEES"))</f>
        <v>FINANCIAL CONSULTING FEES</v>
      </c>
      <c r="P2757" s="102" t="s">
        <v>356</v>
      </c>
      <c r="R2757" s="109">
        <f>IFERROR(IF(1*AB2757&gt;0,AB2757,V2757),V2757)</f>
        <v>9.6863807314040906E-4</v>
      </c>
      <c r="S2757" s="108"/>
      <c r="T2757" s="101">
        <f>IFERROR(IF(LEFT($G2757,4)="xppm",AD2757/VLOOKUP($G2757,$K$11:$Z$28,T$1,0),IF(LEFT($J2757,1)="E",AD2757/VLOOKUP($J2757,$K$11:$Z$28,T$1,0),AD2757/T$6)),"")</f>
        <v>1.1018564475113587E-3</v>
      </c>
      <c r="V2757" s="101">
        <f>IFERROR(IF(LEFT($G2757,4)="xppm",AF2757/VLOOKUP($G2757,$K$11:$Z$28,V$1,0),IF(LEFT($J2757,1)="E",AF2757/VLOOKUP($J2757,$K$11:$Z$28,V$1,0),AF2757/V$6)),"")</f>
        <v>9.6863807314040906E-4</v>
      </c>
      <c r="X2757" s="101">
        <f>IFERROR(IF(LEFT($G2757,4)="xppm",AH2757/VLOOKUP($G2757,$K$11:$Z$28,X$1,0),IF(LEFT($J2757,1)="E",AH2757/VLOOKUP($J2757,$K$11:$Z$28,X$1,0),AH2757/X$6)),"")</f>
        <v>5.5777223042630201E-5</v>
      </c>
      <c r="Z2757" s="101">
        <f>IFERROR(IF(LEFT($G2757,4)="xppm",AJ2757/VLOOKUP($G2757,$K$11:$Z$28,Z$1,0),IF(LEFT($J2757,1)="E",AJ2757/VLOOKUP($J2757,$K$11:$Z$28,Z$1,0),AJ2757/Z$6)),"")</f>
        <v>8.2621999323275028E-4</v>
      </c>
      <c r="AA2757" s="108"/>
      <c r="AB2757" s="99" t="str">
        <f>IFERROR(IF(LEFT($G2757,4)="xppm",AL2757/VLOOKUP($G2757,$K$11:$Z$28,AB$1,0),IF(LEFT($J2757,1)="E",AL2757/VLOOKUP($J2757,$K$11:$AB$28,AB$1,0),AL2757/AB$6)),"")</f>
        <v/>
      </c>
      <c r="AC2757" s="110"/>
      <c r="AD2757" s="14">
        <v>122129.14</v>
      </c>
      <c r="AE2757" s="14"/>
      <c r="AF2757" s="14">
        <v>322899.03999999998</v>
      </c>
      <c r="AG2757" s="14"/>
      <c r="AH2757" s="14">
        <v>20225.89</v>
      </c>
      <c r="AI2757" s="14"/>
      <c r="AJ2757" s="14">
        <v>348575.50839999999</v>
      </c>
      <c r="AK2757" s="65"/>
      <c r="AL2757" s="14">
        <v>0</v>
      </c>
      <c r="AM2757" s="65"/>
      <c r="AN2757" s="25">
        <v>0</v>
      </c>
      <c r="AO2757" s="25">
        <v>4285.17</v>
      </c>
      <c r="AP2757" s="25">
        <v>15940.72</v>
      </c>
      <c r="AQ2757" s="25">
        <v>22960.76</v>
      </c>
      <c r="AR2757" s="25">
        <v>24255.79</v>
      </c>
      <c r="AS2757" s="25">
        <v>36922.730000000003</v>
      </c>
      <c r="AT2757" s="25">
        <v>38782.92</v>
      </c>
      <c r="AU2757" s="25">
        <v>38881.230000000003</v>
      </c>
      <c r="AV2757" s="25">
        <v>38966.47</v>
      </c>
      <c r="AW2757" s="25">
        <v>42674.38</v>
      </c>
      <c r="AX2757" s="25">
        <v>39688.230000000003</v>
      </c>
      <c r="AY2757" s="25">
        <v>39766.53</v>
      </c>
      <c r="AZ2757" s="108"/>
      <c r="BA2757" s="10"/>
      <c r="BB2757" s="10"/>
      <c r="BC2757" s="10"/>
      <c r="BD2757" s="10"/>
      <c r="BE2757" s="10"/>
      <c r="BF2757" s="10"/>
      <c r="BG2757" s="10"/>
      <c r="BH2757" s="10"/>
      <c r="BI2757" s="10"/>
      <c r="BJ2757" s="10"/>
      <c r="BK2757" s="10"/>
      <c r="BL2757" s="10"/>
      <c r="BM2757" s="10"/>
      <c r="BN2757" s="10"/>
      <c r="BO2757" s="10"/>
      <c r="BP2757" s="10"/>
      <c r="BQ2757" s="10"/>
      <c r="BR2757" s="10"/>
      <c r="BS2757" s="10"/>
      <c r="BT2757" s="10"/>
      <c r="BU2757" s="10"/>
      <c r="BV2757" s="10"/>
      <c r="BW2757" s="10"/>
      <c r="BX2757" s="10"/>
      <c r="BY2757" s="10"/>
      <c r="BZ2757" s="10"/>
      <c r="CA2757" s="10"/>
      <c r="CB2757" s="10"/>
      <c r="CC2757" s="10"/>
      <c r="CD2757" s="10"/>
      <c r="CE2757" s="10"/>
      <c r="CF2757" s="10"/>
      <c r="CG2757" s="10"/>
      <c r="CH2757" s="10"/>
      <c r="CI2757" s="10"/>
      <c r="CJ2757" s="10"/>
      <c r="CK2757" s="10"/>
      <c r="CL2757" s="10"/>
      <c r="CM2757" s="10"/>
      <c r="CN2757" s="10"/>
      <c r="CO2757" s="10"/>
      <c r="CP2757" s="10"/>
      <c r="CQ2757" s="10"/>
      <c r="CR2757" s="10"/>
      <c r="CS2757" s="10"/>
      <c r="CT2757" s="10"/>
      <c r="CU2757" s="10"/>
      <c r="CV2757" s="10"/>
      <c r="CW2757" s="10"/>
      <c r="CX2757" s="10"/>
      <c r="CY2757" s="10"/>
      <c r="CZ2757" s="10"/>
      <c r="DA2757" s="10"/>
      <c r="DB2757" s="10"/>
      <c r="DC2757" s="10"/>
      <c r="DD2757" s="10"/>
      <c r="DE2757" s="10"/>
      <c r="DF2757" s="10"/>
      <c r="DG2757" s="10"/>
      <c r="DH2757" s="10"/>
      <c r="DI2757" s="10"/>
      <c r="DJ2757" s="10"/>
      <c r="DK2757" s="10"/>
      <c r="DL2757" s="10"/>
      <c r="DM2757" s="10"/>
      <c r="DN2757" s="10"/>
      <c r="DO2757" s="10"/>
      <c r="DP2757" s="10"/>
      <c r="DQ2757" s="10"/>
      <c r="DR2757" s="10"/>
      <c r="DS2757" s="10"/>
    </row>
    <row r="2758" spans="1:123" s="101" customFormat="1" ht="10.95" customHeight="1" x14ac:dyDescent="0.25">
      <c r="A2758" s="75" t="s">
        <v>348</v>
      </c>
      <c r="B2758" s="95" t="str">
        <f t="shared" si="776"/>
        <v>Bud02 2020,7001,'505300',40412.1444444444</v>
      </c>
      <c r="C2758" s="96">
        <f t="shared" si="777"/>
        <v>2020</v>
      </c>
      <c r="D2758" s="96">
        <v>7001</v>
      </c>
      <c r="E2758" s="97">
        <f>IF(LEFT(H2758,1) = "x",H2758,F2758)</f>
        <v>505300</v>
      </c>
      <c r="F2758" s="90">
        <v>505300</v>
      </c>
      <c r="G2758" s="98">
        <f>IF(""="",1,SUBSTITUTE(SUBSTITUTE("","xxp","xpp"),"xppm13","xppm08"))</f>
        <v>1</v>
      </c>
      <c r="H2758" s="98">
        <f>IF(""="",1,"")</f>
        <v>1</v>
      </c>
      <c r="I2758" s="98">
        <f>IF(""="",1,IF(LEFT("",1)&lt;&gt;"E","",1))</f>
        <v>1</v>
      </c>
      <c r="J2758" s="98">
        <f>IF(""="",1,IF(LEFT("",1)="E","",1))</f>
        <v>1</v>
      </c>
      <c r="K2758" s="99" t="s">
        <v>378</v>
      </c>
      <c r="L2758" s="91">
        <v>7001</v>
      </c>
      <c r="M2758" s="100" t="str">
        <f>IF(LEFT($G2758,4)="xppm","*","")</f>
        <v/>
      </c>
      <c r="N2758" s="101" t="str">
        <f>UPPER(TRIM("          PROFESSIONAL FEES"))</f>
        <v>PROFESSIONAL FEES</v>
      </c>
      <c r="P2758" s="102" t="s">
        <v>356</v>
      </c>
      <c r="R2758" s="109">
        <f>IFERROR(IF(1*AB2758&gt;0,AB2758,V2758),V2758)</f>
        <v>40412.144444444442</v>
      </c>
      <c r="S2758" s="108"/>
      <c r="T2758" s="101">
        <f>IFERROR(IF(LEFT($G2758,4)="xppm",AD2758/VLOOKUP($G2758,$K$11:$Z$28,T$1,0),IF(LEFT($J2758,1)="E",AD2758/VLOOKUP($J2758,$K$11:$Z$28,T$1,0),AD2758/T$6)),"")</f>
        <v>57489.996666666666</v>
      </c>
      <c r="V2758" s="101">
        <f>IFERROR(IF(LEFT($G2758,4)="xppm",AF2758/VLOOKUP($G2758,$K$11:$Z$28,V$1,0),IF(LEFT($J2758,1)="E",AF2758/VLOOKUP($J2758,$K$11:$Z$28,V$1,0),AF2758/V$6)),"")</f>
        <v>40412.144444444442</v>
      </c>
      <c r="X2758" s="101">
        <f>IFERROR(IF(LEFT($G2758,4)="xppm",AH2758/VLOOKUP($G2758,$K$11:$Z$28,X$1,0),IF(LEFT($J2758,1)="E",AH2758/VLOOKUP($J2758,$K$11:$Z$28,X$1,0),AH2758/X$6)),"")</f>
        <v>6870.6466666666665</v>
      </c>
      <c r="Z2758" s="101">
        <f>IFERROR(IF(LEFT($G2758,4)="xppm",AJ2758/VLOOKUP($G2758,$K$11:$Z$28,Z$1,0),IF(LEFT($J2758,1)="E",AJ2758/VLOOKUP($J2758,$K$11:$Z$28,Z$1,0),AJ2758/Z$6)),"")</f>
        <v>3876.8700000000003</v>
      </c>
      <c r="AA2758" s="108"/>
      <c r="AB2758" s="99">
        <f>IFERROR(IF(LEFT($G2758,4)="xppm",AL2758/VLOOKUP($G2758,$K$11:$Z$28,AB$1,0),IF(LEFT($J2758,1)="E",AL2758/VLOOKUP($J2758,$K$11:$AB$28,AB$1,0),AL2758/AB$6)),"")</f>
        <v>0</v>
      </c>
      <c r="AC2758" s="110"/>
      <c r="AD2758" s="14">
        <v>172469.99</v>
      </c>
      <c r="AE2758" s="14"/>
      <c r="AF2758" s="14">
        <v>363709.3</v>
      </c>
      <c r="AG2758" s="14"/>
      <c r="AH2758" s="14">
        <v>82447.759999999995</v>
      </c>
      <c r="AI2758" s="14"/>
      <c r="AJ2758" s="14">
        <v>46522.44</v>
      </c>
      <c r="AK2758" s="65"/>
      <c r="AL2758" s="14">
        <v>0</v>
      </c>
      <c r="AM2758" s="65"/>
      <c r="AN2758" s="25">
        <v>62240.18</v>
      </c>
      <c r="AO2758" s="25">
        <v>38091.379999999997</v>
      </c>
      <c r="AP2758" s="25">
        <v>-81439.990000000005</v>
      </c>
      <c r="AQ2758" s="25">
        <v>21500</v>
      </c>
      <c r="AR2758" s="25">
        <v>22342.93</v>
      </c>
      <c r="AS2758" s="25">
        <v>22713.29</v>
      </c>
      <c r="AT2758" s="25">
        <v>58594.97</v>
      </c>
      <c r="AU2758" s="25">
        <v>45811.92</v>
      </c>
      <c r="AV2758" s="25">
        <v>20276.2</v>
      </c>
      <c r="AW2758" s="25">
        <v>93070.02</v>
      </c>
      <c r="AX2758" s="25">
        <v>44738.8</v>
      </c>
      <c r="AY2758" s="25">
        <v>34661.17</v>
      </c>
      <c r="AZ2758" s="108"/>
      <c r="BA2758" s="10"/>
      <c r="BB2758" s="10"/>
      <c r="BC2758" s="10"/>
      <c r="BD2758" s="10"/>
      <c r="BE2758" s="10"/>
      <c r="BF2758" s="10"/>
      <c r="BG2758" s="10"/>
      <c r="BH2758" s="10"/>
      <c r="BI2758" s="10"/>
      <c r="BJ2758" s="10"/>
      <c r="BK2758" s="10"/>
      <c r="BL2758" s="10"/>
      <c r="BM2758" s="10"/>
      <c r="BN2758" s="10"/>
      <c r="BO2758" s="10"/>
      <c r="BP2758" s="10"/>
      <c r="BQ2758" s="10"/>
      <c r="BR2758" s="10"/>
      <c r="BS2758" s="10"/>
      <c r="BT2758" s="10"/>
      <c r="BU2758" s="10"/>
      <c r="BV2758" s="10"/>
      <c r="BW2758" s="10"/>
      <c r="BX2758" s="10"/>
      <c r="BY2758" s="10"/>
      <c r="BZ2758" s="10"/>
      <c r="CA2758" s="10"/>
      <c r="CB2758" s="10"/>
      <c r="CC2758" s="10"/>
      <c r="CD2758" s="10"/>
      <c r="CE2758" s="10"/>
      <c r="CF2758" s="10"/>
      <c r="CG2758" s="10"/>
      <c r="CH2758" s="10"/>
      <c r="CI2758" s="10"/>
      <c r="CJ2758" s="10"/>
      <c r="CK2758" s="10"/>
      <c r="CL2758" s="10"/>
      <c r="CM2758" s="10"/>
      <c r="CN2758" s="10"/>
      <c r="CO2758" s="10"/>
      <c r="CP2758" s="10"/>
      <c r="CQ2758" s="10"/>
      <c r="CR2758" s="10"/>
      <c r="CS2758" s="10"/>
      <c r="CT2758" s="10"/>
      <c r="CU2758" s="10"/>
      <c r="CV2758" s="10"/>
      <c r="CW2758" s="10"/>
      <c r="CX2758" s="10"/>
      <c r="CY2758" s="10"/>
      <c r="CZ2758" s="10"/>
      <c r="DA2758" s="10"/>
      <c r="DB2758" s="10"/>
      <c r="DC2758" s="10"/>
      <c r="DD2758" s="10"/>
      <c r="DE2758" s="10"/>
      <c r="DF2758" s="10"/>
      <c r="DG2758" s="10"/>
      <c r="DH2758" s="10"/>
      <c r="DI2758" s="10"/>
      <c r="DJ2758" s="10"/>
      <c r="DK2758" s="10"/>
      <c r="DL2758" s="10"/>
      <c r="DM2758" s="10"/>
      <c r="DN2758" s="10"/>
      <c r="DO2758" s="10"/>
      <c r="DP2758" s="10"/>
      <c r="DQ2758" s="10"/>
      <c r="DR2758" s="10"/>
      <c r="DS2758" s="10"/>
    </row>
    <row r="2759" spans="1:123" s="101" customFormat="1" ht="10.95" customHeight="1" x14ac:dyDescent="0.25">
      <c r="A2759" s="75" t="s">
        <v>348</v>
      </c>
      <c r="B2759" s="95" t="str">
        <f t="shared" si="776"/>
        <v>Bud02 2020,7001,'548000',1674.26111111111</v>
      </c>
      <c r="C2759" s="96">
        <f t="shared" si="777"/>
        <v>2020</v>
      </c>
      <c r="D2759" s="96">
        <v>7001</v>
      </c>
      <c r="E2759" s="97">
        <f>IF(LEFT(H2759,1) = "x",H2759,F2759)</f>
        <v>548000</v>
      </c>
      <c r="F2759" s="90">
        <v>548000</v>
      </c>
      <c r="G2759" s="98">
        <f>IF(""="",1,SUBSTITUTE(SUBSTITUTE("","xxp","xpp"),"xppm13","xppm08"))</f>
        <v>1</v>
      </c>
      <c r="H2759" s="98">
        <f>IF(""="",1,"")</f>
        <v>1</v>
      </c>
      <c r="I2759" s="98">
        <f>IF(""="",1,IF(LEFT("",1)&lt;&gt;"E","",1))</f>
        <v>1</v>
      </c>
      <c r="J2759" s="98">
        <f>IF(""="",1,IF(LEFT("",1)="E","",1))</f>
        <v>1</v>
      </c>
      <c r="K2759" s="99" t="s">
        <v>379</v>
      </c>
      <c r="L2759" s="91">
        <v>7001</v>
      </c>
      <c r="M2759" s="100" t="str">
        <f>IF(LEFT($G2759,4)="xppm","*","")</f>
        <v/>
      </c>
      <c r="N2759" s="101" t="str">
        <f>UPPER(TRIM("          CABLE TV/INTERNET"))</f>
        <v>CABLE TV/INTERNET</v>
      </c>
      <c r="P2759" s="102" t="s">
        <v>370</v>
      </c>
      <c r="R2759" s="109">
        <f>IFERROR(IF(1*AB2759&gt;0,AB2759,V2759),V2759)</f>
        <v>1674.2611111111112</v>
      </c>
      <c r="S2759" s="108"/>
      <c r="T2759" s="101">
        <f>IFERROR(IF(LEFT($G2759,4)="xppm",AD2759/VLOOKUP($G2759,$K$11:$Z$28,T$1,0),IF(LEFT($J2759,1)="E",AD2759/VLOOKUP($J2759,$K$11:$Z$28,T$1,0),AD2759/T$6)),"")</f>
        <v>2113.0333333333333</v>
      </c>
      <c r="V2759" s="101">
        <f>IFERROR(IF(LEFT($G2759,4)="xppm",AF2759/VLOOKUP($G2759,$K$11:$Z$28,V$1,0),IF(LEFT($J2759,1)="E",AF2759/VLOOKUP($J2759,$K$11:$Z$28,V$1,0),AF2759/V$6)),"")</f>
        <v>1674.2611111111112</v>
      </c>
      <c r="X2759" s="101">
        <f>IFERROR(IF(LEFT($G2759,4)="xppm",AH2759/VLOOKUP($G2759,$K$11:$Z$28,X$1,0),IF(LEFT($J2759,1)="E",AH2759/VLOOKUP($J2759,$K$11:$Z$28,X$1,0),AH2759/X$6)),"")</f>
        <v>323.72666666666663</v>
      </c>
      <c r="Z2759" s="101">
        <f>IFERROR(IF(LEFT($G2759,4)="xppm",AJ2759/VLOOKUP($G2759,$K$11:$Z$28,Z$1,0),IF(LEFT($J2759,1)="E",AJ2759/VLOOKUP($J2759,$K$11:$Z$28,Z$1,0),AJ2759/Z$6)),"")</f>
        <v>1220</v>
      </c>
      <c r="AA2759" s="108"/>
      <c r="AB2759" s="99">
        <f>IFERROR(IF(LEFT($G2759,4)="xppm",AL2759/VLOOKUP($G2759,$K$11:$Z$28,AB$1,0),IF(LEFT($J2759,1)="E",AL2759/VLOOKUP($J2759,$K$11:$AB$28,AB$1,0),AL2759/AB$6)),"")</f>
        <v>0</v>
      </c>
      <c r="AC2759" s="110"/>
      <c r="AD2759" s="14">
        <v>6339.1</v>
      </c>
      <c r="AE2759" s="14"/>
      <c r="AF2759" s="14">
        <v>15068.35</v>
      </c>
      <c r="AG2759" s="14"/>
      <c r="AH2759" s="14">
        <v>3884.72</v>
      </c>
      <c r="AI2759" s="14"/>
      <c r="AJ2759" s="14">
        <v>14640</v>
      </c>
      <c r="AK2759" s="65"/>
      <c r="AL2759" s="14">
        <v>0</v>
      </c>
      <c r="AM2759" s="65"/>
      <c r="AN2759" s="25">
        <v>0</v>
      </c>
      <c r="AO2759" s="25">
        <v>1060.32</v>
      </c>
      <c r="AP2759" s="25">
        <v>2824.4</v>
      </c>
      <c r="AQ2759" s="25">
        <v>515</v>
      </c>
      <c r="AR2759" s="25">
        <v>1644.55</v>
      </c>
      <c r="AS2759" s="25">
        <v>2774.1</v>
      </c>
      <c r="AT2759" s="25">
        <v>1640.3</v>
      </c>
      <c r="AU2759" s="25">
        <v>515</v>
      </c>
      <c r="AV2759" s="25">
        <v>1640.3</v>
      </c>
      <c r="AW2759" s="25">
        <v>2774.1</v>
      </c>
      <c r="AX2759" s="25">
        <v>1862.84</v>
      </c>
      <c r="AY2759" s="25">
        <v>1702.16</v>
      </c>
      <c r="AZ2759" s="108"/>
      <c r="BA2759" s="10"/>
      <c r="BB2759" s="10"/>
      <c r="BC2759" s="10"/>
      <c r="BD2759" s="10"/>
      <c r="BE2759" s="10"/>
      <c r="BF2759" s="10"/>
      <c r="BG2759" s="10"/>
      <c r="BH2759" s="10"/>
      <c r="BI2759" s="10"/>
      <c r="BJ2759" s="10"/>
      <c r="BK2759" s="10"/>
      <c r="BL2759" s="10"/>
      <c r="BM2759" s="10"/>
      <c r="BN2759" s="10"/>
      <c r="BO2759" s="10"/>
      <c r="BP2759" s="10"/>
      <c r="BQ2759" s="10"/>
      <c r="BR2759" s="10"/>
      <c r="BS2759" s="10"/>
      <c r="BT2759" s="10"/>
      <c r="BU2759" s="10"/>
      <c r="BV2759" s="10"/>
      <c r="BW2759" s="10"/>
      <c r="BX2759" s="10"/>
      <c r="BY2759" s="10"/>
      <c r="BZ2759" s="10"/>
      <c r="CA2759" s="10"/>
      <c r="CB2759" s="10"/>
      <c r="CC2759" s="10"/>
      <c r="CD2759" s="10"/>
      <c r="CE2759" s="10"/>
      <c r="CF2759" s="10"/>
      <c r="CG2759" s="10"/>
      <c r="CH2759" s="10"/>
      <c r="CI2759" s="10"/>
      <c r="CJ2759" s="10"/>
      <c r="CK2759" s="10"/>
      <c r="CL2759" s="10"/>
      <c r="CM2759" s="10"/>
      <c r="CN2759" s="10"/>
      <c r="CO2759" s="10"/>
      <c r="CP2759" s="10"/>
      <c r="CQ2759" s="10"/>
      <c r="CR2759" s="10"/>
      <c r="CS2759" s="10"/>
      <c r="CT2759" s="10"/>
      <c r="CU2759" s="10"/>
      <c r="CV2759" s="10"/>
      <c r="CW2759" s="10"/>
      <c r="CX2759" s="10"/>
      <c r="CY2759" s="10"/>
      <c r="CZ2759" s="10"/>
      <c r="DA2759" s="10"/>
      <c r="DB2759" s="10"/>
      <c r="DC2759" s="10"/>
      <c r="DD2759" s="10"/>
      <c r="DE2759" s="10"/>
      <c r="DF2759" s="10"/>
      <c r="DG2759" s="10"/>
      <c r="DH2759" s="10"/>
      <c r="DI2759" s="10"/>
      <c r="DJ2759" s="10"/>
      <c r="DK2759" s="10"/>
      <c r="DL2759" s="10"/>
      <c r="DM2759" s="10"/>
      <c r="DN2759" s="10"/>
      <c r="DO2759" s="10"/>
      <c r="DP2759" s="10"/>
      <c r="DQ2759" s="10"/>
      <c r="DR2759" s="10"/>
      <c r="DS2759" s="10"/>
    </row>
    <row r="2760" spans="1:123" s="101" customFormat="1" ht="10.95" customHeight="1" x14ac:dyDescent="0.25">
      <c r="A2760" s="75" t="s">
        <v>348</v>
      </c>
      <c r="B2760" s="95" t="str">
        <f t="shared" si="776"/>
        <v>Bud02 2020,7001,'549000',7821.22111111111</v>
      </c>
      <c r="C2760" s="96">
        <f t="shared" si="777"/>
        <v>2020</v>
      </c>
      <c r="D2760" s="96">
        <v>7001</v>
      </c>
      <c r="E2760" s="97">
        <f>IF(LEFT(H2760,1) = "x",H2760,F2760)</f>
        <v>549000</v>
      </c>
      <c r="F2760" s="90">
        <v>549000</v>
      </c>
      <c r="G2760" s="98">
        <f>IF(""="",1,SUBSTITUTE(SUBSTITUTE("","xxp","xpp"),"xppm13","xppm08"))</f>
        <v>1</v>
      </c>
      <c r="H2760" s="98">
        <f>IF(""="",1,"")</f>
        <v>1</v>
      </c>
      <c r="I2760" s="98">
        <f>IF(""="",1,IF(LEFT("",1)&lt;&gt;"E","",1))</f>
        <v>1</v>
      </c>
      <c r="J2760" s="98">
        <f>IF(""="",1,IF(LEFT("",1)="E","",1))</f>
        <v>1</v>
      </c>
      <c r="K2760" s="99" t="s">
        <v>380</v>
      </c>
      <c r="L2760" s="91">
        <v>7001</v>
      </c>
      <c r="M2760" s="100" t="str">
        <f>IF(LEFT($G2760,4)="xppm","*","")</f>
        <v/>
      </c>
      <c r="N2760" s="101" t="str">
        <f>UPPER(TRIM("          COMPUTER HARDWARE/SOFTWARE"))</f>
        <v>COMPUTER HARDWARE/SOFTWARE</v>
      </c>
      <c r="P2760" s="102" t="s">
        <v>370</v>
      </c>
      <c r="R2760" s="109">
        <f>IFERROR(IF(1*AB2760&gt;0,AB2760,V2760),V2760)</f>
        <v>7821.2211111111119</v>
      </c>
      <c r="S2760" s="108"/>
      <c r="T2760" s="101">
        <f>IFERROR(IF(LEFT($G2760,4)="xppm",AD2760/VLOOKUP($G2760,$K$11:$Z$28,T$1,0),IF(LEFT($J2760,1)="E",AD2760/VLOOKUP($J2760,$K$11:$Z$28,T$1,0),AD2760/T$6)),"")</f>
        <v>6951.03</v>
      </c>
      <c r="V2760" s="101">
        <f>IFERROR(IF(LEFT($G2760,4)="xppm",AF2760/VLOOKUP($G2760,$K$11:$Z$28,V$1,0),IF(LEFT($J2760,1)="E",AF2760/VLOOKUP($J2760,$K$11:$Z$28,V$1,0),AF2760/V$6)),"")</f>
        <v>7821.2211111111119</v>
      </c>
      <c r="X2760" s="101">
        <f>IFERROR(IF(LEFT($G2760,4)="xppm",AH2760/VLOOKUP($G2760,$K$11:$Z$28,X$1,0),IF(LEFT($J2760,1)="E",AH2760/VLOOKUP($J2760,$K$11:$Z$28,X$1,0),AH2760/X$6)),"")</f>
        <v>283.35500000000002</v>
      </c>
      <c r="Z2760" s="101">
        <f>IFERROR(IF(LEFT($G2760,4)="xppm",AJ2760/VLOOKUP($G2760,$K$11:$Z$28,Z$1,0),IF(LEFT($J2760,1)="E",AJ2760/VLOOKUP($J2760,$K$11:$Z$28,Z$1,0),AJ2760/Z$6)),"")</f>
        <v>0</v>
      </c>
      <c r="AA2760" s="108"/>
      <c r="AB2760" s="99">
        <f>IFERROR(IF(LEFT($G2760,4)="xppm",AL2760/VLOOKUP($G2760,$K$11:$Z$28,AB$1,0),IF(LEFT($J2760,1)="E",AL2760/VLOOKUP($J2760,$K$11:$AB$28,AB$1,0),AL2760/AB$6)),"")</f>
        <v>0</v>
      </c>
      <c r="AC2760" s="110"/>
      <c r="AD2760" s="14">
        <v>20853.09</v>
      </c>
      <c r="AE2760" s="14"/>
      <c r="AF2760" s="14">
        <v>70390.990000000005</v>
      </c>
      <c r="AG2760" s="14"/>
      <c r="AH2760" s="14">
        <v>3400.26</v>
      </c>
      <c r="AI2760" s="14"/>
      <c r="AJ2760" s="14">
        <v>0</v>
      </c>
      <c r="AK2760" s="65"/>
      <c r="AL2760" s="14">
        <v>0</v>
      </c>
      <c r="AM2760" s="65"/>
      <c r="AN2760" s="25">
        <v>361.37</v>
      </c>
      <c r="AO2760" s="25">
        <v>280.66000000000003</v>
      </c>
      <c r="AP2760" s="25">
        <v>2758.23</v>
      </c>
      <c r="AQ2760" s="25">
        <v>2033.94</v>
      </c>
      <c r="AR2760" s="25">
        <v>10970.79</v>
      </c>
      <c r="AS2760" s="25">
        <v>18180.89</v>
      </c>
      <c r="AT2760" s="25">
        <v>5602.41</v>
      </c>
      <c r="AU2760" s="25">
        <v>7192.77</v>
      </c>
      <c r="AV2760" s="25">
        <v>5557.1</v>
      </c>
      <c r="AW2760" s="25">
        <v>6562.43</v>
      </c>
      <c r="AX2760" s="25">
        <v>5832.32</v>
      </c>
      <c r="AY2760" s="25">
        <v>8458.34</v>
      </c>
      <c r="AZ2760" s="108"/>
      <c r="BA2760" s="10"/>
      <c r="BB2760" s="10"/>
      <c r="BC2760" s="10"/>
      <c r="BD2760" s="10"/>
      <c r="BE2760" s="10"/>
      <c r="BF2760" s="10"/>
      <c r="BG2760" s="10"/>
      <c r="BH2760" s="10"/>
      <c r="BI2760" s="10"/>
      <c r="BJ2760" s="10"/>
      <c r="BK2760" s="10"/>
      <c r="BL2760" s="10"/>
      <c r="BM2760" s="10"/>
      <c r="BN2760" s="10"/>
      <c r="BO2760" s="10"/>
      <c r="BP2760" s="10"/>
      <c r="BQ2760" s="10"/>
      <c r="BR2760" s="10"/>
      <c r="BS2760" s="10"/>
      <c r="BT2760" s="10"/>
      <c r="BU2760" s="10"/>
      <c r="BV2760" s="10"/>
      <c r="BW2760" s="10"/>
      <c r="BX2760" s="10"/>
      <c r="BY2760" s="10"/>
      <c r="BZ2760" s="10"/>
      <c r="CA2760" s="10"/>
      <c r="CB2760" s="10"/>
      <c r="CC2760" s="10"/>
      <c r="CD2760" s="10"/>
      <c r="CE2760" s="10"/>
      <c r="CF2760" s="10"/>
      <c r="CG2760" s="10"/>
      <c r="CH2760" s="10"/>
      <c r="CI2760" s="10"/>
      <c r="CJ2760" s="10"/>
      <c r="CK2760" s="10"/>
      <c r="CL2760" s="10"/>
      <c r="CM2760" s="10"/>
      <c r="CN2760" s="10"/>
      <c r="CO2760" s="10"/>
      <c r="CP2760" s="10"/>
      <c r="CQ2760" s="10"/>
      <c r="CR2760" s="10"/>
      <c r="CS2760" s="10"/>
      <c r="CT2760" s="10"/>
      <c r="CU2760" s="10"/>
      <c r="CV2760" s="10"/>
      <c r="CW2760" s="10"/>
      <c r="CX2760" s="10"/>
      <c r="CY2760" s="10"/>
      <c r="CZ2760" s="10"/>
      <c r="DA2760" s="10"/>
      <c r="DB2760" s="10"/>
      <c r="DC2760" s="10"/>
      <c r="DD2760" s="10"/>
      <c r="DE2760" s="10"/>
      <c r="DF2760" s="10"/>
      <c r="DG2760" s="10"/>
      <c r="DH2760" s="10"/>
      <c r="DI2760" s="10"/>
      <c r="DJ2760" s="10"/>
      <c r="DK2760" s="10"/>
      <c r="DL2760" s="10"/>
      <c r="DM2760" s="10"/>
      <c r="DN2760" s="10"/>
      <c r="DO2760" s="10"/>
      <c r="DP2760" s="10"/>
      <c r="DQ2760" s="10"/>
      <c r="DR2760" s="10"/>
      <c r="DS2760" s="10"/>
    </row>
    <row r="2761" spans="1:123" s="101" customFormat="1" ht="10.95" customHeight="1" x14ac:dyDescent="0.25">
      <c r="A2761" s="75" t="s">
        <v>348</v>
      </c>
      <c r="B2761" s="95" t="str">
        <f t="shared" si="776"/>
        <v>Bud02 2020,7001,'550000',10913.1355555556</v>
      </c>
      <c r="C2761" s="96">
        <f t="shared" si="777"/>
        <v>2020</v>
      </c>
      <c r="D2761" s="96">
        <v>7001</v>
      </c>
      <c r="E2761" s="97">
        <f>IF(LEFT(H2761,1) = "x",H2761,F2761)</f>
        <v>550000</v>
      </c>
      <c r="F2761" s="90">
        <v>550000</v>
      </c>
      <c r="G2761" s="98">
        <f>IF(""="",1,SUBSTITUTE(SUBSTITUTE("","xxp","xpp"),"xppm13","xppm08"))</f>
        <v>1</v>
      </c>
      <c r="H2761" s="98">
        <f>IF(""="",1,"")</f>
        <v>1</v>
      </c>
      <c r="I2761" s="98">
        <f>IF(""="",1,IF(LEFT("",1)&lt;&gt;"E","",1))</f>
        <v>1</v>
      </c>
      <c r="J2761" s="98">
        <f>IF(""="",1,IF(LEFT("",1)="E","",1))</f>
        <v>1</v>
      </c>
      <c r="K2761" s="99" t="s">
        <v>381</v>
      </c>
      <c r="L2761" s="91">
        <v>7001</v>
      </c>
      <c r="M2761" s="100" t="str">
        <f>IF(LEFT($G2761,4)="xppm","*","")</f>
        <v/>
      </c>
      <c r="N2761" s="101" t="str">
        <f>UPPER(TRIM("          EMPLOYEE EXPENSES"))</f>
        <v>EMPLOYEE EXPENSES</v>
      </c>
      <c r="P2761" s="102" t="s">
        <v>382</v>
      </c>
      <c r="R2761" s="109">
        <f>IFERROR(IF(1*AB2761&gt;0,AB2761,V2761),V2761)</f>
        <v>10913.135555555556</v>
      </c>
      <c r="S2761" s="108"/>
      <c r="T2761" s="101">
        <f>IFERROR(IF(LEFT($G2761,4)="xppm",AD2761/VLOOKUP($G2761,$K$11:$Z$28,T$1,0),IF(LEFT($J2761,1)="E",AD2761/VLOOKUP($J2761,$K$11:$Z$28,T$1,0),AD2761/T$6)),"")</f>
        <v>4794.6833333333334</v>
      </c>
      <c r="V2761" s="101">
        <f>IFERROR(IF(LEFT($G2761,4)="xppm",AF2761/VLOOKUP($G2761,$K$11:$Z$28,V$1,0),IF(LEFT($J2761,1)="E",AF2761/VLOOKUP($J2761,$K$11:$Z$28,V$1,0),AF2761/V$6)),"")</f>
        <v>10913.135555555556</v>
      </c>
      <c r="X2761" s="101">
        <f>IFERROR(IF(LEFT($G2761,4)="xppm",AH2761/VLOOKUP($G2761,$K$11:$Z$28,X$1,0),IF(LEFT($J2761,1)="E",AH2761/VLOOKUP($J2761,$K$11:$Z$28,X$1,0),AH2761/X$6)),"")</f>
        <v>3076.9466666666667</v>
      </c>
      <c r="Z2761" s="101">
        <f>IFERROR(IF(LEFT($G2761,4)="xppm",AJ2761/VLOOKUP($G2761,$K$11:$Z$28,Z$1,0),IF(LEFT($J2761,1)="E",AJ2761/VLOOKUP($J2761,$K$11:$Z$28,Z$1,0),AJ2761/Z$6)),"")</f>
        <v>1222.8999999999999</v>
      </c>
      <c r="AA2761" s="108"/>
      <c r="AB2761" s="99">
        <f>IFERROR(IF(LEFT($G2761,4)="xppm",AL2761/VLOOKUP($G2761,$K$11:$Z$28,AB$1,0),IF(LEFT($J2761,1)="E",AL2761/VLOOKUP($J2761,$K$11:$AB$28,AB$1,0),AL2761/AB$6)),"")</f>
        <v>0</v>
      </c>
      <c r="AC2761" s="110"/>
      <c r="AD2761" s="14">
        <v>14384.05</v>
      </c>
      <c r="AE2761" s="14"/>
      <c r="AF2761" s="14">
        <v>98218.22</v>
      </c>
      <c r="AG2761" s="14"/>
      <c r="AH2761" s="14">
        <v>36923.360000000001</v>
      </c>
      <c r="AI2761" s="14"/>
      <c r="AJ2761" s="14">
        <v>14674.8</v>
      </c>
      <c r="AK2761" s="65"/>
      <c r="AL2761" s="14">
        <v>0</v>
      </c>
      <c r="AM2761" s="65"/>
      <c r="AN2761" s="25">
        <v>7542.53</v>
      </c>
      <c r="AO2761" s="25">
        <v>9693.1200000000008</v>
      </c>
      <c r="AP2761" s="25">
        <v>4864.37</v>
      </c>
      <c r="AQ2761" s="25">
        <v>7401.3</v>
      </c>
      <c r="AR2761" s="25">
        <v>15239.33</v>
      </c>
      <c r="AS2761" s="25">
        <v>18218.46</v>
      </c>
      <c r="AT2761" s="25">
        <v>11380.61</v>
      </c>
      <c r="AU2761" s="25">
        <v>17430.52</v>
      </c>
      <c r="AV2761" s="25">
        <v>14163.95</v>
      </c>
      <c r="AW2761" s="25">
        <v>8378.01</v>
      </c>
      <c r="AX2761" s="25">
        <v>1916.62</v>
      </c>
      <c r="AY2761" s="25">
        <v>4089.42</v>
      </c>
      <c r="AZ2761" s="108"/>
      <c r="BA2761" s="10"/>
      <c r="BB2761" s="10"/>
      <c r="BC2761" s="10"/>
      <c r="BD2761" s="10"/>
      <c r="BE2761" s="10"/>
      <c r="BF2761" s="10"/>
      <c r="BG2761" s="10"/>
      <c r="BH2761" s="10"/>
      <c r="BI2761" s="10"/>
      <c r="BJ2761" s="10"/>
      <c r="BK2761" s="10"/>
      <c r="BL2761" s="10"/>
      <c r="BM2761" s="10"/>
      <c r="BN2761" s="10"/>
      <c r="BO2761" s="10"/>
      <c r="BP2761" s="10"/>
      <c r="BQ2761" s="10"/>
      <c r="BR2761" s="10"/>
      <c r="BS2761" s="10"/>
      <c r="BT2761" s="10"/>
      <c r="BU2761" s="10"/>
      <c r="BV2761" s="10"/>
      <c r="BW2761" s="10"/>
      <c r="BX2761" s="10"/>
      <c r="BY2761" s="10"/>
      <c r="BZ2761" s="10"/>
      <c r="CA2761" s="10"/>
      <c r="CB2761" s="10"/>
      <c r="CC2761" s="10"/>
      <c r="CD2761" s="10"/>
      <c r="CE2761" s="10"/>
      <c r="CF2761" s="10"/>
      <c r="CG2761" s="10"/>
      <c r="CH2761" s="10"/>
      <c r="CI2761" s="10"/>
      <c r="CJ2761" s="10"/>
      <c r="CK2761" s="10"/>
      <c r="CL2761" s="10"/>
      <c r="CM2761" s="10"/>
      <c r="CN2761" s="10"/>
      <c r="CO2761" s="10"/>
      <c r="CP2761" s="10"/>
      <c r="CQ2761" s="10"/>
      <c r="CR2761" s="10"/>
      <c r="CS2761" s="10"/>
      <c r="CT2761" s="10"/>
      <c r="CU2761" s="10"/>
      <c r="CV2761" s="10"/>
      <c r="CW2761" s="10"/>
      <c r="CX2761" s="10"/>
      <c r="CY2761" s="10"/>
      <c r="CZ2761" s="10"/>
      <c r="DA2761" s="10"/>
      <c r="DB2761" s="10"/>
      <c r="DC2761" s="10"/>
      <c r="DD2761" s="10"/>
      <c r="DE2761" s="10"/>
      <c r="DF2761" s="10"/>
      <c r="DG2761" s="10"/>
      <c r="DH2761" s="10"/>
      <c r="DI2761" s="10"/>
      <c r="DJ2761" s="10"/>
      <c r="DK2761" s="10"/>
      <c r="DL2761" s="10"/>
      <c r="DM2761" s="10"/>
      <c r="DN2761" s="10"/>
      <c r="DO2761" s="10"/>
      <c r="DP2761" s="10"/>
      <c r="DQ2761" s="10"/>
      <c r="DR2761" s="10"/>
      <c r="DS2761" s="10"/>
    </row>
    <row r="2762" spans="1:123" s="101" customFormat="1" ht="10.95" customHeight="1" x14ac:dyDescent="0.25">
      <c r="A2762" s="75" t="s">
        <v>348</v>
      </c>
      <c r="B2762" s="95" t="str">
        <f t="shared" si="776"/>
        <v>Bud02 2020,7001,'552000',6776.92333333333</v>
      </c>
      <c r="C2762" s="96">
        <f t="shared" si="777"/>
        <v>2020</v>
      </c>
      <c r="D2762" s="96">
        <v>7001</v>
      </c>
      <c r="E2762" s="97">
        <f>IF(LEFT(H2762,1) = "x",H2762,F2762)</f>
        <v>552000</v>
      </c>
      <c r="F2762" s="90">
        <v>552000</v>
      </c>
      <c r="G2762" s="98">
        <f>IF(""="",1,SUBSTITUTE(SUBSTITUTE("","xxp","xpp"),"xppm13","xppm08"))</f>
        <v>1</v>
      </c>
      <c r="H2762" s="98">
        <f>IF(""="",1,"")</f>
        <v>1</v>
      </c>
      <c r="I2762" s="98">
        <f>IF(""="",1,IF(LEFT("",1)&lt;&gt;"E","",1))</f>
        <v>1</v>
      </c>
      <c r="J2762" s="98">
        <f>IF(""="",1,IF(LEFT("",1)="E","",1))</f>
        <v>1</v>
      </c>
      <c r="K2762" s="99" t="s">
        <v>383</v>
      </c>
      <c r="L2762" s="91">
        <v>7001</v>
      </c>
      <c r="M2762" s="100" t="str">
        <f>IF(LEFT($G2762,4)="xppm","*","")</f>
        <v/>
      </c>
      <c r="N2762" s="101" t="str">
        <f>UPPER(TRIM("          OFFICE EXPENSES"))</f>
        <v>OFFICE EXPENSES</v>
      </c>
      <c r="P2762" s="102" t="s">
        <v>370</v>
      </c>
      <c r="R2762" s="109">
        <f>IFERROR(IF(1*AB2762&gt;0,AB2762,V2762),V2762)</f>
        <v>6776.9233333333332</v>
      </c>
      <c r="S2762" s="108"/>
      <c r="T2762" s="101">
        <f>IFERROR(IF(LEFT($G2762,4)="xppm",AD2762/VLOOKUP($G2762,$K$11:$Z$28,T$1,0),IF(LEFT($J2762,1)="E",AD2762/VLOOKUP($J2762,$K$11:$Z$28,T$1,0),AD2762/T$6)),"")</f>
        <v>7617.5733333333337</v>
      </c>
      <c r="V2762" s="101">
        <f>IFERROR(IF(LEFT($G2762,4)="xppm",AF2762/VLOOKUP($G2762,$K$11:$Z$28,V$1,0),IF(LEFT($J2762,1)="E",AF2762/VLOOKUP($J2762,$K$11:$Z$28,V$1,0),AF2762/V$6)),"")</f>
        <v>6776.9233333333332</v>
      </c>
      <c r="X2762" s="101">
        <f>IFERROR(IF(LEFT($G2762,4)="xppm",AH2762/VLOOKUP($G2762,$K$11:$Z$28,X$1,0),IF(LEFT($J2762,1)="E",AH2762/VLOOKUP($J2762,$K$11:$Z$28,X$1,0),AH2762/X$6)),"")</f>
        <v>942.03249999999991</v>
      </c>
      <c r="Z2762" s="101">
        <f>IFERROR(IF(LEFT($G2762,4)="xppm",AJ2762/VLOOKUP($G2762,$K$11:$Z$28,Z$1,0),IF(LEFT($J2762,1)="E",AJ2762/VLOOKUP($J2762,$K$11:$Z$28,Z$1,0),AJ2762/Z$6)),"")</f>
        <v>3013.605</v>
      </c>
      <c r="AA2762" s="108"/>
      <c r="AB2762" s="99">
        <f>IFERROR(IF(LEFT($G2762,4)="xppm",AL2762/VLOOKUP($G2762,$K$11:$Z$28,AB$1,0),IF(LEFT($J2762,1)="E",AL2762/VLOOKUP($J2762,$K$11:$AB$28,AB$1,0),AL2762/AB$6)),"")</f>
        <v>0</v>
      </c>
      <c r="AC2762" s="110"/>
      <c r="AD2762" s="14">
        <v>22852.720000000001</v>
      </c>
      <c r="AE2762" s="14"/>
      <c r="AF2762" s="14">
        <v>60992.31</v>
      </c>
      <c r="AG2762" s="14"/>
      <c r="AH2762" s="14">
        <v>11304.39</v>
      </c>
      <c r="AI2762" s="14"/>
      <c r="AJ2762" s="14">
        <v>36163.26</v>
      </c>
      <c r="AK2762" s="65"/>
      <c r="AL2762" s="14">
        <v>0</v>
      </c>
      <c r="AM2762" s="65"/>
      <c r="AN2762" s="25">
        <v>15304.46</v>
      </c>
      <c r="AO2762" s="25">
        <v>10642.15</v>
      </c>
      <c r="AP2762" s="25">
        <v>-15502.22</v>
      </c>
      <c r="AQ2762" s="25">
        <v>3439.17</v>
      </c>
      <c r="AR2762" s="25">
        <v>5122.34</v>
      </c>
      <c r="AS2762" s="25">
        <v>4293.45</v>
      </c>
      <c r="AT2762" s="25">
        <v>4770.25</v>
      </c>
      <c r="AU2762" s="25">
        <v>10889.03</v>
      </c>
      <c r="AV2762" s="25">
        <v>9625.35</v>
      </c>
      <c r="AW2762" s="25">
        <v>9741.93</v>
      </c>
      <c r="AX2762" s="25">
        <v>3246.11</v>
      </c>
      <c r="AY2762" s="25">
        <v>9864.68</v>
      </c>
      <c r="AZ2762" s="108"/>
      <c r="BA2762" s="10"/>
      <c r="BB2762" s="10"/>
      <c r="BC2762" s="10"/>
      <c r="BD2762" s="10"/>
      <c r="BE2762" s="10"/>
      <c r="BF2762" s="10"/>
      <c r="BG2762" s="10"/>
      <c r="BH2762" s="10"/>
      <c r="BI2762" s="10"/>
      <c r="BJ2762" s="10"/>
      <c r="BK2762" s="10"/>
      <c r="BL2762" s="10"/>
      <c r="BM2762" s="10"/>
      <c r="BN2762" s="10"/>
      <c r="BO2762" s="10"/>
      <c r="BP2762" s="10"/>
      <c r="BQ2762" s="10"/>
      <c r="BR2762" s="10"/>
      <c r="BS2762" s="10"/>
      <c r="BT2762" s="10"/>
      <c r="BU2762" s="10"/>
      <c r="BV2762" s="10"/>
      <c r="BW2762" s="10"/>
      <c r="BX2762" s="10"/>
      <c r="BY2762" s="10"/>
      <c r="BZ2762" s="10"/>
      <c r="CA2762" s="10"/>
      <c r="CB2762" s="10"/>
      <c r="CC2762" s="10"/>
      <c r="CD2762" s="10"/>
      <c r="CE2762" s="10"/>
      <c r="CF2762" s="10"/>
      <c r="CG2762" s="10"/>
      <c r="CH2762" s="10"/>
      <c r="CI2762" s="10"/>
      <c r="CJ2762" s="10"/>
      <c r="CK2762" s="10"/>
      <c r="CL2762" s="10"/>
      <c r="CM2762" s="10"/>
      <c r="CN2762" s="10"/>
      <c r="CO2762" s="10"/>
      <c r="CP2762" s="10"/>
      <c r="CQ2762" s="10"/>
      <c r="CR2762" s="10"/>
      <c r="CS2762" s="10"/>
      <c r="CT2762" s="10"/>
      <c r="CU2762" s="10"/>
      <c r="CV2762" s="10"/>
      <c r="CW2762" s="10"/>
      <c r="CX2762" s="10"/>
      <c r="CY2762" s="10"/>
      <c r="CZ2762" s="10"/>
      <c r="DA2762" s="10"/>
      <c r="DB2762" s="10"/>
      <c r="DC2762" s="10"/>
      <c r="DD2762" s="10"/>
      <c r="DE2762" s="10"/>
      <c r="DF2762" s="10"/>
      <c r="DG2762" s="10"/>
      <c r="DH2762" s="10"/>
      <c r="DI2762" s="10"/>
      <c r="DJ2762" s="10"/>
      <c r="DK2762" s="10"/>
      <c r="DL2762" s="10"/>
      <c r="DM2762" s="10"/>
      <c r="DN2762" s="10"/>
      <c r="DO2762" s="10"/>
      <c r="DP2762" s="10"/>
      <c r="DQ2762" s="10"/>
      <c r="DR2762" s="10"/>
      <c r="DS2762" s="10"/>
    </row>
    <row r="2763" spans="1:123" s="101" customFormat="1" ht="10.95" customHeight="1" x14ac:dyDescent="0.25">
      <c r="A2763" s="75" t="s">
        <v>348</v>
      </c>
      <c r="B2763" s="95" t="str">
        <f t="shared" si="776"/>
        <v>Bud02 2020,7001,'553500',2602.16555555556</v>
      </c>
      <c r="C2763" s="96">
        <f t="shared" si="777"/>
        <v>2020</v>
      </c>
      <c r="D2763" s="96">
        <v>7001</v>
      </c>
      <c r="E2763" s="97">
        <f>IF(LEFT(H2763,1) = "x",H2763,F2763)</f>
        <v>553500</v>
      </c>
      <c r="F2763" s="90">
        <v>553500</v>
      </c>
      <c r="G2763" s="98">
        <f>IF(""="",1,SUBSTITUTE(SUBSTITUTE("","xxp","xpp"),"xppm13","xppm08"))</f>
        <v>1</v>
      </c>
      <c r="H2763" s="98">
        <f>IF(""="",1,"")</f>
        <v>1</v>
      </c>
      <c r="I2763" s="98">
        <f>IF(""="",1,IF(LEFT("",1)&lt;&gt;"E","",1))</f>
        <v>1</v>
      </c>
      <c r="J2763" s="98">
        <f>IF(""="",1,IF(LEFT("",1)="E","",1))</f>
        <v>1</v>
      </c>
      <c r="K2763" s="99" t="s">
        <v>384</v>
      </c>
      <c r="L2763" s="91">
        <v>7001</v>
      </c>
      <c r="M2763" s="100" t="str">
        <f>IF(LEFT($G2763,4)="xppm","*","")</f>
        <v/>
      </c>
      <c r="N2763" s="101" t="str">
        <f>UPPER(TRIM("          TELEPHONE/CELL PHONE"))</f>
        <v>TELEPHONE/CELL PHONE</v>
      </c>
      <c r="P2763" s="102" t="s">
        <v>370</v>
      </c>
      <c r="R2763" s="109">
        <f>IFERROR(IF(1*AB2763&gt;0,AB2763,V2763),V2763)</f>
        <v>2602.1655555555558</v>
      </c>
      <c r="S2763" s="108"/>
      <c r="T2763" s="101">
        <f>IFERROR(IF(LEFT($G2763,4)="xppm",AD2763/VLOOKUP($G2763,$K$11:$Z$28,T$1,0),IF(LEFT($J2763,1)="E",AD2763/VLOOKUP($J2763,$K$11:$Z$28,T$1,0),AD2763/T$6)),"")</f>
        <v>2618.7800000000002</v>
      </c>
      <c r="V2763" s="101">
        <f>IFERROR(IF(LEFT($G2763,4)="xppm",AF2763/VLOOKUP($G2763,$K$11:$Z$28,V$1,0),IF(LEFT($J2763,1)="E",AF2763/VLOOKUP($J2763,$K$11:$Z$28,V$1,0),AF2763/V$6)),"")</f>
        <v>2602.1655555555558</v>
      </c>
      <c r="X2763" s="101">
        <f>IFERROR(IF(LEFT($G2763,4)="xppm",AH2763/VLOOKUP($G2763,$K$11:$Z$28,X$1,0),IF(LEFT($J2763,1)="E",AH2763/VLOOKUP($J2763,$K$11:$Z$28,X$1,0),AH2763/X$6)),"")</f>
        <v>148.03666666666666</v>
      </c>
      <c r="Z2763" s="101">
        <f>IFERROR(IF(LEFT($G2763,4)="xppm",AJ2763/VLOOKUP($G2763,$K$11:$Z$28,Z$1,0),IF(LEFT($J2763,1)="E",AJ2763/VLOOKUP($J2763,$K$11:$Z$28,Z$1,0),AJ2763/Z$6)),"")</f>
        <v>1900</v>
      </c>
      <c r="AA2763" s="108"/>
      <c r="AB2763" s="99">
        <f>IFERROR(IF(LEFT($G2763,4)="xppm",AL2763/VLOOKUP($G2763,$K$11:$Z$28,AB$1,0),IF(LEFT($J2763,1)="E",AL2763/VLOOKUP($J2763,$K$11:$AB$28,AB$1,0),AL2763/AB$6)),"")</f>
        <v>0</v>
      </c>
      <c r="AC2763" s="110"/>
      <c r="AD2763" s="14">
        <v>7856.34</v>
      </c>
      <c r="AE2763" s="14"/>
      <c r="AF2763" s="14">
        <v>23419.49</v>
      </c>
      <c r="AG2763" s="14"/>
      <c r="AH2763" s="14">
        <v>1776.44</v>
      </c>
      <c r="AI2763" s="14"/>
      <c r="AJ2763" s="14">
        <v>22800</v>
      </c>
      <c r="AK2763" s="65"/>
      <c r="AL2763" s="14">
        <v>0</v>
      </c>
      <c r="AM2763" s="65"/>
      <c r="AN2763" s="25">
        <v>1335.73</v>
      </c>
      <c r="AO2763" s="25">
        <v>2269.6999999999998</v>
      </c>
      <c r="AP2763" s="25">
        <v>-1828.99</v>
      </c>
      <c r="AQ2763" s="25">
        <v>2728.6</v>
      </c>
      <c r="AR2763" s="25">
        <v>2343.0300000000002</v>
      </c>
      <c r="AS2763" s="25">
        <v>1190.9100000000001</v>
      </c>
      <c r="AT2763" s="25">
        <v>3933.01</v>
      </c>
      <c r="AU2763" s="25">
        <v>1494.26</v>
      </c>
      <c r="AV2763" s="25">
        <v>3873.34</v>
      </c>
      <c r="AW2763" s="25">
        <v>2503.75</v>
      </c>
      <c r="AX2763" s="25">
        <v>2354.09</v>
      </c>
      <c r="AY2763" s="25">
        <v>2998.5</v>
      </c>
      <c r="AZ2763" s="108"/>
      <c r="BA2763" s="10"/>
      <c r="BB2763" s="10"/>
      <c r="BC2763" s="10"/>
      <c r="BD2763" s="10"/>
      <c r="BE2763" s="10"/>
      <c r="BF2763" s="10"/>
      <c r="BG2763" s="10"/>
      <c r="BH2763" s="10"/>
      <c r="BI2763" s="10"/>
      <c r="BJ2763" s="10"/>
      <c r="BK2763" s="10"/>
      <c r="BL2763" s="10"/>
      <c r="BM2763" s="10"/>
      <c r="BN2763" s="10"/>
      <c r="BO2763" s="10"/>
      <c r="BP2763" s="10"/>
      <c r="BQ2763" s="10"/>
      <c r="BR2763" s="10"/>
      <c r="BS2763" s="10"/>
      <c r="BT2763" s="10"/>
      <c r="BU2763" s="10"/>
      <c r="BV2763" s="10"/>
      <c r="BW2763" s="10"/>
      <c r="BX2763" s="10"/>
      <c r="BY2763" s="10"/>
      <c r="BZ2763" s="10"/>
      <c r="CA2763" s="10"/>
      <c r="CB2763" s="10"/>
      <c r="CC2763" s="10"/>
      <c r="CD2763" s="10"/>
      <c r="CE2763" s="10"/>
      <c r="CF2763" s="10"/>
      <c r="CG2763" s="10"/>
      <c r="CH2763" s="10"/>
      <c r="CI2763" s="10"/>
      <c r="CJ2763" s="10"/>
      <c r="CK2763" s="10"/>
      <c r="CL2763" s="10"/>
      <c r="CM2763" s="10"/>
      <c r="CN2763" s="10"/>
      <c r="CO2763" s="10"/>
      <c r="CP2763" s="10"/>
      <c r="CQ2763" s="10"/>
      <c r="CR2763" s="10"/>
      <c r="CS2763" s="10"/>
      <c r="CT2763" s="10"/>
      <c r="CU2763" s="10"/>
      <c r="CV2763" s="10"/>
      <c r="CW2763" s="10"/>
      <c r="CX2763" s="10"/>
      <c r="CY2763" s="10"/>
      <c r="CZ2763" s="10"/>
      <c r="DA2763" s="10"/>
      <c r="DB2763" s="10"/>
      <c r="DC2763" s="10"/>
      <c r="DD2763" s="10"/>
      <c r="DE2763" s="10"/>
      <c r="DF2763" s="10"/>
      <c r="DG2763" s="10"/>
      <c r="DH2763" s="10"/>
      <c r="DI2763" s="10"/>
      <c r="DJ2763" s="10"/>
      <c r="DK2763" s="10"/>
      <c r="DL2763" s="10"/>
      <c r="DM2763" s="10"/>
      <c r="DN2763" s="10"/>
      <c r="DO2763" s="10"/>
      <c r="DP2763" s="10"/>
      <c r="DQ2763" s="10"/>
      <c r="DR2763" s="10"/>
      <c r="DS2763" s="10"/>
    </row>
    <row r="2764" spans="1:123" s="101" customFormat="1" ht="10.95" customHeight="1" x14ac:dyDescent="0.25">
      <c r="A2764" s="75" t="s">
        <v>348</v>
      </c>
      <c r="B2764" s="95" t="str">
        <f t="shared" si="776"/>
        <v>Bud02 2020,7001,'555000',222.222222222222</v>
      </c>
      <c r="C2764" s="96">
        <f t="shared" si="777"/>
        <v>2020</v>
      </c>
      <c r="D2764" s="96">
        <v>7001</v>
      </c>
      <c r="E2764" s="97">
        <f>IF(LEFT(H2764,1) = "x",H2764,F2764)</f>
        <v>555000</v>
      </c>
      <c r="F2764" s="90">
        <v>555000</v>
      </c>
      <c r="G2764" s="98">
        <f>IF(""="",1,SUBSTITUTE(SUBSTITUTE("","xxp","xpp"),"xppm13","xppm08"))</f>
        <v>1</v>
      </c>
      <c r="H2764" s="98">
        <f>IF(""="",1,"")</f>
        <v>1</v>
      </c>
      <c r="I2764" s="98">
        <f>IF(""="",1,IF(LEFT("",1)&lt;&gt;"E","",1))</f>
        <v>1</v>
      </c>
      <c r="J2764" s="98">
        <f>IF(""="",1,IF(LEFT("",1)="E","",1))</f>
        <v>1</v>
      </c>
      <c r="K2764" s="99" t="s">
        <v>385</v>
      </c>
      <c r="L2764" s="91">
        <v>7001</v>
      </c>
      <c r="M2764" s="100" t="str">
        <f>IF(LEFT($G2764,4)="xppm","*","")</f>
        <v/>
      </c>
      <c r="N2764" s="101" t="str">
        <f>UPPER(TRIM("          DONATIONS"))</f>
        <v>DONATIONS</v>
      </c>
      <c r="P2764" s="102" t="s">
        <v>386</v>
      </c>
      <c r="R2764" s="109">
        <f>IFERROR(IF(1*AB2764&gt;0,AB2764,V2764),V2764)</f>
        <v>222.22222222222223</v>
      </c>
      <c r="S2764" s="108"/>
      <c r="T2764" s="101">
        <f>IFERROR(IF(LEFT($G2764,4)="xppm",AD2764/VLOOKUP($G2764,$K$11:$Z$28,T$1,0),IF(LEFT($J2764,1)="E",AD2764/VLOOKUP($J2764,$K$11:$Z$28,T$1,0),AD2764/T$6)),"")</f>
        <v>0</v>
      </c>
      <c r="V2764" s="101">
        <f>IFERROR(IF(LEFT($G2764,4)="xppm",AF2764/VLOOKUP($G2764,$K$11:$Z$28,V$1,0),IF(LEFT($J2764,1)="E",AF2764/VLOOKUP($J2764,$K$11:$Z$28,V$1,0),AF2764/V$6)),"")</f>
        <v>222.22222222222223</v>
      </c>
      <c r="X2764" s="101">
        <f>IFERROR(IF(LEFT($G2764,4)="xppm",AH2764/VLOOKUP($G2764,$K$11:$Z$28,X$1,0),IF(LEFT($J2764,1)="E",AH2764/VLOOKUP($J2764,$K$11:$Z$28,X$1,0),AH2764/X$6)),"")</f>
        <v>0</v>
      </c>
      <c r="Z2764" s="101">
        <f>IFERROR(IF(LEFT($G2764,4)="xppm",AJ2764/VLOOKUP($G2764,$K$11:$Z$28,Z$1,0),IF(LEFT($J2764,1)="E",AJ2764/VLOOKUP($J2764,$K$11:$Z$28,Z$1,0),AJ2764/Z$6)),"")</f>
        <v>0</v>
      </c>
      <c r="AA2764" s="108"/>
      <c r="AB2764" s="99">
        <f>IFERROR(IF(LEFT($G2764,4)="xppm",AL2764/VLOOKUP($G2764,$K$11:$Z$28,AB$1,0),IF(LEFT($J2764,1)="E",AL2764/VLOOKUP($J2764,$K$11:$AB$28,AB$1,0),AL2764/AB$6)),"")</f>
        <v>0</v>
      </c>
      <c r="AC2764" s="110"/>
      <c r="AD2764" s="14">
        <v>0</v>
      </c>
      <c r="AE2764" s="14"/>
      <c r="AF2764" s="14">
        <v>2000</v>
      </c>
      <c r="AG2764" s="14"/>
      <c r="AH2764" s="14"/>
      <c r="AI2764" s="14"/>
      <c r="AJ2764" s="14">
        <v>0</v>
      </c>
      <c r="AK2764" s="65"/>
      <c r="AL2764" s="14">
        <v>0</v>
      </c>
      <c r="AM2764" s="65"/>
      <c r="AN2764" s="25"/>
      <c r="AO2764" s="25"/>
      <c r="AP2764" s="25"/>
      <c r="AQ2764" s="25">
        <v>500</v>
      </c>
      <c r="AR2764" s="25">
        <v>0</v>
      </c>
      <c r="AS2764" s="25">
        <v>0</v>
      </c>
      <c r="AT2764" s="25">
        <v>0</v>
      </c>
      <c r="AU2764" s="25">
        <v>1500</v>
      </c>
      <c r="AV2764" s="25">
        <v>0</v>
      </c>
      <c r="AW2764" s="25">
        <v>0</v>
      </c>
      <c r="AX2764" s="25">
        <v>0</v>
      </c>
      <c r="AY2764" s="25">
        <v>0</v>
      </c>
      <c r="AZ2764" s="108"/>
      <c r="BA2764" s="10"/>
      <c r="BB2764" s="10"/>
      <c r="BC2764" s="10"/>
      <c r="BD2764" s="10"/>
      <c r="BE2764" s="10"/>
      <c r="BF2764" s="10"/>
      <c r="BG2764" s="10"/>
      <c r="BH2764" s="10"/>
      <c r="BI2764" s="10"/>
      <c r="BJ2764" s="10"/>
      <c r="BK2764" s="10"/>
      <c r="BL2764" s="10"/>
      <c r="BM2764" s="10"/>
      <c r="BN2764" s="10"/>
      <c r="BO2764" s="10"/>
      <c r="BP2764" s="10"/>
      <c r="BQ2764" s="10"/>
      <c r="BR2764" s="10"/>
      <c r="BS2764" s="10"/>
      <c r="BT2764" s="10"/>
      <c r="BU2764" s="10"/>
      <c r="BV2764" s="10"/>
      <c r="BW2764" s="10"/>
      <c r="BX2764" s="10"/>
      <c r="BY2764" s="10"/>
      <c r="BZ2764" s="10"/>
      <c r="CA2764" s="10"/>
      <c r="CB2764" s="10"/>
      <c r="CC2764" s="10"/>
      <c r="CD2764" s="10"/>
      <c r="CE2764" s="10"/>
      <c r="CF2764" s="10"/>
      <c r="CG2764" s="10"/>
      <c r="CH2764" s="10"/>
      <c r="CI2764" s="10"/>
      <c r="CJ2764" s="10"/>
      <c r="CK2764" s="10"/>
      <c r="CL2764" s="10"/>
      <c r="CM2764" s="10"/>
      <c r="CN2764" s="10"/>
      <c r="CO2764" s="10"/>
      <c r="CP2764" s="10"/>
      <c r="CQ2764" s="10"/>
      <c r="CR2764" s="10"/>
      <c r="CS2764" s="10"/>
      <c r="CT2764" s="10"/>
      <c r="CU2764" s="10"/>
      <c r="CV2764" s="10"/>
      <c r="CW2764" s="10"/>
      <c r="CX2764" s="10"/>
      <c r="CY2764" s="10"/>
      <c r="CZ2764" s="10"/>
      <c r="DA2764" s="10"/>
      <c r="DB2764" s="10"/>
      <c r="DC2764" s="10"/>
      <c r="DD2764" s="10"/>
      <c r="DE2764" s="10"/>
      <c r="DF2764" s="10"/>
      <c r="DG2764" s="10"/>
      <c r="DH2764" s="10"/>
      <c r="DI2764" s="10"/>
      <c r="DJ2764" s="10"/>
      <c r="DK2764" s="10"/>
      <c r="DL2764" s="10"/>
      <c r="DM2764" s="10"/>
      <c r="DN2764" s="10"/>
      <c r="DO2764" s="10"/>
      <c r="DP2764" s="10"/>
      <c r="DQ2764" s="10"/>
      <c r="DR2764" s="10"/>
      <c r="DS2764" s="10"/>
    </row>
    <row r="2765" spans="1:123" s="101" customFormat="1" ht="10.95" customHeight="1" x14ac:dyDescent="0.25">
      <c r="A2765" s="75" t="s">
        <v>348</v>
      </c>
      <c r="B2765" s="95" t="str">
        <f t="shared" si="776"/>
        <v>Bud02 2020,7001,'xga001',0.000242159518285102</v>
      </c>
      <c r="C2765" s="96">
        <f t="shared" si="777"/>
        <v>2020</v>
      </c>
      <c r="D2765" s="96">
        <v>7001</v>
      </c>
      <c r="E2765" s="97" t="str">
        <f>IF(LEFT(H2765,1) = "x",H2765,F2765)</f>
        <v>xga001</v>
      </c>
      <c r="F2765" s="90">
        <v>555500</v>
      </c>
      <c r="G2765" s="98">
        <f>IF(""="",1,SUBSTITUTE(SUBSTITUTE("","xxp","xpp"),"xppm13","xppm08"))</f>
        <v>1</v>
      </c>
      <c r="H2765" s="98" t="str">
        <f>IF("xga001"="",1,"xga001")</f>
        <v>xga001</v>
      </c>
      <c r="I2765" s="98">
        <f>IF("E1z"="",1,IF(LEFT("E1z",1)&lt;&gt;"E","E1z",1))</f>
        <v>1</v>
      </c>
      <c r="J2765" s="98" t="str">
        <f>IF("E1z"="",1,IF(LEFT("E1z",1)="E","E1z",1))</f>
        <v>E1z</v>
      </c>
      <c r="K2765" s="99" t="s">
        <v>387</v>
      </c>
      <c r="L2765" s="91">
        <v>7001</v>
      </c>
      <c r="M2765" s="100" t="str">
        <f>IF(LEFT($G2765,4)="xppm","*","")</f>
        <v/>
      </c>
      <c r="N2765" s="101" t="str">
        <f>UPPER(TRIM("          BAD DEBT"))</f>
        <v>BAD DEBT</v>
      </c>
      <c r="P2765" s="102" t="s">
        <v>388</v>
      </c>
      <c r="R2765" s="109">
        <f>IFERROR(IF(1*AB2765&gt;0,AB2765,V2765),V2765)</f>
        <v>2.4215951828510226E-4</v>
      </c>
      <c r="S2765" s="108"/>
      <c r="T2765" s="101">
        <f>IFERROR(IF(LEFT($G2765,4)="xppm",AD2765/VLOOKUP($G2765,$K$11:$Z$28,T$1,0),IF(LEFT($J2765,1)="E",AD2765/VLOOKUP($J2765,$K$11:$Z$28,T$1,0),AD2765/T$6)),"")</f>
        <v>2.7546406676753893E-4</v>
      </c>
      <c r="V2765" s="101">
        <f>IFERROR(IF(LEFT($G2765,4)="xppm",AF2765/VLOOKUP($G2765,$K$11:$Z$28,V$1,0),IF(LEFT($J2765,1)="E",AF2765/VLOOKUP($J2765,$K$11:$Z$28,V$1,0),AF2765/V$6)),"")</f>
        <v>2.4215951828510226E-4</v>
      </c>
      <c r="X2765" s="101">
        <f>IFERROR(IF(LEFT($G2765,4)="xppm",AH2765/VLOOKUP($G2765,$K$11:$Z$28,X$1,0),IF(LEFT($J2765,1)="E",AH2765/VLOOKUP($J2765,$K$11:$Z$28,X$1,0),AH2765/X$6)),"")</f>
        <v>1.0989987274974253E-5</v>
      </c>
      <c r="Z2765" s="101">
        <f>IFERROR(IF(LEFT($G2765,4)="xppm",AJ2765/VLOOKUP($G2765,$K$11:$Z$28,Z$1,0),IF(LEFT($J2765,1)="E",AJ2765/VLOOKUP($J2765,$K$11:$Z$28,Z$1,0),AJ2765/Z$6)),"")</f>
        <v>0</v>
      </c>
      <c r="AA2765" s="108"/>
      <c r="AB2765" s="99" t="str">
        <f>IFERROR(IF(LEFT($G2765,4)="xppm",AL2765/VLOOKUP($G2765,$K$11:$Z$28,AB$1,0),IF(LEFT($J2765,1)="E",AL2765/VLOOKUP($J2765,$K$11:$AB$28,AB$1,0),AL2765/AB$6)),"")</f>
        <v/>
      </c>
      <c r="AC2765" s="110"/>
      <c r="AD2765" s="14">
        <v>30532.28</v>
      </c>
      <c r="AE2765" s="14"/>
      <c r="AF2765" s="14">
        <v>80724.759999999995</v>
      </c>
      <c r="AG2765" s="14"/>
      <c r="AH2765" s="14">
        <v>3985.18</v>
      </c>
      <c r="AI2765" s="14"/>
      <c r="AJ2765" s="14">
        <v>0</v>
      </c>
      <c r="AK2765" s="65"/>
      <c r="AL2765" s="14">
        <v>0</v>
      </c>
      <c r="AM2765" s="65"/>
      <c r="AN2765" s="25">
        <v>0</v>
      </c>
      <c r="AO2765" s="25">
        <v>0</v>
      </c>
      <c r="AP2765" s="25">
        <v>3985.18</v>
      </c>
      <c r="AQ2765" s="25">
        <v>5740.19</v>
      </c>
      <c r="AR2765" s="25">
        <v>6063.95</v>
      </c>
      <c r="AS2765" s="25">
        <v>9230.68</v>
      </c>
      <c r="AT2765" s="25">
        <v>9695.73</v>
      </c>
      <c r="AU2765" s="25">
        <v>9720.31</v>
      </c>
      <c r="AV2765" s="25">
        <v>9741.6200000000008</v>
      </c>
      <c r="AW2765" s="25">
        <v>10668.59</v>
      </c>
      <c r="AX2765" s="25">
        <v>9922.06</v>
      </c>
      <c r="AY2765" s="25">
        <v>9941.6299999999992</v>
      </c>
      <c r="AZ2765" s="108"/>
      <c r="BA2765" s="10"/>
      <c r="BB2765" s="10"/>
      <c r="BC2765" s="10"/>
      <c r="BD2765" s="10"/>
      <c r="BE2765" s="10"/>
      <c r="BF2765" s="10"/>
      <c r="BG2765" s="10"/>
      <c r="BH2765" s="10"/>
      <c r="BI2765" s="10"/>
      <c r="BJ2765" s="10"/>
      <c r="BK2765" s="10"/>
      <c r="BL2765" s="10"/>
      <c r="BM2765" s="10"/>
      <c r="BN2765" s="10"/>
      <c r="BO2765" s="10"/>
      <c r="BP2765" s="10"/>
      <c r="BQ2765" s="10"/>
      <c r="BR2765" s="10"/>
      <c r="BS2765" s="10"/>
      <c r="BT2765" s="10"/>
      <c r="BU2765" s="10"/>
      <c r="BV2765" s="10"/>
      <c r="BW2765" s="10"/>
      <c r="BX2765" s="10"/>
      <c r="BY2765" s="10"/>
      <c r="BZ2765" s="10"/>
      <c r="CA2765" s="10"/>
      <c r="CB2765" s="10"/>
      <c r="CC2765" s="10"/>
      <c r="CD2765" s="10"/>
      <c r="CE2765" s="10"/>
      <c r="CF2765" s="10"/>
      <c r="CG2765" s="10"/>
      <c r="CH2765" s="10"/>
      <c r="CI2765" s="10"/>
      <c r="CJ2765" s="10"/>
      <c r="CK2765" s="10"/>
      <c r="CL2765" s="10"/>
      <c r="CM2765" s="10"/>
      <c r="CN2765" s="10"/>
      <c r="CO2765" s="10"/>
      <c r="CP2765" s="10"/>
      <c r="CQ2765" s="10"/>
      <c r="CR2765" s="10"/>
      <c r="CS2765" s="10"/>
      <c r="CT2765" s="10"/>
      <c r="CU2765" s="10"/>
      <c r="CV2765" s="10"/>
      <c r="CW2765" s="10"/>
      <c r="CX2765" s="10"/>
      <c r="CY2765" s="10"/>
      <c r="CZ2765" s="10"/>
      <c r="DA2765" s="10"/>
      <c r="DB2765" s="10"/>
      <c r="DC2765" s="10"/>
      <c r="DD2765" s="10"/>
      <c r="DE2765" s="10"/>
      <c r="DF2765" s="10"/>
      <c r="DG2765" s="10"/>
      <c r="DH2765" s="10"/>
      <c r="DI2765" s="10"/>
      <c r="DJ2765" s="10"/>
      <c r="DK2765" s="10"/>
      <c r="DL2765" s="10"/>
      <c r="DM2765" s="10"/>
      <c r="DN2765" s="10"/>
      <c r="DO2765" s="10"/>
      <c r="DP2765" s="10"/>
      <c r="DQ2765" s="10"/>
      <c r="DR2765" s="10"/>
      <c r="DS2765" s="10"/>
    </row>
    <row r="2766" spans="1:123" s="101" customFormat="1" ht="10.95" customHeight="1" x14ac:dyDescent="0.25">
      <c r="A2766" s="75" t="s">
        <v>348</v>
      </c>
      <c r="B2766" s="95" t="str">
        <f t="shared" si="776"/>
        <v>Bud02 2020,7001,'556000',17547.2222222222</v>
      </c>
      <c r="C2766" s="96">
        <f t="shared" si="777"/>
        <v>2020</v>
      </c>
      <c r="D2766" s="96">
        <v>7001</v>
      </c>
      <c r="E2766" s="97">
        <f>IF(LEFT(H2766,1) = "x",H2766,F2766)</f>
        <v>556000</v>
      </c>
      <c r="F2766" s="90">
        <v>556000</v>
      </c>
      <c r="G2766" s="98">
        <f>IF(""="",1,SUBSTITUTE(SUBSTITUTE("","xxp","xpp"),"xppm13","xppm08"))</f>
        <v>1</v>
      </c>
      <c r="H2766" s="98">
        <f>IF(""="",1,"")</f>
        <v>1</v>
      </c>
      <c r="I2766" s="98">
        <f>IF(""="",1,IF(LEFT("",1)&lt;&gt;"E","",1))</f>
        <v>1</v>
      </c>
      <c r="J2766" s="98">
        <f>IF(""="",1,IF(LEFT("",1)="E","",1))</f>
        <v>1</v>
      </c>
      <c r="K2766" s="99" t="s">
        <v>389</v>
      </c>
      <c r="L2766" s="91">
        <v>7001</v>
      </c>
      <c r="M2766" s="100" t="str">
        <f>IF(LEFT($G2766,4)="xppm","*","")</f>
        <v/>
      </c>
      <c r="N2766" s="101" t="str">
        <f>UPPER(TRIM("          MEDICAID BED TAX"))</f>
        <v>MEDICAID BED TAX</v>
      </c>
      <c r="P2766" s="102" t="s">
        <v>356</v>
      </c>
      <c r="R2766" s="109">
        <f>IFERROR(IF(1*AB2766&gt;0,AB2766,V2766),V2766)</f>
        <v>17547.222222222223</v>
      </c>
      <c r="S2766" s="108"/>
      <c r="T2766" s="101">
        <f>IFERROR(IF(LEFT($G2766,4)="xppm",AD2766/VLOOKUP($G2766,$K$11:$Z$28,T$1,0),IF(LEFT($J2766,1)="E",AD2766/VLOOKUP($J2766,$K$11:$Z$28,T$1,0),AD2766/T$6)),"")</f>
        <v>17698</v>
      </c>
      <c r="V2766" s="101">
        <f>IFERROR(IF(LEFT($G2766,4)="xppm",AF2766/VLOOKUP($G2766,$K$11:$Z$28,V$1,0),IF(LEFT($J2766,1)="E",AF2766/VLOOKUP($J2766,$K$11:$Z$28,V$1,0),AF2766/V$6)),"")</f>
        <v>17547.222222222223</v>
      </c>
      <c r="X2766" s="101">
        <f>IFERROR(IF(LEFT($G2766,4)="xppm",AH2766/VLOOKUP($G2766,$K$11:$Z$28,X$1,0),IF(LEFT($J2766,1)="E",AH2766/VLOOKUP($J2766,$K$11:$Z$28,X$1,0),AH2766/X$6)),"")</f>
        <v>3175.8333333333335</v>
      </c>
      <c r="Z2766" s="101">
        <f>IFERROR(IF(LEFT($G2766,4)="xppm",AJ2766/VLOOKUP($G2766,$K$11:$Z$28,Z$1,0),IF(LEFT($J2766,1)="E",AJ2766/VLOOKUP($J2766,$K$11:$Z$28,Z$1,0),AJ2766/Z$6)),"")</f>
        <v>19054.520832999999</v>
      </c>
      <c r="AA2766" s="108"/>
      <c r="AB2766" s="99">
        <f>IFERROR(IF(LEFT($G2766,4)="xppm",AL2766/VLOOKUP($G2766,$K$11:$Z$28,AB$1,0),IF(LEFT($J2766,1)="E",AL2766/VLOOKUP($J2766,$K$11:$AB$28,AB$1,0),AL2766/AB$6)),"")</f>
        <v>0</v>
      </c>
      <c r="AC2766" s="110"/>
      <c r="AD2766" s="14">
        <v>53094</v>
      </c>
      <c r="AE2766" s="14"/>
      <c r="AF2766" s="14">
        <v>157925</v>
      </c>
      <c r="AG2766" s="14"/>
      <c r="AH2766" s="14">
        <v>38110</v>
      </c>
      <c r="AI2766" s="14"/>
      <c r="AJ2766" s="14">
        <v>228654.249996</v>
      </c>
      <c r="AK2766" s="65"/>
      <c r="AL2766" s="14">
        <v>0</v>
      </c>
      <c r="AM2766" s="65"/>
      <c r="AN2766" s="25">
        <v>0</v>
      </c>
      <c r="AO2766" s="25">
        <v>19055</v>
      </c>
      <c r="AP2766" s="25">
        <v>19055</v>
      </c>
      <c r="AQ2766" s="25">
        <v>17627</v>
      </c>
      <c r="AR2766" s="25">
        <v>18341</v>
      </c>
      <c r="AS2766" s="25">
        <v>18341</v>
      </c>
      <c r="AT2766" s="25">
        <v>18341</v>
      </c>
      <c r="AU2766" s="25">
        <v>18341</v>
      </c>
      <c r="AV2766" s="25">
        <v>13840</v>
      </c>
      <c r="AW2766" s="25">
        <v>17698</v>
      </c>
      <c r="AX2766" s="25">
        <v>17698</v>
      </c>
      <c r="AY2766" s="25">
        <v>17698</v>
      </c>
      <c r="AZ2766" s="108"/>
      <c r="BA2766" s="10"/>
      <c r="BB2766" s="10"/>
      <c r="BC2766" s="10"/>
      <c r="BD2766" s="10"/>
      <c r="BE2766" s="10"/>
      <c r="BF2766" s="10"/>
      <c r="BG2766" s="10"/>
      <c r="BH2766" s="10"/>
      <c r="BI2766" s="10"/>
      <c r="BJ2766" s="10"/>
      <c r="BK2766" s="10"/>
      <c r="BL2766" s="10"/>
      <c r="BM2766" s="10"/>
      <c r="BN2766" s="10"/>
      <c r="BO2766" s="10"/>
      <c r="BP2766" s="10"/>
      <c r="BQ2766" s="10"/>
      <c r="BR2766" s="10"/>
      <c r="BS2766" s="10"/>
      <c r="BT2766" s="10"/>
      <c r="BU2766" s="10"/>
      <c r="BV2766" s="10"/>
      <c r="BW2766" s="10"/>
      <c r="BX2766" s="10"/>
      <c r="BY2766" s="10"/>
      <c r="BZ2766" s="10"/>
      <c r="CA2766" s="10"/>
      <c r="CB2766" s="10"/>
      <c r="CC2766" s="10"/>
      <c r="CD2766" s="10"/>
      <c r="CE2766" s="10"/>
      <c r="CF2766" s="10"/>
      <c r="CG2766" s="10"/>
      <c r="CH2766" s="10"/>
      <c r="CI2766" s="10"/>
      <c r="CJ2766" s="10"/>
      <c r="CK2766" s="10"/>
      <c r="CL2766" s="10"/>
      <c r="CM2766" s="10"/>
      <c r="CN2766" s="10"/>
      <c r="CO2766" s="10"/>
      <c r="CP2766" s="10"/>
      <c r="CQ2766" s="10"/>
      <c r="CR2766" s="10"/>
      <c r="CS2766" s="10"/>
      <c r="CT2766" s="10"/>
      <c r="CU2766" s="10"/>
      <c r="CV2766" s="10"/>
      <c r="CW2766" s="10"/>
      <c r="CX2766" s="10"/>
      <c r="CY2766" s="10"/>
      <c r="CZ2766" s="10"/>
      <c r="DA2766" s="10"/>
      <c r="DB2766" s="10"/>
      <c r="DC2766" s="10"/>
      <c r="DD2766" s="10"/>
      <c r="DE2766" s="10"/>
      <c r="DF2766" s="10"/>
      <c r="DG2766" s="10"/>
      <c r="DH2766" s="10"/>
      <c r="DI2766" s="10"/>
      <c r="DJ2766" s="10"/>
      <c r="DK2766" s="10"/>
      <c r="DL2766" s="10"/>
      <c r="DM2766" s="10"/>
      <c r="DN2766" s="10"/>
      <c r="DO2766" s="10"/>
      <c r="DP2766" s="10"/>
      <c r="DQ2766" s="10"/>
      <c r="DR2766" s="10"/>
      <c r="DS2766" s="10"/>
    </row>
    <row r="2767" spans="1:123" ht="4.05" customHeight="1" x14ac:dyDescent="0.25">
      <c r="A2767" s="75" t="s">
        <v>348</v>
      </c>
      <c r="E2767" s="111"/>
      <c r="F2767" s="112"/>
      <c r="T2767" s="25"/>
      <c r="U2767" s="25"/>
      <c r="V2767" s="25"/>
      <c r="W2767" s="25"/>
      <c r="X2767" s="25"/>
      <c r="Y2767" s="25"/>
      <c r="Z2767" s="25"/>
      <c r="AA2767" s="25"/>
      <c r="AB2767" s="14"/>
      <c r="AC2767" s="14"/>
    </row>
    <row r="2768" spans="1:123" s="86" customFormat="1" ht="15" customHeight="1" x14ac:dyDescent="0.25">
      <c r="A2768" s="75" t="s">
        <v>348</v>
      </c>
      <c r="B2768" s="80"/>
      <c r="C2768" s="80"/>
      <c r="D2768" s="80"/>
      <c r="E2768" s="81"/>
      <c r="F2768" s="82"/>
      <c r="G2768" s="81"/>
      <c r="H2768" s="81"/>
      <c r="I2768" s="81"/>
      <c r="J2768" s="81"/>
      <c r="K2768" s="81"/>
      <c r="L2768" s="83">
        <f>L2769</f>
        <v>7001</v>
      </c>
      <c r="M2768" s="84" t="s">
        <v>390</v>
      </c>
      <c r="N2768" s="84"/>
      <c r="O2768" s="84"/>
      <c r="P2768" s="84"/>
      <c r="Q2768" s="84"/>
      <c r="R2768" s="84"/>
      <c r="S2768" s="84"/>
      <c r="T2768" s="84"/>
      <c r="U2768" s="84"/>
      <c r="V2768" s="84"/>
      <c r="W2768" s="84"/>
      <c r="X2768" s="84"/>
      <c r="Y2768" s="84"/>
      <c r="Z2768" s="84"/>
      <c r="AA2768" s="84"/>
      <c r="AB2768" s="81"/>
      <c r="AC2768" s="81"/>
      <c r="AD2768" s="14"/>
      <c r="AE2768" s="14"/>
      <c r="AF2768" s="14"/>
      <c r="AG2768" s="14"/>
      <c r="AH2768" s="14"/>
      <c r="AI2768" s="14"/>
      <c r="AJ2768" s="14"/>
      <c r="AK2768" s="14"/>
      <c r="AL2768" s="14"/>
      <c r="AM2768" s="14"/>
      <c r="AN2768" s="85"/>
      <c r="AO2768" s="85"/>
      <c r="AP2768" s="85"/>
      <c r="AQ2768" s="85"/>
      <c r="AR2768" s="85"/>
      <c r="AS2768" s="85"/>
      <c r="AT2768" s="85"/>
      <c r="AU2768" s="85"/>
      <c r="AV2768" s="85"/>
      <c r="AW2768" s="85"/>
      <c r="AX2768" s="85"/>
      <c r="AY2768" s="85"/>
      <c r="AZ2768" s="84"/>
      <c r="BA2768" s="10"/>
      <c r="BB2768" s="10"/>
      <c r="BC2768" s="10"/>
      <c r="BD2768" s="10"/>
      <c r="BE2768" s="10"/>
      <c r="BF2768" s="10"/>
      <c r="BG2768" s="10"/>
      <c r="BH2768" s="10"/>
      <c r="BI2768" s="10"/>
      <c r="BJ2768" s="10"/>
      <c r="BK2768" s="10"/>
      <c r="BL2768" s="10"/>
      <c r="BM2768" s="10"/>
      <c r="BN2768" s="10"/>
      <c r="BO2768" s="10"/>
      <c r="BP2768" s="10"/>
      <c r="BQ2768" s="10"/>
      <c r="BR2768" s="10"/>
      <c r="BS2768" s="10"/>
      <c r="BT2768" s="10"/>
      <c r="BU2768" s="10"/>
      <c r="BV2768" s="10"/>
      <c r="BW2768" s="10"/>
      <c r="BX2768" s="10"/>
      <c r="BY2768" s="10"/>
      <c r="BZ2768" s="10"/>
      <c r="CA2768" s="10"/>
      <c r="CB2768" s="10"/>
      <c r="CC2768" s="10"/>
      <c r="CD2768" s="10"/>
      <c r="CE2768" s="10"/>
      <c r="CF2768" s="10"/>
      <c r="CG2768" s="10"/>
      <c r="CH2768" s="10"/>
      <c r="CI2768" s="10"/>
      <c r="CJ2768" s="10"/>
      <c r="CK2768" s="10"/>
      <c r="CL2768" s="10"/>
      <c r="CM2768" s="10"/>
      <c r="CN2768" s="10"/>
      <c r="CO2768" s="10"/>
      <c r="CP2768" s="10"/>
      <c r="CQ2768" s="10"/>
      <c r="CR2768" s="10"/>
      <c r="CS2768" s="10"/>
      <c r="CT2768" s="10"/>
      <c r="CU2768" s="10"/>
      <c r="CV2768" s="10"/>
      <c r="CW2768" s="10"/>
      <c r="CX2768" s="10"/>
      <c r="CY2768" s="10"/>
      <c r="CZ2768" s="10"/>
      <c r="DA2768" s="10"/>
      <c r="DB2768" s="10"/>
      <c r="DC2768" s="10"/>
      <c r="DD2768" s="10"/>
      <c r="DE2768" s="10"/>
      <c r="DF2768" s="10"/>
      <c r="DG2768" s="10"/>
      <c r="DH2768" s="10"/>
      <c r="DI2768" s="10"/>
      <c r="DJ2768" s="10"/>
      <c r="DK2768" s="10"/>
      <c r="DL2768" s="10"/>
      <c r="DM2768" s="10"/>
      <c r="DN2768" s="10"/>
      <c r="DO2768" s="10"/>
      <c r="DP2768" s="10"/>
      <c r="DQ2768" s="10"/>
      <c r="DR2768" s="10"/>
      <c r="DS2768" s="10"/>
    </row>
    <row r="2769" spans="1:123" s="101" customFormat="1" ht="10.95" customHeight="1" x14ac:dyDescent="0.25">
      <c r="A2769" s="75" t="s">
        <v>348</v>
      </c>
      <c r="B2769" s="95" t="str">
        <f t="shared" ref="B2769:B2771" si="778">IF(E2769&gt;0,"Bud02 " &amp; C2769 &amp;","&amp;D2769&amp;",'"&amp;E2769&amp;"',"&amp;1*R2769)</f>
        <v>Bud02 2020,7001,'557500',15444.4444444444</v>
      </c>
      <c r="C2769" s="96">
        <f t="shared" ref="C2769:C2771" si="779">$E$5</f>
        <v>2020</v>
      </c>
      <c r="D2769" s="96">
        <v>7001</v>
      </c>
      <c r="E2769" s="97">
        <f>IF(LEFT(H2769,1) = "x",H2769,F2769)</f>
        <v>557500</v>
      </c>
      <c r="F2769" s="90">
        <v>557500</v>
      </c>
      <c r="G2769" s="98">
        <f>IF(""="",1,SUBSTITUTE(SUBSTITUTE("","xxp","xpp"),"xppm13","xppm08"))</f>
        <v>1</v>
      </c>
      <c r="H2769" s="98">
        <f>IF(""="",1,"")</f>
        <v>1</v>
      </c>
      <c r="I2769" s="98">
        <f>IF(""="",1,IF(LEFT("",1)&lt;&gt;"E","",1))</f>
        <v>1</v>
      </c>
      <c r="J2769" s="98">
        <f>IF(""="",1,IF(LEFT("",1)="E","",1))</f>
        <v>1</v>
      </c>
      <c r="K2769" s="99" t="s">
        <v>391</v>
      </c>
      <c r="L2769" s="91">
        <v>7001</v>
      </c>
      <c r="M2769" s="100" t="str">
        <f>IF(LEFT($G2769,4)="xppm","*","")</f>
        <v/>
      </c>
      <c r="N2769" s="101" t="str">
        <f>UPPER(TRIM("          REAL ESTATE TAXES"))</f>
        <v>REAL ESTATE TAXES</v>
      </c>
      <c r="P2769" s="102" t="s">
        <v>356</v>
      </c>
      <c r="R2769" s="109">
        <f>IFERROR(IF(1*AB2769&gt;0,AB2769,V2769),V2769)</f>
        <v>15444.444444444445</v>
      </c>
      <c r="S2769" s="108"/>
      <c r="T2769" s="101">
        <f>IFERROR(IF(LEFT($G2769,4)="xppm",AD2769/VLOOKUP($G2769,$K$11:$Z$28,T$1,0),IF(LEFT($J2769,1)="E",AD2769/VLOOKUP($J2769,$K$11:$Z$28,T$1,0),AD2769/T$6)),"")</f>
        <v>12000</v>
      </c>
      <c r="V2769" s="101">
        <f>IFERROR(IF(LEFT($G2769,4)="xppm",AF2769/VLOOKUP($G2769,$K$11:$Z$28,V$1,0),IF(LEFT($J2769,1)="E",AF2769/VLOOKUP($J2769,$K$11:$Z$28,V$1,0),AF2769/V$6)),"")</f>
        <v>15444.444444444445</v>
      </c>
      <c r="X2769" s="101">
        <f>IFERROR(IF(LEFT($G2769,4)="xppm",AH2769/VLOOKUP($G2769,$K$11:$Z$28,X$1,0),IF(LEFT($J2769,1)="E",AH2769/VLOOKUP($J2769,$K$11:$Z$28,X$1,0),AH2769/X$6)),"")</f>
        <v>4583.333333333333</v>
      </c>
      <c r="Z2769" s="101">
        <f>IFERROR(IF(LEFT($G2769,4)="xppm",AJ2769/VLOOKUP($G2769,$K$11:$Z$28,Z$1,0),IF(LEFT($J2769,1)="E",AJ2769/VLOOKUP($J2769,$K$11:$Z$28,Z$1,0),AJ2769/Z$6)),"")</f>
        <v>27500</v>
      </c>
      <c r="AA2769" s="108"/>
      <c r="AB2769" s="99">
        <f>IFERROR(IF(LEFT($G2769,4)="xppm",AL2769/VLOOKUP($G2769,$K$11:$Z$28,AB$1,0),IF(LEFT($J2769,1)="E",AL2769/VLOOKUP($J2769,$K$11:$AB$28,AB$1,0),AL2769/AB$6)),"")</f>
        <v>0</v>
      </c>
      <c r="AC2769" s="110"/>
      <c r="AD2769" s="14">
        <v>36000</v>
      </c>
      <c r="AE2769" s="14"/>
      <c r="AF2769" s="14">
        <v>139000</v>
      </c>
      <c r="AG2769" s="14"/>
      <c r="AH2769" s="14">
        <v>55000</v>
      </c>
      <c r="AI2769" s="14"/>
      <c r="AJ2769" s="14">
        <v>330000</v>
      </c>
      <c r="AK2769" s="65"/>
      <c r="AL2769" s="14">
        <v>0</v>
      </c>
      <c r="AM2769" s="65"/>
      <c r="AN2769" s="25">
        <v>0</v>
      </c>
      <c r="AO2769" s="25">
        <v>27500</v>
      </c>
      <c r="AP2769" s="25">
        <v>27500</v>
      </c>
      <c r="AQ2769" s="25">
        <v>27500</v>
      </c>
      <c r="AR2769" s="25">
        <v>27500</v>
      </c>
      <c r="AS2769" s="25">
        <v>12000</v>
      </c>
      <c r="AT2769" s="25">
        <v>12000</v>
      </c>
      <c r="AU2769" s="25">
        <v>12000</v>
      </c>
      <c r="AV2769" s="25">
        <v>12000</v>
      </c>
      <c r="AW2769" s="25">
        <v>12000</v>
      </c>
      <c r="AX2769" s="25">
        <v>12000</v>
      </c>
      <c r="AY2769" s="25">
        <v>12000</v>
      </c>
      <c r="AZ2769" s="108"/>
      <c r="BA2769" s="10"/>
      <c r="BB2769" s="10"/>
      <c r="BC2769" s="10"/>
      <c r="BD2769" s="10"/>
      <c r="BE2769" s="10"/>
      <c r="BF2769" s="10"/>
      <c r="BG2769" s="10"/>
      <c r="BH2769" s="10"/>
      <c r="BI2769" s="10"/>
      <c r="BJ2769" s="10"/>
      <c r="BK2769" s="10"/>
      <c r="BL2769" s="10"/>
      <c r="BM2769" s="10"/>
      <c r="BN2769" s="10"/>
      <c r="BO2769" s="10"/>
      <c r="BP2769" s="10"/>
      <c r="BQ2769" s="10"/>
      <c r="BR2769" s="10"/>
      <c r="BS2769" s="10"/>
      <c r="BT2769" s="10"/>
      <c r="BU2769" s="10"/>
      <c r="BV2769" s="10"/>
      <c r="BW2769" s="10"/>
      <c r="BX2769" s="10"/>
      <c r="BY2769" s="10"/>
      <c r="BZ2769" s="10"/>
      <c r="CA2769" s="10"/>
      <c r="CB2769" s="10"/>
      <c r="CC2769" s="10"/>
      <c r="CD2769" s="10"/>
      <c r="CE2769" s="10"/>
      <c r="CF2769" s="10"/>
      <c r="CG2769" s="10"/>
      <c r="CH2769" s="10"/>
      <c r="CI2769" s="10"/>
      <c r="CJ2769" s="10"/>
      <c r="CK2769" s="10"/>
      <c r="CL2769" s="10"/>
      <c r="CM2769" s="10"/>
      <c r="CN2769" s="10"/>
      <c r="CO2769" s="10"/>
      <c r="CP2769" s="10"/>
      <c r="CQ2769" s="10"/>
      <c r="CR2769" s="10"/>
      <c r="CS2769" s="10"/>
      <c r="CT2769" s="10"/>
      <c r="CU2769" s="10"/>
      <c r="CV2769" s="10"/>
      <c r="CW2769" s="10"/>
      <c r="CX2769" s="10"/>
      <c r="CY2769" s="10"/>
      <c r="CZ2769" s="10"/>
      <c r="DA2769" s="10"/>
      <c r="DB2769" s="10"/>
      <c r="DC2769" s="10"/>
      <c r="DD2769" s="10"/>
      <c r="DE2769" s="10"/>
      <c r="DF2769" s="10"/>
      <c r="DG2769" s="10"/>
      <c r="DH2769" s="10"/>
      <c r="DI2769" s="10"/>
      <c r="DJ2769" s="10"/>
      <c r="DK2769" s="10"/>
      <c r="DL2769" s="10"/>
      <c r="DM2769" s="10"/>
      <c r="DN2769" s="10"/>
      <c r="DO2769" s="10"/>
      <c r="DP2769" s="10"/>
      <c r="DQ2769" s="10"/>
      <c r="DR2769" s="10"/>
      <c r="DS2769" s="10"/>
    </row>
    <row r="2770" spans="1:123" s="101" customFormat="1" ht="10.95" customHeight="1" x14ac:dyDescent="0.25">
      <c r="A2770" s="75" t="s">
        <v>348</v>
      </c>
      <c r="B2770" s="95" t="str">
        <f t="shared" si="778"/>
        <v>Bud02 2020,7001,'558000',4626.82222222222</v>
      </c>
      <c r="C2770" s="96">
        <f t="shared" si="779"/>
        <v>2020</v>
      </c>
      <c r="D2770" s="96">
        <v>7001</v>
      </c>
      <c r="E2770" s="97">
        <f>IF(LEFT(H2770,1) = "x",H2770,F2770)</f>
        <v>558000</v>
      </c>
      <c r="F2770" s="90">
        <v>558000</v>
      </c>
      <c r="G2770" s="98">
        <f>IF(""="",1,SUBSTITUTE(SUBSTITUTE("","xxp","xpp"),"xppm13","xppm08"))</f>
        <v>1</v>
      </c>
      <c r="H2770" s="98">
        <f>IF(""="",1,"")</f>
        <v>1</v>
      </c>
      <c r="I2770" s="98">
        <f>IF(""="",1,IF(LEFT("",1)&lt;&gt;"E","",1))</f>
        <v>1</v>
      </c>
      <c r="J2770" s="98">
        <f>IF(""="",1,IF(LEFT("",1)="E","",1))</f>
        <v>1</v>
      </c>
      <c r="K2770" s="99" t="s">
        <v>392</v>
      </c>
      <c r="L2770" s="91">
        <v>7001</v>
      </c>
      <c r="M2770" s="100" t="str">
        <f>IF(LEFT($G2770,4)="xppm","*","")</f>
        <v/>
      </c>
      <c r="N2770" s="101" t="str">
        <f>UPPER(TRIM("          INSURANCE - GENERAL LIABILITY"))</f>
        <v>INSURANCE - GENERAL LIABILITY</v>
      </c>
      <c r="P2770" s="102" t="s">
        <v>359</v>
      </c>
      <c r="R2770" s="109">
        <f>IFERROR(IF(1*AB2770&gt;0,AB2770,V2770),V2770)</f>
        <v>4626.8222222222221</v>
      </c>
      <c r="S2770" s="108"/>
      <c r="T2770" s="101">
        <f>IFERROR(IF(LEFT($G2770,4)="xppm",AD2770/VLOOKUP($G2770,$K$11:$Z$28,T$1,0),IF(LEFT($J2770,1)="E",AD2770/VLOOKUP($J2770,$K$11:$Z$28,T$1,0),AD2770/T$6)),"")</f>
        <v>4632.7466666666669</v>
      </c>
      <c r="V2770" s="101">
        <f>IFERROR(IF(LEFT($G2770,4)="xppm",AF2770/VLOOKUP($G2770,$K$11:$Z$28,V$1,0),IF(LEFT($J2770,1)="E",AF2770/VLOOKUP($J2770,$K$11:$Z$28,V$1,0),AF2770/V$6)),"")</f>
        <v>4626.8222222222221</v>
      </c>
      <c r="X2770" s="101">
        <f>IFERROR(IF(LEFT($G2770,4)="xppm",AH2770/VLOOKUP($G2770,$K$11:$Z$28,X$1,0),IF(LEFT($J2770,1)="E",AH2770/VLOOKUP($J2770,$K$11:$Z$28,X$1,0),AH2770/X$6)),"")</f>
        <v>673.13</v>
      </c>
      <c r="Z2770" s="101">
        <f>IFERROR(IF(LEFT($G2770,4)="xppm",AJ2770/VLOOKUP($G2770,$K$11:$Z$28,Z$1,0),IF(LEFT($J2770,1)="E",AJ2770/VLOOKUP($J2770,$K$11:$Z$28,Z$1,0),AJ2770/Z$6)),"")</f>
        <v>5431.5833329999996</v>
      </c>
      <c r="AA2770" s="108"/>
      <c r="AB2770" s="99">
        <f>IFERROR(IF(LEFT($G2770,4)="xppm",AL2770/VLOOKUP($G2770,$K$11:$Z$28,AB$1,0),IF(LEFT($J2770,1)="E",AL2770/VLOOKUP($J2770,$K$11:$AB$28,AB$1,0),AL2770/AB$6)),"")</f>
        <v>0</v>
      </c>
      <c r="AC2770" s="110"/>
      <c r="AD2770" s="14">
        <v>13898.24</v>
      </c>
      <c r="AE2770" s="14"/>
      <c r="AF2770" s="14">
        <v>41641.4</v>
      </c>
      <c r="AG2770" s="14"/>
      <c r="AH2770" s="14">
        <v>8077.56</v>
      </c>
      <c r="AI2770" s="14"/>
      <c r="AJ2770" s="14">
        <v>65178.999995999999</v>
      </c>
      <c r="AK2770" s="65"/>
      <c r="AL2770" s="14">
        <v>0</v>
      </c>
      <c r="AM2770" s="65"/>
      <c r="AN2770" s="25">
        <v>0</v>
      </c>
      <c r="AO2770" s="25">
        <v>4109.04</v>
      </c>
      <c r="AP2770" s="25">
        <v>3968.52</v>
      </c>
      <c r="AQ2770" s="25">
        <v>4618.8599999999997</v>
      </c>
      <c r="AR2770" s="25">
        <v>4648.8599999999997</v>
      </c>
      <c r="AS2770" s="25">
        <v>4618.8599999999997</v>
      </c>
      <c r="AT2770" s="25">
        <v>4618.8599999999997</v>
      </c>
      <c r="AU2770" s="25">
        <v>4618.8599999999997</v>
      </c>
      <c r="AV2770" s="25">
        <v>4618.8599999999997</v>
      </c>
      <c r="AW2770" s="25">
        <v>4618.8599999999997</v>
      </c>
      <c r="AX2770" s="25">
        <v>4618.8599999999997</v>
      </c>
      <c r="AY2770" s="25">
        <v>4660.5200000000004</v>
      </c>
      <c r="AZ2770" s="108"/>
      <c r="BA2770" s="10"/>
      <c r="BB2770" s="10"/>
      <c r="BC2770" s="10"/>
      <c r="BD2770" s="10"/>
      <c r="BE2770" s="10"/>
      <c r="BF2770" s="10"/>
      <c r="BG2770" s="10"/>
      <c r="BH2770" s="10"/>
      <c r="BI2770" s="10"/>
      <c r="BJ2770" s="10"/>
      <c r="BK2770" s="10"/>
      <c r="BL2770" s="10"/>
      <c r="BM2770" s="10"/>
      <c r="BN2770" s="10"/>
      <c r="BO2770" s="10"/>
      <c r="BP2770" s="10"/>
      <c r="BQ2770" s="10"/>
      <c r="BR2770" s="10"/>
      <c r="BS2770" s="10"/>
      <c r="BT2770" s="10"/>
      <c r="BU2770" s="10"/>
      <c r="BV2770" s="10"/>
      <c r="BW2770" s="10"/>
      <c r="BX2770" s="10"/>
      <c r="BY2770" s="10"/>
      <c r="BZ2770" s="10"/>
      <c r="CA2770" s="10"/>
      <c r="CB2770" s="10"/>
      <c r="CC2770" s="10"/>
      <c r="CD2770" s="10"/>
      <c r="CE2770" s="10"/>
      <c r="CF2770" s="10"/>
      <c r="CG2770" s="10"/>
      <c r="CH2770" s="10"/>
      <c r="CI2770" s="10"/>
      <c r="CJ2770" s="10"/>
      <c r="CK2770" s="10"/>
      <c r="CL2770" s="10"/>
      <c r="CM2770" s="10"/>
      <c r="CN2770" s="10"/>
      <c r="CO2770" s="10"/>
      <c r="CP2770" s="10"/>
      <c r="CQ2770" s="10"/>
      <c r="CR2770" s="10"/>
      <c r="CS2770" s="10"/>
      <c r="CT2770" s="10"/>
      <c r="CU2770" s="10"/>
      <c r="CV2770" s="10"/>
      <c r="CW2770" s="10"/>
      <c r="CX2770" s="10"/>
      <c r="CY2770" s="10"/>
      <c r="CZ2770" s="10"/>
      <c r="DA2770" s="10"/>
      <c r="DB2770" s="10"/>
      <c r="DC2770" s="10"/>
      <c r="DD2770" s="10"/>
      <c r="DE2770" s="10"/>
      <c r="DF2770" s="10"/>
      <c r="DG2770" s="10"/>
      <c r="DH2770" s="10"/>
      <c r="DI2770" s="10"/>
      <c r="DJ2770" s="10"/>
      <c r="DK2770" s="10"/>
      <c r="DL2770" s="10"/>
      <c r="DM2770" s="10"/>
      <c r="DN2770" s="10"/>
      <c r="DO2770" s="10"/>
      <c r="DP2770" s="10"/>
      <c r="DQ2770" s="10"/>
      <c r="DR2770" s="10"/>
      <c r="DS2770" s="10"/>
    </row>
    <row r="2771" spans="1:123" s="101" customFormat="1" ht="10.95" customHeight="1" x14ac:dyDescent="0.25">
      <c r="A2771" s="75" t="s">
        <v>348</v>
      </c>
      <c r="B2771" s="95" t="str">
        <f t="shared" si="778"/>
        <v>Bud02 2020,7001,'558200',1955.75</v>
      </c>
      <c r="C2771" s="96">
        <f t="shared" si="779"/>
        <v>2020</v>
      </c>
      <c r="D2771" s="96">
        <v>7001</v>
      </c>
      <c r="E2771" s="97">
        <f>IF(LEFT(H2771,1) = "x",H2771,F2771)</f>
        <v>558200</v>
      </c>
      <c r="F2771" s="90">
        <v>558200</v>
      </c>
      <c r="G2771" s="98">
        <f>IF(""="",1,SUBSTITUTE(SUBSTITUTE("","xxp","xpp"),"xppm13","xppm08"))</f>
        <v>1</v>
      </c>
      <c r="H2771" s="98">
        <f>IF(""="",1,"")</f>
        <v>1</v>
      </c>
      <c r="I2771" s="98">
        <f>IF(""="",1,IF(LEFT("",1)&lt;&gt;"E","",1))</f>
        <v>1</v>
      </c>
      <c r="J2771" s="98">
        <f>IF(""="",1,IF(LEFT("",1)="E","",1))</f>
        <v>1</v>
      </c>
      <c r="K2771" s="99" t="s">
        <v>393</v>
      </c>
      <c r="L2771" s="91">
        <v>7001</v>
      </c>
      <c r="M2771" s="100" t="str">
        <f>IF(LEFT($G2771,4)="xppm","*","")</f>
        <v/>
      </c>
      <c r="N2771" s="101" t="str">
        <f>UPPER(TRIM("          INSURANCE - PROPERTY/FLOOD"))</f>
        <v>INSURANCE - PROPERTY/FLOOD</v>
      </c>
      <c r="P2771" s="102" t="s">
        <v>359</v>
      </c>
      <c r="R2771" s="109">
        <f>IFERROR(IF(1*AB2771&gt;0,AB2771,V2771),V2771)</f>
        <v>1955.75</v>
      </c>
      <c r="S2771" s="108"/>
      <c r="T2771" s="101">
        <f>IFERROR(IF(LEFT($G2771,4)="xppm",AD2771/VLOOKUP($G2771,$K$11:$Z$28,T$1,0),IF(LEFT($J2771,1)="E",AD2771/VLOOKUP($J2771,$K$11:$Z$28,T$1,0),AD2771/T$6)),"")</f>
        <v>1955.75</v>
      </c>
      <c r="V2771" s="101">
        <f>IFERROR(IF(LEFT($G2771,4)="xppm",AF2771/VLOOKUP($G2771,$K$11:$Z$28,V$1,0),IF(LEFT($J2771,1)="E",AF2771/VLOOKUP($J2771,$K$11:$Z$28,V$1,0),AF2771/V$6)),"")</f>
        <v>1955.75</v>
      </c>
      <c r="X2771" s="101">
        <f>IFERROR(IF(LEFT($G2771,4)="xppm",AH2771/VLOOKUP($G2771,$K$11:$Z$28,X$1,0),IF(LEFT($J2771,1)="E",AH2771/VLOOKUP($J2771,$K$11:$Z$28,X$1,0),AH2771/X$6)),"")</f>
        <v>337.67</v>
      </c>
      <c r="Z2771" s="101">
        <f>IFERROR(IF(LEFT($G2771,4)="xppm",AJ2771/VLOOKUP($G2771,$K$11:$Z$28,Z$1,0),IF(LEFT($J2771,1)="E",AJ2771/VLOOKUP($J2771,$K$11:$Z$28,Z$1,0),AJ2771/Z$6)),"")</f>
        <v>0</v>
      </c>
      <c r="AA2771" s="108"/>
      <c r="AB2771" s="99">
        <f>IFERROR(IF(LEFT($G2771,4)="xppm",AL2771/VLOOKUP($G2771,$K$11:$Z$28,AB$1,0),IF(LEFT($J2771,1)="E",AL2771/VLOOKUP($J2771,$K$11:$AB$28,AB$1,0),AL2771/AB$6)),"")</f>
        <v>0</v>
      </c>
      <c r="AC2771" s="110"/>
      <c r="AD2771" s="14">
        <v>5867.25</v>
      </c>
      <c r="AE2771" s="14"/>
      <c r="AF2771" s="14">
        <v>17601.75</v>
      </c>
      <c r="AG2771" s="14"/>
      <c r="AH2771" s="14">
        <v>4052.04</v>
      </c>
      <c r="AI2771" s="14"/>
      <c r="AJ2771" s="14">
        <v>0</v>
      </c>
      <c r="AK2771" s="65"/>
      <c r="AL2771" s="14">
        <v>0</v>
      </c>
      <c r="AM2771" s="65"/>
      <c r="AN2771" s="25">
        <v>0</v>
      </c>
      <c r="AO2771" s="25">
        <v>1955.75</v>
      </c>
      <c r="AP2771" s="25">
        <v>2096.29</v>
      </c>
      <c r="AQ2771" s="25">
        <v>1955.75</v>
      </c>
      <c r="AR2771" s="25">
        <v>1955.75</v>
      </c>
      <c r="AS2771" s="25">
        <v>1955.75</v>
      </c>
      <c r="AT2771" s="25">
        <v>1955.75</v>
      </c>
      <c r="AU2771" s="25">
        <v>1955.75</v>
      </c>
      <c r="AV2771" s="25">
        <v>1955.75</v>
      </c>
      <c r="AW2771" s="25">
        <v>1955.75</v>
      </c>
      <c r="AX2771" s="25">
        <v>1955.75</v>
      </c>
      <c r="AY2771" s="25">
        <v>1955.75</v>
      </c>
      <c r="AZ2771" s="108"/>
      <c r="BA2771" s="10"/>
      <c r="BB2771" s="10"/>
      <c r="BC2771" s="10"/>
      <c r="BD2771" s="10"/>
      <c r="BE2771" s="10"/>
      <c r="BF2771" s="10"/>
      <c r="BG2771" s="10"/>
      <c r="BH2771" s="10"/>
      <c r="BI2771" s="10"/>
      <c r="BJ2771" s="10"/>
      <c r="BK2771" s="10"/>
      <c r="BL2771" s="10"/>
      <c r="BM2771" s="10"/>
      <c r="BN2771" s="10"/>
      <c r="BO2771" s="10"/>
      <c r="BP2771" s="10"/>
      <c r="BQ2771" s="10"/>
      <c r="BR2771" s="10"/>
      <c r="BS2771" s="10"/>
      <c r="BT2771" s="10"/>
      <c r="BU2771" s="10"/>
      <c r="BV2771" s="10"/>
      <c r="BW2771" s="10"/>
      <c r="BX2771" s="10"/>
      <c r="BY2771" s="10"/>
      <c r="BZ2771" s="10"/>
      <c r="CA2771" s="10"/>
      <c r="CB2771" s="10"/>
      <c r="CC2771" s="10"/>
      <c r="CD2771" s="10"/>
      <c r="CE2771" s="10"/>
      <c r="CF2771" s="10"/>
      <c r="CG2771" s="10"/>
      <c r="CH2771" s="10"/>
      <c r="CI2771" s="10"/>
      <c r="CJ2771" s="10"/>
      <c r="CK2771" s="10"/>
      <c r="CL2771" s="10"/>
      <c r="CM2771" s="10"/>
      <c r="CN2771" s="10"/>
      <c r="CO2771" s="10"/>
      <c r="CP2771" s="10"/>
      <c r="CQ2771" s="10"/>
      <c r="CR2771" s="10"/>
      <c r="CS2771" s="10"/>
      <c r="CT2771" s="10"/>
      <c r="CU2771" s="10"/>
      <c r="CV2771" s="10"/>
      <c r="CW2771" s="10"/>
      <c r="CX2771" s="10"/>
      <c r="CY2771" s="10"/>
      <c r="CZ2771" s="10"/>
      <c r="DA2771" s="10"/>
      <c r="DB2771" s="10"/>
      <c r="DC2771" s="10"/>
      <c r="DD2771" s="10"/>
      <c r="DE2771" s="10"/>
      <c r="DF2771" s="10"/>
      <c r="DG2771" s="10"/>
      <c r="DH2771" s="10"/>
      <c r="DI2771" s="10"/>
      <c r="DJ2771" s="10"/>
      <c r="DK2771" s="10"/>
      <c r="DL2771" s="10"/>
      <c r="DM2771" s="10"/>
      <c r="DN2771" s="10"/>
      <c r="DO2771" s="10"/>
      <c r="DP2771" s="10"/>
      <c r="DQ2771" s="10"/>
      <c r="DR2771" s="10"/>
      <c r="DS2771" s="10"/>
    </row>
    <row r="2772" spans="1:123" ht="4.05" customHeight="1" x14ac:dyDescent="0.25">
      <c r="A2772" s="75" t="s">
        <v>348</v>
      </c>
      <c r="E2772" s="111"/>
      <c r="F2772" s="112"/>
      <c r="T2772" s="25"/>
      <c r="U2772" s="25"/>
      <c r="V2772" s="25"/>
      <c r="W2772" s="25"/>
      <c r="X2772" s="25"/>
      <c r="Y2772" s="25"/>
      <c r="Z2772" s="25"/>
      <c r="AA2772" s="25"/>
      <c r="AB2772" s="14"/>
      <c r="AC2772" s="14"/>
    </row>
    <row r="2773" spans="1:123" s="86" customFormat="1" ht="15" customHeight="1" x14ac:dyDescent="0.25">
      <c r="A2773" s="75" t="s">
        <v>348</v>
      </c>
      <c r="B2773" s="80"/>
      <c r="C2773" s="80"/>
      <c r="D2773" s="80"/>
      <c r="E2773" s="81"/>
      <c r="F2773" s="82"/>
      <c r="G2773" s="81"/>
      <c r="H2773" s="81"/>
      <c r="I2773" s="81"/>
      <c r="J2773" s="81"/>
      <c r="K2773" s="81"/>
      <c r="L2773" s="83">
        <f>L2774</f>
        <v>7001</v>
      </c>
      <c r="M2773" s="84" t="s">
        <v>394</v>
      </c>
      <c r="N2773" s="84"/>
      <c r="O2773" s="84"/>
      <c r="P2773" s="84"/>
      <c r="Q2773" s="84"/>
      <c r="R2773" s="84"/>
      <c r="S2773" s="84"/>
      <c r="T2773" s="84"/>
      <c r="U2773" s="84"/>
      <c r="V2773" s="84"/>
      <c r="W2773" s="84"/>
      <c r="X2773" s="84"/>
      <c r="Y2773" s="84"/>
      <c r="Z2773" s="84"/>
      <c r="AA2773" s="84"/>
      <c r="AB2773" s="81"/>
      <c r="AC2773" s="81"/>
      <c r="AD2773" s="14"/>
      <c r="AE2773" s="14"/>
      <c r="AF2773" s="14"/>
      <c r="AG2773" s="14"/>
      <c r="AH2773" s="14"/>
      <c r="AI2773" s="14"/>
      <c r="AJ2773" s="14"/>
      <c r="AK2773" s="14"/>
      <c r="AL2773" s="14"/>
      <c r="AM2773" s="14"/>
      <c r="AN2773" s="85"/>
      <c r="AO2773" s="85"/>
      <c r="AP2773" s="85"/>
      <c r="AQ2773" s="85"/>
      <c r="AR2773" s="85"/>
      <c r="AS2773" s="85"/>
      <c r="AT2773" s="85"/>
      <c r="AU2773" s="85"/>
      <c r="AV2773" s="85"/>
      <c r="AW2773" s="85"/>
      <c r="AX2773" s="85"/>
      <c r="AY2773" s="85"/>
      <c r="AZ2773" s="84"/>
      <c r="BA2773" s="10"/>
      <c r="BB2773" s="10"/>
      <c r="BC2773" s="10"/>
      <c r="BD2773" s="10"/>
      <c r="BE2773" s="10"/>
      <c r="BF2773" s="10"/>
      <c r="BG2773" s="10"/>
      <c r="BH2773" s="10"/>
      <c r="BI2773" s="10"/>
      <c r="BJ2773" s="10"/>
      <c r="BK2773" s="10"/>
      <c r="BL2773" s="10"/>
      <c r="BM2773" s="10"/>
      <c r="BN2773" s="10"/>
      <c r="BO2773" s="10"/>
      <c r="BP2773" s="10"/>
      <c r="BQ2773" s="10"/>
      <c r="BR2773" s="10"/>
      <c r="BS2773" s="10"/>
      <c r="BT2773" s="10"/>
      <c r="BU2773" s="10"/>
      <c r="BV2773" s="10"/>
      <c r="BW2773" s="10"/>
      <c r="BX2773" s="10"/>
      <c r="BY2773" s="10"/>
      <c r="BZ2773" s="10"/>
      <c r="CA2773" s="10"/>
      <c r="CB2773" s="10"/>
      <c r="CC2773" s="10"/>
      <c r="CD2773" s="10"/>
      <c r="CE2773" s="10"/>
      <c r="CF2773" s="10"/>
      <c r="CG2773" s="10"/>
      <c r="CH2773" s="10"/>
      <c r="CI2773" s="10"/>
      <c r="CJ2773" s="10"/>
      <c r="CK2773" s="10"/>
      <c r="CL2773" s="10"/>
      <c r="CM2773" s="10"/>
      <c r="CN2773" s="10"/>
      <c r="CO2773" s="10"/>
      <c r="CP2773" s="10"/>
      <c r="CQ2773" s="10"/>
      <c r="CR2773" s="10"/>
      <c r="CS2773" s="10"/>
      <c r="CT2773" s="10"/>
      <c r="CU2773" s="10"/>
      <c r="CV2773" s="10"/>
      <c r="CW2773" s="10"/>
      <c r="CX2773" s="10"/>
      <c r="CY2773" s="10"/>
      <c r="CZ2773" s="10"/>
      <c r="DA2773" s="10"/>
      <c r="DB2773" s="10"/>
      <c r="DC2773" s="10"/>
      <c r="DD2773" s="10"/>
      <c r="DE2773" s="10"/>
      <c r="DF2773" s="10"/>
      <c r="DG2773" s="10"/>
      <c r="DH2773" s="10"/>
      <c r="DI2773" s="10"/>
      <c r="DJ2773" s="10"/>
      <c r="DK2773" s="10"/>
      <c r="DL2773" s="10"/>
      <c r="DM2773" s="10"/>
      <c r="DN2773" s="10"/>
      <c r="DO2773" s="10"/>
      <c r="DP2773" s="10"/>
      <c r="DQ2773" s="10"/>
      <c r="DR2773" s="10"/>
      <c r="DS2773" s="10"/>
    </row>
    <row r="2774" spans="1:123" s="101" customFormat="1" ht="10.95" customHeight="1" x14ac:dyDescent="0.25">
      <c r="A2774" s="75" t="s">
        <v>348</v>
      </c>
      <c r="B2774" s="95" t="str">
        <f t="shared" ref="B2774:B2776" si="780">IF(E2774&gt;0,"Bud02 " &amp; C2774 &amp;","&amp;D2774&amp;",'"&amp;E2774&amp;"',"&amp;1*R2774)</f>
        <v>Bud02 2020,7001,'560000',3106.19555555556</v>
      </c>
      <c r="C2774" s="96">
        <f t="shared" ref="C2774:C2777" si="781">$E$5</f>
        <v>2020</v>
      </c>
      <c r="D2774" s="96">
        <v>7001</v>
      </c>
      <c r="E2774" s="97">
        <f>IF(LEFT(H2774,1) = "x",H2774,F2774)</f>
        <v>560000</v>
      </c>
      <c r="F2774" s="90">
        <v>560000</v>
      </c>
      <c r="G2774" s="98">
        <f>IF(""="",1,SUBSTITUTE(SUBSTITUTE("","xxp","xpp"),"xppm13","xppm08"))</f>
        <v>1</v>
      </c>
      <c r="H2774" s="98">
        <f>IF(""="",1,"")</f>
        <v>1</v>
      </c>
      <c r="I2774" s="98">
        <f>IF(""="",1,IF(LEFT("",1)&lt;&gt;"E","",1))</f>
        <v>1</v>
      </c>
      <c r="J2774" s="98">
        <f>IF(""="",1,IF(LEFT("",1)="E","",1))</f>
        <v>1</v>
      </c>
      <c r="K2774" s="99" t="s">
        <v>395</v>
      </c>
      <c r="L2774" s="91">
        <v>7001</v>
      </c>
      <c r="M2774" s="100" t="str">
        <f>IF(LEFT($G2774,4)="xppm","*","")</f>
        <v/>
      </c>
      <c r="N2774" s="101" t="str">
        <f>UPPER(TRIM("          INTEREST EXPENSE"))</f>
        <v>INTEREST EXPENSE</v>
      </c>
      <c r="P2774" s="102" t="s">
        <v>356</v>
      </c>
      <c r="R2774" s="109">
        <f>IFERROR(IF(1*AB2774&gt;0,AB2774,V2774),V2774)</f>
        <v>3106.1955555555555</v>
      </c>
      <c r="S2774" s="108"/>
      <c r="T2774" s="101">
        <f>IFERROR(IF(LEFT($G2774,4)="xppm",AD2774/VLOOKUP($G2774,$K$11:$Z$28,T$1,0),IF(LEFT($J2774,1)="E",AD2774/VLOOKUP($J2774,$K$11:$Z$28,T$1,0),AD2774/T$6)),"")</f>
        <v>3836.0633333333335</v>
      </c>
      <c r="V2774" s="101">
        <f>IFERROR(IF(LEFT($G2774,4)="xppm",AF2774/VLOOKUP($G2774,$K$11:$Z$28,V$1,0),IF(LEFT($J2774,1)="E",AF2774/VLOOKUP($J2774,$K$11:$Z$28,V$1,0),AF2774/V$6)),"")</f>
        <v>3106.1955555555555</v>
      </c>
      <c r="X2774" s="101">
        <f>IFERROR(IF(LEFT($G2774,4)="xppm",AH2774/VLOOKUP($G2774,$K$11:$Z$28,X$1,0),IF(LEFT($J2774,1)="E",AH2774/VLOOKUP($J2774,$K$11:$Z$28,X$1,0),AH2774/X$6)),"")</f>
        <v>0</v>
      </c>
      <c r="Z2774" s="101">
        <f>IFERROR(IF(LEFT($G2774,4)="xppm",AJ2774/VLOOKUP($G2774,$K$11:$Z$28,Z$1,0),IF(LEFT($J2774,1)="E",AJ2774/VLOOKUP($J2774,$K$11:$Z$28,Z$1,0),AJ2774/Z$6)),"")</f>
        <v>0</v>
      </c>
      <c r="AA2774" s="108"/>
      <c r="AB2774" s="99">
        <f>IFERROR(IF(LEFT($G2774,4)="xppm",AL2774/VLOOKUP($G2774,$K$11:$Z$28,AB$1,0),IF(LEFT($J2774,1)="E",AL2774/VLOOKUP($J2774,$K$11:$AB$28,AB$1,0),AL2774/AB$6)),"")</f>
        <v>0</v>
      </c>
      <c r="AC2774" s="110"/>
      <c r="AD2774" s="14">
        <v>11508.19</v>
      </c>
      <c r="AE2774" s="14"/>
      <c r="AF2774" s="14">
        <v>27955.759999999998</v>
      </c>
      <c r="AG2774" s="14"/>
      <c r="AH2774" s="14"/>
      <c r="AI2774" s="14"/>
      <c r="AJ2774" s="14">
        <v>0</v>
      </c>
      <c r="AK2774" s="65"/>
      <c r="AL2774" s="14">
        <v>0</v>
      </c>
      <c r="AM2774" s="65"/>
      <c r="AN2774" s="25"/>
      <c r="AO2774" s="25"/>
      <c r="AP2774" s="25"/>
      <c r="AQ2774" s="25">
        <v>0</v>
      </c>
      <c r="AR2774" s="25">
        <v>2779.59</v>
      </c>
      <c r="AS2774" s="25">
        <v>3208.45</v>
      </c>
      <c r="AT2774" s="25">
        <v>3146.53</v>
      </c>
      <c r="AU2774" s="25">
        <v>3764.29</v>
      </c>
      <c r="AV2774" s="25">
        <v>3548.71</v>
      </c>
      <c r="AW2774" s="25">
        <v>3948.55</v>
      </c>
      <c r="AX2774" s="25">
        <v>4126.88</v>
      </c>
      <c r="AY2774" s="25">
        <v>3432.76</v>
      </c>
      <c r="AZ2774" s="108"/>
      <c r="BA2774" s="10"/>
      <c r="BB2774" s="10"/>
      <c r="BC2774" s="10"/>
      <c r="BD2774" s="10"/>
      <c r="BE2774" s="10"/>
      <c r="BF2774" s="10"/>
      <c r="BG2774" s="10"/>
      <c r="BH2774" s="10"/>
      <c r="BI2774" s="10"/>
      <c r="BJ2774" s="10"/>
      <c r="BK2774" s="10"/>
      <c r="BL2774" s="10"/>
      <c r="BM2774" s="10"/>
      <c r="BN2774" s="10"/>
      <c r="BO2774" s="10"/>
      <c r="BP2774" s="10"/>
      <c r="BQ2774" s="10"/>
      <c r="BR2774" s="10"/>
      <c r="BS2774" s="10"/>
      <c r="BT2774" s="10"/>
      <c r="BU2774" s="10"/>
      <c r="BV2774" s="10"/>
      <c r="BW2774" s="10"/>
      <c r="BX2774" s="10"/>
      <c r="BY2774" s="10"/>
      <c r="BZ2774" s="10"/>
      <c r="CA2774" s="10"/>
      <c r="CB2774" s="10"/>
      <c r="CC2774" s="10"/>
      <c r="CD2774" s="10"/>
      <c r="CE2774" s="10"/>
      <c r="CF2774" s="10"/>
      <c r="CG2774" s="10"/>
      <c r="CH2774" s="10"/>
      <c r="CI2774" s="10"/>
      <c r="CJ2774" s="10"/>
      <c r="CK2774" s="10"/>
      <c r="CL2774" s="10"/>
      <c r="CM2774" s="10"/>
      <c r="CN2774" s="10"/>
      <c r="CO2774" s="10"/>
      <c r="CP2774" s="10"/>
      <c r="CQ2774" s="10"/>
      <c r="CR2774" s="10"/>
      <c r="CS2774" s="10"/>
      <c r="CT2774" s="10"/>
      <c r="CU2774" s="10"/>
      <c r="CV2774" s="10"/>
      <c r="CW2774" s="10"/>
      <c r="CX2774" s="10"/>
      <c r="CY2774" s="10"/>
      <c r="CZ2774" s="10"/>
      <c r="DA2774" s="10"/>
      <c r="DB2774" s="10"/>
      <c r="DC2774" s="10"/>
      <c r="DD2774" s="10"/>
      <c r="DE2774" s="10"/>
      <c r="DF2774" s="10"/>
      <c r="DG2774" s="10"/>
      <c r="DH2774" s="10"/>
      <c r="DI2774" s="10"/>
      <c r="DJ2774" s="10"/>
      <c r="DK2774" s="10"/>
      <c r="DL2774" s="10"/>
      <c r="DM2774" s="10"/>
      <c r="DN2774" s="10"/>
      <c r="DO2774" s="10"/>
      <c r="DP2774" s="10"/>
      <c r="DQ2774" s="10"/>
      <c r="DR2774" s="10"/>
      <c r="DS2774" s="10"/>
    </row>
    <row r="2775" spans="1:123" s="101" customFormat="1" ht="10.95" customHeight="1" x14ac:dyDescent="0.25">
      <c r="A2775" s="75" t="s">
        <v>348</v>
      </c>
      <c r="B2775" s="95" t="str">
        <f t="shared" si="780"/>
        <v>Bud02 2020,7001,'560500',134583.33</v>
      </c>
      <c r="C2775" s="96">
        <f t="shared" si="781"/>
        <v>2020</v>
      </c>
      <c r="D2775" s="96">
        <v>7001</v>
      </c>
      <c r="E2775" s="97">
        <f>IF(LEFT(H2775,1) = "x",H2775,F2775)</f>
        <v>560500</v>
      </c>
      <c r="F2775" s="90">
        <v>560500</v>
      </c>
      <c r="G2775" s="98">
        <f>IF(""="",1,SUBSTITUTE(SUBSTITUTE("","xxp","xpp"),"xppm13","xppm08"))</f>
        <v>1</v>
      </c>
      <c r="H2775" s="98">
        <f>IF(""="",1,"")</f>
        <v>1</v>
      </c>
      <c r="I2775" s="98">
        <f>IF(""="",1,IF(LEFT("",1)&lt;&gt;"E","",1))</f>
        <v>1</v>
      </c>
      <c r="J2775" s="98">
        <f>IF(""="",1,IF(LEFT("",1)="E","",1))</f>
        <v>1</v>
      </c>
      <c r="K2775" s="99" t="s">
        <v>396</v>
      </c>
      <c r="L2775" s="91">
        <v>7001</v>
      </c>
      <c r="M2775" s="100" t="str">
        <f>IF(LEFT($G2775,4)="xppm","*","")</f>
        <v/>
      </c>
      <c r="N2775" s="101" t="str">
        <f>UPPER(TRIM("          RENT EXPENSE"))</f>
        <v>RENT EXPENSE</v>
      </c>
      <c r="P2775" s="102" t="s">
        <v>356</v>
      </c>
      <c r="R2775" s="109">
        <f>IFERROR(IF(1*AB2775&gt;0,AB2775,V2775),V2775)</f>
        <v>134583.32999999999</v>
      </c>
      <c r="S2775" s="108"/>
      <c r="T2775" s="101">
        <f>IFERROR(IF(LEFT($G2775,4)="xppm",AD2775/VLOOKUP($G2775,$K$11:$Z$28,T$1,0),IF(LEFT($J2775,1)="E",AD2775/VLOOKUP($J2775,$K$11:$Z$28,T$1,0),AD2775/T$6)),"")</f>
        <v>134583.32999999999</v>
      </c>
      <c r="V2775" s="101">
        <f>IFERROR(IF(LEFT($G2775,4)="xppm",AF2775/VLOOKUP($G2775,$K$11:$Z$28,V$1,0),IF(LEFT($J2775,1)="E",AF2775/VLOOKUP($J2775,$K$11:$Z$28,V$1,0),AF2775/V$6)),"")</f>
        <v>134583.32999999999</v>
      </c>
      <c r="X2775" s="101">
        <f>IFERROR(IF(LEFT($G2775,4)="xppm",AH2775/VLOOKUP($G2775,$K$11:$Z$28,X$1,0),IF(LEFT($J2775,1)="E",AH2775/VLOOKUP($J2775,$K$11:$Z$28,X$1,0),AH2775/X$6)),"")</f>
        <v>11215.277499999998</v>
      </c>
      <c r="Z2775" s="101">
        <f>IFERROR(IF(LEFT($G2775,4)="xppm",AJ2775/VLOOKUP($G2775,$K$11:$Z$28,Z$1,0),IF(LEFT($J2775,1)="E",AJ2775/VLOOKUP($J2775,$K$11:$Z$28,Z$1,0),AJ2775/Z$6)),"")</f>
        <v>89722</v>
      </c>
      <c r="AA2775" s="108"/>
      <c r="AB2775" s="99">
        <f>IFERROR(IF(LEFT($G2775,4)="xppm",AL2775/VLOOKUP($G2775,$K$11:$Z$28,AB$1,0),IF(LEFT($J2775,1)="E",AL2775/VLOOKUP($J2775,$K$11:$AB$28,AB$1,0),AL2775/AB$6)),"")</f>
        <v>0</v>
      </c>
      <c r="AC2775" s="110"/>
      <c r="AD2775" s="14">
        <v>403749.99</v>
      </c>
      <c r="AE2775" s="14"/>
      <c r="AF2775" s="14">
        <v>1211249.97</v>
      </c>
      <c r="AG2775" s="14"/>
      <c r="AH2775" s="14">
        <v>134583.32999999999</v>
      </c>
      <c r="AI2775" s="14"/>
      <c r="AJ2775" s="14">
        <v>1076664</v>
      </c>
      <c r="AK2775" s="65"/>
      <c r="AL2775" s="14">
        <v>0</v>
      </c>
      <c r="AM2775" s="65"/>
      <c r="AN2775" s="25">
        <v>0</v>
      </c>
      <c r="AO2775" s="25">
        <v>0</v>
      </c>
      <c r="AP2775" s="25">
        <v>134583.32999999999</v>
      </c>
      <c r="AQ2775" s="25">
        <v>142000</v>
      </c>
      <c r="AR2775" s="25">
        <v>142000</v>
      </c>
      <c r="AS2775" s="25">
        <v>142000</v>
      </c>
      <c r="AT2775" s="25">
        <v>142000</v>
      </c>
      <c r="AU2775" s="25">
        <v>142000</v>
      </c>
      <c r="AV2775" s="25">
        <v>97499.98</v>
      </c>
      <c r="AW2775" s="25">
        <v>134583.32999999999</v>
      </c>
      <c r="AX2775" s="25">
        <v>134583.32999999999</v>
      </c>
      <c r="AY2775" s="25">
        <v>134583.32999999999</v>
      </c>
      <c r="AZ2775" s="108"/>
      <c r="BA2775" s="10"/>
      <c r="BB2775" s="10"/>
      <c r="BC2775" s="10"/>
      <c r="BD2775" s="10"/>
      <c r="BE2775" s="10"/>
      <c r="BF2775" s="10"/>
      <c r="BG2775" s="10"/>
      <c r="BH2775" s="10"/>
      <c r="BI2775" s="10"/>
      <c r="BJ2775" s="10"/>
      <c r="BK2775" s="10"/>
      <c r="BL2775" s="10"/>
      <c r="BM2775" s="10"/>
      <c r="BN2775" s="10"/>
      <c r="BO2775" s="10"/>
      <c r="BP2775" s="10"/>
      <c r="BQ2775" s="10"/>
      <c r="BR2775" s="10"/>
      <c r="BS2775" s="10"/>
      <c r="BT2775" s="10"/>
      <c r="BU2775" s="10"/>
      <c r="BV2775" s="10"/>
      <c r="BW2775" s="10"/>
      <c r="BX2775" s="10"/>
      <c r="BY2775" s="10"/>
      <c r="BZ2775" s="10"/>
      <c r="CA2775" s="10"/>
      <c r="CB2775" s="10"/>
      <c r="CC2775" s="10"/>
      <c r="CD2775" s="10"/>
      <c r="CE2775" s="10"/>
      <c r="CF2775" s="10"/>
      <c r="CG2775" s="10"/>
      <c r="CH2775" s="10"/>
      <c r="CI2775" s="10"/>
      <c r="CJ2775" s="10"/>
      <c r="CK2775" s="10"/>
      <c r="CL2775" s="10"/>
      <c r="CM2775" s="10"/>
      <c r="CN2775" s="10"/>
      <c r="CO2775" s="10"/>
      <c r="CP2775" s="10"/>
      <c r="CQ2775" s="10"/>
      <c r="CR2775" s="10"/>
      <c r="CS2775" s="10"/>
      <c r="CT2775" s="10"/>
      <c r="CU2775" s="10"/>
      <c r="CV2775" s="10"/>
      <c r="CW2775" s="10"/>
      <c r="CX2775" s="10"/>
      <c r="CY2775" s="10"/>
      <c r="CZ2775" s="10"/>
      <c r="DA2775" s="10"/>
      <c r="DB2775" s="10"/>
      <c r="DC2775" s="10"/>
      <c r="DD2775" s="10"/>
      <c r="DE2775" s="10"/>
      <c r="DF2775" s="10"/>
      <c r="DG2775" s="10"/>
      <c r="DH2775" s="10"/>
      <c r="DI2775" s="10"/>
      <c r="DJ2775" s="10"/>
      <c r="DK2775" s="10"/>
      <c r="DL2775" s="10"/>
      <c r="DM2775" s="10"/>
      <c r="DN2775" s="10"/>
      <c r="DO2775" s="10"/>
      <c r="DP2775" s="10"/>
      <c r="DQ2775" s="10"/>
      <c r="DR2775" s="10"/>
      <c r="DS2775" s="10"/>
    </row>
    <row r="2776" spans="1:123" s="101" customFormat="1" ht="10.95" customHeight="1" x14ac:dyDescent="0.25">
      <c r="A2776" s="75" t="s">
        <v>348</v>
      </c>
      <c r="B2776" s="95" t="b">
        <f t="shared" si="780"/>
        <v>0</v>
      </c>
      <c r="C2776" s="96">
        <f t="shared" si="781"/>
        <v>2020</v>
      </c>
      <c r="D2776" s="96">
        <v>7001</v>
      </c>
      <c r="E2776" s="97">
        <f>IF(LEFT(H2776,1) = "x",H2776,F2776)</f>
        <v>0</v>
      </c>
      <c r="F2776" s="90"/>
      <c r="G2776" s="98">
        <f>IF(""="",1,SUBSTITUTE(SUBSTITUTE("","xxp","xpp"),"xppm13","xppm08"))</f>
        <v>1</v>
      </c>
      <c r="H2776" s="98">
        <f>IF(""="",1,"")</f>
        <v>1</v>
      </c>
      <c r="I2776" s="98">
        <f>IF(""="",1,IF(LEFT("",1)&lt;&gt;"E","",1))</f>
        <v>1</v>
      </c>
      <c r="J2776" s="98">
        <f>IF(""="",1,IF(LEFT("",1)="E","",1))</f>
        <v>1</v>
      </c>
      <c r="K2776" s="99" t="s">
        <v>397</v>
      </c>
      <c r="L2776" s="91">
        <v>7001</v>
      </c>
      <c r="M2776" s="100" t="str">
        <f>IF(LEFT($G2776,4)="xppm","*","")</f>
        <v/>
      </c>
      <c r="N2776" s="101" t="str">
        <f>UPPER(TRIM("          NON-RECURRING MISC. EXPENSE"))</f>
        <v>NON-RECURRING MISC. EXPENSE</v>
      </c>
      <c r="P2776" s="102" t="s">
        <v>356</v>
      </c>
      <c r="R2776" s="109">
        <f>IFERROR(IF(1*AB2776&gt;0,AB2776,V2776),V2776)</f>
        <v>0</v>
      </c>
      <c r="S2776" s="108"/>
      <c r="T2776" s="101">
        <f>IFERROR(IF(LEFT($G2776,4)="xppm",AD2776/VLOOKUP($G2776,$K$11:$Z$28,T$1,0),IF(LEFT($J2776,1)="E",AD2776/VLOOKUP($J2776,$K$11:$Z$28,T$1,0),AD2776/T$6)),"")</f>
        <v>0</v>
      </c>
      <c r="V2776" s="101">
        <f>IFERROR(IF(LEFT($G2776,4)="xppm",AF2776/VLOOKUP($G2776,$K$11:$Z$28,V$1,0),IF(LEFT($J2776,1)="E",AF2776/VLOOKUP($J2776,$K$11:$Z$28,V$1,0),AF2776/V$6)),"")</f>
        <v>0</v>
      </c>
      <c r="X2776" s="101">
        <f>IFERROR(IF(LEFT($G2776,4)="xppm",AH2776/VLOOKUP($G2776,$K$11:$Z$28,X$1,0),IF(LEFT($J2776,1)="E",AH2776/VLOOKUP($J2776,$K$11:$Z$28,X$1,0),AH2776/X$6)),"")</f>
        <v>0</v>
      </c>
      <c r="Z2776" s="101">
        <f>IFERROR(IF(LEFT($G2776,4)="xppm",AJ2776/VLOOKUP($G2776,$K$11:$Z$28,Z$1,0),IF(LEFT($J2776,1)="E",AJ2776/VLOOKUP($J2776,$K$11:$Z$28,Z$1,0),AJ2776/Z$6)),"")</f>
        <v>0</v>
      </c>
      <c r="AA2776" s="108"/>
      <c r="AB2776" s="99">
        <f>IFERROR(IF(LEFT($G2776,4)="xppm",AL2776/VLOOKUP($G2776,$K$11:$Z$28,AB$1,0),IF(LEFT($J2776,1)="E",AL2776/VLOOKUP($J2776,$K$11:$AB$28,AB$1,0),AL2776/AB$6)),"")</f>
        <v>0</v>
      </c>
      <c r="AC2776" s="110"/>
      <c r="AD2776" s="14"/>
      <c r="AE2776" s="14"/>
      <c r="AF2776" s="14"/>
      <c r="AG2776" s="14"/>
      <c r="AH2776" s="14"/>
      <c r="AI2776" s="14"/>
      <c r="AJ2776" s="14"/>
      <c r="AK2776" s="65"/>
      <c r="AL2776" s="14"/>
      <c r="AM2776" s="65"/>
      <c r="AN2776" s="25"/>
      <c r="AO2776" s="25"/>
      <c r="AP2776" s="25"/>
      <c r="AQ2776" s="25"/>
      <c r="AR2776" s="25"/>
      <c r="AS2776" s="25"/>
      <c r="AT2776" s="25"/>
      <c r="AU2776" s="25"/>
      <c r="AV2776" s="25"/>
      <c r="AW2776" s="25"/>
      <c r="AX2776" s="25"/>
      <c r="AY2776" s="25"/>
      <c r="AZ2776" s="108"/>
      <c r="BA2776" s="10"/>
      <c r="BB2776" s="10"/>
      <c r="BC2776" s="10"/>
      <c r="BD2776" s="10"/>
      <c r="BE2776" s="10"/>
      <c r="BF2776" s="10"/>
      <c r="BG2776" s="10"/>
      <c r="BH2776" s="10"/>
      <c r="BI2776" s="10"/>
      <c r="BJ2776" s="10"/>
      <c r="BK2776" s="10"/>
      <c r="BL2776" s="10"/>
      <c r="BM2776" s="10"/>
      <c r="BN2776" s="10"/>
      <c r="BO2776" s="10"/>
      <c r="BP2776" s="10"/>
      <c r="BQ2776" s="10"/>
      <c r="BR2776" s="10"/>
      <c r="BS2776" s="10"/>
      <c r="BT2776" s="10"/>
      <c r="BU2776" s="10"/>
      <c r="BV2776" s="10"/>
      <c r="BW2776" s="10"/>
      <c r="BX2776" s="10"/>
      <c r="BY2776" s="10"/>
      <c r="BZ2776" s="10"/>
      <c r="CA2776" s="10"/>
      <c r="CB2776" s="10"/>
      <c r="CC2776" s="10"/>
      <c r="CD2776" s="10"/>
      <c r="CE2776" s="10"/>
      <c r="CF2776" s="10"/>
      <c r="CG2776" s="10"/>
      <c r="CH2776" s="10"/>
      <c r="CI2776" s="10"/>
      <c r="CJ2776" s="10"/>
      <c r="CK2776" s="10"/>
      <c r="CL2776" s="10"/>
      <c r="CM2776" s="10"/>
      <c r="CN2776" s="10"/>
      <c r="CO2776" s="10"/>
      <c r="CP2776" s="10"/>
      <c r="CQ2776" s="10"/>
      <c r="CR2776" s="10"/>
      <c r="CS2776" s="10"/>
      <c r="CT2776" s="10"/>
      <c r="CU2776" s="10"/>
      <c r="CV2776" s="10"/>
      <c r="CW2776" s="10"/>
      <c r="CX2776" s="10"/>
      <c r="CY2776" s="10"/>
      <c r="CZ2776" s="10"/>
      <c r="DA2776" s="10"/>
      <c r="DB2776" s="10"/>
      <c r="DC2776" s="10"/>
      <c r="DD2776" s="10"/>
      <c r="DE2776" s="10"/>
      <c r="DF2776" s="10"/>
      <c r="DG2776" s="10"/>
      <c r="DH2776" s="10"/>
      <c r="DI2776" s="10"/>
      <c r="DJ2776" s="10"/>
      <c r="DK2776" s="10"/>
      <c r="DL2776" s="10"/>
      <c r="DM2776" s="10"/>
      <c r="DN2776" s="10"/>
      <c r="DO2776" s="10"/>
      <c r="DP2776" s="10"/>
      <c r="DQ2776" s="10"/>
      <c r="DR2776" s="10"/>
      <c r="DS2776" s="10"/>
    </row>
    <row r="2777" spans="1:123" ht="4.05" customHeight="1" x14ac:dyDescent="0.25">
      <c r="A2777" s="75" t="s">
        <v>348</v>
      </c>
      <c r="E2777" s="111"/>
      <c r="F2777" s="112"/>
      <c r="T2777" s="25"/>
      <c r="U2777" s="25"/>
      <c r="V2777" s="25"/>
      <c r="W2777" s="25"/>
      <c r="X2777" s="25"/>
      <c r="Y2777" s="25"/>
      <c r="Z2777" s="25"/>
      <c r="AA2777" s="25"/>
      <c r="AB2777" s="14"/>
      <c r="AC2777" s="14"/>
    </row>
    <row r="2778" spans="1:123" s="5" customFormat="1" x14ac:dyDescent="0.25">
      <c r="A2778" s="75" t="s">
        <v>348</v>
      </c>
      <c r="E2778" s="6"/>
      <c r="G2778" s="8"/>
      <c r="H2778" s="8"/>
      <c r="I2778" s="8"/>
      <c r="J2778" s="8"/>
      <c r="K2778" s="6"/>
      <c r="L2778" s="76"/>
      <c r="M2778" s="76"/>
      <c r="N2778" s="10"/>
      <c r="O2778" s="10"/>
      <c r="P2778" s="70"/>
      <c r="Q2778" s="10"/>
      <c r="R2778" s="10"/>
      <c r="S2778" s="10"/>
      <c r="T2778" s="10"/>
      <c r="U2778" s="10"/>
      <c r="V2778" s="10"/>
      <c r="W2778" s="10"/>
      <c r="X2778" s="10"/>
      <c r="Y2778" s="10"/>
      <c r="Z2778" s="10"/>
      <c r="AA2778" s="10"/>
      <c r="AB2778" s="6"/>
      <c r="AC2778" s="6"/>
      <c r="AD2778" s="14"/>
      <c r="AE2778" s="14"/>
      <c r="AF2778" s="14"/>
      <c r="AG2778" s="14"/>
      <c r="AH2778" s="14"/>
      <c r="AI2778" s="14"/>
      <c r="AJ2778" s="14"/>
      <c r="AK2778" s="14"/>
      <c r="AL2778" s="14"/>
      <c r="AM2778" s="14"/>
      <c r="AN2778" s="25"/>
      <c r="AO2778" s="25"/>
      <c r="AP2778" s="25"/>
      <c r="AQ2778" s="25"/>
      <c r="AR2778" s="25"/>
      <c r="AS2778" s="25"/>
      <c r="AT2778" s="25"/>
      <c r="AU2778" s="25"/>
      <c r="AV2778" s="25"/>
      <c r="AW2778" s="25"/>
      <c r="AX2778" s="25"/>
      <c r="AY2778" s="25"/>
      <c r="AZ2778" s="10"/>
      <c r="BA2778" s="10"/>
      <c r="BB2778" s="10"/>
      <c r="BC2778" s="10"/>
      <c r="BD2778" s="10"/>
      <c r="BE2778" s="10"/>
      <c r="BF2778" s="10"/>
      <c r="BG2778" s="10"/>
      <c r="BH2778" s="10"/>
      <c r="BI2778" s="10"/>
      <c r="BJ2778" s="10"/>
      <c r="BK2778" s="10"/>
      <c r="BL2778" s="10"/>
      <c r="BM2778" s="10"/>
      <c r="BN2778" s="10"/>
      <c r="BO2778" s="10"/>
      <c r="BP2778" s="10"/>
      <c r="BQ2778" s="10"/>
      <c r="BR2778" s="10"/>
      <c r="BS2778" s="10"/>
      <c r="BT2778" s="10"/>
      <c r="BU2778" s="10"/>
      <c r="BV2778" s="10"/>
      <c r="BW2778" s="10"/>
      <c r="BX2778" s="10"/>
      <c r="BY2778" s="10"/>
      <c r="BZ2778" s="10"/>
      <c r="CA2778" s="10"/>
      <c r="CB2778" s="10"/>
      <c r="CC2778" s="10"/>
      <c r="CD2778" s="10"/>
      <c r="CE2778" s="10"/>
      <c r="CF2778" s="10"/>
      <c r="CG2778" s="10"/>
      <c r="CH2778" s="10"/>
      <c r="CI2778" s="10"/>
      <c r="CJ2778" s="10"/>
      <c r="CK2778" s="10"/>
      <c r="CL2778" s="10"/>
      <c r="CM2778" s="10"/>
      <c r="CN2778" s="10"/>
      <c r="CO2778" s="10"/>
      <c r="CP2778" s="10"/>
      <c r="CQ2778" s="10"/>
      <c r="CR2778" s="10"/>
      <c r="CS2778" s="10"/>
      <c r="CT2778" s="10"/>
      <c r="CU2778" s="10"/>
      <c r="CV2778" s="10"/>
      <c r="CW2778" s="10"/>
      <c r="CX2778" s="10"/>
      <c r="CY2778" s="10"/>
      <c r="CZ2778" s="10"/>
      <c r="DA2778" s="10"/>
      <c r="DB2778" s="10"/>
      <c r="DC2778" s="10"/>
      <c r="DD2778" s="10"/>
      <c r="DE2778" s="10"/>
      <c r="DF2778" s="10"/>
      <c r="DG2778" s="10"/>
      <c r="DH2778" s="10"/>
      <c r="DI2778" s="10"/>
      <c r="DJ2778" s="10"/>
      <c r="DK2778" s="10"/>
      <c r="DL2778" s="10"/>
      <c r="DM2778" s="10"/>
      <c r="DN2778" s="10"/>
      <c r="DO2778" s="10"/>
      <c r="DP2778" s="10"/>
      <c r="DQ2778" s="10"/>
      <c r="DR2778" s="10"/>
      <c r="DS2778" s="10"/>
    </row>
    <row r="2779" spans="1:123" ht="22.8" customHeight="1" x14ac:dyDescent="0.35">
      <c r="A2779" s="75" t="s">
        <v>348</v>
      </c>
      <c r="K2779" s="6">
        <v>7002</v>
      </c>
      <c r="L2779" s="77">
        <v>7002</v>
      </c>
      <c r="M2779" s="77"/>
      <c r="N2779" s="78" t="s">
        <v>446</v>
      </c>
      <c r="O2779" s="79"/>
      <c r="S2779" s="58"/>
      <c r="AA2779" s="58"/>
      <c r="AC2779" s="72"/>
      <c r="AK2779" s="65"/>
      <c r="AM2779" s="65"/>
      <c r="AZ2779" s="58"/>
    </row>
    <row r="2780" spans="1:123" x14ac:dyDescent="0.25">
      <c r="A2780" s="75" t="s">
        <v>348</v>
      </c>
    </row>
    <row r="2781" spans="1:123" s="86" customFormat="1" ht="15" customHeight="1" x14ac:dyDescent="0.25">
      <c r="A2781" s="75" t="s">
        <v>348</v>
      </c>
      <c r="B2781" s="80"/>
      <c r="C2781" s="80"/>
      <c r="D2781" s="80"/>
      <c r="E2781" s="81"/>
      <c r="F2781" s="82"/>
      <c r="G2781" s="81"/>
      <c r="H2781" s="81"/>
      <c r="I2781" s="81"/>
      <c r="J2781" s="81"/>
      <c r="K2781" s="81"/>
      <c r="L2781" s="83">
        <f>L2782</f>
        <v>7002</v>
      </c>
      <c r="M2781" s="84" t="s">
        <v>350</v>
      </c>
      <c r="N2781" s="84"/>
      <c r="O2781" s="84"/>
      <c r="P2781" s="84"/>
      <c r="Q2781" s="84"/>
      <c r="R2781" s="84"/>
      <c r="S2781" s="84"/>
      <c r="T2781" s="84"/>
      <c r="U2781" s="84"/>
      <c r="V2781" s="84"/>
      <c r="W2781" s="84"/>
      <c r="X2781" s="84"/>
      <c r="Y2781" s="84"/>
      <c r="Z2781" s="84"/>
      <c r="AA2781" s="84"/>
      <c r="AB2781" s="81"/>
      <c r="AC2781" s="81"/>
      <c r="AD2781" s="14"/>
      <c r="AE2781" s="14"/>
      <c r="AF2781" s="14"/>
      <c r="AG2781" s="14"/>
      <c r="AH2781" s="14"/>
      <c r="AI2781" s="14"/>
      <c r="AJ2781" s="14"/>
      <c r="AK2781" s="14"/>
      <c r="AL2781" s="14"/>
      <c r="AM2781" s="14"/>
      <c r="AN2781" s="85"/>
      <c r="AO2781" s="85"/>
      <c r="AP2781" s="85"/>
      <c r="AQ2781" s="85"/>
      <c r="AR2781" s="85"/>
      <c r="AS2781" s="85"/>
      <c r="AT2781" s="85"/>
      <c r="AU2781" s="85"/>
      <c r="AV2781" s="85"/>
      <c r="AW2781" s="85"/>
      <c r="AX2781" s="85"/>
      <c r="AY2781" s="85"/>
      <c r="AZ2781" s="84"/>
      <c r="BA2781" s="10"/>
      <c r="BB2781" s="10"/>
      <c r="BC2781" s="10"/>
      <c r="BD2781" s="10"/>
      <c r="BE2781" s="10"/>
      <c r="BF2781" s="10"/>
      <c r="BG2781" s="10"/>
      <c r="BH2781" s="10"/>
      <c r="BI2781" s="10"/>
      <c r="BJ2781" s="10"/>
      <c r="BK2781" s="10"/>
      <c r="BL2781" s="10"/>
      <c r="BM2781" s="10"/>
      <c r="BN2781" s="10"/>
      <c r="BO2781" s="10"/>
      <c r="BP2781" s="10"/>
      <c r="BQ2781" s="10"/>
      <c r="BR2781" s="10"/>
      <c r="BS2781" s="10"/>
      <c r="BT2781" s="10"/>
      <c r="BU2781" s="10"/>
      <c r="BV2781" s="10"/>
      <c r="BW2781" s="10"/>
      <c r="BX2781" s="10"/>
      <c r="BY2781" s="10"/>
      <c r="BZ2781" s="10"/>
      <c r="CA2781" s="10"/>
      <c r="CB2781" s="10"/>
      <c r="CC2781" s="10"/>
      <c r="CD2781" s="10"/>
      <c r="CE2781" s="10"/>
      <c r="CF2781" s="10"/>
      <c r="CG2781" s="10"/>
      <c r="CH2781" s="10"/>
      <c r="CI2781" s="10"/>
      <c r="CJ2781" s="10"/>
      <c r="CK2781" s="10"/>
      <c r="CL2781" s="10"/>
      <c r="CM2781" s="10"/>
      <c r="CN2781" s="10"/>
      <c r="CO2781" s="10"/>
      <c r="CP2781" s="10"/>
      <c r="CQ2781" s="10"/>
      <c r="CR2781" s="10"/>
      <c r="CS2781" s="10"/>
      <c r="CT2781" s="10"/>
      <c r="CU2781" s="10"/>
      <c r="CV2781" s="10"/>
      <c r="CW2781" s="10"/>
      <c r="CX2781" s="10"/>
      <c r="CY2781" s="10"/>
      <c r="CZ2781" s="10"/>
      <c r="DA2781" s="10"/>
      <c r="DB2781" s="10"/>
      <c r="DC2781" s="10"/>
      <c r="DD2781" s="10"/>
      <c r="DE2781" s="10"/>
      <c r="DF2781" s="10"/>
      <c r="DG2781" s="10"/>
      <c r="DH2781" s="10"/>
      <c r="DI2781" s="10"/>
      <c r="DJ2781" s="10"/>
      <c r="DK2781" s="10"/>
      <c r="DL2781" s="10"/>
      <c r="DM2781" s="10"/>
      <c r="DN2781" s="10"/>
      <c r="DO2781" s="10"/>
      <c r="DP2781" s="10"/>
      <c r="DQ2781" s="10"/>
      <c r="DR2781" s="10"/>
      <c r="DS2781" s="10"/>
    </row>
    <row r="2782" spans="1:123" s="25" customFormat="1" ht="10.95" customHeight="1" x14ac:dyDescent="0.25">
      <c r="A2782" s="87" t="s">
        <v>348</v>
      </c>
      <c r="B2782" s="88"/>
      <c r="C2782" s="88"/>
      <c r="D2782" s="88"/>
      <c r="E2782" s="89"/>
      <c r="F2782" s="90"/>
      <c r="G2782" s="13"/>
      <c r="H2782" s="13"/>
      <c r="I2782" s="13"/>
      <c r="J2782" s="13"/>
      <c r="K2782" s="14" t="s">
        <v>295</v>
      </c>
      <c r="L2782" s="91">
        <v>7002</v>
      </c>
      <c r="M2782" s="92"/>
      <c r="N2782" s="25" t="str">
        <f>TRIM("    TOTAL DAYS")</f>
        <v>TOTAL DAYS</v>
      </c>
      <c r="P2782" s="70"/>
      <c r="Q2782" s="10"/>
      <c r="R2782" s="85"/>
      <c r="S2782" s="93"/>
      <c r="T2782" s="25">
        <f>AD2782/T$6</f>
        <v>650</v>
      </c>
      <c r="V2782" s="25">
        <f>AF2782/V$6</f>
        <v>216.66666666666666</v>
      </c>
      <c r="X2782" s="25">
        <f>AH2782/X$6</f>
        <v>0</v>
      </c>
      <c r="Z2782" s="25">
        <f>AJ2782/Z$6</f>
        <v>0</v>
      </c>
      <c r="AA2782" s="93"/>
      <c r="AB2782" s="14">
        <f>AL2782/AB$6</f>
        <v>0</v>
      </c>
      <c r="AC2782" s="65"/>
      <c r="AD2782" s="14">
        <v>1950</v>
      </c>
      <c r="AE2782" s="14"/>
      <c r="AF2782" s="14">
        <v>1950</v>
      </c>
      <c r="AG2782" s="14"/>
      <c r="AH2782" s="14"/>
      <c r="AI2782" s="14"/>
      <c r="AJ2782" s="14"/>
      <c r="AK2782" s="65"/>
      <c r="AL2782" s="14"/>
      <c r="AM2782" s="65"/>
      <c r="AQ2782" s="25">
        <v>0</v>
      </c>
      <c r="AR2782" s="25">
        <v>0</v>
      </c>
      <c r="AS2782" s="25">
        <v>0</v>
      </c>
      <c r="AT2782" s="25">
        <v>0</v>
      </c>
      <c r="AU2782" s="25">
        <v>0</v>
      </c>
      <c r="AV2782" s="25">
        <v>0</v>
      </c>
      <c r="AW2782" s="25">
        <v>0</v>
      </c>
      <c r="AX2782" s="25">
        <v>0</v>
      </c>
      <c r="AY2782" s="25">
        <v>1950</v>
      </c>
      <c r="AZ2782" s="93"/>
      <c r="BA2782" s="10"/>
      <c r="BB2782" s="10"/>
      <c r="BC2782" s="10"/>
      <c r="BD2782" s="10"/>
      <c r="BE2782" s="10"/>
      <c r="BF2782" s="10"/>
      <c r="BG2782" s="10"/>
      <c r="BH2782" s="10"/>
      <c r="BI2782" s="10"/>
      <c r="BJ2782" s="10"/>
      <c r="BK2782" s="10"/>
      <c r="BL2782" s="10"/>
      <c r="BM2782" s="10"/>
      <c r="BN2782" s="10"/>
      <c r="BO2782" s="10"/>
      <c r="BP2782" s="10"/>
      <c r="BQ2782" s="10"/>
      <c r="BR2782" s="10"/>
      <c r="BS2782" s="10"/>
      <c r="BT2782" s="10"/>
      <c r="BU2782" s="10"/>
      <c r="BV2782" s="10"/>
      <c r="BW2782" s="10"/>
      <c r="BX2782" s="10"/>
      <c r="BY2782" s="10"/>
      <c r="BZ2782" s="10"/>
      <c r="CA2782" s="10"/>
      <c r="CB2782" s="10"/>
      <c r="CC2782" s="10"/>
      <c r="CD2782" s="10"/>
      <c r="CE2782" s="10"/>
      <c r="CF2782" s="10"/>
      <c r="CG2782" s="10"/>
      <c r="CH2782" s="10"/>
      <c r="CI2782" s="10"/>
      <c r="CJ2782" s="10"/>
      <c r="CK2782" s="10"/>
      <c r="CL2782" s="10"/>
      <c r="CM2782" s="10"/>
      <c r="CN2782" s="10"/>
      <c r="CO2782" s="10"/>
      <c r="CP2782" s="10"/>
      <c r="CQ2782" s="10"/>
      <c r="CR2782" s="10"/>
      <c r="CS2782" s="10"/>
      <c r="CT2782" s="10"/>
      <c r="CU2782" s="10"/>
      <c r="CV2782" s="10"/>
      <c r="CW2782" s="10"/>
      <c r="CX2782" s="10"/>
      <c r="CY2782" s="10"/>
      <c r="CZ2782" s="10"/>
      <c r="DA2782" s="10"/>
      <c r="DB2782" s="10"/>
      <c r="DC2782" s="10"/>
      <c r="DD2782" s="10"/>
      <c r="DE2782" s="10"/>
      <c r="DF2782" s="10"/>
      <c r="DG2782" s="10"/>
      <c r="DH2782" s="10"/>
      <c r="DI2782" s="10"/>
      <c r="DJ2782" s="10"/>
      <c r="DK2782" s="10"/>
      <c r="DL2782" s="10"/>
      <c r="DM2782" s="10"/>
      <c r="DN2782" s="10"/>
      <c r="DO2782" s="10"/>
      <c r="DP2782" s="10"/>
      <c r="DQ2782" s="10"/>
      <c r="DR2782" s="10"/>
      <c r="DS2782" s="10"/>
    </row>
    <row r="2783" spans="1:123" s="25" customFormat="1" ht="10.95" customHeight="1" x14ac:dyDescent="0.25">
      <c r="A2783" s="87" t="s">
        <v>348</v>
      </c>
      <c r="B2783" s="88"/>
      <c r="C2783" s="88"/>
      <c r="D2783" s="88"/>
      <c r="E2783" s="89"/>
      <c r="F2783" s="90"/>
      <c r="G2783" s="13"/>
      <c r="H2783" s="13"/>
      <c r="I2783" s="13"/>
      <c r="J2783" s="13"/>
      <c r="K2783" s="14" t="s">
        <v>299</v>
      </c>
      <c r="L2783" s="91">
        <v>7002</v>
      </c>
      <c r="M2783" s="92"/>
      <c r="N2783" s="25" t="str">
        <f>TRIM("      TOTAL ANCILLARIES")</f>
        <v>TOTAL ANCILLARIES</v>
      </c>
      <c r="P2783" s="70"/>
      <c r="Q2783" s="10"/>
      <c r="R2783" s="85"/>
      <c r="S2783" s="93"/>
      <c r="T2783" s="25">
        <f>AD2783/T$6</f>
        <v>3369.1366666666668</v>
      </c>
      <c r="V2783" s="25">
        <f>AF2783/V$6</f>
        <v>1123.0455555555554</v>
      </c>
      <c r="X2783" s="25">
        <f>AH2783/X$6</f>
        <v>0</v>
      </c>
      <c r="Z2783" s="25">
        <f>AJ2783/Z$6</f>
        <v>0</v>
      </c>
      <c r="AA2783" s="93"/>
      <c r="AB2783" s="14">
        <f>AL2783/AB$6</f>
        <v>0</v>
      </c>
      <c r="AC2783" s="65"/>
      <c r="AD2783" s="14">
        <v>10107.41</v>
      </c>
      <c r="AE2783" s="14"/>
      <c r="AF2783" s="14">
        <v>10107.41</v>
      </c>
      <c r="AG2783" s="14"/>
      <c r="AH2783" s="14"/>
      <c r="AI2783" s="14"/>
      <c r="AJ2783" s="14"/>
      <c r="AK2783" s="65"/>
      <c r="AL2783" s="14"/>
      <c r="AM2783" s="65"/>
      <c r="AQ2783" s="25">
        <v>0</v>
      </c>
      <c r="AR2783" s="25">
        <v>0</v>
      </c>
      <c r="AS2783" s="25">
        <v>0</v>
      </c>
      <c r="AT2783" s="25">
        <v>0</v>
      </c>
      <c r="AU2783" s="25">
        <v>0</v>
      </c>
      <c r="AV2783" s="25">
        <v>0</v>
      </c>
      <c r="AW2783" s="25">
        <v>0</v>
      </c>
      <c r="AX2783" s="25">
        <v>0</v>
      </c>
      <c r="AY2783" s="25">
        <v>10107.41</v>
      </c>
      <c r="AZ2783" s="93"/>
      <c r="BA2783" s="10"/>
      <c r="BB2783" s="10"/>
      <c r="BC2783" s="10"/>
      <c r="BD2783" s="10"/>
      <c r="BE2783" s="10"/>
      <c r="BF2783" s="10"/>
      <c r="BG2783" s="10"/>
      <c r="BH2783" s="10"/>
      <c r="BI2783" s="10"/>
      <c r="BJ2783" s="10"/>
      <c r="BK2783" s="10"/>
      <c r="BL2783" s="10"/>
      <c r="BM2783" s="10"/>
      <c r="BN2783" s="10"/>
      <c r="BO2783" s="10"/>
      <c r="BP2783" s="10"/>
      <c r="BQ2783" s="10"/>
      <c r="BR2783" s="10"/>
      <c r="BS2783" s="10"/>
      <c r="BT2783" s="10"/>
      <c r="BU2783" s="10"/>
      <c r="BV2783" s="10"/>
      <c r="BW2783" s="10"/>
      <c r="BX2783" s="10"/>
      <c r="BY2783" s="10"/>
      <c r="BZ2783" s="10"/>
      <c r="CA2783" s="10"/>
      <c r="CB2783" s="10"/>
      <c r="CC2783" s="10"/>
      <c r="CD2783" s="10"/>
      <c r="CE2783" s="10"/>
      <c r="CF2783" s="10"/>
      <c r="CG2783" s="10"/>
      <c r="CH2783" s="10"/>
      <c r="CI2783" s="10"/>
      <c r="CJ2783" s="10"/>
      <c r="CK2783" s="10"/>
      <c r="CL2783" s="10"/>
      <c r="CM2783" s="10"/>
      <c r="CN2783" s="10"/>
      <c r="CO2783" s="10"/>
      <c r="CP2783" s="10"/>
      <c r="CQ2783" s="10"/>
      <c r="CR2783" s="10"/>
      <c r="CS2783" s="10"/>
      <c r="CT2783" s="10"/>
      <c r="CU2783" s="10"/>
      <c r="CV2783" s="10"/>
      <c r="CW2783" s="10"/>
      <c r="CX2783" s="10"/>
      <c r="CY2783" s="10"/>
      <c r="CZ2783" s="10"/>
      <c r="DA2783" s="10"/>
      <c r="DB2783" s="10"/>
      <c r="DC2783" s="10"/>
      <c r="DD2783" s="10"/>
      <c r="DE2783" s="10"/>
      <c r="DF2783" s="10"/>
      <c r="DG2783" s="10"/>
      <c r="DH2783" s="10"/>
      <c r="DI2783" s="10"/>
      <c r="DJ2783" s="10"/>
      <c r="DK2783" s="10"/>
      <c r="DL2783" s="10"/>
      <c r="DM2783" s="10"/>
      <c r="DN2783" s="10"/>
      <c r="DO2783" s="10"/>
      <c r="DP2783" s="10"/>
      <c r="DQ2783" s="10"/>
      <c r="DR2783" s="10"/>
      <c r="DS2783" s="10"/>
    </row>
    <row r="2784" spans="1:123" s="25" customFormat="1" ht="10.95" customHeight="1" x14ac:dyDescent="0.25">
      <c r="A2784" s="87" t="s">
        <v>348</v>
      </c>
      <c r="B2784" s="88"/>
      <c r="C2784" s="88"/>
      <c r="D2784" s="88"/>
      <c r="E2784" s="89"/>
      <c r="F2784" s="90"/>
      <c r="G2784" s="13"/>
      <c r="H2784" s="13"/>
      <c r="I2784" s="13"/>
      <c r="J2784" s="13"/>
      <c r="K2784" s="14" t="s">
        <v>301</v>
      </c>
      <c r="L2784" s="91">
        <v>7002</v>
      </c>
      <c r="M2784" s="92"/>
      <c r="N2784" s="25" t="str">
        <f>TRIM("TOTAL REVENUE")</f>
        <v>TOTAL REVENUE</v>
      </c>
      <c r="P2784" s="70"/>
      <c r="Q2784" s="10"/>
      <c r="R2784" s="85"/>
      <c r="S2784" s="93"/>
      <c r="T2784" s="25">
        <f>AD2784/T$6</f>
        <v>202811.34666666668</v>
      </c>
      <c r="V2784" s="25">
        <f>AF2784/V$6</f>
        <v>67603.782222222231</v>
      </c>
      <c r="X2784" s="25">
        <f>AH2784/X$6</f>
        <v>0</v>
      </c>
      <c r="Z2784" s="25">
        <f>AJ2784/Z$6</f>
        <v>0</v>
      </c>
      <c r="AA2784" s="93"/>
      <c r="AB2784" s="14">
        <f>AL2784/AB$6</f>
        <v>0</v>
      </c>
      <c r="AC2784" s="65"/>
      <c r="AD2784" s="14">
        <v>608434.04</v>
      </c>
      <c r="AE2784" s="14"/>
      <c r="AF2784" s="14">
        <v>608434.04</v>
      </c>
      <c r="AG2784" s="14"/>
      <c r="AH2784" s="14"/>
      <c r="AI2784" s="14"/>
      <c r="AJ2784" s="14"/>
      <c r="AK2784" s="65"/>
      <c r="AL2784" s="14"/>
      <c r="AM2784" s="65"/>
      <c r="AQ2784" s="25">
        <v>0</v>
      </c>
      <c r="AR2784" s="25">
        <v>0</v>
      </c>
      <c r="AS2784" s="25">
        <v>0</v>
      </c>
      <c r="AT2784" s="25">
        <v>0</v>
      </c>
      <c r="AU2784" s="25">
        <v>0</v>
      </c>
      <c r="AV2784" s="25">
        <v>0</v>
      </c>
      <c r="AW2784" s="25">
        <v>0</v>
      </c>
      <c r="AX2784" s="25">
        <v>0</v>
      </c>
      <c r="AY2784" s="25">
        <v>608434.04</v>
      </c>
      <c r="AZ2784" s="93"/>
      <c r="BA2784" s="10"/>
      <c r="BB2784" s="10"/>
      <c r="BC2784" s="10"/>
      <c r="BD2784" s="10"/>
      <c r="BE2784" s="10"/>
      <c r="BF2784" s="10"/>
      <c r="BG2784" s="10"/>
      <c r="BH2784" s="10"/>
      <c r="BI2784" s="10"/>
      <c r="BJ2784" s="10"/>
      <c r="BK2784" s="10"/>
      <c r="BL2784" s="10"/>
      <c r="BM2784" s="10"/>
      <c r="BN2784" s="10"/>
      <c r="BO2784" s="10"/>
      <c r="BP2784" s="10"/>
      <c r="BQ2784" s="10"/>
      <c r="BR2784" s="10"/>
      <c r="BS2784" s="10"/>
      <c r="BT2784" s="10"/>
      <c r="BU2784" s="10"/>
      <c r="BV2784" s="10"/>
      <c r="BW2784" s="10"/>
      <c r="BX2784" s="10"/>
      <c r="BY2784" s="10"/>
      <c r="BZ2784" s="10"/>
      <c r="CA2784" s="10"/>
      <c r="CB2784" s="10"/>
      <c r="CC2784" s="10"/>
      <c r="CD2784" s="10"/>
      <c r="CE2784" s="10"/>
      <c r="CF2784" s="10"/>
      <c r="CG2784" s="10"/>
      <c r="CH2784" s="10"/>
      <c r="CI2784" s="10"/>
      <c r="CJ2784" s="10"/>
      <c r="CK2784" s="10"/>
      <c r="CL2784" s="10"/>
      <c r="CM2784" s="10"/>
      <c r="CN2784" s="10"/>
      <c r="CO2784" s="10"/>
      <c r="CP2784" s="10"/>
      <c r="CQ2784" s="10"/>
      <c r="CR2784" s="10"/>
      <c r="CS2784" s="10"/>
      <c r="CT2784" s="10"/>
      <c r="CU2784" s="10"/>
      <c r="CV2784" s="10"/>
      <c r="CW2784" s="10"/>
      <c r="CX2784" s="10"/>
      <c r="CY2784" s="10"/>
      <c r="CZ2784" s="10"/>
      <c r="DA2784" s="10"/>
      <c r="DB2784" s="10"/>
      <c r="DC2784" s="10"/>
      <c r="DD2784" s="10"/>
      <c r="DE2784" s="10"/>
      <c r="DF2784" s="10"/>
      <c r="DG2784" s="10"/>
      <c r="DH2784" s="10"/>
      <c r="DI2784" s="10"/>
      <c r="DJ2784" s="10"/>
      <c r="DK2784" s="10"/>
      <c r="DL2784" s="10"/>
      <c r="DM2784" s="10"/>
      <c r="DN2784" s="10"/>
      <c r="DO2784" s="10"/>
      <c r="DP2784" s="10"/>
      <c r="DQ2784" s="10"/>
      <c r="DR2784" s="10"/>
      <c r="DS2784" s="10"/>
    </row>
    <row r="2785" spans="1:123" s="25" customFormat="1" ht="10.95" customHeight="1" x14ac:dyDescent="0.25">
      <c r="A2785" s="87" t="s">
        <v>348</v>
      </c>
      <c r="B2785" s="88"/>
      <c r="C2785" s="88"/>
      <c r="D2785" s="88"/>
      <c r="E2785" s="89"/>
      <c r="F2785" s="90"/>
      <c r="G2785" s="13"/>
      <c r="H2785" s="13"/>
      <c r="I2785" s="13"/>
      <c r="J2785" s="13"/>
      <c r="K2785" s="14" t="s">
        <v>303</v>
      </c>
      <c r="L2785" s="91">
        <v>7002</v>
      </c>
      <c r="M2785" s="92"/>
      <c r="N2785" s="25" t="str">
        <f>TRIM("      TOTAL EMPLOYEE WAGES")</f>
        <v>TOTAL EMPLOYEE WAGES</v>
      </c>
      <c r="P2785" s="70"/>
      <c r="Q2785" s="10"/>
      <c r="R2785" s="85"/>
      <c r="S2785" s="93"/>
      <c r="T2785" s="25">
        <f>AD2785/T$6</f>
        <v>112813.71</v>
      </c>
      <c r="V2785" s="25">
        <f>AF2785/V$6</f>
        <v>37604.57</v>
      </c>
      <c r="X2785" s="25">
        <f>AH2785/X$6</f>
        <v>0</v>
      </c>
      <c r="Z2785" s="25">
        <f>AJ2785/Z$6</f>
        <v>0</v>
      </c>
      <c r="AA2785" s="93"/>
      <c r="AB2785" s="14">
        <f>AL2785/AB$6</f>
        <v>0</v>
      </c>
      <c r="AC2785" s="65"/>
      <c r="AD2785" s="14">
        <v>338441.13</v>
      </c>
      <c r="AE2785" s="14"/>
      <c r="AF2785" s="14">
        <v>338441.13</v>
      </c>
      <c r="AG2785" s="14"/>
      <c r="AH2785" s="14"/>
      <c r="AI2785" s="14"/>
      <c r="AJ2785" s="14"/>
      <c r="AK2785" s="65"/>
      <c r="AL2785" s="14"/>
      <c r="AM2785" s="65"/>
      <c r="AQ2785" s="25">
        <v>0</v>
      </c>
      <c r="AR2785" s="25">
        <v>0</v>
      </c>
      <c r="AS2785" s="25">
        <v>0</v>
      </c>
      <c r="AT2785" s="25">
        <v>0</v>
      </c>
      <c r="AU2785" s="25">
        <v>0</v>
      </c>
      <c r="AV2785" s="25">
        <v>0</v>
      </c>
      <c r="AW2785" s="25">
        <v>0</v>
      </c>
      <c r="AX2785" s="25">
        <v>0</v>
      </c>
      <c r="AY2785" s="25">
        <v>338441.13</v>
      </c>
      <c r="AZ2785" s="93"/>
      <c r="BA2785" s="10"/>
      <c r="BB2785" s="10"/>
      <c r="BC2785" s="10"/>
      <c r="BD2785" s="10"/>
      <c r="BE2785" s="10"/>
      <c r="BF2785" s="10"/>
      <c r="BG2785" s="10"/>
      <c r="BH2785" s="10"/>
      <c r="BI2785" s="10"/>
      <c r="BJ2785" s="10"/>
      <c r="BK2785" s="10"/>
      <c r="BL2785" s="10"/>
      <c r="BM2785" s="10"/>
      <c r="BN2785" s="10"/>
      <c r="BO2785" s="10"/>
      <c r="BP2785" s="10"/>
      <c r="BQ2785" s="10"/>
      <c r="BR2785" s="10"/>
      <c r="BS2785" s="10"/>
      <c r="BT2785" s="10"/>
      <c r="BU2785" s="10"/>
      <c r="BV2785" s="10"/>
      <c r="BW2785" s="10"/>
      <c r="BX2785" s="10"/>
      <c r="BY2785" s="10"/>
      <c r="BZ2785" s="10"/>
      <c r="CA2785" s="10"/>
      <c r="CB2785" s="10"/>
      <c r="CC2785" s="10"/>
      <c r="CD2785" s="10"/>
      <c r="CE2785" s="10"/>
      <c r="CF2785" s="10"/>
      <c r="CG2785" s="10"/>
      <c r="CH2785" s="10"/>
      <c r="CI2785" s="10"/>
      <c r="CJ2785" s="10"/>
      <c r="CK2785" s="10"/>
      <c r="CL2785" s="10"/>
      <c r="CM2785" s="10"/>
      <c r="CN2785" s="10"/>
      <c r="CO2785" s="10"/>
      <c r="CP2785" s="10"/>
      <c r="CQ2785" s="10"/>
      <c r="CR2785" s="10"/>
      <c r="CS2785" s="10"/>
      <c r="CT2785" s="10"/>
      <c r="CU2785" s="10"/>
      <c r="CV2785" s="10"/>
      <c r="CW2785" s="10"/>
      <c r="CX2785" s="10"/>
      <c r="CY2785" s="10"/>
      <c r="CZ2785" s="10"/>
      <c r="DA2785" s="10"/>
      <c r="DB2785" s="10"/>
      <c r="DC2785" s="10"/>
      <c r="DD2785" s="10"/>
      <c r="DE2785" s="10"/>
      <c r="DF2785" s="10"/>
      <c r="DG2785" s="10"/>
      <c r="DH2785" s="10"/>
      <c r="DI2785" s="10"/>
      <c r="DJ2785" s="10"/>
      <c r="DK2785" s="10"/>
      <c r="DL2785" s="10"/>
      <c r="DM2785" s="10"/>
      <c r="DN2785" s="10"/>
      <c r="DO2785" s="10"/>
      <c r="DP2785" s="10"/>
      <c r="DQ2785" s="10"/>
      <c r="DR2785" s="10"/>
      <c r="DS2785" s="10"/>
    </row>
    <row r="2786" spans="1:123" s="25" customFormat="1" ht="10.95" customHeight="1" x14ac:dyDescent="0.25">
      <c r="A2786" s="87" t="s">
        <v>348</v>
      </c>
      <c r="B2786" s="88"/>
      <c r="C2786" s="88"/>
      <c r="D2786" s="88"/>
      <c r="E2786" s="89"/>
      <c r="F2786" s="90"/>
      <c r="G2786" s="13"/>
      <c r="H2786" s="13"/>
      <c r="I2786" s="13"/>
      <c r="J2786" s="13"/>
      <c r="K2786" s="14" t="s">
        <v>305</v>
      </c>
      <c r="L2786" s="91">
        <v>7002</v>
      </c>
      <c r="M2786" s="92"/>
      <c r="N2786" s="25" t="str">
        <f>TRIM("TOTAL COMPENSATION")</f>
        <v>TOTAL COMPENSATION</v>
      </c>
      <c r="P2786" s="70"/>
      <c r="Q2786" s="10"/>
      <c r="R2786" s="85"/>
      <c r="S2786" s="93"/>
      <c r="T2786" s="25">
        <f>AD2786/T$6</f>
        <v>93858.366666666654</v>
      </c>
      <c r="V2786" s="25">
        <f>AF2786/V$6</f>
        <v>31286.12222222222</v>
      </c>
      <c r="X2786" s="25">
        <f>AH2786/X$6</f>
        <v>0</v>
      </c>
      <c r="Z2786" s="25">
        <f>AJ2786/Z$6</f>
        <v>0</v>
      </c>
      <c r="AA2786" s="93"/>
      <c r="AB2786" s="14">
        <f>AL2786/AB$6</f>
        <v>0</v>
      </c>
      <c r="AC2786" s="65"/>
      <c r="AD2786" s="14">
        <v>281575.09999999998</v>
      </c>
      <c r="AE2786" s="14"/>
      <c r="AF2786" s="14">
        <v>281575.09999999998</v>
      </c>
      <c r="AG2786" s="14"/>
      <c r="AH2786" s="14"/>
      <c r="AI2786" s="14"/>
      <c r="AJ2786" s="14"/>
      <c r="AK2786" s="65"/>
      <c r="AL2786" s="14"/>
      <c r="AM2786" s="65"/>
      <c r="AQ2786" s="25">
        <v>0</v>
      </c>
      <c r="AR2786" s="25">
        <v>0</v>
      </c>
      <c r="AS2786" s="25">
        <v>0</v>
      </c>
      <c r="AT2786" s="25">
        <v>0</v>
      </c>
      <c r="AU2786" s="25">
        <v>0</v>
      </c>
      <c r="AV2786" s="25">
        <v>0</v>
      </c>
      <c r="AW2786" s="25">
        <v>0</v>
      </c>
      <c r="AX2786" s="25">
        <v>0</v>
      </c>
      <c r="AY2786" s="25">
        <v>281575.09999999998</v>
      </c>
      <c r="AZ2786" s="93"/>
      <c r="BA2786" s="10"/>
      <c r="BB2786" s="10"/>
      <c r="BC2786" s="10"/>
      <c r="BD2786" s="10"/>
      <c r="BE2786" s="10"/>
      <c r="BF2786" s="10"/>
      <c r="BG2786" s="10"/>
      <c r="BH2786" s="10"/>
      <c r="BI2786" s="10"/>
      <c r="BJ2786" s="10"/>
      <c r="BK2786" s="10"/>
      <c r="BL2786" s="10"/>
      <c r="BM2786" s="10"/>
      <c r="BN2786" s="10"/>
      <c r="BO2786" s="10"/>
      <c r="BP2786" s="10"/>
      <c r="BQ2786" s="10"/>
      <c r="BR2786" s="10"/>
      <c r="BS2786" s="10"/>
      <c r="BT2786" s="10"/>
      <c r="BU2786" s="10"/>
      <c r="BV2786" s="10"/>
      <c r="BW2786" s="10"/>
      <c r="BX2786" s="10"/>
      <c r="BY2786" s="10"/>
      <c r="BZ2786" s="10"/>
      <c r="CA2786" s="10"/>
      <c r="CB2786" s="10"/>
      <c r="CC2786" s="10"/>
      <c r="CD2786" s="10"/>
      <c r="CE2786" s="10"/>
      <c r="CF2786" s="10"/>
      <c r="CG2786" s="10"/>
      <c r="CH2786" s="10"/>
      <c r="CI2786" s="10"/>
      <c r="CJ2786" s="10"/>
      <c r="CK2786" s="10"/>
      <c r="CL2786" s="10"/>
      <c r="CM2786" s="10"/>
      <c r="CN2786" s="10"/>
      <c r="CO2786" s="10"/>
      <c r="CP2786" s="10"/>
      <c r="CQ2786" s="10"/>
      <c r="CR2786" s="10"/>
      <c r="CS2786" s="10"/>
      <c r="CT2786" s="10"/>
      <c r="CU2786" s="10"/>
      <c r="CV2786" s="10"/>
      <c r="CW2786" s="10"/>
      <c r="CX2786" s="10"/>
      <c r="CY2786" s="10"/>
      <c r="CZ2786" s="10"/>
      <c r="DA2786" s="10"/>
      <c r="DB2786" s="10"/>
      <c r="DC2786" s="10"/>
      <c r="DD2786" s="10"/>
      <c r="DE2786" s="10"/>
      <c r="DF2786" s="10"/>
      <c r="DG2786" s="10"/>
      <c r="DH2786" s="10"/>
      <c r="DI2786" s="10"/>
      <c r="DJ2786" s="10"/>
      <c r="DK2786" s="10"/>
      <c r="DL2786" s="10"/>
      <c r="DM2786" s="10"/>
      <c r="DN2786" s="10"/>
      <c r="DO2786" s="10"/>
      <c r="DP2786" s="10"/>
      <c r="DQ2786" s="10"/>
      <c r="DR2786" s="10"/>
      <c r="DS2786" s="10"/>
    </row>
    <row r="2787" spans="1:123" x14ac:dyDescent="0.25">
      <c r="A2787" s="75" t="s">
        <v>348</v>
      </c>
      <c r="L2787" s="94"/>
    </row>
    <row r="2788" spans="1:123" s="86" customFormat="1" ht="15" customHeight="1" x14ac:dyDescent="0.25">
      <c r="A2788" s="75" t="s">
        <v>348</v>
      </c>
      <c r="B2788" s="80"/>
      <c r="C2788" s="80"/>
      <c r="D2788" s="80"/>
      <c r="E2788" s="81"/>
      <c r="F2788" s="82"/>
      <c r="G2788" s="81"/>
      <c r="H2788" s="81"/>
      <c r="I2788" s="81"/>
      <c r="J2788" s="81"/>
      <c r="K2788" s="81"/>
      <c r="L2788" s="83">
        <f>L2789</f>
        <v>7002</v>
      </c>
      <c r="M2788" s="84" t="s">
        <v>351</v>
      </c>
      <c r="N2788" s="84"/>
      <c r="O2788" s="84"/>
      <c r="P2788" s="84"/>
      <c r="Q2788" s="84"/>
      <c r="R2788" s="84"/>
      <c r="S2788" s="84"/>
      <c r="T2788" s="84"/>
      <c r="U2788" s="84"/>
      <c r="V2788" s="84"/>
      <c r="W2788" s="84"/>
      <c r="X2788" s="84"/>
      <c r="Y2788" s="84"/>
      <c r="Z2788" s="84"/>
      <c r="AA2788" s="84"/>
      <c r="AB2788" s="81"/>
      <c r="AC2788" s="81"/>
      <c r="AD2788" s="14"/>
      <c r="AE2788" s="14"/>
      <c r="AF2788" s="14"/>
      <c r="AG2788" s="14"/>
      <c r="AH2788" s="14"/>
      <c r="AI2788" s="14"/>
      <c r="AJ2788" s="14"/>
      <c r="AK2788" s="14"/>
      <c r="AL2788" s="14"/>
      <c r="AM2788" s="14"/>
      <c r="AN2788" s="85"/>
      <c r="AO2788" s="85"/>
      <c r="AP2788" s="85"/>
      <c r="AQ2788" s="85"/>
      <c r="AR2788" s="85"/>
      <c r="AS2788" s="85"/>
      <c r="AT2788" s="85"/>
      <c r="AU2788" s="85"/>
      <c r="AV2788" s="85"/>
      <c r="AW2788" s="85"/>
      <c r="AX2788" s="85"/>
      <c r="AY2788" s="85"/>
      <c r="AZ2788" s="84"/>
      <c r="BA2788" s="10"/>
      <c r="BB2788" s="10"/>
      <c r="BC2788" s="10"/>
      <c r="BD2788" s="10"/>
      <c r="BE2788" s="10"/>
      <c r="BF2788" s="10"/>
      <c r="BG2788" s="10"/>
      <c r="BH2788" s="10"/>
      <c r="BI2788" s="10"/>
      <c r="BJ2788" s="10"/>
      <c r="BK2788" s="10"/>
      <c r="BL2788" s="10"/>
      <c r="BM2788" s="10"/>
      <c r="BN2788" s="10"/>
      <c r="BO2788" s="10"/>
      <c r="BP2788" s="10"/>
      <c r="BQ2788" s="10"/>
      <c r="BR2788" s="10"/>
      <c r="BS2788" s="10"/>
      <c r="BT2788" s="10"/>
      <c r="BU2788" s="10"/>
      <c r="BV2788" s="10"/>
      <c r="BW2788" s="10"/>
      <c r="BX2788" s="10"/>
      <c r="BY2788" s="10"/>
      <c r="BZ2788" s="10"/>
      <c r="CA2788" s="10"/>
      <c r="CB2788" s="10"/>
      <c r="CC2788" s="10"/>
      <c r="CD2788" s="10"/>
      <c r="CE2788" s="10"/>
      <c r="CF2788" s="10"/>
      <c r="CG2788" s="10"/>
      <c r="CH2788" s="10"/>
      <c r="CI2788" s="10"/>
      <c r="CJ2788" s="10"/>
      <c r="CK2788" s="10"/>
      <c r="CL2788" s="10"/>
      <c r="CM2788" s="10"/>
      <c r="CN2788" s="10"/>
      <c r="CO2788" s="10"/>
      <c r="CP2788" s="10"/>
      <c r="CQ2788" s="10"/>
      <c r="CR2788" s="10"/>
      <c r="CS2788" s="10"/>
      <c r="CT2788" s="10"/>
      <c r="CU2788" s="10"/>
      <c r="CV2788" s="10"/>
      <c r="CW2788" s="10"/>
      <c r="CX2788" s="10"/>
      <c r="CY2788" s="10"/>
      <c r="CZ2788" s="10"/>
      <c r="DA2788" s="10"/>
      <c r="DB2788" s="10"/>
      <c r="DC2788" s="10"/>
      <c r="DD2788" s="10"/>
      <c r="DE2788" s="10"/>
      <c r="DF2788" s="10"/>
      <c r="DG2788" s="10"/>
      <c r="DH2788" s="10"/>
      <c r="DI2788" s="10"/>
      <c r="DJ2788" s="10"/>
      <c r="DK2788" s="10"/>
      <c r="DL2788" s="10"/>
      <c r="DM2788" s="10"/>
      <c r="DN2788" s="10"/>
      <c r="DO2788" s="10"/>
      <c r="DP2788" s="10"/>
      <c r="DQ2788" s="10"/>
      <c r="DR2788" s="10"/>
      <c r="DS2788" s="10"/>
    </row>
    <row r="2789" spans="1:123" s="101" customFormat="1" ht="10.95" customHeight="1" x14ac:dyDescent="0.25">
      <c r="A2789" s="75" t="s">
        <v>348</v>
      </c>
      <c r="B2789" s="95" t="str">
        <f t="shared" ref="B2789" si="782">IF(E2789&gt;0,"Bud02 " &amp; C2789 &amp;","&amp;D2789&amp;",'"&amp;E2789&amp;"',"&amp;1*R2789)</f>
        <v>Bud02 2020,7002,'xpr003',0</v>
      </c>
      <c r="C2789" s="96">
        <f t="shared" ref="C2789" si="783">$E$5</f>
        <v>2020</v>
      </c>
      <c r="D2789" s="96">
        <v>7002</v>
      </c>
      <c r="E2789" s="97" t="str">
        <f>K2789</f>
        <v>xpr003</v>
      </c>
      <c r="F2789" s="90"/>
      <c r="G2789" s="98">
        <f>IF(""="",1,SUBSTITUTE(SUBSTITUTE("","xxp","xpp"),"xppm13","xppm08"))</f>
        <v>1</v>
      </c>
      <c r="H2789" s="98">
        <f>IF(""="",1,"")</f>
        <v>1</v>
      </c>
      <c r="I2789" s="98">
        <f>IF(""="",1,IF(LEFT("",1)&lt;&gt;"E","",1))</f>
        <v>1</v>
      </c>
      <c r="J2789" s="98">
        <f>IF(""="",1,IF(LEFT("",1)="E","",1))</f>
        <v>1</v>
      </c>
      <c r="K2789" s="99" t="s">
        <v>352</v>
      </c>
      <c r="L2789" s="91">
        <v>7002</v>
      </c>
      <c r="M2789" s="100" t="str">
        <f>IF(LEFT($G2789,4)="xppm","*","")</f>
        <v/>
      </c>
      <c r="N2789" s="101" t="str">
        <f>UPPER(TRIM("        NON_PRODUCTIVE RATE (NON-EXEMPT)"))</f>
        <v>NON_PRODUCTIVE RATE (NON-EXEMPT)</v>
      </c>
      <c r="P2789" s="102"/>
      <c r="R2789" s="103">
        <f>IFERROR(IF(1*AB2789&gt;0,AB2789,Z2789),Z2789)</f>
        <v>0</v>
      </c>
      <c r="S2789" s="104"/>
      <c r="T2789" s="105">
        <f>IFERROR(IF(LEFT($G2789,4)="xppm",AD2789/VLOOKUP($G2789,$K$11:$Z$28,T$1,0),IF(LEFT($J2789,1)="E",AD2789/VLOOKUP($J2789,$K$11:$Z$28,T$1,0),AD2789/T$6)),"")</f>
        <v>0</v>
      </c>
      <c r="U2789" s="105"/>
      <c r="V2789" s="105">
        <f>IFERROR(IF(LEFT($G2789,4)="xppm",AF2789/VLOOKUP($G2789,$K$11:$Z$28,V$1,0),IF(LEFT($J2789,1)="E",AF2789/VLOOKUP($J2789,$K$11:$Z$28,V$1,0),AF2789/V$6)),"")</f>
        <v>0</v>
      </c>
      <c r="W2789" s="105"/>
      <c r="X2789" s="105">
        <f>IFERROR(IF(LEFT($G2789,4)="xppm",AH2789/VLOOKUP($G2789,$K$11:$Z$28,X$1,0),IF(LEFT($J2789,1)="E",AH2789/VLOOKUP($J2789,$K$11:$Z$28,X$1,0),AH2789/X$6)),"")</f>
        <v>0</v>
      </c>
      <c r="Y2789" s="105"/>
      <c r="Z2789" s="105">
        <f>IFERROR(IF(LEFT($G2789,4)="xppm",AJ2789/VLOOKUP($G2789,$K$11:$Z$28,Z$1,0),IF(LEFT($J2789,1)="E",AJ2789/VLOOKUP($J2789,$K$11:$Z$28,Z$1,0),AJ2789/Z$6)),"")</f>
        <v>0</v>
      </c>
      <c r="AA2789" s="104"/>
      <c r="AB2789" s="106">
        <f>IFERROR(IF(LEFT($G2789,4)="xppm",AL2789/VLOOKUP($G2789,$K$11:$Z$28,AB$1,0),IF(LEFT($J2789,1)="E",AL2789/VLOOKUP($J2789,$K$11:$AB$28,AB$1,0),AL2789/AB$6)),"")</f>
        <v>0</v>
      </c>
      <c r="AC2789" s="107"/>
      <c r="AD2789" s="106"/>
      <c r="AE2789" s="106"/>
      <c r="AF2789" s="106"/>
      <c r="AG2789" s="106"/>
      <c r="AH2789" s="106"/>
      <c r="AI2789" s="106"/>
      <c r="AJ2789" s="106"/>
      <c r="AK2789" s="107"/>
      <c r="AL2789" s="106"/>
      <c r="AM2789" s="107"/>
      <c r="AN2789" s="105"/>
      <c r="AO2789" s="105"/>
      <c r="AP2789" s="105"/>
      <c r="AQ2789" s="105"/>
      <c r="AR2789" s="105"/>
      <c r="AS2789" s="105"/>
      <c r="AT2789" s="105"/>
      <c r="AU2789" s="105"/>
      <c r="AV2789" s="105"/>
      <c r="AW2789" s="105"/>
      <c r="AX2789" s="105"/>
      <c r="AY2789" s="105"/>
      <c r="AZ2789" s="108"/>
      <c r="BA2789" s="10"/>
      <c r="BB2789" s="10"/>
      <c r="BC2789" s="10"/>
      <c r="BD2789" s="10"/>
      <c r="BE2789" s="10"/>
      <c r="BF2789" s="10"/>
      <c r="BG2789" s="10"/>
      <c r="BH2789" s="10"/>
      <c r="BI2789" s="10"/>
      <c r="BJ2789" s="10"/>
      <c r="BK2789" s="10"/>
      <c r="BL2789" s="10"/>
      <c r="BM2789" s="10"/>
      <c r="BN2789" s="10"/>
      <c r="BO2789" s="10"/>
      <c r="BP2789" s="10"/>
      <c r="BQ2789" s="10"/>
      <c r="BR2789" s="10"/>
      <c r="BS2789" s="10"/>
      <c r="BT2789" s="10"/>
      <c r="BU2789" s="10"/>
      <c r="BV2789" s="10"/>
      <c r="BW2789" s="10"/>
      <c r="BX2789" s="10"/>
      <c r="BY2789" s="10"/>
      <c r="BZ2789" s="10"/>
      <c r="CA2789" s="10"/>
      <c r="CB2789" s="10"/>
      <c r="CC2789" s="10"/>
      <c r="CD2789" s="10"/>
      <c r="CE2789" s="10"/>
      <c r="CF2789" s="10"/>
      <c r="CG2789" s="10"/>
      <c r="CH2789" s="10"/>
      <c r="CI2789" s="10"/>
      <c r="CJ2789" s="10"/>
      <c r="CK2789" s="10"/>
      <c r="CL2789" s="10"/>
      <c r="CM2789" s="10"/>
      <c r="CN2789" s="10"/>
      <c r="CO2789" s="10"/>
      <c r="CP2789" s="10"/>
      <c r="CQ2789" s="10"/>
      <c r="CR2789" s="10"/>
      <c r="CS2789" s="10"/>
      <c r="CT2789" s="10"/>
      <c r="CU2789" s="10"/>
      <c r="CV2789" s="10"/>
      <c r="CW2789" s="10"/>
      <c r="CX2789" s="10"/>
      <c r="CY2789" s="10"/>
      <c r="CZ2789" s="10"/>
      <c r="DA2789" s="10"/>
      <c r="DB2789" s="10"/>
      <c r="DC2789" s="10"/>
      <c r="DD2789" s="10"/>
      <c r="DE2789" s="10"/>
      <c r="DF2789" s="10"/>
      <c r="DG2789" s="10"/>
      <c r="DH2789" s="10"/>
      <c r="DI2789" s="10"/>
      <c r="DJ2789" s="10"/>
      <c r="DK2789" s="10"/>
      <c r="DL2789" s="10"/>
      <c r="DM2789" s="10"/>
      <c r="DN2789" s="10"/>
      <c r="DO2789" s="10"/>
      <c r="DP2789" s="10"/>
      <c r="DQ2789" s="10"/>
      <c r="DR2789" s="10"/>
      <c r="DS2789" s="10"/>
    </row>
    <row r="2790" spans="1:123" s="101" customFormat="1" ht="10.95" customHeight="1" x14ac:dyDescent="0.25">
      <c r="A2790" s="75" t="s">
        <v>348</v>
      </c>
      <c r="B2790" s="95" t="str">
        <f>IF(E2790&gt;0,"Bud02 " &amp; C2790 &amp;","&amp;D2790&amp;",'"&amp;E2790&amp;"',"&amp;1*R2790)</f>
        <v>Bud02 2020,7002,'xpr007',0</v>
      </c>
      <c r="C2790" s="96">
        <f>$E$5</f>
        <v>2020</v>
      </c>
      <c r="D2790" s="96">
        <v>7002</v>
      </c>
      <c r="E2790" s="97" t="str">
        <f>K2790</f>
        <v>xpr007</v>
      </c>
      <c r="F2790" s="90"/>
      <c r="G2790" s="98">
        <f>IF(""="",1,SUBSTITUTE(SUBSTITUTE("","xxp","xpp"),"xppm13","xppm08"))</f>
        <v>1</v>
      </c>
      <c r="H2790" s="98">
        <f>IF(""="",1,"")</f>
        <v>1</v>
      </c>
      <c r="I2790" s="98">
        <f>IF(""="",1,IF(LEFT("",1)&lt;&gt;"E","",1))</f>
        <v>1</v>
      </c>
      <c r="J2790" s="98">
        <f>IF(""="",1,IF(LEFT("",1)="E","",1))</f>
        <v>1</v>
      </c>
      <c r="K2790" s="99" t="s">
        <v>353</v>
      </c>
      <c r="L2790" s="91">
        <v>7002</v>
      </c>
      <c r="M2790" s="100" t="str">
        <f>IF(LEFT($G2790,4)="xppm","*","")</f>
        <v/>
      </c>
      <c r="N2790" s="101" t="str">
        <f>UPPER(TRIM("        NON_PRODUCTIVE RATE (EXEMPT)"))</f>
        <v>NON_PRODUCTIVE RATE (EXEMPT)</v>
      </c>
      <c r="P2790" s="102"/>
      <c r="R2790" s="103">
        <f>IFERROR(IF(1*AB2790&gt;0,AB2790,Z2790),Z2790)</f>
        <v>0</v>
      </c>
      <c r="S2790" s="104"/>
      <c r="T2790" s="105">
        <f>IFERROR(IF(LEFT($G2790,4)="xppm",AD2790/VLOOKUP($G2790,$K$11:$Z$28,T$1,0),IF(LEFT($J2790,1)="E",AD2790/VLOOKUP($J2790,$K$11:$Z$28,T$1,0),AD2790/T$6)),"")</f>
        <v>0</v>
      </c>
      <c r="U2790" s="105"/>
      <c r="V2790" s="105">
        <f>IFERROR(IF(LEFT($G2790,4)="xppm",AF2790/VLOOKUP($G2790,$K$11:$Z$28,V$1,0),IF(LEFT($J2790,1)="E",AF2790/VLOOKUP($J2790,$K$11:$Z$28,V$1,0),AF2790/V$6)),"")</f>
        <v>0</v>
      </c>
      <c r="W2790" s="105"/>
      <c r="X2790" s="105">
        <f>IFERROR(IF(LEFT($G2790,4)="xppm",AH2790/VLOOKUP($G2790,$K$11:$Z$28,X$1,0),IF(LEFT($J2790,1)="E",AH2790/VLOOKUP($J2790,$K$11:$Z$28,X$1,0),AH2790/X$6)),"")</f>
        <v>0</v>
      </c>
      <c r="Y2790" s="105"/>
      <c r="Z2790" s="105">
        <f>IFERROR(IF(LEFT($G2790,4)="xppm",AJ2790/VLOOKUP($G2790,$K$11:$Z$28,Z$1,0),IF(LEFT($J2790,1)="E",AJ2790/VLOOKUP($J2790,$K$11:$Z$28,Z$1,0),AJ2790/Z$6)),"")</f>
        <v>0</v>
      </c>
      <c r="AA2790" s="104"/>
      <c r="AB2790" s="106">
        <f>IFERROR(IF(LEFT($G2790,4)="xppm",AL2790/VLOOKUP($G2790,$K$11:$Z$28,AB$1,0),IF(LEFT($J2790,1)="E",AL2790/VLOOKUP($J2790,$K$11:$AB$28,AB$1,0),AL2790/AB$6)),"")</f>
        <v>0</v>
      </c>
      <c r="AC2790" s="107"/>
      <c r="AD2790" s="106"/>
      <c r="AE2790" s="106"/>
      <c r="AF2790" s="106"/>
      <c r="AG2790" s="106"/>
      <c r="AH2790" s="106"/>
      <c r="AI2790" s="106"/>
      <c r="AJ2790" s="106"/>
      <c r="AK2790" s="107"/>
      <c r="AL2790" s="106"/>
      <c r="AM2790" s="107"/>
      <c r="AN2790" s="105"/>
      <c r="AO2790" s="105"/>
      <c r="AP2790" s="105"/>
      <c r="AQ2790" s="105"/>
      <c r="AR2790" s="105"/>
      <c r="AS2790" s="105"/>
      <c r="AT2790" s="105"/>
      <c r="AU2790" s="105"/>
      <c r="AV2790" s="105"/>
      <c r="AW2790" s="105"/>
      <c r="AX2790" s="105"/>
      <c r="AY2790" s="105"/>
      <c r="AZ2790" s="108"/>
      <c r="BA2790" s="10"/>
      <c r="BB2790" s="10"/>
      <c r="BC2790" s="10"/>
      <c r="BD2790" s="10"/>
      <c r="BE2790" s="10"/>
      <c r="BF2790" s="10"/>
      <c r="BG2790" s="10"/>
      <c r="BH2790" s="10"/>
      <c r="BI2790" s="10"/>
      <c r="BJ2790" s="10"/>
      <c r="BK2790" s="10"/>
      <c r="BL2790" s="10"/>
      <c r="BM2790" s="10"/>
      <c r="BN2790" s="10"/>
      <c r="BO2790" s="10"/>
      <c r="BP2790" s="10"/>
      <c r="BQ2790" s="10"/>
      <c r="BR2790" s="10"/>
      <c r="BS2790" s="10"/>
      <c r="BT2790" s="10"/>
      <c r="BU2790" s="10"/>
      <c r="BV2790" s="10"/>
      <c r="BW2790" s="10"/>
      <c r="BX2790" s="10"/>
      <c r="BY2790" s="10"/>
      <c r="BZ2790" s="10"/>
      <c r="CA2790" s="10"/>
      <c r="CB2790" s="10"/>
      <c r="CC2790" s="10"/>
      <c r="CD2790" s="10"/>
      <c r="CE2790" s="10"/>
      <c r="CF2790" s="10"/>
      <c r="CG2790" s="10"/>
      <c r="CH2790" s="10"/>
      <c r="CI2790" s="10"/>
      <c r="CJ2790" s="10"/>
      <c r="CK2790" s="10"/>
      <c r="CL2790" s="10"/>
      <c r="CM2790" s="10"/>
      <c r="CN2790" s="10"/>
      <c r="CO2790" s="10"/>
      <c r="CP2790" s="10"/>
      <c r="CQ2790" s="10"/>
      <c r="CR2790" s="10"/>
      <c r="CS2790" s="10"/>
      <c r="CT2790" s="10"/>
      <c r="CU2790" s="10"/>
      <c r="CV2790" s="10"/>
      <c r="CW2790" s="10"/>
      <c r="CX2790" s="10"/>
      <c r="CY2790" s="10"/>
      <c r="CZ2790" s="10"/>
      <c r="DA2790" s="10"/>
      <c r="DB2790" s="10"/>
      <c r="DC2790" s="10"/>
      <c r="DD2790" s="10"/>
      <c r="DE2790" s="10"/>
      <c r="DF2790" s="10"/>
      <c r="DG2790" s="10"/>
      <c r="DH2790" s="10"/>
      <c r="DI2790" s="10"/>
      <c r="DJ2790" s="10"/>
      <c r="DK2790" s="10"/>
      <c r="DL2790" s="10"/>
      <c r="DM2790" s="10"/>
      <c r="DN2790" s="10"/>
      <c r="DO2790" s="10"/>
      <c r="DP2790" s="10"/>
      <c r="DQ2790" s="10"/>
      <c r="DR2790" s="10"/>
      <c r="DS2790" s="10"/>
    </row>
    <row r="2791" spans="1:123" x14ac:dyDescent="0.25">
      <c r="A2791" s="75" t="s">
        <v>348</v>
      </c>
      <c r="L2791" s="94"/>
    </row>
    <row r="2792" spans="1:123" s="86" customFormat="1" ht="15" customHeight="1" x14ac:dyDescent="0.25">
      <c r="A2792" s="75" t="s">
        <v>348</v>
      </c>
      <c r="B2792" s="80"/>
      <c r="C2792" s="80"/>
      <c r="D2792" s="80"/>
      <c r="E2792" s="81"/>
      <c r="F2792" s="82"/>
      <c r="G2792" s="81"/>
      <c r="H2792" s="81"/>
      <c r="I2792" s="81"/>
      <c r="J2792" s="81"/>
      <c r="K2792" s="81"/>
      <c r="L2792" s="83">
        <f>L2793</f>
        <v>7002</v>
      </c>
      <c r="M2792" s="84" t="s">
        <v>354</v>
      </c>
      <c r="N2792" s="84"/>
      <c r="O2792" s="84"/>
      <c r="P2792" s="84"/>
      <c r="Q2792" s="84"/>
      <c r="R2792" s="84"/>
      <c r="S2792" s="84"/>
      <c r="T2792" s="84"/>
      <c r="U2792" s="84"/>
      <c r="V2792" s="84"/>
      <c r="W2792" s="84"/>
      <c r="X2792" s="84"/>
      <c r="Y2792" s="84"/>
      <c r="Z2792" s="84"/>
      <c r="AA2792" s="84"/>
      <c r="AB2792" s="81"/>
      <c r="AC2792" s="81"/>
      <c r="AD2792" s="14"/>
      <c r="AE2792" s="14"/>
      <c r="AF2792" s="14"/>
      <c r="AG2792" s="14"/>
      <c r="AH2792" s="14"/>
      <c r="AI2792" s="14"/>
      <c r="AJ2792" s="14"/>
      <c r="AK2792" s="14"/>
      <c r="AL2792" s="14"/>
      <c r="AM2792" s="14"/>
      <c r="AN2792" s="85"/>
      <c r="AO2792" s="85"/>
      <c r="AP2792" s="85"/>
      <c r="AQ2792" s="85"/>
      <c r="AR2792" s="85"/>
      <c r="AS2792" s="85"/>
      <c r="AT2792" s="85"/>
      <c r="AU2792" s="85"/>
      <c r="AV2792" s="85"/>
      <c r="AW2792" s="85"/>
      <c r="AX2792" s="85"/>
      <c r="AY2792" s="85"/>
      <c r="AZ2792" s="84"/>
      <c r="BA2792" s="10"/>
      <c r="BB2792" s="10"/>
      <c r="BC2792" s="10"/>
      <c r="BD2792" s="10"/>
      <c r="BE2792" s="10"/>
      <c r="BF2792" s="10"/>
      <c r="BG2792" s="10"/>
      <c r="BH2792" s="10"/>
      <c r="BI2792" s="10"/>
      <c r="BJ2792" s="10"/>
      <c r="BK2792" s="10"/>
      <c r="BL2792" s="10"/>
      <c r="BM2792" s="10"/>
      <c r="BN2792" s="10"/>
      <c r="BO2792" s="10"/>
      <c r="BP2792" s="10"/>
      <c r="BQ2792" s="10"/>
      <c r="BR2792" s="10"/>
      <c r="BS2792" s="10"/>
      <c r="BT2792" s="10"/>
      <c r="BU2792" s="10"/>
      <c r="BV2792" s="10"/>
      <c r="BW2792" s="10"/>
      <c r="BX2792" s="10"/>
      <c r="BY2792" s="10"/>
      <c r="BZ2792" s="10"/>
      <c r="CA2792" s="10"/>
      <c r="CB2792" s="10"/>
      <c r="CC2792" s="10"/>
      <c r="CD2792" s="10"/>
      <c r="CE2792" s="10"/>
      <c r="CF2792" s="10"/>
      <c r="CG2792" s="10"/>
      <c r="CH2792" s="10"/>
      <c r="CI2792" s="10"/>
      <c r="CJ2792" s="10"/>
      <c r="CK2792" s="10"/>
      <c r="CL2792" s="10"/>
      <c r="CM2792" s="10"/>
      <c r="CN2792" s="10"/>
      <c r="CO2792" s="10"/>
      <c r="CP2792" s="10"/>
      <c r="CQ2792" s="10"/>
      <c r="CR2792" s="10"/>
      <c r="CS2792" s="10"/>
      <c r="CT2792" s="10"/>
      <c r="CU2792" s="10"/>
      <c r="CV2792" s="10"/>
      <c r="CW2792" s="10"/>
      <c r="CX2792" s="10"/>
      <c r="CY2792" s="10"/>
      <c r="CZ2792" s="10"/>
      <c r="DA2792" s="10"/>
      <c r="DB2792" s="10"/>
      <c r="DC2792" s="10"/>
      <c r="DD2792" s="10"/>
      <c r="DE2792" s="10"/>
      <c r="DF2792" s="10"/>
      <c r="DG2792" s="10"/>
      <c r="DH2792" s="10"/>
      <c r="DI2792" s="10"/>
      <c r="DJ2792" s="10"/>
      <c r="DK2792" s="10"/>
      <c r="DL2792" s="10"/>
      <c r="DM2792" s="10"/>
      <c r="DN2792" s="10"/>
      <c r="DO2792" s="10"/>
      <c r="DP2792" s="10"/>
      <c r="DQ2792" s="10"/>
      <c r="DR2792" s="10"/>
      <c r="DS2792" s="10"/>
    </row>
    <row r="2793" spans="1:123" s="101" customFormat="1" ht="10.95" customHeight="1" x14ac:dyDescent="0.25">
      <c r="A2793" s="75" t="s">
        <v>348</v>
      </c>
      <c r="B2793" s="95" t="str">
        <f t="shared" ref="B2793:B2796" si="784">IF(E2793&gt;0,"Bud02 " &amp; C2793 &amp;","&amp;D2793&amp;",'"&amp;E2793&amp;"',"&amp;1*R2793)</f>
        <v>Bud02 2020,7002,'xpr005',0.000249607337174474</v>
      </c>
      <c r="C2793" s="96">
        <f t="shared" ref="C2793:C2796" si="785">$E$5</f>
        <v>2020</v>
      </c>
      <c r="D2793" s="96">
        <v>7002</v>
      </c>
      <c r="E2793" s="97" t="str">
        <f>IF(LEFT(H2793,1) = "x",H2793,F2793)</f>
        <v>xpr005</v>
      </c>
      <c r="F2793" s="90">
        <v>500000</v>
      </c>
      <c r="G2793" s="98">
        <f>IF(""="",1,SUBSTITUTE(SUBSTITUTE("","xxp","xpp"),"xppm13","xppm08"))</f>
        <v>1</v>
      </c>
      <c r="H2793" s="98" t="str">
        <f>IF("xpr005"="",1,"xpr005")</f>
        <v>xpr005</v>
      </c>
      <c r="I2793" s="98">
        <f>IF("Ew57z"="",1,IF(LEFT("Ew57z",1)&lt;&gt;"E","Ew57z",1))</f>
        <v>1</v>
      </c>
      <c r="J2793" s="98" t="str">
        <f>IF("Ew57z"="",1,IF(LEFT("Ew57z",1)="E","Ew57z",1))</f>
        <v>Ew57z</v>
      </c>
      <c r="K2793" s="99" t="s">
        <v>355</v>
      </c>
      <c r="L2793" s="91">
        <v>7002</v>
      </c>
      <c r="M2793" s="100" t="str">
        <f>IF(LEFT($G2793,4)="xppm","*","")</f>
        <v/>
      </c>
      <c r="N2793" s="101" t="str">
        <f>UPPER(TRIM("          PAYROLL TAXES"))</f>
        <v>PAYROLL TAXES</v>
      </c>
      <c r="P2793" s="102" t="s">
        <v>356</v>
      </c>
      <c r="R2793" s="109">
        <f>IFERROR(IF(1*AB2793&gt;0,AB2793,V2793),V2793)</f>
        <v>2.4960733717447361E-4</v>
      </c>
      <c r="S2793" s="108"/>
      <c r="T2793" s="101">
        <f>IFERROR(IF(LEFT($G2793,4)="xppm",AD2793/VLOOKUP($G2793,$K$11:$Z$28,T$1,0),IF(LEFT($J2793,1)="E",AD2793/VLOOKUP($J2793,$K$11:$Z$28,T$1,0),AD2793/T$6)),"")</f>
        <v>7.3669896733929974E-4</v>
      </c>
      <c r="V2793" s="101">
        <f>IFERROR(IF(LEFT($G2793,4)="xppm",AF2793/VLOOKUP($G2793,$K$11:$Z$28,V$1,0),IF(LEFT($J2793,1)="E",AF2793/VLOOKUP($J2793,$K$11:$Z$28,V$1,0),AF2793/V$6)),"")</f>
        <v>2.4960733717447361E-4</v>
      </c>
      <c r="X2793" s="101">
        <f>IFERROR(IF(LEFT($G2793,4)="xppm",AH2793/VLOOKUP($G2793,$K$11:$Z$28,X$1,0),IF(LEFT($J2793,1)="E",AH2793/VLOOKUP($J2793,$K$11:$Z$28,X$1,0),AH2793/X$6)),"")</f>
        <v>0</v>
      </c>
      <c r="Z2793" s="101">
        <f>IFERROR(IF(LEFT($G2793,4)="xppm",AJ2793/VLOOKUP($G2793,$K$11:$Z$28,Z$1,0),IF(LEFT($J2793,1)="E",AJ2793/VLOOKUP($J2793,$K$11:$Z$28,Z$1,0),AJ2793/Z$6)),"")</f>
        <v>0</v>
      </c>
      <c r="AA2793" s="108"/>
      <c r="AB2793" s="99" t="str">
        <f>IFERROR(IF(LEFT($G2793,4)="xppm",AL2793/VLOOKUP($G2793,$K$11:$Z$28,AB$1,0),IF(LEFT($J2793,1)="E",AL2793/VLOOKUP($J2793,$K$11:$AB$28,AB$1,0),AL2793/AB$6)),"")</f>
        <v/>
      </c>
      <c r="AC2793" s="110"/>
      <c r="AD2793" s="14">
        <v>35662.050000000003</v>
      </c>
      <c r="AE2793" s="14"/>
      <c r="AF2793" s="14">
        <v>35662.050000000003</v>
      </c>
      <c r="AG2793" s="14"/>
      <c r="AH2793" s="14"/>
      <c r="AI2793" s="14"/>
      <c r="AJ2793" s="14"/>
      <c r="AK2793" s="65"/>
      <c r="AL2793" s="14"/>
      <c r="AM2793" s="65"/>
      <c r="AN2793" s="25"/>
      <c r="AO2793" s="25"/>
      <c r="AP2793" s="25"/>
      <c r="AQ2793" s="25">
        <v>0</v>
      </c>
      <c r="AR2793" s="25">
        <v>0</v>
      </c>
      <c r="AS2793" s="25">
        <v>0</v>
      </c>
      <c r="AT2793" s="25">
        <v>0</v>
      </c>
      <c r="AU2793" s="25">
        <v>0</v>
      </c>
      <c r="AV2793" s="25">
        <v>0</v>
      </c>
      <c r="AW2793" s="25">
        <v>0</v>
      </c>
      <c r="AX2793" s="25">
        <v>0</v>
      </c>
      <c r="AY2793" s="25">
        <v>35662.050000000003</v>
      </c>
      <c r="AZ2793" s="108"/>
      <c r="BA2793" s="10"/>
      <c r="BB2793" s="10"/>
      <c r="BC2793" s="10"/>
      <c r="BD2793" s="10"/>
      <c r="BE2793" s="10"/>
      <c r="BF2793" s="10"/>
      <c r="BG2793" s="10"/>
      <c r="BH2793" s="10"/>
      <c r="BI2793" s="10"/>
      <c r="BJ2793" s="10"/>
      <c r="BK2793" s="10"/>
      <c r="BL2793" s="10"/>
      <c r="BM2793" s="10"/>
      <c r="BN2793" s="10"/>
      <c r="BO2793" s="10"/>
      <c r="BP2793" s="10"/>
      <c r="BQ2793" s="10"/>
      <c r="BR2793" s="10"/>
      <c r="BS2793" s="10"/>
      <c r="BT2793" s="10"/>
      <c r="BU2793" s="10"/>
      <c r="BV2793" s="10"/>
      <c r="BW2793" s="10"/>
      <c r="BX2793" s="10"/>
      <c r="BY2793" s="10"/>
      <c r="BZ2793" s="10"/>
      <c r="CA2793" s="10"/>
      <c r="CB2793" s="10"/>
      <c r="CC2793" s="10"/>
      <c r="CD2793" s="10"/>
      <c r="CE2793" s="10"/>
      <c r="CF2793" s="10"/>
      <c r="CG2793" s="10"/>
      <c r="CH2793" s="10"/>
      <c r="CI2793" s="10"/>
      <c r="CJ2793" s="10"/>
      <c r="CK2793" s="10"/>
      <c r="CL2793" s="10"/>
      <c r="CM2793" s="10"/>
      <c r="CN2793" s="10"/>
      <c r="CO2793" s="10"/>
      <c r="CP2793" s="10"/>
      <c r="CQ2793" s="10"/>
      <c r="CR2793" s="10"/>
      <c r="CS2793" s="10"/>
      <c r="CT2793" s="10"/>
      <c r="CU2793" s="10"/>
      <c r="CV2793" s="10"/>
      <c r="CW2793" s="10"/>
      <c r="CX2793" s="10"/>
      <c r="CY2793" s="10"/>
      <c r="CZ2793" s="10"/>
      <c r="DA2793" s="10"/>
      <c r="DB2793" s="10"/>
      <c r="DC2793" s="10"/>
      <c r="DD2793" s="10"/>
      <c r="DE2793" s="10"/>
      <c r="DF2793" s="10"/>
      <c r="DG2793" s="10"/>
      <c r="DH2793" s="10"/>
      <c r="DI2793" s="10"/>
      <c r="DJ2793" s="10"/>
      <c r="DK2793" s="10"/>
      <c r="DL2793" s="10"/>
      <c r="DM2793" s="10"/>
      <c r="DN2793" s="10"/>
      <c r="DO2793" s="10"/>
      <c r="DP2793" s="10"/>
      <c r="DQ2793" s="10"/>
      <c r="DR2793" s="10"/>
      <c r="DS2793" s="10"/>
    </row>
    <row r="2794" spans="1:123" s="101" customFormat="1" ht="10.95" customHeight="1" x14ac:dyDescent="0.25">
      <c r="A2794" s="75" t="s">
        <v>348</v>
      </c>
      <c r="B2794" s="95" t="str">
        <f t="shared" si="784"/>
        <v>Bud02 2020,7002,'xpr002',-6.12015770542264E-05</v>
      </c>
      <c r="C2794" s="96">
        <f t="shared" si="785"/>
        <v>2020</v>
      </c>
      <c r="D2794" s="96">
        <v>7002</v>
      </c>
      <c r="E2794" s="97" t="str">
        <f>IF(LEFT(H2794,1) = "x",H2794,F2794)</f>
        <v>xpr002</v>
      </c>
      <c r="F2794" s="90">
        <v>501100</v>
      </c>
      <c r="G2794" s="98">
        <f>IF(""="",1,SUBSTITUTE(SUBSTITUTE("","xxp","xpp"),"xppm13","xppm08"))</f>
        <v>1</v>
      </c>
      <c r="H2794" s="98" t="str">
        <f>IF("xpr002"="",1,"xpr002")</f>
        <v>xpr002</v>
      </c>
      <c r="I2794" s="98">
        <f>IF("Ewz"="",1,IF(LEFT("Ewz",1)&lt;&gt;"E","Ewz",1))</f>
        <v>1</v>
      </c>
      <c r="J2794" s="98" t="str">
        <f>IF("Ewz"="",1,IF(LEFT("Ewz",1)="E","Ewz",1))</f>
        <v>Ewz</v>
      </c>
      <c r="K2794" s="99" t="s">
        <v>357</v>
      </c>
      <c r="L2794" s="91">
        <v>7002</v>
      </c>
      <c r="M2794" s="100" t="str">
        <f>IF(LEFT($G2794,4)="xppm","*","")</f>
        <v/>
      </c>
      <c r="N2794" s="101" t="str">
        <f>UPPER(TRIM("          HEALTH INSURANCE"))</f>
        <v>HEALTH INSURANCE</v>
      </c>
      <c r="P2794" s="102" t="s">
        <v>356</v>
      </c>
      <c r="R2794" s="109">
        <f>IFERROR(IF(1*AB2794&gt;0,AB2794,V2794),V2794)</f>
        <v>-6.120157705422641E-5</v>
      </c>
      <c r="S2794" s="108"/>
      <c r="T2794" s="101">
        <f>IFERROR(IF(LEFT($G2794,4)="xppm",AD2794/VLOOKUP($G2794,$K$11:$Z$28,T$1,0),IF(LEFT($J2794,1)="E",AD2794/VLOOKUP($J2794,$K$11:$Z$28,T$1,0),AD2794/T$6)),"")</f>
        <v>-1.8018517266909636E-4</v>
      </c>
      <c r="V2794" s="101">
        <f>IFERROR(IF(LEFT($G2794,4)="xppm",AF2794/VLOOKUP($G2794,$K$11:$Z$28,V$1,0),IF(LEFT($J2794,1)="E",AF2794/VLOOKUP($J2794,$K$11:$Z$28,V$1,0),AF2794/V$6)),"")</f>
        <v>-6.120157705422641E-5</v>
      </c>
      <c r="X2794" s="101">
        <f>IFERROR(IF(LEFT($G2794,4)="xppm",AH2794/VLOOKUP($G2794,$K$11:$Z$28,X$1,0),IF(LEFT($J2794,1)="E",AH2794/VLOOKUP($J2794,$K$11:$Z$28,X$1,0),AH2794/X$6)),"")</f>
        <v>0</v>
      </c>
      <c r="Z2794" s="101">
        <f>IFERROR(IF(LEFT($G2794,4)="xppm",AJ2794/VLOOKUP($G2794,$K$11:$Z$28,Z$1,0),IF(LEFT($J2794,1)="E",AJ2794/VLOOKUP($J2794,$K$11:$Z$28,Z$1,0),AJ2794/Z$6)),"")</f>
        <v>0</v>
      </c>
      <c r="AA2794" s="108"/>
      <c r="AB2794" s="99" t="str">
        <f>IFERROR(IF(LEFT($G2794,4)="xppm",AL2794/VLOOKUP($G2794,$K$11:$Z$28,AB$1,0),IF(LEFT($J2794,1)="E",AL2794/VLOOKUP($J2794,$K$11:$AB$28,AB$1,0),AL2794/AB$6)),"")</f>
        <v/>
      </c>
      <c r="AC2794" s="110"/>
      <c r="AD2794" s="14">
        <v>-8949.85</v>
      </c>
      <c r="AE2794" s="14"/>
      <c r="AF2794" s="14">
        <v>-8949.85</v>
      </c>
      <c r="AG2794" s="14"/>
      <c r="AH2794" s="14"/>
      <c r="AI2794" s="14"/>
      <c r="AJ2794" s="14"/>
      <c r="AK2794" s="65"/>
      <c r="AL2794" s="14"/>
      <c r="AM2794" s="65"/>
      <c r="AN2794" s="25"/>
      <c r="AO2794" s="25"/>
      <c r="AP2794" s="25"/>
      <c r="AQ2794" s="25">
        <v>0</v>
      </c>
      <c r="AR2794" s="25">
        <v>0</v>
      </c>
      <c r="AS2794" s="25">
        <v>0</v>
      </c>
      <c r="AT2794" s="25">
        <v>0</v>
      </c>
      <c r="AU2794" s="25">
        <v>0</v>
      </c>
      <c r="AV2794" s="25">
        <v>0</v>
      </c>
      <c r="AW2794" s="25">
        <v>0</v>
      </c>
      <c r="AX2794" s="25">
        <v>0</v>
      </c>
      <c r="AY2794" s="25">
        <v>-8949.85</v>
      </c>
      <c r="AZ2794" s="108"/>
      <c r="BA2794" s="10"/>
      <c r="BB2794" s="10"/>
      <c r="BC2794" s="10"/>
      <c r="BD2794" s="10"/>
      <c r="BE2794" s="10"/>
      <c r="BF2794" s="10"/>
      <c r="BG2794" s="10"/>
      <c r="BH2794" s="10"/>
      <c r="BI2794" s="10"/>
      <c r="BJ2794" s="10"/>
      <c r="BK2794" s="10"/>
      <c r="BL2794" s="10"/>
      <c r="BM2794" s="10"/>
      <c r="BN2794" s="10"/>
      <c r="BO2794" s="10"/>
      <c r="BP2794" s="10"/>
      <c r="BQ2794" s="10"/>
      <c r="BR2794" s="10"/>
      <c r="BS2794" s="10"/>
      <c r="BT2794" s="10"/>
      <c r="BU2794" s="10"/>
      <c r="BV2794" s="10"/>
      <c r="BW2794" s="10"/>
      <c r="BX2794" s="10"/>
      <c r="BY2794" s="10"/>
      <c r="BZ2794" s="10"/>
      <c r="CA2794" s="10"/>
      <c r="CB2794" s="10"/>
      <c r="CC2794" s="10"/>
      <c r="CD2794" s="10"/>
      <c r="CE2794" s="10"/>
      <c r="CF2794" s="10"/>
      <c r="CG2794" s="10"/>
      <c r="CH2794" s="10"/>
      <c r="CI2794" s="10"/>
      <c r="CJ2794" s="10"/>
      <c r="CK2794" s="10"/>
      <c r="CL2794" s="10"/>
      <c r="CM2794" s="10"/>
      <c r="CN2794" s="10"/>
      <c r="CO2794" s="10"/>
      <c r="CP2794" s="10"/>
      <c r="CQ2794" s="10"/>
      <c r="CR2794" s="10"/>
      <c r="CS2794" s="10"/>
      <c r="CT2794" s="10"/>
      <c r="CU2794" s="10"/>
      <c r="CV2794" s="10"/>
      <c r="CW2794" s="10"/>
      <c r="CX2794" s="10"/>
      <c r="CY2794" s="10"/>
      <c r="CZ2794" s="10"/>
      <c r="DA2794" s="10"/>
      <c r="DB2794" s="10"/>
      <c r="DC2794" s="10"/>
      <c r="DD2794" s="10"/>
      <c r="DE2794" s="10"/>
      <c r="DF2794" s="10"/>
      <c r="DG2794" s="10"/>
      <c r="DH2794" s="10"/>
      <c r="DI2794" s="10"/>
      <c r="DJ2794" s="10"/>
      <c r="DK2794" s="10"/>
      <c r="DL2794" s="10"/>
      <c r="DM2794" s="10"/>
      <c r="DN2794" s="10"/>
      <c r="DO2794" s="10"/>
      <c r="DP2794" s="10"/>
      <c r="DQ2794" s="10"/>
      <c r="DR2794" s="10"/>
      <c r="DS2794" s="10"/>
    </row>
    <row r="2795" spans="1:123" s="101" customFormat="1" ht="10.95" customHeight="1" x14ac:dyDescent="0.25">
      <c r="A2795" s="75" t="s">
        <v>348</v>
      </c>
      <c r="B2795" s="95" t="str">
        <f t="shared" si="784"/>
        <v>Bud02 2020,7002,'xpr006',0</v>
      </c>
      <c r="C2795" s="96">
        <f t="shared" si="785"/>
        <v>2020</v>
      </c>
      <c r="D2795" s="96">
        <v>7002</v>
      </c>
      <c r="E2795" s="97" t="str">
        <f>IF(LEFT(H2795,1) = "x",H2795,F2795)</f>
        <v>xpr006</v>
      </c>
      <c r="F2795" s="90">
        <v>503000</v>
      </c>
      <c r="G2795" s="98">
        <f>IF(""="",1,SUBSTITUTE(SUBSTITUTE("","xxp","xpp"),"xppm13","xppm08"))</f>
        <v>1</v>
      </c>
      <c r="H2795" s="98" t="str">
        <f>IF("xpr006"="",1,"xpr006")</f>
        <v>xpr006</v>
      </c>
      <c r="I2795" s="98">
        <f>IF("Ewz"="",1,IF(LEFT("Ewz",1)&lt;&gt;"E","Ewz",1))</f>
        <v>1</v>
      </c>
      <c r="J2795" s="98" t="str">
        <f>IF("Ewz"="",1,IF(LEFT("Ewz",1)="E","Ewz",1))</f>
        <v>Ewz</v>
      </c>
      <c r="K2795" s="99" t="s">
        <v>358</v>
      </c>
      <c r="L2795" s="91">
        <v>7002</v>
      </c>
      <c r="M2795" s="100" t="str">
        <f>IF(LEFT($G2795,4)="xppm","*","")</f>
        <v/>
      </c>
      <c r="N2795" s="101" t="str">
        <f>UPPER(TRIM("          WORKMANS COMP INSURANCE"))</f>
        <v>WORKMANS COMP INSURANCE</v>
      </c>
      <c r="P2795" s="102" t="s">
        <v>359</v>
      </c>
      <c r="R2795" s="109">
        <f>IFERROR(IF(1*AB2795&gt;0,AB2795,V2795),V2795)</f>
        <v>0</v>
      </c>
      <c r="S2795" s="108"/>
      <c r="T2795" s="101">
        <f>IFERROR(IF(LEFT($G2795,4)="xppm",AD2795/VLOOKUP($G2795,$K$11:$Z$28,T$1,0),IF(LEFT($J2795,1)="E",AD2795/VLOOKUP($J2795,$K$11:$Z$28,T$1,0),AD2795/T$6)),"")</f>
        <v>0</v>
      </c>
      <c r="V2795" s="101">
        <f>IFERROR(IF(LEFT($G2795,4)="xppm",AF2795/VLOOKUP($G2795,$K$11:$Z$28,V$1,0),IF(LEFT($J2795,1)="E",AF2795/VLOOKUP($J2795,$K$11:$Z$28,V$1,0),AF2795/V$6)),"")</f>
        <v>0</v>
      </c>
      <c r="X2795" s="101">
        <f>IFERROR(IF(LEFT($G2795,4)="xppm",AH2795/VLOOKUP($G2795,$K$11:$Z$28,X$1,0),IF(LEFT($J2795,1)="E",AH2795/VLOOKUP($J2795,$K$11:$Z$28,X$1,0),AH2795/X$6)),"")</f>
        <v>0</v>
      </c>
      <c r="Z2795" s="101">
        <f>IFERROR(IF(LEFT($G2795,4)="xppm",AJ2795/VLOOKUP($G2795,$K$11:$Z$28,Z$1,0),IF(LEFT($J2795,1)="E",AJ2795/VLOOKUP($J2795,$K$11:$Z$28,Z$1,0),AJ2795/Z$6)),"")</f>
        <v>0</v>
      </c>
      <c r="AA2795" s="108"/>
      <c r="AB2795" s="99" t="str">
        <f>IFERROR(IF(LEFT($G2795,4)="xppm",AL2795/VLOOKUP($G2795,$K$11:$Z$28,AB$1,0),IF(LEFT($J2795,1)="E",AL2795/VLOOKUP($J2795,$K$11:$AB$28,AB$1,0),AL2795/AB$6)),"")</f>
        <v/>
      </c>
      <c r="AC2795" s="110"/>
      <c r="AD2795" s="14"/>
      <c r="AE2795" s="14"/>
      <c r="AF2795" s="14"/>
      <c r="AG2795" s="14"/>
      <c r="AH2795" s="14"/>
      <c r="AI2795" s="14"/>
      <c r="AJ2795" s="14"/>
      <c r="AK2795" s="65"/>
      <c r="AL2795" s="14"/>
      <c r="AM2795" s="65"/>
      <c r="AN2795" s="25"/>
      <c r="AO2795" s="25"/>
      <c r="AP2795" s="25"/>
      <c r="AQ2795" s="25"/>
      <c r="AR2795" s="25"/>
      <c r="AS2795" s="25"/>
      <c r="AT2795" s="25"/>
      <c r="AU2795" s="25"/>
      <c r="AV2795" s="25"/>
      <c r="AW2795" s="25"/>
      <c r="AX2795" s="25"/>
      <c r="AY2795" s="25"/>
      <c r="AZ2795" s="108"/>
      <c r="BA2795" s="10"/>
      <c r="BB2795" s="10"/>
      <c r="BC2795" s="10"/>
      <c r="BD2795" s="10"/>
      <c r="BE2795" s="10"/>
      <c r="BF2795" s="10"/>
      <c r="BG2795" s="10"/>
      <c r="BH2795" s="10"/>
      <c r="BI2795" s="10"/>
      <c r="BJ2795" s="10"/>
      <c r="BK2795" s="10"/>
      <c r="BL2795" s="10"/>
      <c r="BM2795" s="10"/>
      <c r="BN2795" s="10"/>
      <c r="BO2795" s="10"/>
      <c r="BP2795" s="10"/>
      <c r="BQ2795" s="10"/>
      <c r="BR2795" s="10"/>
      <c r="BS2795" s="10"/>
      <c r="BT2795" s="10"/>
      <c r="BU2795" s="10"/>
      <c r="BV2795" s="10"/>
      <c r="BW2795" s="10"/>
      <c r="BX2795" s="10"/>
      <c r="BY2795" s="10"/>
      <c r="BZ2795" s="10"/>
      <c r="CA2795" s="10"/>
      <c r="CB2795" s="10"/>
      <c r="CC2795" s="10"/>
      <c r="CD2795" s="10"/>
      <c r="CE2795" s="10"/>
      <c r="CF2795" s="10"/>
      <c r="CG2795" s="10"/>
      <c r="CH2795" s="10"/>
      <c r="CI2795" s="10"/>
      <c r="CJ2795" s="10"/>
      <c r="CK2795" s="10"/>
      <c r="CL2795" s="10"/>
      <c r="CM2795" s="10"/>
      <c r="CN2795" s="10"/>
      <c r="CO2795" s="10"/>
      <c r="CP2795" s="10"/>
      <c r="CQ2795" s="10"/>
      <c r="CR2795" s="10"/>
      <c r="CS2795" s="10"/>
      <c r="CT2795" s="10"/>
      <c r="CU2795" s="10"/>
      <c r="CV2795" s="10"/>
      <c r="CW2795" s="10"/>
      <c r="CX2795" s="10"/>
      <c r="CY2795" s="10"/>
      <c r="CZ2795" s="10"/>
      <c r="DA2795" s="10"/>
      <c r="DB2795" s="10"/>
      <c r="DC2795" s="10"/>
      <c r="DD2795" s="10"/>
      <c r="DE2795" s="10"/>
      <c r="DF2795" s="10"/>
      <c r="DG2795" s="10"/>
      <c r="DH2795" s="10"/>
      <c r="DI2795" s="10"/>
      <c r="DJ2795" s="10"/>
      <c r="DK2795" s="10"/>
      <c r="DL2795" s="10"/>
      <c r="DM2795" s="10"/>
      <c r="DN2795" s="10"/>
      <c r="DO2795" s="10"/>
      <c r="DP2795" s="10"/>
      <c r="DQ2795" s="10"/>
      <c r="DR2795" s="10"/>
      <c r="DS2795" s="10"/>
    </row>
    <row r="2796" spans="1:123" s="101" customFormat="1" ht="10.95" customHeight="1" x14ac:dyDescent="0.25">
      <c r="A2796" s="75" t="s">
        <v>348</v>
      </c>
      <c r="B2796" s="95" t="str">
        <f t="shared" si="784"/>
        <v>Bud02 2020,7002,'xpr004',2.76950325502234E-06</v>
      </c>
      <c r="C2796" s="96">
        <f t="shared" si="785"/>
        <v>2020</v>
      </c>
      <c r="D2796" s="96">
        <v>7002</v>
      </c>
      <c r="E2796" s="97" t="str">
        <f>IF(LEFT(H2796,1) = "x",H2796,F2796)</f>
        <v>xpr004</v>
      </c>
      <c r="F2796" s="90">
        <v>501500</v>
      </c>
      <c r="G2796" s="98">
        <f>IF(""="",1,SUBSTITUTE(SUBSTITUTE("","xxp","xpp"),"xppm13","xppm08"))</f>
        <v>1</v>
      </c>
      <c r="H2796" s="98" t="str">
        <f>IF("xpr004"="",1,"xpr004")</f>
        <v>xpr004</v>
      </c>
      <c r="I2796" s="98">
        <f>IF("Ewz"="",1,IF(LEFT("Ewz",1)&lt;&gt;"E","Ewz",1))</f>
        <v>1</v>
      </c>
      <c r="J2796" s="98" t="str">
        <f>IF("Ewz"="",1,IF(LEFT("Ewz",1)="E","Ewz",1))</f>
        <v>Ewz</v>
      </c>
      <c r="K2796" s="99" t="s">
        <v>360</v>
      </c>
      <c r="L2796" s="91">
        <v>7002</v>
      </c>
      <c r="M2796" s="100" t="str">
        <f>IF(LEFT($G2796,4)="xppm","*","")</f>
        <v/>
      </c>
      <c r="N2796" s="101" t="str">
        <f>UPPER(TRIM("          OTHER"))</f>
        <v>OTHER</v>
      </c>
      <c r="P2796" s="102" t="s">
        <v>356</v>
      </c>
      <c r="R2796" s="109">
        <f>IFERROR(IF(1*AB2796&gt;0,AB2796,V2796),V2796)</f>
        <v>2.7695032550223409E-6</v>
      </c>
      <c r="S2796" s="108"/>
      <c r="T2796" s="101">
        <f>IFERROR(IF(LEFT($G2796,4)="xppm",AD2796/VLOOKUP($G2796,$K$11:$Z$28,T$1,0),IF(LEFT($J2796,1)="E",AD2796/VLOOKUP($J2796,$K$11:$Z$28,T$1,0),AD2796/T$6)),"")</f>
        <v>8.1537673738648163E-6</v>
      </c>
      <c r="V2796" s="101">
        <f>IFERROR(IF(LEFT($G2796,4)="xppm",AF2796/VLOOKUP($G2796,$K$11:$Z$28,V$1,0),IF(LEFT($J2796,1)="E",AF2796/VLOOKUP($J2796,$K$11:$Z$28,V$1,0),AF2796/V$6)),"")</f>
        <v>2.7695032550223409E-6</v>
      </c>
      <c r="X2796" s="101">
        <f>IFERROR(IF(LEFT($G2796,4)="xppm",AH2796/VLOOKUP($G2796,$K$11:$Z$28,X$1,0),IF(LEFT($J2796,1)="E",AH2796/VLOOKUP($J2796,$K$11:$Z$28,X$1,0),AH2796/X$6)),"")</f>
        <v>0</v>
      </c>
      <c r="Z2796" s="101">
        <f>IFERROR(IF(LEFT($G2796,4)="xppm",AJ2796/VLOOKUP($G2796,$K$11:$Z$28,Z$1,0),IF(LEFT($J2796,1)="E",AJ2796/VLOOKUP($J2796,$K$11:$Z$28,Z$1,0),AJ2796/Z$6)),"")</f>
        <v>0</v>
      </c>
      <c r="AA2796" s="108"/>
      <c r="AB2796" s="99" t="str">
        <f>IFERROR(IF(LEFT($G2796,4)="xppm",AL2796/VLOOKUP($G2796,$K$11:$Z$28,AB$1,0),IF(LEFT($J2796,1)="E",AL2796/VLOOKUP($J2796,$K$11:$AB$28,AB$1,0),AL2796/AB$6)),"")</f>
        <v/>
      </c>
      <c r="AC2796" s="110"/>
      <c r="AD2796" s="14">
        <v>405</v>
      </c>
      <c r="AE2796" s="14"/>
      <c r="AF2796" s="14">
        <v>405</v>
      </c>
      <c r="AG2796" s="14"/>
      <c r="AH2796" s="14"/>
      <c r="AI2796" s="14"/>
      <c r="AJ2796" s="14"/>
      <c r="AK2796" s="65"/>
      <c r="AL2796" s="14"/>
      <c r="AM2796" s="65"/>
      <c r="AN2796" s="25"/>
      <c r="AO2796" s="25"/>
      <c r="AP2796" s="25"/>
      <c r="AQ2796" s="25">
        <v>0</v>
      </c>
      <c r="AR2796" s="25">
        <v>0</v>
      </c>
      <c r="AS2796" s="25">
        <v>0</v>
      </c>
      <c r="AT2796" s="25">
        <v>0</v>
      </c>
      <c r="AU2796" s="25">
        <v>0</v>
      </c>
      <c r="AV2796" s="25">
        <v>0</v>
      </c>
      <c r="AW2796" s="25">
        <v>0</v>
      </c>
      <c r="AX2796" s="25">
        <v>0</v>
      </c>
      <c r="AY2796" s="25">
        <v>405</v>
      </c>
      <c r="AZ2796" s="108"/>
      <c r="BA2796" s="10"/>
      <c r="BB2796" s="10"/>
      <c r="BC2796" s="10"/>
      <c r="BD2796" s="10"/>
      <c r="BE2796" s="10"/>
      <c r="BF2796" s="10"/>
      <c r="BG2796" s="10"/>
      <c r="BH2796" s="10"/>
      <c r="BI2796" s="10"/>
      <c r="BJ2796" s="10"/>
      <c r="BK2796" s="10"/>
      <c r="BL2796" s="10"/>
      <c r="BM2796" s="10"/>
      <c r="BN2796" s="10"/>
      <c r="BO2796" s="10"/>
      <c r="BP2796" s="10"/>
      <c r="BQ2796" s="10"/>
      <c r="BR2796" s="10"/>
      <c r="BS2796" s="10"/>
      <c r="BT2796" s="10"/>
      <c r="BU2796" s="10"/>
      <c r="BV2796" s="10"/>
      <c r="BW2796" s="10"/>
      <c r="BX2796" s="10"/>
      <c r="BY2796" s="10"/>
      <c r="BZ2796" s="10"/>
      <c r="CA2796" s="10"/>
      <c r="CB2796" s="10"/>
      <c r="CC2796" s="10"/>
      <c r="CD2796" s="10"/>
      <c r="CE2796" s="10"/>
      <c r="CF2796" s="10"/>
      <c r="CG2796" s="10"/>
      <c r="CH2796" s="10"/>
      <c r="CI2796" s="10"/>
      <c r="CJ2796" s="10"/>
      <c r="CK2796" s="10"/>
      <c r="CL2796" s="10"/>
      <c r="CM2796" s="10"/>
      <c r="CN2796" s="10"/>
      <c r="CO2796" s="10"/>
      <c r="CP2796" s="10"/>
      <c r="CQ2796" s="10"/>
      <c r="CR2796" s="10"/>
      <c r="CS2796" s="10"/>
      <c r="CT2796" s="10"/>
      <c r="CU2796" s="10"/>
      <c r="CV2796" s="10"/>
      <c r="CW2796" s="10"/>
      <c r="CX2796" s="10"/>
      <c r="CY2796" s="10"/>
      <c r="CZ2796" s="10"/>
      <c r="DA2796" s="10"/>
      <c r="DB2796" s="10"/>
      <c r="DC2796" s="10"/>
      <c r="DD2796" s="10"/>
      <c r="DE2796" s="10"/>
      <c r="DF2796" s="10"/>
      <c r="DG2796" s="10"/>
      <c r="DH2796" s="10"/>
      <c r="DI2796" s="10"/>
      <c r="DJ2796" s="10"/>
      <c r="DK2796" s="10"/>
      <c r="DL2796" s="10"/>
      <c r="DM2796" s="10"/>
      <c r="DN2796" s="10"/>
      <c r="DO2796" s="10"/>
      <c r="DP2796" s="10"/>
      <c r="DQ2796" s="10"/>
      <c r="DR2796" s="10"/>
      <c r="DS2796" s="10"/>
    </row>
    <row r="2797" spans="1:123" ht="4.05" customHeight="1" x14ac:dyDescent="0.25">
      <c r="A2797" s="75" t="s">
        <v>348</v>
      </c>
      <c r="E2797" s="111"/>
      <c r="F2797" s="112"/>
      <c r="T2797" s="25"/>
      <c r="U2797" s="25"/>
      <c r="V2797" s="25"/>
      <c r="W2797" s="25"/>
      <c r="X2797" s="25"/>
      <c r="Y2797" s="25"/>
      <c r="Z2797" s="25"/>
      <c r="AA2797" s="25"/>
      <c r="AB2797" s="14"/>
      <c r="AC2797" s="14"/>
    </row>
    <row r="2798" spans="1:123" s="86" customFormat="1" ht="15" customHeight="1" x14ac:dyDescent="0.25">
      <c r="A2798" s="75" t="s">
        <v>348</v>
      </c>
      <c r="B2798" s="80"/>
      <c r="C2798" s="80"/>
      <c r="D2798" s="80"/>
      <c r="E2798" s="81"/>
      <c r="F2798" s="82"/>
      <c r="G2798" s="81"/>
      <c r="H2798" s="81"/>
      <c r="I2798" s="81"/>
      <c r="J2798" s="81"/>
      <c r="K2798" s="81"/>
      <c r="L2798" s="83">
        <f>L2799</f>
        <v>7002</v>
      </c>
      <c r="M2798" s="84" t="s">
        <v>361</v>
      </c>
      <c r="N2798" s="84"/>
      <c r="O2798" s="84"/>
      <c r="P2798" s="84"/>
      <c r="Q2798" s="84"/>
      <c r="R2798" s="84"/>
      <c r="S2798" s="84"/>
      <c r="T2798" s="84"/>
      <c r="U2798" s="84"/>
      <c r="V2798" s="84"/>
      <c r="W2798" s="84"/>
      <c r="X2798" s="84"/>
      <c r="Y2798" s="84"/>
      <c r="Z2798" s="84"/>
      <c r="AA2798" s="84"/>
      <c r="AB2798" s="81"/>
      <c r="AC2798" s="81"/>
      <c r="AD2798" s="14"/>
      <c r="AE2798" s="14"/>
      <c r="AF2798" s="14"/>
      <c r="AG2798" s="14"/>
      <c r="AH2798" s="14"/>
      <c r="AI2798" s="14"/>
      <c r="AJ2798" s="14"/>
      <c r="AK2798" s="14"/>
      <c r="AL2798" s="14"/>
      <c r="AM2798" s="14"/>
      <c r="AN2798" s="85"/>
      <c r="AO2798" s="85"/>
      <c r="AP2798" s="85"/>
      <c r="AQ2798" s="85"/>
      <c r="AR2798" s="85"/>
      <c r="AS2798" s="85"/>
      <c r="AT2798" s="85"/>
      <c r="AU2798" s="85"/>
      <c r="AV2798" s="85"/>
      <c r="AW2798" s="85"/>
      <c r="AX2798" s="85"/>
      <c r="AY2798" s="85"/>
      <c r="AZ2798" s="84"/>
      <c r="BA2798" s="10"/>
      <c r="BB2798" s="10"/>
      <c r="BC2798" s="10"/>
      <c r="BD2798" s="10"/>
      <c r="BE2798" s="10"/>
      <c r="BF2798" s="10"/>
      <c r="BG2798" s="10"/>
      <c r="BH2798" s="10"/>
      <c r="BI2798" s="10"/>
      <c r="BJ2798" s="10"/>
      <c r="BK2798" s="10"/>
      <c r="BL2798" s="10"/>
      <c r="BM2798" s="10"/>
      <c r="BN2798" s="10"/>
      <c r="BO2798" s="10"/>
      <c r="BP2798" s="10"/>
      <c r="BQ2798" s="10"/>
      <c r="BR2798" s="10"/>
      <c r="BS2798" s="10"/>
      <c r="BT2798" s="10"/>
      <c r="BU2798" s="10"/>
      <c r="BV2798" s="10"/>
      <c r="BW2798" s="10"/>
      <c r="BX2798" s="10"/>
      <c r="BY2798" s="10"/>
      <c r="BZ2798" s="10"/>
      <c r="CA2798" s="10"/>
      <c r="CB2798" s="10"/>
      <c r="CC2798" s="10"/>
      <c r="CD2798" s="10"/>
      <c r="CE2798" s="10"/>
      <c r="CF2798" s="10"/>
      <c r="CG2798" s="10"/>
      <c r="CH2798" s="10"/>
      <c r="CI2798" s="10"/>
      <c r="CJ2798" s="10"/>
      <c r="CK2798" s="10"/>
      <c r="CL2798" s="10"/>
      <c r="CM2798" s="10"/>
      <c r="CN2798" s="10"/>
      <c r="CO2798" s="10"/>
      <c r="CP2798" s="10"/>
      <c r="CQ2798" s="10"/>
      <c r="CR2798" s="10"/>
      <c r="CS2798" s="10"/>
      <c r="CT2798" s="10"/>
      <c r="CU2798" s="10"/>
      <c r="CV2798" s="10"/>
      <c r="CW2798" s="10"/>
      <c r="CX2798" s="10"/>
      <c r="CY2798" s="10"/>
      <c r="CZ2798" s="10"/>
      <c r="DA2798" s="10"/>
      <c r="DB2798" s="10"/>
      <c r="DC2798" s="10"/>
      <c r="DD2798" s="10"/>
      <c r="DE2798" s="10"/>
      <c r="DF2798" s="10"/>
      <c r="DG2798" s="10"/>
      <c r="DH2798" s="10"/>
      <c r="DI2798" s="10"/>
      <c r="DJ2798" s="10"/>
      <c r="DK2798" s="10"/>
      <c r="DL2798" s="10"/>
      <c r="DM2798" s="10"/>
      <c r="DN2798" s="10"/>
      <c r="DO2798" s="10"/>
      <c r="DP2798" s="10"/>
      <c r="DQ2798" s="10"/>
      <c r="DR2798" s="10"/>
      <c r="DS2798" s="10"/>
    </row>
    <row r="2799" spans="1:123" s="101" customFormat="1" ht="10.95" customHeight="1" x14ac:dyDescent="0.25">
      <c r="A2799" s="75" t="s">
        <v>348</v>
      </c>
      <c r="B2799" s="95" t="str">
        <f t="shared" ref="B2799" si="786">IF(E2799&gt;0,"Bud02 " &amp; C2799 &amp;","&amp;D2799&amp;",'"&amp;E2799&amp;"',"&amp;1*R2799)</f>
        <v>Bud02 2020,7002,'xhnm06',0</v>
      </c>
      <c r="C2799" s="96">
        <f t="shared" ref="C2799" si="787">$E$5</f>
        <v>2020</v>
      </c>
      <c r="D2799" s="96">
        <v>7002</v>
      </c>
      <c r="E2799" s="97" t="str">
        <f>IF(LEFT(H2799,1) = "x",H2799,F2799)</f>
        <v>xhnm06</v>
      </c>
      <c r="F2799" s="90">
        <v>506500</v>
      </c>
      <c r="G2799" s="98">
        <f>IF(""="",1,SUBSTITUTE(SUBSTITUTE("","xxp","xpp"),"xppm13","xppm08"))</f>
        <v>1</v>
      </c>
      <c r="H2799" s="98" t="str">
        <f>IF("xhnm06"="",1,"xhnm06")</f>
        <v>xhnm06</v>
      </c>
      <c r="I2799" s="98">
        <f>IF("E120z"="",1,IF(LEFT("E120z",1)&lt;&gt;"E","E120z",1))</f>
        <v>1</v>
      </c>
      <c r="J2799" s="98" t="str">
        <f>IF("E120z"="",1,IF(LEFT("E120z",1)="E","E120z",1))</f>
        <v>E120z</v>
      </c>
      <c r="K2799" s="99" t="s">
        <v>362</v>
      </c>
      <c r="L2799" s="91">
        <v>7002</v>
      </c>
      <c r="M2799" s="100" t="str">
        <f>IF(LEFT($G2799,4)="xppm","*","")</f>
        <v/>
      </c>
      <c r="N2799" s="101" t="str">
        <f>UPPER(TRIM("          HOUSE THERAPY - MEDICARE B"))</f>
        <v>HOUSE THERAPY - MEDICARE B</v>
      </c>
      <c r="P2799" s="102" t="s">
        <v>356</v>
      </c>
      <c r="R2799" s="109">
        <f>IFERROR(IF(1*AB2799&gt;0,AB2799,V2799),V2799)</f>
        <v>0</v>
      </c>
      <c r="S2799" s="108"/>
      <c r="T2799" s="101">
        <f>IFERROR(IF(LEFT($G2799,4)="xppm",AD2799/VLOOKUP($G2799,$K$11:$Z$28,T$1,0),IF(LEFT($J2799,1)="E",AD2799/VLOOKUP($J2799,$K$11:$Z$28,T$1,0),AD2799/T$6)),"")</f>
        <v>0</v>
      </c>
      <c r="V2799" s="101">
        <f>IFERROR(IF(LEFT($G2799,4)="xppm",AF2799/VLOOKUP($G2799,$K$11:$Z$28,V$1,0),IF(LEFT($J2799,1)="E",AF2799/VLOOKUP($J2799,$K$11:$Z$28,V$1,0),AF2799/V$6)),"")</f>
        <v>0</v>
      </c>
      <c r="X2799" s="101">
        <f>IFERROR(IF(LEFT($G2799,4)="xppm",AH2799/VLOOKUP($G2799,$K$11:$Z$28,X$1,0),IF(LEFT($J2799,1)="E",AH2799/VLOOKUP($J2799,$K$11:$Z$28,X$1,0),AH2799/X$6)),"")</f>
        <v>0</v>
      </c>
      <c r="Z2799" s="101">
        <f>IFERROR(IF(LEFT($G2799,4)="xppm",AJ2799/VLOOKUP($G2799,$K$11:$Z$28,Z$1,0),IF(LEFT($J2799,1)="E",AJ2799/VLOOKUP($J2799,$K$11:$Z$28,Z$1,0),AJ2799/Z$6)),"")</f>
        <v>0</v>
      </c>
      <c r="AA2799" s="108"/>
      <c r="AB2799" s="99" t="str">
        <f>IFERROR(IF(LEFT($G2799,4)="xppm",AL2799/VLOOKUP($G2799,$K$11:$Z$28,AB$1,0),IF(LEFT($J2799,1)="E",AL2799/VLOOKUP($J2799,$K$11:$AB$28,AB$1,0),AL2799/AB$6)),"")</f>
        <v/>
      </c>
      <c r="AC2799" s="110"/>
      <c r="AD2799" s="14"/>
      <c r="AE2799" s="14"/>
      <c r="AF2799" s="14"/>
      <c r="AG2799" s="14"/>
      <c r="AH2799" s="14"/>
      <c r="AI2799" s="14"/>
      <c r="AJ2799" s="14"/>
      <c r="AK2799" s="65"/>
      <c r="AL2799" s="14"/>
      <c r="AM2799" s="65"/>
      <c r="AN2799" s="25"/>
      <c r="AO2799" s="25"/>
      <c r="AP2799" s="25"/>
      <c r="AQ2799" s="25"/>
      <c r="AR2799" s="25"/>
      <c r="AS2799" s="25"/>
      <c r="AT2799" s="25"/>
      <c r="AU2799" s="25"/>
      <c r="AV2799" s="25"/>
      <c r="AW2799" s="25"/>
      <c r="AX2799" s="25"/>
      <c r="AY2799" s="25"/>
      <c r="AZ2799" s="108"/>
      <c r="BA2799" s="10"/>
      <c r="BB2799" s="10"/>
      <c r="BC2799" s="10"/>
      <c r="BD2799" s="10"/>
      <c r="BE2799" s="10"/>
      <c r="BF2799" s="10"/>
      <c r="BG2799" s="10"/>
      <c r="BH2799" s="10"/>
      <c r="BI2799" s="10"/>
      <c r="BJ2799" s="10"/>
      <c r="BK2799" s="10"/>
      <c r="BL2799" s="10"/>
      <c r="BM2799" s="10"/>
      <c r="BN2799" s="10"/>
      <c r="BO2799" s="10"/>
      <c r="BP2799" s="10"/>
      <c r="BQ2799" s="10"/>
      <c r="BR2799" s="10"/>
      <c r="BS2799" s="10"/>
      <c r="BT2799" s="10"/>
      <c r="BU2799" s="10"/>
      <c r="BV2799" s="10"/>
      <c r="BW2799" s="10"/>
      <c r="BX2799" s="10"/>
      <c r="BY2799" s="10"/>
      <c r="BZ2799" s="10"/>
      <c r="CA2799" s="10"/>
      <c r="CB2799" s="10"/>
      <c r="CC2799" s="10"/>
      <c r="CD2799" s="10"/>
      <c r="CE2799" s="10"/>
      <c r="CF2799" s="10"/>
      <c r="CG2799" s="10"/>
      <c r="CH2799" s="10"/>
      <c r="CI2799" s="10"/>
      <c r="CJ2799" s="10"/>
      <c r="CK2799" s="10"/>
      <c r="CL2799" s="10"/>
      <c r="CM2799" s="10"/>
      <c r="CN2799" s="10"/>
      <c r="CO2799" s="10"/>
      <c r="CP2799" s="10"/>
      <c r="CQ2799" s="10"/>
      <c r="CR2799" s="10"/>
      <c r="CS2799" s="10"/>
      <c r="CT2799" s="10"/>
      <c r="CU2799" s="10"/>
      <c r="CV2799" s="10"/>
      <c r="CW2799" s="10"/>
      <c r="CX2799" s="10"/>
      <c r="CY2799" s="10"/>
      <c r="CZ2799" s="10"/>
      <c r="DA2799" s="10"/>
      <c r="DB2799" s="10"/>
      <c r="DC2799" s="10"/>
      <c r="DD2799" s="10"/>
      <c r="DE2799" s="10"/>
      <c r="DF2799" s="10"/>
      <c r="DG2799" s="10"/>
      <c r="DH2799" s="10"/>
      <c r="DI2799" s="10"/>
      <c r="DJ2799" s="10"/>
      <c r="DK2799" s="10"/>
      <c r="DL2799" s="10"/>
      <c r="DM2799" s="10"/>
      <c r="DN2799" s="10"/>
      <c r="DO2799" s="10"/>
      <c r="DP2799" s="10"/>
      <c r="DQ2799" s="10"/>
      <c r="DR2799" s="10"/>
      <c r="DS2799" s="10"/>
    </row>
    <row r="2800" spans="1:123" s="101" customFormat="1" ht="10.95" customHeight="1" x14ac:dyDescent="0.25">
      <c r="A2800" s="75" t="s">
        <v>348</v>
      </c>
      <c r="B2800" s="95" t="str">
        <f>IF(E2800&gt;0,"Bud02 " &amp; C2800 &amp;","&amp;D2800&amp;",'"&amp;E2800&amp;"',"&amp;1*R2800)</f>
        <v>Bud02 2020,7002,'508100',0</v>
      </c>
      <c r="C2800" s="96">
        <f>$E$5</f>
        <v>2020</v>
      </c>
      <c r="D2800" s="96">
        <v>7002</v>
      </c>
      <c r="E2800" s="97">
        <f>IF(LEFT(H2800,1) = "x",H2800,F2800)</f>
        <v>508100</v>
      </c>
      <c r="F2800" s="90">
        <v>508100</v>
      </c>
      <c r="G2800" s="98">
        <f>IF(""="",1,SUBSTITUTE(SUBSTITUTE("","xxp","xpp"),"xppm13","xppm08"))</f>
        <v>1</v>
      </c>
      <c r="H2800" s="98">
        <f>IF(""="",1,"")</f>
        <v>1</v>
      </c>
      <c r="I2800" s="98">
        <f>IF(""="",1,IF(LEFT("",1)&lt;&gt;"E","",1))</f>
        <v>1</v>
      </c>
      <c r="J2800" s="98">
        <f>IF(""="",1,IF(LEFT("",1)="E","",1))</f>
        <v>1</v>
      </c>
      <c r="K2800" s="99" t="s">
        <v>363</v>
      </c>
      <c r="L2800" s="91">
        <v>7002</v>
      </c>
      <c r="M2800" s="100" t="str">
        <f>IF(LEFT($G2800,4)="xppm","*","")</f>
        <v/>
      </c>
      <c r="N2800" s="101" t="str">
        <f>UPPER(TRIM("          HOUSE THERAPY - REHAB SUPPLIES"))</f>
        <v>HOUSE THERAPY - REHAB SUPPLIES</v>
      </c>
      <c r="P2800" s="102" t="s">
        <v>356</v>
      </c>
      <c r="R2800" s="109">
        <f>IFERROR(IF(1*AB2800&gt;0,AB2800,V2800),V2800)</f>
        <v>0</v>
      </c>
      <c r="S2800" s="108"/>
      <c r="T2800" s="101">
        <f>IFERROR(IF(LEFT($G2800,4)="xppm",AD2800/VLOOKUP($G2800,$K$11:$Z$28,T$1,0),IF(LEFT($J2800,1)="E",AD2800/VLOOKUP($J2800,$K$11:$Z$28,T$1,0),AD2800/T$6)),"")</f>
        <v>0</v>
      </c>
      <c r="V2800" s="101">
        <f>IFERROR(IF(LEFT($G2800,4)="xppm",AF2800/VLOOKUP($G2800,$K$11:$Z$28,V$1,0),IF(LEFT($J2800,1)="E",AF2800/VLOOKUP($J2800,$K$11:$Z$28,V$1,0),AF2800/V$6)),"")</f>
        <v>0</v>
      </c>
      <c r="X2800" s="101">
        <f>IFERROR(IF(LEFT($G2800,4)="xppm",AH2800/VLOOKUP($G2800,$K$11:$Z$28,X$1,0),IF(LEFT($J2800,1)="E",AH2800/VLOOKUP($J2800,$K$11:$Z$28,X$1,0),AH2800/X$6)),"")</f>
        <v>0</v>
      </c>
      <c r="Z2800" s="101">
        <f>IFERROR(IF(LEFT($G2800,4)="xppm",AJ2800/VLOOKUP($G2800,$K$11:$Z$28,Z$1,0),IF(LEFT($J2800,1)="E",AJ2800/VLOOKUP($J2800,$K$11:$Z$28,Z$1,0),AJ2800/Z$6)),"")</f>
        <v>0</v>
      </c>
      <c r="AA2800" s="108"/>
      <c r="AB2800" s="99">
        <f>IFERROR(IF(LEFT($G2800,4)="xppm",AL2800/VLOOKUP($G2800,$K$11:$Z$28,AB$1,0),IF(LEFT($J2800,1)="E",AL2800/VLOOKUP($J2800,$K$11:$AB$28,AB$1,0),AL2800/AB$6)),"")</f>
        <v>0</v>
      </c>
      <c r="AC2800" s="110"/>
      <c r="AD2800" s="14"/>
      <c r="AE2800" s="14"/>
      <c r="AF2800" s="14"/>
      <c r="AG2800" s="14"/>
      <c r="AH2800" s="14"/>
      <c r="AI2800" s="14"/>
      <c r="AJ2800" s="14"/>
      <c r="AK2800" s="65"/>
      <c r="AL2800" s="14"/>
      <c r="AM2800" s="65"/>
      <c r="AN2800" s="25"/>
      <c r="AO2800" s="25"/>
      <c r="AP2800" s="25"/>
      <c r="AQ2800" s="25"/>
      <c r="AR2800" s="25"/>
      <c r="AS2800" s="25"/>
      <c r="AT2800" s="25"/>
      <c r="AU2800" s="25"/>
      <c r="AV2800" s="25"/>
      <c r="AW2800" s="25"/>
      <c r="AX2800" s="25"/>
      <c r="AY2800" s="25"/>
      <c r="AZ2800" s="108"/>
      <c r="BA2800" s="10"/>
      <c r="BB2800" s="10"/>
      <c r="BC2800" s="10"/>
      <c r="BD2800" s="10"/>
      <c r="BE2800" s="10"/>
      <c r="BF2800" s="10"/>
      <c r="BG2800" s="10"/>
      <c r="BH2800" s="10"/>
      <c r="BI2800" s="10"/>
      <c r="BJ2800" s="10"/>
      <c r="BK2800" s="10"/>
      <c r="BL2800" s="10"/>
      <c r="BM2800" s="10"/>
      <c r="BN2800" s="10"/>
      <c r="BO2800" s="10"/>
      <c r="BP2800" s="10"/>
      <c r="BQ2800" s="10"/>
      <c r="BR2800" s="10"/>
      <c r="BS2800" s="10"/>
      <c r="BT2800" s="10"/>
      <c r="BU2800" s="10"/>
      <c r="BV2800" s="10"/>
      <c r="BW2800" s="10"/>
      <c r="BX2800" s="10"/>
      <c r="BY2800" s="10"/>
      <c r="BZ2800" s="10"/>
      <c r="CA2800" s="10"/>
      <c r="CB2800" s="10"/>
      <c r="CC2800" s="10"/>
      <c r="CD2800" s="10"/>
      <c r="CE2800" s="10"/>
      <c r="CF2800" s="10"/>
      <c r="CG2800" s="10"/>
      <c r="CH2800" s="10"/>
      <c r="CI2800" s="10"/>
      <c r="CJ2800" s="10"/>
      <c r="CK2800" s="10"/>
      <c r="CL2800" s="10"/>
      <c r="CM2800" s="10"/>
      <c r="CN2800" s="10"/>
      <c r="CO2800" s="10"/>
      <c r="CP2800" s="10"/>
      <c r="CQ2800" s="10"/>
      <c r="CR2800" s="10"/>
      <c r="CS2800" s="10"/>
      <c r="CT2800" s="10"/>
      <c r="CU2800" s="10"/>
      <c r="CV2800" s="10"/>
      <c r="CW2800" s="10"/>
      <c r="CX2800" s="10"/>
      <c r="CY2800" s="10"/>
      <c r="CZ2800" s="10"/>
      <c r="DA2800" s="10"/>
      <c r="DB2800" s="10"/>
      <c r="DC2800" s="10"/>
      <c r="DD2800" s="10"/>
      <c r="DE2800" s="10"/>
      <c r="DF2800" s="10"/>
      <c r="DG2800" s="10"/>
      <c r="DH2800" s="10"/>
      <c r="DI2800" s="10"/>
      <c r="DJ2800" s="10"/>
      <c r="DK2800" s="10"/>
      <c r="DL2800" s="10"/>
      <c r="DM2800" s="10"/>
      <c r="DN2800" s="10"/>
      <c r="DO2800" s="10"/>
      <c r="DP2800" s="10"/>
      <c r="DQ2800" s="10"/>
      <c r="DR2800" s="10"/>
      <c r="DS2800" s="10"/>
    </row>
    <row r="2801" spans="1:123" ht="4.05" customHeight="1" x14ac:dyDescent="0.25">
      <c r="A2801" s="75" t="s">
        <v>348</v>
      </c>
      <c r="E2801" s="111"/>
      <c r="F2801" s="112"/>
      <c r="T2801" s="25"/>
      <c r="U2801" s="25"/>
      <c r="V2801" s="25"/>
      <c r="W2801" s="25"/>
      <c r="X2801" s="25"/>
      <c r="Y2801" s="25"/>
      <c r="Z2801" s="25"/>
      <c r="AA2801" s="25"/>
      <c r="AB2801" s="14"/>
      <c r="AC2801" s="14"/>
    </row>
    <row r="2802" spans="1:123" s="86" customFormat="1" ht="15" customHeight="1" x14ac:dyDescent="0.25">
      <c r="A2802" s="75" t="s">
        <v>348</v>
      </c>
      <c r="B2802" s="80"/>
      <c r="C2802" s="80"/>
      <c r="D2802" s="80"/>
      <c r="E2802" s="81"/>
      <c r="F2802" s="82"/>
      <c r="G2802" s="81"/>
      <c r="H2802" s="81"/>
      <c r="I2802" s="81"/>
      <c r="J2802" s="81"/>
      <c r="K2802" s="81"/>
      <c r="L2802" s="83">
        <f>L2803</f>
        <v>7002</v>
      </c>
      <c r="M2802" s="84" t="s">
        <v>364</v>
      </c>
      <c r="N2802" s="84"/>
      <c r="O2802" s="84"/>
      <c r="P2802" s="84"/>
      <c r="Q2802" s="84"/>
      <c r="R2802" s="84"/>
      <c r="S2802" s="84"/>
      <c r="T2802" s="84"/>
      <c r="U2802" s="84"/>
      <c r="V2802" s="84"/>
      <c r="W2802" s="84"/>
      <c r="X2802" s="84"/>
      <c r="Y2802" s="84"/>
      <c r="Z2802" s="84"/>
      <c r="AA2802" s="84"/>
      <c r="AB2802" s="81"/>
      <c r="AC2802" s="81"/>
      <c r="AD2802" s="14"/>
      <c r="AE2802" s="14"/>
      <c r="AF2802" s="14"/>
      <c r="AG2802" s="14"/>
      <c r="AH2802" s="14"/>
      <c r="AI2802" s="14"/>
      <c r="AJ2802" s="14"/>
      <c r="AK2802" s="14"/>
      <c r="AL2802" s="14"/>
      <c r="AM2802" s="14"/>
      <c r="AN2802" s="85"/>
      <c r="AO2802" s="85"/>
      <c r="AP2802" s="85"/>
      <c r="AQ2802" s="85"/>
      <c r="AR2802" s="85"/>
      <c r="AS2802" s="85"/>
      <c r="AT2802" s="85"/>
      <c r="AU2802" s="85"/>
      <c r="AV2802" s="85"/>
      <c r="AW2802" s="85"/>
      <c r="AX2802" s="85"/>
      <c r="AY2802" s="85"/>
      <c r="AZ2802" s="84"/>
      <c r="BA2802" s="10"/>
      <c r="BB2802" s="10"/>
      <c r="BC2802" s="10"/>
      <c r="BD2802" s="10"/>
      <c r="BE2802" s="10"/>
      <c r="BF2802" s="10"/>
      <c r="BG2802" s="10"/>
      <c r="BH2802" s="10"/>
      <c r="BI2802" s="10"/>
      <c r="BJ2802" s="10"/>
      <c r="BK2802" s="10"/>
      <c r="BL2802" s="10"/>
      <c r="BM2802" s="10"/>
      <c r="BN2802" s="10"/>
      <c r="BO2802" s="10"/>
      <c r="BP2802" s="10"/>
      <c r="BQ2802" s="10"/>
      <c r="BR2802" s="10"/>
      <c r="BS2802" s="10"/>
      <c r="BT2802" s="10"/>
      <c r="BU2802" s="10"/>
      <c r="BV2802" s="10"/>
      <c r="BW2802" s="10"/>
      <c r="BX2802" s="10"/>
      <c r="BY2802" s="10"/>
      <c r="BZ2802" s="10"/>
      <c r="CA2802" s="10"/>
      <c r="CB2802" s="10"/>
      <c r="CC2802" s="10"/>
      <c r="CD2802" s="10"/>
      <c r="CE2802" s="10"/>
      <c r="CF2802" s="10"/>
      <c r="CG2802" s="10"/>
      <c r="CH2802" s="10"/>
      <c r="CI2802" s="10"/>
      <c r="CJ2802" s="10"/>
      <c r="CK2802" s="10"/>
      <c r="CL2802" s="10"/>
      <c r="CM2802" s="10"/>
      <c r="CN2802" s="10"/>
      <c r="CO2802" s="10"/>
      <c r="CP2802" s="10"/>
      <c r="CQ2802" s="10"/>
      <c r="CR2802" s="10"/>
      <c r="CS2802" s="10"/>
      <c r="CT2802" s="10"/>
      <c r="CU2802" s="10"/>
      <c r="CV2802" s="10"/>
      <c r="CW2802" s="10"/>
      <c r="CX2802" s="10"/>
      <c r="CY2802" s="10"/>
      <c r="CZ2802" s="10"/>
      <c r="DA2802" s="10"/>
      <c r="DB2802" s="10"/>
      <c r="DC2802" s="10"/>
      <c r="DD2802" s="10"/>
      <c r="DE2802" s="10"/>
      <c r="DF2802" s="10"/>
      <c r="DG2802" s="10"/>
      <c r="DH2802" s="10"/>
      <c r="DI2802" s="10"/>
      <c r="DJ2802" s="10"/>
      <c r="DK2802" s="10"/>
      <c r="DL2802" s="10"/>
      <c r="DM2802" s="10"/>
      <c r="DN2802" s="10"/>
      <c r="DO2802" s="10"/>
      <c r="DP2802" s="10"/>
      <c r="DQ2802" s="10"/>
      <c r="DR2802" s="10"/>
      <c r="DS2802" s="10"/>
    </row>
    <row r="2803" spans="1:123" s="101" customFormat="1" ht="10.95" customHeight="1" x14ac:dyDescent="0.25">
      <c r="A2803" s="75" t="s">
        <v>348</v>
      </c>
      <c r="B2803" s="95" t="str">
        <f t="shared" ref="B2803" si="788">IF(E2803&gt;0,"Bud02 " &amp; C2803 &amp;","&amp;D2803&amp;",'"&amp;E2803&amp;"',"&amp;1*R2803)</f>
        <v>Bud02 2020,7002,'xdit02',0.0222563288096603</v>
      </c>
      <c r="C2803" s="96">
        <f t="shared" ref="C2803" si="789">$E$5</f>
        <v>2020</v>
      </c>
      <c r="D2803" s="96">
        <v>7002</v>
      </c>
      <c r="E2803" s="97" t="str">
        <f>IF(LEFT(H2803,1) = "x",H2803,F2803)</f>
        <v>xdit02</v>
      </c>
      <c r="F2803" s="90">
        <v>530400</v>
      </c>
      <c r="G2803" s="98" t="str">
        <f>IF("xppm02"="",1,SUBSTITUTE(SUBSTITUTE("xppm02","xxp","xpp"),"xppm13","xppm08"))</f>
        <v>xppm02</v>
      </c>
      <c r="H2803" s="98" t="str">
        <f>IF("xdit02"="",1,"xdit02")</f>
        <v>xdit02</v>
      </c>
      <c r="I2803" s="98">
        <f>IF(""="",1,IF(LEFT("",1)&lt;&gt;"E","",1))</f>
        <v>1</v>
      </c>
      <c r="J2803" s="98">
        <f>IF(""="",1,IF(LEFT("",1)="E","",1))</f>
        <v>1</v>
      </c>
      <c r="K2803" s="99" t="s">
        <v>365</v>
      </c>
      <c r="L2803" s="91">
        <v>7002</v>
      </c>
      <c r="M2803" s="100" t="str">
        <f>IF(LEFT($G2803,4)="xppm","*","")</f>
        <v>*</v>
      </c>
      <c r="N2803" s="101" t="str">
        <f>UPPER(TRIM("          DIETARY CONTRACT SERVICES"))</f>
        <v>DIETARY CONTRACT SERVICES</v>
      </c>
      <c r="P2803" s="102" t="s">
        <v>366</v>
      </c>
      <c r="R2803" s="109">
        <f>IFERROR(IF(1*AB2803&gt;0,AB2803,V2803),V2803)</f>
        <v>2.2256328809660313E-2</v>
      </c>
      <c r="S2803" s="108"/>
      <c r="T2803" s="101">
        <f>IFERROR(IF(LEFT($G2803,4)="xppm",AD2803/VLOOKUP($G2803,$K$11:$Z$28,T$1,0),IF(LEFT($J2803,1)="E",AD2803/VLOOKUP($J2803,$K$11:$Z$28,T$1,0),AD2803/T$6)),"")</f>
        <v>6.6707936643470092E-2</v>
      </c>
      <c r="V2803" s="101">
        <f>IFERROR(IF(LEFT($G2803,4)="xppm",AF2803/VLOOKUP($G2803,$K$11:$Z$28,V$1,0),IF(LEFT($J2803,1)="E",AF2803/VLOOKUP($J2803,$K$11:$Z$28,V$1,0),AF2803/V$6)),"")</f>
        <v>2.2256328809660313E-2</v>
      </c>
      <c r="X2803" s="101">
        <f>IFERROR(IF(LEFT($G2803,4)="xppm",AH2803/VLOOKUP($G2803,$K$11:$Z$28,X$1,0),IF(LEFT($J2803,1)="E",AH2803/VLOOKUP($J2803,$K$11:$Z$28,X$1,0),AH2803/X$6)),"")</f>
        <v>0</v>
      </c>
      <c r="Z2803" s="101">
        <f>IFERROR(IF(LEFT($G2803,4)="xppm",AJ2803/VLOOKUP($G2803,$K$11:$Z$28,Z$1,0),IF(LEFT($J2803,1)="E",AJ2803/VLOOKUP($J2803,$K$11:$Z$28,Z$1,0),AJ2803/Z$6)),"")</f>
        <v>0</v>
      </c>
      <c r="AA2803" s="108"/>
      <c r="AB2803" s="99" t="str">
        <f>IFERROR(IF(LEFT($G2803,4)="xppm",AL2803/VLOOKUP($G2803,$K$11:$Z$28,AB$1,0),IF(LEFT($J2803,1)="E",AL2803/VLOOKUP($J2803,$K$11:$AB$28,AB$1,0),AL2803/AB$6)),"")</f>
        <v/>
      </c>
      <c r="AC2803" s="110"/>
      <c r="AD2803" s="14">
        <v>25000</v>
      </c>
      <c r="AE2803" s="14"/>
      <c r="AF2803" s="14">
        <v>25000</v>
      </c>
      <c r="AG2803" s="14"/>
      <c r="AH2803" s="14"/>
      <c r="AI2803" s="14"/>
      <c r="AJ2803" s="14"/>
      <c r="AK2803" s="65"/>
      <c r="AL2803" s="14"/>
      <c r="AM2803" s="65"/>
      <c r="AN2803" s="25"/>
      <c r="AO2803" s="25"/>
      <c r="AP2803" s="25"/>
      <c r="AQ2803" s="25">
        <v>0</v>
      </c>
      <c r="AR2803" s="25">
        <v>0</v>
      </c>
      <c r="AS2803" s="25">
        <v>0</v>
      </c>
      <c r="AT2803" s="25">
        <v>0</v>
      </c>
      <c r="AU2803" s="25">
        <v>0</v>
      </c>
      <c r="AV2803" s="25">
        <v>0</v>
      </c>
      <c r="AW2803" s="25">
        <v>0</v>
      </c>
      <c r="AX2803" s="25">
        <v>0</v>
      </c>
      <c r="AY2803" s="25">
        <v>25000</v>
      </c>
      <c r="AZ2803" s="108"/>
      <c r="BA2803" s="10"/>
      <c r="BB2803" s="10"/>
      <c r="BC2803" s="10"/>
      <c r="BD2803" s="10"/>
      <c r="BE2803" s="10"/>
      <c r="BF2803" s="10"/>
      <c r="BG2803" s="10"/>
      <c r="BH2803" s="10"/>
      <c r="BI2803" s="10"/>
      <c r="BJ2803" s="10"/>
      <c r="BK2803" s="10"/>
      <c r="BL2803" s="10"/>
      <c r="BM2803" s="10"/>
      <c r="BN2803" s="10"/>
      <c r="BO2803" s="10"/>
      <c r="BP2803" s="10"/>
      <c r="BQ2803" s="10"/>
      <c r="BR2803" s="10"/>
      <c r="BS2803" s="10"/>
      <c r="BT2803" s="10"/>
      <c r="BU2803" s="10"/>
      <c r="BV2803" s="10"/>
      <c r="BW2803" s="10"/>
      <c r="BX2803" s="10"/>
      <c r="BY2803" s="10"/>
      <c r="BZ2803" s="10"/>
      <c r="CA2803" s="10"/>
      <c r="CB2803" s="10"/>
      <c r="CC2803" s="10"/>
      <c r="CD2803" s="10"/>
      <c r="CE2803" s="10"/>
      <c r="CF2803" s="10"/>
      <c r="CG2803" s="10"/>
      <c r="CH2803" s="10"/>
      <c r="CI2803" s="10"/>
      <c r="CJ2803" s="10"/>
      <c r="CK2803" s="10"/>
      <c r="CL2803" s="10"/>
      <c r="CM2803" s="10"/>
      <c r="CN2803" s="10"/>
      <c r="CO2803" s="10"/>
      <c r="CP2803" s="10"/>
      <c r="CQ2803" s="10"/>
      <c r="CR2803" s="10"/>
      <c r="CS2803" s="10"/>
      <c r="CT2803" s="10"/>
      <c r="CU2803" s="10"/>
      <c r="CV2803" s="10"/>
      <c r="CW2803" s="10"/>
      <c r="CX2803" s="10"/>
      <c r="CY2803" s="10"/>
      <c r="CZ2803" s="10"/>
      <c r="DA2803" s="10"/>
      <c r="DB2803" s="10"/>
      <c r="DC2803" s="10"/>
      <c r="DD2803" s="10"/>
      <c r="DE2803" s="10"/>
      <c r="DF2803" s="10"/>
      <c r="DG2803" s="10"/>
      <c r="DH2803" s="10"/>
      <c r="DI2803" s="10"/>
      <c r="DJ2803" s="10"/>
      <c r="DK2803" s="10"/>
      <c r="DL2803" s="10"/>
      <c r="DM2803" s="10"/>
      <c r="DN2803" s="10"/>
      <c r="DO2803" s="10"/>
      <c r="DP2803" s="10"/>
      <c r="DQ2803" s="10"/>
      <c r="DR2803" s="10"/>
      <c r="DS2803" s="10"/>
    </row>
    <row r="2804" spans="1:123" ht="4.05" customHeight="1" x14ac:dyDescent="0.25">
      <c r="A2804" s="75" t="s">
        <v>348</v>
      </c>
      <c r="E2804" s="111"/>
      <c r="F2804" s="112"/>
      <c r="T2804" s="25"/>
      <c r="U2804" s="25"/>
      <c r="V2804" s="25"/>
      <c r="W2804" s="25"/>
      <c r="X2804" s="25"/>
      <c r="Y2804" s="25"/>
      <c r="Z2804" s="25"/>
      <c r="AA2804" s="25"/>
      <c r="AB2804" s="14"/>
      <c r="AC2804" s="14"/>
    </row>
    <row r="2805" spans="1:123" s="86" customFormat="1" ht="15" customHeight="1" x14ac:dyDescent="0.25">
      <c r="A2805" s="75" t="s">
        <v>348</v>
      </c>
      <c r="B2805" s="80"/>
      <c r="C2805" s="80"/>
      <c r="D2805" s="80"/>
      <c r="E2805" s="81"/>
      <c r="F2805" s="82"/>
      <c r="G2805" s="81"/>
      <c r="H2805" s="81"/>
      <c r="I2805" s="81"/>
      <c r="J2805" s="81"/>
      <c r="K2805" s="81"/>
      <c r="L2805" s="83">
        <f>L2806</f>
        <v>7002</v>
      </c>
      <c r="M2805" s="84" t="s">
        <v>367</v>
      </c>
      <c r="N2805" s="84"/>
      <c r="O2805" s="84"/>
      <c r="P2805" s="84"/>
      <c r="Q2805" s="84"/>
      <c r="R2805" s="84"/>
      <c r="S2805" s="84"/>
      <c r="T2805" s="84"/>
      <c r="U2805" s="84"/>
      <c r="V2805" s="84"/>
      <c r="W2805" s="84"/>
      <c r="X2805" s="84"/>
      <c r="Y2805" s="84"/>
      <c r="Z2805" s="84"/>
      <c r="AA2805" s="84"/>
      <c r="AB2805" s="81"/>
      <c r="AC2805" s="81"/>
      <c r="AD2805" s="14"/>
      <c r="AE2805" s="14"/>
      <c r="AF2805" s="14"/>
      <c r="AG2805" s="14"/>
      <c r="AH2805" s="14"/>
      <c r="AI2805" s="14"/>
      <c r="AJ2805" s="14"/>
      <c r="AK2805" s="14"/>
      <c r="AL2805" s="14"/>
      <c r="AM2805" s="14"/>
      <c r="AN2805" s="85"/>
      <c r="AO2805" s="85"/>
      <c r="AP2805" s="85"/>
      <c r="AQ2805" s="85"/>
      <c r="AR2805" s="85"/>
      <c r="AS2805" s="85"/>
      <c r="AT2805" s="85"/>
      <c r="AU2805" s="85"/>
      <c r="AV2805" s="85"/>
      <c r="AW2805" s="85"/>
      <c r="AX2805" s="85"/>
      <c r="AY2805" s="85"/>
      <c r="AZ2805" s="84"/>
      <c r="BA2805" s="10"/>
      <c r="BB2805" s="10"/>
      <c r="BC2805" s="10"/>
      <c r="BD2805" s="10"/>
      <c r="BE2805" s="10"/>
      <c r="BF2805" s="10"/>
      <c r="BG2805" s="10"/>
      <c r="BH2805" s="10"/>
      <c r="BI2805" s="10"/>
      <c r="BJ2805" s="10"/>
      <c r="BK2805" s="10"/>
      <c r="BL2805" s="10"/>
      <c r="BM2805" s="10"/>
      <c r="BN2805" s="10"/>
      <c r="BO2805" s="10"/>
      <c r="BP2805" s="10"/>
      <c r="BQ2805" s="10"/>
      <c r="BR2805" s="10"/>
      <c r="BS2805" s="10"/>
      <c r="BT2805" s="10"/>
      <c r="BU2805" s="10"/>
      <c r="BV2805" s="10"/>
      <c r="BW2805" s="10"/>
      <c r="BX2805" s="10"/>
      <c r="BY2805" s="10"/>
      <c r="BZ2805" s="10"/>
      <c r="CA2805" s="10"/>
      <c r="CB2805" s="10"/>
      <c r="CC2805" s="10"/>
      <c r="CD2805" s="10"/>
      <c r="CE2805" s="10"/>
      <c r="CF2805" s="10"/>
      <c r="CG2805" s="10"/>
      <c r="CH2805" s="10"/>
      <c r="CI2805" s="10"/>
      <c r="CJ2805" s="10"/>
      <c r="CK2805" s="10"/>
      <c r="CL2805" s="10"/>
      <c r="CM2805" s="10"/>
      <c r="CN2805" s="10"/>
      <c r="CO2805" s="10"/>
      <c r="CP2805" s="10"/>
      <c r="CQ2805" s="10"/>
      <c r="CR2805" s="10"/>
      <c r="CS2805" s="10"/>
      <c r="CT2805" s="10"/>
      <c r="CU2805" s="10"/>
      <c r="CV2805" s="10"/>
      <c r="CW2805" s="10"/>
      <c r="CX2805" s="10"/>
      <c r="CY2805" s="10"/>
      <c r="CZ2805" s="10"/>
      <c r="DA2805" s="10"/>
      <c r="DB2805" s="10"/>
      <c r="DC2805" s="10"/>
      <c r="DD2805" s="10"/>
      <c r="DE2805" s="10"/>
      <c r="DF2805" s="10"/>
      <c r="DG2805" s="10"/>
      <c r="DH2805" s="10"/>
      <c r="DI2805" s="10"/>
      <c r="DJ2805" s="10"/>
      <c r="DK2805" s="10"/>
      <c r="DL2805" s="10"/>
      <c r="DM2805" s="10"/>
      <c r="DN2805" s="10"/>
      <c r="DO2805" s="10"/>
      <c r="DP2805" s="10"/>
      <c r="DQ2805" s="10"/>
      <c r="DR2805" s="10"/>
      <c r="DS2805" s="10"/>
    </row>
    <row r="2806" spans="1:123" s="101" customFormat="1" ht="10.95" customHeight="1" x14ac:dyDescent="0.25">
      <c r="A2806" s="75" t="s">
        <v>348</v>
      </c>
      <c r="B2806" s="95" t="str">
        <f t="shared" ref="B2806:B2808" si="790">IF(E2806&gt;0,"Bud02 " &amp; C2806 &amp;","&amp;D2806&amp;",'"&amp;E2806&amp;"',"&amp;1*R2806)</f>
        <v>Bud02 2020,7002,'533000',0</v>
      </c>
      <c r="C2806" s="96">
        <f t="shared" ref="C2806:C2808" si="791">$E$5</f>
        <v>2020</v>
      </c>
      <c r="D2806" s="96">
        <v>7002</v>
      </c>
      <c r="E2806" s="97">
        <f>IF(LEFT(H2806,1) = "x",H2806,F2806)</f>
        <v>533000</v>
      </c>
      <c r="F2806" s="90">
        <v>533000</v>
      </c>
      <c r="G2806" s="98">
        <f>IF(""="",1,SUBSTITUTE(SUBSTITUTE("","xxp","xpp"),"xppm13","xppm08"))</f>
        <v>1</v>
      </c>
      <c r="H2806" s="98">
        <f>IF(""="",1,"")</f>
        <v>1</v>
      </c>
      <c r="I2806" s="98">
        <f>IF(""="",1,IF(LEFT("",1)&lt;&gt;"E","",1))</f>
        <v>1</v>
      </c>
      <c r="J2806" s="98">
        <f>IF(""="",1,IF(LEFT("",1)="E","",1))</f>
        <v>1</v>
      </c>
      <c r="K2806" s="99" t="s">
        <v>368</v>
      </c>
      <c r="L2806" s="91">
        <v>7002</v>
      </c>
      <c r="M2806" s="100" t="str">
        <f>IF(LEFT($G2806,4)="xppm","*","")</f>
        <v/>
      </c>
      <c r="N2806" s="101" t="str">
        <f>UPPER(TRIM("          UTILITIES"))</f>
        <v>UTILITIES</v>
      </c>
      <c r="P2806" s="102" t="s">
        <v>356</v>
      </c>
      <c r="R2806" s="109">
        <f>IFERROR(IF(1*AB2806&gt;0,AB2806,V2806),V2806)</f>
        <v>0</v>
      </c>
      <c r="S2806" s="108"/>
      <c r="T2806" s="101">
        <f>IFERROR(IF(LEFT($G2806,4)="xppm",AD2806/VLOOKUP($G2806,$K$11:$Z$28,T$1,0),IF(LEFT($J2806,1)="E",AD2806/VLOOKUP($J2806,$K$11:$Z$28,T$1,0),AD2806/T$6)),"")</f>
        <v>0</v>
      </c>
      <c r="V2806" s="101">
        <f>IFERROR(IF(LEFT($G2806,4)="xppm",AF2806/VLOOKUP($G2806,$K$11:$Z$28,V$1,0),IF(LEFT($J2806,1)="E",AF2806/VLOOKUP($J2806,$K$11:$Z$28,V$1,0),AF2806/V$6)),"")</f>
        <v>0</v>
      </c>
      <c r="X2806" s="101">
        <f>IFERROR(IF(LEFT($G2806,4)="xppm",AH2806/VLOOKUP($G2806,$K$11:$Z$28,X$1,0),IF(LEFT($J2806,1)="E",AH2806/VLOOKUP($J2806,$K$11:$Z$28,X$1,0),AH2806/X$6)),"")</f>
        <v>0</v>
      </c>
      <c r="Z2806" s="101">
        <f>IFERROR(IF(LEFT($G2806,4)="xppm",AJ2806/VLOOKUP($G2806,$K$11:$Z$28,Z$1,0),IF(LEFT($J2806,1)="E",AJ2806/VLOOKUP($J2806,$K$11:$Z$28,Z$1,0),AJ2806/Z$6)),"")</f>
        <v>0</v>
      </c>
      <c r="AA2806" s="108"/>
      <c r="AB2806" s="99">
        <f>IFERROR(IF(LEFT($G2806,4)="xppm",AL2806/VLOOKUP($G2806,$K$11:$Z$28,AB$1,0),IF(LEFT($J2806,1)="E",AL2806/VLOOKUP($J2806,$K$11:$AB$28,AB$1,0),AL2806/AB$6)),"")</f>
        <v>0</v>
      </c>
      <c r="AC2806" s="110"/>
      <c r="AD2806" s="14">
        <v>0</v>
      </c>
      <c r="AE2806" s="14"/>
      <c r="AF2806" s="14">
        <v>0</v>
      </c>
      <c r="AG2806" s="14"/>
      <c r="AH2806" s="14"/>
      <c r="AI2806" s="14"/>
      <c r="AJ2806" s="14"/>
      <c r="AK2806" s="65"/>
      <c r="AL2806" s="14"/>
      <c r="AM2806" s="65"/>
      <c r="AN2806" s="25"/>
      <c r="AO2806" s="25"/>
      <c r="AP2806" s="25"/>
      <c r="AQ2806" s="25">
        <v>0</v>
      </c>
      <c r="AR2806" s="25">
        <v>0</v>
      </c>
      <c r="AS2806" s="25">
        <v>0</v>
      </c>
      <c r="AT2806" s="25">
        <v>0</v>
      </c>
      <c r="AU2806" s="25">
        <v>0</v>
      </c>
      <c r="AV2806" s="25">
        <v>0</v>
      </c>
      <c r="AW2806" s="25">
        <v>0</v>
      </c>
      <c r="AX2806" s="25">
        <v>0</v>
      </c>
      <c r="AY2806" s="25">
        <v>0</v>
      </c>
      <c r="AZ2806" s="108"/>
      <c r="BA2806" s="10"/>
      <c r="BB2806" s="10"/>
      <c r="BC2806" s="10"/>
      <c r="BD2806" s="10"/>
      <c r="BE2806" s="10"/>
      <c r="BF2806" s="10"/>
      <c r="BG2806" s="10"/>
      <c r="BH2806" s="10"/>
      <c r="BI2806" s="10"/>
      <c r="BJ2806" s="10"/>
      <c r="BK2806" s="10"/>
      <c r="BL2806" s="10"/>
      <c r="BM2806" s="10"/>
      <c r="BN2806" s="10"/>
      <c r="BO2806" s="10"/>
      <c r="BP2806" s="10"/>
      <c r="BQ2806" s="10"/>
      <c r="BR2806" s="10"/>
      <c r="BS2806" s="10"/>
      <c r="BT2806" s="10"/>
      <c r="BU2806" s="10"/>
      <c r="BV2806" s="10"/>
      <c r="BW2806" s="10"/>
      <c r="BX2806" s="10"/>
      <c r="BY2806" s="10"/>
      <c r="BZ2806" s="10"/>
      <c r="CA2806" s="10"/>
      <c r="CB2806" s="10"/>
      <c r="CC2806" s="10"/>
      <c r="CD2806" s="10"/>
      <c r="CE2806" s="10"/>
      <c r="CF2806" s="10"/>
      <c r="CG2806" s="10"/>
      <c r="CH2806" s="10"/>
      <c r="CI2806" s="10"/>
      <c r="CJ2806" s="10"/>
      <c r="CK2806" s="10"/>
      <c r="CL2806" s="10"/>
      <c r="CM2806" s="10"/>
      <c r="CN2806" s="10"/>
      <c r="CO2806" s="10"/>
      <c r="CP2806" s="10"/>
      <c r="CQ2806" s="10"/>
      <c r="CR2806" s="10"/>
      <c r="CS2806" s="10"/>
      <c r="CT2806" s="10"/>
      <c r="CU2806" s="10"/>
      <c r="CV2806" s="10"/>
      <c r="CW2806" s="10"/>
      <c r="CX2806" s="10"/>
      <c r="CY2806" s="10"/>
      <c r="CZ2806" s="10"/>
      <c r="DA2806" s="10"/>
      <c r="DB2806" s="10"/>
      <c r="DC2806" s="10"/>
      <c r="DD2806" s="10"/>
      <c r="DE2806" s="10"/>
      <c r="DF2806" s="10"/>
      <c r="DG2806" s="10"/>
      <c r="DH2806" s="10"/>
      <c r="DI2806" s="10"/>
      <c r="DJ2806" s="10"/>
      <c r="DK2806" s="10"/>
      <c r="DL2806" s="10"/>
      <c r="DM2806" s="10"/>
      <c r="DN2806" s="10"/>
      <c r="DO2806" s="10"/>
      <c r="DP2806" s="10"/>
      <c r="DQ2806" s="10"/>
      <c r="DR2806" s="10"/>
      <c r="DS2806" s="10"/>
    </row>
    <row r="2807" spans="1:123" s="101" customFormat="1" ht="10.95" customHeight="1" x14ac:dyDescent="0.25">
      <c r="A2807" s="75" t="s">
        <v>348</v>
      </c>
      <c r="B2807" s="95" t="str">
        <f t="shared" si="790"/>
        <v>Bud02 2020,7002,'536000',335.644444444444</v>
      </c>
      <c r="C2807" s="96">
        <f t="shared" si="791"/>
        <v>2020</v>
      </c>
      <c r="D2807" s="96">
        <v>7002</v>
      </c>
      <c r="E2807" s="97">
        <f>IF(LEFT(H2807,1) = "x",H2807,F2807)</f>
        <v>536000</v>
      </c>
      <c r="F2807" s="90">
        <v>536000</v>
      </c>
      <c r="G2807" s="98">
        <f>IF(""="",1,SUBSTITUTE(SUBSTITUTE("","xxp","xpp"),"xppm13","xppm08"))</f>
        <v>1</v>
      </c>
      <c r="H2807" s="98">
        <f>IF(""="",1,"")</f>
        <v>1</v>
      </c>
      <c r="I2807" s="98">
        <f>IF(""="",1,IF(LEFT("",1)&lt;&gt;"E","",1))</f>
        <v>1</v>
      </c>
      <c r="J2807" s="98">
        <f>IF(""="",1,IF(LEFT("",1)="E","",1))</f>
        <v>1</v>
      </c>
      <c r="K2807" s="99" t="s">
        <v>369</v>
      </c>
      <c r="L2807" s="91">
        <v>7002</v>
      </c>
      <c r="M2807" s="100" t="str">
        <f>IF(LEFT($G2807,4)="xppm","*","")</f>
        <v/>
      </c>
      <c r="N2807" s="101" t="str">
        <f>UPPER(TRIM("          REPAIRS &amp; MAINTENANCE/SUPPLIES"))</f>
        <v>REPAIRS &amp; MAINTENANCE/SUPPLIES</v>
      </c>
      <c r="P2807" s="102" t="s">
        <v>370</v>
      </c>
      <c r="R2807" s="109">
        <f>IFERROR(IF(1*AB2807&gt;0,AB2807,V2807),V2807)</f>
        <v>335.64444444444445</v>
      </c>
      <c r="S2807" s="108"/>
      <c r="T2807" s="101">
        <f>IFERROR(IF(LEFT($G2807,4)="xppm",AD2807/VLOOKUP($G2807,$K$11:$Z$28,T$1,0),IF(LEFT($J2807,1)="E",AD2807/VLOOKUP($J2807,$K$11:$Z$28,T$1,0),AD2807/T$6)),"")</f>
        <v>1006.9333333333334</v>
      </c>
      <c r="V2807" s="101">
        <f>IFERROR(IF(LEFT($G2807,4)="xppm",AF2807/VLOOKUP($G2807,$K$11:$Z$28,V$1,0),IF(LEFT($J2807,1)="E",AF2807/VLOOKUP($J2807,$K$11:$Z$28,V$1,0),AF2807/V$6)),"")</f>
        <v>335.64444444444445</v>
      </c>
      <c r="X2807" s="101">
        <f>IFERROR(IF(LEFT($G2807,4)="xppm",AH2807/VLOOKUP($G2807,$K$11:$Z$28,X$1,0),IF(LEFT($J2807,1)="E",AH2807/VLOOKUP($J2807,$K$11:$Z$28,X$1,0),AH2807/X$6)),"")</f>
        <v>0</v>
      </c>
      <c r="Z2807" s="101">
        <f>IFERROR(IF(LEFT($G2807,4)="xppm",AJ2807/VLOOKUP($G2807,$K$11:$Z$28,Z$1,0),IF(LEFT($J2807,1)="E",AJ2807/VLOOKUP($J2807,$K$11:$Z$28,Z$1,0),AJ2807/Z$6)),"")</f>
        <v>0</v>
      </c>
      <c r="AA2807" s="108"/>
      <c r="AB2807" s="99">
        <f>IFERROR(IF(LEFT($G2807,4)="xppm",AL2807/VLOOKUP($G2807,$K$11:$Z$28,AB$1,0),IF(LEFT($J2807,1)="E",AL2807/VLOOKUP($J2807,$K$11:$AB$28,AB$1,0),AL2807/AB$6)),"")</f>
        <v>0</v>
      </c>
      <c r="AC2807" s="110"/>
      <c r="AD2807" s="14">
        <v>3020.8</v>
      </c>
      <c r="AE2807" s="14"/>
      <c r="AF2807" s="14">
        <v>3020.8</v>
      </c>
      <c r="AG2807" s="14"/>
      <c r="AH2807" s="14"/>
      <c r="AI2807" s="14"/>
      <c r="AJ2807" s="14"/>
      <c r="AK2807" s="65"/>
      <c r="AL2807" s="14"/>
      <c r="AM2807" s="65"/>
      <c r="AN2807" s="25"/>
      <c r="AO2807" s="25"/>
      <c r="AP2807" s="25"/>
      <c r="AQ2807" s="25">
        <v>0</v>
      </c>
      <c r="AR2807" s="25">
        <v>0</v>
      </c>
      <c r="AS2807" s="25">
        <v>0</v>
      </c>
      <c r="AT2807" s="25">
        <v>0</v>
      </c>
      <c r="AU2807" s="25">
        <v>0</v>
      </c>
      <c r="AV2807" s="25">
        <v>0</v>
      </c>
      <c r="AW2807" s="25">
        <v>0</v>
      </c>
      <c r="AX2807" s="25">
        <v>0</v>
      </c>
      <c r="AY2807" s="25">
        <v>3020.8</v>
      </c>
      <c r="AZ2807" s="108"/>
      <c r="BA2807" s="10"/>
      <c r="BB2807" s="10"/>
      <c r="BC2807" s="10"/>
      <c r="BD2807" s="10"/>
      <c r="BE2807" s="10"/>
      <c r="BF2807" s="10"/>
      <c r="BG2807" s="10"/>
      <c r="BH2807" s="10"/>
      <c r="BI2807" s="10"/>
      <c r="BJ2807" s="10"/>
      <c r="BK2807" s="10"/>
      <c r="BL2807" s="10"/>
      <c r="BM2807" s="10"/>
      <c r="BN2807" s="10"/>
      <c r="BO2807" s="10"/>
      <c r="BP2807" s="10"/>
      <c r="BQ2807" s="10"/>
      <c r="BR2807" s="10"/>
      <c r="BS2807" s="10"/>
      <c r="BT2807" s="10"/>
      <c r="BU2807" s="10"/>
      <c r="BV2807" s="10"/>
      <c r="BW2807" s="10"/>
      <c r="BX2807" s="10"/>
      <c r="BY2807" s="10"/>
      <c r="BZ2807" s="10"/>
      <c r="CA2807" s="10"/>
      <c r="CB2807" s="10"/>
      <c r="CC2807" s="10"/>
      <c r="CD2807" s="10"/>
      <c r="CE2807" s="10"/>
      <c r="CF2807" s="10"/>
      <c r="CG2807" s="10"/>
      <c r="CH2807" s="10"/>
      <c r="CI2807" s="10"/>
      <c r="CJ2807" s="10"/>
      <c r="CK2807" s="10"/>
      <c r="CL2807" s="10"/>
      <c r="CM2807" s="10"/>
      <c r="CN2807" s="10"/>
      <c r="CO2807" s="10"/>
      <c r="CP2807" s="10"/>
      <c r="CQ2807" s="10"/>
      <c r="CR2807" s="10"/>
      <c r="CS2807" s="10"/>
      <c r="CT2807" s="10"/>
      <c r="CU2807" s="10"/>
      <c r="CV2807" s="10"/>
      <c r="CW2807" s="10"/>
      <c r="CX2807" s="10"/>
      <c r="CY2807" s="10"/>
      <c r="CZ2807" s="10"/>
      <c r="DA2807" s="10"/>
      <c r="DB2807" s="10"/>
      <c r="DC2807" s="10"/>
      <c r="DD2807" s="10"/>
      <c r="DE2807" s="10"/>
      <c r="DF2807" s="10"/>
      <c r="DG2807" s="10"/>
      <c r="DH2807" s="10"/>
      <c r="DI2807" s="10"/>
      <c r="DJ2807" s="10"/>
      <c r="DK2807" s="10"/>
      <c r="DL2807" s="10"/>
      <c r="DM2807" s="10"/>
      <c r="DN2807" s="10"/>
      <c r="DO2807" s="10"/>
      <c r="DP2807" s="10"/>
      <c r="DQ2807" s="10"/>
      <c r="DR2807" s="10"/>
      <c r="DS2807" s="10"/>
    </row>
    <row r="2808" spans="1:123" s="101" customFormat="1" ht="10.95" customHeight="1" x14ac:dyDescent="0.25">
      <c r="A2808" s="75" t="s">
        <v>348</v>
      </c>
      <c r="B2808" s="95" t="str">
        <f t="shared" si="790"/>
        <v>Bud02 2020,7002,'534000',0</v>
      </c>
      <c r="C2808" s="96">
        <f t="shared" si="791"/>
        <v>2020</v>
      </c>
      <c r="D2808" s="96">
        <v>7002</v>
      </c>
      <c r="E2808" s="97">
        <f>IF(LEFT(H2808,1) = "x",H2808,F2808)</f>
        <v>534000</v>
      </c>
      <c r="F2808" s="90">
        <v>534000</v>
      </c>
      <c r="G2808" s="98">
        <f>IF(""="",1,SUBSTITUTE(SUBSTITUTE("","xxp","xpp"),"xppm13","xppm08"))</f>
        <v>1</v>
      </c>
      <c r="H2808" s="98">
        <f>IF(""="",1,"")</f>
        <v>1</v>
      </c>
      <c r="I2808" s="98">
        <f>IF(""="",1,IF(LEFT("",1)&lt;&gt;"E","",1))</f>
        <v>1</v>
      </c>
      <c r="J2808" s="98">
        <f>IF(""="",1,IF(LEFT("",1)="E","",1))</f>
        <v>1</v>
      </c>
      <c r="K2808" s="99" t="s">
        <v>371</v>
      </c>
      <c r="L2808" s="91">
        <v>7002</v>
      </c>
      <c r="M2808" s="100" t="str">
        <f>IF(LEFT($G2808,4)="xppm","*","")</f>
        <v/>
      </c>
      <c r="N2808" s="101" t="str">
        <f>UPPER(TRIM("          CONTRACT SERVICES"))</f>
        <v>CONTRACT SERVICES</v>
      </c>
      <c r="P2808" s="102" t="s">
        <v>370</v>
      </c>
      <c r="R2808" s="109">
        <f>IFERROR(IF(1*AB2808&gt;0,AB2808,V2808),V2808)</f>
        <v>0</v>
      </c>
      <c r="S2808" s="108"/>
      <c r="T2808" s="101">
        <f>IFERROR(IF(LEFT($G2808,4)="xppm",AD2808/VLOOKUP($G2808,$K$11:$Z$28,T$1,0),IF(LEFT($J2808,1)="E",AD2808/VLOOKUP($J2808,$K$11:$Z$28,T$1,0),AD2808/T$6)),"")</f>
        <v>0</v>
      </c>
      <c r="V2808" s="101">
        <f>IFERROR(IF(LEFT($G2808,4)="xppm",AF2808/VLOOKUP($G2808,$K$11:$Z$28,V$1,0),IF(LEFT($J2808,1)="E",AF2808/VLOOKUP($J2808,$K$11:$Z$28,V$1,0),AF2808/V$6)),"")</f>
        <v>0</v>
      </c>
      <c r="X2808" s="101">
        <f>IFERROR(IF(LEFT($G2808,4)="xppm",AH2808/VLOOKUP($G2808,$K$11:$Z$28,X$1,0),IF(LEFT($J2808,1)="E",AH2808/VLOOKUP($J2808,$K$11:$Z$28,X$1,0),AH2808/X$6)),"")</f>
        <v>0</v>
      </c>
      <c r="Z2808" s="101">
        <f>IFERROR(IF(LEFT($G2808,4)="xppm",AJ2808/VLOOKUP($G2808,$K$11:$Z$28,Z$1,0),IF(LEFT($J2808,1)="E",AJ2808/VLOOKUP($J2808,$K$11:$Z$28,Z$1,0),AJ2808/Z$6)),"")</f>
        <v>0</v>
      </c>
      <c r="AA2808" s="108"/>
      <c r="AB2808" s="99">
        <f>IFERROR(IF(LEFT($G2808,4)="xppm",AL2808/VLOOKUP($G2808,$K$11:$Z$28,AB$1,0),IF(LEFT($J2808,1)="E",AL2808/VLOOKUP($J2808,$K$11:$AB$28,AB$1,0),AL2808/AB$6)),"")</f>
        <v>0</v>
      </c>
      <c r="AC2808" s="110"/>
      <c r="AD2808" s="14"/>
      <c r="AE2808" s="14"/>
      <c r="AF2808" s="14"/>
      <c r="AG2808" s="14"/>
      <c r="AH2808" s="14"/>
      <c r="AI2808" s="14"/>
      <c r="AJ2808" s="14"/>
      <c r="AK2808" s="65"/>
      <c r="AL2808" s="14"/>
      <c r="AM2808" s="65"/>
      <c r="AN2808" s="25"/>
      <c r="AO2808" s="25"/>
      <c r="AP2808" s="25"/>
      <c r="AQ2808" s="25"/>
      <c r="AR2808" s="25"/>
      <c r="AS2808" s="25"/>
      <c r="AT2808" s="25"/>
      <c r="AU2808" s="25"/>
      <c r="AV2808" s="25"/>
      <c r="AW2808" s="25"/>
      <c r="AX2808" s="25"/>
      <c r="AY2808" s="25"/>
      <c r="AZ2808" s="108"/>
      <c r="BA2808" s="10"/>
      <c r="BB2808" s="10"/>
      <c r="BC2808" s="10"/>
      <c r="BD2808" s="10"/>
      <c r="BE2808" s="10"/>
      <c r="BF2808" s="10"/>
      <c r="BG2808" s="10"/>
      <c r="BH2808" s="10"/>
      <c r="BI2808" s="10"/>
      <c r="BJ2808" s="10"/>
      <c r="BK2808" s="10"/>
      <c r="BL2808" s="10"/>
      <c r="BM2808" s="10"/>
      <c r="BN2808" s="10"/>
      <c r="BO2808" s="10"/>
      <c r="BP2808" s="10"/>
      <c r="BQ2808" s="10"/>
      <c r="BR2808" s="10"/>
      <c r="BS2808" s="10"/>
      <c r="BT2808" s="10"/>
      <c r="BU2808" s="10"/>
      <c r="BV2808" s="10"/>
      <c r="BW2808" s="10"/>
      <c r="BX2808" s="10"/>
      <c r="BY2808" s="10"/>
      <c r="BZ2808" s="10"/>
      <c r="CA2808" s="10"/>
      <c r="CB2808" s="10"/>
      <c r="CC2808" s="10"/>
      <c r="CD2808" s="10"/>
      <c r="CE2808" s="10"/>
      <c r="CF2808" s="10"/>
      <c r="CG2808" s="10"/>
      <c r="CH2808" s="10"/>
      <c r="CI2808" s="10"/>
      <c r="CJ2808" s="10"/>
      <c r="CK2808" s="10"/>
      <c r="CL2808" s="10"/>
      <c r="CM2808" s="10"/>
      <c r="CN2808" s="10"/>
      <c r="CO2808" s="10"/>
      <c r="CP2808" s="10"/>
      <c r="CQ2808" s="10"/>
      <c r="CR2808" s="10"/>
      <c r="CS2808" s="10"/>
      <c r="CT2808" s="10"/>
      <c r="CU2808" s="10"/>
      <c r="CV2808" s="10"/>
      <c r="CW2808" s="10"/>
      <c r="CX2808" s="10"/>
      <c r="CY2808" s="10"/>
      <c r="CZ2808" s="10"/>
      <c r="DA2808" s="10"/>
      <c r="DB2808" s="10"/>
      <c r="DC2808" s="10"/>
      <c r="DD2808" s="10"/>
      <c r="DE2808" s="10"/>
      <c r="DF2808" s="10"/>
      <c r="DG2808" s="10"/>
      <c r="DH2808" s="10"/>
      <c r="DI2808" s="10"/>
      <c r="DJ2808" s="10"/>
      <c r="DK2808" s="10"/>
      <c r="DL2808" s="10"/>
      <c r="DM2808" s="10"/>
      <c r="DN2808" s="10"/>
      <c r="DO2808" s="10"/>
      <c r="DP2808" s="10"/>
      <c r="DQ2808" s="10"/>
      <c r="DR2808" s="10"/>
      <c r="DS2808" s="10"/>
    </row>
    <row r="2809" spans="1:123" ht="4.05" customHeight="1" x14ac:dyDescent="0.25">
      <c r="A2809" s="75" t="s">
        <v>348</v>
      </c>
      <c r="E2809" s="111"/>
      <c r="F2809" s="112"/>
      <c r="T2809" s="25"/>
      <c r="U2809" s="25"/>
      <c r="V2809" s="25"/>
      <c r="W2809" s="25"/>
      <c r="X2809" s="25"/>
      <c r="Y2809" s="25"/>
      <c r="Z2809" s="25"/>
      <c r="AA2809" s="25"/>
      <c r="AB2809" s="14"/>
      <c r="AC2809" s="14"/>
    </row>
    <row r="2810" spans="1:123" s="86" customFormat="1" ht="15" customHeight="1" x14ac:dyDescent="0.25">
      <c r="A2810" s="75" t="s">
        <v>348</v>
      </c>
      <c r="B2810" s="80"/>
      <c r="C2810" s="80"/>
      <c r="D2810" s="80"/>
      <c r="E2810" s="81"/>
      <c r="F2810" s="82"/>
      <c r="G2810" s="81"/>
      <c r="H2810" s="81"/>
      <c r="I2810" s="81"/>
      <c r="J2810" s="81"/>
      <c r="K2810" s="81"/>
      <c r="L2810" s="83">
        <f>L2811</f>
        <v>7002</v>
      </c>
      <c r="M2810" s="84" t="s">
        <v>372</v>
      </c>
      <c r="N2810" s="84"/>
      <c r="O2810" s="84"/>
      <c r="P2810" s="84"/>
      <c r="Q2810" s="84"/>
      <c r="R2810" s="84"/>
      <c r="S2810" s="84"/>
      <c r="T2810" s="84"/>
      <c r="U2810" s="84"/>
      <c r="V2810" s="84"/>
      <c r="W2810" s="84"/>
      <c r="X2810" s="84"/>
      <c r="Y2810" s="84"/>
      <c r="Z2810" s="84"/>
      <c r="AA2810" s="84"/>
      <c r="AB2810" s="81"/>
      <c r="AC2810" s="81"/>
      <c r="AD2810" s="14"/>
      <c r="AE2810" s="14"/>
      <c r="AF2810" s="14"/>
      <c r="AG2810" s="14"/>
      <c r="AH2810" s="14"/>
      <c r="AI2810" s="14"/>
      <c r="AJ2810" s="14"/>
      <c r="AK2810" s="14"/>
      <c r="AL2810" s="14"/>
      <c r="AM2810" s="14"/>
      <c r="AN2810" s="85"/>
      <c r="AO2810" s="85"/>
      <c r="AP2810" s="85"/>
      <c r="AQ2810" s="85"/>
      <c r="AR2810" s="85"/>
      <c r="AS2810" s="85"/>
      <c r="AT2810" s="85"/>
      <c r="AU2810" s="85"/>
      <c r="AV2810" s="85"/>
      <c r="AW2810" s="85"/>
      <c r="AX2810" s="85"/>
      <c r="AY2810" s="85"/>
      <c r="AZ2810" s="84"/>
      <c r="BA2810" s="10"/>
      <c r="BB2810" s="10"/>
      <c r="BC2810" s="10"/>
      <c r="BD2810" s="10"/>
      <c r="BE2810" s="10"/>
      <c r="BF2810" s="10"/>
      <c r="BG2810" s="10"/>
      <c r="BH2810" s="10"/>
      <c r="BI2810" s="10"/>
      <c r="BJ2810" s="10"/>
      <c r="BK2810" s="10"/>
      <c r="BL2810" s="10"/>
      <c r="BM2810" s="10"/>
      <c r="BN2810" s="10"/>
      <c r="BO2810" s="10"/>
      <c r="BP2810" s="10"/>
      <c r="BQ2810" s="10"/>
      <c r="BR2810" s="10"/>
      <c r="BS2810" s="10"/>
      <c r="BT2810" s="10"/>
      <c r="BU2810" s="10"/>
      <c r="BV2810" s="10"/>
      <c r="BW2810" s="10"/>
      <c r="BX2810" s="10"/>
      <c r="BY2810" s="10"/>
      <c r="BZ2810" s="10"/>
      <c r="CA2810" s="10"/>
      <c r="CB2810" s="10"/>
      <c r="CC2810" s="10"/>
      <c r="CD2810" s="10"/>
      <c r="CE2810" s="10"/>
      <c r="CF2810" s="10"/>
      <c r="CG2810" s="10"/>
      <c r="CH2810" s="10"/>
      <c r="CI2810" s="10"/>
      <c r="CJ2810" s="10"/>
      <c r="CK2810" s="10"/>
      <c r="CL2810" s="10"/>
      <c r="CM2810" s="10"/>
      <c r="CN2810" s="10"/>
      <c r="CO2810" s="10"/>
      <c r="CP2810" s="10"/>
      <c r="CQ2810" s="10"/>
      <c r="CR2810" s="10"/>
      <c r="CS2810" s="10"/>
      <c r="CT2810" s="10"/>
      <c r="CU2810" s="10"/>
      <c r="CV2810" s="10"/>
      <c r="CW2810" s="10"/>
      <c r="CX2810" s="10"/>
      <c r="CY2810" s="10"/>
      <c r="CZ2810" s="10"/>
      <c r="DA2810" s="10"/>
      <c r="DB2810" s="10"/>
      <c r="DC2810" s="10"/>
      <c r="DD2810" s="10"/>
      <c r="DE2810" s="10"/>
      <c r="DF2810" s="10"/>
      <c r="DG2810" s="10"/>
      <c r="DH2810" s="10"/>
      <c r="DI2810" s="10"/>
      <c r="DJ2810" s="10"/>
      <c r="DK2810" s="10"/>
      <c r="DL2810" s="10"/>
      <c r="DM2810" s="10"/>
      <c r="DN2810" s="10"/>
      <c r="DO2810" s="10"/>
      <c r="DP2810" s="10"/>
      <c r="DQ2810" s="10"/>
      <c r="DR2810" s="10"/>
      <c r="DS2810" s="10"/>
    </row>
    <row r="2811" spans="1:123" s="101" customFormat="1" ht="10.95" customHeight="1" x14ac:dyDescent="0.25">
      <c r="A2811" s="75" t="s">
        <v>348</v>
      </c>
      <c r="B2811" s="95" t="str">
        <f t="shared" ref="B2811:B2822" si="792">IF(E2811&gt;0,"Bud02 " &amp; C2811 &amp;","&amp;D2811&amp;",'"&amp;E2811&amp;"',"&amp;1*R2811)</f>
        <v>Bud02 2020,7002,'542500',955.291111111111</v>
      </c>
      <c r="C2811" s="96">
        <f t="shared" ref="C2811:C2822" si="793">$E$5</f>
        <v>2020</v>
      </c>
      <c r="D2811" s="96">
        <v>7002</v>
      </c>
      <c r="E2811" s="97">
        <f>IF(LEFT(H2811,1) = "x",H2811,F2811)</f>
        <v>542500</v>
      </c>
      <c r="F2811" s="90">
        <v>542500</v>
      </c>
      <c r="G2811" s="98">
        <f>IF(""="",1,SUBSTITUTE(SUBSTITUTE("","xxp","xpp"),"xppm13","xppm08"))</f>
        <v>1</v>
      </c>
      <c r="H2811" s="98">
        <f>IF(""="",1,"")</f>
        <v>1</v>
      </c>
      <c r="I2811" s="98">
        <f>IF(""="",1,IF(LEFT("",1)&lt;&gt;"E","",1))</f>
        <v>1</v>
      </c>
      <c r="J2811" s="98">
        <f>IF(""="",1,IF(LEFT("",1)="E","",1))</f>
        <v>1</v>
      </c>
      <c r="K2811" s="99" t="s">
        <v>373</v>
      </c>
      <c r="L2811" s="91">
        <v>7002</v>
      </c>
      <c r="M2811" s="100" t="str">
        <f>IF(LEFT($G2811,4)="xppm","*","")</f>
        <v/>
      </c>
      <c r="N2811" s="101" t="str">
        <f>UPPER(TRIM("          MARKETING - ADVERTISING &amp; PROMOTION"))</f>
        <v>MARKETING - ADVERTISING &amp; PROMOTION</v>
      </c>
      <c r="P2811" s="102" t="s">
        <v>374</v>
      </c>
      <c r="R2811" s="109">
        <f>IFERROR(IF(1*AB2811&gt;0,AB2811,V2811),V2811)</f>
        <v>955.29111111111115</v>
      </c>
      <c r="S2811" s="108"/>
      <c r="T2811" s="101">
        <f>IFERROR(IF(LEFT($G2811,4)="xppm",AD2811/VLOOKUP($G2811,$K$11:$Z$28,T$1,0),IF(LEFT($J2811,1)="E",AD2811/VLOOKUP($J2811,$K$11:$Z$28,T$1,0),AD2811/T$6)),"")</f>
        <v>2865.8733333333334</v>
      </c>
      <c r="V2811" s="101">
        <f>IFERROR(IF(LEFT($G2811,4)="xppm",AF2811/VLOOKUP($G2811,$K$11:$Z$28,V$1,0),IF(LEFT($J2811,1)="E",AF2811/VLOOKUP($J2811,$K$11:$Z$28,V$1,0),AF2811/V$6)),"")</f>
        <v>955.29111111111115</v>
      </c>
      <c r="X2811" s="101">
        <f>IFERROR(IF(LEFT($G2811,4)="xppm",AH2811/VLOOKUP($G2811,$K$11:$Z$28,X$1,0),IF(LEFT($J2811,1)="E",AH2811/VLOOKUP($J2811,$K$11:$Z$28,X$1,0),AH2811/X$6)),"")</f>
        <v>0</v>
      </c>
      <c r="Z2811" s="101">
        <f>IFERROR(IF(LEFT($G2811,4)="xppm",AJ2811/VLOOKUP($G2811,$K$11:$Z$28,Z$1,0),IF(LEFT($J2811,1)="E",AJ2811/VLOOKUP($J2811,$K$11:$Z$28,Z$1,0),AJ2811/Z$6)),"")</f>
        <v>0</v>
      </c>
      <c r="AA2811" s="108"/>
      <c r="AB2811" s="99">
        <f>IFERROR(IF(LEFT($G2811,4)="xppm",AL2811/VLOOKUP($G2811,$K$11:$Z$28,AB$1,0),IF(LEFT($J2811,1)="E",AL2811/VLOOKUP($J2811,$K$11:$AB$28,AB$1,0),AL2811/AB$6)),"")</f>
        <v>0</v>
      </c>
      <c r="AC2811" s="110"/>
      <c r="AD2811" s="14">
        <v>8597.6200000000008</v>
      </c>
      <c r="AE2811" s="14"/>
      <c r="AF2811" s="14">
        <v>8597.6200000000008</v>
      </c>
      <c r="AG2811" s="14"/>
      <c r="AH2811" s="14"/>
      <c r="AI2811" s="14"/>
      <c r="AJ2811" s="14"/>
      <c r="AK2811" s="65"/>
      <c r="AL2811" s="14"/>
      <c r="AM2811" s="65"/>
      <c r="AN2811" s="25"/>
      <c r="AO2811" s="25"/>
      <c r="AP2811" s="25"/>
      <c r="AQ2811" s="25">
        <v>0</v>
      </c>
      <c r="AR2811" s="25">
        <v>0</v>
      </c>
      <c r="AS2811" s="25">
        <v>0</v>
      </c>
      <c r="AT2811" s="25">
        <v>0</v>
      </c>
      <c r="AU2811" s="25">
        <v>0</v>
      </c>
      <c r="AV2811" s="25">
        <v>0</v>
      </c>
      <c r="AW2811" s="25">
        <v>0</v>
      </c>
      <c r="AX2811" s="25">
        <v>0</v>
      </c>
      <c r="AY2811" s="25">
        <v>8597.6200000000008</v>
      </c>
      <c r="AZ2811" s="108"/>
      <c r="BA2811" s="10"/>
      <c r="BB2811" s="10"/>
      <c r="BC2811" s="10"/>
      <c r="BD2811" s="10"/>
      <c r="BE2811" s="10"/>
      <c r="BF2811" s="10"/>
      <c r="BG2811" s="10"/>
      <c r="BH2811" s="10"/>
      <c r="BI2811" s="10"/>
      <c r="BJ2811" s="10"/>
      <c r="BK2811" s="10"/>
      <c r="BL2811" s="10"/>
      <c r="BM2811" s="10"/>
      <c r="BN2811" s="10"/>
      <c r="BO2811" s="10"/>
      <c r="BP2811" s="10"/>
      <c r="BQ2811" s="10"/>
      <c r="BR2811" s="10"/>
      <c r="BS2811" s="10"/>
      <c r="BT2811" s="10"/>
      <c r="BU2811" s="10"/>
      <c r="BV2811" s="10"/>
      <c r="BW2811" s="10"/>
      <c r="BX2811" s="10"/>
      <c r="BY2811" s="10"/>
      <c r="BZ2811" s="10"/>
      <c r="CA2811" s="10"/>
      <c r="CB2811" s="10"/>
      <c r="CC2811" s="10"/>
      <c r="CD2811" s="10"/>
      <c r="CE2811" s="10"/>
      <c r="CF2811" s="10"/>
      <c r="CG2811" s="10"/>
      <c r="CH2811" s="10"/>
      <c r="CI2811" s="10"/>
      <c r="CJ2811" s="10"/>
      <c r="CK2811" s="10"/>
      <c r="CL2811" s="10"/>
      <c r="CM2811" s="10"/>
      <c r="CN2811" s="10"/>
      <c r="CO2811" s="10"/>
      <c r="CP2811" s="10"/>
      <c r="CQ2811" s="10"/>
      <c r="CR2811" s="10"/>
      <c r="CS2811" s="10"/>
      <c r="CT2811" s="10"/>
      <c r="CU2811" s="10"/>
      <c r="CV2811" s="10"/>
      <c r="CW2811" s="10"/>
      <c r="CX2811" s="10"/>
      <c r="CY2811" s="10"/>
      <c r="CZ2811" s="10"/>
      <c r="DA2811" s="10"/>
      <c r="DB2811" s="10"/>
      <c r="DC2811" s="10"/>
      <c r="DD2811" s="10"/>
      <c r="DE2811" s="10"/>
      <c r="DF2811" s="10"/>
      <c r="DG2811" s="10"/>
      <c r="DH2811" s="10"/>
      <c r="DI2811" s="10"/>
      <c r="DJ2811" s="10"/>
      <c r="DK2811" s="10"/>
      <c r="DL2811" s="10"/>
      <c r="DM2811" s="10"/>
      <c r="DN2811" s="10"/>
      <c r="DO2811" s="10"/>
      <c r="DP2811" s="10"/>
      <c r="DQ2811" s="10"/>
      <c r="DR2811" s="10"/>
      <c r="DS2811" s="10"/>
    </row>
    <row r="2812" spans="1:123" s="101" customFormat="1" ht="10.95" customHeight="1" x14ac:dyDescent="0.25">
      <c r="A2812" s="75" t="s">
        <v>348</v>
      </c>
      <c r="B2812" s="95" t="str">
        <f t="shared" si="792"/>
        <v>Bud02 2020,7002,'543200',269.926666666667</v>
      </c>
      <c r="C2812" s="96">
        <f t="shared" si="793"/>
        <v>2020</v>
      </c>
      <c r="D2812" s="96">
        <v>7002</v>
      </c>
      <c r="E2812" s="97">
        <f>IF(LEFT(H2812,1) = "x",H2812,F2812)</f>
        <v>543200</v>
      </c>
      <c r="F2812" s="90">
        <v>543200</v>
      </c>
      <c r="G2812" s="98">
        <f>IF(""="",1,SUBSTITUTE(SUBSTITUTE("","xxp","xpp"),"xppm13","xppm08"))</f>
        <v>1</v>
      </c>
      <c r="H2812" s="98">
        <f>IF(""="",1,"")</f>
        <v>1</v>
      </c>
      <c r="I2812" s="98">
        <f>IF(""="",1,IF(LEFT("",1)&lt;&gt;"E","",1))</f>
        <v>1</v>
      </c>
      <c r="J2812" s="98">
        <f>IF(""="",1,IF(LEFT("",1)="E","",1))</f>
        <v>1</v>
      </c>
      <c r="K2812" s="99" t="s">
        <v>375</v>
      </c>
      <c r="L2812" s="91">
        <v>7002</v>
      </c>
      <c r="M2812" s="100" t="str">
        <f>IF(LEFT($G2812,4)="xppm","*","")</f>
        <v/>
      </c>
      <c r="N2812" s="101" t="str">
        <f>UPPER(TRIM("          CONCIERGE - RESIDENT EXPENSES"))</f>
        <v>CONCIERGE - RESIDENT EXPENSES</v>
      </c>
      <c r="P2812" s="102" t="s">
        <v>376</v>
      </c>
      <c r="R2812" s="109">
        <f>IFERROR(IF(1*AB2812&gt;0,AB2812,V2812),V2812)</f>
        <v>269.92666666666668</v>
      </c>
      <c r="S2812" s="108"/>
      <c r="T2812" s="101">
        <f>IFERROR(IF(LEFT($G2812,4)="xppm",AD2812/VLOOKUP($G2812,$K$11:$Z$28,T$1,0),IF(LEFT($J2812,1)="E",AD2812/VLOOKUP($J2812,$K$11:$Z$28,T$1,0),AD2812/T$6)),"")</f>
        <v>809.78000000000009</v>
      </c>
      <c r="V2812" s="101">
        <f>IFERROR(IF(LEFT($G2812,4)="xppm",AF2812/VLOOKUP($G2812,$K$11:$Z$28,V$1,0),IF(LEFT($J2812,1)="E",AF2812/VLOOKUP($J2812,$K$11:$Z$28,V$1,0),AF2812/V$6)),"")</f>
        <v>269.92666666666668</v>
      </c>
      <c r="X2812" s="101">
        <f>IFERROR(IF(LEFT($G2812,4)="xppm",AH2812/VLOOKUP($G2812,$K$11:$Z$28,X$1,0),IF(LEFT($J2812,1)="E",AH2812/VLOOKUP($J2812,$K$11:$Z$28,X$1,0),AH2812/X$6)),"")</f>
        <v>0</v>
      </c>
      <c r="Z2812" s="101">
        <f>IFERROR(IF(LEFT($G2812,4)="xppm",AJ2812/VLOOKUP($G2812,$K$11:$Z$28,Z$1,0),IF(LEFT($J2812,1)="E",AJ2812/VLOOKUP($J2812,$K$11:$Z$28,Z$1,0),AJ2812/Z$6)),"")</f>
        <v>0</v>
      </c>
      <c r="AA2812" s="108"/>
      <c r="AB2812" s="99">
        <f>IFERROR(IF(LEFT($G2812,4)="xppm",AL2812/VLOOKUP($G2812,$K$11:$Z$28,AB$1,0),IF(LEFT($J2812,1)="E",AL2812/VLOOKUP($J2812,$K$11:$AB$28,AB$1,0),AL2812/AB$6)),"")</f>
        <v>0</v>
      </c>
      <c r="AC2812" s="110"/>
      <c r="AD2812" s="14">
        <v>2429.34</v>
      </c>
      <c r="AE2812" s="14"/>
      <c r="AF2812" s="14">
        <v>2429.34</v>
      </c>
      <c r="AG2812" s="14"/>
      <c r="AH2812" s="14"/>
      <c r="AI2812" s="14"/>
      <c r="AJ2812" s="14"/>
      <c r="AK2812" s="65"/>
      <c r="AL2812" s="14"/>
      <c r="AM2812" s="65"/>
      <c r="AN2812" s="25"/>
      <c r="AO2812" s="25"/>
      <c r="AP2812" s="25"/>
      <c r="AQ2812" s="25">
        <v>0</v>
      </c>
      <c r="AR2812" s="25">
        <v>0</v>
      </c>
      <c r="AS2812" s="25">
        <v>0</v>
      </c>
      <c r="AT2812" s="25">
        <v>0</v>
      </c>
      <c r="AU2812" s="25">
        <v>0</v>
      </c>
      <c r="AV2812" s="25">
        <v>0</v>
      </c>
      <c r="AW2812" s="25">
        <v>0</v>
      </c>
      <c r="AX2812" s="25">
        <v>0</v>
      </c>
      <c r="AY2812" s="25">
        <v>2429.34</v>
      </c>
      <c r="AZ2812" s="108"/>
      <c r="BA2812" s="10"/>
      <c r="BB2812" s="10"/>
      <c r="BC2812" s="10"/>
      <c r="BD2812" s="10"/>
      <c r="BE2812" s="10"/>
      <c r="BF2812" s="10"/>
      <c r="BG2812" s="10"/>
      <c r="BH2812" s="10"/>
      <c r="BI2812" s="10"/>
      <c r="BJ2812" s="10"/>
      <c r="BK2812" s="10"/>
      <c r="BL2812" s="10"/>
      <c r="BM2812" s="10"/>
      <c r="BN2812" s="10"/>
      <c r="BO2812" s="10"/>
      <c r="BP2812" s="10"/>
      <c r="BQ2812" s="10"/>
      <c r="BR2812" s="10"/>
      <c r="BS2812" s="10"/>
      <c r="BT2812" s="10"/>
      <c r="BU2812" s="10"/>
      <c r="BV2812" s="10"/>
      <c r="BW2812" s="10"/>
      <c r="BX2812" s="10"/>
      <c r="BY2812" s="10"/>
      <c r="BZ2812" s="10"/>
      <c r="CA2812" s="10"/>
      <c r="CB2812" s="10"/>
      <c r="CC2812" s="10"/>
      <c r="CD2812" s="10"/>
      <c r="CE2812" s="10"/>
      <c r="CF2812" s="10"/>
      <c r="CG2812" s="10"/>
      <c r="CH2812" s="10"/>
      <c r="CI2812" s="10"/>
      <c r="CJ2812" s="10"/>
      <c r="CK2812" s="10"/>
      <c r="CL2812" s="10"/>
      <c r="CM2812" s="10"/>
      <c r="CN2812" s="10"/>
      <c r="CO2812" s="10"/>
      <c r="CP2812" s="10"/>
      <c r="CQ2812" s="10"/>
      <c r="CR2812" s="10"/>
      <c r="CS2812" s="10"/>
      <c r="CT2812" s="10"/>
      <c r="CU2812" s="10"/>
      <c r="CV2812" s="10"/>
      <c r="CW2812" s="10"/>
      <c r="CX2812" s="10"/>
      <c r="CY2812" s="10"/>
      <c r="CZ2812" s="10"/>
      <c r="DA2812" s="10"/>
      <c r="DB2812" s="10"/>
      <c r="DC2812" s="10"/>
      <c r="DD2812" s="10"/>
      <c r="DE2812" s="10"/>
      <c r="DF2812" s="10"/>
      <c r="DG2812" s="10"/>
      <c r="DH2812" s="10"/>
      <c r="DI2812" s="10"/>
      <c r="DJ2812" s="10"/>
      <c r="DK2812" s="10"/>
      <c r="DL2812" s="10"/>
      <c r="DM2812" s="10"/>
      <c r="DN2812" s="10"/>
      <c r="DO2812" s="10"/>
      <c r="DP2812" s="10"/>
      <c r="DQ2812" s="10"/>
      <c r="DR2812" s="10"/>
      <c r="DS2812" s="10"/>
    </row>
    <row r="2813" spans="1:123" s="101" customFormat="1" ht="10.95" customHeight="1" x14ac:dyDescent="0.25">
      <c r="A2813" s="75" t="s">
        <v>348</v>
      </c>
      <c r="B2813" s="95" t="str">
        <f t="shared" si="792"/>
        <v>Bud02 2020,7002,'xga002',7.30076295541928E-05</v>
      </c>
      <c r="C2813" s="96">
        <f t="shared" si="793"/>
        <v>2020</v>
      </c>
      <c r="D2813" s="96">
        <v>7002</v>
      </c>
      <c r="E2813" s="97" t="str">
        <f>IF(LEFT(H2813,1) = "x",H2813,F2813)</f>
        <v>xga002</v>
      </c>
      <c r="F2813" s="90">
        <v>546000</v>
      </c>
      <c r="G2813" s="98">
        <f>IF(""="",1,SUBSTITUTE(SUBSTITUTE("","xxp","xpp"),"xppm13","xppm08"))</f>
        <v>1</v>
      </c>
      <c r="H2813" s="98" t="str">
        <f>IF("xga002"="",1,"xga002")</f>
        <v>xga002</v>
      </c>
      <c r="I2813" s="98">
        <f>IF("E1z"="",1,IF(LEFT("E1z",1)&lt;&gt;"E","E1z",1))</f>
        <v>1</v>
      </c>
      <c r="J2813" s="98" t="str">
        <f>IF("E1z"="",1,IF(LEFT("E1z",1)="E","E1z",1))</f>
        <v>E1z</v>
      </c>
      <c r="K2813" s="99" t="s">
        <v>377</v>
      </c>
      <c r="L2813" s="91">
        <v>7002</v>
      </c>
      <c r="M2813" s="100" t="str">
        <f>IF(LEFT($G2813,4)="xppm","*","")</f>
        <v/>
      </c>
      <c r="N2813" s="101" t="str">
        <f>UPPER(TRIM("          FINANCIAL CONSULTING FEES"))</f>
        <v>FINANCIAL CONSULTING FEES</v>
      </c>
      <c r="P2813" s="102" t="s">
        <v>356</v>
      </c>
      <c r="R2813" s="109">
        <f>IFERROR(IF(1*AB2813&gt;0,AB2813,V2813),V2813)</f>
        <v>7.3007629554192754E-5</v>
      </c>
      <c r="S2813" s="108"/>
      <c r="T2813" s="101">
        <f>IFERROR(IF(LEFT($G2813,4)="xppm",AD2813/VLOOKUP($G2813,$K$11:$Z$28,T$1,0),IF(LEFT($J2813,1)="E",AD2813/VLOOKUP($J2813,$K$11:$Z$28,T$1,0),AD2813/T$6)),"")</f>
        <v>2.1957312588465817E-4</v>
      </c>
      <c r="V2813" s="101">
        <f>IFERROR(IF(LEFT($G2813,4)="xppm",AF2813/VLOOKUP($G2813,$K$11:$Z$28,V$1,0),IF(LEFT($J2813,1)="E",AF2813/VLOOKUP($J2813,$K$11:$Z$28,V$1,0),AF2813/V$6)),"")</f>
        <v>7.3007629554192754E-5</v>
      </c>
      <c r="X2813" s="101">
        <f>IFERROR(IF(LEFT($G2813,4)="xppm",AH2813/VLOOKUP($G2813,$K$11:$Z$28,X$1,0),IF(LEFT($J2813,1)="E",AH2813/VLOOKUP($J2813,$K$11:$Z$28,X$1,0),AH2813/X$6)),"")</f>
        <v>0</v>
      </c>
      <c r="Z2813" s="101">
        <f>IFERROR(IF(LEFT($G2813,4)="xppm",AJ2813/VLOOKUP($G2813,$K$11:$Z$28,Z$1,0),IF(LEFT($J2813,1)="E",AJ2813/VLOOKUP($J2813,$K$11:$Z$28,Z$1,0),AJ2813/Z$6)),"")</f>
        <v>0</v>
      </c>
      <c r="AA2813" s="108"/>
      <c r="AB2813" s="99" t="str">
        <f>IFERROR(IF(LEFT($G2813,4)="xppm",AL2813/VLOOKUP($G2813,$K$11:$Z$28,AB$1,0),IF(LEFT($J2813,1)="E",AL2813/VLOOKUP($J2813,$K$11:$AB$28,AB$1,0),AL2813/AB$6)),"")</f>
        <v/>
      </c>
      <c r="AC2813" s="110"/>
      <c r="AD2813" s="14">
        <v>24337.360000000001</v>
      </c>
      <c r="AE2813" s="14"/>
      <c r="AF2813" s="14">
        <v>24337.360000000001</v>
      </c>
      <c r="AG2813" s="14"/>
      <c r="AH2813" s="14"/>
      <c r="AI2813" s="14"/>
      <c r="AJ2813" s="14"/>
      <c r="AK2813" s="65"/>
      <c r="AL2813" s="14"/>
      <c r="AM2813" s="65"/>
      <c r="AN2813" s="25"/>
      <c r="AO2813" s="25"/>
      <c r="AP2813" s="25"/>
      <c r="AQ2813" s="25">
        <v>0</v>
      </c>
      <c r="AR2813" s="25">
        <v>0</v>
      </c>
      <c r="AS2813" s="25">
        <v>0</v>
      </c>
      <c r="AT2813" s="25">
        <v>0</v>
      </c>
      <c r="AU2813" s="25">
        <v>0</v>
      </c>
      <c r="AV2813" s="25">
        <v>0</v>
      </c>
      <c r="AW2813" s="25">
        <v>0</v>
      </c>
      <c r="AX2813" s="25">
        <v>0</v>
      </c>
      <c r="AY2813" s="25">
        <v>24337.360000000001</v>
      </c>
      <c r="AZ2813" s="108"/>
      <c r="BA2813" s="10"/>
      <c r="BB2813" s="10"/>
      <c r="BC2813" s="10"/>
      <c r="BD2813" s="10"/>
      <c r="BE2813" s="10"/>
      <c r="BF2813" s="10"/>
      <c r="BG2813" s="10"/>
      <c r="BH2813" s="10"/>
      <c r="BI2813" s="10"/>
      <c r="BJ2813" s="10"/>
      <c r="BK2813" s="10"/>
      <c r="BL2813" s="10"/>
      <c r="BM2813" s="10"/>
      <c r="BN2813" s="10"/>
      <c r="BO2813" s="10"/>
      <c r="BP2813" s="10"/>
      <c r="BQ2813" s="10"/>
      <c r="BR2813" s="10"/>
      <c r="BS2813" s="10"/>
      <c r="BT2813" s="10"/>
      <c r="BU2813" s="10"/>
      <c r="BV2813" s="10"/>
      <c r="BW2813" s="10"/>
      <c r="BX2813" s="10"/>
      <c r="BY2813" s="10"/>
      <c r="BZ2813" s="10"/>
      <c r="CA2813" s="10"/>
      <c r="CB2813" s="10"/>
      <c r="CC2813" s="10"/>
      <c r="CD2813" s="10"/>
      <c r="CE2813" s="10"/>
      <c r="CF2813" s="10"/>
      <c r="CG2813" s="10"/>
      <c r="CH2813" s="10"/>
      <c r="CI2813" s="10"/>
      <c r="CJ2813" s="10"/>
      <c r="CK2813" s="10"/>
      <c r="CL2813" s="10"/>
      <c r="CM2813" s="10"/>
      <c r="CN2813" s="10"/>
      <c r="CO2813" s="10"/>
      <c r="CP2813" s="10"/>
      <c r="CQ2813" s="10"/>
      <c r="CR2813" s="10"/>
      <c r="CS2813" s="10"/>
      <c r="CT2813" s="10"/>
      <c r="CU2813" s="10"/>
      <c r="CV2813" s="10"/>
      <c r="CW2813" s="10"/>
      <c r="CX2813" s="10"/>
      <c r="CY2813" s="10"/>
      <c r="CZ2813" s="10"/>
      <c r="DA2813" s="10"/>
      <c r="DB2813" s="10"/>
      <c r="DC2813" s="10"/>
      <c r="DD2813" s="10"/>
      <c r="DE2813" s="10"/>
      <c r="DF2813" s="10"/>
      <c r="DG2813" s="10"/>
      <c r="DH2813" s="10"/>
      <c r="DI2813" s="10"/>
      <c r="DJ2813" s="10"/>
      <c r="DK2813" s="10"/>
      <c r="DL2813" s="10"/>
      <c r="DM2813" s="10"/>
      <c r="DN2813" s="10"/>
      <c r="DO2813" s="10"/>
      <c r="DP2813" s="10"/>
      <c r="DQ2813" s="10"/>
      <c r="DR2813" s="10"/>
      <c r="DS2813" s="10"/>
    </row>
    <row r="2814" spans="1:123" s="101" customFormat="1" ht="10.95" customHeight="1" x14ac:dyDescent="0.25">
      <c r="A2814" s="75" t="s">
        <v>348</v>
      </c>
      <c r="B2814" s="95" t="str">
        <f t="shared" si="792"/>
        <v>Bud02 2020,7002,'505300',16829.6244444444</v>
      </c>
      <c r="C2814" s="96">
        <f t="shared" si="793"/>
        <v>2020</v>
      </c>
      <c r="D2814" s="96">
        <v>7002</v>
      </c>
      <c r="E2814" s="97">
        <f>IF(LEFT(H2814,1) = "x",H2814,F2814)</f>
        <v>505300</v>
      </c>
      <c r="F2814" s="90">
        <v>505300</v>
      </c>
      <c r="G2814" s="98">
        <f>IF(""="",1,SUBSTITUTE(SUBSTITUTE("","xxp","xpp"),"xppm13","xppm08"))</f>
        <v>1</v>
      </c>
      <c r="H2814" s="98">
        <f>IF(""="",1,"")</f>
        <v>1</v>
      </c>
      <c r="I2814" s="98">
        <f>IF(""="",1,IF(LEFT("",1)&lt;&gt;"E","",1))</f>
        <v>1</v>
      </c>
      <c r="J2814" s="98">
        <f>IF(""="",1,IF(LEFT("",1)="E","",1))</f>
        <v>1</v>
      </c>
      <c r="K2814" s="99" t="s">
        <v>378</v>
      </c>
      <c r="L2814" s="91">
        <v>7002</v>
      </c>
      <c r="M2814" s="100" t="str">
        <f>IF(LEFT($G2814,4)="xppm","*","")</f>
        <v/>
      </c>
      <c r="N2814" s="101" t="str">
        <f>UPPER(TRIM("          PROFESSIONAL FEES"))</f>
        <v>PROFESSIONAL FEES</v>
      </c>
      <c r="P2814" s="102" t="s">
        <v>356</v>
      </c>
      <c r="R2814" s="109">
        <f>IFERROR(IF(1*AB2814&gt;0,AB2814,V2814),V2814)</f>
        <v>16829.624444444446</v>
      </c>
      <c r="S2814" s="108"/>
      <c r="T2814" s="101">
        <f>IFERROR(IF(LEFT($G2814,4)="xppm",AD2814/VLOOKUP($G2814,$K$11:$Z$28,T$1,0),IF(LEFT($J2814,1)="E",AD2814/VLOOKUP($J2814,$K$11:$Z$28,T$1,0),AD2814/T$6)),"")</f>
        <v>50488.873333333329</v>
      </c>
      <c r="V2814" s="101">
        <f>IFERROR(IF(LEFT($G2814,4)="xppm",AF2814/VLOOKUP($G2814,$K$11:$Z$28,V$1,0),IF(LEFT($J2814,1)="E",AF2814/VLOOKUP($J2814,$K$11:$Z$28,V$1,0),AF2814/V$6)),"")</f>
        <v>16829.624444444446</v>
      </c>
      <c r="X2814" s="101">
        <f>IFERROR(IF(LEFT($G2814,4)="xppm",AH2814/VLOOKUP($G2814,$K$11:$Z$28,X$1,0),IF(LEFT($J2814,1)="E",AH2814/VLOOKUP($J2814,$K$11:$Z$28,X$1,0),AH2814/X$6)),"")</f>
        <v>0</v>
      </c>
      <c r="Z2814" s="101">
        <f>IFERROR(IF(LEFT($G2814,4)="xppm",AJ2814/VLOOKUP($G2814,$K$11:$Z$28,Z$1,0),IF(LEFT($J2814,1)="E",AJ2814/VLOOKUP($J2814,$K$11:$Z$28,Z$1,0),AJ2814/Z$6)),"")</f>
        <v>0</v>
      </c>
      <c r="AA2814" s="108"/>
      <c r="AB2814" s="99">
        <f>IFERROR(IF(LEFT($G2814,4)="xppm",AL2814/VLOOKUP($G2814,$K$11:$Z$28,AB$1,0),IF(LEFT($J2814,1)="E",AL2814/VLOOKUP($J2814,$K$11:$AB$28,AB$1,0),AL2814/AB$6)),"")</f>
        <v>0</v>
      </c>
      <c r="AC2814" s="110"/>
      <c r="AD2814" s="14">
        <v>151466.62</v>
      </c>
      <c r="AE2814" s="14"/>
      <c r="AF2814" s="14">
        <v>151466.62</v>
      </c>
      <c r="AG2814" s="14"/>
      <c r="AH2814" s="14"/>
      <c r="AI2814" s="14"/>
      <c r="AJ2814" s="14"/>
      <c r="AK2814" s="65"/>
      <c r="AL2814" s="14"/>
      <c r="AM2814" s="65"/>
      <c r="AN2814" s="25"/>
      <c r="AO2814" s="25"/>
      <c r="AP2814" s="25"/>
      <c r="AQ2814" s="25">
        <v>0</v>
      </c>
      <c r="AR2814" s="25">
        <v>0</v>
      </c>
      <c r="AS2814" s="25">
        <v>0</v>
      </c>
      <c r="AT2814" s="25">
        <v>0</v>
      </c>
      <c r="AU2814" s="25">
        <v>0</v>
      </c>
      <c r="AV2814" s="25">
        <v>0</v>
      </c>
      <c r="AW2814" s="25">
        <v>0</v>
      </c>
      <c r="AX2814" s="25">
        <v>0</v>
      </c>
      <c r="AY2814" s="25">
        <v>151466.62</v>
      </c>
      <c r="AZ2814" s="108"/>
      <c r="BA2814" s="10"/>
      <c r="BB2814" s="10"/>
      <c r="BC2814" s="10"/>
      <c r="BD2814" s="10"/>
      <c r="BE2814" s="10"/>
      <c r="BF2814" s="10"/>
      <c r="BG2814" s="10"/>
      <c r="BH2814" s="10"/>
      <c r="BI2814" s="10"/>
      <c r="BJ2814" s="10"/>
      <c r="BK2814" s="10"/>
      <c r="BL2814" s="10"/>
      <c r="BM2814" s="10"/>
      <c r="BN2814" s="10"/>
      <c r="BO2814" s="10"/>
      <c r="BP2814" s="10"/>
      <c r="BQ2814" s="10"/>
      <c r="BR2814" s="10"/>
      <c r="BS2814" s="10"/>
      <c r="BT2814" s="10"/>
      <c r="BU2814" s="10"/>
      <c r="BV2814" s="10"/>
      <c r="BW2814" s="10"/>
      <c r="BX2814" s="10"/>
      <c r="BY2814" s="10"/>
      <c r="BZ2814" s="10"/>
      <c r="CA2814" s="10"/>
      <c r="CB2814" s="10"/>
      <c r="CC2814" s="10"/>
      <c r="CD2814" s="10"/>
      <c r="CE2814" s="10"/>
      <c r="CF2814" s="10"/>
      <c r="CG2814" s="10"/>
      <c r="CH2814" s="10"/>
      <c r="CI2814" s="10"/>
      <c r="CJ2814" s="10"/>
      <c r="CK2814" s="10"/>
      <c r="CL2814" s="10"/>
      <c r="CM2814" s="10"/>
      <c r="CN2814" s="10"/>
      <c r="CO2814" s="10"/>
      <c r="CP2814" s="10"/>
      <c r="CQ2814" s="10"/>
      <c r="CR2814" s="10"/>
      <c r="CS2814" s="10"/>
      <c r="CT2814" s="10"/>
      <c r="CU2814" s="10"/>
      <c r="CV2814" s="10"/>
      <c r="CW2814" s="10"/>
      <c r="CX2814" s="10"/>
      <c r="CY2814" s="10"/>
      <c r="CZ2814" s="10"/>
      <c r="DA2814" s="10"/>
      <c r="DB2814" s="10"/>
      <c r="DC2814" s="10"/>
      <c r="DD2814" s="10"/>
      <c r="DE2814" s="10"/>
      <c r="DF2814" s="10"/>
      <c r="DG2814" s="10"/>
      <c r="DH2814" s="10"/>
      <c r="DI2814" s="10"/>
      <c r="DJ2814" s="10"/>
      <c r="DK2814" s="10"/>
      <c r="DL2814" s="10"/>
      <c r="DM2814" s="10"/>
      <c r="DN2814" s="10"/>
      <c r="DO2814" s="10"/>
      <c r="DP2814" s="10"/>
      <c r="DQ2814" s="10"/>
      <c r="DR2814" s="10"/>
      <c r="DS2814" s="10"/>
    </row>
    <row r="2815" spans="1:123" s="101" customFormat="1" ht="10.95" customHeight="1" x14ac:dyDescent="0.25">
      <c r="A2815" s="75" t="s">
        <v>348</v>
      </c>
      <c r="B2815" s="95" t="str">
        <f t="shared" si="792"/>
        <v>Bud02 2020,7002,'548000',79.4411111111111</v>
      </c>
      <c r="C2815" s="96">
        <f t="shared" si="793"/>
        <v>2020</v>
      </c>
      <c r="D2815" s="96">
        <v>7002</v>
      </c>
      <c r="E2815" s="97">
        <f>IF(LEFT(H2815,1) = "x",H2815,F2815)</f>
        <v>548000</v>
      </c>
      <c r="F2815" s="90">
        <v>548000</v>
      </c>
      <c r="G2815" s="98">
        <f>IF(""="",1,SUBSTITUTE(SUBSTITUTE("","xxp","xpp"),"xppm13","xppm08"))</f>
        <v>1</v>
      </c>
      <c r="H2815" s="98">
        <f>IF(""="",1,"")</f>
        <v>1</v>
      </c>
      <c r="I2815" s="98">
        <f>IF(""="",1,IF(LEFT("",1)&lt;&gt;"E","",1))</f>
        <v>1</v>
      </c>
      <c r="J2815" s="98">
        <f>IF(""="",1,IF(LEFT("",1)="E","",1))</f>
        <v>1</v>
      </c>
      <c r="K2815" s="99" t="s">
        <v>379</v>
      </c>
      <c r="L2815" s="91">
        <v>7002</v>
      </c>
      <c r="M2815" s="100" t="str">
        <f>IF(LEFT($G2815,4)="xppm","*","")</f>
        <v/>
      </c>
      <c r="N2815" s="101" t="str">
        <f>UPPER(TRIM("          CABLE TV/INTERNET"))</f>
        <v>CABLE TV/INTERNET</v>
      </c>
      <c r="P2815" s="102" t="s">
        <v>370</v>
      </c>
      <c r="R2815" s="109">
        <f>IFERROR(IF(1*AB2815&gt;0,AB2815,V2815),V2815)</f>
        <v>79.441111111111113</v>
      </c>
      <c r="S2815" s="108"/>
      <c r="T2815" s="101">
        <f>IFERROR(IF(LEFT($G2815,4)="xppm",AD2815/VLOOKUP($G2815,$K$11:$Z$28,T$1,0),IF(LEFT($J2815,1)="E",AD2815/VLOOKUP($J2815,$K$11:$Z$28,T$1,0),AD2815/T$6)),"")</f>
        <v>238.32333333333335</v>
      </c>
      <c r="V2815" s="101">
        <f>IFERROR(IF(LEFT($G2815,4)="xppm",AF2815/VLOOKUP($G2815,$K$11:$Z$28,V$1,0),IF(LEFT($J2815,1)="E",AF2815/VLOOKUP($J2815,$K$11:$Z$28,V$1,0),AF2815/V$6)),"")</f>
        <v>79.441111111111113</v>
      </c>
      <c r="X2815" s="101">
        <f>IFERROR(IF(LEFT($G2815,4)="xppm",AH2815/VLOOKUP($G2815,$K$11:$Z$28,X$1,0),IF(LEFT($J2815,1)="E",AH2815/VLOOKUP($J2815,$K$11:$Z$28,X$1,0),AH2815/X$6)),"")</f>
        <v>0</v>
      </c>
      <c r="Z2815" s="101">
        <f>IFERROR(IF(LEFT($G2815,4)="xppm",AJ2815/VLOOKUP($G2815,$K$11:$Z$28,Z$1,0),IF(LEFT($J2815,1)="E",AJ2815/VLOOKUP($J2815,$K$11:$Z$28,Z$1,0),AJ2815/Z$6)),"")</f>
        <v>0</v>
      </c>
      <c r="AA2815" s="108"/>
      <c r="AB2815" s="99">
        <f>IFERROR(IF(LEFT($G2815,4)="xppm",AL2815/VLOOKUP($G2815,$K$11:$Z$28,AB$1,0),IF(LEFT($J2815,1)="E",AL2815/VLOOKUP($J2815,$K$11:$AB$28,AB$1,0),AL2815/AB$6)),"")</f>
        <v>0</v>
      </c>
      <c r="AC2815" s="110"/>
      <c r="AD2815" s="14">
        <v>714.97</v>
      </c>
      <c r="AE2815" s="14"/>
      <c r="AF2815" s="14">
        <v>714.97</v>
      </c>
      <c r="AG2815" s="14"/>
      <c r="AH2815" s="14"/>
      <c r="AI2815" s="14"/>
      <c r="AJ2815" s="14"/>
      <c r="AK2815" s="65"/>
      <c r="AL2815" s="14"/>
      <c r="AM2815" s="65"/>
      <c r="AN2815" s="25"/>
      <c r="AO2815" s="25"/>
      <c r="AP2815" s="25"/>
      <c r="AQ2815" s="25">
        <v>0</v>
      </c>
      <c r="AR2815" s="25">
        <v>0</v>
      </c>
      <c r="AS2815" s="25">
        <v>0</v>
      </c>
      <c r="AT2815" s="25">
        <v>0</v>
      </c>
      <c r="AU2815" s="25">
        <v>0</v>
      </c>
      <c r="AV2815" s="25">
        <v>0</v>
      </c>
      <c r="AW2815" s="25">
        <v>0</v>
      </c>
      <c r="AX2815" s="25">
        <v>0</v>
      </c>
      <c r="AY2815" s="25">
        <v>714.97</v>
      </c>
      <c r="AZ2815" s="108"/>
      <c r="BA2815" s="10"/>
      <c r="BB2815" s="10"/>
      <c r="BC2815" s="10"/>
      <c r="BD2815" s="10"/>
      <c r="BE2815" s="10"/>
      <c r="BF2815" s="10"/>
      <c r="BG2815" s="10"/>
      <c r="BH2815" s="10"/>
      <c r="BI2815" s="10"/>
      <c r="BJ2815" s="10"/>
      <c r="BK2815" s="10"/>
      <c r="BL2815" s="10"/>
      <c r="BM2815" s="10"/>
      <c r="BN2815" s="10"/>
      <c r="BO2815" s="10"/>
      <c r="BP2815" s="10"/>
      <c r="BQ2815" s="10"/>
      <c r="BR2815" s="10"/>
      <c r="BS2815" s="10"/>
      <c r="BT2815" s="10"/>
      <c r="BU2815" s="10"/>
      <c r="BV2815" s="10"/>
      <c r="BW2815" s="10"/>
      <c r="BX2815" s="10"/>
      <c r="BY2815" s="10"/>
      <c r="BZ2815" s="10"/>
      <c r="CA2815" s="10"/>
      <c r="CB2815" s="10"/>
      <c r="CC2815" s="10"/>
      <c r="CD2815" s="10"/>
      <c r="CE2815" s="10"/>
      <c r="CF2815" s="10"/>
      <c r="CG2815" s="10"/>
      <c r="CH2815" s="10"/>
      <c r="CI2815" s="10"/>
      <c r="CJ2815" s="10"/>
      <c r="CK2815" s="10"/>
      <c r="CL2815" s="10"/>
      <c r="CM2815" s="10"/>
      <c r="CN2815" s="10"/>
      <c r="CO2815" s="10"/>
      <c r="CP2815" s="10"/>
      <c r="CQ2815" s="10"/>
      <c r="CR2815" s="10"/>
      <c r="CS2815" s="10"/>
      <c r="CT2815" s="10"/>
      <c r="CU2815" s="10"/>
      <c r="CV2815" s="10"/>
      <c r="CW2815" s="10"/>
      <c r="CX2815" s="10"/>
      <c r="CY2815" s="10"/>
      <c r="CZ2815" s="10"/>
      <c r="DA2815" s="10"/>
      <c r="DB2815" s="10"/>
      <c r="DC2815" s="10"/>
      <c r="DD2815" s="10"/>
      <c r="DE2815" s="10"/>
      <c r="DF2815" s="10"/>
      <c r="DG2815" s="10"/>
      <c r="DH2815" s="10"/>
      <c r="DI2815" s="10"/>
      <c r="DJ2815" s="10"/>
      <c r="DK2815" s="10"/>
      <c r="DL2815" s="10"/>
      <c r="DM2815" s="10"/>
      <c r="DN2815" s="10"/>
      <c r="DO2815" s="10"/>
      <c r="DP2815" s="10"/>
      <c r="DQ2815" s="10"/>
      <c r="DR2815" s="10"/>
      <c r="DS2815" s="10"/>
    </row>
    <row r="2816" spans="1:123" s="101" customFormat="1" ht="10.95" customHeight="1" x14ac:dyDescent="0.25">
      <c r="A2816" s="75" t="s">
        <v>348</v>
      </c>
      <c r="B2816" s="95" t="str">
        <f t="shared" si="792"/>
        <v>Bud02 2020,7002,'549000',1722.75666666667</v>
      </c>
      <c r="C2816" s="96">
        <f t="shared" si="793"/>
        <v>2020</v>
      </c>
      <c r="D2816" s="96">
        <v>7002</v>
      </c>
      <c r="E2816" s="97">
        <f>IF(LEFT(H2816,1) = "x",H2816,F2816)</f>
        <v>549000</v>
      </c>
      <c r="F2816" s="90">
        <v>549000</v>
      </c>
      <c r="G2816" s="98">
        <f>IF(""="",1,SUBSTITUTE(SUBSTITUTE("","xxp","xpp"),"xppm13","xppm08"))</f>
        <v>1</v>
      </c>
      <c r="H2816" s="98">
        <f>IF(""="",1,"")</f>
        <v>1</v>
      </c>
      <c r="I2816" s="98">
        <f>IF(""="",1,IF(LEFT("",1)&lt;&gt;"E","",1))</f>
        <v>1</v>
      </c>
      <c r="J2816" s="98">
        <f>IF(""="",1,IF(LEFT("",1)="E","",1))</f>
        <v>1</v>
      </c>
      <c r="K2816" s="99" t="s">
        <v>380</v>
      </c>
      <c r="L2816" s="91">
        <v>7002</v>
      </c>
      <c r="M2816" s="100" t="str">
        <f>IF(LEFT($G2816,4)="xppm","*","")</f>
        <v/>
      </c>
      <c r="N2816" s="101" t="str">
        <f>UPPER(TRIM("          COMPUTER HARDWARE/SOFTWARE"))</f>
        <v>COMPUTER HARDWARE/SOFTWARE</v>
      </c>
      <c r="P2816" s="102" t="s">
        <v>370</v>
      </c>
      <c r="R2816" s="109">
        <f>IFERROR(IF(1*AB2816&gt;0,AB2816,V2816),V2816)</f>
        <v>1722.7566666666667</v>
      </c>
      <c r="S2816" s="108"/>
      <c r="T2816" s="101">
        <f>IFERROR(IF(LEFT($G2816,4)="xppm",AD2816/VLOOKUP($G2816,$K$11:$Z$28,T$1,0),IF(LEFT($J2816,1)="E",AD2816/VLOOKUP($J2816,$K$11:$Z$28,T$1,0),AD2816/T$6)),"")</f>
        <v>5168.2699999999995</v>
      </c>
      <c r="V2816" s="101">
        <f>IFERROR(IF(LEFT($G2816,4)="xppm",AF2816/VLOOKUP($G2816,$K$11:$Z$28,V$1,0),IF(LEFT($J2816,1)="E",AF2816/VLOOKUP($J2816,$K$11:$Z$28,V$1,0),AF2816/V$6)),"")</f>
        <v>1722.7566666666667</v>
      </c>
      <c r="X2816" s="101">
        <f>IFERROR(IF(LEFT($G2816,4)="xppm",AH2816/VLOOKUP($G2816,$K$11:$Z$28,X$1,0),IF(LEFT($J2816,1)="E",AH2816/VLOOKUP($J2816,$K$11:$Z$28,X$1,0),AH2816/X$6)),"")</f>
        <v>0</v>
      </c>
      <c r="Z2816" s="101">
        <f>IFERROR(IF(LEFT($G2816,4)="xppm",AJ2816/VLOOKUP($G2816,$K$11:$Z$28,Z$1,0),IF(LEFT($J2816,1)="E",AJ2816/VLOOKUP($J2816,$K$11:$Z$28,Z$1,0),AJ2816/Z$6)),"")</f>
        <v>0</v>
      </c>
      <c r="AA2816" s="108"/>
      <c r="AB2816" s="99">
        <f>IFERROR(IF(LEFT($G2816,4)="xppm",AL2816/VLOOKUP($G2816,$K$11:$Z$28,AB$1,0),IF(LEFT($J2816,1)="E",AL2816/VLOOKUP($J2816,$K$11:$AB$28,AB$1,0),AL2816/AB$6)),"")</f>
        <v>0</v>
      </c>
      <c r="AC2816" s="110"/>
      <c r="AD2816" s="14">
        <v>15504.81</v>
      </c>
      <c r="AE2816" s="14"/>
      <c r="AF2816" s="14">
        <v>15504.81</v>
      </c>
      <c r="AG2816" s="14"/>
      <c r="AH2816" s="14"/>
      <c r="AI2816" s="14"/>
      <c r="AJ2816" s="14"/>
      <c r="AK2816" s="65"/>
      <c r="AL2816" s="14"/>
      <c r="AM2816" s="65"/>
      <c r="AN2816" s="25"/>
      <c r="AO2816" s="25"/>
      <c r="AP2816" s="25"/>
      <c r="AQ2816" s="25">
        <v>0</v>
      </c>
      <c r="AR2816" s="25">
        <v>0</v>
      </c>
      <c r="AS2816" s="25">
        <v>0</v>
      </c>
      <c r="AT2816" s="25">
        <v>0</v>
      </c>
      <c r="AU2816" s="25">
        <v>0</v>
      </c>
      <c r="AV2816" s="25">
        <v>0</v>
      </c>
      <c r="AW2816" s="25">
        <v>0</v>
      </c>
      <c r="AX2816" s="25">
        <v>0</v>
      </c>
      <c r="AY2816" s="25">
        <v>15504.81</v>
      </c>
      <c r="AZ2816" s="108"/>
      <c r="BA2816" s="10"/>
      <c r="BB2816" s="10"/>
      <c r="BC2816" s="10"/>
      <c r="BD2816" s="10"/>
      <c r="BE2816" s="10"/>
      <c r="BF2816" s="10"/>
      <c r="BG2816" s="10"/>
      <c r="BH2816" s="10"/>
      <c r="BI2816" s="10"/>
      <c r="BJ2816" s="10"/>
      <c r="BK2816" s="10"/>
      <c r="BL2816" s="10"/>
      <c r="BM2816" s="10"/>
      <c r="BN2816" s="10"/>
      <c r="BO2816" s="10"/>
      <c r="BP2816" s="10"/>
      <c r="BQ2816" s="10"/>
      <c r="BR2816" s="10"/>
      <c r="BS2816" s="10"/>
      <c r="BT2816" s="10"/>
      <c r="BU2816" s="10"/>
      <c r="BV2816" s="10"/>
      <c r="BW2816" s="10"/>
      <c r="BX2816" s="10"/>
      <c r="BY2816" s="10"/>
      <c r="BZ2816" s="10"/>
      <c r="CA2816" s="10"/>
      <c r="CB2816" s="10"/>
      <c r="CC2816" s="10"/>
      <c r="CD2816" s="10"/>
      <c r="CE2816" s="10"/>
      <c r="CF2816" s="10"/>
      <c r="CG2816" s="10"/>
      <c r="CH2816" s="10"/>
      <c r="CI2816" s="10"/>
      <c r="CJ2816" s="10"/>
      <c r="CK2816" s="10"/>
      <c r="CL2816" s="10"/>
      <c r="CM2816" s="10"/>
      <c r="CN2816" s="10"/>
      <c r="CO2816" s="10"/>
      <c r="CP2816" s="10"/>
      <c r="CQ2816" s="10"/>
      <c r="CR2816" s="10"/>
      <c r="CS2816" s="10"/>
      <c r="CT2816" s="10"/>
      <c r="CU2816" s="10"/>
      <c r="CV2816" s="10"/>
      <c r="CW2816" s="10"/>
      <c r="CX2816" s="10"/>
      <c r="CY2816" s="10"/>
      <c r="CZ2816" s="10"/>
      <c r="DA2816" s="10"/>
      <c r="DB2816" s="10"/>
      <c r="DC2816" s="10"/>
      <c r="DD2816" s="10"/>
      <c r="DE2816" s="10"/>
      <c r="DF2816" s="10"/>
      <c r="DG2816" s="10"/>
      <c r="DH2816" s="10"/>
      <c r="DI2816" s="10"/>
      <c r="DJ2816" s="10"/>
      <c r="DK2816" s="10"/>
      <c r="DL2816" s="10"/>
      <c r="DM2816" s="10"/>
      <c r="DN2816" s="10"/>
      <c r="DO2816" s="10"/>
      <c r="DP2816" s="10"/>
      <c r="DQ2816" s="10"/>
      <c r="DR2816" s="10"/>
      <c r="DS2816" s="10"/>
    </row>
    <row r="2817" spans="1:123" s="101" customFormat="1" ht="10.95" customHeight="1" x14ac:dyDescent="0.25">
      <c r="A2817" s="75" t="s">
        <v>348</v>
      </c>
      <c r="B2817" s="95" t="str">
        <f t="shared" si="792"/>
        <v>Bud02 2020,7002,'550000',2450.20222222222</v>
      </c>
      <c r="C2817" s="96">
        <f t="shared" si="793"/>
        <v>2020</v>
      </c>
      <c r="D2817" s="96">
        <v>7002</v>
      </c>
      <c r="E2817" s="97">
        <f>IF(LEFT(H2817,1) = "x",H2817,F2817)</f>
        <v>550000</v>
      </c>
      <c r="F2817" s="90">
        <v>550000</v>
      </c>
      <c r="G2817" s="98">
        <f>IF(""="",1,SUBSTITUTE(SUBSTITUTE("","xxp","xpp"),"xppm13","xppm08"))</f>
        <v>1</v>
      </c>
      <c r="H2817" s="98">
        <f>IF(""="",1,"")</f>
        <v>1</v>
      </c>
      <c r="I2817" s="98">
        <f>IF(""="",1,IF(LEFT("",1)&lt;&gt;"E","",1))</f>
        <v>1</v>
      </c>
      <c r="J2817" s="98">
        <f>IF(""="",1,IF(LEFT("",1)="E","",1))</f>
        <v>1</v>
      </c>
      <c r="K2817" s="99" t="s">
        <v>381</v>
      </c>
      <c r="L2817" s="91">
        <v>7002</v>
      </c>
      <c r="M2817" s="100" t="str">
        <f>IF(LEFT($G2817,4)="xppm","*","")</f>
        <v/>
      </c>
      <c r="N2817" s="101" t="str">
        <f>UPPER(TRIM("          EMPLOYEE EXPENSES"))</f>
        <v>EMPLOYEE EXPENSES</v>
      </c>
      <c r="P2817" s="102" t="s">
        <v>382</v>
      </c>
      <c r="R2817" s="109">
        <f>IFERROR(IF(1*AB2817&gt;0,AB2817,V2817),V2817)</f>
        <v>2450.2022222222222</v>
      </c>
      <c r="S2817" s="108"/>
      <c r="T2817" s="101">
        <f>IFERROR(IF(LEFT($G2817,4)="xppm",AD2817/VLOOKUP($G2817,$K$11:$Z$28,T$1,0),IF(LEFT($J2817,1)="E",AD2817/VLOOKUP($J2817,$K$11:$Z$28,T$1,0),AD2817/T$6)),"")</f>
        <v>7350.6066666666666</v>
      </c>
      <c r="V2817" s="101">
        <f>IFERROR(IF(LEFT($G2817,4)="xppm",AF2817/VLOOKUP($G2817,$K$11:$Z$28,V$1,0),IF(LEFT($J2817,1)="E",AF2817/VLOOKUP($J2817,$K$11:$Z$28,V$1,0),AF2817/V$6)),"")</f>
        <v>2450.2022222222222</v>
      </c>
      <c r="X2817" s="101">
        <f>IFERROR(IF(LEFT($G2817,4)="xppm",AH2817/VLOOKUP($G2817,$K$11:$Z$28,X$1,0),IF(LEFT($J2817,1)="E",AH2817/VLOOKUP($J2817,$K$11:$Z$28,X$1,0),AH2817/X$6)),"")</f>
        <v>0</v>
      </c>
      <c r="Z2817" s="101">
        <f>IFERROR(IF(LEFT($G2817,4)="xppm",AJ2817/VLOOKUP($G2817,$K$11:$Z$28,Z$1,0),IF(LEFT($J2817,1)="E",AJ2817/VLOOKUP($J2817,$K$11:$Z$28,Z$1,0),AJ2817/Z$6)),"")</f>
        <v>0</v>
      </c>
      <c r="AA2817" s="108"/>
      <c r="AB2817" s="99">
        <f>IFERROR(IF(LEFT($G2817,4)="xppm",AL2817/VLOOKUP($G2817,$K$11:$Z$28,AB$1,0),IF(LEFT($J2817,1)="E",AL2817/VLOOKUP($J2817,$K$11:$AB$28,AB$1,0),AL2817/AB$6)),"")</f>
        <v>0</v>
      </c>
      <c r="AC2817" s="110"/>
      <c r="AD2817" s="14">
        <v>22051.82</v>
      </c>
      <c r="AE2817" s="14"/>
      <c r="AF2817" s="14">
        <v>22051.82</v>
      </c>
      <c r="AG2817" s="14"/>
      <c r="AH2817" s="14"/>
      <c r="AI2817" s="14"/>
      <c r="AJ2817" s="14"/>
      <c r="AK2817" s="65"/>
      <c r="AL2817" s="14"/>
      <c r="AM2817" s="65"/>
      <c r="AN2817" s="25"/>
      <c r="AO2817" s="25"/>
      <c r="AP2817" s="25"/>
      <c r="AQ2817" s="25">
        <v>0</v>
      </c>
      <c r="AR2817" s="25">
        <v>0</v>
      </c>
      <c r="AS2817" s="25">
        <v>0</v>
      </c>
      <c r="AT2817" s="25">
        <v>0</v>
      </c>
      <c r="AU2817" s="25">
        <v>0</v>
      </c>
      <c r="AV2817" s="25">
        <v>0</v>
      </c>
      <c r="AW2817" s="25">
        <v>0</v>
      </c>
      <c r="AX2817" s="25">
        <v>0</v>
      </c>
      <c r="AY2817" s="25">
        <v>22051.82</v>
      </c>
      <c r="AZ2817" s="108"/>
      <c r="BA2817" s="10"/>
      <c r="BB2817" s="10"/>
      <c r="BC2817" s="10"/>
      <c r="BD2817" s="10"/>
      <c r="BE2817" s="10"/>
      <c r="BF2817" s="10"/>
      <c r="BG2817" s="10"/>
      <c r="BH2817" s="10"/>
      <c r="BI2817" s="10"/>
      <c r="BJ2817" s="10"/>
      <c r="BK2817" s="10"/>
      <c r="BL2817" s="10"/>
      <c r="BM2817" s="10"/>
      <c r="BN2817" s="10"/>
      <c r="BO2817" s="10"/>
      <c r="BP2817" s="10"/>
      <c r="BQ2817" s="10"/>
      <c r="BR2817" s="10"/>
      <c r="BS2817" s="10"/>
      <c r="BT2817" s="10"/>
      <c r="BU2817" s="10"/>
      <c r="BV2817" s="10"/>
      <c r="BW2817" s="10"/>
      <c r="BX2817" s="10"/>
      <c r="BY2817" s="10"/>
      <c r="BZ2817" s="10"/>
      <c r="CA2817" s="10"/>
      <c r="CB2817" s="10"/>
      <c r="CC2817" s="10"/>
      <c r="CD2817" s="10"/>
      <c r="CE2817" s="10"/>
      <c r="CF2817" s="10"/>
      <c r="CG2817" s="10"/>
      <c r="CH2817" s="10"/>
      <c r="CI2817" s="10"/>
      <c r="CJ2817" s="10"/>
      <c r="CK2817" s="10"/>
      <c r="CL2817" s="10"/>
      <c r="CM2817" s="10"/>
      <c r="CN2817" s="10"/>
      <c r="CO2817" s="10"/>
      <c r="CP2817" s="10"/>
      <c r="CQ2817" s="10"/>
      <c r="CR2817" s="10"/>
      <c r="CS2817" s="10"/>
      <c r="CT2817" s="10"/>
      <c r="CU2817" s="10"/>
      <c r="CV2817" s="10"/>
      <c r="CW2817" s="10"/>
      <c r="CX2817" s="10"/>
      <c r="CY2817" s="10"/>
      <c r="CZ2817" s="10"/>
      <c r="DA2817" s="10"/>
      <c r="DB2817" s="10"/>
      <c r="DC2817" s="10"/>
      <c r="DD2817" s="10"/>
      <c r="DE2817" s="10"/>
      <c r="DF2817" s="10"/>
      <c r="DG2817" s="10"/>
      <c r="DH2817" s="10"/>
      <c r="DI2817" s="10"/>
      <c r="DJ2817" s="10"/>
      <c r="DK2817" s="10"/>
      <c r="DL2817" s="10"/>
      <c r="DM2817" s="10"/>
      <c r="DN2817" s="10"/>
      <c r="DO2817" s="10"/>
      <c r="DP2817" s="10"/>
      <c r="DQ2817" s="10"/>
      <c r="DR2817" s="10"/>
      <c r="DS2817" s="10"/>
    </row>
    <row r="2818" spans="1:123" s="101" customFormat="1" ht="10.95" customHeight="1" x14ac:dyDescent="0.25">
      <c r="A2818" s="75" t="s">
        <v>348</v>
      </c>
      <c r="B2818" s="95" t="str">
        <f t="shared" si="792"/>
        <v>Bud02 2020,7002,'552000',340.221111111111</v>
      </c>
      <c r="C2818" s="96">
        <f t="shared" si="793"/>
        <v>2020</v>
      </c>
      <c r="D2818" s="96">
        <v>7002</v>
      </c>
      <c r="E2818" s="97">
        <f>IF(LEFT(H2818,1) = "x",H2818,F2818)</f>
        <v>552000</v>
      </c>
      <c r="F2818" s="90">
        <v>552000</v>
      </c>
      <c r="G2818" s="98">
        <f>IF(""="",1,SUBSTITUTE(SUBSTITUTE("","xxp","xpp"),"xppm13","xppm08"))</f>
        <v>1</v>
      </c>
      <c r="H2818" s="98">
        <f>IF(""="",1,"")</f>
        <v>1</v>
      </c>
      <c r="I2818" s="98">
        <f>IF(""="",1,IF(LEFT("",1)&lt;&gt;"E","",1))</f>
        <v>1</v>
      </c>
      <c r="J2818" s="98">
        <f>IF(""="",1,IF(LEFT("",1)="E","",1))</f>
        <v>1</v>
      </c>
      <c r="K2818" s="99" t="s">
        <v>383</v>
      </c>
      <c r="L2818" s="91">
        <v>7002</v>
      </c>
      <c r="M2818" s="100" t="str">
        <f>IF(LEFT($G2818,4)="xppm","*","")</f>
        <v/>
      </c>
      <c r="N2818" s="101" t="str">
        <f>UPPER(TRIM("          OFFICE EXPENSES"))</f>
        <v>OFFICE EXPENSES</v>
      </c>
      <c r="P2818" s="102" t="s">
        <v>370</v>
      </c>
      <c r="R2818" s="109">
        <f>IFERROR(IF(1*AB2818&gt;0,AB2818,V2818),V2818)</f>
        <v>340.2211111111111</v>
      </c>
      <c r="S2818" s="108"/>
      <c r="T2818" s="101">
        <f>IFERROR(IF(LEFT($G2818,4)="xppm",AD2818/VLOOKUP($G2818,$K$11:$Z$28,T$1,0),IF(LEFT($J2818,1)="E",AD2818/VLOOKUP($J2818,$K$11:$Z$28,T$1,0),AD2818/T$6)),"")</f>
        <v>1020.6633333333333</v>
      </c>
      <c r="V2818" s="101">
        <f>IFERROR(IF(LEFT($G2818,4)="xppm",AF2818/VLOOKUP($G2818,$K$11:$Z$28,V$1,0),IF(LEFT($J2818,1)="E",AF2818/VLOOKUP($J2818,$K$11:$Z$28,V$1,0),AF2818/V$6)),"")</f>
        <v>340.2211111111111</v>
      </c>
      <c r="X2818" s="101">
        <f>IFERROR(IF(LEFT($G2818,4)="xppm",AH2818/VLOOKUP($G2818,$K$11:$Z$28,X$1,0),IF(LEFT($J2818,1)="E",AH2818/VLOOKUP($J2818,$K$11:$Z$28,X$1,0),AH2818/X$6)),"")</f>
        <v>0</v>
      </c>
      <c r="Z2818" s="101">
        <f>IFERROR(IF(LEFT($G2818,4)="xppm",AJ2818/VLOOKUP($G2818,$K$11:$Z$28,Z$1,0),IF(LEFT($J2818,1)="E",AJ2818/VLOOKUP($J2818,$K$11:$Z$28,Z$1,0),AJ2818/Z$6)),"")</f>
        <v>0</v>
      </c>
      <c r="AA2818" s="108"/>
      <c r="AB2818" s="99">
        <f>IFERROR(IF(LEFT($G2818,4)="xppm",AL2818/VLOOKUP($G2818,$K$11:$Z$28,AB$1,0),IF(LEFT($J2818,1)="E",AL2818/VLOOKUP($J2818,$K$11:$AB$28,AB$1,0),AL2818/AB$6)),"")</f>
        <v>0</v>
      </c>
      <c r="AC2818" s="110"/>
      <c r="AD2818" s="14">
        <v>3061.99</v>
      </c>
      <c r="AE2818" s="14"/>
      <c r="AF2818" s="14">
        <v>3061.99</v>
      </c>
      <c r="AG2818" s="14"/>
      <c r="AH2818" s="14"/>
      <c r="AI2818" s="14"/>
      <c r="AJ2818" s="14"/>
      <c r="AK2818" s="65"/>
      <c r="AL2818" s="14"/>
      <c r="AM2818" s="65"/>
      <c r="AN2818" s="25"/>
      <c r="AO2818" s="25"/>
      <c r="AP2818" s="25"/>
      <c r="AQ2818" s="25">
        <v>0</v>
      </c>
      <c r="AR2818" s="25">
        <v>0</v>
      </c>
      <c r="AS2818" s="25">
        <v>0</v>
      </c>
      <c r="AT2818" s="25">
        <v>0</v>
      </c>
      <c r="AU2818" s="25">
        <v>0</v>
      </c>
      <c r="AV2818" s="25">
        <v>0</v>
      </c>
      <c r="AW2818" s="25">
        <v>0</v>
      </c>
      <c r="AX2818" s="25">
        <v>0</v>
      </c>
      <c r="AY2818" s="25">
        <v>3061.99</v>
      </c>
      <c r="AZ2818" s="108"/>
      <c r="BA2818" s="10"/>
      <c r="BB2818" s="10"/>
      <c r="BC2818" s="10"/>
      <c r="BD2818" s="10"/>
      <c r="BE2818" s="10"/>
      <c r="BF2818" s="10"/>
      <c r="BG2818" s="10"/>
      <c r="BH2818" s="10"/>
      <c r="BI2818" s="10"/>
      <c r="BJ2818" s="10"/>
      <c r="BK2818" s="10"/>
      <c r="BL2818" s="10"/>
      <c r="BM2818" s="10"/>
      <c r="BN2818" s="10"/>
      <c r="BO2818" s="10"/>
      <c r="BP2818" s="10"/>
      <c r="BQ2818" s="10"/>
      <c r="BR2818" s="10"/>
      <c r="BS2818" s="10"/>
      <c r="BT2818" s="10"/>
      <c r="BU2818" s="10"/>
      <c r="BV2818" s="10"/>
      <c r="BW2818" s="10"/>
      <c r="BX2818" s="10"/>
      <c r="BY2818" s="10"/>
      <c r="BZ2818" s="10"/>
      <c r="CA2818" s="10"/>
      <c r="CB2818" s="10"/>
      <c r="CC2818" s="10"/>
      <c r="CD2818" s="10"/>
      <c r="CE2818" s="10"/>
      <c r="CF2818" s="10"/>
      <c r="CG2818" s="10"/>
      <c r="CH2818" s="10"/>
      <c r="CI2818" s="10"/>
      <c r="CJ2818" s="10"/>
      <c r="CK2818" s="10"/>
      <c r="CL2818" s="10"/>
      <c r="CM2818" s="10"/>
      <c r="CN2818" s="10"/>
      <c r="CO2818" s="10"/>
      <c r="CP2818" s="10"/>
      <c r="CQ2818" s="10"/>
      <c r="CR2818" s="10"/>
      <c r="CS2818" s="10"/>
      <c r="CT2818" s="10"/>
      <c r="CU2818" s="10"/>
      <c r="CV2818" s="10"/>
      <c r="CW2818" s="10"/>
      <c r="CX2818" s="10"/>
      <c r="CY2818" s="10"/>
      <c r="CZ2818" s="10"/>
      <c r="DA2818" s="10"/>
      <c r="DB2818" s="10"/>
      <c r="DC2818" s="10"/>
      <c r="DD2818" s="10"/>
      <c r="DE2818" s="10"/>
      <c r="DF2818" s="10"/>
      <c r="DG2818" s="10"/>
      <c r="DH2818" s="10"/>
      <c r="DI2818" s="10"/>
      <c r="DJ2818" s="10"/>
      <c r="DK2818" s="10"/>
      <c r="DL2818" s="10"/>
      <c r="DM2818" s="10"/>
      <c r="DN2818" s="10"/>
      <c r="DO2818" s="10"/>
      <c r="DP2818" s="10"/>
      <c r="DQ2818" s="10"/>
      <c r="DR2818" s="10"/>
      <c r="DS2818" s="10"/>
    </row>
    <row r="2819" spans="1:123" s="101" customFormat="1" ht="10.95" customHeight="1" x14ac:dyDescent="0.25">
      <c r="A2819" s="75" t="s">
        <v>348</v>
      </c>
      <c r="B2819" s="95" t="str">
        <f t="shared" si="792"/>
        <v>Bud02 2020,7002,'553500',97.7022222222222</v>
      </c>
      <c r="C2819" s="96">
        <f t="shared" si="793"/>
        <v>2020</v>
      </c>
      <c r="D2819" s="96">
        <v>7002</v>
      </c>
      <c r="E2819" s="97">
        <f>IF(LEFT(H2819,1) = "x",H2819,F2819)</f>
        <v>553500</v>
      </c>
      <c r="F2819" s="90">
        <v>553500</v>
      </c>
      <c r="G2819" s="98">
        <f>IF(""="",1,SUBSTITUTE(SUBSTITUTE("","xxp","xpp"),"xppm13","xppm08"))</f>
        <v>1</v>
      </c>
      <c r="H2819" s="98">
        <f>IF(""="",1,"")</f>
        <v>1</v>
      </c>
      <c r="I2819" s="98">
        <f>IF(""="",1,IF(LEFT("",1)&lt;&gt;"E","",1))</f>
        <v>1</v>
      </c>
      <c r="J2819" s="98">
        <f>IF(""="",1,IF(LEFT("",1)="E","",1))</f>
        <v>1</v>
      </c>
      <c r="K2819" s="99" t="s">
        <v>384</v>
      </c>
      <c r="L2819" s="91">
        <v>7002</v>
      </c>
      <c r="M2819" s="100" t="str">
        <f>IF(LEFT($G2819,4)="xppm","*","")</f>
        <v/>
      </c>
      <c r="N2819" s="101" t="str">
        <f>UPPER(TRIM("          TELEPHONE/CELL PHONE"))</f>
        <v>TELEPHONE/CELL PHONE</v>
      </c>
      <c r="P2819" s="102" t="s">
        <v>370</v>
      </c>
      <c r="R2819" s="109">
        <f>IFERROR(IF(1*AB2819&gt;0,AB2819,V2819),V2819)</f>
        <v>97.702222222222233</v>
      </c>
      <c r="S2819" s="108"/>
      <c r="T2819" s="101">
        <f>IFERROR(IF(LEFT($G2819,4)="xppm",AD2819/VLOOKUP($G2819,$K$11:$Z$28,T$1,0),IF(LEFT($J2819,1)="E",AD2819/VLOOKUP($J2819,$K$11:$Z$28,T$1,0),AD2819/T$6)),"")</f>
        <v>293.10666666666668</v>
      </c>
      <c r="V2819" s="101">
        <f>IFERROR(IF(LEFT($G2819,4)="xppm",AF2819/VLOOKUP($G2819,$K$11:$Z$28,V$1,0),IF(LEFT($J2819,1)="E",AF2819/VLOOKUP($J2819,$K$11:$Z$28,V$1,0),AF2819/V$6)),"")</f>
        <v>97.702222222222233</v>
      </c>
      <c r="X2819" s="101">
        <f>IFERROR(IF(LEFT($G2819,4)="xppm",AH2819/VLOOKUP($G2819,$K$11:$Z$28,X$1,0),IF(LEFT($J2819,1)="E",AH2819/VLOOKUP($J2819,$K$11:$Z$28,X$1,0),AH2819/X$6)),"")</f>
        <v>0</v>
      </c>
      <c r="Z2819" s="101">
        <f>IFERROR(IF(LEFT($G2819,4)="xppm",AJ2819/VLOOKUP($G2819,$K$11:$Z$28,Z$1,0),IF(LEFT($J2819,1)="E",AJ2819/VLOOKUP($J2819,$K$11:$Z$28,Z$1,0),AJ2819/Z$6)),"")</f>
        <v>0</v>
      </c>
      <c r="AA2819" s="108"/>
      <c r="AB2819" s="99">
        <f>IFERROR(IF(LEFT($G2819,4)="xppm",AL2819/VLOOKUP($G2819,$K$11:$Z$28,AB$1,0),IF(LEFT($J2819,1)="E",AL2819/VLOOKUP($J2819,$K$11:$AB$28,AB$1,0),AL2819/AB$6)),"")</f>
        <v>0</v>
      </c>
      <c r="AC2819" s="110"/>
      <c r="AD2819" s="14">
        <v>879.32</v>
      </c>
      <c r="AE2819" s="14"/>
      <c r="AF2819" s="14">
        <v>879.32</v>
      </c>
      <c r="AG2819" s="14"/>
      <c r="AH2819" s="14"/>
      <c r="AI2819" s="14"/>
      <c r="AJ2819" s="14"/>
      <c r="AK2819" s="65"/>
      <c r="AL2819" s="14"/>
      <c r="AM2819" s="65"/>
      <c r="AN2819" s="25"/>
      <c r="AO2819" s="25"/>
      <c r="AP2819" s="25"/>
      <c r="AQ2819" s="25">
        <v>0</v>
      </c>
      <c r="AR2819" s="25">
        <v>0</v>
      </c>
      <c r="AS2819" s="25">
        <v>0</v>
      </c>
      <c r="AT2819" s="25">
        <v>0</v>
      </c>
      <c r="AU2819" s="25">
        <v>0</v>
      </c>
      <c r="AV2819" s="25">
        <v>0</v>
      </c>
      <c r="AW2819" s="25">
        <v>0</v>
      </c>
      <c r="AX2819" s="25">
        <v>0</v>
      </c>
      <c r="AY2819" s="25">
        <v>879.32</v>
      </c>
      <c r="AZ2819" s="108"/>
      <c r="BA2819" s="10"/>
      <c r="BB2819" s="10"/>
      <c r="BC2819" s="10"/>
      <c r="BD2819" s="10"/>
      <c r="BE2819" s="10"/>
      <c r="BF2819" s="10"/>
      <c r="BG2819" s="10"/>
      <c r="BH2819" s="10"/>
      <c r="BI2819" s="10"/>
      <c r="BJ2819" s="10"/>
      <c r="BK2819" s="10"/>
      <c r="BL2819" s="10"/>
      <c r="BM2819" s="10"/>
      <c r="BN2819" s="10"/>
      <c r="BO2819" s="10"/>
      <c r="BP2819" s="10"/>
      <c r="BQ2819" s="10"/>
      <c r="BR2819" s="10"/>
      <c r="BS2819" s="10"/>
      <c r="BT2819" s="10"/>
      <c r="BU2819" s="10"/>
      <c r="BV2819" s="10"/>
      <c r="BW2819" s="10"/>
      <c r="BX2819" s="10"/>
      <c r="BY2819" s="10"/>
      <c r="BZ2819" s="10"/>
      <c r="CA2819" s="10"/>
      <c r="CB2819" s="10"/>
      <c r="CC2819" s="10"/>
      <c r="CD2819" s="10"/>
      <c r="CE2819" s="10"/>
      <c r="CF2819" s="10"/>
      <c r="CG2819" s="10"/>
      <c r="CH2819" s="10"/>
      <c r="CI2819" s="10"/>
      <c r="CJ2819" s="10"/>
      <c r="CK2819" s="10"/>
      <c r="CL2819" s="10"/>
      <c r="CM2819" s="10"/>
      <c r="CN2819" s="10"/>
      <c r="CO2819" s="10"/>
      <c r="CP2819" s="10"/>
      <c r="CQ2819" s="10"/>
      <c r="CR2819" s="10"/>
      <c r="CS2819" s="10"/>
      <c r="CT2819" s="10"/>
      <c r="CU2819" s="10"/>
      <c r="CV2819" s="10"/>
      <c r="CW2819" s="10"/>
      <c r="CX2819" s="10"/>
      <c r="CY2819" s="10"/>
      <c r="CZ2819" s="10"/>
      <c r="DA2819" s="10"/>
      <c r="DB2819" s="10"/>
      <c r="DC2819" s="10"/>
      <c r="DD2819" s="10"/>
      <c r="DE2819" s="10"/>
      <c r="DF2819" s="10"/>
      <c r="DG2819" s="10"/>
      <c r="DH2819" s="10"/>
      <c r="DI2819" s="10"/>
      <c r="DJ2819" s="10"/>
      <c r="DK2819" s="10"/>
      <c r="DL2819" s="10"/>
      <c r="DM2819" s="10"/>
      <c r="DN2819" s="10"/>
      <c r="DO2819" s="10"/>
      <c r="DP2819" s="10"/>
      <c r="DQ2819" s="10"/>
      <c r="DR2819" s="10"/>
      <c r="DS2819" s="10"/>
    </row>
    <row r="2820" spans="1:123" s="101" customFormat="1" ht="10.95" customHeight="1" x14ac:dyDescent="0.25">
      <c r="A2820" s="75" t="s">
        <v>348</v>
      </c>
      <c r="B2820" s="95" t="str">
        <f t="shared" si="792"/>
        <v>Bud02 2020,7002,'555000',0</v>
      </c>
      <c r="C2820" s="96">
        <f t="shared" si="793"/>
        <v>2020</v>
      </c>
      <c r="D2820" s="96">
        <v>7002</v>
      </c>
      <c r="E2820" s="97">
        <f>IF(LEFT(H2820,1) = "x",H2820,F2820)</f>
        <v>555000</v>
      </c>
      <c r="F2820" s="90">
        <v>555000</v>
      </c>
      <c r="G2820" s="98">
        <f>IF(""="",1,SUBSTITUTE(SUBSTITUTE("","xxp","xpp"),"xppm13","xppm08"))</f>
        <v>1</v>
      </c>
      <c r="H2820" s="98">
        <f>IF(""="",1,"")</f>
        <v>1</v>
      </c>
      <c r="I2820" s="98">
        <f>IF(""="",1,IF(LEFT("",1)&lt;&gt;"E","",1))</f>
        <v>1</v>
      </c>
      <c r="J2820" s="98">
        <f>IF(""="",1,IF(LEFT("",1)="E","",1))</f>
        <v>1</v>
      </c>
      <c r="K2820" s="99" t="s">
        <v>385</v>
      </c>
      <c r="L2820" s="91">
        <v>7002</v>
      </c>
      <c r="M2820" s="100" t="str">
        <f>IF(LEFT($G2820,4)="xppm","*","")</f>
        <v/>
      </c>
      <c r="N2820" s="101" t="str">
        <f>UPPER(TRIM("          DONATIONS"))</f>
        <v>DONATIONS</v>
      </c>
      <c r="P2820" s="102" t="s">
        <v>386</v>
      </c>
      <c r="R2820" s="109">
        <f>IFERROR(IF(1*AB2820&gt;0,AB2820,V2820),V2820)</f>
        <v>0</v>
      </c>
      <c r="S2820" s="108"/>
      <c r="T2820" s="101">
        <f>IFERROR(IF(LEFT($G2820,4)="xppm",AD2820/VLOOKUP($G2820,$K$11:$Z$28,T$1,0),IF(LEFT($J2820,1)="E",AD2820/VLOOKUP($J2820,$K$11:$Z$28,T$1,0),AD2820/T$6)),"")</f>
        <v>0</v>
      </c>
      <c r="V2820" s="101">
        <f>IFERROR(IF(LEFT($G2820,4)="xppm",AF2820/VLOOKUP($G2820,$K$11:$Z$28,V$1,0),IF(LEFT($J2820,1)="E",AF2820/VLOOKUP($J2820,$K$11:$Z$28,V$1,0),AF2820/V$6)),"")</f>
        <v>0</v>
      </c>
      <c r="X2820" s="101">
        <f>IFERROR(IF(LEFT($G2820,4)="xppm",AH2820/VLOOKUP($G2820,$K$11:$Z$28,X$1,0),IF(LEFT($J2820,1)="E",AH2820/VLOOKUP($J2820,$K$11:$Z$28,X$1,0),AH2820/X$6)),"")</f>
        <v>0</v>
      </c>
      <c r="Z2820" s="101">
        <f>IFERROR(IF(LEFT($G2820,4)="xppm",AJ2820/VLOOKUP($G2820,$K$11:$Z$28,Z$1,0),IF(LEFT($J2820,1)="E",AJ2820/VLOOKUP($J2820,$K$11:$Z$28,Z$1,0),AJ2820/Z$6)),"")</f>
        <v>0</v>
      </c>
      <c r="AA2820" s="108"/>
      <c r="AB2820" s="99">
        <f>IFERROR(IF(LEFT($G2820,4)="xppm",AL2820/VLOOKUP($G2820,$K$11:$Z$28,AB$1,0),IF(LEFT($J2820,1)="E",AL2820/VLOOKUP($J2820,$K$11:$AB$28,AB$1,0),AL2820/AB$6)),"")</f>
        <v>0</v>
      </c>
      <c r="AC2820" s="110"/>
      <c r="AD2820" s="14"/>
      <c r="AE2820" s="14"/>
      <c r="AF2820" s="14"/>
      <c r="AG2820" s="14"/>
      <c r="AH2820" s="14"/>
      <c r="AI2820" s="14"/>
      <c r="AJ2820" s="14"/>
      <c r="AK2820" s="65"/>
      <c r="AL2820" s="14"/>
      <c r="AM2820" s="65"/>
      <c r="AN2820" s="25"/>
      <c r="AO2820" s="25"/>
      <c r="AP2820" s="25"/>
      <c r="AQ2820" s="25"/>
      <c r="AR2820" s="25"/>
      <c r="AS2820" s="25"/>
      <c r="AT2820" s="25"/>
      <c r="AU2820" s="25"/>
      <c r="AV2820" s="25"/>
      <c r="AW2820" s="25"/>
      <c r="AX2820" s="25"/>
      <c r="AY2820" s="25"/>
      <c r="AZ2820" s="108"/>
      <c r="BA2820" s="10"/>
      <c r="BB2820" s="10"/>
      <c r="BC2820" s="10"/>
      <c r="BD2820" s="10"/>
      <c r="BE2820" s="10"/>
      <c r="BF2820" s="10"/>
      <c r="BG2820" s="10"/>
      <c r="BH2820" s="10"/>
      <c r="BI2820" s="10"/>
      <c r="BJ2820" s="10"/>
      <c r="BK2820" s="10"/>
      <c r="BL2820" s="10"/>
      <c r="BM2820" s="10"/>
      <c r="BN2820" s="10"/>
      <c r="BO2820" s="10"/>
      <c r="BP2820" s="10"/>
      <c r="BQ2820" s="10"/>
      <c r="BR2820" s="10"/>
      <c r="BS2820" s="10"/>
      <c r="BT2820" s="10"/>
      <c r="BU2820" s="10"/>
      <c r="BV2820" s="10"/>
      <c r="BW2820" s="10"/>
      <c r="BX2820" s="10"/>
      <c r="BY2820" s="10"/>
      <c r="BZ2820" s="10"/>
      <c r="CA2820" s="10"/>
      <c r="CB2820" s="10"/>
      <c r="CC2820" s="10"/>
      <c r="CD2820" s="10"/>
      <c r="CE2820" s="10"/>
      <c r="CF2820" s="10"/>
      <c r="CG2820" s="10"/>
      <c r="CH2820" s="10"/>
      <c r="CI2820" s="10"/>
      <c r="CJ2820" s="10"/>
      <c r="CK2820" s="10"/>
      <c r="CL2820" s="10"/>
      <c r="CM2820" s="10"/>
      <c r="CN2820" s="10"/>
      <c r="CO2820" s="10"/>
      <c r="CP2820" s="10"/>
      <c r="CQ2820" s="10"/>
      <c r="CR2820" s="10"/>
      <c r="CS2820" s="10"/>
      <c r="CT2820" s="10"/>
      <c r="CU2820" s="10"/>
      <c r="CV2820" s="10"/>
      <c r="CW2820" s="10"/>
      <c r="CX2820" s="10"/>
      <c r="CY2820" s="10"/>
      <c r="CZ2820" s="10"/>
      <c r="DA2820" s="10"/>
      <c r="DB2820" s="10"/>
      <c r="DC2820" s="10"/>
      <c r="DD2820" s="10"/>
      <c r="DE2820" s="10"/>
      <c r="DF2820" s="10"/>
      <c r="DG2820" s="10"/>
      <c r="DH2820" s="10"/>
      <c r="DI2820" s="10"/>
      <c r="DJ2820" s="10"/>
      <c r="DK2820" s="10"/>
      <c r="DL2820" s="10"/>
      <c r="DM2820" s="10"/>
      <c r="DN2820" s="10"/>
      <c r="DO2820" s="10"/>
      <c r="DP2820" s="10"/>
      <c r="DQ2820" s="10"/>
      <c r="DR2820" s="10"/>
      <c r="DS2820" s="10"/>
    </row>
    <row r="2821" spans="1:123" s="101" customFormat="1" ht="10.95" customHeight="1" x14ac:dyDescent="0.25">
      <c r="A2821" s="75" t="s">
        <v>348</v>
      </c>
      <c r="B2821" s="95" t="str">
        <f t="shared" si="792"/>
        <v>Bud02 2020,7002,'xga001',2.73778610828223E-05</v>
      </c>
      <c r="C2821" s="96">
        <f t="shared" si="793"/>
        <v>2020</v>
      </c>
      <c r="D2821" s="96">
        <v>7002</v>
      </c>
      <c r="E2821" s="97" t="str">
        <f>IF(LEFT(H2821,1) = "x",H2821,F2821)</f>
        <v>xga001</v>
      </c>
      <c r="F2821" s="90">
        <v>555500</v>
      </c>
      <c r="G2821" s="98">
        <f>IF(""="",1,SUBSTITUTE(SUBSTITUTE("","xxp","xpp"),"xppm13","xppm08"))</f>
        <v>1</v>
      </c>
      <c r="H2821" s="98" t="str">
        <f>IF("xga001"="",1,"xga001")</f>
        <v>xga001</v>
      </c>
      <c r="I2821" s="98">
        <f>IF("E1z"="",1,IF(LEFT("E1z",1)&lt;&gt;"E","E1z",1))</f>
        <v>1</v>
      </c>
      <c r="J2821" s="98" t="str">
        <f>IF("E1z"="",1,IF(LEFT("E1z",1)="E","E1z",1))</f>
        <v>E1z</v>
      </c>
      <c r="K2821" s="99" t="s">
        <v>387</v>
      </c>
      <c r="L2821" s="91">
        <v>7002</v>
      </c>
      <c r="M2821" s="100" t="str">
        <f>IF(LEFT($G2821,4)="xppm","*","")</f>
        <v/>
      </c>
      <c r="N2821" s="101" t="str">
        <f>UPPER(TRIM("          BAD DEBT"))</f>
        <v>BAD DEBT</v>
      </c>
      <c r="P2821" s="102" t="s">
        <v>388</v>
      </c>
      <c r="R2821" s="109">
        <f>IFERROR(IF(1*AB2821&gt;0,AB2821,V2821),V2821)</f>
        <v>2.7377861082822283E-5</v>
      </c>
      <c r="S2821" s="108"/>
      <c r="T2821" s="101">
        <f>IFERROR(IF(LEFT($G2821,4)="xppm",AD2821/VLOOKUP($G2821,$K$11:$Z$28,T$1,0),IF(LEFT($J2821,1)="E",AD2821/VLOOKUP($J2821,$K$11:$Z$28,T$1,0),AD2821/T$6)),"")</f>
        <v>8.2339922206746811E-5</v>
      </c>
      <c r="V2821" s="101">
        <f>IFERROR(IF(LEFT($G2821,4)="xppm",AF2821/VLOOKUP($G2821,$K$11:$Z$28,V$1,0),IF(LEFT($J2821,1)="E",AF2821/VLOOKUP($J2821,$K$11:$Z$28,V$1,0),AF2821/V$6)),"")</f>
        <v>2.7377861082822283E-5</v>
      </c>
      <c r="X2821" s="101">
        <f>IFERROR(IF(LEFT($G2821,4)="xppm",AH2821/VLOOKUP($G2821,$K$11:$Z$28,X$1,0),IF(LEFT($J2821,1)="E",AH2821/VLOOKUP($J2821,$K$11:$Z$28,X$1,0),AH2821/X$6)),"")</f>
        <v>0</v>
      </c>
      <c r="Z2821" s="101">
        <f>IFERROR(IF(LEFT($G2821,4)="xppm",AJ2821/VLOOKUP($G2821,$K$11:$Z$28,Z$1,0),IF(LEFT($J2821,1)="E",AJ2821/VLOOKUP($J2821,$K$11:$Z$28,Z$1,0),AJ2821/Z$6)),"")</f>
        <v>0</v>
      </c>
      <c r="AA2821" s="108"/>
      <c r="AB2821" s="99" t="str">
        <f>IFERROR(IF(LEFT($G2821,4)="xppm",AL2821/VLOOKUP($G2821,$K$11:$Z$28,AB$1,0),IF(LEFT($J2821,1)="E",AL2821/VLOOKUP($J2821,$K$11:$AB$28,AB$1,0),AL2821/AB$6)),"")</f>
        <v/>
      </c>
      <c r="AC2821" s="110"/>
      <c r="AD2821" s="14">
        <v>9126.51</v>
      </c>
      <c r="AE2821" s="14"/>
      <c r="AF2821" s="14">
        <v>9126.51</v>
      </c>
      <c r="AG2821" s="14"/>
      <c r="AH2821" s="14"/>
      <c r="AI2821" s="14"/>
      <c r="AJ2821" s="14"/>
      <c r="AK2821" s="65"/>
      <c r="AL2821" s="14"/>
      <c r="AM2821" s="65"/>
      <c r="AN2821" s="25"/>
      <c r="AO2821" s="25"/>
      <c r="AP2821" s="25"/>
      <c r="AQ2821" s="25">
        <v>0</v>
      </c>
      <c r="AR2821" s="25">
        <v>0</v>
      </c>
      <c r="AS2821" s="25">
        <v>0</v>
      </c>
      <c r="AT2821" s="25">
        <v>0</v>
      </c>
      <c r="AU2821" s="25">
        <v>0</v>
      </c>
      <c r="AV2821" s="25">
        <v>0</v>
      </c>
      <c r="AW2821" s="25">
        <v>0</v>
      </c>
      <c r="AX2821" s="25">
        <v>0</v>
      </c>
      <c r="AY2821" s="25">
        <v>9126.51</v>
      </c>
      <c r="AZ2821" s="108"/>
      <c r="BA2821" s="10"/>
      <c r="BB2821" s="10"/>
      <c r="BC2821" s="10"/>
      <c r="BD2821" s="10"/>
      <c r="BE2821" s="10"/>
      <c r="BF2821" s="10"/>
      <c r="BG2821" s="10"/>
      <c r="BH2821" s="10"/>
      <c r="BI2821" s="10"/>
      <c r="BJ2821" s="10"/>
      <c r="BK2821" s="10"/>
      <c r="BL2821" s="10"/>
      <c r="BM2821" s="10"/>
      <c r="BN2821" s="10"/>
      <c r="BO2821" s="10"/>
      <c r="BP2821" s="10"/>
      <c r="BQ2821" s="10"/>
      <c r="BR2821" s="10"/>
      <c r="BS2821" s="10"/>
      <c r="BT2821" s="10"/>
      <c r="BU2821" s="10"/>
      <c r="BV2821" s="10"/>
      <c r="BW2821" s="10"/>
      <c r="BX2821" s="10"/>
      <c r="BY2821" s="10"/>
      <c r="BZ2821" s="10"/>
      <c r="CA2821" s="10"/>
      <c r="CB2821" s="10"/>
      <c r="CC2821" s="10"/>
      <c r="CD2821" s="10"/>
      <c r="CE2821" s="10"/>
      <c r="CF2821" s="10"/>
      <c r="CG2821" s="10"/>
      <c r="CH2821" s="10"/>
      <c r="CI2821" s="10"/>
      <c r="CJ2821" s="10"/>
      <c r="CK2821" s="10"/>
      <c r="CL2821" s="10"/>
      <c r="CM2821" s="10"/>
      <c r="CN2821" s="10"/>
      <c r="CO2821" s="10"/>
      <c r="CP2821" s="10"/>
      <c r="CQ2821" s="10"/>
      <c r="CR2821" s="10"/>
      <c r="CS2821" s="10"/>
      <c r="CT2821" s="10"/>
      <c r="CU2821" s="10"/>
      <c r="CV2821" s="10"/>
      <c r="CW2821" s="10"/>
      <c r="CX2821" s="10"/>
      <c r="CY2821" s="10"/>
      <c r="CZ2821" s="10"/>
      <c r="DA2821" s="10"/>
      <c r="DB2821" s="10"/>
      <c r="DC2821" s="10"/>
      <c r="DD2821" s="10"/>
      <c r="DE2821" s="10"/>
      <c r="DF2821" s="10"/>
      <c r="DG2821" s="10"/>
      <c r="DH2821" s="10"/>
      <c r="DI2821" s="10"/>
      <c r="DJ2821" s="10"/>
      <c r="DK2821" s="10"/>
      <c r="DL2821" s="10"/>
      <c r="DM2821" s="10"/>
      <c r="DN2821" s="10"/>
      <c r="DO2821" s="10"/>
      <c r="DP2821" s="10"/>
      <c r="DQ2821" s="10"/>
      <c r="DR2821" s="10"/>
      <c r="DS2821" s="10"/>
    </row>
    <row r="2822" spans="1:123" s="101" customFormat="1" ht="10.95" customHeight="1" x14ac:dyDescent="0.25">
      <c r="A2822" s="75" t="s">
        <v>348</v>
      </c>
      <c r="B2822" s="95" t="str">
        <f t="shared" si="792"/>
        <v>Bud02 2020,7002,'556000',0</v>
      </c>
      <c r="C2822" s="96">
        <f t="shared" si="793"/>
        <v>2020</v>
      </c>
      <c r="D2822" s="96">
        <v>7002</v>
      </c>
      <c r="E2822" s="97">
        <f>IF(LEFT(H2822,1) = "x",H2822,F2822)</f>
        <v>556000</v>
      </c>
      <c r="F2822" s="90">
        <v>556000</v>
      </c>
      <c r="G2822" s="98">
        <f>IF(""="",1,SUBSTITUTE(SUBSTITUTE("","xxp","xpp"),"xppm13","xppm08"))</f>
        <v>1</v>
      </c>
      <c r="H2822" s="98">
        <f>IF(""="",1,"")</f>
        <v>1</v>
      </c>
      <c r="I2822" s="98">
        <f>IF(""="",1,IF(LEFT("",1)&lt;&gt;"E","",1))</f>
        <v>1</v>
      </c>
      <c r="J2822" s="98">
        <f>IF(""="",1,IF(LEFT("",1)="E","",1))</f>
        <v>1</v>
      </c>
      <c r="K2822" s="99" t="s">
        <v>389</v>
      </c>
      <c r="L2822" s="91">
        <v>7002</v>
      </c>
      <c r="M2822" s="100" t="str">
        <f>IF(LEFT($G2822,4)="xppm","*","")</f>
        <v/>
      </c>
      <c r="N2822" s="101" t="str">
        <f>UPPER(TRIM("          MEDICAID BED TAX"))</f>
        <v>MEDICAID BED TAX</v>
      </c>
      <c r="P2822" s="102" t="s">
        <v>356</v>
      </c>
      <c r="R2822" s="109">
        <f>IFERROR(IF(1*AB2822&gt;0,AB2822,V2822),V2822)</f>
        <v>0</v>
      </c>
      <c r="S2822" s="108"/>
      <c r="T2822" s="101">
        <f>IFERROR(IF(LEFT($G2822,4)="xppm",AD2822/VLOOKUP($G2822,$K$11:$Z$28,T$1,0),IF(LEFT($J2822,1)="E",AD2822/VLOOKUP($J2822,$K$11:$Z$28,T$1,0),AD2822/T$6)),"")</f>
        <v>0</v>
      </c>
      <c r="V2822" s="101">
        <f>IFERROR(IF(LEFT($G2822,4)="xppm",AF2822/VLOOKUP($G2822,$K$11:$Z$28,V$1,0),IF(LEFT($J2822,1)="E",AF2822/VLOOKUP($J2822,$K$11:$Z$28,V$1,0),AF2822/V$6)),"")</f>
        <v>0</v>
      </c>
      <c r="X2822" s="101">
        <f>IFERROR(IF(LEFT($G2822,4)="xppm",AH2822/VLOOKUP($G2822,$K$11:$Z$28,X$1,0),IF(LEFT($J2822,1)="E",AH2822/VLOOKUP($J2822,$K$11:$Z$28,X$1,0),AH2822/X$6)),"")</f>
        <v>0</v>
      </c>
      <c r="Z2822" s="101">
        <f>IFERROR(IF(LEFT($G2822,4)="xppm",AJ2822/VLOOKUP($G2822,$K$11:$Z$28,Z$1,0),IF(LEFT($J2822,1)="E",AJ2822/VLOOKUP($J2822,$K$11:$Z$28,Z$1,0),AJ2822/Z$6)),"")</f>
        <v>0</v>
      </c>
      <c r="AA2822" s="108"/>
      <c r="AB2822" s="99">
        <f>IFERROR(IF(LEFT($G2822,4)="xppm",AL2822/VLOOKUP($G2822,$K$11:$Z$28,AB$1,0),IF(LEFT($J2822,1)="E",AL2822/VLOOKUP($J2822,$K$11:$AB$28,AB$1,0),AL2822/AB$6)),"")</f>
        <v>0</v>
      </c>
      <c r="AC2822" s="110"/>
      <c r="AD2822" s="14"/>
      <c r="AE2822" s="14"/>
      <c r="AF2822" s="14"/>
      <c r="AG2822" s="14"/>
      <c r="AH2822" s="14"/>
      <c r="AI2822" s="14"/>
      <c r="AJ2822" s="14"/>
      <c r="AK2822" s="65"/>
      <c r="AL2822" s="14"/>
      <c r="AM2822" s="65"/>
      <c r="AN2822" s="25"/>
      <c r="AO2822" s="25"/>
      <c r="AP2822" s="25"/>
      <c r="AQ2822" s="25"/>
      <c r="AR2822" s="25"/>
      <c r="AS2822" s="25"/>
      <c r="AT2822" s="25"/>
      <c r="AU2822" s="25"/>
      <c r="AV2822" s="25"/>
      <c r="AW2822" s="25"/>
      <c r="AX2822" s="25"/>
      <c r="AY2822" s="25"/>
      <c r="AZ2822" s="108"/>
      <c r="BA2822" s="10"/>
      <c r="BB2822" s="10"/>
      <c r="BC2822" s="10"/>
      <c r="BD2822" s="10"/>
      <c r="BE2822" s="10"/>
      <c r="BF2822" s="10"/>
      <c r="BG2822" s="10"/>
      <c r="BH2822" s="10"/>
      <c r="BI2822" s="10"/>
      <c r="BJ2822" s="10"/>
      <c r="BK2822" s="10"/>
      <c r="BL2822" s="10"/>
      <c r="BM2822" s="10"/>
      <c r="BN2822" s="10"/>
      <c r="BO2822" s="10"/>
      <c r="BP2822" s="10"/>
      <c r="BQ2822" s="10"/>
      <c r="BR2822" s="10"/>
      <c r="BS2822" s="10"/>
      <c r="BT2822" s="10"/>
      <c r="BU2822" s="10"/>
      <c r="BV2822" s="10"/>
      <c r="BW2822" s="10"/>
      <c r="BX2822" s="10"/>
      <c r="BY2822" s="10"/>
      <c r="BZ2822" s="10"/>
      <c r="CA2822" s="10"/>
      <c r="CB2822" s="10"/>
      <c r="CC2822" s="10"/>
      <c r="CD2822" s="10"/>
      <c r="CE2822" s="10"/>
      <c r="CF2822" s="10"/>
      <c r="CG2822" s="10"/>
      <c r="CH2822" s="10"/>
      <c r="CI2822" s="10"/>
      <c r="CJ2822" s="10"/>
      <c r="CK2822" s="10"/>
      <c r="CL2822" s="10"/>
      <c r="CM2822" s="10"/>
      <c r="CN2822" s="10"/>
      <c r="CO2822" s="10"/>
      <c r="CP2822" s="10"/>
      <c r="CQ2822" s="10"/>
      <c r="CR2822" s="10"/>
      <c r="CS2822" s="10"/>
      <c r="CT2822" s="10"/>
      <c r="CU2822" s="10"/>
      <c r="CV2822" s="10"/>
      <c r="CW2822" s="10"/>
      <c r="CX2822" s="10"/>
      <c r="CY2822" s="10"/>
      <c r="CZ2822" s="10"/>
      <c r="DA2822" s="10"/>
      <c r="DB2822" s="10"/>
      <c r="DC2822" s="10"/>
      <c r="DD2822" s="10"/>
      <c r="DE2822" s="10"/>
      <c r="DF2822" s="10"/>
      <c r="DG2822" s="10"/>
      <c r="DH2822" s="10"/>
      <c r="DI2822" s="10"/>
      <c r="DJ2822" s="10"/>
      <c r="DK2822" s="10"/>
      <c r="DL2822" s="10"/>
      <c r="DM2822" s="10"/>
      <c r="DN2822" s="10"/>
      <c r="DO2822" s="10"/>
      <c r="DP2822" s="10"/>
      <c r="DQ2822" s="10"/>
      <c r="DR2822" s="10"/>
      <c r="DS2822" s="10"/>
    </row>
    <row r="2823" spans="1:123" ht="4.05" customHeight="1" x14ac:dyDescent="0.25">
      <c r="A2823" s="75" t="s">
        <v>348</v>
      </c>
      <c r="E2823" s="111"/>
      <c r="F2823" s="112"/>
      <c r="T2823" s="25"/>
      <c r="U2823" s="25"/>
      <c r="V2823" s="25"/>
      <c r="W2823" s="25"/>
      <c r="X2823" s="25"/>
      <c r="Y2823" s="25"/>
      <c r="Z2823" s="25"/>
      <c r="AA2823" s="25"/>
      <c r="AB2823" s="14"/>
      <c r="AC2823" s="14"/>
    </row>
    <row r="2824" spans="1:123" s="86" customFormat="1" ht="15" customHeight="1" x14ac:dyDescent="0.25">
      <c r="A2824" s="75" t="s">
        <v>348</v>
      </c>
      <c r="B2824" s="80"/>
      <c r="C2824" s="80"/>
      <c r="D2824" s="80"/>
      <c r="E2824" s="81"/>
      <c r="F2824" s="82"/>
      <c r="G2824" s="81"/>
      <c r="H2824" s="81"/>
      <c r="I2824" s="81"/>
      <c r="J2824" s="81"/>
      <c r="K2824" s="81"/>
      <c r="L2824" s="83">
        <f>L2825</f>
        <v>7002</v>
      </c>
      <c r="M2824" s="84" t="s">
        <v>390</v>
      </c>
      <c r="N2824" s="84"/>
      <c r="O2824" s="84"/>
      <c r="P2824" s="84"/>
      <c r="Q2824" s="84"/>
      <c r="R2824" s="84"/>
      <c r="S2824" s="84"/>
      <c r="T2824" s="84"/>
      <c r="U2824" s="84"/>
      <c r="V2824" s="84"/>
      <c r="W2824" s="84"/>
      <c r="X2824" s="84"/>
      <c r="Y2824" s="84"/>
      <c r="Z2824" s="84"/>
      <c r="AA2824" s="84"/>
      <c r="AB2824" s="81"/>
      <c r="AC2824" s="81"/>
      <c r="AD2824" s="14"/>
      <c r="AE2824" s="14"/>
      <c r="AF2824" s="14"/>
      <c r="AG2824" s="14"/>
      <c r="AH2824" s="14"/>
      <c r="AI2824" s="14"/>
      <c r="AJ2824" s="14"/>
      <c r="AK2824" s="14"/>
      <c r="AL2824" s="14"/>
      <c r="AM2824" s="14"/>
      <c r="AN2824" s="85"/>
      <c r="AO2824" s="85"/>
      <c r="AP2824" s="85"/>
      <c r="AQ2824" s="85"/>
      <c r="AR2824" s="85"/>
      <c r="AS2824" s="85"/>
      <c r="AT2824" s="85"/>
      <c r="AU2824" s="85"/>
      <c r="AV2824" s="85"/>
      <c r="AW2824" s="85"/>
      <c r="AX2824" s="85"/>
      <c r="AY2824" s="85"/>
      <c r="AZ2824" s="84"/>
      <c r="BA2824" s="10"/>
      <c r="BB2824" s="10"/>
      <c r="BC2824" s="10"/>
      <c r="BD2824" s="10"/>
      <c r="BE2824" s="10"/>
      <c r="BF2824" s="10"/>
      <c r="BG2824" s="10"/>
      <c r="BH2824" s="10"/>
      <c r="BI2824" s="10"/>
      <c r="BJ2824" s="10"/>
      <c r="BK2824" s="10"/>
      <c r="BL2824" s="10"/>
      <c r="BM2824" s="10"/>
      <c r="BN2824" s="10"/>
      <c r="BO2824" s="10"/>
      <c r="BP2824" s="10"/>
      <c r="BQ2824" s="10"/>
      <c r="BR2824" s="10"/>
      <c r="BS2824" s="10"/>
      <c r="BT2824" s="10"/>
      <c r="BU2824" s="10"/>
      <c r="BV2824" s="10"/>
      <c r="BW2824" s="10"/>
      <c r="BX2824" s="10"/>
      <c r="BY2824" s="10"/>
      <c r="BZ2824" s="10"/>
      <c r="CA2824" s="10"/>
      <c r="CB2824" s="10"/>
      <c r="CC2824" s="10"/>
      <c r="CD2824" s="10"/>
      <c r="CE2824" s="10"/>
      <c r="CF2824" s="10"/>
      <c r="CG2824" s="10"/>
      <c r="CH2824" s="10"/>
      <c r="CI2824" s="10"/>
      <c r="CJ2824" s="10"/>
      <c r="CK2824" s="10"/>
      <c r="CL2824" s="10"/>
      <c r="CM2824" s="10"/>
      <c r="CN2824" s="10"/>
      <c r="CO2824" s="10"/>
      <c r="CP2824" s="10"/>
      <c r="CQ2824" s="10"/>
      <c r="CR2824" s="10"/>
      <c r="CS2824" s="10"/>
      <c r="CT2824" s="10"/>
      <c r="CU2824" s="10"/>
      <c r="CV2824" s="10"/>
      <c r="CW2824" s="10"/>
      <c r="CX2824" s="10"/>
      <c r="CY2824" s="10"/>
      <c r="CZ2824" s="10"/>
      <c r="DA2824" s="10"/>
      <c r="DB2824" s="10"/>
      <c r="DC2824" s="10"/>
      <c r="DD2824" s="10"/>
      <c r="DE2824" s="10"/>
      <c r="DF2824" s="10"/>
      <c r="DG2824" s="10"/>
      <c r="DH2824" s="10"/>
      <c r="DI2824" s="10"/>
      <c r="DJ2824" s="10"/>
      <c r="DK2824" s="10"/>
      <c r="DL2824" s="10"/>
      <c r="DM2824" s="10"/>
      <c r="DN2824" s="10"/>
      <c r="DO2824" s="10"/>
      <c r="DP2824" s="10"/>
      <c r="DQ2824" s="10"/>
      <c r="DR2824" s="10"/>
      <c r="DS2824" s="10"/>
    </row>
    <row r="2825" spans="1:123" s="101" customFormat="1" ht="10.95" customHeight="1" x14ac:dyDescent="0.25">
      <c r="A2825" s="75" t="s">
        <v>348</v>
      </c>
      <c r="B2825" s="95" t="str">
        <f t="shared" ref="B2825:B2827" si="794">IF(E2825&gt;0,"Bud02 " &amp; C2825 &amp;","&amp;D2825&amp;",'"&amp;E2825&amp;"',"&amp;1*R2825)</f>
        <v>Bud02 2020,7002,'557500',0</v>
      </c>
      <c r="C2825" s="96">
        <f t="shared" ref="C2825:C2827" si="795">$E$5</f>
        <v>2020</v>
      </c>
      <c r="D2825" s="96">
        <v>7002</v>
      </c>
      <c r="E2825" s="97">
        <f>IF(LEFT(H2825,1) = "x",H2825,F2825)</f>
        <v>557500</v>
      </c>
      <c r="F2825" s="90">
        <v>557500</v>
      </c>
      <c r="G2825" s="98">
        <f>IF(""="",1,SUBSTITUTE(SUBSTITUTE("","xxp","xpp"),"xppm13","xppm08"))</f>
        <v>1</v>
      </c>
      <c r="H2825" s="98">
        <f>IF(""="",1,"")</f>
        <v>1</v>
      </c>
      <c r="I2825" s="98">
        <f>IF(""="",1,IF(LEFT("",1)&lt;&gt;"E","",1))</f>
        <v>1</v>
      </c>
      <c r="J2825" s="98">
        <f>IF(""="",1,IF(LEFT("",1)="E","",1))</f>
        <v>1</v>
      </c>
      <c r="K2825" s="99" t="s">
        <v>391</v>
      </c>
      <c r="L2825" s="91">
        <v>7002</v>
      </c>
      <c r="M2825" s="100" t="str">
        <f>IF(LEFT($G2825,4)="xppm","*","")</f>
        <v/>
      </c>
      <c r="N2825" s="101" t="str">
        <f>UPPER(TRIM("          REAL ESTATE TAXES"))</f>
        <v>REAL ESTATE TAXES</v>
      </c>
      <c r="P2825" s="102" t="s">
        <v>356</v>
      </c>
      <c r="R2825" s="109">
        <f>IFERROR(IF(1*AB2825&gt;0,AB2825,V2825),V2825)</f>
        <v>0</v>
      </c>
      <c r="S2825" s="108"/>
      <c r="T2825" s="101">
        <f>IFERROR(IF(LEFT($G2825,4)="xppm",AD2825/VLOOKUP($G2825,$K$11:$Z$28,T$1,0),IF(LEFT($J2825,1)="E",AD2825/VLOOKUP($J2825,$K$11:$Z$28,T$1,0),AD2825/T$6)),"")</f>
        <v>0</v>
      </c>
      <c r="V2825" s="101">
        <f>IFERROR(IF(LEFT($G2825,4)="xppm",AF2825/VLOOKUP($G2825,$K$11:$Z$28,V$1,0),IF(LEFT($J2825,1)="E",AF2825/VLOOKUP($J2825,$K$11:$Z$28,V$1,0),AF2825/V$6)),"")</f>
        <v>0</v>
      </c>
      <c r="X2825" s="101">
        <f>IFERROR(IF(LEFT($G2825,4)="xppm",AH2825/VLOOKUP($G2825,$K$11:$Z$28,X$1,0),IF(LEFT($J2825,1)="E",AH2825/VLOOKUP($J2825,$K$11:$Z$28,X$1,0),AH2825/X$6)),"")</f>
        <v>0</v>
      </c>
      <c r="Z2825" s="101">
        <f>IFERROR(IF(LEFT($G2825,4)="xppm",AJ2825/VLOOKUP($G2825,$K$11:$Z$28,Z$1,0),IF(LEFT($J2825,1)="E",AJ2825/VLOOKUP($J2825,$K$11:$Z$28,Z$1,0),AJ2825/Z$6)),"")</f>
        <v>0</v>
      </c>
      <c r="AA2825" s="108"/>
      <c r="AB2825" s="99">
        <f>IFERROR(IF(LEFT($G2825,4)="xppm",AL2825/VLOOKUP($G2825,$K$11:$Z$28,AB$1,0),IF(LEFT($J2825,1)="E",AL2825/VLOOKUP($J2825,$K$11:$AB$28,AB$1,0),AL2825/AB$6)),"")</f>
        <v>0</v>
      </c>
      <c r="AC2825" s="110"/>
      <c r="AD2825" s="14"/>
      <c r="AE2825" s="14"/>
      <c r="AF2825" s="14"/>
      <c r="AG2825" s="14"/>
      <c r="AH2825" s="14"/>
      <c r="AI2825" s="14"/>
      <c r="AJ2825" s="14"/>
      <c r="AK2825" s="65"/>
      <c r="AL2825" s="14"/>
      <c r="AM2825" s="65"/>
      <c r="AN2825" s="25"/>
      <c r="AO2825" s="25"/>
      <c r="AP2825" s="25"/>
      <c r="AQ2825" s="25"/>
      <c r="AR2825" s="25"/>
      <c r="AS2825" s="25"/>
      <c r="AT2825" s="25"/>
      <c r="AU2825" s="25"/>
      <c r="AV2825" s="25"/>
      <c r="AW2825" s="25"/>
      <c r="AX2825" s="25"/>
      <c r="AY2825" s="25"/>
      <c r="AZ2825" s="108"/>
      <c r="BA2825" s="10"/>
      <c r="BB2825" s="10"/>
      <c r="BC2825" s="10"/>
      <c r="BD2825" s="10"/>
      <c r="BE2825" s="10"/>
      <c r="BF2825" s="10"/>
      <c r="BG2825" s="10"/>
      <c r="BH2825" s="10"/>
      <c r="BI2825" s="10"/>
      <c r="BJ2825" s="10"/>
      <c r="BK2825" s="10"/>
      <c r="BL2825" s="10"/>
      <c r="BM2825" s="10"/>
      <c r="BN2825" s="10"/>
      <c r="BO2825" s="10"/>
      <c r="BP2825" s="10"/>
      <c r="BQ2825" s="10"/>
      <c r="BR2825" s="10"/>
      <c r="BS2825" s="10"/>
      <c r="BT2825" s="10"/>
      <c r="BU2825" s="10"/>
      <c r="BV2825" s="10"/>
      <c r="BW2825" s="10"/>
      <c r="BX2825" s="10"/>
      <c r="BY2825" s="10"/>
      <c r="BZ2825" s="10"/>
      <c r="CA2825" s="10"/>
      <c r="CB2825" s="10"/>
      <c r="CC2825" s="10"/>
      <c r="CD2825" s="10"/>
      <c r="CE2825" s="10"/>
      <c r="CF2825" s="10"/>
      <c r="CG2825" s="10"/>
      <c r="CH2825" s="10"/>
      <c r="CI2825" s="10"/>
      <c r="CJ2825" s="10"/>
      <c r="CK2825" s="10"/>
      <c r="CL2825" s="10"/>
      <c r="CM2825" s="10"/>
      <c r="CN2825" s="10"/>
      <c r="CO2825" s="10"/>
      <c r="CP2825" s="10"/>
      <c r="CQ2825" s="10"/>
      <c r="CR2825" s="10"/>
      <c r="CS2825" s="10"/>
      <c r="CT2825" s="10"/>
      <c r="CU2825" s="10"/>
      <c r="CV2825" s="10"/>
      <c r="CW2825" s="10"/>
      <c r="CX2825" s="10"/>
      <c r="CY2825" s="10"/>
      <c r="CZ2825" s="10"/>
      <c r="DA2825" s="10"/>
      <c r="DB2825" s="10"/>
      <c r="DC2825" s="10"/>
      <c r="DD2825" s="10"/>
      <c r="DE2825" s="10"/>
      <c r="DF2825" s="10"/>
      <c r="DG2825" s="10"/>
      <c r="DH2825" s="10"/>
      <c r="DI2825" s="10"/>
      <c r="DJ2825" s="10"/>
      <c r="DK2825" s="10"/>
      <c r="DL2825" s="10"/>
      <c r="DM2825" s="10"/>
      <c r="DN2825" s="10"/>
      <c r="DO2825" s="10"/>
      <c r="DP2825" s="10"/>
      <c r="DQ2825" s="10"/>
      <c r="DR2825" s="10"/>
      <c r="DS2825" s="10"/>
    </row>
    <row r="2826" spans="1:123" s="101" customFormat="1" ht="10.95" customHeight="1" x14ac:dyDescent="0.25">
      <c r="A2826" s="75" t="s">
        <v>348</v>
      </c>
      <c r="B2826" s="95" t="str">
        <f t="shared" si="794"/>
        <v>Bud02 2020,7002,'558000',380.986666666667</v>
      </c>
      <c r="C2826" s="96">
        <f t="shared" si="795"/>
        <v>2020</v>
      </c>
      <c r="D2826" s="96">
        <v>7002</v>
      </c>
      <c r="E2826" s="97">
        <f>IF(LEFT(H2826,1) = "x",H2826,F2826)</f>
        <v>558000</v>
      </c>
      <c r="F2826" s="90">
        <v>558000</v>
      </c>
      <c r="G2826" s="98">
        <f>IF(""="",1,SUBSTITUTE(SUBSTITUTE("","xxp","xpp"),"xppm13","xppm08"))</f>
        <v>1</v>
      </c>
      <c r="H2826" s="98">
        <f>IF(""="",1,"")</f>
        <v>1</v>
      </c>
      <c r="I2826" s="98">
        <f>IF(""="",1,IF(LEFT("",1)&lt;&gt;"E","",1))</f>
        <v>1</v>
      </c>
      <c r="J2826" s="98">
        <f>IF(""="",1,IF(LEFT("",1)="E","",1))</f>
        <v>1</v>
      </c>
      <c r="K2826" s="99" t="s">
        <v>392</v>
      </c>
      <c r="L2826" s="91">
        <v>7002</v>
      </c>
      <c r="M2826" s="100" t="str">
        <f>IF(LEFT($G2826,4)="xppm","*","")</f>
        <v/>
      </c>
      <c r="N2826" s="101" t="str">
        <f>UPPER(TRIM("          INSURANCE - GENERAL LIABILITY"))</f>
        <v>INSURANCE - GENERAL LIABILITY</v>
      </c>
      <c r="P2826" s="102" t="s">
        <v>359</v>
      </c>
      <c r="R2826" s="109">
        <f>IFERROR(IF(1*AB2826&gt;0,AB2826,V2826),V2826)</f>
        <v>380.98666666666668</v>
      </c>
      <c r="S2826" s="108"/>
      <c r="T2826" s="101">
        <f>IFERROR(IF(LEFT($G2826,4)="xppm",AD2826/VLOOKUP($G2826,$K$11:$Z$28,T$1,0),IF(LEFT($J2826,1)="E",AD2826/VLOOKUP($J2826,$K$11:$Z$28,T$1,0),AD2826/T$6)),"")</f>
        <v>1142.96</v>
      </c>
      <c r="V2826" s="101">
        <f>IFERROR(IF(LEFT($G2826,4)="xppm",AF2826/VLOOKUP($G2826,$K$11:$Z$28,V$1,0),IF(LEFT($J2826,1)="E",AF2826/VLOOKUP($J2826,$K$11:$Z$28,V$1,0),AF2826/V$6)),"")</f>
        <v>380.98666666666668</v>
      </c>
      <c r="X2826" s="101">
        <f>IFERROR(IF(LEFT($G2826,4)="xppm",AH2826/VLOOKUP($G2826,$K$11:$Z$28,X$1,0),IF(LEFT($J2826,1)="E",AH2826/VLOOKUP($J2826,$K$11:$Z$28,X$1,0),AH2826/X$6)),"")</f>
        <v>0</v>
      </c>
      <c r="Z2826" s="101">
        <f>IFERROR(IF(LEFT($G2826,4)="xppm",AJ2826/VLOOKUP($G2826,$K$11:$Z$28,Z$1,0),IF(LEFT($J2826,1)="E",AJ2826/VLOOKUP($J2826,$K$11:$Z$28,Z$1,0),AJ2826/Z$6)),"")</f>
        <v>0</v>
      </c>
      <c r="AA2826" s="108"/>
      <c r="AB2826" s="99">
        <f>IFERROR(IF(LEFT($G2826,4)="xppm",AL2826/VLOOKUP($G2826,$K$11:$Z$28,AB$1,0),IF(LEFT($J2826,1)="E",AL2826/VLOOKUP($J2826,$K$11:$AB$28,AB$1,0),AL2826/AB$6)),"")</f>
        <v>0</v>
      </c>
      <c r="AC2826" s="110"/>
      <c r="AD2826" s="14">
        <v>3428.88</v>
      </c>
      <c r="AE2826" s="14"/>
      <c r="AF2826" s="14">
        <v>3428.88</v>
      </c>
      <c r="AG2826" s="14"/>
      <c r="AH2826" s="14"/>
      <c r="AI2826" s="14"/>
      <c r="AJ2826" s="14"/>
      <c r="AK2826" s="65"/>
      <c r="AL2826" s="14"/>
      <c r="AM2826" s="65"/>
      <c r="AN2826" s="25"/>
      <c r="AO2826" s="25"/>
      <c r="AP2826" s="25"/>
      <c r="AQ2826" s="25">
        <v>0</v>
      </c>
      <c r="AR2826" s="25">
        <v>0</v>
      </c>
      <c r="AS2826" s="25">
        <v>0</v>
      </c>
      <c r="AT2826" s="25">
        <v>0</v>
      </c>
      <c r="AU2826" s="25">
        <v>0</v>
      </c>
      <c r="AV2826" s="25">
        <v>0</v>
      </c>
      <c r="AW2826" s="25">
        <v>0</v>
      </c>
      <c r="AX2826" s="25">
        <v>0</v>
      </c>
      <c r="AY2826" s="25">
        <v>3428.88</v>
      </c>
      <c r="AZ2826" s="108"/>
      <c r="BA2826" s="10"/>
      <c r="BB2826" s="10"/>
      <c r="BC2826" s="10"/>
      <c r="BD2826" s="10"/>
      <c r="BE2826" s="10"/>
      <c r="BF2826" s="10"/>
      <c r="BG2826" s="10"/>
      <c r="BH2826" s="10"/>
      <c r="BI2826" s="10"/>
      <c r="BJ2826" s="10"/>
      <c r="BK2826" s="10"/>
      <c r="BL2826" s="10"/>
      <c r="BM2826" s="10"/>
      <c r="BN2826" s="10"/>
      <c r="BO2826" s="10"/>
      <c r="BP2826" s="10"/>
      <c r="BQ2826" s="10"/>
      <c r="BR2826" s="10"/>
      <c r="BS2826" s="10"/>
      <c r="BT2826" s="10"/>
      <c r="BU2826" s="10"/>
      <c r="BV2826" s="10"/>
      <c r="BW2826" s="10"/>
      <c r="BX2826" s="10"/>
      <c r="BY2826" s="10"/>
      <c r="BZ2826" s="10"/>
      <c r="CA2826" s="10"/>
      <c r="CB2826" s="10"/>
      <c r="CC2826" s="10"/>
      <c r="CD2826" s="10"/>
      <c r="CE2826" s="10"/>
      <c r="CF2826" s="10"/>
      <c r="CG2826" s="10"/>
      <c r="CH2826" s="10"/>
      <c r="CI2826" s="10"/>
      <c r="CJ2826" s="10"/>
      <c r="CK2826" s="10"/>
      <c r="CL2826" s="10"/>
      <c r="CM2826" s="10"/>
      <c r="CN2826" s="10"/>
      <c r="CO2826" s="10"/>
      <c r="CP2826" s="10"/>
      <c r="CQ2826" s="10"/>
      <c r="CR2826" s="10"/>
      <c r="CS2826" s="10"/>
      <c r="CT2826" s="10"/>
      <c r="CU2826" s="10"/>
      <c r="CV2826" s="10"/>
      <c r="CW2826" s="10"/>
      <c r="CX2826" s="10"/>
      <c r="CY2826" s="10"/>
      <c r="CZ2826" s="10"/>
      <c r="DA2826" s="10"/>
      <c r="DB2826" s="10"/>
      <c r="DC2826" s="10"/>
      <c r="DD2826" s="10"/>
      <c r="DE2826" s="10"/>
      <c r="DF2826" s="10"/>
      <c r="DG2826" s="10"/>
      <c r="DH2826" s="10"/>
      <c r="DI2826" s="10"/>
      <c r="DJ2826" s="10"/>
      <c r="DK2826" s="10"/>
      <c r="DL2826" s="10"/>
      <c r="DM2826" s="10"/>
      <c r="DN2826" s="10"/>
      <c r="DO2826" s="10"/>
      <c r="DP2826" s="10"/>
      <c r="DQ2826" s="10"/>
      <c r="DR2826" s="10"/>
      <c r="DS2826" s="10"/>
    </row>
    <row r="2827" spans="1:123" s="101" customFormat="1" ht="10.95" customHeight="1" x14ac:dyDescent="0.25">
      <c r="A2827" s="75" t="s">
        <v>348</v>
      </c>
      <c r="B2827" s="95" t="str">
        <f t="shared" si="794"/>
        <v>Bud02 2020,7002,'558200',0</v>
      </c>
      <c r="C2827" s="96">
        <f t="shared" si="795"/>
        <v>2020</v>
      </c>
      <c r="D2827" s="96">
        <v>7002</v>
      </c>
      <c r="E2827" s="97">
        <f>IF(LEFT(H2827,1) = "x",H2827,F2827)</f>
        <v>558200</v>
      </c>
      <c r="F2827" s="90">
        <v>558200</v>
      </c>
      <c r="G2827" s="98">
        <f>IF(""="",1,SUBSTITUTE(SUBSTITUTE("","xxp","xpp"),"xppm13","xppm08"))</f>
        <v>1</v>
      </c>
      <c r="H2827" s="98">
        <f>IF(""="",1,"")</f>
        <v>1</v>
      </c>
      <c r="I2827" s="98">
        <f>IF(""="",1,IF(LEFT("",1)&lt;&gt;"E","",1))</f>
        <v>1</v>
      </c>
      <c r="J2827" s="98">
        <f>IF(""="",1,IF(LEFT("",1)="E","",1))</f>
        <v>1</v>
      </c>
      <c r="K2827" s="99" t="s">
        <v>393</v>
      </c>
      <c r="L2827" s="91">
        <v>7002</v>
      </c>
      <c r="M2827" s="100" t="str">
        <f>IF(LEFT($G2827,4)="xppm","*","")</f>
        <v/>
      </c>
      <c r="N2827" s="101" t="str">
        <f>UPPER(TRIM("          INSURANCE - PROPERTY/FLOOD"))</f>
        <v>INSURANCE - PROPERTY/FLOOD</v>
      </c>
      <c r="P2827" s="102" t="s">
        <v>359</v>
      </c>
      <c r="R2827" s="109">
        <f>IFERROR(IF(1*AB2827&gt;0,AB2827,V2827),V2827)</f>
        <v>0</v>
      </c>
      <c r="S2827" s="108"/>
      <c r="T2827" s="101">
        <f>IFERROR(IF(LEFT($G2827,4)="xppm",AD2827/VLOOKUP($G2827,$K$11:$Z$28,T$1,0),IF(LEFT($J2827,1)="E",AD2827/VLOOKUP($J2827,$K$11:$Z$28,T$1,0),AD2827/T$6)),"")</f>
        <v>0</v>
      </c>
      <c r="V2827" s="101">
        <f>IFERROR(IF(LEFT($G2827,4)="xppm",AF2827/VLOOKUP($G2827,$K$11:$Z$28,V$1,0),IF(LEFT($J2827,1)="E",AF2827/VLOOKUP($J2827,$K$11:$Z$28,V$1,0),AF2827/V$6)),"")</f>
        <v>0</v>
      </c>
      <c r="X2827" s="101">
        <f>IFERROR(IF(LEFT($G2827,4)="xppm",AH2827/VLOOKUP($G2827,$K$11:$Z$28,X$1,0),IF(LEFT($J2827,1)="E",AH2827/VLOOKUP($J2827,$K$11:$Z$28,X$1,0),AH2827/X$6)),"")</f>
        <v>0</v>
      </c>
      <c r="Z2827" s="101">
        <f>IFERROR(IF(LEFT($G2827,4)="xppm",AJ2827/VLOOKUP($G2827,$K$11:$Z$28,Z$1,0),IF(LEFT($J2827,1)="E",AJ2827/VLOOKUP($J2827,$K$11:$Z$28,Z$1,0),AJ2827/Z$6)),"")</f>
        <v>0</v>
      </c>
      <c r="AA2827" s="108"/>
      <c r="AB2827" s="99">
        <f>IFERROR(IF(LEFT($G2827,4)="xppm",AL2827/VLOOKUP($G2827,$K$11:$Z$28,AB$1,0),IF(LEFT($J2827,1)="E",AL2827/VLOOKUP($J2827,$K$11:$AB$28,AB$1,0),AL2827/AB$6)),"")</f>
        <v>0</v>
      </c>
      <c r="AC2827" s="110"/>
      <c r="AD2827" s="14"/>
      <c r="AE2827" s="14"/>
      <c r="AF2827" s="14"/>
      <c r="AG2827" s="14"/>
      <c r="AH2827" s="14"/>
      <c r="AI2827" s="14"/>
      <c r="AJ2827" s="14"/>
      <c r="AK2827" s="65"/>
      <c r="AL2827" s="14"/>
      <c r="AM2827" s="65"/>
      <c r="AN2827" s="25"/>
      <c r="AO2827" s="25"/>
      <c r="AP2827" s="25"/>
      <c r="AQ2827" s="25"/>
      <c r="AR2827" s="25"/>
      <c r="AS2827" s="25"/>
      <c r="AT2827" s="25"/>
      <c r="AU2827" s="25"/>
      <c r="AV2827" s="25"/>
      <c r="AW2827" s="25"/>
      <c r="AX2827" s="25"/>
      <c r="AY2827" s="25"/>
      <c r="AZ2827" s="108"/>
      <c r="BA2827" s="10"/>
      <c r="BB2827" s="10"/>
      <c r="BC2827" s="10"/>
      <c r="BD2827" s="10"/>
      <c r="BE2827" s="10"/>
      <c r="BF2827" s="10"/>
      <c r="BG2827" s="10"/>
      <c r="BH2827" s="10"/>
      <c r="BI2827" s="10"/>
      <c r="BJ2827" s="10"/>
      <c r="BK2827" s="10"/>
      <c r="BL2827" s="10"/>
      <c r="BM2827" s="10"/>
      <c r="BN2827" s="10"/>
      <c r="BO2827" s="10"/>
      <c r="BP2827" s="10"/>
      <c r="BQ2827" s="10"/>
      <c r="BR2827" s="10"/>
      <c r="BS2827" s="10"/>
      <c r="BT2827" s="10"/>
      <c r="BU2827" s="10"/>
      <c r="BV2827" s="10"/>
      <c r="BW2827" s="10"/>
      <c r="BX2827" s="10"/>
      <c r="BY2827" s="10"/>
      <c r="BZ2827" s="10"/>
      <c r="CA2827" s="10"/>
      <c r="CB2827" s="10"/>
      <c r="CC2827" s="10"/>
      <c r="CD2827" s="10"/>
      <c r="CE2827" s="10"/>
      <c r="CF2827" s="10"/>
      <c r="CG2827" s="10"/>
      <c r="CH2827" s="10"/>
      <c r="CI2827" s="10"/>
      <c r="CJ2827" s="10"/>
      <c r="CK2827" s="10"/>
      <c r="CL2827" s="10"/>
      <c r="CM2827" s="10"/>
      <c r="CN2827" s="10"/>
      <c r="CO2827" s="10"/>
      <c r="CP2827" s="10"/>
      <c r="CQ2827" s="10"/>
      <c r="CR2827" s="10"/>
      <c r="CS2827" s="10"/>
      <c r="CT2827" s="10"/>
      <c r="CU2827" s="10"/>
      <c r="CV2827" s="10"/>
      <c r="CW2827" s="10"/>
      <c r="CX2827" s="10"/>
      <c r="CY2827" s="10"/>
      <c r="CZ2827" s="10"/>
      <c r="DA2827" s="10"/>
      <c r="DB2827" s="10"/>
      <c r="DC2827" s="10"/>
      <c r="DD2827" s="10"/>
      <c r="DE2827" s="10"/>
      <c r="DF2827" s="10"/>
      <c r="DG2827" s="10"/>
      <c r="DH2827" s="10"/>
      <c r="DI2827" s="10"/>
      <c r="DJ2827" s="10"/>
      <c r="DK2827" s="10"/>
      <c r="DL2827" s="10"/>
      <c r="DM2827" s="10"/>
      <c r="DN2827" s="10"/>
      <c r="DO2827" s="10"/>
      <c r="DP2827" s="10"/>
      <c r="DQ2827" s="10"/>
      <c r="DR2827" s="10"/>
      <c r="DS2827" s="10"/>
    </row>
    <row r="2828" spans="1:123" ht="4.05" customHeight="1" x14ac:dyDescent="0.25">
      <c r="A2828" s="75" t="s">
        <v>348</v>
      </c>
      <c r="E2828" s="111"/>
      <c r="F2828" s="112"/>
      <c r="T2828" s="25"/>
      <c r="U2828" s="25"/>
      <c r="V2828" s="25"/>
      <c r="W2828" s="25"/>
      <c r="X2828" s="25"/>
      <c r="Y2828" s="25"/>
      <c r="Z2828" s="25"/>
      <c r="AA2828" s="25"/>
      <c r="AB2828" s="14"/>
      <c r="AC2828" s="14"/>
    </row>
    <row r="2829" spans="1:123" s="86" customFormat="1" ht="15" customHeight="1" x14ac:dyDescent="0.25">
      <c r="A2829" s="75" t="s">
        <v>348</v>
      </c>
      <c r="B2829" s="80"/>
      <c r="C2829" s="80"/>
      <c r="D2829" s="80"/>
      <c r="E2829" s="81"/>
      <c r="F2829" s="82"/>
      <c r="G2829" s="81"/>
      <c r="H2829" s="81"/>
      <c r="I2829" s="81"/>
      <c r="J2829" s="81"/>
      <c r="K2829" s="81"/>
      <c r="L2829" s="83">
        <f>L2830</f>
        <v>7002</v>
      </c>
      <c r="M2829" s="84" t="s">
        <v>394</v>
      </c>
      <c r="N2829" s="84"/>
      <c r="O2829" s="84"/>
      <c r="P2829" s="84"/>
      <c r="Q2829" s="84"/>
      <c r="R2829" s="84"/>
      <c r="S2829" s="84"/>
      <c r="T2829" s="84"/>
      <c r="U2829" s="84"/>
      <c r="V2829" s="84"/>
      <c r="W2829" s="84"/>
      <c r="X2829" s="84"/>
      <c r="Y2829" s="84"/>
      <c r="Z2829" s="84"/>
      <c r="AA2829" s="84"/>
      <c r="AB2829" s="81"/>
      <c r="AC2829" s="81"/>
      <c r="AD2829" s="14"/>
      <c r="AE2829" s="14"/>
      <c r="AF2829" s="14"/>
      <c r="AG2829" s="14"/>
      <c r="AH2829" s="14"/>
      <c r="AI2829" s="14"/>
      <c r="AJ2829" s="14"/>
      <c r="AK2829" s="14"/>
      <c r="AL2829" s="14"/>
      <c r="AM2829" s="14"/>
      <c r="AN2829" s="85"/>
      <c r="AO2829" s="85"/>
      <c r="AP2829" s="85"/>
      <c r="AQ2829" s="85"/>
      <c r="AR2829" s="85"/>
      <c r="AS2829" s="85"/>
      <c r="AT2829" s="85"/>
      <c r="AU2829" s="85"/>
      <c r="AV2829" s="85"/>
      <c r="AW2829" s="85"/>
      <c r="AX2829" s="85"/>
      <c r="AY2829" s="85"/>
      <c r="AZ2829" s="84"/>
      <c r="BA2829" s="10"/>
      <c r="BB2829" s="10"/>
      <c r="BC2829" s="10"/>
      <c r="BD2829" s="10"/>
      <c r="BE2829" s="10"/>
      <c r="BF2829" s="10"/>
      <c r="BG2829" s="10"/>
      <c r="BH2829" s="10"/>
      <c r="BI2829" s="10"/>
      <c r="BJ2829" s="10"/>
      <c r="BK2829" s="10"/>
      <c r="BL2829" s="10"/>
      <c r="BM2829" s="10"/>
      <c r="BN2829" s="10"/>
      <c r="BO2829" s="10"/>
      <c r="BP2829" s="10"/>
      <c r="BQ2829" s="10"/>
      <c r="BR2829" s="10"/>
      <c r="BS2829" s="10"/>
      <c r="BT2829" s="10"/>
      <c r="BU2829" s="10"/>
      <c r="BV2829" s="10"/>
      <c r="BW2829" s="10"/>
      <c r="BX2829" s="10"/>
      <c r="BY2829" s="10"/>
      <c r="BZ2829" s="10"/>
      <c r="CA2829" s="10"/>
      <c r="CB2829" s="10"/>
      <c r="CC2829" s="10"/>
      <c r="CD2829" s="10"/>
      <c r="CE2829" s="10"/>
      <c r="CF2829" s="10"/>
      <c r="CG2829" s="10"/>
      <c r="CH2829" s="10"/>
      <c r="CI2829" s="10"/>
      <c r="CJ2829" s="10"/>
      <c r="CK2829" s="10"/>
      <c r="CL2829" s="10"/>
      <c r="CM2829" s="10"/>
      <c r="CN2829" s="10"/>
      <c r="CO2829" s="10"/>
      <c r="CP2829" s="10"/>
      <c r="CQ2829" s="10"/>
      <c r="CR2829" s="10"/>
      <c r="CS2829" s="10"/>
      <c r="CT2829" s="10"/>
      <c r="CU2829" s="10"/>
      <c r="CV2829" s="10"/>
      <c r="CW2829" s="10"/>
      <c r="CX2829" s="10"/>
      <c r="CY2829" s="10"/>
      <c r="CZ2829" s="10"/>
      <c r="DA2829" s="10"/>
      <c r="DB2829" s="10"/>
      <c r="DC2829" s="10"/>
      <c r="DD2829" s="10"/>
      <c r="DE2829" s="10"/>
      <c r="DF2829" s="10"/>
      <c r="DG2829" s="10"/>
      <c r="DH2829" s="10"/>
      <c r="DI2829" s="10"/>
      <c r="DJ2829" s="10"/>
      <c r="DK2829" s="10"/>
      <c r="DL2829" s="10"/>
      <c r="DM2829" s="10"/>
      <c r="DN2829" s="10"/>
      <c r="DO2829" s="10"/>
      <c r="DP2829" s="10"/>
      <c r="DQ2829" s="10"/>
      <c r="DR2829" s="10"/>
      <c r="DS2829" s="10"/>
    </row>
    <row r="2830" spans="1:123" s="101" customFormat="1" ht="10.95" customHeight="1" x14ac:dyDescent="0.25">
      <c r="A2830" s="75" t="s">
        <v>348</v>
      </c>
      <c r="B2830" s="95" t="str">
        <f t="shared" ref="B2830:B2832" si="796">IF(E2830&gt;0,"Bud02 " &amp; C2830 &amp;","&amp;D2830&amp;",'"&amp;E2830&amp;"',"&amp;1*R2830)</f>
        <v>Bud02 2020,7002,'560000',0</v>
      </c>
      <c r="C2830" s="96">
        <f t="shared" ref="C2830:C2833" si="797">$E$5</f>
        <v>2020</v>
      </c>
      <c r="D2830" s="96">
        <v>7002</v>
      </c>
      <c r="E2830" s="97">
        <f>IF(LEFT(H2830,1) = "x",H2830,F2830)</f>
        <v>560000</v>
      </c>
      <c r="F2830" s="90">
        <v>560000</v>
      </c>
      <c r="G2830" s="98">
        <f>IF(""="",1,SUBSTITUTE(SUBSTITUTE("","xxp","xpp"),"xppm13","xppm08"))</f>
        <v>1</v>
      </c>
      <c r="H2830" s="98">
        <f>IF(""="",1,"")</f>
        <v>1</v>
      </c>
      <c r="I2830" s="98">
        <f>IF(""="",1,IF(LEFT("",1)&lt;&gt;"E","",1))</f>
        <v>1</v>
      </c>
      <c r="J2830" s="98">
        <f>IF(""="",1,IF(LEFT("",1)="E","",1))</f>
        <v>1</v>
      </c>
      <c r="K2830" s="99" t="s">
        <v>395</v>
      </c>
      <c r="L2830" s="91">
        <v>7002</v>
      </c>
      <c r="M2830" s="100" t="str">
        <f>IF(LEFT($G2830,4)="xppm","*","")</f>
        <v/>
      </c>
      <c r="N2830" s="101" t="str">
        <f>UPPER(TRIM("          INTEREST EXPENSE"))</f>
        <v>INTEREST EXPENSE</v>
      </c>
      <c r="P2830" s="102" t="s">
        <v>356</v>
      </c>
      <c r="R2830" s="109">
        <f>IFERROR(IF(1*AB2830&gt;0,AB2830,V2830),V2830)</f>
        <v>0</v>
      </c>
      <c r="S2830" s="108"/>
      <c r="T2830" s="101">
        <f>IFERROR(IF(LEFT($G2830,4)="xppm",AD2830/VLOOKUP($G2830,$K$11:$Z$28,T$1,0),IF(LEFT($J2830,1)="E",AD2830/VLOOKUP($J2830,$K$11:$Z$28,T$1,0),AD2830/T$6)),"")</f>
        <v>0</v>
      </c>
      <c r="V2830" s="101">
        <f>IFERROR(IF(LEFT($G2830,4)="xppm",AF2830/VLOOKUP($G2830,$K$11:$Z$28,V$1,0),IF(LEFT($J2830,1)="E",AF2830/VLOOKUP($J2830,$K$11:$Z$28,V$1,0),AF2830/V$6)),"")</f>
        <v>0</v>
      </c>
      <c r="X2830" s="101">
        <f>IFERROR(IF(LEFT($G2830,4)="xppm",AH2830/VLOOKUP($G2830,$K$11:$Z$28,X$1,0),IF(LEFT($J2830,1)="E",AH2830/VLOOKUP($J2830,$K$11:$Z$28,X$1,0),AH2830/X$6)),"")</f>
        <v>0</v>
      </c>
      <c r="Z2830" s="101">
        <f>IFERROR(IF(LEFT($G2830,4)="xppm",AJ2830/VLOOKUP($G2830,$K$11:$Z$28,Z$1,0),IF(LEFT($J2830,1)="E",AJ2830/VLOOKUP($J2830,$K$11:$Z$28,Z$1,0),AJ2830/Z$6)),"")</f>
        <v>0</v>
      </c>
      <c r="AA2830" s="108"/>
      <c r="AB2830" s="99">
        <f>IFERROR(IF(LEFT($G2830,4)="xppm",AL2830/VLOOKUP($G2830,$K$11:$Z$28,AB$1,0),IF(LEFT($J2830,1)="E",AL2830/VLOOKUP($J2830,$K$11:$AB$28,AB$1,0),AL2830/AB$6)),"")</f>
        <v>0</v>
      </c>
      <c r="AC2830" s="110"/>
      <c r="AD2830" s="14"/>
      <c r="AE2830" s="14"/>
      <c r="AF2830" s="14"/>
      <c r="AG2830" s="14"/>
      <c r="AH2830" s="14"/>
      <c r="AI2830" s="14"/>
      <c r="AJ2830" s="14"/>
      <c r="AK2830" s="65"/>
      <c r="AL2830" s="14"/>
      <c r="AM2830" s="65"/>
      <c r="AN2830" s="25"/>
      <c r="AO2830" s="25"/>
      <c r="AP2830" s="25"/>
      <c r="AQ2830" s="25"/>
      <c r="AR2830" s="25"/>
      <c r="AS2830" s="25"/>
      <c r="AT2830" s="25"/>
      <c r="AU2830" s="25"/>
      <c r="AV2830" s="25"/>
      <c r="AW2830" s="25"/>
      <c r="AX2830" s="25"/>
      <c r="AY2830" s="25"/>
      <c r="AZ2830" s="108"/>
      <c r="BA2830" s="10"/>
      <c r="BB2830" s="10"/>
      <c r="BC2830" s="10"/>
      <c r="BD2830" s="10"/>
      <c r="BE2830" s="10"/>
      <c r="BF2830" s="10"/>
      <c r="BG2830" s="10"/>
      <c r="BH2830" s="10"/>
      <c r="BI2830" s="10"/>
      <c r="BJ2830" s="10"/>
      <c r="BK2830" s="10"/>
      <c r="BL2830" s="10"/>
      <c r="BM2830" s="10"/>
      <c r="BN2830" s="10"/>
      <c r="BO2830" s="10"/>
      <c r="BP2830" s="10"/>
      <c r="BQ2830" s="10"/>
      <c r="BR2830" s="10"/>
      <c r="BS2830" s="10"/>
      <c r="BT2830" s="10"/>
      <c r="BU2830" s="10"/>
      <c r="BV2830" s="10"/>
      <c r="BW2830" s="10"/>
      <c r="BX2830" s="10"/>
      <c r="BY2830" s="10"/>
      <c r="BZ2830" s="10"/>
      <c r="CA2830" s="10"/>
      <c r="CB2830" s="10"/>
      <c r="CC2830" s="10"/>
      <c r="CD2830" s="10"/>
      <c r="CE2830" s="10"/>
      <c r="CF2830" s="10"/>
      <c r="CG2830" s="10"/>
      <c r="CH2830" s="10"/>
      <c r="CI2830" s="10"/>
      <c r="CJ2830" s="10"/>
      <c r="CK2830" s="10"/>
      <c r="CL2830" s="10"/>
      <c r="CM2830" s="10"/>
      <c r="CN2830" s="10"/>
      <c r="CO2830" s="10"/>
      <c r="CP2830" s="10"/>
      <c r="CQ2830" s="10"/>
      <c r="CR2830" s="10"/>
      <c r="CS2830" s="10"/>
      <c r="CT2830" s="10"/>
      <c r="CU2830" s="10"/>
      <c r="CV2830" s="10"/>
      <c r="CW2830" s="10"/>
      <c r="CX2830" s="10"/>
      <c r="CY2830" s="10"/>
      <c r="CZ2830" s="10"/>
      <c r="DA2830" s="10"/>
      <c r="DB2830" s="10"/>
      <c r="DC2830" s="10"/>
      <c r="DD2830" s="10"/>
      <c r="DE2830" s="10"/>
      <c r="DF2830" s="10"/>
      <c r="DG2830" s="10"/>
      <c r="DH2830" s="10"/>
      <c r="DI2830" s="10"/>
      <c r="DJ2830" s="10"/>
      <c r="DK2830" s="10"/>
      <c r="DL2830" s="10"/>
      <c r="DM2830" s="10"/>
      <c r="DN2830" s="10"/>
      <c r="DO2830" s="10"/>
      <c r="DP2830" s="10"/>
      <c r="DQ2830" s="10"/>
      <c r="DR2830" s="10"/>
      <c r="DS2830" s="10"/>
    </row>
    <row r="2831" spans="1:123" s="101" customFormat="1" ht="10.95" customHeight="1" x14ac:dyDescent="0.25">
      <c r="A2831" s="75" t="s">
        <v>348</v>
      </c>
      <c r="B2831" s="95" t="str">
        <f t="shared" si="796"/>
        <v>Bud02 2020,7002,'560500',0</v>
      </c>
      <c r="C2831" s="96">
        <f t="shared" si="797"/>
        <v>2020</v>
      </c>
      <c r="D2831" s="96">
        <v>7002</v>
      </c>
      <c r="E2831" s="97">
        <f>IF(LEFT(H2831,1) = "x",H2831,F2831)</f>
        <v>560500</v>
      </c>
      <c r="F2831" s="90">
        <v>560500</v>
      </c>
      <c r="G2831" s="98">
        <f>IF(""="",1,SUBSTITUTE(SUBSTITUTE("","xxp","xpp"),"xppm13","xppm08"))</f>
        <v>1</v>
      </c>
      <c r="H2831" s="98">
        <f>IF(""="",1,"")</f>
        <v>1</v>
      </c>
      <c r="I2831" s="98">
        <f>IF(""="",1,IF(LEFT("",1)&lt;&gt;"E","",1))</f>
        <v>1</v>
      </c>
      <c r="J2831" s="98">
        <f>IF(""="",1,IF(LEFT("",1)="E","",1))</f>
        <v>1</v>
      </c>
      <c r="K2831" s="99" t="s">
        <v>396</v>
      </c>
      <c r="L2831" s="91">
        <v>7002</v>
      </c>
      <c r="M2831" s="100" t="str">
        <f>IF(LEFT($G2831,4)="xppm","*","")</f>
        <v/>
      </c>
      <c r="N2831" s="101" t="str">
        <f>UPPER(TRIM("          RENT EXPENSE"))</f>
        <v>RENT EXPENSE</v>
      </c>
      <c r="P2831" s="102" t="s">
        <v>356</v>
      </c>
      <c r="R2831" s="109">
        <f>IFERROR(IF(1*AB2831&gt;0,AB2831,V2831),V2831)</f>
        <v>0</v>
      </c>
      <c r="S2831" s="108"/>
      <c r="T2831" s="101">
        <f>IFERROR(IF(LEFT($G2831,4)="xppm",AD2831/VLOOKUP($G2831,$K$11:$Z$28,T$1,0),IF(LEFT($J2831,1)="E",AD2831/VLOOKUP($J2831,$K$11:$Z$28,T$1,0),AD2831/T$6)),"")</f>
        <v>0</v>
      </c>
      <c r="V2831" s="101">
        <f>IFERROR(IF(LEFT($G2831,4)="xppm",AF2831/VLOOKUP($G2831,$K$11:$Z$28,V$1,0),IF(LEFT($J2831,1)="E",AF2831/VLOOKUP($J2831,$K$11:$Z$28,V$1,0),AF2831/V$6)),"")</f>
        <v>0</v>
      </c>
      <c r="X2831" s="101">
        <f>IFERROR(IF(LEFT($G2831,4)="xppm",AH2831/VLOOKUP($G2831,$K$11:$Z$28,X$1,0),IF(LEFT($J2831,1)="E",AH2831/VLOOKUP($J2831,$K$11:$Z$28,X$1,0),AH2831/X$6)),"")</f>
        <v>0</v>
      </c>
      <c r="Z2831" s="101">
        <f>IFERROR(IF(LEFT($G2831,4)="xppm",AJ2831/VLOOKUP($G2831,$K$11:$Z$28,Z$1,0),IF(LEFT($J2831,1)="E",AJ2831/VLOOKUP($J2831,$K$11:$Z$28,Z$1,0),AJ2831/Z$6)),"")</f>
        <v>0</v>
      </c>
      <c r="AA2831" s="108"/>
      <c r="AB2831" s="99">
        <f>IFERROR(IF(LEFT($G2831,4)="xppm",AL2831/VLOOKUP($G2831,$K$11:$Z$28,AB$1,0),IF(LEFT($J2831,1)="E",AL2831/VLOOKUP($J2831,$K$11:$AB$28,AB$1,0),AL2831/AB$6)),"")</f>
        <v>0</v>
      </c>
      <c r="AC2831" s="110"/>
      <c r="AD2831" s="14"/>
      <c r="AE2831" s="14"/>
      <c r="AF2831" s="14"/>
      <c r="AG2831" s="14"/>
      <c r="AH2831" s="14"/>
      <c r="AI2831" s="14"/>
      <c r="AJ2831" s="14"/>
      <c r="AK2831" s="65"/>
      <c r="AL2831" s="14"/>
      <c r="AM2831" s="65"/>
      <c r="AN2831" s="25"/>
      <c r="AO2831" s="25"/>
      <c r="AP2831" s="25"/>
      <c r="AQ2831" s="25"/>
      <c r="AR2831" s="25"/>
      <c r="AS2831" s="25"/>
      <c r="AT2831" s="25"/>
      <c r="AU2831" s="25"/>
      <c r="AV2831" s="25"/>
      <c r="AW2831" s="25"/>
      <c r="AX2831" s="25"/>
      <c r="AY2831" s="25"/>
      <c r="AZ2831" s="108"/>
      <c r="BA2831" s="10"/>
      <c r="BB2831" s="10"/>
      <c r="BC2831" s="10"/>
      <c r="BD2831" s="10"/>
      <c r="BE2831" s="10"/>
      <c r="BF2831" s="10"/>
      <c r="BG2831" s="10"/>
      <c r="BH2831" s="10"/>
      <c r="BI2831" s="10"/>
      <c r="BJ2831" s="10"/>
      <c r="BK2831" s="10"/>
      <c r="BL2831" s="10"/>
      <c r="BM2831" s="10"/>
      <c r="BN2831" s="10"/>
      <c r="BO2831" s="10"/>
      <c r="BP2831" s="10"/>
      <c r="BQ2831" s="10"/>
      <c r="BR2831" s="10"/>
      <c r="BS2831" s="10"/>
      <c r="BT2831" s="10"/>
      <c r="BU2831" s="10"/>
      <c r="BV2831" s="10"/>
      <c r="BW2831" s="10"/>
      <c r="BX2831" s="10"/>
      <c r="BY2831" s="10"/>
      <c r="BZ2831" s="10"/>
      <c r="CA2831" s="10"/>
      <c r="CB2831" s="10"/>
      <c r="CC2831" s="10"/>
      <c r="CD2831" s="10"/>
      <c r="CE2831" s="10"/>
      <c r="CF2831" s="10"/>
      <c r="CG2831" s="10"/>
      <c r="CH2831" s="10"/>
      <c r="CI2831" s="10"/>
      <c r="CJ2831" s="10"/>
      <c r="CK2831" s="10"/>
      <c r="CL2831" s="10"/>
      <c r="CM2831" s="10"/>
      <c r="CN2831" s="10"/>
      <c r="CO2831" s="10"/>
      <c r="CP2831" s="10"/>
      <c r="CQ2831" s="10"/>
      <c r="CR2831" s="10"/>
      <c r="CS2831" s="10"/>
      <c r="CT2831" s="10"/>
      <c r="CU2831" s="10"/>
      <c r="CV2831" s="10"/>
      <c r="CW2831" s="10"/>
      <c r="CX2831" s="10"/>
      <c r="CY2831" s="10"/>
      <c r="CZ2831" s="10"/>
      <c r="DA2831" s="10"/>
      <c r="DB2831" s="10"/>
      <c r="DC2831" s="10"/>
      <c r="DD2831" s="10"/>
      <c r="DE2831" s="10"/>
      <c r="DF2831" s="10"/>
      <c r="DG2831" s="10"/>
      <c r="DH2831" s="10"/>
      <c r="DI2831" s="10"/>
      <c r="DJ2831" s="10"/>
      <c r="DK2831" s="10"/>
      <c r="DL2831" s="10"/>
      <c r="DM2831" s="10"/>
      <c r="DN2831" s="10"/>
      <c r="DO2831" s="10"/>
      <c r="DP2831" s="10"/>
      <c r="DQ2831" s="10"/>
      <c r="DR2831" s="10"/>
      <c r="DS2831" s="10"/>
    </row>
    <row r="2832" spans="1:123" s="101" customFormat="1" ht="10.95" customHeight="1" x14ac:dyDescent="0.25">
      <c r="A2832" s="75" t="s">
        <v>348</v>
      </c>
      <c r="B2832" s="95" t="b">
        <f t="shared" si="796"/>
        <v>0</v>
      </c>
      <c r="C2832" s="96">
        <f t="shared" si="797"/>
        <v>2020</v>
      </c>
      <c r="D2832" s="96">
        <v>7002</v>
      </c>
      <c r="E2832" s="97">
        <f>IF(LEFT(H2832,1) = "x",H2832,F2832)</f>
        <v>0</v>
      </c>
      <c r="F2832" s="90"/>
      <c r="G2832" s="98">
        <f>IF(""="",1,SUBSTITUTE(SUBSTITUTE("","xxp","xpp"),"xppm13","xppm08"))</f>
        <v>1</v>
      </c>
      <c r="H2832" s="98">
        <f>IF(""="",1,"")</f>
        <v>1</v>
      </c>
      <c r="I2832" s="98">
        <f>IF(""="",1,IF(LEFT("",1)&lt;&gt;"E","",1))</f>
        <v>1</v>
      </c>
      <c r="J2832" s="98">
        <f>IF(""="",1,IF(LEFT("",1)="E","",1))</f>
        <v>1</v>
      </c>
      <c r="K2832" s="99" t="s">
        <v>397</v>
      </c>
      <c r="L2832" s="91">
        <v>7002</v>
      </c>
      <c r="M2832" s="100" t="str">
        <f>IF(LEFT($G2832,4)="xppm","*","")</f>
        <v/>
      </c>
      <c r="N2832" s="101" t="str">
        <f>UPPER(TRIM("          NON-RECURRING MISC. EXPENSE"))</f>
        <v>NON-RECURRING MISC. EXPENSE</v>
      </c>
      <c r="P2832" s="102" t="s">
        <v>356</v>
      </c>
      <c r="R2832" s="109">
        <f>IFERROR(IF(1*AB2832&gt;0,AB2832,V2832),V2832)</f>
        <v>0</v>
      </c>
      <c r="S2832" s="108"/>
      <c r="T2832" s="101">
        <f>IFERROR(IF(LEFT($G2832,4)="xppm",AD2832/VLOOKUP($G2832,$K$11:$Z$28,T$1,0),IF(LEFT($J2832,1)="E",AD2832/VLOOKUP($J2832,$K$11:$Z$28,T$1,0),AD2832/T$6)),"")</f>
        <v>0</v>
      </c>
      <c r="V2832" s="101">
        <f>IFERROR(IF(LEFT($G2832,4)="xppm",AF2832/VLOOKUP($G2832,$K$11:$Z$28,V$1,0),IF(LEFT($J2832,1)="E",AF2832/VLOOKUP($J2832,$K$11:$Z$28,V$1,0),AF2832/V$6)),"")</f>
        <v>0</v>
      </c>
      <c r="X2832" s="101">
        <f>IFERROR(IF(LEFT($G2832,4)="xppm",AH2832/VLOOKUP($G2832,$K$11:$Z$28,X$1,0),IF(LEFT($J2832,1)="E",AH2832/VLOOKUP($J2832,$K$11:$Z$28,X$1,0),AH2832/X$6)),"")</f>
        <v>0</v>
      </c>
      <c r="Z2832" s="101">
        <f>IFERROR(IF(LEFT($G2832,4)="xppm",AJ2832/VLOOKUP($G2832,$K$11:$Z$28,Z$1,0),IF(LEFT($J2832,1)="E",AJ2832/VLOOKUP($J2832,$K$11:$Z$28,Z$1,0),AJ2832/Z$6)),"")</f>
        <v>0</v>
      </c>
      <c r="AA2832" s="108"/>
      <c r="AB2832" s="99">
        <f>IFERROR(IF(LEFT($G2832,4)="xppm",AL2832/VLOOKUP($G2832,$K$11:$Z$28,AB$1,0),IF(LEFT($J2832,1)="E",AL2832/VLOOKUP($J2832,$K$11:$AB$28,AB$1,0),AL2832/AB$6)),"")</f>
        <v>0</v>
      </c>
      <c r="AC2832" s="110"/>
      <c r="AD2832" s="14"/>
      <c r="AE2832" s="14"/>
      <c r="AF2832" s="14"/>
      <c r="AG2832" s="14"/>
      <c r="AH2832" s="14"/>
      <c r="AI2832" s="14"/>
      <c r="AJ2832" s="14"/>
      <c r="AK2832" s="65"/>
      <c r="AL2832" s="14"/>
      <c r="AM2832" s="65"/>
      <c r="AN2832" s="25"/>
      <c r="AO2832" s="25"/>
      <c r="AP2832" s="25"/>
      <c r="AQ2832" s="25"/>
      <c r="AR2832" s="25"/>
      <c r="AS2832" s="25"/>
      <c r="AT2832" s="25"/>
      <c r="AU2832" s="25"/>
      <c r="AV2832" s="25"/>
      <c r="AW2832" s="25"/>
      <c r="AX2832" s="25"/>
      <c r="AY2832" s="25"/>
      <c r="AZ2832" s="108"/>
      <c r="BA2832" s="10"/>
      <c r="BB2832" s="10"/>
      <c r="BC2832" s="10"/>
      <c r="BD2832" s="10"/>
      <c r="BE2832" s="10"/>
      <c r="BF2832" s="10"/>
      <c r="BG2832" s="10"/>
      <c r="BH2832" s="10"/>
      <c r="BI2832" s="10"/>
      <c r="BJ2832" s="10"/>
      <c r="BK2832" s="10"/>
      <c r="BL2832" s="10"/>
      <c r="BM2832" s="10"/>
      <c r="BN2832" s="10"/>
      <c r="BO2832" s="10"/>
      <c r="BP2832" s="10"/>
      <c r="BQ2832" s="10"/>
      <c r="BR2832" s="10"/>
      <c r="BS2832" s="10"/>
      <c r="BT2832" s="10"/>
      <c r="BU2832" s="10"/>
      <c r="BV2832" s="10"/>
      <c r="BW2832" s="10"/>
      <c r="BX2832" s="10"/>
      <c r="BY2832" s="10"/>
      <c r="BZ2832" s="10"/>
      <c r="CA2832" s="10"/>
      <c r="CB2832" s="10"/>
      <c r="CC2832" s="10"/>
      <c r="CD2832" s="10"/>
      <c r="CE2832" s="10"/>
      <c r="CF2832" s="10"/>
      <c r="CG2832" s="10"/>
      <c r="CH2832" s="10"/>
      <c r="CI2832" s="10"/>
      <c r="CJ2832" s="10"/>
      <c r="CK2832" s="10"/>
      <c r="CL2832" s="10"/>
      <c r="CM2832" s="10"/>
      <c r="CN2832" s="10"/>
      <c r="CO2832" s="10"/>
      <c r="CP2832" s="10"/>
      <c r="CQ2832" s="10"/>
      <c r="CR2832" s="10"/>
      <c r="CS2832" s="10"/>
      <c r="CT2832" s="10"/>
      <c r="CU2832" s="10"/>
      <c r="CV2832" s="10"/>
      <c r="CW2832" s="10"/>
      <c r="CX2832" s="10"/>
      <c r="CY2832" s="10"/>
      <c r="CZ2832" s="10"/>
      <c r="DA2832" s="10"/>
      <c r="DB2832" s="10"/>
      <c r="DC2832" s="10"/>
      <c r="DD2832" s="10"/>
      <c r="DE2832" s="10"/>
      <c r="DF2832" s="10"/>
      <c r="DG2832" s="10"/>
      <c r="DH2832" s="10"/>
      <c r="DI2832" s="10"/>
      <c r="DJ2832" s="10"/>
      <c r="DK2832" s="10"/>
      <c r="DL2832" s="10"/>
      <c r="DM2832" s="10"/>
      <c r="DN2832" s="10"/>
      <c r="DO2832" s="10"/>
      <c r="DP2832" s="10"/>
      <c r="DQ2832" s="10"/>
      <c r="DR2832" s="10"/>
      <c r="DS2832" s="10"/>
    </row>
    <row r="2833" spans="1:123" ht="4.05" customHeight="1" x14ac:dyDescent="0.25">
      <c r="A2833" s="75" t="s">
        <v>348</v>
      </c>
      <c r="E2833" s="111"/>
      <c r="F2833" s="112"/>
      <c r="T2833" s="25"/>
      <c r="U2833" s="25"/>
      <c r="V2833" s="25"/>
      <c r="W2833" s="25"/>
      <c r="X2833" s="25"/>
      <c r="Y2833" s="25"/>
      <c r="Z2833" s="25"/>
      <c r="AA2833" s="25"/>
      <c r="AB2833" s="14"/>
      <c r="AC2833" s="14"/>
    </row>
    <row r="2834" spans="1:123" s="5" customFormat="1" x14ac:dyDescent="0.25">
      <c r="A2834" s="75" t="s">
        <v>348</v>
      </c>
      <c r="E2834" s="6"/>
      <c r="G2834" s="8"/>
      <c r="H2834" s="8"/>
      <c r="I2834" s="8"/>
      <c r="J2834" s="8"/>
      <c r="K2834" s="6"/>
      <c r="L2834" s="76"/>
      <c r="M2834" s="76"/>
      <c r="N2834" s="10"/>
      <c r="O2834" s="10"/>
      <c r="P2834" s="70"/>
      <c r="Q2834" s="10"/>
      <c r="R2834" s="10"/>
      <c r="S2834" s="10"/>
      <c r="T2834" s="10"/>
      <c r="U2834" s="10"/>
      <c r="V2834" s="10"/>
      <c r="W2834" s="10"/>
      <c r="X2834" s="10"/>
      <c r="Y2834" s="10"/>
      <c r="Z2834" s="10"/>
      <c r="AA2834" s="10"/>
      <c r="AB2834" s="6"/>
      <c r="AC2834" s="6"/>
      <c r="AD2834" s="14"/>
      <c r="AE2834" s="14"/>
      <c r="AF2834" s="14"/>
      <c r="AG2834" s="14"/>
      <c r="AH2834" s="14"/>
      <c r="AI2834" s="14"/>
      <c r="AJ2834" s="14"/>
      <c r="AK2834" s="14"/>
      <c r="AL2834" s="14"/>
      <c r="AM2834" s="14"/>
      <c r="AN2834" s="25"/>
      <c r="AO2834" s="25"/>
      <c r="AP2834" s="25"/>
      <c r="AQ2834" s="25"/>
      <c r="AR2834" s="25"/>
      <c r="AS2834" s="25"/>
      <c r="AT2834" s="25"/>
      <c r="AU2834" s="25"/>
      <c r="AV2834" s="25"/>
      <c r="AW2834" s="25"/>
      <c r="AX2834" s="25"/>
      <c r="AY2834" s="25"/>
      <c r="AZ2834" s="10"/>
      <c r="BA2834" s="10"/>
      <c r="BB2834" s="10"/>
      <c r="BC2834" s="10"/>
      <c r="BD2834" s="10"/>
      <c r="BE2834" s="10"/>
      <c r="BF2834" s="10"/>
      <c r="BG2834" s="10"/>
      <c r="BH2834" s="10"/>
      <c r="BI2834" s="10"/>
      <c r="BJ2834" s="10"/>
      <c r="BK2834" s="10"/>
      <c r="BL2834" s="10"/>
      <c r="BM2834" s="10"/>
      <c r="BN2834" s="10"/>
      <c r="BO2834" s="10"/>
      <c r="BP2834" s="10"/>
      <c r="BQ2834" s="10"/>
      <c r="BR2834" s="10"/>
      <c r="BS2834" s="10"/>
      <c r="BT2834" s="10"/>
      <c r="BU2834" s="10"/>
      <c r="BV2834" s="10"/>
      <c r="BW2834" s="10"/>
      <c r="BX2834" s="10"/>
      <c r="BY2834" s="10"/>
      <c r="BZ2834" s="10"/>
      <c r="CA2834" s="10"/>
      <c r="CB2834" s="10"/>
      <c r="CC2834" s="10"/>
      <c r="CD2834" s="10"/>
      <c r="CE2834" s="10"/>
      <c r="CF2834" s="10"/>
      <c r="CG2834" s="10"/>
      <c r="CH2834" s="10"/>
      <c r="CI2834" s="10"/>
      <c r="CJ2834" s="10"/>
      <c r="CK2834" s="10"/>
      <c r="CL2834" s="10"/>
      <c r="CM2834" s="10"/>
      <c r="CN2834" s="10"/>
      <c r="CO2834" s="10"/>
      <c r="CP2834" s="10"/>
      <c r="CQ2834" s="10"/>
      <c r="CR2834" s="10"/>
      <c r="CS2834" s="10"/>
      <c r="CT2834" s="10"/>
      <c r="CU2834" s="10"/>
      <c r="CV2834" s="10"/>
      <c r="CW2834" s="10"/>
      <c r="CX2834" s="10"/>
      <c r="CY2834" s="10"/>
      <c r="CZ2834" s="10"/>
      <c r="DA2834" s="10"/>
      <c r="DB2834" s="10"/>
      <c r="DC2834" s="10"/>
      <c r="DD2834" s="10"/>
      <c r="DE2834" s="10"/>
      <c r="DF2834" s="10"/>
      <c r="DG2834" s="10"/>
      <c r="DH2834" s="10"/>
      <c r="DI2834" s="10"/>
      <c r="DJ2834" s="10"/>
      <c r="DK2834" s="10"/>
      <c r="DL2834" s="10"/>
      <c r="DM2834" s="10"/>
      <c r="DN2834" s="10"/>
      <c r="DO2834" s="10"/>
      <c r="DP2834" s="10"/>
      <c r="DQ2834" s="10"/>
      <c r="DR2834" s="10"/>
      <c r="DS2834" s="10"/>
    </row>
  </sheetData>
  <autoFilter ref="A33:AN49" xr:uid="{5688D943-F225-4C76-B30B-95548CE3D47B}"/>
  <mergeCells count="54">
    <mergeCell ref="L2499:M2499"/>
    <mergeCell ref="L2555:M2555"/>
    <mergeCell ref="L2611:M2611"/>
    <mergeCell ref="L2667:M2667"/>
    <mergeCell ref="L2723:M2723"/>
    <mergeCell ref="L2779:M2779"/>
    <mergeCell ref="L2163:M2163"/>
    <mergeCell ref="L2219:M2219"/>
    <mergeCell ref="L2275:M2275"/>
    <mergeCell ref="L2331:M2331"/>
    <mergeCell ref="L2387:M2387"/>
    <mergeCell ref="L2443:M2443"/>
    <mergeCell ref="L1827:M1827"/>
    <mergeCell ref="L1883:M1883"/>
    <mergeCell ref="L1939:M1939"/>
    <mergeCell ref="L1995:M1995"/>
    <mergeCell ref="L2051:M2051"/>
    <mergeCell ref="L2107:M2107"/>
    <mergeCell ref="L1491:M1491"/>
    <mergeCell ref="L1547:M1547"/>
    <mergeCell ref="L1603:M1603"/>
    <mergeCell ref="L1659:M1659"/>
    <mergeCell ref="L1715:M1715"/>
    <mergeCell ref="L1771:M1771"/>
    <mergeCell ref="L1155:M1155"/>
    <mergeCell ref="L1211:M1211"/>
    <mergeCell ref="L1267:M1267"/>
    <mergeCell ref="L1323:M1323"/>
    <mergeCell ref="L1379:M1379"/>
    <mergeCell ref="L1435:M1435"/>
    <mergeCell ref="L819:M819"/>
    <mergeCell ref="L875:M875"/>
    <mergeCell ref="L931:M931"/>
    <mergeCell ref="L987:M987"/>
    <mergeCell ref="L1043:M1043"/>
    <mergeCell ref="L1099:M1099"/>
    <mergeCell ref="L483:M483"/>
    <mergeCell ref="L539:M539"/>
    <mergeCell ref="L595:M595"/>
    <mergeCell ref="L651:M651"/>
    <mergeCell ref="L707:M707"/>
    <mergeCell ref="L763:M763"/>
    <mergeCell ref="L147:M147"/>
    <mergeCell ref="L203:M203"/>
    <mergeCell ref="L259:M259"/>
    <mergeCell ref="L315:M315"/>
    <mergeCell ref="L371:M371"/>
    <mergeCell ref="L427:M427"/>
    <mergeCell ref="P31:P32"/>
    <mergeCell ref="R31:R32"/>
    <mergeCell ref="AN31:AZ31"/>
    <mergeCell ref="L32:M32"/>
    <mergeCell ref="L35:M35"/>
    <mergeCell ref="L91:M91"/>
  </mergeCells>
  <conditionalFormatting sqref="R38:AC38 R53:AC53 R47:AC49 R43:AC45">
    <cfRule type="expression" dxfId="2259" priority="2256" stopIfTrue="1">
      <formula>LEFT($G38,1)="x"</formula>
    </cfRule>
    <cfRule type="expression" dxfId="2258" priority="2257">
      <formula>$G38+$J38=1</formula>
    </cfRule>
    <cfRule type="expression" dxfId="2257" priority="2258" stopIfTrue="1">
      <formula>OR(LEFT($J38,1)="E",LEFT($E38,1)="x")</formula>
    </cfRule>
    <cfRule type="expression" dxfId="2256" priority="2259" stopIfTrue="1">
      <formula>LEFT(#REF!,1) &lt;"A"</formula>
    </cfRule>
    <cfRule type="expression" dxfId="2255" priority="2260" stopIfTrue="1">
      <formula>LEFT($G38,1)="x"</formula>
    </cfRule>
  </conditionalFormatting>
  <conditionalFormatting sqref="R94:AC94 R150:AC150 R206:AC206 R262:AC262 R318:AC318 R374:AC374 R430:AC430 R486:AC486 R542:AC542 R598:AC598 R654:AC654 R710:AC710 R766:AC766 R822:AC822 R878:AC878 R934:AC934 R990:AC990 R1046:AC1046 R1102:AC1102 R1158:AC1158 R1214:AC1214 R1270:AC1270 R1326:AC1326 R1382:AC1382 R1438:AC1438 R1494:AC1494 R1550:AC1550 R1606:AC1606 R1662:AC1662 R1718:AC1718 R1774:AC1774 R1830:AC1830 R1886:AC1886 R1942:AC1942 R1998:AC1998 R2054:AC2054 R2110:AC2110 R2166:AC2166 R2222:AC2222 R2278:AC2278 R2334:AC2334 R2390:AC2390 R2446:AC2446 R2502:AC2502 R2558:AC2558 R2614:AC2614 R2670:AC2670 R2726:AC2726 R2782:AC2782 R2797:AC2797 R2791:AC2793 R2787:AC2789 R2741:AC2741 R2735:AC2737 R2731:AC2733 R2685:AC2685 R2679:AC2681 R2675:AC2677 R2629:AC2629 R2623:AC2625 R2619:AC2621 R2573:AC2573 R2567:AC2569 R2563:AC2565 R2517:AC2517 R2511:AC2513 R2507:AC2509 R2461:AC2461 R2455:AC2457 R2451:AC2453 R2405:AC2405 R2399:AC2401 R2395:AC2397 R2349:AC2349 R2343:AC2345 R2339:AC2341 R2293:AC2293 R2287:AC2289 R2283:AC2285 R2237:AC2237 R2231:AC2233 R2227:AC2229 R2181:AC2181 R2175:AC2177 R2171:AC2173 R2125:AC2125 R2119:AC2121 R2115:AC2117 R2069:AC2069 R2063:AC2065 R2059:AC2061 R2013:AC2013 R2007:AC2009 R2003:AC2005 R1957:AC1957 R1951:AC1953 R1947:AC1949 R1901:AC1901 R1895:AC1897 R1891:AC1893 R1845:AC1845 R1839:AC1841 R1835:AC1837 R1789:AC1789 R1783:AC1785 R1779:AC1781 R1733:AC1733 R1727:AC1729 R1723:AC1725 R1677:AC1677 R1671:AC1673 R1667:AC1669 R1621:AC1621 R1615:AC1617 R1611:AC1613 R1565:AC1565 R1559:AC1561 R1555:AC1557 R1509:AC1509 R1503:AC1505 R1499:AC1501 R1453:AC1453 R1447:AC1449 R1443:AC1445 R1397:AC1397 R1391:AC1393 R1387:AC1389 R1341:AC1341 R1335:AC1337 R1331:AC1333 R1285:AC1285 R1279:AC1281 R1275:AC1277 R1229:AC1229 R1223:AC1225 R1219:AC1221 R1173:AC1173 R1167:AC1169 R1163:AC1165 R1117:AC1117 R1111:AC1113 R1107:AC1109 R1061:AC1061 R1055:AC1057 R1051:AC1053 R1005:AC1005 R999:AC1001 R995:AC997 R949:AC949 R943:AC945 R939:AC941 R893:AC893 R887:AC889 R883:AC885 R837:AC837 R831:AC833 R827:AC829 R781:AC781 R775:AC777 R771:AC773 R725:AC725 R719:AC721 R715:AC717 R669:AC669 R663:AC665 R659:AC661 R613:AC613 R607:AC609 R603:AC605 R557:AC557 R551:AC553 R547:AC549 R501:AC501 R495:AC497 R491:AC493 R445:AC445 R439:AC441 R435:AC437 R389:AC389 R383:AC385 R379:AC381 R333:AC333 R327:AC329 R323:AC325 R277:AC277 R271:AC273 R267:AC269 R221:AC221 R215:AC217 R211:AC213 R165:AC165 R159:AC161 R155:AC157 R109:AC109 R103:AC105 R99:AC101">
    <cfRule type="expression" dxfId="2254" priority="2251" stopIfTrue="1">
      <formula>LEFT($G94,1)="x"</formula>
    </cfRule>
    <cfRule type="expression" dxfId="2253" priority="2252">
      <formula>$G94+$J94=1</formula>
    </cfRule>
    <cfRule type="expression" dxfId="2252" priority="2253" stopIfTrue="1">
      <formula>OR(LEFT($J94,1)="E",LEFT($E94,1)="x")</formula>
    </cfRule>
    <cfRule type="expression" dxfId="2251" priority="2254" stopIfTrue="1">
      <formula>LEFT(#REF!,1) &lt;"A"</formula>
    </cfRule>
    <cfRule type="expression" dxfId="2250" priority="2255" stopIfTrue="1">
      <formula>LEFT($G94,1)="x"</formula>
    </cfRule>
  </conditionalFormatting>
  <conditionalFormatting sqref="R2798:AC2799 R2833:AC2833 R2828:AC2830 R2823:AC2825 R2809:AC2811 R2801:AC2806">
    <cfRule type="expression" dxfId="2249" priority="2246" stopIfTrue="1">
      <formula>LEFT($G2798,1)="x"</formula>
    </cfRule>
    <cfRule type="expression" dxfId="2248" priority="2247">
      <formula>$G2798+$J2798=1</formula>
    </cfRule>
    <cfRule type="expression" dxfId="2247" priority="2248" stopIfTrue="1">
      <formula>OR(LEFT($J2798,1)="E",LEFT($E2798,1)="x")</formula>
    </cfRule>
    <cfRule type="expression" dxfId="2246" priority="2249" stopIfTrue="1">
      <formula>LEFT(#REF!,1) &lt;"A"</formula>
    </cfRule>
    <cfRule type="expression" dxfId="2245" priority="2250" stopIfTrue="1">
      <formula>LEFT($G2798,1)="x"</formula>
    </cfRule>
  </conditionalFormatting>
  <conditionalFormatting sqref="R2831:AC2832">
    <cfRule type="expression" dxfId="2244" priority="2241" stopIfTrue="1">
      <formula>LEFT($G2831,1)="x"</formula>
    </cfRule>
    <cfRule type="expression" dxfId="2243" priority="2242">
      <formula>$G2831+$J2831=1</formula>
    </cfRule>
    <cfRule type="expression" dxfId="2242" priority="2243" stopIfTrue="1">
      <formula>OR(LEFT($J2831,1)="E",LEFT($E2831,1)="x")</formula>
    </cfRule>
    <cfRule type="expression" dxfId="2241" priority="2244" stopIfTrue="1">
      <formula>LEFT(#REF!,1) &lt;"A"</formula>
    </cfRule>
    <cfRule type="expression" dxfId="2240" priority="2245" stopIfTrue="1">
      <formula>LEFT($G2831,1)="x"</formula>
    </cfRule>
  </conditionalFormatting>
  <conditionalFormatting sqref="R2826:AC2827">
    <cfRule type="expression" dxfId="2239" priority="2236" stopIfTrue="1">
      <formula>LEFT($G2826,1)="x"</formula>
    </cfRule>
    <cfRule type="expression" dxfId="2238" priority="2237">
      <formula>$G2826+$J2826=1</formula>
    </cfRule>
    <cfRule type="expression" dxfId="2237" priority="2238" stopIfTrue="1">
      <formula>OR(LEFT($J2826,1)="E",LEFT($E2826,1)="x")</formula>
    </cfRule>
    <cfRule type="expression" dxfId="2236" priority="2239" stopIfTrue="1">
      <formula>LEFT(#REF!,1) &lt;"A"</formula>
    </cfRule>
    <cfRule type="expression" dxfId="2235" priority="2240" stopIfTrue="1">
      <formula>LEFT($G2826,1)="x"</formula>
    </cfRule>
  </conditionalFormatting>
  <conditionalFormatting sqref="R2812:AC2822">
    <cfRule type="expression" dxfId="2234" priority="2231" stopIfTrue="1">
      <formula>LEFT($G2812,1)="x"</formula>
    </cfRule>
    <cfRule type="expression" dxfId="2233" priority="2232">
      <formula>$G2812+$J2812=1</formula>
    </cfRule>
    <cfRule type="expression" dxfId="2232" priority="2233" stopIfTrue="1">
      <formula>OR(LEFT($J2812,1)="E",LEFT($E2812,1)="x")</formula>
    </cfRule>
    <cfRule type="expression" dxfId="2231" priority="2234" stopIfTrue="1">
      <formula>LEFT(#REF!,1) &lt;"A"</formula>
    </cfRule>
    <cfRule type="expression" dxfId="2230" priority="2235" stopIfTrue="1">
      <formula>LEFT($G2812,1)="x"</formula>
    </cfRule>
  </conditionalFormatting>
  <conditionalFormatting sqref="R2807:AC2808">
    <cfRule type="expression" dxfId="2229" priority="2226" stopIfTrue="1">
      <formula>LEFT($G2807,1)="x"</formula>
    </cfRule>
    <cfRule type="expression" dxfId="2228" priority="2227">
      <formula>$G2807+$J2807=1</formula>
    </cfRule>
    <cfRule type="expression" dxfId="2227" priority="2228" stopIfTrue="1">
      <formula>OR(LEFT($J2807,1)="E",LEFT($E2807,1)="x")</formula>
    </cfRule>
    <cfRule type="expression" dxfId="2226" priority="2229" stopIfTrue="1">
      <formula>LEFT(#REF!,1) &lt;"A"</formula>
    </cfRule>
    <cfRule type="expression" dxfId="2225" priority="2230" stopIfTrue="1">
      <formula>LEFT($G2807,1)="x"</formula>
    </cfRule>
  </conditionalFormatting>
  <conditionalFormatting sqref="R2800:AC2800">
    <cfRule type="expression" dxfId="2224" priority="2221" stopIfTrue="1">
      <formula>LEFT($G2800,1)="x"</formula>
    </cfRule>
    <cfRule type="expression" dxfId="2223" priority="2222">
      <formula>$G2800+$J2800=1</formula>
    </cfRule>
    <cfRule type="expression" dxfId="2222" priority="2223" stopIfTrue="1">
      <formula>OR(LEFT($J2800,1)="E",LEFT($E2800,1)="x")</formula>
    </cfRule>
    <cfRule type="expression" dxfId="2221" priority="2224" stopIfTrue="1">
      <formula>LEFT(#REF!,1) &lt;"A"</formula>
    </cfRule>
    <cfRule type="expression" dxfId="2220" priority="2225" stopIfTrue="1">
      <formula>LEFT($G2800,1)="x"</formula>
    </cfRule>
  </conditionalFormatting>
  <conditionalFormatting sqref="R2794:AC2796">
    <cfRule type="expression" dxfId="2219" priority="2216" stopIfTrue="1">
      <formula>LEFT($G2794,1)="x"</formula>
    </cfRule>
    <cfRule type="expression" dxfId="2218" priority="2217">
      <formula>$G2794+$J2794=1</formula>
    </cfRule>
    <cfRule type="expression" dxfId="2217" priority="2218" stopIfTrue="1">
      <formula>OR(LEFT($J2794,1)="E",LEFT($E2794,1)="x")</formula>
    </cfRule>
    <cfRule type="expression" dxfId="2216" priority="2219" stopIfTrue="1">
      <formula>LEFT(#REF!,1) &lt;"A"</formula>
    </cfRule>
    <cfRule type="expression" dxfId="2215" priority="2220" stopIfTrue="1">
      <formula>LEFT($G2794,1)="x"</formula>
    </cfRule>
  </conditionalFormatting>
  <conditionalFormatting sqref="R2790:AC2790">
    <cfRule type="expression" dxfId="2214" priority="2211" stopIfTrue="1">
      <formula>LEFT($G2790,1)="x"</formula>
    </cfRule>
    <cfRule type="expression" dxfId="2213" priority="2212">
      <formula>$G2790+$J2790=1</formula>
    </cfRule>
    <cfRule type="expression" dxfId="2212" priority="2213" stopIfTrue="1">
      <formula>OR(LEFT($J2790,1)="E",LEFT($E2790,1)="x")</formula>
    </cfRule>
    <cfRule type="expression" dxfId="2211" priority="2214" stopIfTrue="1">
      <formula>LEFT(#REF!,1) &lt;"A"</formula>
    </cfRule>
    <cfRule type="expression" dxfId="2210" priority="2215" stopIfTrue="1">
      <formula>LEFT($G2790,1)="x"</formula>
    </cfRule>
  </conditionalFormatting>
  <conditionalFormatting sqref="R2783:AC2786">
    <cfRule type="expression" dxfId="2209" priority="2206" stopIfTrue="1">
      <formula>LEFT($G2783,1)="x"</formula>
    </cfRule>
    <cfRule type="expression" dxfId="2208" priority="2207">
      <formula>$G2783+$J2783=1</formula>
    </cfRule>
    <cfRule type="expression" dxfId="2207" priority="2208" stopIfTrue="1">
      <formula>OR(LEFT($J2783,1)="E",LEFT($E2783,1)="x")</formula>
    </cfRule>
    <cfRule type="expression" dxfId="2206" priority="2209" stopIfTrue="1">
      <formula>LEFT(#REF!,1) &lt;"A"</formula>
    </cfRule>
    <cfRule type="expression" dxfId="2205" priority="2210" stopIfTrue="1">
      <formula>LEFT($G2783,1)="x"</formula>
    </cfRule>
  </conditionalFormatting>
  <conditionalFormatting sqref="R2742:AC2743 R2777:AC2777 R2772:AC2774 R2767:AC2769 R2753:AC2755 R2745:AC2750">
    <cfRule type="expression" dxfId="2204" priority="2201" stopIfTrue="1">
      <formula>LEFT($G2742,1)="x"</formula>
    </cfRule>
    <cfRule type="expression" dxfId="2203" priority="2202">
      <formula>$G2742+$J2742=1</formula>
    </cfRule>
    <cfRule type="expression" dxfId="2202" priority="2203" stopIfTrue="1">
      <formula>OR(LEFT($J2742,1)="E",LEFT($E2742,1)="x")</formula>
    </cfRule>
    <cfRule type="expression" dxfId="2201" priority="2204" stopIfTrue="1">
      <formula>LEFT(#REF!,1) &lt;"A"</formula>
    </cfRule>
    <cfRule type="expression" dxfId="2200" priority="2205" stopIfTrue="1">
      <formula>LEFT($G2742,1)="x"</formula>
    </cfRule>
  </conditionalFormatting>
  <conditionalFormatting sqref="R2775:AC2776">
    <cfRule type="expression" dxfId="2199" priority="2196" stopIfTrue="1">
      <formula>LEFT($G2775,1)="x"</formula>
    </cfRule>
    <cfRule type="expression" dxfId="2198" priority="2197">
      <formula>$G2775+$J2775=1</formula>
    </cfRule>
    <cfRule type="expression" dxfId="2197" priority="2198" stopIfTrue="1">
      <formula>OR(LEFT($J2775,1)="E",LEFT($E2775,1)="x")</formula>
    </cfRule>
    <cfRule type="expression" dxfId="2196" priority="2199" stopIfTrue="1">
      <formula>LEFT(#REF!,1) &lt;"A"</formula>
    </cfRule>
    <cfRule type="expression" dxfId="2195" priority="2200" stopIfTrue="1">
      <formula>LEFT($G2775,1)="x"</formula>
    </cfRule>
  </conditionalFormatting>
  <conditionalFormatting sqref="R2770:AC2771">
    <cfRule type="expression" dxfId="2194" priority="2191" stopIfTrue="1">
      <formula>LEFT($G2770,1)="x"</formula>
    </cfRule>
    <cfRule type="expression" dxfId="2193" priority="2192">
      <formula>$G2770+$J2770=1</formula>
    </cfRule>
    <cfRule type="expression" dxfId="2192" priority="2193" stopIfTrue="1">
      <formula>OR(LEFT($J2770,1)="E",LEFT($E2770,1)="x")</formula>
    </cfRule>
    <cfRule type="expression" dxfId="2191" priority="2194" stopIfTrue="1">
      <formula>LEFT(#REF!,1) &lt;"A"</formula>
    </cfRule>
    <cfRule type="expression" dxfId="2190" priority="2195" stopIfTrue="1">
      <formula>LEFT($G2770,1)="x"</formula>
    </cfRule>
  </conditionalFormatting>
  <conditionalFormatting sqref="R2756:AC2766">
    <cfRule type="expression" dxfId="2189" priority="2186" stopIfTrue="1">
      <formula>LEFT($G2756,1)="x"</formula>
    </cfRule>
    <cfRule type="expression" dxfId="2188" priority="2187">
      <formula>$G2756+$J2756=1</formula>
    </cfRule>
    <cfRule type="expression" dxfId="2187" priority="2188" stopIfTrue="1">
      <formula>OR(LEFT($J2756,1)="E",LEFT($E2756,1)="x")</formula>
    </cfRule>
    <cfRule type="expression" dxfId="2186" priority="2189" stopIfTrue="1">
      <formula>LEFT(#REF!,1) &lt;"A"</formula>
    </cfRule>
    <cfRule type="expression" dxfId="2185" priority="2190" stopIfTrue="1">
      <formula>LEFT($G2756,1)="x"</formula>
    </cfRule>
  </conditionalFormatting>
  <conditionalFormatting sqref="R2751:AC2752">
    <cfRule type="expression" dxfId="2184" priority="2181" stopIfTrue="1">
      <formula>LEFT($G2751,1)="x"</formula>
    </cfRule>
    <cfRule type="expression" dxfId="2183" priority="2182">
      <formula>$G2751+$J2751=1</formula>
    </cfRule>
    <cfRule type="expression" dxfId="2182" priority="2183" stopIfTrue="1">
      <formula>OR(LEFT($J2751,1)="E",LEFT($E2751,1)="x")</formula>
    </cfRule>
    <cfRule type="expression" dxfId="2181" priority="2184" stopIfTrue="1">
      <formula>LEFT(#REF!,1) &lt;"A"</formula>
    </cfRule>
    <cfRule type="expression" dxfId="2180" priority="2185" stopIfTrue="1">
      <formula>LEFT($G2751,1)="x"</formula>
    </cfRule>
  </conditionalFormatting>
  <conditionalFormatting sqref="R2744:AC2744">
    <cfRule type="expression" dxfId="2179" priority="2176" stopIfTrue="1">
      <formula>LEFT($G2744,1)="x"</formula>
    </cfRule>
    <cfRule type="expression" dxfId="2178" priority="2177">
      <formula>$G2744+$J2744=1</formula>
    </cfRule>
    <cfRule type="expression" dxfId="2177" priority="2178" stopIfTrue="1">
      <formula>OR(LEFT($J2744,1)="E",LEFT($E2744,1)="x")</formula>
    </cfRule>
    <cfRule type="expression" dxfId="2176" priority="2179" stopIfTrue="1">
      <formula>LEFT(#REF!,1) &lt;"A"</formula>
    </cfRule>
    <cfRule type="expression" dxfId="2175" priority="2180" stopIfTrue="1">
      <formula>LEFT($G2744,1)="x"</formula>
    </cfRule>
  </conditionalFormatting>
  <conditionalFormatting sqref="R2738:AC2740">
    <cfRule type="expression" dxfId="2174" priority="2171" stopIfTrue="1">
      <formula>LEFT($G2738,1)="x"</formula>
    </cfRule>
    <cfRule type="expression" dxfId="2173" priority="2172">
      <formula>$G2738+$J2738=1</formula>
    </cfRule>
    <cfRule type="expression" dxfId="2172" priority="2173" stopIfTrue="1">
      <formula>OR(LEFT($J2738,1)="E",LEFT($E2738,1)="x")</formula>
    </cfRule>
    <cfRule type="expression" dxfId="2171" priority="2174" stopIfTrue="1">
      <formula>LEFT(#REF!,1) &lt;"A"</formula>
    </cfRule>
    <cfRule type="expression" dxfId="2170" priority="2175" stopIfTrue="1">
      <formula>LEFT($G2738,1)="x"</formula>
    </cfRule>
  </conditionalFormatting>
  <conditionalFormatting sqref="R2734:AC2734">
    <cfRule type="expression" dxfId="2169" priority="2166" stopIfTrue="1">
      <formula>LEFT($G2734,1)="x"</formula>
    </cfRule>
    <cfRule type="expression" dxfId="2168" priority="2167">
      <formula>$G2734+$J2734=1</formula>
    </cfRule>
    <cfRule type="expression" dxfId="2167" priority="2168" stopIfTrue="1">
      <formula>OR(LEFT($J2734,1)="E",LEFT($E2734,1)="x")</formula>
    </cfRule>
    <cfRule type="expression" dxfId="2166" priority="2169" stopIfTrue="1">
      <formula>LEFT(#REF!,1) &lt;"A"</formula>
    </cfRule>
    <cfRule type="expression" dxfId="2165" priority="2170" stopIfTrue="1">
      <formula>LEFT($G2734,1)="x"</formula>
    </cfRule>
  </conditionalFormatting>
  <conditionalFormatting sqref="R2727:AC2730">
    <cfRule type="expression" dxfId="2164" priority="2161" stopIfTrue="1">
      <formula>LEFT($G2727,1)="x"</formula>
    </cfRule>
    <cfRule type="expression" dxfId="2163" priority="2162">
      <formula>$G2727+$J2727=1</formula>
    </cfRule>
    <cfRule type="expression" dxfId="2162" priority="2163" stopIfTrue="1">
      <formula>OR(LEFT($J2727,1)="E",LEFT($E2727,1)="x")</formula>
    </cfRule>
    <cfRule type="expression" dxfId="2161" priority="2164" stopIfTrue="1">
      <formula>LEFT(#REF!,1) &lt;"A"</formula>
    </cfRule>
    <cfRule type="expression" dxfId="2160" priority="2165" stopIfTrue="1">
      <formula>LEFT($G2727,1)="x"</formula>
    </cfRule>
  </conditionalFormatting>
  <conditionalFormatting sqref="R2686:AC2687 R2721:AC2721 R2716:AC2718 R2711:AC2713 R2697:AC2699 R2689:AC2694">
    <cfRule type="expression" dxfId="2159" priority="2156" stopIfTrue="1">
      <formula>LEFT($G2686,1)="x"</formula>
    </cfRule>
    <cfRule type="expression" dxfId="2158" priority="2157">
      <formula>$G2686+$J2686=1</formula>
    </cfRule>
    <cfRule type="expression" dxfId="2157" priority="2158" stopIfTrue="1">
      <formula>OR(LEFT($J2686,1)="E",LEFT($E2686,1)="x")</formula>
    </cfRule>
    <cfRule type="expression" dxfId="2156" priority="2159" stopIfTrue="1">
      <formula>LEFT(#REF!,1) &lt;"A"</formula>
    </cfRule>
    <cfRule type="expression" dxfId="2155" priority="2160" stopIfTrue="1">
      <formula>LEFT($G2686,1)="x"</formula>
    </cfRule>
  </conditionalFormatting>
  <conditionalFormatting sqref="R2719:AC2720">
    <cfRule type="expression" dxfId="2154" priority="2151" stopIfTrue="1">
      <formula>LEFT($G2719,1)="x"</formula>
    </cfRule>
    <cfRule type="expression" dxfId="2153" priority="2152">
      <formula>$G2719+$J2719=1</formula>
    </cfRule>
    <cfRule type="expression" dxfId="2152" priority="2153" stopIfTrue="1">
      <formula>OR(LEFT($J2719,1)="E",LEFT($E2719,1)="x")</formula>
    </cfRule>
    <cfRule type="expression" dxfId="2151" priority="2154" stopIfTrue="1">
      <formula>LEFT(#REF!,1) &lt;"A"</formula>
    </cfRule>
    <cfRule type="expression" dxfId="2150" priority="2155" stopIfTrue="1">
      <formula>LEFT($G2719,1)="x"</formula>
    </cfRule>
  </conditionalFormatting>
  <conditionalFormatting sqref="R2714:AC2715">
    <cfRule type="expression" dxfId="2149" priority="2146" stopIfTrue="1">
      <formula>LEFT($G2714,1)="x"</formula>
    </cfRule>
    <cfRule type="expression" dxfId="2148" priority="2147">
      <formula>$G2714+$J2714=1</formula>
    </cfRule>
    <cfRule type="expression" dxfId="2147" priority="2148" stopIfTrue="1">
      <formula>OR(LEFT($J2714,1)="E",LEFT($E2714,1)="x")</formula>
    </cfRule>
    <cfRule type="expression" dxfId="2146" priority="2149" stopIfTrue="1">
      <formula>LEFT(#REF!,1) &lt;"A"</formula>
    </cfRule>
    <cfRule type="expression" dxfId="2145" priority="2150" stopIfTrue="1">
      <formula>LEFT($G2714,1)="x"</formula>
    </cfRule>
  </conditionalFormatting>
  <conditionalFormatting sqref="R2700:AC2710">
    <cfRule type="expression" dxfId="2144" priority="2141" stopIfTrue="1">
      <formula>LEFT($G2700,1)="x"</formula>
    </cfRule>
    <cfRule type="expression" dxfId="2143" priority="2142">
      <formula>$G2700+$J2700=1</formula>
    </cfRule>
    <cfRule type="expression" dxfId="2142" priority="2143" stopIfTrue="1">
      <formula>OR(LEFT($J2700,1)="E",LEFT($E2700,1)="x")</formula>
    </cfRule>
    <cfRule type="expression" dxfId="2141" priority="2144" stopIfTrue="1">
      <formula>LEFT(#REF!,1) &lt;"A"</formula>
    </cfRule>
    <cfRule type="expression" dxfId="2140" priority="2145" stopIfTrue="1">
      <formula>LEFT($G2700,1)="x"</formula>
    </cfRule>
  </conditionalFormatting>
  <conditionalFormatting sqref="R2695:AC2696">
    <cfRule type="expression" dxfId="2139" priority="2136" stopIfTrue="1">
      <formula>LEFT($G2695,1)="x"</formula>
    </cfRule>
    <cfRule type="expression" dxfId="2138" priority="2137">
      <formula>$G2695+$J2695=1</formula>
    </cfRule>
    <cfRule type="expression" dxfId="2137" priority="2138" stopIfTrue="1">
      <formula>OR(LEFT($J2695,1)="E",LEFT($E2695,1)="x")</formula>
    </cfRule>
    <cfRule type="expression" dxfId="2136" priority="2139" stopIfTrue="1">
      <formula>LEFT(#REF!,1) &lt;"A"</formula>
    </cfRule>
    <cfRule type="expression" dxfId="2135" priority="2140" stopIfTrue="1">
      <formula>LEFT($G2695,1)="x"</formula>
    </cfRule>
  </conditionalFormatting>
  <conditionalFormatting sqref="R2688:AC2688">
    <cfRule type="expression" dxfId="2134" priority="2131" stopIfTrue="1">
      <formula>LEFT($G2688,1)="x"</formula>
    </cfRule>
    <cfRule type="expression" dxfId="2133" priority="2132">
      <formula>$G2688+$J2688=1</formula>
    </cfRule>
    <cfRule type="expression" dxfId="2132" priority="2133" stopIfTrue="1">
      <formula>OR(LEFT($J2688,1)="E",LEFT($E2688,1)="x")</formula>
    </cfRule>
    <cfRule type="expression" dxfId="2131" priority="2134" stopIfTrue="1">
      <formula>LEFT(#REF!,1) &lt;"A"</formula>
    </cfRule>
    <cfRule type="expression" dxfId="2130" priority="2135" stopIfTrue="1">
      <formula>LEFT($G2688,1)="x"</formula>
    </cfRule>
  </conditionalFormatting>
  <conditionalFormatting sqref="R2682:AC2684">
    <cfRule type="expression" dxfId="2129" priority="2126" stopIfTrue="1">
      <formula>LEFT($G2682,1)="x"</formula>
    </cfRule>
    <cfRule type="expression" dxfId="2128" priority="2127">
      <formula>$G2682+$J2682=1</formula>
    </cfRule>
    <cfRule type="expression" dxfId="2127" priority="2128" stopIfTrue="1">
      <formula>OR(LEFT($J2682,1)="E",LEFT($E2682,1)="x")</formula>
    </cfRule>
    <cfRule type="expression" dxfId="2126" priority="2129" stopIfTrue="1">
      <formula>LEFT(#REF!,1) &lt;"A"</formula>
    </cfRule>
    <cfRule type="expression" dxfId="2125" priority="2130" stopIfTrue="1">
      <formula>LEFT($G2682,1)="x"</formula>
    </cfRule>
  </conditionalFormatting>
  <conditionalFormatting sqref="R2678:AC2678">
    <cfRule type="expression" dxfId="2124" priority="2121" stopIfTrue="1">
      <formula>LEFT($G2678,1)="x"</formula>
    </cfRule>
    <cfRule type="expression" dxfId="2123" priority="2122">
      <formula>$G2678+$J2678=1</formula>
    </cfRule>
    <cfRule type="expression" dxfId="2122" priority="2123" stopIfTrue="1">
      <formula>OR(LEFT($J2678,1)="E",LEFT($E2678,1)="x")</formula>
    </cfRule>
    <cfRule type="expression" dxfId="2121" priority="2124" stopIfTrue="1">
      <formula>LEFT(#REF!,1) &lt;"A"</formula>
    </cfRule>
    <cfRule type="expression" dxfId="2120" priority="2125" stopIfTrue="1">
      <formula>LEFT($G2678,1)="x"</formula>
    </cfRule>
  </conditionalFormatting>
  <conditionalFormatting sqref="R2671:AC2674">
    <cfRule type="expression" dxfId="2119" priority="2116" stopIfTrue="1">
      <formula>LEFT($G2671,1)="x"</formula>
    </cfRule>
    <cfRule type="expression" dxfId="2118" priority="2117">
      <formula>$G2671+$J2671=1</formula>
    </cfRule>
    <cfRule type="expression" dxfId="2117" priority="2118" stopIfTrue="1">
      <formula>OR(LEFT($J2671,1)="E",LEFT($E2671,1)="x")</formula>
    </cfRule>
    <cfRule type="expression" dxfId="2116" priority="2119" stopIfTrue="1">
      <formula>LEFT(#REF!,1) &lt;"A"</formula>
    </cfRule>
    <cfRule type="expression" dxfId="2115" priority="2120" stopIfTrue="1">
      <formula>LEFT($G2671,1)="x"</formula>
    </cfRule>
  </conditionalFormatting>
  <conditionalFormatting sqref="R2630:AC2631 R2665:AC2665 R2660:AC2662 R2655:AC2657 R2641:AC2643 R2633:AC2638">
    <cfRule type="expression" dxfId="2114" priority="2111" stopIfTrue="1">
      <formula>LEFT($G2630,1)="x"</formula>
    </cfRule>
    <cfRule type="expression" dxfId="2113" priority="2112">
      <formula>$G2630+$J2630=1</formula>
    </cfRule>
    <cfRule type="expression" dxfId="2112" priority="2113" stopIfTrue="1">
      <formula>OR(LEFT($J2630,1)="E",LEFT($E2630,1)="x")</formula>
    </cfRule>
    <cfRule type="expression" dxfId="2111" priority="2114" stopIfTrue="1">
      <formula>LEFT(#REF!,1) &lt;"A"</formula>
    </cfRule>
    <cfRule type="expression" dxfId="2110" priority="2115" stopIfTrue="1">
      <formula>LEFT($G2630,1)="x"</formula>
    </cfRule>
  </conditionalFormatting>
  <conditionalFormatting sqref="R2663:AC2664">
    <cfRule type="expression" dxfId="2109" priority="2106" stopIfTrue="1">
      <formula>LEFT($G2663,1)="x"</formula>
    </cfRule>
    <cfRule type="expression" dxfId="2108" priority="2107">
      <formula>$G2663+$J2663=1</formula>
    </cfRule>
    <cfRule type="expression" dxfId="2107" priority="2108" stopIfTrue="1">
      <formula>OR(LEFT($J2663,1)="E",LEFT($E2663,1)="x")</formula>
    </cfRule>
    <cfRule type="expression" dxfId="2106" priority="2109" stopIfTrue="1">
      <formula>LEFT(#REF!,1) &lt;"A"</formula>
    </cfRule>
    <cfRule type="expression" dxfId="2105" priority="2110" stopIfTrue="1">
      <formula>LEFT($G2663,1)="x"</formula>
    </cfRule>
  </conditionalFormatting>
  <conditionalFormatting sqref="R2658:AC2659">
    <cfRule type="expression" dxfId="2104" priority="2101" stopIfTrue="1">
      <formula>LEFT($G2658,1)="x"</formula>
    </cfRule>
    <cfRule type="expression" dxfId="2103" priority="2102">
      <formula>$G2658+$J2658=1</formula>
    </cfRule>
    <cfRule type="expression" dxfId="2102" priority="2103" stopIfTrue="1">
      <formula>OR(LEFT($J2658,1)="E",LEFT($E2658,1)="x")</formula>
    </cfRule>
    <cfRule type="expression" dxfId="2101" priority="2104" stopIfTrue="1">
      <formula>LEFT(#REF!,1) &lt;"A"</formula>
    </cfRule>
    <cfRule type="expression" dxfId="2100" priority="2105" stopIfTrue="1">
      <formula>LEFT($G2658,1)="x"</formula>
    </cfRule>
  </conditionalFormatting>
  <conditionalFormatting sqref="R2644:AC2654">
    <cfRule type="expression" dxfId="2099" priority="2096" stopIfTrue="1">
      <formula>LEFT($G2644,1)="x"</formula>
    </cfRule>
    <cfRule type="expression" dxfId="2098" priority="2097">
      <formula>$G2644+$J2644=1</formula>
    </cfRule>
    <cfRule type="expression" dxfId="2097" priority="2098" stopIfTrue="1">
      <formula>OR(LEFT($J2644,1)="E",LEFT($E2644,1)="x")</formula>
    </cfRule>
    <cfRule type="expression" dxfId="2096" priority="2099" stopIfTrue="1">
      <formula>LEFT(#REF!,1) &lt;"A"</formula>
    </cfRule>
    <cfRule type="expression" dxfId="2095" priority="2100" stopIfTrue="1">
      <formula>LEFT($G2644,1)="x"</formula>
    </cfRule>
  </conditionalFormatting>
  <conditionalFormatting sqref="R2639:AC2640">
    <cfRule type="expression" dxfId="2094" priority="2091" stopIfTrue="1">
      <formula>LEFT($G2639,1)="x"</formula>
    </cfRule>
    <cfRule type="expression" dxfId="2093" priority="2092">
      <formula>$G2639+$J2639=1</formula>
    </cfRule>
    <cfRule type="expression" dxfId="2092" priority="2093" stopIfTrue="1">
      <formula>OR(LEFT($J2639,1)="E",LEFT($E2639,1)="x")</formula>
    </cfRule>
    <cfRule type="expression" dxfId="2091" priority="2094" stopIfTrue="1">
      <formula>LEFT(#REF!,1) &lt;"A"</formula>
    </cfRule>
    <cfRule type="expression" dxfId="2090" priority="2095" stopIfTrue="1">
      <formula>LEFT($G2639,1)="x"</formula>
    </cfRule>
  </conditionalFormatting>
  <conditionalFormatting sqref="R2632:AC2632">
    <cfRule type="expression" dxfId="2089" priority="2086" stopIfTrue="1">
      <formula>LEFT($G2632,1)="x"</formula>
    </cfRule>
    <cfRule type="expression" dxfId="2088" priority="2087">
      <formula>$G2632+$J2632=1</formula>
    </cfRule>
    <cfRule type="expression" dxfId="2087" priority="2088" stopIfTrue="1">
      <formula>OR(LEFT($J2632,1)="E",LEFT($E2632,1)="x")</formula>
    </cfRule>
    <cfRule type="expression" dxfId="2086" priority="2089" stopIfTrue="1">
      <formula>LEFT(#REF!,1) &lt;"A"</formula>
    </cfRule>
    <cfRule type="expression" dxfId="2085" priority="2090" stopIfTrue="1">
      <formula>LEFT($G2632,1)="x"</formula>
    </cfRule>
  </conditionalFormatting>
  <conditionalFormatting sqref="R2626:AC2628">
    <cfRule type="expression" dxfId="2084" priority="2081" stopIfTrue="1">
      <formula>LEFT($G2626,1)="x"</formula>
    </cfRule>
    <cfRule type="expression" dxfId="2083" priority="2082">
      <formula>$G2626+$J2626=1</formula>
    </cfRule>
    <cfRule type="expression" dxfId="2082" priority="2083" stopIfTrue="1">
      <formula>OR(LEFT($J2626,1)="E",LEFT($E2626,1)="x")</formula>
    </cfRule>
    <cfRule type="expression" dxfId="2081" priority="2084" stopIfTrue="1">
      <formula>LEFT(#REF!,1) &lt;"A"</formula>
    </cfRule>
    <cfRule type="expression" dxfId="2080" priority="2085" stopIfTrue="1">
      <formula>LEFT($G2626,1)="x"</formula>
    </cfRule>
  </conditionalFormatting>
  <conditionalFormatting sqref="R2622:AC2622">
    <cfRule type="expression" dxfId="2079" priority="2076" stopIfTrue="1">
      <formula>LEFT($G2622,1)="x"</formula>
    </cfRule>
    <cfRule type="expression" dxfId="2078" priority="2077">
      <formula>$G2622+$J2622=1</formula>
    </cfRule>
    <cfRule type="expression" dxfId="2077" priority="2078" stopIfTrue="1">
      <formula>OR(LEFT($J2622,1)="E",LEFT($E2622,1)="x")</formula>
    </cfRule>
    <cfRule type="expression" dxfId="2076" priority="2079" stopIfTrue="1">
      <formula>LEFT(#REF!,1) &lt;"A"</formula>
    </cfRule>
    <cfRule type="expression" dxfId="2075" priority="2080" stopIfTrue="1">
      <formula>LEFT($G2622,1)="x"</formula>
    </cfRule>
  </conditionalFormatting>
  <conditionalFormatting sqref="R2615:AC2618">
    <cfRule type="expression" dxfId="2074" priority="2071" stopIfTrue="1">
      <formula>LEFT($G2615,1)="x"</formula>
    </cfRule>
    <cfRule type="expression" dxfId="2073" priority="2072">
      <formula>$G2615+$J2615=1</formula>
    </cfRule>
    <cfRule type="expression" dxfId="2072" priority="2073" stopIfTrue="1">
      <formula>OR(LEFT($J2615,1)="E",LEFT($E2615,1)="x")</formula>
    </cfRule>
    <cfRule type="expression" dxfId="2071" priority="2074" stopIfTrue="1">
      <formula>LEFT(#REF!,1) &lt;"A"</formula>
    </cfRule>
    <cfRule type="expression" dxfId="2070" priority="2075" stopIfTrue="1">
      <formula>LEFT($G2615,1)="x"</formula>
    </cfRule>
  </conditionalFormatting>
  <conditionalFormatting sqref="R2574:AC2575 R2609:AC2609 R2604:AC2606 R2599:AC2601 R2585:AC2587 R2577:AC2582">
    <cfRule type="expression" dxfId="2069" priority="2066" stopIfTrue="1">
      <formula>LEFT($G2574,1)="x"</formula>
    </cfRule>
    <cfRule type="expression" dxfId="2068" priority="2067">
      <formula>$G2574+$J2574=1</formula>
    </cfRule>
    <cfRule type="expression" dxfId="2067" priority="2068" stopIfTrue="1">
      <formula>OR(LEFT($J2574,1)="E",LEFT($E2574,1)="x")</formula>
    </cfRule>
    <cfRule type="expression" dxfId="2066" priority="2069" stopIfTrue="1">
      <formula>LEFT(#REF!,1) &lt;"A"</formula>
    </cfRule>
    <cfRule type="expression" dxfId="2065" priority="2070" stopIfTrue="1">
      <formula>LEFT($G2574,1)="x"</formula>
    </cfRule>
  </conditionalFormatting>
  <conditionalFormatting sqref="R2607:AC2608">
    <cfRule type="expression" dxfId="2064" priority="2061" stopIfTrue="1">
      <formula>LEFT($G2607,1)="x"</formula>
    </cfRule>
    <cfRule type="expression" dxfId="2063" priority="2062">
      <formula>$G2607+$J2607=1</formula>
    </cfRule>
    <cfRule type="expression" dxfId="2062" priority="2063" stopIfTrue="1">
      <formula>OR(LEFT($J2607,1)="E",LEFT($E2607,1)="x")</formula>
    </cfRule>
    <cfRule type="expression" dxfId="2061" priority="2064" stopIfTrue="1">
      <formula>LEFT(#REF!,1) &lt;"A"</formula>
    </cfRule>
    <cfRule type="expression" dxfId="2060" priority="2065" stopIfTrue="1">
      <formula>LEFT($G2607,1)="x"</formula>
    </cfRule>
  </conditionalFormatting>
  <conditionalFormatting sqref="R2602:AC2603">
    <cfRule type="expression" dxfId="2059" priority="2056" stopIfTrue="1">
      <formula>LEFT($G2602,1)="x"</formula>
    </cfRule>
    <cfRule type="expression" dxfId="2058" priority="2057">
      <formula>$G2602+$J2602=1</formula>
    </cfRule>
    <cfRule type="expression" dxfId="2057" priority="2058" stopIfTrue="1">
      <formula>OR(LEFT($J2602,1)="E",LEFT($E2602,1)="x")</formula>
    </cfRule>
    <cfRule type="expression" dxfId="2056" priority="2059" stopIfTrue="1">
      <formula>LEFT(#REF!,1) &lt;"A"</formula>
    </cfRule>
    <cfRule type="expression" dxfId="2055" priority="2060" stopIfTrue="1">
      <formula>LEFT($G2602,1)="x"</formula>
    </cfRule>
  </conditionalFormatting>
  <conditionalFormatting sqref="R2588:AC2598">
    <cfRule type="expression" dxfId="2054" priority="2051" stopIfTrue="1">
      <formula>LEFT($G2588,1)="x"</formula>
    </cfRule>
    <cfRule type="expression" dxfId="2053" priority="2052">
      <formula>$G2588+$J2588=1</formula>
    </cfRule>
    <cfRule type="expression" dxfId="2052" priority="2053" stopIfTrue="1">
      <formula>OR(LEFT($J2588,1)="E",LEFT($E2588,1)="x")</formula>
    </cfRule>
    <cfRule type="expression" dxfId="2051" priority="2054" stopIfTrue="1">
      <formula>LEFT(#REF!,1) &lt;"A"</formula>
    </cfRule>
    <cfRule type="expression" dxfId="2050" priority="2055" stopIfTrue="1">
      <formula>LEFT($G2588,1)="x"</formula>
    </cfRule>
  </conditionalFormatting>
  <conditionalFormatting sqref="R2583:AC2584">
    <cfRule type="expression" dxfId="2049" priority="2046" stopIfTrue="1">
      <formula>LEFT($G2583,1)="x"</formula>
    </cfRule>
    <cfRule type="expression" dxfId="2048" priority="2047">
      <formula>$G2583+$J2583=1</formula>
    </cfRule>
    <cfRule type="expression" dxfId="2047" priority="2048" stopIfTrue="1">
      <formula>OR(LEFT($J2583,1)="E",LEFT($E2583,1)="x")</formula>
    </cfRule>
    <cfRule type="expression" dxfId="2046" priority="2049" stopIfTrue="1">
      <formula>LEFT(#REF!,1) &lt;"A"</formula>
    </cfRule>
    <cfRule type="expression" dxfId="2045" priority="2050" stopIfTrue="1">
      <formula>LEFT($G2583,1)="x"</formula>
    </cfRule>
  </conditionalFormatting>
  <conditionalFormatting sqref="R2576:AC2576">
    <cfRule type="expression" dxfId="2044" priority="2041" stopIfTrue="1">
      <formula>LEFT($G2576,1)="x"</formula>
    </cfRule>
    <cfRule type="expression" dxfId="2043" priority="2042">
      <formula>$G2576+$J2576=1</formula>
    </cfRule>
    <cfRule type="expression" dxfId="2042" priority="2043" stopIfTrue="1">
      <formula>OR(LEFT($J2576,1)="E",LEFT($E2576,1)="x")</formula>
    </cfRule>
    <cfRule type="expression" dxfId="2041" priority="2044" stopIfTrue="1">
      <formula>LEFT(#REF!,1) &lt;"A"</formula>
    </cfRule>
    <cfRule type="expression" dxfId="2040" priority="2045" stopIfTrue="1">
      <formula>LEFT($G2576,1)="x"</formula>
    </cfRule>
  </conditionalFormatting>
  <conditionalFormatting sqref="R2570:AC2572">
    <cfRule type="expression" dxfId="2039" priority="2036" stopIfTrue="1">
      <formula>LEFT($G2570,1)="x"</formula>
    </cfRule>
    <cfRule type="expression" dxfId="2038" priority="2037">
      <formula>$G2570+$J2570=1</formula>
    </cfRule>
    <cfRule type="expression" dxfId="2037" priority="2038" stopIfTrue="1">
      <formula>OR(LEFT($J2570,1)="E",LEFT($E2570,1)="x")</formula>
    </cfRule>
    <cfRule type="expression" dxfId="2036" priority="2039" stopIfTrue="1">
      <formula>LEFT(#REF!,1) &lt;"A"</formula>
    </cfRule>
    <cfRule type="expression" dxfId="2035" priority="2040" stopIfTrue="1">
      <formula>LEFT($G2570,1)="x"</formula>
    </cfRule>
  </conditionalFormatting>
  <conditionalFormatting sqref="R2566:AC2566">
    <cfRule type="expression" dxfId="2034" priority="2031" stopIfTrue="1">
      <formula>LEFT($G2566,1)="x"</formula>
    </cfRule>
    <cfRule type="expression" dxfId="2033" priority="2032">
      <formula>$G2566+$J2566=1</formula>
    </cfRule>
    <cfRule type="expression" dxfId="2032" priority="2033" stopIfTrue="1">
      <formula>OR(LEFT($J2566,1)="E",LEFT($E2566,1)="x")</formula>
    </cfRule>
    <cfRule type="expression" dxfId="2031" priority="2034" stopIfTrue="1">
      <formula>LEFT(#REF!,1) &lt;"A"</formula>
    </cfRule>
    <cfRule type="expression" dxfId="2030" priority="2035" stopIfTrue="1">
      <formula>LEFT($G2566,1)="x"</formula>
    </cfRule>
  </conditionalFormatting>
  <conditionalFormatting sqref="R2559:AC2562">
    <cfRule type="expression" dxfId="2029" priority="2026" stopIfTrue="1">
      <formula>LEFT($G2559,1)="x"</formula>
    </cfRule>
    <cfRule type="expression" dxfId="2028" priority="2027">
      <formula>$G2559+$J2559=1</formula>
    </cfRule>
    <cfRule type="expression" dxfId="2027" priority="2028" stopIfTrue="1">
      <formula>OR(LEFT($J2559,1)="E",LEFT($E2559,1)="x")</formula>
    </cfRule>
    <cfRule type="expression" dxfId="2026" priority="2029" stopIfTrue="1">
      <formula>LEFT(#REF!,1) &lt;"A"</formula>
    </cfRule>
    <cfRule type="expression" dxfId="2025" priority="2030" stopIfTrue="1">
      <formula>LEFT($G2559,1)="x"</formula>
    </cfRule>
  </conditionalFormatting>
  <conditionalFormatting sqref="R2518:AC2519 R2553:AC2553 R2548:AC2550 R2543:AC2545 R2529:AC2531 R2521:AC2526">
    <cfRule type="expression" dxfId="2024" priority="2021" stopIfTrue="1">
      <formula>LEFT($G2518,1)="x"</formula>
    </cfRule>
    <cfRule type="expression" dxfId="2023" priority="2022">
      <formula>$G2518+$J2518=1</formula>
    </cfRule>
    <cfRule type="expression" dxfId="2022" priority="2023" stopIfTrue="1">
      <formula>OR(LEFT($J2518,1)="E",LEFT($E2518,1)="x")</formula>
    </cfRule>
    <cfRule type="expression" dxfId="2021" priority="2024" stopIfTrue="1">
      <formula>LEFT(#REF!,1) &lt;"A"</formula>
    </cfRule>
    <cfRule type="expression" dxfId="2020" priority="2025" stopIfTrue="1">
      <formula>LEFT($G2518,1)="x"</formula>
    </cfRule>
  </conditionalFormatting>
  <conditionalFormatting sqref="R2551:AC2552">
    <cfRule type="expression" dxfId="2019" priority="2016" stopIfTrue="1">
      <formula>LEFT($G2551,1)="x"</formula>
    </cfRule>
    <cfRule type="expression" dxfId="2018" priority="2017">
      <formula>$G2551+$J2551=1</formula>
    </cfRule>
    <cfRule type="expression" dxfId="2017" priority="2018" stopIfTrue="1">
      <formula>OR(LEFT($J2551,1)="E",LEFT($E2551,1)="x")</formula>
    </cfRule>
    <cfRule type="expression" dxfId="2016" priority="2019" stopIfTrue="1">
      <formula>LEFT(#REF!,1) &lt;"A"</formula>
    </cfRule>
    <cfRule type="expression" dxfId="2015" priority="2020" stopIfTrue="1">
      <formula>LEFT($G2551,1)="x"</formula>
    </cfRule>
  </conditionalFormatting>
  <conditionalFormatting sqref="R2546:AC2547">
    <cfRule type="expression" dxfId="2014" priority="2011" stopIfTrue="1">
      <formula>LEFT($G2546,1)="x"</formula>
    </cfRule>
    <cfRule type="expression" dxfId="2013" priority="2012">
      <formula>$G2546+$J2546=1</formula>
    </cfRule>
    <cfRule type="expression" dxfId="2012" priority="2013" stopIfTrue="1">
      <formula>OR(LEFT($J2546,1)="E",LEFT($E2546,1)="x")</formula>
    </cfRule>
    <cfRule type="expression" dxfId="2011" priority="2014" stopIfTrue="1">
      <formula>LEFT(#REF!,1) &lt;"A"</formula>
    </cfRule>
    <cfRule type="expression" dxfId="2010" priority="2015" stopIfTrue="1">
      <formula>LEFT($G2546,1)="x"</formula>
    </cfRule>
  </conditionalFormatting>
  <conditionalFormatting sqref="R2532:AC2542">
    <cfRule type="expression" dxfId="2009" priority="2006" stopIfTrue="1">
      <formula>LEFT($G2532,1)="x"</formula>
    </cfRule>
    <cfRule type="expression" dxfId="2008" priority="2007">
      <formula>$G2532+$J2532=1</formula>
    </cfRule>
    <cfRule type="expression" dxfId="2007" priority="2008" stopIfTrue="1">
      <formula>OR(LEFT($J2532,1)="E",LEFT($E2532,1)="x")</formula>
    </cfRule>
    <cfRule type="expression" dxfId="2006" priority="2009" stopIfTrue="1">
      <formula>LEFT(#REF!,1) &lt;"A"</formula>
    </cfRule>
    <cfRule type="expression" dxfId="2005" priority="2010" stopIfTrue="1">
      <formula>LEFT($G2532,1)="x"</formula>
    </cfRule>
  </conditionalFormatting>
  <conditionalFormatting sqref="R2527:AC2528">
    <cfRule type="expression" dxfId="2004" priority="2001" stopIfTrue="1">
      <formula>LEFT($G2527,1)="x"</formula>
    </cfRule>
    <cfRule type="expression" dxfId="2003" priority="2002">
      <formula>$G2527+$J2527=1</formula>
    </cfRule>
    <cfRule type="expression" dxfId="2002" priority="2003" stopIfTrue="1">
      <formula>OR(LEFT($J2527,1)="E",LEFT($E2527,1)="x")</formula>
    </cfRule>
    <cfRule type="expression" dxfId="2001" priority="2004" stopIfTrue="1">
      <formula>LEFT(#REF!,1) &lt;"A"</formula>
    </cfRule>
    <cfRule type="expression" dxfId="2000" priority="2005" stopIfTrue="1">
      <formula>LEFT($G2527,1)="x"</formula>
    </cfRule>
  </conditionalFormatting>
  <conditionalFormatting sqref="R2520:AC2520">
    <cfRule type="expression" dxfId="1999" priority="1996" stopIfTrue="1">
      <formula>LEFT($G2520,1)="x"</formula>
    </cfRule>
    <cfRule type="expression" dxfId="1998" priority="1997">
      <formula>$G2520+$J2520=1</formula>
    </cfRule>
    <cfRule type="expression" dxfId="1997" priority="1998" stopIfTrue="1">
      <formula>OR(LEFT($J2520,1)="E",LEFT($E2520,1)="x")</formula>
    </cfRule>
    <cfRule type="expression" dxfId="1996" priority="1999" stopIfTrue="1">
      <formula>LEFT(#REF!,1) &lt;"A"</formula>
    </cfRule>
    <cfRule type="expression" dxfId="1995" priority="2000" stopIfTrue="1">
      <formula>LEFT($G2520,1)="x"</formula>
    </cfRule>
  </conditionalFormatting>
  <conditionalFormatting sqref="R2514:AC2516">
    <cfRule type="expression" dxfId="1994" priority="1991" stopIfTrue="1">
      <formula>LEFT($G2514,1)="x"</formula>
    </cfRule>
    <cfRule type="expression" dxfId="1993" priority="1992">
      <formula>$G2514+$J2514=1</formula>
    </cfRule>
    <cfRule type="expression" dxfId="1992" priority="1993" stopIfTrue="1">
      <formula>OR(LEFT($J2514,1)="E",LEFT($E2514,1)="x")</formula>
    </cfRule>
    <cfRule type="expression" dxfId="1991" priority="1994" stopIfTrue="1">
      <formula>LEFT(#REF!,1) &lt;"A"</formula>
    </cfRule>
    <cfRule type="expression" dxfId="1990" priority="1995" stopIfTrue="1">
      <formula>LEFT($G2514,1)="x"</formula>
    </cfRule>
  </conditionalFormatting>
  <conditionalFormatting sqref="R2510:AC2510">
    <cfRule type="expression" dxfId="1989" priority="1986" stopIfTrue="1">
      <formula>LEFT($G2510,1)="x"</formula>
    </cfRule>
    <cfRule type="expression" dxfId="1988" priority="1987">
      <formula>$G2510+$J2510=1</formula>
    </cfRule>
    <cfRule type="expression" dxfId="1987" priority="1988" stopIfTrue="1">
      <formula>OR(LEFT($J2510,1)="E",LEFT($E2510,1)="x")</formula>
    </cfRule>
    <cfRule type="expression" dxfId="1986" priority="1989" stopIfTrue="1">
      <formula>LEFT(#REF!,1) &lt;"A"</formula>
    </cfRule>
    <cfRule type="expression" dxfId="1985" priority="1990" stopIfTrue="1">
      <formula>LEFT($G2510,1)="x"</formula>
    </cfRule>
  </conditionalFormatting>
  <conditionalFormatting sqref="R2503:AC2506">
    <cfRule type="expression" dxfId="1984" priority="1981" stopIfTrue="1">
      <formula>LEFT($G2503,1)="x"</formula>
    </cfRule>
    <cfRule type="expression" dxfId="1983" priority="1982">
      <formula>$G2503+$J2503=1</formula>
    </cfRule>
    <cfRule type="expression" dxfId="1982" priority="1983" stopIfTrue="1">
      <formula>OR(LEFT($J2503,1)="E",LEFT($E2503,1)="x")</formula>
    </cfRule>
    <cfRule type="expression" dxfId="1981" priority="1984" stopIfTrue="1">
      <formula>LEFT(#REF!,1) &lt;"A"</formula>
    </cfRule>
    <cfRule type="expression" dxfId="1980" priority="1985" stopIfTrue="1">
      <formula>LEFT($G2503,1)="x"</formula>
    </cfRule>
  </conditionalFormatting>
  <conditionalFormatting sqref="R2462:AC2463 R2497:AC2497 R2492:AC2494 R2487:AC2489 R2473:AC2475 R2465:AC2470">
    <cfRule type="expression" dxfId="1979" priority="1976" stopIfTrue="1">
      <formula>LEFT($G2462,1)="x"</formula>
    </cfRule>
    <cfRule type="expression" dxfId="1978" priority="1977">
      <formula>$G2462+$J2462=1</formula>
    </cfRule>
    <cfRule type="expression" dxfId="1977" priority="1978" stopIfTrue="1">
      <formula>OR(LEFT($J2462,1)="E",LEFT($E2462,1)="x")</formula>
    </cfRule>
    <cfRule type="expression" dxfId="1976" priority="1979" stopIfTrue="1">
      <formula>LEFT(#REF!,1) &lt;"A"</formula>
    </cfRule>
    <cfRule type="expression" dxfId="1975" priority="1980" stopIfTrue="1">
      <formula>LEFT($G2462,1)="x"</formula>
    </cfRule>
  </conditionalFormatting>
  <conditionalFormatting sqref="R2495:AC2496">
    <cfRule type="expression" dxfId="1974" priority="1971" stopIfTrue="1">
      <formula>LEFT($G2495,1)="x"</formula>
    </cfRule>
    <cfRule type="expression" dxfId="1973" priority="1972">
      <formula>$G2495+$J2495=1</formula>
    </cfRule>
    <cfRule type="expression" dxfId="1972" priority="1973" stopIfTrue="1">
      <formula>OR(LEFT($J2495,1)="E",LEFT($E2495,1)="x")</formula>
    </cfRule>
    <cfRule type="expression" dxfId="1971" priority="1974" stopIfTrue="1">
      <formula>LEFT(#REF!,1) &lt;"A"</formula>
    </cfRule>
    <cfRule type="expression" dxfId="1970" priority="1975" stopIfTrue="1">
      <formula>LEFT($G2495,1)="x"</formula>
    </cfRule>
  </conditionalFormatting>
  <conditionalFormatting sqref="R2490:AC2491">
    <cfRule type="expression" dxfId="1969" priority="1966" stopIfTrue="1">
      <formula>LEFT($G2490,1)="x"</formula>
    </cfRule>
    <cfRule type="expression" dxfId="1968" priority="1967">
      <formula>$G2490+$J2490=1</formula>
    </cfRule>
    <cfRule type="expression" dxfId="1967" priority="1968" stopIfTrue="1">
      <formula>OR(LEFT($J2490,1)="E",LEFT($E2490,1)="x")</formula>
    </cfRule>
    <cfRule type="expression" dxfId="1966" priority="1969" stopIfTrue="1">
      <formula>LEFT(#REF!,1) &lt;"A"</formula>
    </cfRule>
    <cfRule type="expression" dxfId="1965" priority="1970" stopIfTrue="1">
      <formula>LEFT($G2490,1)="x"</formula>
    </cfRule>
  </conditionalFormatting>
  <conditionalFormatting sqref="R2476:AC2486">
    <cfRule type="expression" dxfId="1964" priority="1961" stopIfTrue="1">
      <formula>LEFT($G2476,1)="x"</formula>
    </cfRule>
    <cfRule type="expression" dxfId="1963" priority="1962">
      <formula>$G2476+$J2476=1</formula>
    </cfRule>
    <cfRule type="expression" dxfId="1962" priority="1963" stopIfTrue="1">
      <formula>OR(LEFT($J2476,1)="E",LEFT($E2476,1)="x")</formula>
    </cfRule>
    <cfRule type="expression" dxfId="1961" priority="1964" stopIfTrue="1">
      <formula>LEFT(#REF!,1) &lt;"A"</formula>
    </cfRule>
    <cfRule type="expression" dxfId="1960" priority="1965" stopIfTrue="1">
      <formula>LEFT($G2476,1)="x"</formula>
    </cfRule>
  </conditionalFormatting>
  <conditionalFormatting sqref="R2471:AC2472">
    <cfRule type="expression" dxfId="1959" priority="1956" stopIfTrue="1">
      <formula>LEFT($G2471,1)="x"</formula>
    </cfRule>
    <cfRule type="expression" dxfId="1958" priority="1957">
      <formula>$G2471+$J2471=1</formula>
    </cfRule>
    <cfRule type="expression" dxfId="1957" priority="1958" stopIfTrue="1">
      <formula>OR(LEFT($J2471,1)="E",LEFT($E2471,1)="x")</formula>
    </cfRule>
    <cfRule type="expression" dxfId="1956" priority="1959" stopIfTrue="1">
      <formula>LEFT(#REF!,1) &lt;"A"</formula>
    </cfRule>
    <cfRule type="expression" dxfId="1955" priority="1960" stopIfTrue="1">
      <formula>LEFT($G2471,1)="x"</formula>
    </cfRule>
  </conditionalFormatting>
  <conditionalFormatting sqref="R2464:AC2464">
    <cfRule type="expression" dxfId="1954" priority="1951" stopIfTrue="1">
      <formula>LEFT($G2464,1)="x"</formula>
    </cfRule>
    <cfRule type="expression" dxfId="1953" priority="1952">
      <formula>$G2464+$J2464=1</formula>
    </cfRule>
    <cfRule type="expression" dxfId="1952" priority="1953" stopIfTrue="1">
      <formula>OR(LEFT($J2464,1)="E",LEFT($E2464,1)="x")</formula>
    </cfRule>
    <cfRule type="expression" dxfId="1951" priority="1954" stopIfTrue="1">
      <formula>LEFT(#REF!,1) &lt;"A"</formula>
    </cfRule>
    <cfRule type="expression" dxfId="1950" priority="1955" stopIfTrue="1">
      <formula>LEFT($G2464,1)="x"</formula>
    </cfRule>
  </conditionalFormatting>
  <conditionalFormatting sqref="R2458:AC2460">
    <cfRule type="expression" dxfId="1949" priority="1946" stopIfTrue="1">
      <formula>LEFT($G2458,1)="x"</formula>
    </cfRule>
    <cfRule type="expression" dxfId="1948" priority="1947">
      <formula>$G2458+$J2458=1</formula>
    </cfRule>
    <cfRule type="expression" dxfId="1947" priority="1948" stopIfTrue="1">
      <formula>OR(LEFT($J2458,1)="E",LEFT($E2458,1)="x")</formula>
    </cfRule>
    <cfRule type="expression" dxfId="1946" priority="1949" stopIfTrue="1">
      <formula>LEFT(#REF!,1) &lt;"A"</formula>
    </cfRule>
    <cfRule type="expression" dxfId="1945" priority="1950" stopIfTrue="1">
      <formula>LEFT($G2458,1)="x"</formula>
    </cfRule>
  </conditionalFormatting>
  <conditionalFormatting sqref="R2454:AC2454">
    <cfRule type="expression" dxfId="1944" priority="1941" stopIfTrue="1">
      <formula>LEFT($G2454,1)="x"</formula>
    </cfRule>
    <cfRule type="expression" dxfId="1943" priority="1942">
      <formula>$G2454+$J2454=1</formula>
    </cfRule>
    <cfRule type="expression" dxfId="1942" priority="1943" stopIfTrue="1">
      <formula>OR(LEFT($J2454,1)="E",LEFT($E2454,1)="x")</formula>
    </cfRule>
    <cfRule type="expression" dxfId="1941" priority="1944" stopIfTrue="1">
      <formula>LEFT(#REF!,1) &lt;"A"</formula>
    </cfRule>
    <cfRule type="expression" dxfId="1940" priority="1945" stopIfTrue="1">
      <formula>LEFT($G2454,1)="x"</formula>
    </cfRule>
  </conditionalFormatting>
  <conditionalFormatting sqref="R2447:AC2450">
    <cfRule type="expression" dxfId="1939" priority="1936" stopIfTrue="1">
      <formula>LEFT($G2447,1)="x"</formula>
    </cfRule>
    <cfRule type="expression" dxfId="1938" priority="1937">
      <formula>$G2447+$J2447=1</formula>
    </cfRule>
    <cfRule type="expression" dxfId="1937" priority="1938" stopIfTrue="1">
      <formula>OR(LEFT($J2447,1)="E",LEFT($E2447,1)="x")</formula>
    </cfRule>
    <cfRule type="expression" dxfId="1936" priority="1939" stopIfTrue="1">
      <formula>LEFT(#REF!,1) &lt;"A"</formula>
    </cfRule>
    <cfRule type="expression" dxfId="1935" priority="1940" stopIfTrue="1">
      <formula>LEFT($G2447,1)="x"</formula>
    </cfRule>
  </conditionalFormatting>
  <conditionalFormatting sqref="R2406:AC2407 R2441:AC2441 R2436:AC2438 R2431:AC2433 R2417:AC2419 R2409:AC2414">
    <cfRule type="expression" dxfId="1934" priority="1931" stopIfTrue="1">
      <formula>LEFT($G2406,1)="x"</formula>
    </cfRule>
    <cfRule type="expression" dxfId="1933" priority="1932">
      <formula>$G2406+$J2406=1</formula>
    </cfRule>
    <cfRule type="expression" dxfId="1932" priority="1933" stopIfTrue="1">
      <formula>OR(LEFT($J2406,1)="E",LEFT($E2406,1)="x")</formula>
    </cfRule>
    <cfRule type="expression" dxfId="1931" priority="1934" stopIfTrue="1">
      <formula>LEFT(#REF!,1) &lt;"A"</formula>
    </cfRule>
    <cfRule type="expression" dxfId="1930" priority="1935" stopIfTrue="1">
      <formula>LEFT($G2406,1)="x"</formula>
    </cfRule>
  </conditionalFormatting>
  <conditionalFormatting sqref="R2439:AC2440">
    <cfRule type="expression" dxfId="1929" priority="1926" stopIfTrue="1">
      <formula>LEFT($G2439,1)="x"</formula>
    </cfRule>
    <cfRule type="expression" dxfId="1928" priority="1927">
      <formula>$G2439+$J2439=1</formula>
    </cfRule>
    <cfRule type="expression" dxfId="1927" priority="1928" stopIfTrue="1">
      <formula>OR(LEFT($J2439,1)="E",LEFT($E2439,1)="x")</formula>
    </cfRule>
    <cfRule type="expression" dxfId="1926" priority="1929" stopIfTrue="1">
      <formula>LEFT(#REF!,1) &lt;"A"</formula>
    </cfRule>
    <cfRule type="expression" dxfId="1925" priority="1930" stopIfTrue="1">
      <formula>LEFT($G2439,1)="x"</formula>
    </cfRule>
  </conditionalFormatting>
  <conditionalFormatting sqref="R2434:AC2435">
    <cfRule type="expression" dxfId="1924" priority="1921" stopIfTrue="1">
      <formula>LEFT($G2434,1)="x"</formula>
    </cfRule>
    <cfRule type="expression" dxfId="1923" priority="1922">
      <formula>$G2434+$J2434=1</formula>
    </cfRule>
    <cfRule type="expression" dxfId="1922" priority="1923" stopIfTrue="1">
      <formula>OR(LEFT($J2434,1)="E",LEFT($E2434,1)="x")</formula>
    </cfRule>
    <cfRule type="expression" dxfId="1921" priority="1924" stopIfTrue="1">
      <formula>LEFT(#REF!,1) &lt;"A"</formula>
    </cfRule>
    <cfRule type="expression" dxfId="1920" priority="1925" stopIfTrue="1">
      <formula>LEFT($G2434,1)="x"</formula>
    </cfRule>
  </conditionalFormatting>
  <conditionalFormatting sqref="R2420:AC2430">
    <cfRule type="expression" dxfId="1919" priority="1916" stopIfTrue="1">
      <formula>LEFT($G2420,1)="x"</formula>
    </cfRule>
    <cfRule type="expression" dxfId="1918" priority="1917">
      <formula>$G2420+$J2420=1</formula>
    </cfRule>
    <cfRule type="expression" dxfId="1917" priority="1918" stopIfTrue="1">
      <formula>OR(LEFT($J2420,1)="E",LEFT($E2420,1)="x")</formula>
    </cfRule>
    <cfRule type="expression" dxfId="1916" priority="1919" stopIfTrue="1">
      <formula>LEFT(#REF!,1) &lt;"A"</formula>
    </cfRule>
    <cfRule type="expression" dxfId="1915" priority="1920" stopIfTrue="1">
      <formula>LEFT($G2420,1)="x"</formula>
    </cfRule>
  </conditionalFormatting>
  <conditionalFormatting sqref="R2415:AC2416">
    <cfRule type="expression" dxfId="1914" priority="1911" stopIfTrue="1">
      <formula>LEFT($G2415,1)="x"</formula>
    </cfRule>
    <cfRule type="expression" dxfId="1913" priority="1912">
      <formula>$G2415+$J2415=1</formula>
    </cfRule>
    <cfRule type="expression" dxfId="1912" priority="1913" stopIfTrue="1">
      <formula>OR(LEFT($J2415,1)="E",LEFT($E2415,1)="x")</formula>
    </cfRule>
    <cfRule type="expression" dxfId="1911" priority="1914" stopIfTrue="1">
      <formula>LEFT(#REF!,1) &lt;"A"</formula>
    </cfRule>
    <cfRule type="expression" dxfId="1910" priority="1915" stopIfTrue="1">
      <formula>LEFT($G2415,1)="x"</formula>
    </cfRule>
  </conditionalFormatting>
  <conditionalFormatting sqref="R2408:AC2408">
    <cfRule type="expression" dxfId="1909" priority="1906" stopIfTrue="1">
      <formula>LEFT($G2408,1)="x"</formula>
    </cfRule>
    <cfRule type="expression" dxfId="1908" priority="1907">
      <formula>$G2408+$J2408=1</formula>
    </cfRule>
    <cfRule type="expression" dxfId="1907" priority="1908" stopIfTrue="1">
      <formula>OR(LEFT($J2408,1)="E",LEFT($E2408,1)="x")</formula>
    </cfRule>
    <cfRule type="expression" dxfId="1906" priority="1909" stopIfTrue="1">
      <formula>LEFT(#REF!,1) &lt;"A"</formula>
    </cfRule>
    <cfRule type="expression" dxfId="1905" priority="1910" stopIfTrue="1">
      <formula>LEFT($G2408,1)="x"</formula>
    </cfRule>
  </conditionalFormatting>
  <conditionalFormatting sqref="R2402:AC2404">
    <cfRule type="expression" dxfId="1904" priority="1901" stopIfTrue="1">
      <formula>LEFT($G2402,1)="x"</formula>
    </cfRule>
    <cfRule type="expression" dxfId="1903" priority="1902">
      <formula>$G2402+$J2402=1</formula>
    </cfRule>
    <cfRule type="expression" dxfId="1902" priority="1903" stopIfTrue="1">
      <formula>OR(LEFT($J2402,1)="E",LEFT($E2402,1)="x")</formula>
    </cfRule>
    <cfRule type="expression" dxfId="1901" priority="1904" stopIfTrue="1">
      <formula>LEFT(#REF!,1) &lt;"A"</formula>
    </cfRule>
    <cfRule type="expression" dxfId="1900" priority="1905" stopIfTrue="1">
      <formula>LEFT($G2402,1)="x"</formula>
    </cfRule>
  </conditionalFormatting>
  <conditionalFormatting sqref="R2398:AC2398">
    <cfRule type="expression" dxfId="1899" priority="1896" stopIfTrue="1">
      <formula>LEFT($G2398,1)="x"</formula>
    </cfRule>
    <cfRule type="expression" dxfId="1898" priority="1897">
      <formula>$G2398+$J2398=1</formula>
    </cfRule>
    <cfRule type="expression" dxfId="1897" priority="1898" stopIfTrue="1">
      <formula>OR(LEFT($J2398,1)="E",LEFT($E2398,1)="x")</formula>
    </cfRule>
    <cfRule type="expression" dxfId="1896" priority="1899" stopIfTrue="1">
      <formula>LEFT(#REF!,1) &lt;"A"</formula>
    </cfRule>
    <cfRule type="expression" dxfId="1895" priority="1900" stopIfTrue="1">
      <formula>LEFT($G2398,1)="x"</formula>
    </cfRule>
  </conditionalFormatting>
  <conditionalFormatting sqref="R2391:AC2394">
    <cfRule type="expression" dxfId="1894" priority="1891" stopIfTrue="1">
      <formula>LEFT($G2391,1)="x"</formula>
    </cfRule>
    <cfRule type="expression" dxfId="1893" priority="1892">
      <formula>$G2391+$J2391=1</formula>
    </cfRule>
    <cfRule type="expression" dxfId="1892" priority="1893" stopIfTrue="1">
      <formula>OR(LEFT($J2391,1)="E",LEFT($E2391,1)="x")</formula>
    </cfRule>
    <cfRule type="expression" dxfId="1891" priority="1894" stopIfTrue="1">
      <formula>LEFT(#REF!,1) &lt;"A"</formula>
    </cfRule>
    <cfRule type="expression" dxfId="1890" priority="1895" stopIfTrue="1">
      <formula>LEFT($G2391,1)="x"</formula>
    </cfRule>
  </conditionalFormatting>
  <conditionalFormatting sqref="R2350:AC2351 R2385:AC2385 R2380:AC2382 R2375:AC2377 R2361:AC2363 R2353:AC2358">
    <cfRule type="expression" dxfId="1889" priority="1886" stopIfTrue="1">
      <formula>LEFT($G2350,1)="x"</formula>
    </cfRule>
    <cfRule type="expression" dxfId="1888" priority="1887">
      <formula>$G2350+$J2350=1</formula>
    </cfRule>
    <cfRule type="expression" dxfId="1887" priority="1888" stopIfTrue="1">
      <formula>OR(LEFT($J2350,1)="E",LEFT($E2350,1)="x")</formula>
    </cfRule>
    <cfRule type="expression" dxfId="1886" priority="1889" stopIfTrue="1">
      <formula>LEFT(#REF!,1) &lt;"A"</formula>
    </cfRule>
    <cfRule type="expression" dxfId="1885" priority="1890" stopIfTrue="1">
      <formula>LEFT($G2350,1)="x"</formula>
    </cfRule>
  </conditionalFormatting>
  <conditionalFormatting sqref="R2383:AC2384">
    <cfRule type="expression" dxfId="1884" priority="1881" stopIfTrue="1">
      <formula>LEFT($G2383,1)="x"</formula>
    </cfRule>
    <cfRule type="expression" dxfId="1883" priority="1882">
      <formula>$G2383+$J2383=1</formula>
    </cfRule>
    <cfRule type="expression" dxfId="1882" priority="1883" stopIfTrue="1">
      <formula>OR(LEFT($J2383,1)="E",LEFT($E2383,1)="x")</formula>
    </cfRule>
    <cfRule type="expression" dxfId="1881" priority="1884" stopIfTrue="1">
      <formula>LEFT(#REF!,1) &lt;"A"</formula>
    </cfRule>
    <cfRule type="expression" dxfId="1880" priority="1885" stopIfTrue="1">
      <formula>LEFT($G2383,1)="x"</formula>
    </cfRule>
  </conditionalFormatting>
  <conditionalFormatting sqref="R2378:AC2379">
    <cfRule type="expression" dxfId="1879" priority="1876" stopIfTrue="1">
      <formula>LEFT($G2378,1)="x"</formula>
    </cfRule>
    <cfRule type="expression" dxfId="1878" priority="1877">
      <formula>$G2378+$J2378=1</formula>
    </cfRule>
    <cfRule type="expression" dxfId="1877" priority="1878" stopIfTrue="1">
      <formula>OR(LEFT($J2378,1)="E",LEFT($E2378,1)="x")</formula>
    </cfRule>
    <cfRule type="expression" dxfId="1876" priority="1879" stopIfTrue="1">
      <formula>LEFT(#REF!,1) &lt;"A"</formula>
    </cfRule>
    <cfRule type="expression" dxfId="1875" priority="1880" stopIfTrue="1">
      <formula>LEFT($G2378,1)="x"</formula>
    </cfRule>
  </conditionalFormatting>
  <conditionalFormatting sqref="R2364:AC2374">
    <cfRule type="expression" dxfId="1874" priority="1871" stopIfTrue="1">
      <formula>LEFT($G2364,1)="x"</formula>
    </cfRule>
    <cfRule type="expression" dxfId="1873" priority="1872">
      <formula>$G2364+$J2364=1</formula>
    </cfRule>
    <cfRule type="expression" dxfId="1872" priority="1873" stopIfTrue="1">
      <formula>OR(LEFT($J2364,1)="E",LEFT($E2364,1)="x")</formula>
    </cfRule>
    <cfRule type="expression" dxfId="1871" priority="1874" stopIfTrue="1">
      <formula>LEFT(#REF!,1) &lt;"A"</formula>
    </cfRule>
    <cfRule type="expression" dxfId="1870" priority="1875" stopIfTrue="1">
      <formula>LEFT($G2364,1)="x"</formula>
    </cfRule>
  </conditionalFormatting>
  <conditionalFormatting sqref="R2359:AC2360">
    <cfRule type="expression" dxfId="1869" priority="1866" stopIfTrue="1">
      <formula>LEFT($G2359,1)="x"</formula>
    </cfRule>
    <cfRule type="expression" dxfId="1868" priority="1867">
      <formula>$G2359+$J2359=1</formula>
    </cfRule>
    <cfRule type="expression" dxfId="1867" priority="1868" stopIfTrue="1">
      <formula>OR(LEFT($J2359,1)="E",LEFT($E2359,1)="x")</formula>
    </cfRule>
    <cfRule type="expression" dxfId="1866" priority="1869" stopIfTrue="1">
      <formula>LEFT(#REF!,1) &lt;"A"</formula>
    </cfRule>
    <cfRule type="expression" dxfId="1865" priority="1870" stopIfTrue="1">
      <formula>LEFT($G2359,1)="x"</formula>
    </cfRule>
  </conditionalFormatting>
  <conditionalFormatting sqref="R2352:AC2352">
    <cfRule type="expression" dxfId="1864" priority="1861" stopIfTrue="1">
      <formula>LEFT($G2352,1)="x"</formula>
    </cfRule>
    <cfRule type="expression" dxfId="1863" priority="1862">
      <formula>$G2352+$J2352=1</formula>
    </cfRule>
    <cfRule type="expression" dxfId="1862" priority="1863" stopIfTrue="1">
      <formula>OR(LEFT($J2352,1)="E",LEFT($E2352,1)="x")</formula>
    </cfRule>
    <cfRule type="expression" dxfId="1861" priority="1864" stopIfTrue="1">
      <formula>LEFT(#REF!,1) &lt;"A"</formula>
    </cfRule>
    <cfRule type="expression" dxfId="1860" priority="1865" stopIfTrue="1">
      <formula>LEFT($G2352,1)="x"</formula>
    </cfRule>
  </conditionalFormatting>
  <conditionalFormatting sqref="R2346:AC2348">
    <cfRule type="expression" dxfId="1859" priority="1856" stopIfTrue="1">
      <formula>LEFT($G2346,1)="x"</formula>
    </cfRule>
    <cfRule type="expression" dxfId="1858" priority="1857">
      <formula>$G2346+$J2346=1</formula>
    </cfRule>
    <cfRule type="expression" dxfId="1857" priority="1858" stopIfTrue="1">
      <formula>OR(LEFT($J2346,1)="E",LEFT($E2346,1)="x")</formula>
    </cfRule>
    <cfRule type="expression" dxfId="1856" priority="1859" stopIfTrue="1">
      <formula>LEFT(#REF!,1) &lt;"A"</formula>
    </cfRule>
    <cfRule type="expression" dxfId="1855" priority="1860" stopIfTrue="1">
      <formula>LEFT($G2346,1)="x"</formula>
    </cfRule>
  </conditionalFormatting>
  <conditionalFormatting sqref="R2342:AC2342">
    <cfRule type="expression" dxfId="1854" priority="1851" stopIfTrue="1">
      <formula>LEFT($G2342,1)="x"</formula>
    </cfRule>
    <cfRule type="expression" dxfId="1853" priority="1852">
      <formula>$G2342+$J2342=1</formula>
    </cfRule>
    <cfRule type="expression" dxfId="1852" priority="1853" stopIfTrue="1">
      <formula>OR(LEFT($J2342,1)="E",LEFT($E2342,1)="x")</formula>
    </cfRule>
    <cfRule type="expression" dxfId="1851" priority="1854" stopIfTrue="1">
      <formula>LEFT(#REF!,1) &lt;"A"</formula>
    </cfRule>
    <cfRule type="expression" dxfId="1850" priority="1855" stopIfTrue="1">
      <formula>LEFT($G2342,1)="x"</formula>
    </cfRule>
  </conditionalFormatting>
  <conditionalFormatting sqref="R2335:AC2338">
    <cfRule type="expression" dxfId="1849" priority="1846" stopIfTrue="1">
      <formula>LEFT($G2335,1)="x"</formula>
    </cfRule>
    <cfRule type="expression" dxfId="1848" priority="1847">
      <formula>$G2335+$J2335=1</formula>
    </cfRule>
    <cfRule type="expression" dxfId="1847" priority="1848" stopIfTrue="1">
      <formula>OR(LEFT($J2335,1)="E",LEFT($E2335,1)="x")</formula>
    </cfRule>
    <cfRule type="expression" dxfId="1846" priority="1849" stopIfTrue="1">
      <formula>LEFT(#REF!,1) &lt;"A"</formula>
    </cfRule>
    <cfRule type="expression" dxfId="1845" priority="1850" stopIfTrue="1">
      <formula>LEFT($G2335,1)="x"</formula>
    </cfRule>
  </conditionalFormatting>
  <conditionalFormatting sqref="R2294:AC2295 R2329:AC2329 R2324:AC2326 R2319:AC2321 R2305:AC2307 R2297:AC2302">
    <cfRule type="expression" dxfId="1844" priority="1841" stopIfTrue="1">
      <formula>LEFT($G2294,1)="x"</formula>
    </cfRule>
    <cfRule type="expression" dxfId="1843" priority="1842">
      <formula>$G2294+$J2294=1</formula>
    </cfRule>
    <cfRule type="expression" dxfId="1842" priority="1843" stopIfTrue="1">
      <formula>OR(LEFT($J2294,1)="E",LEFT($E2294,1)="x")</formula>
    </cfRule>
    <cfRule type="expression" dxfId="1841" priority="1844" stopIfTrue="1">
      <formula>LEFT(#REF!,1) &lt;"A"</formula>
    </cfRule>
    <cfRule type="expression" dxfId="1840" priority="1845" stopIfTrue="1">
      <formula>LEFT($G2294,1)="x"</formula>
    </cfRule>
  </conditionalFormatting>
  <conditionalFormatting sqref="R2327:AC2328">
    <cfRule type="expression" dxfId="1839" priority="1836" stopIfTrue="1">
      <formula>LEFT($G2327,1)="x"</formula>
    </cfRule>
    <cfRule type="expression" dxfId="1838" priority="1837">
      <formula>$G2327+$J2327=1</formula>
    </cfRule>
    <cfRule type="expression" dxfId="1837" priority="1838" stopIfTrue="1">
      <formula>OR(LEFT($J2327,1)="E",LEFT($E2327,1)="x")</formula>
    </cfRule>
    <cfRule type="expression" dxfId="1836" priority="1839" stopIfTrue="1">
      <formula>LEFT(#REF!,1) &lt;"A"</formula>
    </cfRule>
    <cfRule type="expression" dxfId="1835" priority="1840" stopIfTrue="1">
      <formula>LEFT($G2327,1)="x"</formula>
    </cfRule>
  </conditionalFormatting>
  <conditionalFormatting sqref="R2322:AC2323">
    <cfRule type="expression" dxfId="1834" priority="1831" stopIfTrue="1">
      <formula>LEFT($G2322,1)="x"</formula>
    </cfRule>
    <cfRule type="expression" dxfId="1833" priority="1832">
      <formula>$G2322+$J2322=1</formula>
    </cfRule>
    <cfRule type="expression" dxfId="1832" priority="1833" stopIfTrue="1">
      <formula>OR(LEFT($J2322,1)="E",LEFT($E2322,1)="x")</formula>
    </cfRule>
    <cfRule type="expression" dxfId="1831" priority="1834" stopIfTrue="1">
      <formula>LEFT(#REF!,1) &lt;"A"</formula>
    </cfRule>
    <cfRule type="expression" dxfId="1830" priority="1835" stopIfTrue="1">
      <formula>LEFT($G2322,1)="x"</formula>
    </cfRule>
  </conditionalFormatting>
  <conditionalFormatting sqref="R2308:AC2318">
    <cfRule type="expression" dxfId="1829" priority="1826" stopIfTrue="1">
      <formula>LEFT($G2308,1)="x"</formula>
    </cfRule>
    <cfRule type="expression" dxfId="1828" priority="1827">
      <formula>$G2308+$J2308=1</formula>
    </cfRule>
    <cfRule type="expression" dxfId="1827" priority="1828" stopIfTrue="1">
      <formula>OR(LEFT($J2308,1)="E",LEFT($E2308,1)="x")</formula>
    </cfRule>
    <cfRule type="expression" dxfId="1826" priority="1829" stopIfTrue="1">
      <formula>LEFT(#REF!,1) &lt;"A"</formula>
    </cfRule>
    <cfRule type="expression" dxfId="1825" priority="1830" stopIfTrue="1">
      <formula>LEFT($G2308,1)="x"</formula>
    </cfRule>
  </conditionalFormatting>
  <conditionalFormatting sqref="R2303:AC2304">
    <cfRule type="expression" dxfId="1824" priority="1821" stopIfTrue="1">
      <formula>LEFT($G2303,1)="x"</formula>
    </cfRule>
    <cfRule type="expression" dxfId="1823" priority="1822">
      <formula>$G2303+$J2303=1</formula>
    </cfRule>
    <cfRule type="expression" dxfId="1822" priority="1823" stopIfTrue="1">
      <formula>OR(LEFT($J2303,1)="E",LEFT($E2303,1)="x")</formula>
    </cfRule>
    <cfRule type="expression" dxfId="1821" priority="1824" stopIfTrue="1">
      <formula>LEFT(#REF!,1) &lt;"A"</formula>
    </cfRule>
    <cfRule type="expression" dxfId="1820" priority="1825" stopIfTrue="1">
      <formula>LEFT($G2303,1)="x"</formula>
    </cfRule>
  </conditionalFormatting>
  <conditionalFormatting sqref="R2296:AC2296">
    <cfRule type="expression" dxfId="1819" priority="1816" stopIfTrue="1">
      <formula>LEFT($G2296,1)="x"</formula>
    </cfRule>
    <cfRule type="expression" dxfId="1818" priority="1817">
      <formula>$G2296+$J2296=1</formula>
    </cfRule>
    <cfRule type="expression" dxfId="1817" priority="1818" stopIfTrue="1">
      <formula>OR(LEFT($J2296,1)="E",LEFT($E2296,1)="x")</formula>
    </cfRule>
    <cfRule type="expression" dxfId="1816" priority="1819" stopIfTrue="1">
      <formula>LEFT(#REF!,1) &lt;"A"</formula>
    </cfRule>
    <cfRule type="expression" dxfId="1815" priority="1820" stopIfTrue="1">
      <formula>LEFT($G2296,1)="x"</formula>
    </cfRule>
  </conditionalFormatting>
  <conditionalFormatting sqref="R2290:AC2292">
    <cfRule type="expression" dxfId="1814" priority="1811" stopIfTrue="1">
      <formula>LEFT($G2290,1)="x"</formula>
    </cfRule>
    <cfRule type="expression" dxfId="1813" priority="1812">
      <formula>$G2290+$J2290=1</formula>
    </cfRule>
    <cfRule type="expression" dxfId="1812" priority="1813" stopIfTrue="1">
      <formula>OR(LEFT($J2290,1)="E",LEFT($E2290,1)="x")</formula>
    </cfRule>
    <cfRule type="expression" dxfId="1811" priority="1814" stopIfTrue="1">
      <formula>LEFT(#REF!,1) &lt;"A"</formula>
    </cfRule>
    <cfRule type="expression" dxfId="1810" priority="1815" stopIfTrue="1">
      <formula>LEFT($G2290,1)="x"</formula>
    </cfRule>
  </conditionalFormatting>
  <conditionalFormatting sqref="R2286:AC2286">
    <cfRule type="expression" dxfId="1809" priority="1806" stopIfTrue="1">
      <formula>LEFT($G2286,1)="x"</formula>
    </cfRule>
    <cfRule type="expression" dxfId="1808" priority="1807">
      <formula>$G2286+$J2286=1</formula>
    </cfRule>
    <cfRule type="expression" dxfId="1807" priority="1808" stopIfTrue="1">
      <formula>OR(LEFT($J2286,1)="E",LEFT($E2286,1)="x")</formula>
    </cfRule>
    <cfRule type="expression" dxfId="1806" priority="1809" stopIfTrue="1">
      <formula>LEFT(#REF!,1) &lt;"A"</formula>
    </cfRule>
    <cfRule type="expression" dxfId="1805" priority="1810" stopIfTrue="1">
      <formula>LEFT($G2286,1)="x"</formula>
    </cfRule>
  </conditionalFormatting>
  <conditionalFormatting sqref="R2279:AC2282">
    <cfRule type="expression" dxfId="1804" priority="1801" stopIfTrue="1">
      <formula>LEFT($G2279,1)="x"</formula>
    </cfRule>
    <cfRule type="expression" dxfId="1803" priority="1802">
      <formula>$G2279+$J2279=1</formula>
    </cfRule>
    <cfRule type="expression" dxfId="1802" priority="1803" stopIfTrue="1">
      <formula>OR(LEFT($J2279,1)="E",LEFT($E2279,1)="x")</formula>
    </cfRule>
    <cfRule type="expression" dxfId="1801" priority="1804" stopIfTrue="1">
      <formula>LEFT(#REF!,1) &lt;"A"</formula>
    </cfRule>
    <cfRule type="expression" dxfId="1800" priority="1805" stopIfTrue="1">
      <formula>LEFT($G2279,1)="x"</formula>
    </cfRule>
  </conditionalFormatting>
  <conditionalFormatting sqref="R2238:AC2239 R2273:AC2273 R2268:AC2270 R2263:AC2265 R2249:AC2251 R2241:AC2246">
    <cfRule type="expression" dxfId="1799" priority="1796" stopIfTrue="1">
      <formula>LEFT($G2238,1)="x"</formula>
    </cfRule>
    <cfRule type="expression" dxfId="1798" priority="1797">
      <formula>$G2238+$J2238=1</formula>
    </cfRule>
    <cfRule type="expression" dxfId="1797" priority="1798" stopIfTrue="1">
      <formula>OR(LEFT($J2238,1)="E",LEFT($E2238,1)="x")</formula>
    </cfRule>
    <cfRule type="expression" dxfId="1796" priority="1799" stopIfTrue="1">
      <formula>LEFT(#REF!,1) &lt;"A"</formula>
    </cfRule>
    <cfRule type="expression" dxfId="1795" priority="1800" stopIfTrue="1">
      <formula>LEFT($G2238,1)="x"</formula>
    </cfRule>
  </conditionalFormatting>
  <conditionalFormatting sqref="R2271:AC2272">
    <cfRule type="expression" dxfId="1794" priority="1791" stopIfTrue="1">
      <formula>LEFT($G2271,1)="x"</formula>
    </cfRule>
    <cfRule type="expression" dxfId="1793" priority="1792">
      <formula>$G2271+$J2271=1</formula>
    </cfRule>
    <cfRule type="expression" dxfId="1792" priority="1793" stopIfTrue="1">
      <formula>OR(LEFT($J2271,1)="E",LEFT($E2271,1)="x")</formula>
    </cfRule>
    <cfRule type="expression" dxfId="1791" priority="1794" stopIfTrue="1">
      <formula>LEFT(#REF!,1) &lt;"A"</formula>
    </cfRule>
    <cfRule type="expression" dxfId="1790" priority="1795" stopIfTrue="1">
      <formula>LEFT($G2271,1)="x"</formula>
    </cfRule>
  </conditionalFormatting>
  <conditionalFormatting sqref="R2266:AC2267">
    <cfRule type="expression" dxfId="1789" priority="1786" stopIfTrue="1">
      <formula>LEFT($G2266,1)="x"</formula>
    </cfRule>
    <cfRule type="expression" dxfId="1788" priority="1787">
      <formula>$G2266+$J2266=1</formula>
    </cfRule>
    <cfRule type="expression" dxfId="1787" priority="1788" stopIfTrue="1">
      <formula>OR(LEFT($J2266,1)="E",LEFT($E2266,1)="x")</formula>
    </cfRule>
    <cfRule type="expression" dxfId="1786" priority="1789" stopIfTrue="1">
      <formula>LEFT(#REF!,1) &lt;"A"</formula>
    </cfRule>
    <cfRule type="expression" dxfId="1785" priority="1790" stopIfTrue="1">
      <formula>LEFT($G2266,1)="x"</formula>
    </cfRule>
  </conditionalFormatting>
  <conditionalFormatting sqref="R2252:AC2262">
    <cfRule type="expression" dxfId="1784" priority="1781" stopIfTrue="1">
      <formula>LEFT($G2252,1)="x"</formula>
    </cfRule>
    <cfRule type="expression" dxfId="1783" priority="1782">
      <formula>$G2252+$J2252=1</formula>
    </cfRule>
    <cfRule type="expression" dxfId="1782" priority="1783" stopIfTrue="1">
      <formula>OR(LEFT($J2252,1)="E",LEFT($E2252,1)="x")</formula>
    </cfRule>
    <cfRule type="expression" dxfId="1781" priority="1784" stopIfTrue="1">
      <formula>LEFT(#REF!,1) &lt;"A"</formula>
    </cfRule>
    <cfRule type="expression" dxfId="1780" priority="1785" stopIfTrue="1">
      <formula>LEFT($G2252,1)="x"</formula>
    </cfRule>
  </conditionalFormatting>
  <conditionalFormatting sqref="R2247:AC2248">
    <cfRule type="expression" dxfId="1779" priority="1776" stopIfTrue="1">
      <formula>LEFT($G2247,1)="x"</formula>
    </cfRule>
    <cfRule type="expression" dxfId="1778" priority="1777">
      <formula>$G2247+$J2247=1</formula>
    </cfRule>
    <cfRule type="expression" dxfId="1777" priority="1778" stopIfTrue="1">
      <formula>OR(LEFT($J2247,1)="E",LEFT($E2247,1)="x")</formula>
    </cfRule>
    <cfRule type="expression" dxfId="1776" priority="1779" stopIfTrue="1">
      <formula>LEFT(#REF!,1) &lt;"A"</formula>
    </cfRule>
    <cfRule type="expression" dxfId="1775" priority="1780" stopIfTrue="1">
      <formula>LEFT($G2247,1)="x"</formula>
    </cfRule>
  </conditionalFormatting>
  <conditionalFormatting sqref="R2240:AC2240">
    <cfRule type="expression" dxfId="1774" priority="1771" stopIfTrue="1">
      <formula>LEFT($G2240,1)="x"</formula>
    </cfRule>
    <cfRule type="expression" dxfId="1773" priority="1772">
      <formula>$G2240+$J2240=1</formula>
    </cfRule>
    <cfRule type="expression" dxfId="1772" priority="1773" stopIfTrue="1">
      <formula>OR(LEFT($J2240,1)="E",LEFT($E2240,1)="x")</formula>
    </cfRule>
    <cfRule type="expression" dxfId="1771" priority="1774" stopIfTrue="1">
      <formula>LEFT(#REF!,1) &lt;"A"</formula>
    </cfRule>
    <cfRule type="expression" dxfId="1770" priority="1775" stopIfTrue="1">
      <formula>LEFT($G2240,1)="x"</formula>
    </cfRule>
  </conditionalFormatting>
  <conditionalFormatting sqref="R2234:AC2236">
    <cfRule type="expression" dxfId="1769" priority="1766" stopIfTrue="1">
      <formula>LEFT($G2234,1)="x"</formula>
    </cfRule>
    <cfRule type="expression" dxfId="1768" priority="1767">
      <formula>$G2234+$J2234=1</formula>
    </cfRule>
    <cfRule type="expression" dxfId="1767" priority="1768" stopIfTrue="1">
      <formula>OR(LEFT($J2234,1)="E",LEFT($E2234,1)="x")</formula>
    </cfRule>
    <cfRule type="expression" dxfId="1766" priority="1769" stopIfTrue="1">
      <formula>LEFT(#REF!,1) &lt;"A"</formula>
    </cfRule>
    <cfRule type="expression" dxfId="1765" priority="1770" stopIfTrue="1">
      <formula>LEFT($G2234,1)="x"</formula>
    </cfRule>
  </conditionalFormatting>
  <conditionalFormatting sqref="R2230:AC2230">
    <cfRule type="expression" dxfId="1764" priority="1761" stopIfTrue="1">
      <formula>LEFT($G2230,1)="x"</formula>
    </cfRule>
    <cfRule type="expression" dxfId="1763" priority="1762">
      <formula>$G2230+$J2230=1</formula>
    </cfRule>
    <cfRule type="expression" dxfId="1762" priority="1763" stopIfTrue="1">
      <formula>OR(LEFT($J2230,1)="E",LEFT($E2230,1)="x")</formula>
    </cfRule>
    <cfRule type="expression" dxfId="1761" priority="1764" stopIfTrue="1">
      <formula>LEFT(#REF!,1) &lt;"A"</formula>
    </cfRule>
    <cfRule type="expression" dxfId="1760" priority="1765" stopIfTrue="1">
      <formula>LEFT($G2230,1)="x"</formula>
    </cfRule>
  </conditionalFormatting>
  <conditionalFormatting sqref="R2223:AC2226">
    <cfRule type="expression" dxfId="1759" priority="1756" stopIfTrue="1">
      <formula>LEFT($G2223,1)="x"</formula>
    </cfRule>
    <cfRule type="expression" dxfId="1758" priority="1757">
      <formula>$G2223+$J2223=1</formula>
    </cfRule>
    <cfRule type="expression" dxfId="1757" priority="1758" stopIfTrue="1">
      <formula>OR(LEFT($J2223,1)="E",LEFT($E2223,1)="x")</formula>
    </cfRule>
    <cfRule type="expression" dxfId="1756" priority="1759" stopIfTrue="1">
      <formula>LEFT(#REF!,1) &lt;"A"</formula>
    </cfRule>
    <cfRule type="expression" dxfId="1755" priority="1760" stopIfTrue="1">
      <formula>LEFT($G2223,1)="x"</formula>
    </cfRule>
  </conditionalFormatting>
  <conditionalFormatting sqref="R2182:AC2183 R2217:AC2217 R2212:AC2214 R2207:AC2209 R2193:AC2195 R2185:AC2190">
    <cfRule type="expression" dxfId="1754" priority="1751" stopIfTrue="1">
      <formula>LEFT($G2182,1)="x"</formula>
    </cfRule>
    <cfRule type="expression" dxfId="1753" priority="1752">
      <formula>$G2182+$J2182=1</formula>
    </cfRule>
    <cfRule type="expression" dxfId="1752" priority="1753" stopIfTrue="1">
      <formula>OR(LEFT($J2182,1)="E",LEFT($E2182,1)="x")</formula>
    </cfRule>
    <cfRule type="expression" dxfId="1751" priority="1754" stopIfTrue="1">
      <formula>LEFT(#REF!,1) &lt;"A"</formula>
    </cfRule>
    <cfRule type="expression" dxfId="1750" priority="1755" stopIfTrue="1">
      <formula>LEFT($G2182,1)="x"</formula>
    </cfRule>
  </conditionalFormatting>
  <conditionalFormatting sqref="R2215:AC2216">
    <cfRule type="expression" dxfId="1749" priority="1746" stopIfTrue="1">
      <formula>LEFT($G2215,1)="x"</formula>
    </cfRule>
    <cfRule type="expression" dxfId="1748" priority="1747">
      <formula>$G2215+$J2215=1</formula>
    </cfRule>
    <cfRule type="expression" dxfId="1747" priority="1748" stopIfTrue="1">
      <formula>OR(LEFT($J2215,1)="E",LEFT($E2215,1)="x")</formula>
    </cfRule>
    <cfRule type="expression" dxfId="1746" priority="1749" stopIfTrue="1">
      <formula>LEFT(#REF!,1) &lt;"A"</formula>
    </cfRule>
    <cfRule type="expression" dxfId="1745" priority="1750" stopIfTrue="1">
      <formula>LEFT($G2215,1)="x"</formula>
    </cfRule>
  </conditionalFormatting>
  <conditionalFormatting sqref="R2210:AC2211">
    <cfRule type="expression" dxfId="1744" priority="1741" stopIfTrue="1">
      <formula>LEFT($G2210,1)="x"</formula>
    </cfRule>
    <cfRule type="expression" dxfId="1743" priority="1742">
      <formula>$G2210+$J2210=1</formula>
    </cfRule>
    <cfRule type="expression" dxfId="1742" priority="1743" stopIfTrue="1">
      <formula>OR(LEFT($J2210,1)="E",LEFT($E2210,1)="x")</formula>
    </cfRule>
    <cfRule type="expression" dxfId="1741" priority="1744" stopIfTrue="1">
      <formula>LEFT(#REF!,1) &lt;"A"</formula>
    </cfRule>
    <cfRule type="expression" dxfId="1740" priority="1745" stopIfTrue="1">
      <formula>LEFT($G2210,1)="x"</formula>
    </cfRule>
  </conditionalFormatting>
  <conditionalFormatting sqref="R2196:AC2206">
    <cfRule type="expression" dxfId="1739" priority="1736" stopIfTrue="1">
      <formula>LEFT($G2196,1)="x"</formula>
    </cfRule>
    <cfRule type="expression" dxfId="1738" priority="1737">
      <formula>$G2196+$J2196=1</formula>
    </cfRule>
    <cfRule type="expression" dxfId="1737" priority="1738" stopIfTrue="1">
      <formula>OR(LEFT($J2196,1)="E",LEFT($E2196,1)="x")</formula>
    </cfRule>
    <cfRule type="expression" dxfId="1736" priority="1739" stopIfTrue="1">
      <formula>LEFT(#REF!,1) &lt;"A"</formula>
    </cfRule>
    <cfRule type="expression" dxfId="1735" priority="1740" stopIfTrue="1">
      <formula>LEFT($G2196,1)="x"</formula>
    </cfRule>
  </conditionalFormatting>
  <conditionalFormatting sqref="R2191:AC2192">
    <cfRule type="expression" dxfId="1734" priority="1731" stopIfTrue="1">
      <formula>LEFT($G2191,1)="x"</formula>
    </cfRule>
    <cfRule type="expression" dxfId="1733" priority="1732">
      <formula>$G2191+$J2191=1</formula>
    </cfRule>
    <cfRule type="expression" dxfId="1732" priority="1733" stopIfTrue="1">
      <formula>OR(LEFT($J2191,1)="E",LEFT($E2191,1)="x")</formula>
    </cfRule>
    <cfRule type="expression" dxfId="1731" priority="1734" stopIfTrue="1">
      <formula>LEFT(#REF!,1) &lt;"A"</formula>
    </cfRule>
    <cfRule type="expression" dxfId="1730" priority="1735" stopIfTrue="1">
      <formula>LEFT($G2191,1)="x"</formula>
    </cfRule>
  </conditionalFormatting>
  <conditionalFormatting sqref="R2184:AC2184">
    <cfRule type="expression" dxfId="1729" priority="1726" stopIfTrue="1">
      <formula>LEFT($G2184,1)="x"</formula>
    </cfRule>
    <cfRule type="expression" dxfId="1728" priority="1727">
      <formula>$G2184+$J2184=1</formula>
    </cfRule>
    <cfRule type="expression" dxfId="1727" priority="1728" stopIfTrue="1">
      <formula>OR(LEFT($J2184,1)="E",LEFT($E2184,1)="x")</formula>
    </cfRule>
    <cfRule type="expression" dxfId="1726" priority="1729" stopIfTrue="1">
      <formula>LEFT(#REF!,1) &lt;"A"</formula>
    </cfRule>
    <cfRule type="expression" dxfId="1725" priority="1730" stopIfTrue="1">
      <formula>LEFT($G2184,1)="x"</formula>
    </cfRule>
  </conditionalFormatting>
  <conditionalFormatting sqref="R2178:AC2180">
    <cfRule type="expression" dxfId="1724" priority="1721" stopIfTrue="1">
      <formula>LEFT($G2178,1)="x"</formula>
    </cfRule>
    <cfRule type="expression" dxfId="1723" priority="1722">
      <formula>$G2178+$J2178=1</formula>
    </cfRule>
    <cfRule type="expression" dxfId="1722" priority="1723" stopIfTrue="1">
      <formula>OR(LEFT($J2178,1)="E",LEFT($E2178,1)="x")</formula>
    </cfRule>
    <cfRule type="expression" dxfId="1721" priority="1724" stopIfTrue="1">
      <formula>LEFT(#REF!,1) &lt;"A"</formula>
    </cfRule>
    <cfRule type="expression" dxfId="1720" priority="1725" stopIfTrue="1">
      <formula>LEFT($G2178,1)="x"</formula>
    </cfRule>
  </conditionalFormatting>
  <conditionalFormatting sqref="R2174:AC2174">
    <cfRule type="expression" dxfId="1719" priority="1716" stopIfTrue="1">
      <formula>LEFT($G2174,1)="x"</formula>
    </cfRule>
    <cfRule type="expression" dxfId="1718" priority="1717">
      <formula>$G2174+$J2174=1</formula>
    </cfRule>
    <cfRule type="expression" dxfId="1717" priority="1718" stopIfTrue="1">
      <formula>OR(LEFT($J2174,1)="E",LEFT($E2174,1)="x")</formula>
    </cfRule>
    <cfRule type="expression" dxfId="1716" priority="1719" stopIfTrue="1">
      <formula>LEFT(#REF!,1) &lt;"A"</formula>
    </cfRule>
    <cfRule type="expression" dxfId="1715" priority="1720" stopIfTrue="1">
      <formula>LEFT($G2174,1)="x"</formula>
    </cfRule>
  </conditionalFormatting>
  <conditionalFormatting sqref="R2167:AC2170">
    <cfRule type="expression" dxfId="1714" priority="1711" stopIfTrue="1">
      <formula>LEFT($G2167,1)="x"</formula>
    </cfRule>
    <cfRule type="expression" dxfId="1713" priority="1712">
      <formula>$G2167+$J2167=1</formula>
    </cfRule>
    <cfRule type="expression" dxfId="1712" priority="1713" stopIfTrue="1">
      <formula>OR(LEFT($J2167,1)="E",LEFT($E2167,1)="x")</formula>
    </cfRule>
    <cfRule type="expression" dxfId="1711" priority="1714" stopIfTrue="1">
      <formula>LEFT(#REF!,1) &lt;"A"</formula>
    </cfRule>
    <cfRule type="expression" dxfId="1710" priority="1715" stopIfTrue="1">
      <formula>LEFT($G2167,1)="x"</formula>
    </cfRule>
  </conditionalFormatting>
  <conditionalFormatting sqref="R2126:AC2127 R2161:AC2161 R2156:AC2158 R2151:AC2153 R2137:AC2139 R2129:AC2134">
    <cfRule type="expression" dxfId="1709" priority="1706" stopIfTrue="1">
      <formula>LEFT($G2126,1)="x"</formula>
    </cfRule>
    <cfRule type="expression" dxfId="1708" priority="1707">
      <formula>$G2126+$J2126=1</formula>
    </cfRule>
    <cfRule type="expression" dxfId="1707" priority="1708" stopIfTrue="1">
      <formula>OR(LEFT($J2126,1)="E",LEFT($E2126,1)="x")</formula>
    </cfRule>
    <cfRule type="expression" dxfId="1706" priority="1709" stopIfTrue="1">
      <formula>LEFT(#REF!,1) &lt;"A"</formula>
    </cfRule>
    <cfRule type="expression" dxfId="1705" priority="1710" stopIfTrue="1">
      <formula>LEFT($G2126,1)="x"</formula>
    </cfRule>
  </conditionalFormatting>
  <conditionalFormatting sqref="R2159:AC2160">
    <cfRule type="expression" dxfId="1704" priority="1701" stopIfTrue="1">
      <formula>LEFT($G2159,1)="x"</formula>
    </cfRule>
    <cfRule type="expression" dxfId="1703" priority="1702">
      <formula>$G2159+$J2159=1</formula>
    </cfRule>
    <cfRule type="expression" dxfId="1702" priority="1703" stopIfTrue="1">
      <formula>OR(LEFT($J2159,1)="E",LEFT($E2159,1)="x")</formula>
    </cfRule>
    <cfRule type="expression" dxfId="1701" priority="1704" stopIfTrue="1">
      <formula>LEFT(#REF!,1) &lt;"A"</formula>
    </cfRule>
    <cfRule type="expression" dxfId="1700" priority="1705" stopIfTrue="1">
      <formula>LEFT($G2159,1)="x"</formula>
    </cfRule>
  </conditionalFormatting>
  <conditionalFormatting sqref="R2154:AC2155">
    <cfRule type="expression" dxfId="1699" priority="1696" stopIfTrue="1">
      <formula>LEFT($G2154,1)="x"</formula>
    </cfRule>
    <cfRule type="expression" dxfId="1698" priority="1697">
      <formula>$G2154+$J2154=1</formula>
    </cfRule>
    <cfRule type="expression" dxfId="1697" priority="1698" stopIfTrue="1">
      <formula>OR(LEFT($J2154,1)="E",LEFT($E2154,1)="x")</formula>
    </cfRule>
    <cfRule type="expression" dxfId="1696" priority="1699" stopIfTrue="1">
      <formula>LEFT(#REF!,1) &lt;"A"</formula>
    </cfRule>
    <cfRule type="expression" dxfId="1695" priority="1700" stopIfTrue="1">
      <formula>LEFT($G2154,1)="x"</formula>
    </cfRule>
  </conditionalFormatting>
  <conditionalFormatting sqref="R2140:AC2150">
    <cfRule type="expression" dxfId="1694" priority="1691" stopIfTrue="1">
      <formula>LEFT($G2140,1)="x"</formula>
    </cfRule>
    <cfRule type="expression" dxfId="1693" priority="1692">
      <formula>$G2140+$J2140=1</formula>
    </cfRule>
    <cfRule type="expression" dxfId="1692" priority="1693" stopIfTrue="1">
      <formula>OR(LEFT($J2140,1)="E",LEFT($E2140,1)="x")</formula>
    </cfRule>
    <cfRule type="expression" dxfId="1691" priority="1694" stopIfTrue="1">
      <formula>LEFT(#REF!,1) &lt;"A"</formula>
    </cfRule>
    <cfRule type="expression" dxfId="1690" priority="1695" stopIfTrue="1">
      <formula>LEFT($G2140,1)="x"</formula>
    </cfRule>
  </conditionalFormatting>
  <conditionalFormatting sqref="R2135:AC2136">
    <cfRule type="expression" dxfId="1689" priority="1686" stopIfTrue="1">
      <formula>LEFT($G2135,1)="x"</formula>
    </cfRule>
    <cfRule type="expression" dxfId="1688" priority="1687">
      <formula>$G2135+$J2135=1</formula>
    </cfRule>
    <cfRule type="expression" dxfId="1687" priority="1688" stopIfTrue="1">
      <formula>OR(LEFT($J2135,1)="E",LEFT($E2135,1)="x")</formula>
    </cfRule>
    <cfRule type="expression" dxfId="1686" priority="1689" stopIfTrue="1">
      <formula>LEFT(#REF!,1) &lt;"A"</formula>
    </cfRule>
    <cfRule type="expression" dxfId="1685" priority="1690" stopIfTrue="1">
      <formula>LEFT($G2135,1)="x"</formula>
    </cfRule>
  </conditionalFormatting>
  <conditionalFormatting sqref="R2128:AC2128">
    <cfRule type="expression" dxfId="1684" priority="1681" stopIfTrue="1">
      <formula>LEFT($G2128,1)="x"</formula>
    </cfRule>
    <cfRule type="expression" dxfId="1683" priority="1682">
      <formula>$G2128+$J2128=1</formula>
    </cfRule>
    <cfRule type="expression" dxfId="1682" priority="1683" stopIfTrue="1">
      <formula>OR(LEFT($J2128,1)="E",LEFT($E2128,1)="x")</formula>
    </cfRule>
    <cfRule type="expression" dxfId="1681" priority="1684" stopIfTrue="1">
      <formula>LEFT(#REF!,1) &lt;"A"</formula>
    </cfRule>
    <cfRule type="expression" dxfId="1680" priority="1685" stopIfTrue="1">
      <formula>LEFT($G2128,1)="x"</formula>
    </cfRule>
  </conditionalFormatting>
  <conditionalFormatting sqref="R2122:AC2124">
    <cfRule type="expression" dxfId="1679" priority="1676" stopIfTrue="1">
      <formula>LEFT($G2122,1)="x"</formula>
    </cfRule>
    <cfRule type="expression" dxfId="1678" priority="1677">
      <formula>$G2122+$J2122=1</formula>
    </cfRule>
    <cfRule type="expression" dxfId="1677" priority="1678" stopIfTrue="1">
      <formula>OR(LEFT($J2122,1)="E",LEFT($E2122,1)="x")</formula>
    </cfRule>
    <cfRule type="expression" dxfId="1676" priority="1679" stopIfTrue="1">
      <formula>LEFT(#REF!,1) &lt;"A"</formula>
    </cfRule>
    <cfRule type="expression" dxfId="1675" priority="1680" stopIfTrue="1">
      <formula>LEFT($G2122,1)="x"</formula>
    </cfRule>
  </conditionalFormatting>
  <conditionalFormatting sqref="R2118:AC2118">
    <cfRule type="expression" dxfId="1674" priority="1671" stopIfTrue="1">
      <formula>LEFT($G2118,1)="x"</formula>
    </cfRule>
    <cfRule type="expression" dxfId="1673" priority="1672">
      <formula>$G2118+$J2118=1</formula>
    </cfRule>
    <cfRule type="expression" dxfId="1672" priority="1673" stopIfTrue="1">
      <formula>OR(LEFT($J2118,1)="E",LEFT($E2118,1)="x")</formula>
    </cfRule>
    <cfRule type="expression" dxfId="1671" priority="1674" stopIfTrue="1">
      <formula>LEFT(#REF!,1) &lt;"A"</formula>
    </cfRule>
    <cfRule type="expression" dxfId="1670" priority="1675" stopIfTrue="1">
      <formula>LEFT($G2118,1)="x"</formula>
    </cfRule>
  </conditionalFormatting>
  <conditionalFormatting sqref="R2111:AC2114">
    <cfRule type="expression" dxfId="1669" priority="1666" stopIfTrue="1">
      <formula>LEFT($G2111,1)="x"</formula>
    </cfRule>
    <cfRule type="expression" dxfId="1668" priority="1667">
      <formula>$G2111+$J2111=1</formula>
    </cfRule>
    <cfRule type="expression" dxfId="1667" priority="1668" stopIfTrue="1">
      <formula>OR(LEFT($J2111,1)="E",LEFT($E2111,1)="x")</formula>
    </cfRule>
    <cfRule type="expression" dxfId="1666" priority="1669" stopIfTrue="1">
      <formula>LEFT(#REF!,1) &lt;"A"</formula>
    </cfRule>
    <cfRule type="expression" dxfId="1665" priority="1670" stopIfTrue="1">
      <formula>LEFT($G2111,1)="x"</formula>
    </cfRule>
  </conditionalFormatting>
  <conditionalFormatting sqref="R2070:AC2071 R2105:AC2105 R2100:AC2102 R2095:AC2097 R2081:AC2083 R2073:AC2078">
    <cfRule type="expression" dxfId="1664" priority="1661" stopIfTrue="1">
      <formula>LEFT($G2070,1)="x"</formula>
    </cfRule>
    <cfRule type="expression" dxfId="1663" priority="1662">
      <formula>$G2070+$J2070=1</formula>
    </cfRule>
    <cfRule type="expression" dxfId="1662" priority="1663" stopIfTrue="1">
      <formula>OR(LEFT($J2070,1)="E",LEFT($E2070,1)="x")</formula>
    </cfRule>
    <cfRule type="expression" dxfId="1661" priority="1664" stopIfTrue="1">
      <formula>LEFT(#REF!,1) &lt;"A"</formula>
    </cfRule>
    <cfRule type="expression" dxfId="1660" priority="1665" stopIfTrue="1">
      <formula>LEFT($G2070,1)="x"</formula>
    </cfRule>
  </conditionalFormatting>
  <conditionalFormatting sqref="R2103:AC2104">
    <cfRule type="expression" dxfId="1659" priority="1656" stopIfTrue="1">
      <formula>LEFT($G2103,1)="x"</formula>
    </cfRule>
    <cfRule type="expression" dxfId="1658" priority="1657">
      <formula>$G2103+$J2103=1</formula>
    </cfRule>
    <cfRule type="expression" dxfId="1657" priority="1658" stopIfTrue="1">
      <formula>OR(LEFT($J2103,1)="E",LEFT($E2103,1)="x")</formula>
    </cfRule>
    <cfRule type="expression" dxfId="1656" priority="1659" stopIfTrue="1">
      <formula>LEFT(#REF!,1) &lt;"A"</formula>
    </cfRule>
    <cfRule type="expression" dxfId="1655" priority="1660" stopIfTrue="1">
      <formula>LEFT($G2103,1)="x"</formula>
    </cfRule>
  </conditionalFormatting>
  <conditionalFormatting sqref="R2098:AC2099">
    <cfRule type="expression" dxfId="1654" priority="1651" stopIfTrue="1">
      <formula>LEFT($G2098,1)="x"</formula>
    </cfRule>
    <cfRule type="expression" dxfId="1653" priority="1652">
      <formula>$G2098+$J2098=1</formula>
    </cfRule>
    <cfRule type="expression" dxfId="1652" priority="1653" stopIfTrue="1">
      <formula>OR(LEFT($J2098,1)="E",LEFT($E2098,1)="x")</formula>
    </cfRule>
    <cfRule type="expression" dxfId="1651" priority="1654" stopIfTrue="1">
      <formula>LEFT(#REF!,1) &lt;"A"</formula>
    </cfRule>
    <cfRule type="expression" dxfId="1650" priority="1655" stopIfTrue="1">
      <formula>LEFT($G2098,1)="x"</formula>
    </cfRule>
  </conditionalFormatting>
  <conditionalFormatting sqref="R2084:AC2094">
    <cfRule type="expression" dxfId="1649" priority="1646" stopIfTrue="1">
      <formula>LEFT($G2084,1)="x"</formula>
    </cfRule>
    <cfRule type="expression" dxfId="1648" priority="1647">
      <formula>$G2084+$J2084=1</formula>
    </cfRule>
    <cfRule type="expression" dxfId="1647" priority="1648" stopIfTrue="1">
      <formula>OR(LEFT($J2084,1)="E",LEFT($E2084,1)="x")</formula>
    </cfRule>
    <cfRule type="expression" dxfId="1646" priority="1649" stopIfTrue="1">
      <formula>LEFT(#REF!,1) &lt;"A"</formula>
    </cfRule>
    <cfRule type="expression" dxfId="1645" priority="1650" stopIfTrue="1">
      <formula>LEFT($G2084,1)="x"</formula>
    </cfRule>
  </conditionalFormatting>
  <conditionalFormatting sqref="R2079:AC2080">
    <cfRule type="expression" dxfId="1644" priority="1641" stopIfTrue="1">
      <formula>LEFT($G2079,1)="x"</formula>
    </cfRule>
    <cfRule type="expression" dxfId="1643" priority="1642">
      <formula>$G2079+$J2079=1</formula>
    </cfRule>
    <cfRule type="expression" dxfId="1642" priority="1643" stopIfTrue="1">
      <formula>OR(LEFT($J2079,1)="E",LEFT($E2079,1)="x")</formula>
    </cfRule>
    <cfRule type="expression" dxfId="1641" priority="1644" stopIfTrue="1">
      <formula>LEFT(#REF!,1) &lt;"A"</formula>
    </cfRule>
    <cfRule type="expression" dxfId="1640" priority="1645" stopIfTrue="1">
      <formula>LEFT($G2079,1)="x"</formula>
    </cfRule>
  </conditionalFormatting>
  <conditionalFormatting sqref="R2072:AC2072">
    <cfRule type="expression" dxfId="1639" priority="1636" stopIfTrue="1">
      <formula>LEFT($G2072,1)="x"</formula>
    </cfRule>
    <cfRule type="expression" dxfId="1638" priority="1637">
      <formula>$G2072+$J2072=1</formula>
    </cfRule>
    <cfRule type="expression" dxfId="1637" priority="1638" stopIfTrue="1">
      <formula>OR(LEFT($J2072,1)="E",LEFT($E2072,1)="x")</formula>
    </cfRule>
    <cfRule type="expression" dxfId="1636" priority="1639" stopIfTrue="1">
      <formula>LEFT(#REF!,1) &lt;"A"</formula>
    </cfRule>
    <cfRule type="expression" dxfId="1635" priority="1640" stopIfTrue="1">
      <formula>LEFT($G2072,1)="x"</formula>
    </cfRule>
  </conditionalFormatting>
  <conditionalFormatting sqref="R2066:AC2068">
    <cfRule type="expression" dxfId="1634" priority="1631" stopIfTrue="1">
      <formula>LEFT($G2066,1)="x"</formula>
    </cfRule>
    <cfRule type="expression" dxfId="1633" priority="1632">
      <formula>$G2066+$J2066=1</formula>
    </cfRule>
    <cfRule type="expression" dxfId="1632" priority="1633" stopIfTrue="1">
      <formula>OR(LEFT($J2066,1)="E",LEFT($E2066,1)="x")</formula>
    </cfRule>
    <cfRule type="expression" dxfId="1631" priority="1634" stopIfTrue="1">
      <formula>LEFT(#REF!,1) &lt;"A"</formula>
    </cfRule>
    <cfRule type="expression" dxfId="1630" priority="1635" stopIfTrue="1">
      <formula>LEFT($G2066,1)="x"</formula>
    </cfRule>
  </conditionalFormatting>
  <conditionalFormatting sqref="R2062:AC2062">
    <cfRule type="expression" dxfId="1629" priority="1626" stopIfTrue="1">
      <formula>LEFT($G2062,1)="x"</formula>
    </cfRule>
    <cfRule type="expression" dxfId="1628" priority="1627">
      <formula>$G2062+$J2062=1</formula>
    </cfRule>
    <cfRule type="expression" dxfId="1627" priority="1628" stopIfTrue="1">
      <formula>OR(LEFT($J2062,1)="E",LEFT($E2062,1)="x")</formula>
    </cfRule>
    <cfRule type="expression" dxfId="1626" priority="1629" stopIfTrue="1">
      <formula>LEFT(#REF!,1) &lt;"A"</formula>
    </cfRule>
    <cfRule type="expression" dxfId="1625" priority="1630" stopIfTrue="1">
      <formula>LEFT($G2062,1)="x"</formula>
    </cfRule>
  </conditionalFormatting>
  <conditionalFormatting sqref="R2055:AC2058">
    <cfRule type="expression" dxfId="1624" priority="1621" stopIfTrue="1">
      <formula>LEFT($G2055,1)="x"</formula>
    </cfRule>
    <cfRule type="expression" dxfId="1623" priority="1622">
      <formula>$G2055+$J2055=1</formula>
    </cfRule>
    <cfRule type="expression" dxfId="1622" priority="1623" stopIfTrue="1">
      <formula>OR(LEFT($J2055,1)="E",LEFT($E2055,1)="x")</formula>
    </cfRule>
    <cfRule type="expression" dxfId="1621" priority="1624" stopIfTrue="1">
      <formula>LEFT(#REF!,1) &lt;"A"</formula>
    </cfRule>
    <cfRule type="expression" dxfId="1620" priority="1625" stopIfTrue="1">
      <formula>LEFT($G2055,1)="x"</formula>
    </cfRule>
  </conditionalFormatting>
  <conditionalFormatting sqref="R2014:AC2015 R2049:AC2049 R2044:AC2046 R2039:AC2041 R2025:AC2027 R2017:AC2022">
    <cfRule type="expression" dxfId="1619" priority="1616" stopIfTrue="1">
      <formula>LEFT($G2014,1)="x"</formula>
    </cfRule>
    <cfRule type="expression" dxfId="1618" priority="1617">
      <formula>$G2014+$J2014=1</formula>
    </cfRule>
    <cfRule type="expression" dxfId="1617" priority="1618" stopIfTrue="1">
      <formula>OR(LEFT($J2014,1)="E",LEFT($E2014,1)="x")</formula>
    </cfRule>
    <cfRule type="expression" dxfId="1616" priority="1619" stopIfTrue="1">
      <formula>LEFT(#REF!,1) &lt;"A"</formula>
    </cfRule>
    <cfRule type="expression" dxfId="1615" priority="1620" stopIfTrue="1">
      <formula>LEFT($G2014,1)="x"</formula>
    </cfRule>
  </conditionalFormatting>
  <conditionalFormatting sqref="R2047:AC2048">
    <cfRule type="expression" dxfId="1614" priority="1611" stopIfTrue="1">
      <formula>LEFT($G2047,1)="x"</formula>
    </cfRule>
    <cfRule type="expression" dxfId="1613" priority="1612">
      <formula>$G2047+$J2047=1</formula>
    </cfRule>
    <cfRule type="expression" dxfId="1612" priority="1613" stopIfTrue="1">
      <formula>OR(LEFT($J2047,1)="E",LEFT($E2047,1)="x")</formula>
    </cfRule>
    <cfRule type="expression" dxfId="1611" priority="1614" stopIfTrue="1">
      <formula>LEFT(#REF!,1) &lt;"A"</formula>
    </cfRule>
    <cfRule type="expression" dxfId="1610" priority="1615" stopIfTrue="1">
      <formula>LEFT($G2047,1)="x"</formula>
    </cfRule>
  </conditionalFormatting>
  <conditionalFormatting sqref="R2042:AC2043">
    <cfRule type="expression" dxfId="1609" priority="1606" stopIfTrue="1">
      <formula>LEFT($G2042,1)="x"</formula>
    </cfRule>
    <cfRule type="expression" dxfId="1608" priority="1607">
      <formula>$G2042+$J2042=1</formula>
    </cfRule>
    <cfRule type="expression" dxfId="1607" priority="1608" stopIfTrue="1">
      <formula>OR(LEFT($J2042,1)="E",LEFT($E2042,1)="x")</formula>
    </cfRule>
    <cfRule type="expression" dxfId="1606" priority="1609" stopIfTrue="1">
      <formula>LEFT(#REF!,1) &lt;"A"</formula>
    </cfRule>
    <cfRule type="expression" dxfId="1605" priority="1610" stopIfTrue="1">
      <formula>LEFT($G2042,1)="x"</formula>
    </cfRule>
  </conditionalFormatting>
  <conditionalFormatting sqref="R2028:AC2038">
    <cfRule type="expression" dxfId="1604" priority="1601" stopIfTrue="1">
      <formula>LEFT($G2028,1)="x"</formula>
    </cfRule>
    <cfRule type="expression" dxfId="1603" priority="1602">
      <formula>$G2028+$J2028=1</formula>
    </cfRule>
    <cfRule type="expression" dxfId="1602" priority="1603" stopIfTrue="1">
      <formula>OR(LEFT($J2028,1)="E",LEFT($E2028,1)="x")</formula>
    </cfRule>
    <cfRule type="expression" dxfId="1601" priority="1604" stopIfTrue="1">
      <formula>LEFT(#REF!,1) &lt;"A"</formula>
    </cfRule>
    <cfRule type="expression" dxfId="1600" priority="1605" stopIfTrue="1">
      <formula>LEFT($G2028,1)="x"</formula>
    </cfRule>
  </conditionalFormatting>
  <conditionalFormatting sqref="R2023:AC2024">
    <cfRule type="expression" dxfId="1599" priority="1596" stopIfTrue="1">
      <formula>LEFT($G2023,1)="x"</formula>
    </cfRule>
    <cfRule type="expression" dxfId="1598" priority="1597">
      <formula>$G2023+$J2023=1</formula>
    </cfRule>
    <cfRule type="expression" dxfId="1597" priority="1598" stopIfTrue="1">
      <formula>OR(LEFT($J2023,1)="E",LEFT($E2023,1)="x")</formula>
    </cfRule>
    <cfRule type="expression" dxfId="1596" priority="1599" stopIfTrue="1">
      <formula>LEFT(#REF!,1) &lt;"A"</formula>
    </cfRule>
    <cfRule type="expression" dxfId="1595" priority="1600" stopIfTrue="1">
      <formula>LEFT($G2023,1)="x"</formula>
    </cfRule>
  </conditionalFormatting>
  <conditionalFormatting sqref="R2016:AC2016">
    <cfRule type="expression" dxfId="1594" priority="1591" stopIfTrue="1">
      <formula>LEFT($G2016,1)="x"</formula>
    </cfRule>
    <cfRule type="expression" dxfId="1593" priority="1592">
      <formula>$G2016+$J2016=1</formula>
    </cfRule>
    <cfRule type="expression" dxfId="1592" priority="1593" stopIfTrue="1">
      <formula>OR(LEFT($J2016,1)="E",LEFT($E2016,1)="x")</formula>
    </cfRule>
    <cfRule type="expression" dxfId="1591" priority="1594" stopIfTrue="1">
      <formula>LEFT(#REF!,1) &lt;"A"</formula>
    </cfRule>
    <cfRule type="expression" dxfId="1590" priority="1595" stopIfTrue="1">
      <formula>LEFT($G2016,1)="x"</formula>
    </cfRule>
  </conditionalFormatting>
  <conditionalFormatting sqref="R2010:AC2012">
    <cfRule type="expression" dxfId="1589" priority="1586" stopIfTrue="1">
      <formula>LEFT($G2010,1)="x"</formula>
    </cfRule>
    <cfRule type="expression" dxfId="1588" priority="1587">
      <formula>$G2010+$J2010=1</formula>
    </cfRule>
    <cfRule type="expression" dxfId="1587" priority="1588" stopIfTrue="1">
      <formula>OR(LEFT($J2010,1)="E",LEFT($E2010,1)="x")</formula>
    </cfRule>
    <cfRule type="expression" dxfId="1586" priority="1589" stopIfTrue="1">
      <formula>LEFT(#REF!,1) &lt;"A"</formula>
    </cfRule>
    <cfRule type="expression" dxfId="1585" priority="1590" stopIfTrue="1">
      <formula>LEFT($G2010,1)="x"</formula>
    </cfRule>
  </conditionalFormatting>
  <conditionalFormatting sqref="R2006:AC2006">
    <cfRule type="expression" dxfId="1584" priority="1581" stopIfTrue="1">
      <formula>LEFT($G2006,1)="x"</formula>
    </cfRule>
    <cfRule type="expression" dxfId="1583" priority="1582">
      <formula>$G2006+$J2006=1</formula>
    </cfRule>
    <cfRule type="expression" dxfId="1582" priority="1583" stopIfTrue="1">
      <formula>OR(LEFT($J2006,1)="E",LEFT($E2006,1)="x")</formula>
    </cfRule>
    <cfRule type="expression" dxfId="1581" priority="1584" stopIfTrue="1">
      <formula>LEFT(#REF!,1) &lt;"A"</formula>
    </cfRule>
    <cfRule type="expression" dxfId="1580" priority="1585" stopIfTrue="1">
      <formula>LEFT($G2006,1)="x"</formula>
    </cfRule>
  </conditionalFormatting>
  <conditionalFormatting sqref="R1999:AC2002">
    <cfRule type="expression" dxfId="1579" priority="1576" stopIfTrue="1">
      <formula>LEFT($G1999,1)="x"</formula>
    </cfRule>
    <cfRule type="expression" dxfId="1578" priority="1577">
      <formula>$G1999+$J1999=1</formula>
    </cfRule>
    <cfRule type="expression" dxfId="1577" priority="1578" stopIfTrue="1">
      <formula>OR(LEFT($J1999,1)="E",LEFT($E1999,1)="x")</formula>
    </cfRule>
    <cfRule type="expression" dxfId="1576" priority="1579" stopIfTrue="1">
      <formula>LEFT(#REF!,1) &lt;"A"</formula>
    </cfRule>
    <cfRule type="expression" dxfId="1575" priority="1580" stopIfTrue="1">
      <formula>LEFT($G1999,1)="x"</formula>
    </cfRule>
  </conditionalFormatting>
  <conditionalFormatting sqref="R1958:AC1959 R1993:AC1993 R1988:AC1990 R1983:AC1985 R1969:AC1971 R1961:AC1966">
    <cfRule type="expression" dxfId="1574" priority="1571" stopIfTrue="1">
      <formula>LEFT($G1958,1)="x"</formula>
    </cfRule>
    <cfRule type="expression" dxfId="1573" priority="1572">
      <formula>$G1958+$J1958=1</formula>
    </cfRule>
    <cfRule type="expression" dxfId="1572" priority="1573" stopIfTrue="1">
      <formula>OR(LEFT($J1958,1)="E",LEFT($E1958,1)="x")</formula>
    </cfRule>
    <cfRule type="expression" dxfId="1571" priority="1574" stopIfTrue="1">
      <formula>LEFT(#REF!,1) &lt;"A"</formula>
    </cfRule>
    <cfRule type="expression" dxfId="1570" priority="1575" stopIfTrue="1">
      <formula>LEFT($G1958,1)="x"</formula>
    </cfRule>
  </conditionalFormatting>
  <conditionalFormatting sqref="R1991:AC1992">
    <cfRule type="expression" dxfId="1569" priority="1566" stopIfTrue="1">
      <formula>LEFT($G1991,1)="x"</formula>
    </cfRule>
    <cfRule type="expression" dxfId="1568" priority="1567">
      <formula>$G1991+$J1991=1</formula>
    </cfRule>
    <cfRule type="expression" dxfId="1567" priority="1568" stopIfTrue="1">
      <formula>OR(LEFT($J1991,1)="E",LEFT($E1991,1)="x")</formula>
    </cfRule>
    <cfRule type="expression" dxfId="1566" priority="1569" stopIfTrue="1">
      <formula>LEFT(#REF!,1) &lt;"A"</formula>
    </cfRule>
    <cfRule type="expression" dxfId="1565" priority="1570" stopIfTrue="1">
      <formula>LEFT($G1991,1)="x"</formula>
    </cfRule>
  </conditionalFormatting>
  <conditionalFormatting sqref="R1986:AC1987">
    <cfRule type="expression" dxfId="1564" priority="1561" stopIfTrue="1">
      <formula>LEFT($G1986,1)="x"</formula>
    </cfRule>
    <cfRule type="expression" dxfId="1563" priority="1562">
      <formula>$G1986+$J1986=1</formula>
    </cfRule>
    <cfRule type="expression" dxfId="1562" priority="1563" stopIfTrue="1">
      <formula>OR(LEFT($J1986,1)="E",LEFT($E1986,1)="x")</formula>
    </cfRule>
    <cfRule type="expression" dxfId="1561" priority="1564" stopIfTrue="1">
      <formula>LEFT(#REF!,1) &lt;"A"</formula>
    </cfRule>
    <cfRule type="expression" dxfId="1560" priority="1565" stopIfTrue="1">
      <formula>LEFT($G1986,1)="x"</formula>
    </cfRule>
  </conditionalFormatting>
  <conditionalFormatting sqref="R1972:AC1982">
    <cfRule type="expression" dxfId="1559" priority="1556" stopIfTrue="1">
      <formula>LEFT($G1972,1)="x"</formula>
    </cfRule>
    <cfRule type="expression" dxfId="1558" priority="1557">
      <formula>$G1972+$J1972=1</formula>
    </cfRule>
    <cfRule type="expression" dxfId="1557" priority="1558" stopIfTrue="1">
      <formula>OR(LEFT($J1972,1)="E",LEFT($E1972,1)="x")</formula>
    </cfRule>
    <cfRule type="expression" dxfId="1556" priority="1559" stopIfTrue="1">
      <formula>LEFT(#REF!,1) &lt;"A"</formula>
    </cfRule>
    <cfRule type="expression" dxfId="1555" priority="1560" stopIfTrue="1">
      <formula>LEFT($G1972,1)="x"</formula>
    </cfRule>
  </conditionalFormatting>
  <conditionalFormatting sqref="R1967:AC1968">
    <cfRule type="expression" dxfId="1554" priority="1551" stopIfTrue="1">
      <formula>LEFT($G1967,1)="x"</formula>
    </cfRule>
    <cfRule type="expression" dxfId="1553" priority="1552">
      <formula>$G1967+$J1967=1</formula>
    </cfRule>
    <cfRule type="expression" dxfId="1552" priority="1553" stopIfTrue="1">
      <formula>OR(LEFT($J1967,1)="E",LEFT($E1967,1)="x")</formula>
    </cfRule>
    <cfRule type="expression" dxfId="1551" priority="1554" stopIfTrue="1">
      <formula>LEFT(#REF!,1) &lt;"A"</formula>
    </cfRule>
    <cfRule type="expression" dxfId="1550" priority="1555" stopIfTrue="1">
      <formula>LEFT($G1967,1)="x"</formula>
    </cfRule>
  </conditionalFormatting>
  <conditionalFormatting sqref="R1960:AC1960">
    <cfRule type="expression" dxfId="1549" priority="1546" stopIfTrue="1">
      <formula>LEFT($G1960,1)="x"</formula>
    </cfRule>
    <cfRule type="expression" dxfId="1548" priority="1547">
      <formula>$G1960+$J1960=1</formula>
    </cfRule>
    <cfRule type="expression" dxfId="1547" priority="1548" stopIfTrue="1">
      <formula>OR(LEFT($J1960,1)="E",LEFT($E1960,1)="x")</formula>
    </cfRule>
    <cfRule type="expression" dxfId="1546" priority="1549" stopIfTrue="1">
      <formula>LEFT(#REF!,1) &lt;"A"</formula>
    </cfRule>
    <cfRule type="expression" dxfId="1545" priority="1550" stopIfTrue="1">
      <formula>LEFT($G1960,1)="x"</formula>
    </cfRule>
  </conditionalFormatting>
  <conditionalFormatting sqref="R1954:AC1956">
    <cfRule type="expression" dxfId="1544" priority="1541" stopIfTrue="1">
      <formula>LEFT($G1954,1)="x"</formula>
    </cfRule>
    <cfRule type="expression" dxfId="1543" priority="1542">
      <formula>$G1954+$J1954=1</formula>
    </cfRule>
    <cfRule type="expression" dxfId="1542" priority="1543" stopIfTrue="1">
      <formula>OR(LEFT($J1954,1)="E",LEFT($E1954,1)="x")</formula>
    </cfRule>
    <cfRule type="expression" dxfId="1541" priority="1544" stopIfTrue="1">
      <formula>LEFT(#REF!,1) &lt;"A"</formula>
    </cfRule>
    <cfRule type="expression" dxfId="1540" priority="1545" stopIfTrue="1">
      <formula>LEFT($G1954,1)="x"</formula>
    </cfRule>
  </conditionalFormatting>
  <conditionalFormatting sqref="R1950:AC1950">
    <cfRule type="expression" dxfId="1539" priority="1536" stopIfTrue="1">
      <formula>LEFT($G1950,1)="x"</formula>
    </cfRule>
    <cfRule type="expression" dxfId="1538" priority="1537">
      <formula>$G1950+$J1950=1</formula>
    </cfRule>
    <cfRule type="expression" dxfId="1537" priority="1538" stopIfTrue="1">
      <formula>OR(LEFT($J1950,1)="E",LEFT($E1950,1)="x")</formula>
    </cfRule>
    <cfRule type="expression" dxfId="1536" priority="1539" stopIfTrue="1">
      <formula>LEFT(#REF!,1) &lt;"A"</formula>
    </cfRule>
    <cfRule type="expression" dxfId="1535" priority="1540" stopIfTrue="1">
      <formula>LEFT($G1950,1)="x"</formula>
    </cfRule>
  </conditionalFormatting>
  <conditionalFormatting sqref="R1943:AC1946">
    <cfRule type="expression" dxfId="1534" priority="1531" stopIfTrue="1">
      <formula>LEFT($G1943,1)="x"</formula>
    </cfRule>
    <cfRule type="expression" dxfId="1533" priority="1532">
      <formula>$G1943+$J1943=1</formula>
    </cfRule>
    <cfRule type="expression" dxfId="1532" priority="1533" stopIfTrue="1">
      <formula>OR(LEFT($J1943,1)="E",LEFT($E1943,1)="x")</formula>
    </cfRule>
    <cfRule type="expression" dxfId="1531" priority="1534" stopIfTrue="1">
      <formula>LEFT(#REF!,1) &lt;"A"</formula>
    </cfRule>
    <cfRule type="expression" dxfId="1530" priority="1535" stopIfTrue="1">
      <formula>LEFT($G1943,1)="x"</formula>
    </cfRule>
  </conditionalFormatting>
  <conditionalFormatting sqref="R1902:AC1903 R1937:AC1937 R1932:AC1934 R1927:AC1929 R1913:AC1915 R1905:AC1910">
    <cfRule type="expression" dxfId="1529" priority="1526" stopIfTrue="1">
      <formula>LEFT($G1902,1)="x"</formula>
    </cfRule>
    <cfRule type="expression" dxfId="1528" priority="1527">
      <formula>$G1902+$J1902=1</formula>
    </cfRule>
    <cfRule type="expression" dxfId="1527" priority="1528" stopIfTrue="1">
      <formula>OR(LEFT($J1902,1)="E",LEFT($E1902,1)="x")</formula>
    </cfRule>
    <cfRule type="expression" dxfId="1526" priority="1529" stopIfTrue="1">
      <formula>LEFT(#REF!,1) &lt;"A"</formula>
    </cfRule>
    <cfRule type="expression" dxfId="1525" priority="1530" stopIfTrue="1">
      <formula>LEFT($G1902,1)="x"</formula>
    </cfRule>
  </conditionalFormatting>
  <conditionalFormatting sqref="R1935:AC1936">
    <cfRule type="expression" dxfId="1524" priority="1521" stopIfTrue="1">
      <formula>LEFT($G1935,1)="x"</formula>
    </cfRule>
    <cfRule type="expression" dxfId="1523" priority="1522">
      <formula>$G1935+$J1935=1</formula>
    </cfRule>
    <cfRule type="expression" dxfId="1522" priority="1523" stopIfTrue="1">
      <formula>OR(LEFT($J1935,1)="E",LEFT($E1935,1)="x")</formula>
    </cfRule>
    <cfRule type="expression" dxfId="1521" priority="1524" stopIfTrue="1">
      <formula>LEFT(#REF!,1) &lt;"A"</formula>
    </cfRule>
    <cfRule type="expression" dxfId="1520" priority="1525" stopIfTrue="1">
      <formula>LEFT($G1935,1)="x"</formula>
    </cfRule>
  </conditionalFormatting>
  <conditionalFormatting sqref="R1930:AC1931">
    <cfRule type="expression" dxfId="1519" priority="1516" stopIfTrue="1">
      <formula>LEFT($G1930,1)="x"</formula>
    </cfRule>
    <cfRule type="expression" dxfId="1518" priority="1517">
      <formula>$G1930+$J1930=1</formula>
    </cfRule>
    <cfRule type="expression" dxfId="1517" priority="1518" stopIfTrue="1">
      <formula>OR(LEFT($J1930,1)="E",LEFT($E1930,1)="x")</formula>
    </cfRule>
    <cfRule type="expression" dxfId="1516" priority="1519" stopIfTrue="1">
      <formula>LEFT(#REF!,1) &lt;"A"</formula>
    </cfRule>
    <cfRule type="expression" dxfId="1515" priority="1520" stopIfTrue="1">
      <formula>LEFT($G1930,1)="x"</formula>
    </cfRule>
  </conditionalFormatting>
  <conditionalFormatting sqref="R1916:AC1926">
    <cfRule type="expression" dxfId="1514" priority="1511" stopIfTrue="1">
      <formula>LEFT($G1916,1)="x"</formula>
    </cfRule>
    <cfRule type="expression" dxfId="1513" priority="1512">
      <formula>$G1916+$J1916=1</formula>
    </cfRule>
    <cfRule type="expression" dxfId="1512" priority="1513" stopIfTrue="1">
      <formula>OR(LEFT($J1916,1)="E",LEFT($E1916,1)="x")</formula>
    </cfRule>
    <cfRule type="expression" dxfId="1511" priority="1514" stopIfTrue="1">
      <formula>LEFT(#REF!,1) &lt;"A"</formula>
    </cfRule>
    <cfRule type="expression" dxfId="1510" priority="1515" stopIfTrue="1">
      <formula>LEFT($G1916,1)="x"</formula>
    </cfRule>
  </conditionalFormatting>
  <conditionalFormatting sqref="R1911:AC1912">
    <cfRule type="expression" dxfId="1509" priority="1506" stopIfTrue="1">
      <formula>LEFT($G1911,1)="x"</formula>
    </cfRule>
    <cfRule type="expression" dxfId="1508" priority="1507">
      <formula>$G1911+$J1911=1</formula>
    </cfRule>
    <cfRule type="expression" dxfId="1507" priority="1508" stopIfTrue="1">
      <formula>OR(LEFT($J1911,1)="E",LEFT($E1911,1)="x")</formula>
    </cfRule>
    <cfRule type="expression" dxfId="1506" priority="1509" stopIfTrue="1">
      <formula>LEFT(#REF!,1) &lt;"A"</formula>
    </cfRule>
    <cfRule type="expression" dxfId="1505" priority="1510" stopIfTrue="1">
      <formula>LEFT($G1911,1)="x"</formula>
    </cfRule>
  </conditionalFormatting>
  <conditionalFormatting sqref="R1904:AC1904">
    <cfRule type="expression" dxfId="1504" priority="1501" stopIfTrue="1">
      <formula>LEFT($G1904,1)="x"</formula>
    </cfRule>
    <cfRule type="expression" dxfId="1503" priority="1502">
      <formula>$G1904+$J1904=1</formula>
    </cfRule>
    <cfRule type="expression" dxfId="1502" priority="1503" stopIfTrue="1">
      <formula>OR(LEFT($J1904,1)="E",LEFT($E1904,1)="x")</formula>
    </cfRule>
    <cfRule type="expression" dxfId="1501" priority="1504" stopIfTrue="1">
      <formula>LEFT(#REF!,1) &lt;"A"</formula>
    </cfRule>
    <cfRule type="expression" dxfId="1500" priority="1505" stopIfTrue="1">
      <formula>LEFT($G1904,1)="x"</formula>
    </cfRule>
  </conditionalFormatting>
  <conditionalFormatting sqref="R1898:AC1900">
    <cfRule type="expression" dxfId="1499" priority="1496" stopIfTrue="1">
      <formula>LEFT($G1898,1)="x"</formula>
    </cfRule>
    <cfRule type="expression" dxfId="1498" priority="1497">
      <formula>$G1898+$J1898=1</formula>
    </cfRule>
    <cfRule type="expression" dxfId="1497" priority="1498" stopIfTrue="1">
      <formula>OR(LEFT($J1898,1)="E",LEFT($E1898,1)="x")</formula>
    </cfRule>
    <cfRule type="expression" dxfId="1496" priority="1499" stopIfTrue="1">
      <formula>LEFT(#REF!,1) &lt;"A"</formula>
    </cfRule>
    <cfRule type="expression" dxfId="1495" priority="1500" stopIfTrue="1">
      <formula>LEFT($G1898,1)="x"</formula>
    </cfRule>
  </conditionalFormatting>
  <conditionalFormatting sqref="R1894:AC1894">
    <cfRule type="expression" dxfId="1494" priority="1491" stopIfTrue="1">
      <formula>LEFT($G1894,1)="x"</formula>
    </cfRule>
    <cfRule type="expression" dxfId="1493" priority="1492">
      <formula>$G1894+$J1894=1</formula>
    </cfRule>
    <cfRule type="expression" dxfId="1492" priority="1493" stopIfTrue="1">
      <formula>OR(LEFT($J1894,1)="E",LEFT($E1894,1)="x")</formula>
    </cfRule>
    <cfRule type="expression" dxfId="1491" priority="1494" stopIfTrue="1">
      <formula>LEFT(#REF!,1) &lt;"A"</formula>
    </cfRule>
    <cfRule type="expression" dxfId="1490" priority="1495" stopIfTrue="1">
      <formula>LEFT($G1894,1)="x"</formula>
    </cfRule>
  </conditionalFormatting>
  <conditionalFormatting sqref="R1887:AC1890">
    <cfRule type="expression" dxfId="1489" priority="1486" stopIfTrue="1">
      <formula>LEFT($G1887,1)="x"</formula>
    </cfRule>
    <cfRule type="expression" dxfId="1488" priority="1487">
      <formula>$G1887+$J1887=1</formula>
    </cfRule>
    <cfRule type="expression" dxfId="1487" priority="1488" stopIfTrue="1">
      <formula>OR(LEFT($J1887,1)="E",LEFT($E1887,1)="x")</formula>
    </cfRule>
    <cfRule type="expression" dxfId="1486" priority="1489" stopIfTrue="1">
      <formula>LEFT(#REF!,1) &lt;"A"</formula>
    </cfRule>
    <cfRule type="expression" dxfId="1485" priority="1490" stopIfTrue="1">
      <formula>LEFT($G1887,1)="x"</formula>
    </cfRule>
  </conditionalFormatting>
  <conditionalFormatting sqref="R1846:AC1847 R1881:AC1881 R1876:AC1878 R1871:AC1873 R1857:AC1859 R1849:AC1854">
    <cfRule type="expression" dxfId="1484" priority="1481" stopIfTrue="1">
      <formula>LEFT($G1846,1)="x"</formula>
    </cfRule>
    <cfRule type="expression" dxfId="1483" priority="1482">
      <formula>$G1846+$J1846=1</formula>
    </cfRule>
    <cfRule type="expression" dxfId="1482" priority="1483" stopIfTrue="1">
      <formula>OR(LEFT($J1846,1)="E",LEFT($E1846,1)="x")</formula>
    </cfRule>
    <cfRule type="expression" dxfId="1481" priority="1484" stopIfTrue="1">
      <formula>LEFT(#REF!,1) &lt;"A"</formula>
    </cfRule>
    <cfRule type="expression" dxfId="1480" priority="1485" stopIfTrue="1">
      <formula>LEFT($G1846,1)="x"</formula>
    </cfRule>
  </conditionalFormatting>
  <conditionalFormatting sqref="R1879:AC1880">
    <cfRule type="expression" dxfId="1479" priority="1476" stopIfTrue="1">
      <formula>LEFT($G1879,1)="x"</formula>
    </cfRule>
    <cfRule type="expression" dxfId="1478" priority="1477">
      <formula>$G1879+$J1879=1</formula>
    </cfRule>
    <cfRule type="expression" dxfId="1477" priority="1478" stopIfTrue="1">
      <formula>OR(LEFT($J1879,1)="E",LEFT($E1879,1)="x")</formula>
    </cfRule>
    <cfRule type="expression" dxfId="1476" priority="1479" stopIfTrue="1">
      <formula>LEFT(#REF!,1) &lt;"A"</formula>
    </cfRule>
    <cfRule type="expression" dxfId="1475" priority="1480" stopIfTrue="1">
      <formula>LEFT($G1879,1)="x"</formula>
    </cfRule>
  </conditionalFormatting>
  <conditionalFormatting sqref="R1874:AC1875">
    <cfRule type="expression" dxfId="1474" priority="1471" stopIfTrue="1">
      <formula>LEFT($G1874,1)="x"</formula>
    </cfRule>
    <cfRule type="expression" dxfId="1473" priority="1472">
      <formula>$G1874+$J1874=1</formula>
    </cfRule>
    <cfRule type="expression" dxfId="1472" priority="1473" stopIfTrue="1">
      <formula>OR(LEFT($J1874,1)="E",LEFT($E1874,1)="x")</formula>
    </cfRule>
    <cfRule type="expression" dxfId="1471" priority="1474" stopIfTrue="1">
      <formula>LEFT(#REF!,1) &lt;"A"</formula>
    </cfRule>
    <cfRule type="expression" dxfId="1470" priority="1475" stopIfTrue="1">
      <formula>LEFT($G1874,1)="x"</formula>
    </cfRule>
  </conditionalFormatting>
  <conditionalFormatting sqref="R1860:AC1870">
    <cfRule type="expression" dxfId="1469" priority="1466" stopIfTrue="1">
      <formula>LEFT($G1860,1)="x"</formula>
    </cfRule>
    <cfRule type="expression" dxfId="1468" priority="1467">
      <formula>$G1860+$J1860=1</formula>
    </cfRule>
    <cfRule type="expression" dxfId="1467" priority="1468" stopIfTrue="1">
      <formula>OR(LEFT($J1860,1)="E",LEFT($E1860,1)="x")</formula>
    </cfRule>
    <cfRule type="expression" dxfId="1466" priority="1469" stopIfTrue="1">
      <formula>LEFT(#REF!,1) &lt;"A"</formula>
    </cfRule>
    <cfRule type="expression" dxfId="1465" priority="1470" stopIfTrue="1">
      <formula>LEFT($G1860,1)="x"</formula>
    </cfRule>
  </conditionalFormatting>
  <conditionalFormatting sqref="R1855:AC1856">
    <cfRule type="expression" dxfId="1464" priority="1461" stopIfTrue="1">
      <formula>LEFT($G1855,1)="x"</formula>
    </cfRule>
    <cfRule type="expression" dxfId="1463" priority="1462">
      <formula>$G1855+$J1855=1</formula>
    </cfRule>
    <cfRule type="expression" dxfId="1462" priority="1463" stopIfTrue="1">
      <formula>OR(LEFT($J1855,1)="E",LEFT($E1855,1)="x")</formula>
    </cfRule>
    <cfRule type="expression" dxfId="1461" priority="1464" stopIfTrue="1">
      <formula>LEFT(#REF!,1) &lt;"A"</formula>
    </cfRule>
    <cfRule type="expression" dxfId="1460" priority="1465" stopIfTrue="1">
      <formula>LEFT($G1855,1)="x"</formula>
    </cfRule>
  </conditionalFormatting>
  <conditionalFormatting sqref="R1848:AC1848">
    <cfRule type="expression" dxfId="1459" priority="1456" stopIfTrue="1">
      <formula>LEFT($G1848,1)="x"</formula>
    </cfRule>
    <cfRule type="expression" dxfId="1458" priority="1457">
      <formula>$G1848+$J1848=1</formula>
    </cfRule>
    <cfRule type="expression" dxfId="1457" priority="1458" stopIfTrue="1">
      <formula>OR(LEFT($J1848,1)="E",LEFT($E1848,1)="x")</formula>
    </cfRule>
    <cfRule type="expression" dxfId="1456" priority="1459" stopIfTrue="1">
      <formula>LEFT(#REF!,1) &lt;"A"</formula>
    </cfRule>
    <cfRule type="expression" dxfId="1455" priority="1460" stopIfTrue="1">
      <formula>LEFT($G1848,1)="x"</formula>
    </cfRule>
  </conditionalFormatting>
  <conditionalFormatting sqref="R1842:AC1844">
    <cfRule type="expression" dxfId="1454" priority="1451" stopIfTrue="1">
      <formula>LEFT($G1842,1)="x"</formula>
    </cfRule>
    <cfRule type="expression" dxfId="1453" priority="1452">
      <formula>$G1842+$J1842=1</formula>
    </cfRule>
    <cfRule type="expression" dxfId="1452" priority="1453" stopIfTrue="1">
      <formula>OR(LEFT($J1842,1)="E",LEFT($E1842,1)="x")</formula>
    </cfRule>
    <cfRule type="expression" dxfId="1451" priority="1454" stopIfTrue="1">
      <formula>LEFT(#REF!,1) &lt;"A"</formula>
    </cfRule>
    <cfRule type="expression" dxfId="1450" priority="1455" stopIfTrue="1">
      <formula>LEFT($G1842,1)="x"</formula>
    </cfRule>
  </conditionalFormatting>
  <conditionalFormatting sqref="R1838:AC1838">
    <cfRule type="expression" dxfId="1449" priority="1446" stopIfTrue="1">
      <formula>LEFT($G1838,1)="x"</formula>
    </cfRule>
    <cfRule type="expression" dxfId="1448" priority="1447">
      <formula>$G1838+$J1838=1</formula>
    </cfRule>
    <cfRule type="expression" dxfId="1447" priority="1448" stopIfTrue="1">
      <formula>OR(LEFT($J1838,1)="E",LEFT($E1838,1)="x")</formula>
    </cfRule>
    <cfRule type="expression" dxfId="1446" priority="1449" stopIfTrue="1">
      <formula>LEFT(#REF!,1) &lt;"A"</formula>
    </cfRule>
    <cfRule type="expression" dxfId="1445" priority="1450" stopIfTrue="1">
      <formula>LEFT($G1838,1)="x"</formula>
    </cfRule>
  </conditionalFormatting>
  <conditionalFormatting sqref="R1831:AC1834">
    <cfRule type="expression" dxfId="1444" priority="1441" stopIfTrue="1">
      <formula>LEFT($G1831,1)="x"</formula>
    </cfRule>
    <cfRule type="expression" dxfId="1443" priority="1442">
      <formula>$G1831+$J1831=1</formula>
    </cfRule>
    <cfRule type="expression" dxfId="1442" priority="1443" stopIfTrue="1">
      <formula>OR(LEFT($J1831,1)="E",LEFT($E1831,1)="x")</formula>
    </cfRule>
    <cfRule type="expression" dxfId="1441" priority="1444" stopIfTrue="1">
      <formula>LEFT(#REF!,1) &lt;"A"</formula>
    </cfRule>
    <cfRule type="expression" dxfId="1440" priority="1445" stopIfTrue="1">
      <formula>LEFT($G1831,1)="x"</formula>
    </cfRule>
  </conditionalFormatting>
  <conditionalFormatting sqref="R1790:AC1791 R1825:AC1825 R1820:AC1822 R1815:AC1817 R1801:AC1803 R1793:AC1798">
    <cfRule type="expression" dxfId="1439" priority="1436" stopIfTrue="1">
      <formula>LEFT($G1790,1)="x"</formula>
    </cfRule>
    <cfRule type="expression" dxfId="1438" priority="1437">
      <formula>$G1790+$J1790=1</formula>
    </cfRule>
    <cfRule type="expression" dxfId="1437" priority="1438" stopIfTrue="1">
      <formula>OR(LEFT($J1790,1)="E",LEFT($E1790,1)="x")</formula>
    </cfRule>
    <cfRule type="expression" dxfId="1436" priority="1439" stopIfTrue="1">
      <formula>LEFT(#REF!,1) &lt;"A"</formula>
    </cfRule>
    <cfRule type="expression" dxfId="1435" priority="1440" stopIfTrue="1">
      <formula>LEFT($G1790,1)="x"</formula>
    </cfRule>
  </conditionalFormatting>
  <conditionalFormatting sqref="R1823:AC1824">
    <cfRule type="expression" dxfId="1434" priority="1431" stopIfTrue="1">
      <formula>LEFT($G1823,1)="x"</formula>
    </cfRule>
    <cfRule type="expression" dxfId="1433" priority="1432">
      <formula>$G1823+$J1823=1</formula>
    </cfRule>
    <cfRule type="expression" dxfId="1432" priority="1433" stopIfTrue="1">
      <formula>OR(LEFT($J1823,1)="E",LEFT($E1823,1)="x")</formula>
    </cfRule>
    <cfRule type="expression" dxfId="1431" priority="1434" stopIfTrue="1">
      <formula>LEFT(#REF!,1) &lt;"A"</formula>
    </cfRule>
    <cfRule type="expression" dxfId="1430" priority="1435" stopIfTrue="1">
      <formula>LEFT($G1823,1)="x"</formula>
    </cfRule>
  </conditionalFormatting>
  <conditionalFormatting sqref="R1818:AC1819">
    <cfRule type="expression" dxfId="1429" priority="1426" stopIfTrue="1">
      <formula>LEFT($G1818,1)="x"</formula>
    </cfRule>
    <cfRule type="expression" dxfId="1428" priority="1427">
      <formula>$G1818+$J1818=1</formula>
    </cfRule>
    <cfRule type="expression" dxfId="1427" priority="1428" stopIfTrue="1">
      <formula>OR(LEFT($J1818,1)="E",LEFT($E1818,1)="x")</formula>
    </cfRule>
    <cfRule type="expression" dxfId="1426" priority="1429" stopIfTrue="1">
      <formula>LEFT(#REF!,1) &lt;"A"</formula>
    </cfRule>
    <cfRule type="expression" dxfId="1425" priority="1430" stopIfTrue="1">
      <formula>LEFT($G1818,1)="x"</formula>
    </cfRule>
  </conditionalFormatting>
  <conditionalFormatting sqref="R1804:AC1814">
    <cfRule type="expression" dxfId="1424" priority="1421" stopIfTrue="1">
      <formula>LEFT($G1804,1)="x"</formula>
    </cfRule>
    <cfRule type="expression" dxfId="1423" priority="1422">
      <formula>$G1804+$J1804=1</formula>
    </cfRule>
    <cfRule type="expression" dxfId="1422" priority="1423" stopIfTrue="1">
      <formula>OR(LEFT($J1804,1)="E",LEFT($E1804,1)="x")</formula>
    </cfRule>
    <cfRule type="expression" dxfId="1421" priority="1424" stopIfTrue="1">
      <formula>LEFT(#REF!,1) &lt;"A"</formula>
    </cfRule>
    <cfRule type="expression" dxfId="1420" priority="1425" stopIfTrue="1">
      <formula>LEFT($G1804,1)="x"</formula>
    </cfRule>
  </conditionalFormatting>
  <conditionalFormatting sqref="R1799:AC1800">
    <cfRule type="expression" dxfId="1419" priority="1416" stopIfTrue="1">
      <formula>LEFT($G1799,1)="x"</formula>
    </cfRule>
    <cfRule type="expression" dxfId="1418" priority="1417">
      <formula>$G1799+$J1799=1</formula>
    </cfRule>
    <cfRule type="expression" dxfId="1417" priority="1418" stopIfTrue="1">
      <formula>OR(LEFT($J1799,1)="E",LEFT($E1799,1)="x")</formula>
    </cfRule>
    <cfRule type="expression" dxfId="1416" priority="1419" stopIfTrue="1">
      <formula>LEFT(#REF!,1) &lt;"A"</formula>
    </cfRule>
    <cfRule type="expression" dxfId="1415" priority="1420" stopIfTrue="1">
      <formula>LEFT($G1799,1)="x"</formula>
    </cfRule>
  </conditionalFormatting>
  <conditionalFormatting sqref="R1792:AC1792">
    <cfRule type="expression" dxfId="1414" priority="1411" stopIfTrue="1">
      <formula>LEFT($G1792,1)="x"</formula>
    </cfRule>
    <cfRule type="expression" dxfId="1413" priority="1412">
      <formula>$G1792+$J1792=1</formula>
    </cfRule>
    <cfRule type="expression" dxfId="1412" priority="1413" stopIfTrue="1">
      <formula>OR(LEFT($J1792,1)="E",LEFT($E1792,1)="x")</formula>
    </cfRule>
    <cfRule type="expression" dxfId="1411" priority="1414" stopIfTrue="1">
      <formula>LEFT(#REF!,1) &lt;"A"</formula>
    </cfRule>
    <cfRule type="expression" dxfId="1410" priority="1415" stopIfTrue="1">
      <formula>LEFT($G1792,1)="x"</formula>
    </cfRule>
  </conditionalFormatting>
  <conditionalFormatting sqref="R1786:AC1788">
    <cfRule type="expression" dxfId="1409" priority="1406" stopIfTrue="1">
      <formula>LEFT($G1786,1)="x"</formula>
    </cfRule>
    <cfRule type="expression" dxfId="1408" priority="1407">
      <formula>$G1786+$J1786=1</formula>
    </cfRule>
    <cfRule type="expression" dxfId="1407" priority="1408" stopIfTrue="1">
      <formula>OR(LEFT($J1786,1)="E",LEFT($E1786,1)="x")</formula>
    </cfRule>
    <cfRule type="expression" dxfId="1406" priority="1409" stopIfTrue="1">
      <formula>LEFT(#REF!,1) &lt;"A"</formula>
    </cfRule>
    <cfRule type="expression" dxfId="1405" priority="1410" stopIfTrue="1">
      <formula>LEFT($G1786,1)="x"</formula>
    </cfRule>
  </conditionalFormatting>
  <conditionalFormatting sqref="R1782:AC1782">
    <cfRule type="expression" dxfId="1404" priority="1401" stopIfTrue="1">
      <formula>LEFT($G1782,1)="x"</formula>
    </cfRule>
    <cfRule type="expression" dxfId="1403" priority="1402">
      <formula>$G1782+$J1782=1</formula>
    </cfRule>
    <cfRule type="expression" dxfId="1402" priority="1403" stopIfTrue="1">
      <formula>OR(LEFT($J1782,1)="E",LEFT($E1782,1)="x")</formula>
    </cfRule>
    <cfRule type="expression" dxfId="1401" priority="1404" stopIfTrue="1">
      <formula>LEFT(#REF!,1) &lt;"A"</formula>
    </cfRule>
    <cfRule type="expression" dxfId="1400" priority="1405" stopIfTrue="1">
      <formula>LEFT($G1782,1)="x"</formula>
    </cfRule>
  </conditionalFormatting>
  <conditionalFormatting sqref="R1775:AC1778">
    <cfRule type="expression" dxfId="1399" priority="1396" stopIfTrue="1">
      <formula>LEFT($G1775,1)="x"</formula>
    </cfRule>
    <cfRule type="expression" dxfId="1398" priority="1397">
      <formula>$G1775+$J1775=1</formula>
    </cfRule>
    <cfRule type="expression" dxfId="1397" priority="1398" stopIfTrue="1">
      <formula>OR(LEFT($J1775,1)="E",LEFT($E1775,1)="x")</formula>
    </cfRule>
    <cfRule type="expression" dxfId="1396" priority="1399" stopIfTrue="1">
      <formula>LEFT(#REF!,1) &lt;"A"</formula>
    </cfRule>
    <cfRule type="expression" dxfId="1395" priority="1400" stopIfTrue="1">
      <formula>LEFT($G1775,1)="x"</formula>
    </cfRule>
  </conditionalFormatting>
  <conditionalFormatting sqref="R1734:AC1735 R1769:AC1769 R1764:AC1766 R1759:AC1761 R1745:AC1747 R1737:AC1742">
    <cfRule type="expression" dxfId="1394" priority="1391" stopIfTrue="1">
      <formula>LEFT($G1734,1)="x"</formula>
    </cfRule>
    <cfRule type="expression" dxfId="1393" priority="1392">
      <formula>$G1734+$J1734=1</formula>
    </cfRule>
    <cfRule type="expression" dxfId="1392" priority="1393" stopIfTrue="1">
      <formula>OR(LEFT($J1734,1)="E",LEFT($E1734,1)="x")</formula>
    </cfRule>
    <cfRule type="expression" dxfId="1391" priority="1394" stopIfTrue="1">
      <formula>LEFT(#REF!,1) &lt;"A"</formula>
    </cfRule>
    <cfRule type="expression" dxfId="1390" priority="1395" stopIfTrue="1">
      <formula>LEFT($G1734,1)="x"</formula>
    </cfRule>
  </conditionalFormatting>
  <conditionalFormatting sqref="R1767:AC1768">
    <cfRule type="expression" dxfId="1389" priority="1386" stopIfTrue="1">
      <formula>LEFT($G1767,1)="x"</formula>
    </cfRule>
    <cfRule type="expression" dxfId="1388" priority="1387">
      <formula>$G1767+$J1767=1</formula>
    </cfRule>
    <cfRule type="expression" dxfId="1387" priority="1388" stopIfTrue="1">
      <formula>OR(LEFT($J1767,1)="E",LEFT($E1767,1)="x")</formula>
    </cfRule>
    <cfRule type="expression" dxfId="1386" priority="1389" stopIfTrue="1">
      <formula>LEFT(#REF!,1) &lt;"A"</formula>
    </cfRule>
    <cfRule type="expression" dxfId="1385" priority="1390" stopIfTrue="1">
      <formula>LEFT($G1767,1)="x"</formula>
    </cfRule>
  </conditionalFormatting>
  <conditionalFormatting sqref="R1762:AC1763">
    <cfRule type="expression" dxfId="1384" priority="1381" stopIfTrue="1">
      <formula>LEFT($G1762,1)="x"</formula>
    </cfRule>
    <cfRule type="expression" dxfId="1383" priority="1382">
      <formula>$G1762+$J1762=1</formula>
    </cfRule>
    <cfRule type="expression" dxfId="1382" priority="1383" stopIfTrue="1">
      <formula>OR(LEFT($J1762,1)="E",LEFT($E1762,1)="x")</formula>
    </cfRule>
    <cfRule type="expression" dxfId="1381" priority="1384" stopIfTrue="1">
      <formula>LEFT(#REF!,1) &lt;"A"</formula>
    </cfRule>
    <cfRule type="expression" dxfId="1380" priority="1385" stopIfTrue="1">
      <formula>LEFT($G1762,1)="x"</formula>
    </cfRule>
  </conditionalFormatting>
  <conditionalFormatting sqref="R1748:AC1758">
    <cfRule type="expression" dxfId="1379" priority="1376" stopIfTrue="1">
      <formula>LEFT($G1748,1)="x"</formula>
    </cfRule>
    <cfRule type="expression" dxfId="1378" priority="1377">
      <formula>$G1748+$J1748=1</formula>
    </cfRule>
    <cfRule type="expression" dxfId="1377" priority="1378" stopIfTrue="1">
      <formula>OR(LEFT($J1748,1)="E",LEFT($E1748,1)="x")</formula>
    </cfRule>
    <cfRule type="expression" dxfId="1376" priority="1379" stopIfTrue="1">
      <formula>LEFT(#REF!,1) &lt;"A"</formula>
    </cfRule>
    <cfRule type="expression" dxfId="1375" priority="1380" stopIfTrue="1">
      <formula>LEFT($G1748,1)="x"</formula>
    </cfRule>
  </conditionalFormatting>
  <conditionalFormatting sqref="R1743:AC1744">
    <cfRule type="expression" dxfId="1374" priority="1371" stopIfTrue="1">
      <formula>LEFT($G1743,1)="x"</formula>
    </cfRule>
    <cfRule type="expression" dxfId="1373" priority="1372">
      <formula>$G1743+$J1743=1</formula>
    </cfRule>
    <cfRule type="expression" dxfId="1372" priority="1373" stopIfTrue="1">
      <formula>OR(LEFT($J1743,1)="E",LEFT($E1743,1)="x")</formula>
    </cfRule>
    <cfRule type="expression" dxfId="1371" priority="1374" stopIfTrue="1">
      <formula>LEFT(#REF!,1) &lt;"A"</formula>
    </cfRule>
    <cfRule type="expression" dxfId="1370" priority="1375" stopIfTrue="1">
      <formula>LEFT($G1743,1)="x"</formula>
    </cfRule>
  </conditionalFormatting>
  <conditionalFormatting sqref="R1736:AC1736">
    <cfRule type="expression" dxfId="1369" priority="1366" stopIfTrue="1">
      <formula>LEFT($G1736,1)="x"</formula>
    </cfRule>
    <cfRule type="expression" dxfId="1368" priority="1367">
      <formula>$G1736+$J1736=1</formula>
    </cfRule>
    <cfRule type="expression" dxfId="1367" priority="1368" stopIfTrue="1">
      <formula>OR(LEFT($J1736,1)="E",LEFT($E1736,1)="x")</formula>
    </cfRule>
    <cfRule type="expression" dxfId="1366" priority="1369" stopIfTrue="1">
      <formula>LEFT(#REF!,1) &lt;"A"</formula>
    </cfRule>
    <cfRule type="expression" dxfId="1365" priority="1370" stopIfTrue="1">
      <formula>LEFT($G1736,1)="x"</formula>
    </cfRule>
  </conditionalFormatting>
  <conditionalFormatting sqref="R1730:AC1732">
    <cfRule type="expression" dxfId="1364" priority="1361" stopIfTrue="1">
      <formula>LEFT($G1730,1)="x"</formula>
    </cfRule>
    <cfRule type="expression" dxfId="1363" priority="1362">
      <formula>$G1730+$J1730=1</formula>
    </cfRule>
    <cfRule type="expression" dxfId="1362" priority="1363" stopIfTrue="1">
      <formula>OR(LEFT($J1730,1)="E",LEFT($E1730,1)="x")</formula>
    </cfRule>
    <cfRule type="expression" dxfId="1361" priority="1364" stopIfTrue="1">
      <formula>LEFT(#REF!,1) &lt;"A"</formula>
    </cfRule>
    <cfRule type="expression" dxfId="1360" priority="1365" stopIfTrue="1">
      <formula>LEFT($G1730,1)="x"</formula>
    </cfRule>
  </conditionalFormatting>
  <conditionalFormatting sqref="R1726:AC1726">
    <cfRule type="expression" dxfId="1359" priority="1356" stopIfTrue="1">
      <formula>LEFT($G1726,1)="x"</formula>
    </cfRule>
    <cfRule type="expression" dxfId="1358" priority="1357">
      <formula>$G1726+$J1726=1</formula>
    </cfRule>
    <cfRule type="expression" dxfId="1357" priority="1358" stopIfTrue="1">
      <formula>OR(LEFT($J1726,1)="E",LEFT($E1726,1)="x")</formula>
    </cfRule>
    <cfRule type="expression" dxfId="1356" priority="1359" stopIfTrue="1">
      <formula>LEFT(#REF!,1) &lt;"A"</formula>
    </cfRule>
    <cfRule type="expression" dxfId="1355" priority="1360" stopIfTrue="1">
      <formula>LEFT($G1726,1)="x"</formula>
    </cfRule>
  </conditionalFormatting>
  <conditionalFormatting sqref="R1719:AC1722">
    <cfRule type="expression" dxfId="1354" priority="1351" stopIfTrue="1">
      <formula>LEFT($G1719,1)="x"</formula>
    </cfRule>
    <cfRule type="expression" dxfId="1353" priority="1352">
      <formula>$G1719+$J1719=1</formula>
    </cfRule>
    <cfRule type="expression" dxfId="1352" priority="1353" stopIfTrue="1">
      <formula>OR(LEFT($J1719,1)="E",LEFT($E1719,1)="x")</formula>
    </cfRule>
    <cfRule type="expression" dxfId="1351" priority="1354" stopIfTrue="1">
      <formula>LEFT(#REF!,1) &lt;"A"</formula>
    </cfRule>
    <cfRule type="expression" dxfId="1350" priority="1355" stopIfTrue="1">
      <formula>LEFT($G1719,1)="x"</formula>
    </cfRule>
  </conditionalFormatting>
  <conditionalFormatting sqref="R1678:AC1679 R1713:AC1713 R1708:AC1710 R1703:AC1705 R1689:AC1691 R1681:AC1686">
    <cfRule type="expression" dxfId="1349" priority="1346" stopIfTrue="1">
      <formula>LEFT($G1678,1)="x"</formula>
    </cfRule>
    <cfRule type="expression" dxfId="1348" priority="1347">
      <formula>$G1678+$J1678=1</formula>
    </cfRule>
    <cfRule type="expression" dxfId="1347" priority="1348" stopIfTrue="1">
      <formula>OR(LEFT($J1678,1)="E",LEFT($E1678,1)="x")</formula>
    </cfRule>
    <cfRule type="expression" dxfId="1346" priority="1349" stopIfTrue="1">
      <formula>LEFT(#REF!,1) &lt;"A"</formula>
    </cfRule>
    <cfRule type="expression" dxfId="1345" priority="1350" stopIfTrue="1">
      <formula>LEFT($G1678,1)="x"</formula>
    </cfRule>
  </conditionalFormatting>
  <conditionalFormatting sqref="R1711:AC1712">
    <cfRule type="expression" dxfId="1344" priority="1341" stopIfTrue="1">
      <formula>LEFT($G1711,1)="x"</formula>
    </cfRule>
    <cfRule type="expression" dxfId="1343" priority="1342">
      <formula>$G1711+$J1711=1</formula>
    </cfRule>
    <cfRule type="expression" dxfId="1342" priority="1343" stopIfTrue="1">
      <formula>OR(LEFT($J1711,1)="E",LEFT($E1711,1)="x")</formula>
    </cfRule>
    <cfRule type="expression" dxfId="1341" priority="1344" stopIfTrue="1">
      <formula>LEFT(#REF!,1) &lt;"A"</formula>
    </cfRule>
    <cfRule type="expression" dxfId="1340" priority="1345" stopIfTrue="1">
      <formula>LEFT($G1711,1)="x"</formula>
    </cfRule>
  </conditionalFormatting>
  <conditionalFormatting sqref="R1706:AC1707">
    <cfRule type="expression" dxfId="1339" priority="1336" stopIfTrue="1">
      <formula>LEFT($G1706,1)="x"</formula>
    </cfRule>
    <cfRule type="expression" dxfId="1338" priority="1337">
      <formula>$G1706+$J1706=1</formula>
    </cfRule>
    <cfRule type="expression" dxfId="1337" priority="1338" stopIfTrue="1">
      <formula>OR(LEFT($J1706,1)="E",LEFT($E1706,1)="x")</formula>
    </cfRule>
    <cfRule type="expression" dxfId="1336" priority="1339" stopIfTrue="1">
      <formula>LEFT(#REF!,1) &lt;"A"</formula>
    </cfRule>
    <cfRule type="expression" dxfId="1335" priority="1340" stopIfTrue="1">
      <formula>LEFT($G1706,1)="x"</formula>
    </cfRule>
  </conditionalFormatting>
  <conditionalFormatting sqref="R1692:AC1702">
    <cfRule type="expression" dxfId="1334" priority="1331" stopIfTrue="1">
      <formula>LEFT($G1692,1)="x"</formula>
    </cfRule>
    <cfRule type="expression" dxfId="1333" priority="1332">
      <formula>$G1692+$J1692=1</formula>
    </cfRule>
    <cfRule type="expression" dxfId="1332" priority="1333" stopIfTrue="1">
      <formula>OR(LEFT($J1692,1)="E",LEFT($E1692,1)="x")</formula>
    </cfRule>
    <cfRule type="expression" dxfId="1331" priority="1334" stopIfTrue="1">
      <formula>LEFT(#REF!,1) &lt;"A"</formula>
    </cfRule>
    <cfRule type="expression" dxfId="1330" priority="1335" stopIfTrue="1">
      <formula>LEFT($G1692,1)="x"</formula>
    </cfRule>
  </conditionalFormatting>
  <conditionalFormatting sqref="R1687:AC1688">
    <cfRule type="expression" dxfId="1329" priority="1326" stopIfTrue="1">
      <formula>LEFT($G1687,1)="x"</formula>
    </cfRule>
    <cfRule type="expression" dxfId="1328" priority="1327">
      <formula>$G1687+$J1687=1</formula>
    </cfRule>
    <cfRule type="expression" dxfId="1327" priority="1328" stopIfTrue="1">
      <formula>OR(LEFT($J1687,1)="E",LEFT($E1687,1)="x")</formula>
    </cfRule>
    <cfRule type="expression" dxfId="1326" priority="1329" stopIfTrue="1">
      <formula>LEFT(#REF!,1) &lt;"A"</formula>
    </cfRule>
    <cfRule type="expression" dxfId="1325" priority="1330" stopIfTrue="1">
      <formula>LEFT($G1687,1)="x"</formula>
    </cfRule>
  </conditionalFormatting>
  <conditionalFormatting sqref="R1680:AC1680">
    <cfRule type="expression" dxfId="1324" priority="1321" stopIfTrue="1">
      <formula>LEFT($G1680,1)="x"</formula>
    </cfRule>
    <cfRule type="expression" dxfId="1323" priority="1322">
      <formula>$G1680+$J1680=1</formula>
    </cfRule>
    <cfRule type="expression" dxfId="1322" priority="1323" stopIfTrue="1">
      <formula>OR(LEFT($J1680,1)="E",LEFT($E1680,1)="x")</formula>
    </cfRule>
    <cfRule type="expression" dxfId="1321" priority="1324" stopIfTrue="1">
      <formula>LEFT(#REF!,1) &lt;"A"</formula>
    </cfRule>
    <cfRule type="expression" dxfId="1320" priority="1325" stopIfTrue="1">
      <formula>LEFT($G1680,1)="x"</formula>
    </cfRule>
  </conditionalFormatting>
  <conditionalFormatting sqref="R1674:AC1676">
    <cfRule type="expression" dxfId="1319" priority="1316" stopIfTrue="1">
      <formula>LEFT($G1674,1)="x"</formula>
    </cfRule>
    <cfRule type="expression" dxfId="1318" priority="1317">
      <formula>$G1674+$J1674=1</formula>
    </cfRule>
    <cfRule type="expression" dxfId="1317" priority="1318" stopIfTrue="1">
      <formula>OR(LEFT($J1674,1)="E",LEFT($E1674,1)="x")</formula>
    </cfRule>
    <cfRule type="expression" dxfId="1316" priority="1319" stopIfTrue="1">
      <formula>LEFT(#REF!,1) &lt;"A"</formula>
    </cfRule>
    <cfRule type="expression" dxfId="1315" priority="1320" stopIfTrue="1">
      <formula>LEFT($G1674,1)="x"</formula>
    </cfRule>
  </conditionalFormatting>
  <conditionalFormatting sqref="R1670:AC1670">
    <cfRule type="expression" dxfId="1314" priority="1311" stopIfTrue="1">
      <formula>LEFT($G1670,1)="x"</formula>
    </cfRule>
    <cfRule type="expression" dxfId="1313" priority="1312">
      <formula>$G1670+$J1670=1</formula>
    </cfRule>
    <cfRule type="expression" dxfId="1312" priority="1313" stopIfTrue="1">
      <formula>OR(LEFT($J1670,1)="E",LEFT($E1670,1)="x")</formula>
    </cfRule>
    <cfRule type="expression" dxfId="1311" priority="1314" stopIfTrue="1">
      <formula>LEFT(#REF!,1) &lt;"A"</formula>
    </cfRule>
    <cfRule type="expression" dxfId="1310" priority="1315" stopIfTrue="1">
      <formula>LEFT($G1670,1)="x"</formula>
    </cfRule>
  </conditionalFormatting>
  <conditionalFormatting sqref="R1663:AC1666">
    <cfRule type="expression" dxfId="1309" priority="1306" stopIfTrue="1">
      <formula>LEFT($G1663,1)="x"</formula>
    </cfRule>
    <cfRule type="expression" dxfId="1308" priority="1307">
      <formula>$G1663+$J1663=1</formula>
    </cfRule>
    <cfRule type="expression" dxfId="1307" priority="1308" stopIfTrue="1">
      <formula>OR(LEFT($J1663,1)="E",LEFT($E1663,1)="x")</formula>
    </cfRule>
    <cfRule type="expression" dxfId="1306" priority="1309" stopIfTrue="1">
      <formula>LEFT(#REF!,1) &lt;"A"</formula>
    </cfRule>
    <cfRule type="expression" dxfId="1305" priority="1310" stopIfTrue="1">
      <formula>LEFT($G1663,1)="x"</formula>
    </cfRule>
  </conditionalFormatting>
  <conditionalFormatting sqref="R1622:AC1623 R1657:AC1657 R1652:AC1654 R1647:AC1649 R1633:AC1635 R1625:AC1630">
    <cfRule type="expression" dxfId="1304" priority="1301" stopIfTrue="1">
      <formula>LEFT($G1622,1)="x"</formula>
    </cfRule>
    <cfRule type="expression" dxfId="1303" priority="1302">
      <formula>$G1622+$J1622=1</formula>
    </cfRule>
    <cfRule type="expression" dxfId="1302" priority="1303" stopIfTrue="1">
      <formula>OR(LEFT($J1622,1)="E",LEFT($E1622,1)="x")</formula>
    </cfRule>
    <cfRule type="expression" dxfId="1301" priority="1304" stopIfTrue="1">
      <formula>LEFT(#REF!,1) &lt;"A"</formula>
    </cfRule>
    <cfRule type="expression" dxfId="1300" priority="1305" stopIfTrue="1">
      <formula>LEFT($G1622,1)="x"</formula>
    </cfRule>
  </conditionalFormatting>
  <conditionalFormatting sqref="R1655:AC1656">
    <cfRule type="expression" dxfId="1299" priority="1296" stopIfTrue="1">
      <formula>LEFT($G1655,1)="x"</formula>
    </cfRule>
    <cfRule type="expression" dxfId="1298" priority="1297">
      <formula>$G1655+$J1655=1</formula>
    </cfRule>
    <cfRule type="expression" dxfId="1297" priority="1298" stopIfTrue="1">
      <formula>OR(LEFT($J1655,1)="E",LEFT($E1655,1)="x")</formula>
    </cfRule>
    <cfRule type="expression" dxfId="1296" priority="1299" stopIfTrue="1">
      <formula>LEFT(#REF!,1) &lt;"A"</formula>
    </cfRule>
    <cfRule type="expression" dxfId="1295" priority="1300" stopIfTrue="1">
      <formula>LEFT($G1655,1)="x"</formula>
    </cfRule>
  </conditionalFormatting>
  <conditionalFormatting sqref="R1650:AC1651">
    <cfRule type="expression" dxfId="1294" priority="1291" stopIfTrue="1">
      <formula>LEFT($G1650,1)="x"</formula>
    </cfRule>
    <cfRule type="expression" dxfId="1293" priority="1292">
      <formula>$G1650+$J1650=1</formula>
    </cfRule>
    <cfRule type="expression" dxfId="1292" priority="1293" stopIfTrue="1">
      <formula>OR(LEFT($J1650,1)="E",LEFT($E1650,1)="x")</formula>
    </cfRule>
    <cfRule type="expression" dxfId="1291" priority="1294" stopIfTrue="1">
      <formula>LEFT(#REF!,1) &lt;"A"</formula>
    </cfRule>
    <cfRule type="expression" dxfId="1290" priority="1295" stopIfTrue="1">
      <formula>LEFT($G1650,1)="x"</formula>
    </cfRule>
  </conditionalFormatting>
  <conditionalFormatting sqref="R1636:AC1646">
    <cfRule type="expression" dxfId="1289" priority="1286" stopIfTrue="1">
      <formula>LEFT($G1636,1)="x"</formula>
    </cfRule>
    <cfRule type="expression" dxfId="1288" priority="1287">
      <formula>$G1636+$J1636=1</formula>
    </cfRule>
    <cfRule type="expression" dxfId="1287" priority="1288" stopIfTrue="1">
      <formula>OR(LEFT($J1636,1)="E",LEFT($E1636,1)="x")</formula>
    </cfRule>
    <cfRule type="expression" dxfId="1286" priority="1289" stopIfTrue="1">
      <formula>LEFT(#REF!,1) &lt;"A"</formula>
    </cfRule>
    <cfRule type="expression" dxfId="1285" priority="1290" stopIfTrue="1">
      <formula>LEFT($G1636,1)="x"</formula>
    </cfRule>
  </conditionalFormatting>
  <conditionalFormatting sqref="R1631:AC1632">
    <cfRule type="expression" dxfId="1284" priority="1281" stopIfTrue="1">
      <formula>LEFT($G1631,1)="x"</formula>
    </cfRule>
    <cfRule type="expression" dxfId="1283" priority="1282">
      <formula>$G1631+$J1631=1</formula>
    </cfRule>
    <cfRule type="expression" dxfId="1282" priority="1283" stopIfTrue="1">
      <formula>OR(LEFT($J1631,1)="E",LEFT($E1631,1)="x")</formula>
    </cfRule>
    <cfRule type="expression" dxfId="1281" priority="1284" stopIfTrue="1">
      <formula>LEFT(#REF!,1) &lt;"A"</formula>
    </cfRule>
    <cfRule type="expression" dxfId="1280" priority="1285" stopIfTrue="1">
      <formula>LEFT($G1631,1)="x"</formula>
    </cfRule>
  </conditionalFormatting>
  <conditionalFormatting sqref="R1624:AC1624">
    <cfRule type="expression" dxfId="1279" priority="1276" stopIfTrue="1">
      <formula>LEFT($G1624,1)="x"</formula>
    </cfRule>
    <cfRule type="expression" dxfId="1278" priority="1277">
      <formula>$G1624+$J1624=1</formula>
    </cfRule>
    <cfRule type="expression" dxfId="1277" priority="1278" stopIfTrue="1">
      <formula>OR(LEFT($J1624,1)="E",LEFT($E1624,1)="x")</formula>
    </cfRule>
    <cfRule type="expression" dxfId="1276" priority="1279" stopIfTrue="1">
      <formula>LEFT(#REF!,1) &lt;"A"</formula>
    </cfRule>
    <cfRule type="expression" dxfId="1275" priority="1280" stopIfTrue="1">
      <formula>LEFT($G1624,1)="x"</formula>
    </cfRule>
  </conditionalFormatting>
  <conditionalFormatting sqref="R1618:AC1620">
    <cfRule type="expression" dxfId="1274" priority="1271" stopIfTrue="1">
      <formula>LEFT($G1618,1)="x"</formula>
    </cfRule>
    <cfRule type="expression" dxfId="1273" priority="1272">
      <formula>$G1618+$J1618=1</formula>
    </cfRule>
    <cfRule type="expression" dxfId="1272" priority="1273" stopIfTrue="1">
      <formula>OR(LEFT($J1618,1)="E",LEFT($E1618,1)="x")</formula>
    </cfRule>
    <cfRule type="expression" dxfId="1271" priority="1274" stopIfTrue="1">
      <formula>LEFT(#REF!,1) &lt;"A"</formula>
    </cfRule>
    <cfRule type="expression" dxfId="1270" priority="1275" stopIfTrue="1">
      <formula>LEFT($G1618,1)="x"</formula>
    </cfRule>
  </conditionalFormatting>
  <conditionalFormatting sqref="R1614:AC1614">
    <cfRule type="expression" dxfId="1269" priority="1266" stopIfTrue="1">
      <formula>LEFT($G1614,1)="x"</formula>
    </cfRule>
    <cfRule type="expression" dxfId="1268" priority="1267">
      <formula>$G1614+$J1614=1</formula>
    </cfRule>
    <cfRule type="expression" dxfId="1267" priority="1268" stopIfTrue="1">
      <formula>OR(LEFT($J1614,1)="E",LEFT($E1614,1)="x")</formula>
    </cfRule>
    <cfRule type="expression" dxfId="1266" priority="1269" stopIfTrue="1">
      <formula>LEFT(#REF!,1) &lt;"A"</formula>
    </cfRule>
    <cfRule type="expression" dxfId="1265" priority="1270" stopIfTrue="1">
      <formula>LEFT($G1614,1)="x"</formula>
    </cfRule>
  </conditionalFormatting>
  <conditionalFormatting sqref="R1607:AC1610">
    <cfRule type="expression" dxfId="1264" priority="1261" stopIfTrue="1">
      <formula>LEFT($G1607,1)="x"</formula>
    </cfRule>
    <cfRule type="expression" dxfId="1263" priority="1262">
      <formula>$G1607+$J1607=1</formula>
    </cfRule>
    <cfRule type="expression" dxfId="1262" priority="1263" stopIfTrue="1">
      <formula>OR(LEFT($J1607,1)="E",LEFT($E1607,1)="x")</formula>
    </cfRule>
    <cfRule type="expression" dxfId="1261" priority="1264" stopIfTrue="1">
      <formula>LEFT(#REF!,1) &lt;"A"</formula>
    </cfRule>
    <cfRule type="expression" dxfId="1260" priority="1265" stopIfTrue="1">
      <formula>LEFT($G1607,1)="x"</formula>
    </cfRule>
  </conditionalFormatting>
  <conditionalFormatting sqref="R1566:AC1567 R1601:AC1601 R1596:AC1598 R1591:AC1593 R1577:AC1579 R1569:AC1574">
    <cfRule type="expression" dxfId="1259" priority="1256" stopIfTrue="1">
      <formula>LEFT($G1566,1)="x"</formula>
    </cfRule>
    <cfRule type="expression" dxfId="1258" priority="1257">
      <formula>$G1566+$J1566=1</formula>
    </cfRule>
    <cfRule type="expression" dxfId="1257" priority="1258" stopIfTrue="1">
      <formula>OR(LEFT($J1566,1)="E",LEFT($E1566,1)="x")</formula>
    </cfRule>
    <cfRule type="expression" dxfId="1256" priority="1259" stopIfTrue="1">
      <formula>LEFT(#REF!,1) &lt;"A"</formula>
    </cfRule>
    <cfRule type="expression" dxfId="1255" priority="1260" stopIfTrue="1">
      <formula>LEFT($G1566,1)="x"</formula>
    </cfRule>
  </conditionalFormatting>
  <conditionalFormatting sqref="R1599:AC1600">
    <cfRule type="expression" dxfId="1254" priority="1251" stopIfTrue="1">
      <formula>LEFT($G1599,1)="x"</formula>
    </cfRule>
    <cfRule type="expression" dxfId="1253" priority="1252">
      <formula>$G1599+$J1599=1</formula>
    </cfRule>
    <cfRule type="expression" dxfId="1252" priority="1253" stopIfTrue="1">
      <formula>OR(LEFT($J1599,1)="E",LEFT($E1599,1)="x")</formula>
    </cfRule>
    <cfRule type="expression" dxfId="1251" priority="1254" stopIfTrue="1">
      <formula>LEFT(#REF!,1) &lt;"A"</formula>
    </cfRule>
    <cfRule type="expression" dxfId="1250" priority="1255" stopIfTrue="1">
      <formula>LEFT($G1599,1)="x"</formula>
    </cfRule>
  </conditionalFormatting>
  <conditionalFormatting sqref="R1594:AC1595">
    <cfRule type="expression" dxfId="1249" priority="1246" stopIfTrue="1">
      <formula>LEFT($G1594,1)="x"</formula>
    </cfRule>
    <cfRule type="expression" dxfId="1248" priority="1247">
      <formula>$G1594+$J1594=1</formula>
    </cfRule>
    <cfRule type="expression" dxfId="1247" priority="1248" stopIfTrue="1">
      <formula>OR(LEFT($J1594,1)="E",LEFT($E1594,1)="x")</formula>
    </cfRule>
    <cfRule type="expression" dxfId="1246" priority="1249" stopIfTrue="1">
      <formula>LEFT(#REF!,1) &lt;"A"</formula>
    </cfRule>
    <cfRule type="expression" dxfId="1245" priority="1250" stopIfTrue="1">
      <formula>LEFT($G1594,1)="x"</formula>
    </cfRule>
  </conditionalFormatting>
  <conditionalFormatting sqref="R1580:AC1590">
    <cfRule type="expression" dxfId="1244" priority="1241" stopIfTrue="1">
      <formula>LEFT($G1580,1)="x"</formula>
    </cfRule>
    <cfRule type="expression" dxfId="1243" priority="1242">
      <formula>$G1580+$J1580=1</formula>
    </cfRule>
    <cfRule type="expression" dxfId="1242" priority="1243" stopIfTrue="1">
      <formula>OR(LEFT($J1580,1)="E",LEFT($E1580,1)="x")</formula>
    </cfRule>
    <cfRule type="expression" dxfId="1241" priority="1244" stopIfTrue="1">
      <formula>LEFT(#REF!,1) &lt;"A"</formula>
    </cfRule>
    <cfRule type="expression" dxfId="1240" priority="1245" stopIfTrue="1">
      <formula>LEFT($G1580,1)="x"</formula>
    </cfRule>
  </conditionalFormatting>
  <conditionalFormatting sqref="R1575:AC1576">
    <cfRule type="expression" dxfId="1239" priority="1236" stopIfTrue="1">
      <formula>LEFT($G1575,1)="x"</formula>
    </cfRule>
    <cfRule type="expression" dxfId="1238" priority="1237">
      <formula>$G1575+$J1575=1</formula>
    </cfRule>
    <cfRule type="expression" dxfId="1237" priority="1238" stopIfTrue="1">
      <formula>OR(LEFT($J1575,1)="E",LEFT($E1575,1)="x")</formula>
    </cfRule>
    <cfRule type="expression" dxfId="1236" priority="1239" stopIfTrue="1">
      <formula>LEFT(#REF!,1) &lt;"A"</formula>
    </cfRule>
    <cfRule type="expression" dxfId="1235" priority="1240" stopIfTrue="1">
      <formula>LEFT($G1575,1)="x"</formula>
    </cfRule>
  </conditionalFormatting>
  <conditionalFormatting sqref="R1568:AC1568">
    <cfRule type="expression" dxfId="1234" priority="1231" stopIfTrue="1">
      <formula>LEFT($G1568,1)="x"</formula>
    </cfRule>
    <cfRule type="expression" dxfId="1233" priority="1232">
      <formula>$G1568+$J1568=1</formula>
    </cfRule>
    <cfRule type="expression" dxfId="1232" priority="1233" stopIfTrue="1">
      <formula>OR(LEFT($J1568,1)="E",LEFT($E1568,1)="x")</formula>
    </cfRule>
    <cfRule type="expression" dxfId="1231" priority="1234" stopIfTrue="1">
      <formula>LEFT(#REF!,1) &lt;"A"</formula>
    </cfRule>
    <cfRule type="expression" dxfId="1230" priority="1235" stopIfTrue="1">
      <formula>LEFT($G1568,1)="x"</formula>
    </cfRule>
  </conditionalFormatting>
  <conditionalFormatting sqref="R1562:AC1564">
    <cfRule type="expression" dxfId="1229" priority="1226" stopIfTrue="1">
      <formula>LEFT($G1562,1)="x"</formula>
    </cfRule>
    <cfRule type="expression" dxfId="1228" priority="1227">
      <formula>$G1562+$J1562=1</formula>
    </cfRule>
    <cfRule type="expression" dxfId="1227" priority="1228" stopIfTrue="1">
      <formula>OR(LEFT($J1562,1)="E",LEFT($E1562,1)="x")</formula>
    </cfRule>
    <cfRule type="expression" dxfId="1226" priority="1229" stopIfTrue="1">
      <formula>LEFT(#REF!,1) &lt;"A"</formula>
    </cfRule>
    <cfRule type="expression" dxfId="1225" priority="1230" stopIfTrue="1">
      <formula>LEFT($G1562,1)="x"</formula>
    </cfRule>
  </conditionalFormatting>
  <conditionalFormatting sqref="R1558:AC1558">
    <cfRule type="expression" dxfId="1224" priority="1221" stopIfTrue="1">
      <formula>LEFT($G1558,1)="x"</formula>
    </cfRule>
    <cfRule type="expression" dxfId="1223" priority="1222">
      <formula>$G1558+$J1558=1</formula>
    </cfRule>
    <cfRule type="expression" dxfId="1222" priority="1223" stopIfTrue="1">
      <formula>OR(LEFT($J1558,1)="E",LEFT($E1558,1)="x")</formula>
    </cfRule>
    <cfRule type="expression" dxfId="1221" priority="1224" stopIfTrue="1">
      <formula>LEFT(#REF!,1) &lt;"A"</formula>
    </cfRule>
    <cfRule type="expression" dxfId="1220" priority="1225" stopIfTrue="1">
      <formula>LEFT($G1558,1)="x"</formula>
    </cfRule>
  </conditionalFormatting>
  <conditionalFormatting sqref="R1551:AC1554">
    <cfRule type="expression" dxfId="1219" priority="1216" stopIfTrue="1">
      <formula>LEFT($G1551,1)="x"</formula>
    </cfRule>
    <cfRule type="expression" dxfId="1218" priority="1217">
      <formula>$G1551+$J1551=1</formula>
    </cfRule>
    <cfRule type="expression" dxfId="1217" priority="1218" stopIfTrue="1">
      <formula>OR(LEFT($J1551,1)="E",LEFT($E1551,1)="x")</formula>
    </cfRule>
    <cfRule type="expression" dxfId="1216" priority="1219" stopIfTrue="1">
      <formula>LEFT(#REF!,1) &lt;"A"</formula>
    </cfRule>
    <cfRule type="expression" dxfId="1215" priority="1220" stopIfTrue="1">
      <formula>LEFT($G1551,1)="x"</formula>
    </cfRule>
  </conditionalFormatting>
  <conditionalFormatting sqref="R1510:AC1511 R1545:AC1545 R1540:AC1542 R1535:AC1537 R1521:AC1523 R1513:AC1518">
    <cfRule type="expression" dxfId="1214" priority="1211" stopIfTrue="1">
      <formula>LEFT($G1510,1)="x"</formula>
    </cfRule>
    <cfRule type="expression" dxfId="1213" priority="1212">
      <formula>$G1510+$J1510=1</formula>
    </cfRule>
    <cfRule type="expression" dxfId="1212" priority="1213" stopIfTrue="1">
      <formula>OR(LEFT($J1510,1)="E",LEFT($E1510,1)="x")</formula>
    </cfRule>
    <cfRule type="expression" dxfId="1211" priority="1214" stopIfTrue="1">
      <formula>LEFT(#REF!,1) &lt;"A"</formula>
    </cfRule>
    <cfRule type="expression" dxfId="1210" priority="1215" stopIfTrue="1">
      <formula>LEFT($G1510,1)="x"</formula>
    </cfRule>
  </conditionalFormatting>
  <conditionalFormatting sqref="R1543:AC1544">
    <cfRule type="expression" dxfId="1209" priority="1206" stopIfTrue="1">
      <formula>LEFT($G1543,1)="x"</formula>
    </cfRule>
    <cfRule type="expression" dxfId="1208" priority="1207">
      <formula>$G1543+$J1543=1</formula>
    </cfRule>
    <cfRule type="expression" dxfId="1207" priority="1208" stopIfTrue="1">
      <formula>OR(LEFT($J1543,1)="E",LEFT($E1543,1)="x")</formula>
    </cfRule>
    <cfRule type="expression" dxfId="1206" priority="1209" stopIfTrue="1">
      <formula>LEFT(#REF!,1) &lt;"A"</formula>
    </cfRule>
    <cfRule type="expression" dxfId="1205" priority="1210" stopIfTrue="1">
      <formula>LEFT($G1543,1)="x"</formula>
    </cfRule>
  </conditionalFormatting>
  <conditionalFormatting sqref="R1538:AC1539">
    <cfRule type="expression" dxfId="1204" priority="1201" stopIfTrue="1">
      <formula>LEFT($G1538,1)="x"</formula>
    </cfRule>
    <cfRule type="expression" dxfId="1203" priority="1202">
      <formula>$G1538+$J1538=1</formula>
    </cfRule>
    <cfRule type="expression" dxfId="1202" priority="1203" stopIfTrue="1">
      <formula>OR(LEFT($J1538,1)="E",LEFT($E1538,1)="x")</formula>
    </cfRule>
    <cfRule type="expression" dxfId="1201" priority="1204" stopIfTrue="1">
      <formula>LEFT(#REF!,1) &lt;"A"</formula>
    </cfRule>
    <cfRule type="expression" dxfId="1200" priority="1205" stopIfTrue="1">
      <formula>LEFT($G1538,1)="x"</formula>
    </cfRule>
  </conditionalFormatting>
  <conditionalFormatting sqref="R1524:AC1534">
    <cfRule type="expression" dxfId="1199" priority="1196" stopIfTrue="1">
      <formula>LEFT($G1524,1)="x"</formula>
    </cfRule>
    <cfRule type="expression" dxfId="1198" priority="1197">
      <formula>$G1524+$J1524=1</formula>
    </cfRule>
    <cfRule type="expression" dxfId="1197" priority="1198" stopIfTrue="1">
      <formula>OR(LEFT($J1524,1)="E",LEFT($E1524,1)="x")</formula>
    </cfRule>
    <cfRule type="expression" dxfId="1196" priority="1199" stopIfTrue="1">
      <formula>LEFT(#REF!,1) &lt;"A"</formula>
    </cfRule>
    <cfRule type="expression" dxfId="1195" priority="1200" stopIfTrue="1">
      <formula>LEFT($G1524,1)="x"</formula>
    </cfRule>
  </conditionalFormatting>
  <conditionalFormatting sqref="R1519:AC1520">
    <cfRule type="expression" dxfId="1194" priority="1191" stopIfTrue="1">
      <formula>LEFT($G1519,1)="x"</formula>
    </cfRule>
    <cfRule type="expression" dxfId="1193" priority="1192">
      <formula>$G1519+$J1519=1</formula>
    </cfRule>
    <cfRule type="expression" dxfId="1192" priority="1193" stopIfTrue="1">
      <formula>OR(LEFT($J1519,1)="E",LEFT($E1519,1)="x")</formula>
    </cfRule>
    <cfRule type="expression" dxfId="1191" priority="1194" stopIfTrue="1">
      <formula>LEFT(#REF!,1) &lt;"A"</formula>
    </cfRule>
    <cfRule type="expression" dxfId="1190" priority="1195" stopIfTrue="1">
      <formula>LEFT($G1519,1)="x"</formula>
    </cfRule>
  </conditionalFormatting>
  <conditionalFormatting sqref="R1512:AC1512">
    <cfRule type="expression" dxfId="1189" priority="1186" stopIfTrue="1">
      <formula>LEFT($G1512,1)="x"</formula>
    </cfRule>
    <cfRule type="expression" dxfId="1188" priority="1187">
      <formula>$G1512+$J1512=1</formula>
    </cfRule>
    <cfRule type="expression" dxfId="1187" priority="1188" stopIfTrue="1">
      <formula>OR(LEFT($J1512,1)="E",LEFT($E1512,1)="x")</formula>
    </cfRule>
    <cfRule type="expression" dxfId="1186" priority="1189" stopIfTrue="1">
      <formula>LEFT(#REF!,1) &lt;"A"</formula>
    </cfRule>
    <cfRule type="expression" dxfId="1185" priority="1190" stopIfTrue="1">
      <formula>LEFT($G1512,1)="x"</formula>
    </cfRule>
  </conditionalFormatting>
  <conditionalFormatting sqref="R1506:AC1508">
    <cfRule type="expression" dxfId="1184" priority="1181" stopIfTrue="1">
      <formula>LEFT($G1506,1)="x"</formula>
    </cfRule>
    <cfRule type="expression" dxfId="1183" priority="1182">
      <formula>$G1506+$J1506=1</formula>
    </cfRule>
    <cfRule type="expression" dxfId="1182" priority="1183" stopIfTrue="1">
      <formula>OR(LEFT($J1506,1)="E",LEFT($E1506,1)="x")</formula>
    </cfRule>
    <cfRule type="expression" dxfId="1181" priority="1184" stopIfTrue="1">
      <formula>LEFT(#REF!,1) &lt;"A"</formula>
    </cfRule>
    <cfRule type="expression" dxfId="1180" priority="1185" stopIfTrue="1">
      <formula>LEFT($G1506,1)="x"</formula>
    </cfRule>
  </conditionalFormatting>
  <conditionalFormatting sqref="R1502:AC1502">
    <cfRule type="expression" dxfId="1179" priority="1176" stopIfTrue="1">
      <formula>LEFT($G1502,1)="x"</formula>
    </cfRule>
    <cfRule type="expression" dxfId="1178" priority="1177">
      <formula>$G1502+$J1502=1</formula>
    </cfRule>
    <cfRule type="expression" dxfId="1177" priority="1178" stopIfTrue="1">
      <formula>OR(LEFT($J1502,1)="E",LEFT($E1502,1)="x")</formula>
    </cfRule>
    <cfRule type="expression" dxfId="1176" priority="1179" stopIfTrue="1">
      <formula>LEFT(#REF!,1) &lt;"A"</formula>
    </cfRule>
    <cfRule type="expression" dxfId="1175" priority="1180" stopIfTrue="1">
      <formula>LEFT($G1502,1)="x"</formula>
    </cfRule>
  </conditionalFormatting>
  <conditionalFormatting sqref="R1495:AC1498">
    <cfRule type="expression" dxfId="1174" priority="1171" stopIfTrue="1">
      <formula>LEFT($G1495,1)="x"</formula>
    </cfRule>
    <cfRule type="expression" dxfId="1173" priority="1172">
      <formula>$G1495+$J1495=1</formula>
    </cfRule>
    <cfRule type="expression" dxfId="1172" priority="1173" stopIfTrue="1">
      <formula>OR(LEFT($J1495,1)="E",LEFT($E1495,1)="x")</formula>
    </cfRule>
    <cfRule type="expression" dxfId="1171" priority="1174" stopIfTrue="1">
      <formula>LEFT(#REF!,1) &lt;"A"</formula>
    </cfRule>
    <cfRule type="expression" dxfId="1170" priority="1175" stopIfTrue="1">
      <formula>LEFT($G1495,1)="x"</formula>
    </cfRule>
  </conditionalFormatting>
  <conditionalFormatting sqref="R1454:AC1455 R1489:AC1489 R1484:AC1486 R1479:AC1481 R1465:AC1467 R1457:AC1462">
    <cfRule type="expression" dxfId="1169" priority="1166" stopIfTrue="1">
      <formula>LEFT($G1454,1)="x"</formula>
    </cfRule>
    <cfRule type="expression" dxfId="1168" priority="1167">
      <formula>$G1454+$J1454=1</formula>
    </cfRule>
    <cfRule type="expression" dxfId="1167" priority="1168" stopIfTrue="1">
      <formula>OR(LEFT($J1454,1)="E",LEFT($E1454,1)="x")</formula>
    </cfRule>
    <cfRule type="expression" dxfId="1166" priority="1169" stopIfTrue="1">
      <formula>LEFT(#REF!,1) &lt;"A"</formula>
    </cfRule>
    <cfRule type="expression" dxfId="1165" priority="1170" stopIfTrue="1">
      <formula>LEFT($G1454,1)="x"</formula>
    </cfRule>
  </conditionalFormatting>
  <conditionalFormatting sqref="R1487:AC1488">
    <cfRule type="expression" dxfId="1164" priority="1161" stopIfTrue="1">
      <formula>LEFT($G1487,1)="x"</formula>
    </cfRule>
    <cfRule type="expression" dxfId="1163" priority="1162">
      <formula>$G1487+$J1487=1</formula>
    </cfRule>
    <cfRule type="expression" dxfId="1162" priority="1163" stopIfTrue="1">
      <formula>OR(LEFT($J1487,1)="E",LEFT($E1487,1)="x")</formula>
    </cfRule>
    <cfRule type="expression" dxfId="1161" priority="1164" stopIfTrue="1">
      <formula>LEFT(#REF!,1) &lt;"A"</formula>
    </cfRule>
    <cfRule type="expression" dxfId="1160" priority="1165" stopIfTrue="1">
      <formula>LEFT($G1487,1)="x"</formula>
    </cfRule>
  </conditionalFormatting>
  <conditionalFormatting sqref="R1482:AC1483">
    <cfRule type="expression" dxfId="1159" priority="1156" stopIfTrue="1">
      <formula>LEFT($G1482,1)="x"</formula>
    </cfRule>
    <cfRule type="expression" dxfId="1158" priority="1157">
      <formula>$G1482+$J1482=1</formula>
    </cfRule>
    <cfRule type="expression" dxfId="1157" priority="1158" stopIfTrue="1">
      <formula>OR(LEFT($J1482,1)="E",LEFT($E1482,1)="x")</formula>
    </cfRule>
    <cfRule type="expression" dxfId="1156" priority="1159" stopIfTrue="1">
      <formula>LEFT(#REF!,1) &lt;"A"</formula>
    </cfRule>
    <cfRule type="expression" dxfId="1155" priority="1160" stopIfTrue="1">
      <formula>LEFT($G1482,1)="x"</formula>
    </cfRule>
  </conditionalFormatting>
  <conditionalFormatting sqref="R1468:AC1478">
    <cfRule type="expression" dxfId="1154" priority="1151" stopIfTrue="1">
      <formula>LEFT($G1468,1)="x"</formula>
    </cfRule>
    <cfRule type="expression" dxfId="1153" priority="1152">
      <formula>$G1468+$J1468=1</formula>
    </cfRule>
    <cfRule type="expression" dxfId="1152" priority="1153" stopIfTrue="1">
      <formula>OR(LEFT($J1468,1)="E",LEFT($E1468,1)="x")</formula>
    </cfRule>
    <cfRule type="expression" dxfId="1151" priority="1154" stopIfTrue="1">
      <formula>LEFT(#REF!,1) &lt;"A"</formula>
    </cfRule>
    <cfRule type="expression" dxfId="1150" priority="1155" stopIfTrue="1">
      <formula>LEFT($G1468,1)="x"</formula>
    </cfRule>
  </conditionalFormatting>
  <conditionalFormatting sqref="R1463:AC1464">
    <cfRule type="expression" dxfId="1149" priority="1146" stopIfTrue="1">
      <formula>LEFT($G1463,1)="x"</formula>
    </cfRule>
    <cfRule type="expression" dxfId="1148" priority="1147">
      <formula>$G1463+$J1463=1</formula>
    </cfRule>
    <cfRule type="expression" dxfId="1147" priority="1148" stopIfTrue="1">
      <formula>OR(LEFT($J1463,1)="E",LEFT($E1463,1)="x")</formula>
    </cfRule>
    <cfRule type="expression" dxfId="1146" priority="1149" stopIfTrue="1">
      <formula>LEFT(#REF!,1) &lt;"A"</formula>
    </cfRule>
    <cfRule type="expression" dxfId="1145" priority="1150" stopIfTrue="1">
      <formula>LEFT($G1463,1)="x"</formula>
    </cfRule>
  </conditionalFormatting>
  <conditionalFormatting sqref="R1456:AC1456">
    <cfRule type="expression" dxfId="1144" priority="1141" stopIfTrue="1">
      <formula>LEFT($G1456,1)="x"</formula>
    </cfRule>
    <cfRule type="expression" dxfId="1143" priority="1142">
      <formula>$G1456+$J1456=1</formula>
    </cfRule>
    <cfRule type="expression" dxfId="1142" priority="1143" stopIfTrue="1">
      <formula>OR(LEFT($J1456,1)="E",LEFT($E1456,1)="x")</formula>
    </cfRule>
    <cfRule type="expression" dxfId="1141" priority="1144" stopIfTrue="1">
      <formula>LEFT(#REF!,1) &lt;"A"</formula>
    </cfRule>
    <cfRule type="expression" dxfId="1140" priority="1145" stopIfTrue="1">
      <formula>LEFT($G1456,1)="x"</formula>
    </cfRule>
  </conditionalFormatting>
  <conditionalFormatting sqref="R1450:AC1452">
    <cfRule type="expression" dxfId="1139" priority="1136" stopIfTrue="1">
      <formula>LEFT($G1450,1)="x"</formula>
    </cfRule>
    <cfRule type="expression" dxfId="1138" priority="1137">
      <formula>$G1450+$J1450=1</formula>
    </cfRule>
    <cfRule type="expression" dxfId="1137" priority="1138" stopIfTrue="1">
      <formula>OR(LEFT($J1450,1)="E",LEFT($E1450,1)="x")</formula>
    </cfRule>
    <cfRule type="expression" dxfId="1136" priority="1139" stopIfTrue="1">
      <formula>LEFT(#REF!,1) &lt;"A"</formula>
    </cfRule>
    <cfRule type="expression" dxfId="1135" priority="1140" stopIfTrue="1">
      <formula>LEFT($G1450,1)="x"</formula>
    </cfRule>
  </conditionalFormatting>
  <conditionalFormatting sqref="R1446:AC1446">
    <cfRule type="expression" dxfId="1134" priority="1131" stopIfTrue="1">
      <formula>LEFT($G1446,1)="x"</formula>
    </cfRule>
    <cfRule type="expression" dxfId="1133" priority="1132">
      <formula>$G1446+$J1446=1</formula>
    </cfRule>
    <cfRule type="expression" dxfId="1132" priority="1133" stopIfTrue="1">
      <formula>OR(LEFT($J1446,1)="E",LEFT($E1446,1)="x")</formula>
    </cfRule>
    <cfRule type="expression" dxfId="1131" priority="1134" stopIfTrue="1">
      <formula>LEFT(#REF!,1) &lt;"A"</formula>
    </cfRule>
    <cfRule type="expression" dxfId="1130" priority="1135" stopIfTrue="1">
      <formula>LEFT($G1446,1)="x"</formula>
    </cfRule>
  </conditionalFormatting>
  <conditionalFormatting sqref="R1439:AC1442">
    <cfRule type="expression" dxfId="1129" priority="1126" stopIfTrue="1">
      <formula>LEFT($G1439,1)="x"</formula>
    </cfRule>
    <cfRule type="expression" dxfId="1128" priority="1127">
      <formula>$G1439+$J1439=1</formula>
    </cfRule>
    <cfRule type="expression" dxfId="1127" priority="1128" stopIfTrue="1">
      <formula>OR(LEFT($J1439,1)="E",LEFT($E1439,1)="x")</formula>
    </cfRule>
    <cfRule type="expression" dxfId="1126" priority="1129" stopIfTrue="1">
      <formula>LEFT(#REF!,1) &lt;"A"</formula>
    </cfRule>
    <cfRule type="expression" dxfId="1125" priority="1130" stopIfTrue="1">
      <formula>LEFT($G1439,1)="x"</formula>
    </cfRule>
  </conditionalFormatting>
  <conditionalFormatting sqref="R1398:AC1399 R1433:AC1433 R1428:AC1430 R1423:AC1425 R1409:AC1411 R1401:AC1406">
    <cfRule type="expression" dxfId="1124" priority="1121" stopIfTrue="1">
      <formula>LEFT($G1398,1)="x"</formula>
    </cfRule>
    <cfRule type="expression" dxfId="1123" priority="1122">
      <formula>$G1398+$J1398=1</formula>
    </cfRule>
    <cfRule type="expression" dxfId="1122" priority="1123" stopIfTrue="1">
      <formula>OR(LEFT($J1398,1)="E",LEFT($E1398,1)="x")</formula>
    </cfRule>
    <cfRule type="expression" dxfId="1121" priority="1124" stopIfTrue="1">
      <formula>LEFT(#REF!,1) &lt;"A"</formula>
    </cfRule>
    <cfRule type="expression" dxfId="1120" priority="1125" stopIfTrue="1">
      <formula>LEFT($G1398,1)="x"</formula>
    </cfRule>
  </conditionalFormatting>
  <conditionalFormatting sqref="R1431:AC1432">
    <cfRule type="expression" dxfId="1119" priority="1116" stopIfTrue="1">
      <formula>LEFT($G1431,1)="x"</formula>
    </cfRule>
    <cfRule type="expression" dxfId="1118" priority="1117">
      <formula>$G1431+$J1431=1</formula>
    </cfRule>
    <cfRule type="expression" dxfId="1117" priority="1118" stopIfTrue="1">
      <formula>OR(LEFT($J1431,1)="E",LEFT($E1431,1)="x")</formula>
    </cfRule>
    <cfRule type="expression" dxfId="1116" priority="1119" stopIfTrue="1">
      <formula>LEFT(#REF!,1) &lt;"A"</formula>
    </cfRule>
    <cfRule type="expression" dxfId="1115" priority="1120" stopIfTrue="1">
      <formula>LEFT($G1431,1)="x"</formula>
    </cfRule>
  </conditionalFormatting>
  <conditionalFormatting sqref="R1426:AC1427">
    <cfRule type="expression" dxfId="1114" priority="1111" stopIfTrue="1">
      <formula>LEFT($G1426,1)="x"</formula>
    </cfRule>
    <cfRule type="expression" dxfId="1113" priority="1112">
      <formula>$G1426+$J1426=1</formula>
    </cfRule>
    <cfRule type="expression" dxfId="1112" priority="1113" stopIfTrue="1">
      <formula>OR(LEFT($J1426,1)="E",LEFT($E1426,1)="x")</formula>
    </cfRule>
    <cfRule type="expression" dxfId="1111" priority="1114" stopIfTrue="1">
      <formula>LEFT(#REF!,1) &lt;"A"</formula>
    </cfRule>
    <cfRule type="expression" dxfId="1110" priority="1115" stopIfTrue="1">
      <formula>LEFT($G1426,1)="x"</formula>
    </cfRule>
  </conditionalFormatting>
  <conditionalFormatting sqref="R1412:AC1422">
    <cfRule type="expression" dxfId="1109" priority="1106" stopIfTrue="1">
      <formula>LEFT($G1412,1)="x"</formula>
    </cfRule>
    <cfRule type="expression" dxfId="1108" priority="1107">
      <formula>$G1412+$J1412=1</formula>
    </cfRule>
    <cfRule type="expression" dxfId="1107" priority="1108" stopIfTrue="1">
      <formula>OR(LEFT($J1412,1)="E",LEFT($E1412,1)="x")</formula>
    </cfRule>
    <cfRule type="expression" dxfId="1106" priority="1109" stopIfTrue="1">
      <formula>LEFT(#REF!,1) &lt;"A"</formula>
    </cfRule>
    <cfRule type="expression" dxfId="1105" priority="1110" stopIfTrue="1">
      <formula>LEFT($G1412,1)="x"</formula>
    </cfRule>
  </conditionalFormatting>
  <conditionalFormatting sqref="R1407:AC1408">
    <cfRule type="expression" dxfId="1104" priority="1101" stopIfTrue="1">
      <formula>LEFT($G1407,1)="x"</formula>
    </cfRule>
    <cfRule type="expression" dxfId="1103" priority="1102">
      <formula>$G1407+$J1407=1</formula>
    </cfRule>
    <cfRule type="expression" dxfId="1102" priority="1103" stopIfTrue="1">
      <formula>OR(LEFT($J1407,1)="E",LEFT($E1407,1)="x")</formula>
    </cfRule>
    <cfRule type="expression" dxfId="1101" priority="1104" stopIfTrue="1">
      <formula>LEFT(#REF!,1) &lt;"A"</formula>
    </cfRule>
    <cfRule type="expression" dxfId="1100" priority="1105" stopIfTrue="1">
      <formula>LEFT($G1407,1)="x"</formula>
    </cfRule>
  </conditionalFormatting>
  <conditionalFormatting sqref="R1400:AC1400">
    <cfRule type="expression" dxfId="1099" priority="1096" stopIfTrue="1">
      <formula>LEFT($G1400,1)="x"</formula>
    </cfRule>
    <cfRule type="expression" dxfId="1098" priority="1097">
      <formula>$G1400+$J1400=1</formula>
    </cfRule>
    <cfRule type="expression" dxfId="1097" priority="1098" stopIfTrue="1">
      <formula>OR(LEFT($J1400,1)="E",LEFT($E1400,1)="x")</formula>
    </cfRule>
    <cfRule type="expression" dxfId="1096" priority="1099" stopIfTrue="1">
      <formula>LEFT(#REF!,1) &lt;"A"</formula>
    </cfRule>
    <cfRule type="expression" dxfId="1095" priority="1100" stopIfTrue="1">
      <formula>LEFT($G1400,1)="x"</formula>
    </cfRule>
  </conditionalFormatting>
  <conditionalFormatting sqref="R1394:AC1396">
    <cfRule type="expression" dxfId="1094" priority="1091" stopIfTrue="1">
      <formula>LEFT($G1394,1)="x"</formula>
    </cfRule>
    <cfRule type="expression" dxfId="1093" priority="1092">
      <formula>$G1394+$J1394=1</formula>
    </cfRule>
    <cfRule type="expression" dxfId="1092" priority="1093" stopIfTrue="1">
      <formula>OR(LEFT($J1394,1)="E",LEFT($E1394,1)="x")</formula>
    </cfRule>
    <cfRule type="expression" dxfId="1091" priority="1094" stopIfTrue="1">
      <formula>LEFT(#REF!,1) &lt;"A"</formula>
    </cfRule>
    <cfRule type="expression" dxfId="1090" priority="1095" stopIfTrue="1">
      <formula>LEFT($G1394,1)="x"</formula>
    </cfRule>
  </conditionalFormatting>
  <conditionalFormatting sqref="R1390:AC1390">
    <cfRule type="expression" dxfId="1089" priority="1086" stopIfTrue="1">
      <formula>LEFT($G1390,1)="x"</formula>
    </cfRule>
    <cfRule type="expression" dxfId="1088" priority="1087">
      <formula>$G1390+$J1390=1</formula>
    </cfRule>
    <cfRule type="expression" dxfId="1087" priority="1088" stopIfTrue="1">
      <formula>OR(LEFT($J1390,1)="E",LEFT($E1390,1)="x")</formula>
    </cfRule>
    <cfRule type="expression" dxfId="1086" priority="1089" stopIfTrue="1">
      <formula>LEFT(#REF!,1) &lt;"A"</formula>
    </cfRule>
    <cfRule type="expression" dxfId="1085" priority="1090" stopIfTrue="1">
      <formula>LEFT($G1390,1)="x"</formula>
    </cfRule>
  </conditionalFormatting>
  <conditionalFormatting sqref="R1383:AC1386">
    <cfRule type="expression" dxfId="1084" priority="1081" stopIfTrue="1">
      <formula>LEFT($G1383,1)="x"</formula>
    </cfRule>
    <cfRule type="expression" dxfId="1083" priority="1082">
      <formula>$G1383+$J1383=1</formula>
    </cfRule>
    <cfRule type="expression" dxfId="1082" priority="1083" stopIfTrue="1">
      <formula>OR(LEFT($J1383,1)="E",LEFT($E1383,1)="x")</formula>
    </cfRule>
    <cfRule type="expression" dxfId="1081" priority="1084" stopIfTrue="1">
      <formula>LEFT(#REF!,1) &lt;"A"</formula>
    </cfRule>
    <cfRule type="expression" dxfId="1080" priority="1085" stopIfTrue="1">
      <formula>LEFT($G1383,1)="x"</formula>
    </cfRule>
  </conditionalFormatting>
  <conditionalFormatting sqref="R1342:AC1343 R1377:AC1377 R1372:AC1374 R1367:AC1369 R1353:AC1355 R1345:AC1350">
    <cfRule type="expression" dxfId="1079" priority="1076" stopIfTrue="1">
      <formula>LEFT($G1342,1)="x"</formula>
    </cfRule>
    <cfRule type="expression" dxfId="1078" priority="1077">
      <formula>$G1342+$J1342=1</formula>
    </cfRule>
    <cfRule type="expression" dxfId="1077" priority="1078" stopIfTrue="1">
      <formula>OR(LEFT($J1342,1)="E",LEFT($E1342,1)="x")</formula>
    </cfRule>
    <cfRule type="expression" dxfId="1076" priority="1079" stopIfTrue="1">
      <formula>LEFT(#REF!,1) &lt;"A"</formula>
    </cfRule>
    <cfRule type="expression" dxfId="1075" priority="1080" stopIfTrue="1">
      <formula>LEFT($G1342,1)="x"</formula>
    </cfRule>
  </conditionalFormatting>
  <conditionalFormatting sqref="R1375:AC1376">
    <cfRule type="expression" dxfId="1074" priority="1071" stopIfTrue="1">
      <formula>LEFT($G1375,1)="x"</formula>
    </cfRule>
    <cfRule type="expression" dxfId="1073" priority="1072">
      <formula>$G1375+$J1375=1</formula>
    </cfRule>
    <cfRule type="expression" dxfId="1072" priority="1073" stopIfTrue="1">
      <formula>OR(LEFT($J1375,1)="E",LEFT($E1375,1)="x")</formula>
    </cfRule>
    <cfRule type="expression" dxfId="1071" priority="1074" stopIfTrue="1">
      <formula>LEFT(#REF!,1) &lt;"A"</formula>
    </cfRule>
    <cfRule type="expression" dxfId="1070" priority="1075" stopIfTrue="1">
      <formula>LEFT($G1375,1)="x"</formula>
    </cfRule>
  </conditionalFormatting>
  <conditionalFormatting sqref="R1370:AC1371">
    <cfRule type="expression" dxfId="1069" priority="1066" stopIfTrue="1">
      <formula>LEFT($G1370,1)="x"</formula>
    </cfRule>
    <cfRule type="expression" dxfId="1068" priority="1067">
      <formula>$G1370+$J1370=1</formula>
    </cfRule>
    <cfRule type="expression" dxfId="1067" priority="1068" stopIfTrue="1">
      <formula>OR(LEFT($J1370,1)="E",LEFT($E1370,1)="x")</formula>
    </cfRule>
    <cfRule type="expression" dxfId="1066" priority="1069" stopIfTrue="1">
      <formula>LEFT(#REF!,1) &lt;"A"</formula>
    </cfRule>
    <cfRule type="expression" dxfId="1065" priority="1070" stopIfTrue="1">
      <formula>LEFT($G1370,1)="x"</formula>
    </cfRule>
  </conditionalFormatting>
  <conditionalFormatting sqref="R1356:AC1366">
    <cfRule type="expression" dxfId="1064" priority="1061" stopIfTrue="1">
      <formula>LEFT($G1356,1)="x"</formula>
    </cfRule>
    <cfRule type="expression" dxfId="1063" priority="1062">
      <formula>$G1356+$J1356=1</formula>
    </cfRule>
    <cfRule type="expression" dxfId="1062" priority="1063" stopIfTrue="1">
      <formula>OR(LEFT($J1356,1)="E",LEFT($E1356,1)="x")</formula>
    </cfRule>
    <cfRule type="expression" dxfId="1061" priority="1064" stopIfTrue="1">
      <formula>LEFT(#REF!,1) &lt;"A"</formula>
    </cfRule>
    <cfRule type="expression" dxfId="1060" priority="1065" stopIfTrue="1">
      <formula>LEFT($G1356,1)="x"</formula>
    </cfRule>
  </conditionalFormatting>
  <conditionalFormatting sqref="R1351:AC1352">
    <cfRule type="expression" dxfId="1059" priority="1056" stopIfTrue="1">
      <formula>LEFT($G1351,1)="x"</formula>
    </cfRule>
    <cfRule type="expression" dxfId="1058" priority="1057">
      <formula>$G1351+$J1351=1</formula>
    </cfRule>
    <cfRule type="expression" dxfId="1057" priority="1058" stopIfTrue="1">
      <formula>OR(LEFT($J1351,1)="E",LEFT($E1351,1)="x")</formula>
    </cfRule>
    <cfRule type="expression" dxfId="1056" priority="1059" stopIfTrue="1">
      <formula>LEFT(#REF!,1) &lt;"A"</formula>
    </cfRule>
    <cfRule type="expression" dxfId="1055" priority="1060" stopIfTrue="1">
      <formula>LEFT($G1351,1)="x"</formula>
    </cfRule>
  </conditionalFormatting>
  <conditionalFormatting sqref="R1344:AC1344">
    <cfRule type="expression" dxfId="1054" priority="1051" stopIfTrue="1">
      <formula>LEFT($G1344,1)="x"</formula>
    </cfRule>
    <cfRule type="expression" dxfId="1053" priority="1052">
      <formula>$G1344+$J1344=1</formula>
    </cfRule>
    <cfRule type="expression" dxfId="1052" priority="1053" stopIfTrue="1">
      <formula>OR(LEFT($J1344,1)="E",LEFT($E1344,1)="x")</formula>
    </cfRule>
    <cfRule type="expression" dxfId="1051" priority="1054" stopIfTrue="1">
      <formula>LEFT(#REF!,1) &lt;"A"</formula>
    </cfRule>
    <cfRule type="expression" dxfId="1050" priority="1055" stopIfTrue="1">
      <formula>LEFT($G1344,1)="x"</formula>
    </cfRule>
  </conditionalFormatting>
  <conditionalFormatting sqref="R1338:AC1340">
    <cfRule type="expression" dxfId="1049" priority="1046" stopIfTrue="1">
      <formula>LEFT($G1338,1)="x"</formula>
    </cfRule>
    <cfRule type="expression" dxfId="1048" priority="1047">
      <formula>$G1338+$J1338=1</formula>
    </cfRule>
    <cfRule type="expression" dxfId="1047" priority="1048" stopIfTrue="1">
      <formula>OR(LEFT($J1338,1)="E",LEFT($E1338,1)="x")</formula>
    </cfRule>
    <cfRule type="expression" dxfId="1046" priority="1049" stopIfTrue="1">
      <formula>LEFT(#REF!,1) &lt;"A"</formula>
    </cfRule>
    <cfRule type="expression" dxfId="1045" priority="1050" stopIfTrue="1">
      <formula>LEFT($G1338,1)="x"</formula>
    </cfRule>
  </conditionalFormatting>
  <conditionalFormatting sqref="R1334:AC1334">
    <cfRule type="expression" dxfId="1044" priority="1041" stopIfTrue="1">
      <formula>LEFT($G1334,1)="x"</formula>
    </cfRule>
    <cfRule type="expression" dxfId="1043" priority="1042">
      <formula>$G1334+$J1334=1</formula>
    </cfRule>
    <cfRule type="expression" dxfId="1042" priority="1043" stopIfTrue="1">
      <formula>OR(LEFT($J1334,1)="E",LEFT($E1334,1)="x")</formula>
    </cfRule>
    <cfRule type="expression" dxfId="1041" priority="1044" stopIfTrue="1">
      <formula>LEFT(#REF!,1) &lt;"A"</formula>
    </cfRule>
    <cfRule type="expression" dxfId="1040" priority="1045" stopIfTrue="1">
      <formula>LEFT($G1334,1)="x"</formula>
    </cfRule>
  </conditionalFormatting>
  <conditionalFormatting sqref="R1327:AC1330">
    <cfRule type="expression" dxfId="1039" priority="1036" stopIfTrue="1">
      <formula>LEFT($G1327,1)="x"</formula>
    </cfRule>
    <cfRule type="expression" dxfId="1038" priority="1037">
      <formula>$G1327+$J1327=1</formula>
    </cfRule>
    <cfRule type="expression" dxfId="1037" priority="1038" stopIfTrue="1">
      <formula>OR(LEFT($J1327,1)="E",LEFT($E1327,1)="x")</formula>
    </cfRule>
    <cfRule type="expression" dxfId="1036" priority="1039" stopIfTrue="1">
      <formula>LEFT(#REF!,1) &lt;"A"</formula>
    </cfRule>
    <cfRule type="expression" dxfId="1035" priority="1040" stopIfTrue="1">
      <formula>LEFT($G1327,1)="x"</formula>
    </cfRule>
  </conditionalFormatting>
  <conditionalFormatting sqref="R1286:AC1287 R1321:AC1321 R1316:AC1318 R1311:AC1313 R1297:AC1299 R1289:AC1294">
    <cfRule type="expression" dxfId="1034" priority="1031" stopIfTrue="1">
      <formula>LEFT($G1286,1)="x"</formula>
    </cfRule>
    <cfRule type="expression" dxfId="1033" priority="1032">
      <formula>$G1286+$J1286=1</formula>
    </cfRule>
    <cfRule type="expression" dxfId="1032" priority="1033" stopIfTrue="1">
      <formula>OR(LEFT($J1286,1)="E",LEFT($E1286,1)="x")</formula>
    </cfRule>
    <cfRule type="expression" dxfId="1031" priority="1034" stopIfTrue="1">
      <formula>LEFT(#REF!,1) &lt;"A"</formula>
    </cfRule>
    <cfRule type="expression" dxfId="1030" priority="1035" stopIfTrue="1">
      <formula>LEFT($G1286,1)="x"</formula>
    </cfRule>
  </conditionalFormatting>
  <conditionalFormatting sqref="R1319:AC1320">
    <cfRule type="expression" dxfId="1029" priority="1026" stopIfTrue="1">
      <formula>LEFT($G1319,1)="x"</formula>
    </cfRule>
    <cfRule type="expression" dxfId="1028" priority="1027">
      <formula>$G1319+$J1319=1</formula>
    </cfRule>
    <cfRule type="expression" dxfId="1027" priority="1028" stopIfTrue="1">
      <formula>OR(LEFT($J1319,1)="E",LEFT($E1319,1)="x")</formula>
    </cfRule>
    <cfRule type="expression" dxfId="1026" priority="1029" stopIfTrue="1">
      <formula>LEFT(#REF!,1) &lt;"A"</formula>
    </cfRule>
    <cfRule type="expression" dxfId="1025" priority="1030" stopIfTrue="1">
      <formula>LEFT($G1319,1)="x"</formula>
    </cfRule>
  </conditionalFormatting>
  <conditionalFormatting sqref="R1314:AC1315">
    <cfRule type="expression" dxfId="1024" priority="1021" stopIfTrue="1">
      <formula>LEFT($G1314,1)="x"</formula>
    </cfRule>
    <cfRule type="expression" dxfId="1023" priority="1022">
      <formula>$G1314+$J1314=1</formula>
    </cfRule>
    <cfRule type="expression" dxfId="1022" priority="1023" stopIfTrue="1">
      <formula>OR(LEFT($J1314,1)="E",LEFT($E1314,1)="x")</formula>
    </cfRule>
    <cfRule type="expression" dxfId="1021" priority="1024" stopIfTrue="1">
      <formula>LEFT(#REF!,1) &lt;"A"</formula>
    </cfRule>
    <cfRule type="expression" dxfId="1020" priority="1025" stopIfTrue="1">
      <formula>LEFT($G1314,1)="x"</formula>
    </cfRule>
  </conditionalFormatting>
  <conditionalFormatting sqref="R1300:AC1310">
    <cfRule type="expression" dxfId="1019" priority="1016" stopIfTrue="1">
      <formula>LEFT($G1300,1)="x"</formula>
    </cfRule>
    <cfRule type="expression" dxfId="1018" priority="1017">
      <formula>$G1300+$J1300=1</formula>
    </cfRule>
    <cfRule type="expression" dxfId="1017" priority="1018" stopIfTrue="1">
      <formula>OR(LEFT($J1300,1)="E",LEFT($E1300,1)="x")</formula>
    </cfRule>
    <cfRule type="expression" dxfId="1016" priority="1019" stopIfTrue="1">
      <formula>LEFT(#REF!,1) &lt;"A"</formula>
    </cfRule>
    <cfRule type="expression" dxfId="1015" priority="1020" stopIfTrue="1">
      <formula>LEFT($G1300,1)="x"</formula>
    </cfRule>
  </conditionalFormatting>
  <conditionalFormatting sqref="R1295:AC1296">
    <cfRule type="expression" dxfId="1014" priority="1011" stopIfTrue="1">
      <formula>LEFT($G1295,1)="x"</formula>
    </cfRule>
    <cfRule type="expression" dxfId="1013" priority="1012">
      <formula>$G1295+$J1295=1</formula>
    </cfRule>
    <cfRule type="expression" dxfId="1012" priority="1013" stopIfTrue="1">
      <formula>OR(LEFT($J1295,1)="E",LEFT($E1295,1)="x")</formula>
    </cfRule>
    <cfRule type="expression" dxfId="1011" priority="1014" stopIfTrue="1">
      <formula>LEFT(#REF!,1) &lt;"A"</formula>
    </cfRule>
    <cfRule type="expression" dxfId="1010" priority="1015" stopIfTrue="1">
      <formula>LEFT($G1295,1)="x"</formula>
    </cfRule>
  </conditionalFormatting>
  <conditionalFormatting sqref="R1288:AC1288">
    <cfRule type="expression" dxfId="1009" priority="1006" stopIfTrue="1">
      <formula>LEFT($G1288,1)="x"</formula>
    </cfRule>
    <cfRule type="expression" dxfId="1008" priority="1007">
      <formula>$G1288+$J1288=1</formula>
    </cfRule>
    <cfRule type="expression" dxfId="1007" priority="1008" stopIfTrue="1">
      <formula>OR(LEFT($J1288,1)="E",LEFT($E1288,1)="x")</formula>
    </cfRule>
    <cfRule type="expression" dxfId="1006" priority="1009" stopIfTrue="1">
      <formula>LEFT(#REF!,1) &lt;"A"</formula>
    </cfRule>
    <cfRule type="expression" dxfId="1005" priority="1010" stopIfTrue="1">
      <formula>LEFT($G1288,1)="x"</formula>
    </cfRule>
  </conditionalFormatting>
  <conditionalFormatting sqref="R1282:AC1284">
    <cfRule type="expression" dxfId="1004" priority="1001" stopIfTrue="1">
      <formula>LEFT($G1282,1)="x"</formula>
    </cfRule>
    <cfRule type="expression" dxfId="1003" priority="1002">
      <formula>$G1282+$J1282=1</formula>
    </cfRule>
    <cfRule type="expression" dxfId="1002" priority="1003" stopIfTrue="1">
      <formula>OR(LEFT($J1282,1)="E",LEFT($E1282,1)="x")</formula>
    </cfRule>
    <cfRule type="expression" dxfId="1001" priority="1004" stopIfTrue="1">
      <formula>LEFT(#REF!,1) &lt;"A"</formula>
    </cfRule>
    <cfRule type="expression" dxfId="1000" priority="1005" stopIfTrue="1">
      <formula>LEFT($G1282,1)="x"</formula>
    </cfRule>
  </conditionalFormatting>
  <conditionalFormatting sqref="R1278:AC1278">
    <cfRule type="expression" dxfId="999" priority="996" stopIfTrue="1">
      <formula>LEFT($G1278,1)="x"</formula>
    </cfRule>
    <cfRule type="expression" dxfId="998" priority="997">
      <formula>$G1278+$J1278=1</formula>
    </cfRule>
    <cfRule type="expression" dxfId="997" priority="998" stopIfTrue="1">
      <formula>OR(LEFT($J1278,1)="E",LEFT($E1278,1)="x")</formula>
    </cfRule>
    <cfRule type="expression" dxfId="996" priority="999" stopIfTrue="1">
      <formula>LEFT(#REF!,1) &lt;"A"</formula>
    </cfRule>
    <cfRule type="expression" dxfId="995" priority="1000" stopIfTrue="1">
      <formula>LEFT($G1278,1)="x"</formula>
    </cfRule>
  </conditionalFormatting>
  <conditionalFormatting sqref="R1271:AC1274">
    <cfRule type="expression" dxfId="994" priority="991" stopIfTrue="1">
      <formula>LEFT($G1271,1)="x"</formula>
    </cfRule>
    <cfRule type="expression" dxfId="993" priority="992">
      <formula>$G1271+$J1271=1</formula>
    </cfRule>
    <cfRule type="expression" dxfId="992" priority="993" stopIfTrue="1">
      <formula>OR(LEFT($J1271,1)="E",LEFT($E1271,1)="x")</formula>
    </cfRule>
    <cfRule type="expression" dxfId="991" priority="994" stopIfTrue="1">
      <formula>LEFT(#REF!,1) &lt;"A"</formula>
    </cfRule>
    <cfRule type="expression" dxfId="990" priority="995" stopIfTrue="1">
      <formula>LEFT($G1271,1)="x"</formula>
    </cfRule>
  </conditionalFormatting>
  <conditionalFormatting sqref="R1230:AC1231 R1265:AC1265 R1260:AC1262 R1255:AC1257 R1241:AC1243 R1233:AC1238">
    <cfRule type="expression" dxfId="989" priority="986" stopIfTrue="1">
      <formula>LEFT($G1230,1)="x"</formula>
    </cfRule>
    <cfRule type="expression" dxfId="988" priority="987">
      <formula>$G1230+$J1230=1</formula>
    </cfRule>
    <cfRule type="expression" dxfId="987" priority="988" stopIfTrue="1">
      <formula>OR(LEFT($J1230,1)="E",LEFT($E1230,1)="x")</formula>
    </cfRule>
    <cfRule type="expression" dxfId="986" priority="989" stopIfTrue="1">
      <formula>LEFT(#REF!,1) &lt;"A"</formula>
    </cfRule>
    <cfRule type="expression" dxfId="985" priority="990" stopIfTrue="1">
      <formula>LEFT($G1230,1)="x"</formula>
    </cfRule>
  </conditionalFormatting>
  <conditionalFormatting sqref="R1263:AC1264">
    <cfRule type="expression" dxfId="984" priority="981" stopIfTrue="1">
      <formula>LEFT($G1263,1)="x"</formula>
    </cfRule>
    <cfRule type="expression" dxfId="983" priority="982">
      <formula>$G1263+$J1263=1</formula>
    </cfRule>
    <cfRule type="expression" dxfId="982" priority="983" stopIfTrue="1">
      <formula>OR(LEFT($J1263,1)="E",LEFT($E1263,1)="x")</formula>
    </cfRule>
    <cfRule type="expression" dxfId="981" priority="984" stopIfTrue="1">
      <formula>LEFT(#REF!,1) &lt;"A"</formula>
    </cfRule>
    <cfRule type="expression" dxfId="980" priority="985" stopIfTrue="1">
      <formula>LEFT($G1263,1)="x"</formula>
    </cfRule>
  </conditionalFormatting>
  <conditionalFormatting sqref="R1258:AC1259">
    <cfRule type="expression" dxfId="979" priority="976" stopIfTrue="1">
      <formula>LEFT($G1258,1)="x"</formula>
    </cfRule>
    <cfRule type="expression" dxfId="978" priority="977">
      <formula>$G1258+$J1258=1</formula>
    </cfRule>
    <cfRule type="expression" dxfId="977" priority="978" stopIfTrue="1">
      <formula>OR(LEFT($J1258,1)="E",LEFT($E1258,1)="x")</formula>
    </cfRule>
    <cfRule type="expression" dxfId="976" priority="979" stopIfTrue="1">
      <formula>LEFT(#REF!,1) &lt;"A"</formula>
    </cfRule>
    <cfRule type="expression" dxfId="975" priority="980" stopIfTrue="1">
      <formula>LEFT($G1258,1)="x"</formula>
    </cfRule>
  </conditionalFormatting>
  <conditionalFormatting sqref="R1244:AC1254">
    <cfRule type="expression" dxfId="974" priority="971" stopIfTrue="1">
      <formula>LEFT($G1244,1)="x"</formula>
    </cfRule>
    <cfRule type="expression" dxfId="973" priority="972">
      <formula>$G1244+$J1244=1</formula>
    </cfRule>
    <cfRule type="expression" dxfId="972" priority="973" stopIfTrue="1">
      <formula>OR(LEFT($J1244,1)="E",LEFT($E1244,1)="x")</formula>
    </cfRule>
    <cfRule type="expression" dxfId="971" priority="974" stopIfTrue="1">
      <formula>LEFT(#REF!,1) &lt;"A"</formula>
    </cfRule>
    <cfRule type="expression" dxfId="970" priority="975" stopIfTrue="1">
      <formula>LEFT($G1244,1)="x"</formula>
    </cfRule>
  </conditionalFormatting>
  <conditionalFormatting sqref="R1239:AC1240">
    <cfRule type="expression" dxfId="969" priority="966" stopIfTrue="1">
      <formula>LEFT($G1239,1)="x"</formula>
    </cfRule>
    <cfRule type="expression" dxfId="968" priority="967">
      <formula>$G1239+$J1239=1</formula>
    </cfRule>
    <cfRule type="expression" dxfId="967" priority="968" stopIfTrue="1">
      <formula>OR(LEFT($J1239,1)="E",LEFT($E1239,1)="x")</formula>
    </cfRule>
    <cfRule type="expression" dxfId="966" priority="969" stopIfTrue="1">
      <formula>LEFT(#REF!,1) &lt;"A"</formula>
    </cfRule>
    <cfRule type="expression" dxfId="965" priority="970" stopIfTrue="1">
      <formula>LEFT($G1239,1)="x"</formula>
    </cfRule>
  </conditionalFormatting>
  <conditionalFormatting sqref="R1232:AC1232">
    <cfRule type="expression" dxfId="964" priority="961" stopIfTrue="1">
      <formula>LEFT($G1232,1)="x"</formula>
    </cfRule>
    <cfRule type="expression" dxfId="963" priority="962">
      <formula>$G1232+$J1232=1</formula>
    </cfRule>
    <cfRule type="expression" dxfId="962" priority="963" stopIfTrue="1">
      <formula>OR(LEFT($J1232,1)="E",LEFT($E1232,1)="x")</formula>
    </cfRule>
    <cfRule type="expression" dxfId="961" priority="964" stopIfTrue="1">
      <formula>LEFT(#REF!,1) &lt;"A"</formula>
    </cfRule>
    <cfRule type="expression" dxfId="960" priority="965" stopIfTrue="1">
      <formula>LEFT($G1232,1)="x"</formula>
    </cfRule>
  </conditionalFormatting>
  <conditionalFormatting sqref="R1226:AC1228">
    <cfRule type="expression" dxfId="959" priority="956" stopIfTrue="1">
      <formula>LEFT($G1226,1)="x"</formula>
    </cfRule>
    <cfRule type="expression" dxfId="958" priority="957">
      <formula>$G1226+$J1226=1</formula>
    </cfRule>
    <cfRule type="expression" dxfId="957" priority="958" stopIfTrue="1">
      <formula>OR(LEFT($J1226,1)="E",LEFT($E1226,1)="x")</formula>
    </cfRule>
    <cfRule type="expression" dxfId="956" priority="959" stopIfTrue="1">
      <formula>LEFT(#REF!,1) &lt;"A"</formula>
    </cfRule>
    <cfRule type="expression" dxfId="955" priority="960" stopIfTrue="1">
      <formula>LEFT($G1226,1)="x"</formula>
    </cfRule>
  </conditionalFormatting>
  <conditionalFormatting sqref="R1222:AC1222">
    <cfRule type="expression" dxfId="954" priority="951" stopIfTrue="1">
      <formula>LEFT($G1222,1)="x"</formula>
    </cfRule>
    <cfRule type="expression" dxfId="953" priority="952">
      <formula>$G1222+$J1222=1</formula>
    </cfRule>
    <cfRule type="expression" dxfId="952" priority="953" stopIfTrue="1">
      <formula>OR(LEFT($J1222,1)="E",LEFT($E1222,1)="x")</formula>
    </cfRule>
    <cfRule type="expression" dxfId="951" priority="954" stopIfTrue="1">
      <formula>LEFT(#REF!,1) &lt;"A"</formula>
    </cfRule>
    <cfRule type="expression" dxfId="950" priority="955" stopIfTrue="1">
      <formula>LEFT($G1222,1)="x"</formula>
    </cfRule>
  </conditionalFormatting>
  <conditionalFormatting sqref="R1215:AC1218">
    <cfRule type="expression" dxfId="949" priority="946" stopIfTrue="1">
      <formula>LEFT($G1215,1)="x"</formula>
    </cfRule>
    <cfRule type="expression" dxfId="948" priority="947">
      <formula>$G1215+$J1215=1</formula>
    </cfRule>
    <cfRule type="expression" dxfId="947" priority="948" stopIfTrue="1">
      <formula>OR(LEFT($J1215,1)="E",LEFT($E1215,1)="x")</formula>
    </cfRule>
    <cfRule type="expression" dxfId="946" priority="949" stopIfTrue="1">
      <formula>LEFT(#REF!,1) &lt;"A"</formula>
    </cfRule>
    <cfRule type="expression" dxfId="945" priority="950" stopIfTrue="1">
      <formula>LEFT($G1215,1)="x"</formula>
    </cfRule>
  </conditionalFormatting>
  <conditionalFormatting sqref="R1174:AC1175 R1209:AC1209 R1204:AC1206 R1199:AC1201 R1185:AC1187 R1177:AC1182">
    <cfRule type="expression" dxfId="944" priority="941" stopIfTrue="1">
      <formula>LEFT($G1174,1)="x"</formula>
    </cfRule>
    <cfRule type="expression" dxfId="943" priority="942">
      <formula>$G1174+$J1174=1</formula>
    </cfRule>
    <cfRule type="expression" dxfId="942" priority="943" stopIfTrue="1">
      <formula>OR(LEFT($J1174,1)="E",LEFT($E1174,1)="x")</formula>
    </cfRule>
    <cfRule type="expression" dxfId="941" priority="944" stopIfTrue="1">
      <formula>LEFT(#REF!,1) &lt;"A"</formula>
    </cfRule>
    <cfRule type="expression" dxfId="940" priority="945" stopIfTrue="1">
      <formula>LEFT($G1174,1)="x"</formula>
    </cfRule>
  </conditionalFormatting>
  <conditionalFormatting sqref="R1207:AC1208">
    <cfRule type="expression" dxfId="939" priority="936" stopIfTrue="1">
      <formula>LEFT($G1207,1)="x"</formula>
    </cfRule>
    <cfRule type="expression" dxfId="938" priority="937">
      <formula>$G1207+$J1207=1</formula>
    </cfRule>
    <cfRule type="expression" dxfId="937" priority="938" stopIfTrue="1">
      <formula>OR(LEFT($J1207,1)="E",LEFT($E1207,1)="x")</formula>
    </cfRule>
    <cfRule type="expression" dxfId="936" priority="939" stopIfTrue="1">
      <formula>LEFT(#REF!,1) &lt;"A"</formula>
    </cfRule>
    <cfRule type="expression" dxfId="935" priority="940" stopIfTrue="1">
      <formula>LEFT($G1207,1)="x"</formula>
    </cfRule>
  </conditionalFormatting>
  <conditionalFormatting sqref="R1202:AC1203">
    <cfRule type="expression" dxfId="934" priority="931" stopIfTrue="1">
      <formula>LEFT($G1202,1)="x"</formula>
    </cfRule>
    <cfRule type="expression" dxfId="933" priority="932">
      <formula>$G1202+$J1202=1</formula>
    </cfRule>
    <cfRule type="expression" dxfId="932" priority="933" stopIfTrue="1">
      <formula>OR(LEFT($J1202,1)="E",LEFT($E1202,1)="x")</formula>
    </cfRule>
    <cfRule type="expression" dxfId="931" priority="934" stopIfTrue="1">
      <formula>LEFT(#REF!,1) &lt;"A"</formula>
    </cfRule>
    <cfRule type="expression" dxfId="930" priority="935" stopIfTrue="1">
      <formula>LEFT($G1202,1)="x"</formula>
    </cfRule>
  </conditionalFormatting>
  <conditionalFormatting sqref="R1188:AC1198">
    <cfRule type="expression" dxfId="929" priority="926" stopIfTrue="1">
      <formula>LEFT($G1188,1)="x"</formula>
    </cfRule>
    <cfRule type="expression" dxfId="928" priority="927">
      <formula>$G1188+$J1188=1</formula>
    </cfRule>
    <cfRule type="expression" dxfId="927" priority="928" stopIfTrue="1">
      <formula>OR(LEFT($J1188,1)="E",LEFT($E1188,1)="x")</formula>
    </cfRule>
    <cfRule type="expression" dxfId="926" priority="929" stopIfTrue="1">
      <formula>LEFT(#REF!,1) &lt;"A"</formula>
    </cfRule>
    <cfRule type="expression" dxfId="925" priority="930" stopIfTrue="1">
      <formula>LEFT($G1188,1)="x"</formula>
    </cfRule>
  </conditionalFormatting>
  <conditionalFormatting sqref="R1183:AC1184">
    <cfRule type="expression" dxfId="924" priority="921" stopIfTrue="1">
      <formula>LEFT($G1183,1)="x"</formula>
    </cfRule>
    <cfRule type="expression" dxfId="923" priority="922">
      <formula>$G1183+$J1183=1</formula>
    </cfRule>
    <cfRule type="expression" dxfId="922" priority="923" stopIfTrue="1">
      <formula>OR(LEFT($J1183,1)="E",LEFT($E1183,1)="x")</formula>
    </cfRule>
    <cfRule type="expression" dxfId="921" priority="924" stopIfTrue="1">
      <formula>LEFT(#REF!,1) &lt;"A"</formula>
    </cfRule>
    <cfRule type="expression" dxfId="920" priority="925" stopIfTrue="1">
      <formula>LEFT($G1183,1)="x"</formula>
    </cfRule>
  </conditionalFormatting>
  <conditionalFormatting sqref="R1176:AC1176">
    <cfRule type="expression" dxfId="919" priority="916" stopIfTrue="1">
      <formula>LEFT($G1176,1)="x"</formula>
    </cfRule>
    <cfRule type="expression" dxfId="918" priority="917">
      <formula>$G1176+$J1176=1</formula>
    </cfRule>
    <cfRule type="expression" dxfId="917" priority="918" stopIfTrue="1">
      <formula>OR(LEFT($J1176,1)="E",LEFT($E1176,1)="x")</formula>
    </cfRule>
    <cfRule type="expression" dxfId="916" priority="919" stopIfTrue="1">
      <formula>LEFT(#REF!,1) &lt;"A"</formula>
    </cfRule>
    <cfRule type="expression" dxfId="915" priority="920" stopIfTrue="1">
      <formula>LEFT($G1176,1)="x"</formula>
    </cfRule>
  </conditionalFormatting>
  <conditionalFormatting sqref="R1170:AC1172">
    <cfRule type="expression" dxfId="914" priority="911" stopIfTrue="1">
      <formula>LEFT($G1170,1)="x"</formula>
    </cfRule>
    <cfRule type="expression" dxfId="913" priority="912">
      <formula>$G1170+$J1170=1</formula>
    </cfRule>
    <cfRule type="expression" dxfId="912" priority="913" stopIfTrue="1">
      <formula>OR(LEFT($J1170,1)="E",LEFT($E1170,1)="x")</formula>
    </cfRule>
    <cfRule type="expression" dxfId="911" priority="914" stopIfTrue="1">
      <formula>LEFT(#REF!,1) &lt;"A"</formula>
    </cfRule>
    <cfRule type="expression" dxfId="910" priority="915" stopIfTrue="1">
      <formula>LEFT($G1170,1)="x"</formula>
    </cfRule>
  </conditionalFormatting>
  <conditionalFormatting sqref="R1166:AC1166">
    <cfRule type="expression" dxfId="909" priority="906" stopIfTrue="1">
      <formula>LEFT($G1166,1)="x"</formula>
    </cfRule>
    <cfRule type="expression" dxfId="908" priority="907">
      <formula>$G1166+$J1166=1</formula>
    </cfRule>
    <cfRule type="expression" dxfId="907" priority="908" stopIfTrue="1">
      <formula>OR(LEFT($J1166,1)="E",LEFT($E1166,1)="x")</formula>
    </cfRule>
    <cfRule type="expression" dxfId="906" priority="909" stopIfTrue="1">
      <formula>LEFT(#REF!,1) &lt;"A"</formula>
    </cfRule>
    <cfRule type="expression" dxfId="905" priority="910" stopIfTrue="1">
      <formula>LEFT($G1166,1)="x"</formula>
    </cfRule>
  </conditionalFormatting>
  <conditionalFormatting sqref="R1159:AC1162">
    <cfRule type="expression" dxfId="904" priority="901" stopIfTrue="1">
      <formula>LEFT($G1159,1)="x"</formula>
    </cfRule>
    <cfRule type="expression" dxfId="903" priority="902">
      <formula>$G1159+$J1159=1</formula>
    </cfRule>
    <cfRule type="expression" dxfId="902" priority="903" stopIfTrue="1">
      <formula>OR(LEFT($J1159,1)="E",LEFT($E1159,1)="x")</formula>
    </cfRule>
    <cfRule type="expression" dxfId="901" priority="904" stopIfTrue="1">
      <formula>LEFT(#REF!,1) &lt;"A"</formula>
    </cfRule>
    <cfRule type="expression" dxfId="900" priority="905" stopIfTrue="1">
      <formula>LEFT($G1159,1)="x"</formula>
    </cfRule>
  </conditionalFormatting>
  <conditionalFormatting sqref="R1118:AC1119 R1153:AC1153 R1148:AC1150 R1143:AC1145 R1129:AC1131 R1121:AC1126">
    <cfRule type="expression" dxfId="899" priority="896" stopIfTrue="1">
      <formula>LEFT($G1118,1)="x"</formula>
    </cfRule>
    <cfRule type="expression" dxfId="898" priority="897">
      <formula>$G1118+$J1118=1</formula>
    </cfRule>
    <cfRule type="expression" dxfId="897" priority="898" stopIfTrue="1">
      <formula>OR(LEFT($J1118,1)="E",LEFT($E1118,1)="x")</formula>
    </cfRule>
    <cfRule type="expression" dxfId="896" priority="899" stopIfTrue="1">
      <formula>LEFT(#REF!,1) &lt;"A"</formula>
    </cfRule>
    <cfRule type="expression" dxfId="895" priority="900" stopIfTrue="1">
      <formula>LEFT($G1118,1)="x"</formula>
    </cfRule>
  </conditionalFormatting>
  <conditionalFormatting sqref="R1151:AC1152">
    <cfRule type="expression" dxfId="894" priority="891" stopIfTrue="1">
      <formula>LEFT($G1151,1)="x"</formula>
    </cfRule>
    <cfRule type="expression" dxfId="893" priority="892">
      <formula>$G1151+$J1151=1</formula>
    </cfRule>
    <cfRule type="expression" dxfId="892" priority="893" stopIfTrue="1">
      <formula>OR(LEFT($J1151,1)="E",LEFT($E1151,1)="x")</formula>
    </cfRule>
    <cfRule type="expression" dxfId="891" priority="894" stopIfTrue="1">
      <formula>LEFT(#REF!,1) &lt;"A"</formula>
    </cfRule>
    <cfRule type="expression" dxfId="890" priority="895" stopIfTrue="1">
      <formula>LEFT($G1151,1)="x"</formula>
    </cfRule>
  </conditionalFormatting>
  <conditionalFormatting sqref="R1146:AC1147">
    <cfRule type="expression" dxfId="889" priority="886" stopIfTrue="1">
      <formula>LEFT($G1146,1)="x"</formula>
    </cfRule>
    <cfRule type="expression" dxfId="888" priority="887">
      <formula>$G1146+$J1146=1</formula>
    </cfRule>
    <cfRule type="expression" dxfId="887" priority="888" stopIfTrue="1">
      <formula>OR(LEFT($J1146,1)="E",LEFT($E1146,1)="x")</formula>
    </cfRule>
    <cfRule type="expression" dxfId="886" priority="889" stopIfTrue="1">
      <formula>LEFT(#REF!,1) &lt;"A"</formula>
    </cfRule>
    <cfRule type="expression" dxfId="885" priority="890" stopIfTrue="1">
      <formula>LEFT($G1146,1)="x"</formula>
    </cfRule>
  </conditionalFormatting>
  <conditionalFormatting sqref="R1132:AC1142">
    <cfRule type="expression" dxfId="884" priority="881" stopIfTrue="1">
      <formula>LEFT($G1132,1)="x"</formula>
    </cfRule>
    <cfRule type="expression" dxfId="883" priority="882">
      <formula>$G1132+$J1132=1</formula>
    </cfRule>
    <cfRule type="expression" dxfId="882" priority="883" stopIfTrue="1">
      <formula>OR(LEFT($J1132,1)="E",LEFT($E1132,1)="x")</formula>
    </cfRule>
    <cfRule type="expression" dxfId="881" priority="884" stopIfTrue="1">
      <formula>LEFT(#REF!,1) &lt;"A"</formula>
    </cfRule>
    <cfRule type="expression" dxfId="880" priority="885" stopIfTrue="1">
      <formula>LEFT($G1132,1)="x"</formula>
    </cfRule>
  </conditionalFormatting>
  <conditionalFormatting sqref="R1127:AC1128">
    <cfRule type="expression" dxfId="879" priority="876" stopIfTrue="1">
      <formula>LEFT($G1127,1)="x"</formula>
    </cfRule>
    <cfRule type="expression" dxfId="878" priority="877">
      <formula>$G1127+$J1127=1</formula>
    </cfRule>
    <cfRule type="expression" dxfId="877" priority="878" stopIfTrue="1">
      <formula>OR(LEFT($J1127,1)="E",LEFT($E1127,1)="x")</formula>
    </cfRule>
    <cfRule type="expression" dxfId="876" priority="879" stopIfTrue="1">
      <formula>LEFT(#REF!,1) &lt;"A"</formula>
    </cfRule>
    <cfRule type="expression" dxfId="875" priority="880" stopIfTrue="1">
      <formula>LEFT($G1127,1)="x"</formula>
    </cfRule>
  </conditionalFormatting>
  <conditionalFormatting sqref="R1120:AC1120">
    <cfRule type="expression" dxfId="874" priority="871" stopIfTrue="1">
      <formula>LEFT($G1120,1)="x"</formula>
    </cfRule>
    <cfRule type="expression" dxfId="873" priority="872">
      <formula>$G1120+$J1120=1</formula>
    </cfRule>
    <cfRule type="expression" dxfId="872" priority="873" stopIfTrue="1">
      <formula>OR(LEFT($J1120,1)="E",LEFT($E1120,1)="x")</formula>
    </cfRule>
    <cfRule type="expression" dxfId="871" priority="874" stopIfTrue="1">
      <formula>LEFT(#REF!,1) &lt;"A"</formula>
    </cfRule>
    <cfRule type="expression" dxfId="870" priority="875" stopIfTrue="1">
      <formula>LEFT($G1120,1)="x"</formula>
    </cfRule>
  </conditionalFormatting>
  <conditionalFormatting sqref="R1114:AC1116">
    <cfRule type="expression" dxfId="869" priority="866" stopIfTrue="1">
      <formula>LEFT($G1114,1)="x"</formula>
    </cfRule>
    <cfRule type="expression" dxfId="868" priority="867">
      <formula>$G1114+$J1114=1</formula>
    </cfRule>
    <cfRule type="expression" dxfId="867" priority="868" stopIfTrue="1">
      <formula>OR(LEFT($J1114,1)="E",LEFT($E1114,1)="x")</formula>
    </cfRule>
    <cfRule type="expression" dxfId="866" priority="869" stopIfTrue="1">
      <formula>LEFT(#REF!,1) &lt;"A"</formula>
    </cfRule>
    <cfRule type="expression" dxfId="865" priority="870" stopIfTrue="1">
      <formula>LEFT($G1114,1)="x"</formula>
    </cfRule>
  </conditionalFormatting>
  <conditionalFormatting sqref="R1110:AC1110">
    <cfRule type="expression" dxfId="864" priority="861" stopIfTrue="1">
      <formula>LEFT($G1110,1)="x"</formula>
    </cfRule>
    <cfRule type="expression" dxfId="863" priority="862">
      <formula>$G1110+$J1110=1</formula>
    </cfRule>
    <cfRule type="expression" dxfId="862" priority="863" stopIfTrue="1">
      <formula>OR(LEFT($J1110,1)="E",LEFT($E1110,1)="x")</formula>
    </cfRule>
    <cfRule type="expression" dxfId="861" priority="864" stopIfTrue="1">
      <formula>LEFT(#REF!,1) &lt;"A"</formula>
    </cfRule>
    <cfRule type="expression" dxfId="860" priority="865" stopIfTrue="1">
      <formula>LEFT($G1110,1)="x"</formula>
    </cfRule>
  </conditionalFormatting>
  <conditionalFormatting sqref="R1103:AC1106">
    <cfRule type="expression" dxfId="859" priority="856" stopIfTrue="1">
      <formula>LEFT($G1103,1)="x"</formula>
    </cfRule>
    <cfRule type="expression" dxfId="858" priority="857">
      <formula>$G1103+$J1103=1</formula>
    </cfRule>
    <cfRule type="expression" dxfId="857" priority="858" stopIfTrue="1">
      <formula>OR(LEFT($J1103,1)="E",LEFT($E1103,1)="x")</formula>
    </cfRule>
    <cfRule type="expression" dxfId="856" priority="859" stopIfTrue="1">
      <formula>LEFT(#REF!,1) &lt;"A"</formula>
    </cfRule>
    <cfRule type="expression" dxfId="855" priority="860" stopIfTrue="1">
      <formula>LEFT($G1103,1)="x"</formula>
    </cfRule>
  </conditionalFormatting>
  <conditionalFormatting sqref="R1062:AC1063 R1097:AC1097 R1092:AC1094 R1087:AC1089 R1073:AC1075 R1065:AC1070">
    <cfRule type="expression" dxfId="854" priority="851" stopIfTrue="1">
      <formula>LEFT($G1062,1)="x"</formula>
    </cfRule>
    <cfRule type="expression" dxfId="853" priority="852">
      <formula>$G1062+$J1062=1</formula>
    </cfRule>
    <cfRule type="expression" dxfId="852" priority="853" stopIfTrue="1">
      <formula>OR(LEFT($J1062,1)="E",LEFT($E1062,1)="x")</formula>
    </cfRule>
    <cfRule type="expression" dxfId="851" priority="854" stopIfTrue="1">
      <formula>LEFT(#REF!,1) &lt;"A"</formula>
    </cfRule>
    <cfRule type="expression" dxfId="850" priority="855" stopIfTrue="1">
      <formula>LEFT($G1062,1)="x"</formula>
    </cfRule>
  </conditionalFormatting>
  <conditionalFormatting sqref="R1095:AC1096">
    <cfRule type="expression" dxfId="849" priority="846" stopIfTrue="1">
      <formula>LEFT($G1095,1)="x"</formula>
    </cfRule>
    <cfRule type="expression" dxfId="848" priority="847">
      <formula>$G1095+$J1095=1</formula>
    </cfRule>
    <cfRule type="expression" dxfId="847" priority="848" stopIfTrue="1">
      <formula>OR(LEFT($J1095,1)="E",LEFT($E1095,1)="x")</formula>
    </cfRule>
    <cfRule type="expression" dxfId="846" priority="849" stopIfTrue="1">
      <formula>LEFT(#REF!,1) &lt;"A"</formula>
    </cfRule>
    <cfRule type="expression" dxfId="845" priority="850" stopIfTrue="1">
      <formula>LEFT($G1095,1)="x"</formula>
    </cfRule>
  </conditionalFormatting>
  <conditionalFormatting sqref="R1090:AC1091">
    <cfRule type="expression" dxfId="844" priority="841" stopIfTrue="1">
      <formula>LEFT($G1090,1)="x"</formula>
    </cfRule>
    <cfRule type="expression" dxfId="843" priority="842">
      <formula>$G1090+$J1090=1</formula>
    </cfRule>
    <cfRule type="expression" dxfId="842" priority="843" stopIfTrue="1">
      <formula>OR(LEFT($J1090,1)="E",LEFT($E1090,1)="x")</formula>
    </cfRule>
    <cfRule type="expression" dxfId="841" priority="844" stopIfTrue="1">
      <formula>LEFT(#REF!,1) &lt;"A"</formula>
    </cfRule>
    <cfRule type="expression" dxfId="840" priority="845" stopIfTrue="1">
      <formula>LEFT($G1090,1)="x"</formula>
    </cfRule>
  </conditionalFormatting>
  <conditionalFormatting sqref="R1076:AC1086">
    <cfRule type="expression" dxfId="839" priority="836" stopIfTrue="1">
      <formula>LEFT($G1076,1)="x"</formula>
    </cfRule>
    <cfRule type="expression" dxfId="838" priority="837">
      <formula>$G1076+$J1076=1</formula>
    </cfRule>
    <cfRule type="expression" dxfId="837" priority="838" stopIfTrue="1">
      <formula>OR(LEFT($J1076,1)="E",LEFT($E1076,1)="x")</formula>
    </cfRule>
    <cfRule type="expression" dxfId="836" priority="839" stopIfTrue="1">
      <formula>LEFT(#REF!,1) &lt;"A"</formula>
    </cfRule>
    <cfRule type="expression" dxfId="835" priority="840" stopIfTrue="1">
      <formula>LEFT($G1076,1)="x"</formula>
    </cfRule>
  </conditionalFormatting>
  <conditionalFormatting sqref="R1071:AC1072">
    <cfRule type="expression" dxfId="834" priority="831" stopIfTrue="1">
      <formula>LEFT($G1071,1)="x"</formula>
    </cfRule>
    <cfRule type="expression" dxfId="833" priority="832">
      <formula>$G1071+$J1071=1</formula>
    </cfRule>
    <cfRule type="expression" dxfId="832" priority="833" stopIfTrue="1">
      <formula>OR(LEFT($J1071,1)="E",LEFT($E1071,1)="x")</formula>
    </cfRule>
    <cfRule type="expression" dxfId="831" priority="834" stopIfTrue="1">
      <formula>LEFT(#REF!,1) &lt;"A"</formula>
    </cfRule>
    <cfRule type="expression" dxfId="830" priority="835" stopIfTrue="1">
      <formula>LEFT($G1071,1)="x"</formula>
    </cfRule>
  </conditionalFormatting>
  <conditionalFormatting sqref="R1064:AC1064">
    <cfRule type="expression" dxfId="829" priority="826" stopIfTrue="1">
      <formula>LEFT($G1064,1)="x"</formula>
    </cfRule>
    <cfRule type="expression" dxfId="828" priority="827">
      <formula>$G1064+$J1064=1</formula>
    </cfRule>
    <cfRule type="expression" dxfId="827" priority="828" stopIfTrue="1">
      <formula>OR(LEFT($J1064,1)="E",LEFT($E1064,1)="x")</formula>
    </cfRule>
    <cfRule type="expression" dxfId="826" priority="829" stopIfTrue="1">
      <formula>LEFT(#REF!,1) &lt;"A"</formula>
    </cfRule>
    <cfRule type="expression" dxfId="825" priority="830" stopIfTrue="1">
      <formula>LEFT($G1064,1)="x"</formula>
    </cfRule>
  </conditionalFormatting>
  <conditionalFormatting sqref="R1058:AC1060">
    <cfRule type="expression" dxfId="824" priority="821" stopIfTrue="1">
      <formula>LEFT($G1058,1)="x"</formula>
    </cfRule>
    <cfRule type="expression" dxfId="823" priority="822">
      <formula>$G1058+$J1058=1</formula>
    </cfRule>
    <cfRule type="expression" dxfId="822" priority="823" stopIfTrue="1">
      <formula>OR(LEFT($J1058,1)="E",LEFT($E1058,1)="x")</formula>
    </cfRule>
    <cfRule type="expression" dxfId="821" priority="824" stopIfTrue="1">
      <formula>LEFT(#REF!,1) &lt;"A"</formula>
    </cfRule>
    <cfRule type="expression" dxfId="820" priority="825" stopIfTrue="1">
      <formula>LEFT($G1058,1)="x"</formula>
    </cfRule>
  </conditionalFormatting>
  <conditionalFormatting sqref="R1054:AC1054">
    <cfRule type="expression" dxfId="819" priority="816" stopIfTrue="1">
      <formula>LEFT($G1054,1)="x"</formula>
    </cfRule>
    <cfRule type="expression" dxfId="818" priority="817">
      <formula>$G1054+$J1054=1</formula>
    </cfRule>
    <cfRule type="expression" dxfId="817" priority="818" stopIfTrue="1">
      <formula>OR(LEFT($J1054,1)="E",LEFT($E1054,1)="x")</formula>
    </cfRule>
    <cfRule type="expression" dxfId="816" priority="819" stopIfTrue="1">
      <formula>LEFT(#REF!,1) &lt;"A"</formula>
    </cfRule>
    <cfRule type="expression" dxfId="815" priority="820" stopIfTrue="1">
      <formula>LEFT($G1054,1)="x"</formula>
    </cfRule>
  </conditionalFormatting>
  <conditionalFormatting sqref="R1047:AC1050">
    <cfRule type="expression" dxfId="814" priority="811" stopIfTrue="1">
      <formula>LEFT($G1047,1)="x"</formula>
    </cfRule>
    <cfRule type="expression" dxfId="813" priority="812">
      <formula>$G1047+$J1047=1</formula>
    </cfRule>
    <cfRule type="expression" dxfId="812" priority="813" stopIfTrue="1">
      <formula>OR(LEFT($J1047,1)="E",LEFT($E1047,1)="x")</formula>
    </cfRule>
    <cfRule type="expression" dxfId="811" priority="814" stopIfTrue="1">
      <formula>LEFT(#REF!,1) &lt;"A"</formula>
    </cfRule>
    <cfRule type="expression" dxfId="810" priority="815" stopIfTrue="1">
      <formula>LEFT($G1047,1)="x"</formula>
    </cfRule>
  </conditionalFormatting>
  <conditionalFormatting sqref="R1006:AC1007 R1041:AC1041 R1036:AC1038 R1031:AC1033 R1017:AC1019 R1009:AC1014">
    <cfRule type="expression" dxfId="809" priority="806" stopIfTrue="1">
      <formula>LEFT($G1006,1)="x"</formula>
    </cfRule>
    <cfRule type="expression" dxfId="808" priority="807">
      <formula>$G1006+$J1006=1</formula>
    </cfRule>
    <cfRule type="expression" dxfId="807" priority="808" stopIfTrue="1">
      <formula>OR(LEFT($J1006,1)="E",LEFT($E1006,1)="x")</formula>
    </cfRule>
    <cfRule type="expression" dxfId="806" priority="809" stopIfTrue="1">
      <formula>LEFT(#REF!,1) &lt;"A"</formula>
    </cfRule>
    <cfRule type="expression" dxfId="805" priority="810" stopIfTrue="1">
      <formula>LEFT($G1006,1)="x"</formula>
    </cfRule>
  </conditionalFormatting>
  <conditionalFormatting sqref="R1039:AC1040">
    <cfRule type="expression" dxfId="804" priority="801" stopIfTrue="1">
      <formula>LEFT($G1039,1)="x"</formula>
    </cfRule>
    <cfRule type="expression" dxfId="803" priority="802">
      <formula>$G1039+$J1039=1</formula>
    </cfRule>
    <cfRule type="expression" dxfId="802" priority="803" stopIfTrue="1">
      <formula>OR(LEFT($J1039,1)="E",LEFT($E1039,1)="x")</formula>
    </cfRule>
    <cfRule type="expression" dxfId="801" priority="804" stopIfTrue="1">
      <formula>LEFT(#REF!,1) &lt;"A"</formula>
    </cfRule>
    <cfRule type="expression" dxfId="800" priority="805" stopIfTrue="1">
      <formula>LEFT($G1039,1)="x"</formula>
    </cfRule>
  </conditionalFormatting>
  <conditionalFormatting sqref="R1034:AC1035">
    <cfRule type="expression" dxfId="799" priority="796" stopIfTrue="1">
      <formula>LEFT($G1034,1)="x"</formula>
    </cfRule>
    <cfRule type="expression" dxfId="798" priority="797">
      <formula>$G1034+$J1034=1</formula>
    </cfRule>
    <cfRule type="expression" dxfId="797" priority="798" stopIfTrue="1">
      <formula>OR(LEFT($J1034,1)="E",LEFT($E1034,1)="x")</formula>
    </cfRule>
    <cfRule type="expression" dxfId="796" priority="799" stopIfTrue="1">
      <formula>LEFT(#REF!,1) &lt;"A"</formula>
    </cfRule>
    <cfRule type="expression" dxfId="795" priority="800" stopIfTrue="1">
      <formula>LEFT($G1034,1)="x"</formula>
    </cfRule>
  </conditionalFormatting>
  <conditionalFormatting sqref="R1020:AC1030">
    <cfRule type="expression" dxfId="794" priority="791" stopIfTrue="1">
      <formula>LEFT($G1020,1)="x"</formula>
    </cfRule>
    <cfRule type="expression" dxfId="793" priority="792">
      <formula>$G1020+$J1020=1</formula>
    </cfRule>
    <cfRule type="expression" dxfId="792" priority="793" stopIfTrue="1">
      <formula>OR(LEFT($J1020,1)="E",LEFT($E1020,1)="x")</formula>
    </cfRule>
    <cfRule type="expression" dxfId="791" priority="794" stopIfTrue="1">
      <formula>LEFT(#REF!,1) &lt;"A"</formula>
    </cfRule>
    <cfRule type="expression" dxfId="790" priority="795" stopIfTrue="1">
      <formula>LEFT($G1020,1)="x"</formula>
    </cfRule>
  </conditionalFormatting>
  <conditionalFormatting sqref="R1015:AC1016">
    <cfRule type="expression" dxfId="789" priority="786" stopIfTrue="1">
      <formula>LEFT($G1015,1)="x"</formula>
    </cfRule>
    <cfRule type="expression" dxfId="788" priority="787">
      <formula>$G1015+$J1015=1</formula>
    </cfRule>
    <cfRule type="expression" dxfId="787" priority="788" stopIfTrue="1">
      <formula>OR(LEFT($J1015,1)="E",LEFT($E1015,1)="x")</formula>
    </cfRule>
    <cfRule type="expression" dxfId="786" priority="789" stopIfTrue="1">
      <formula>LEFT(#REF!,1) &lt;"A"</formula>
    </cfRule>
    <cfRule type="expression" dxfId="785" priority="790" stopIfTrue="1">
      <formula>LEFT($G1015,1)="x"</formula>
    </cfRule>
  </conditionalFormatting>
  <conditionalFormatting sqref="R1008:AC1008">
    <cfRule type="expression" dxfId="784" priority="781" stopIfTrue="1">
      <formula>LEFT($G1008,1)="x"</formula>
    </cfRule>
    <cfRule type="expression" dxfId="783" priority="782">
      <formula>$G1008+$J1008=1</formula>
    </cfRule>
    <cfRule type="expression" dxfId="782" priority="783" stopIfTrue="1">
      <formula>OR(LEFT($J1008,1)="E",LEFT($E1008,1)="x")</formula>
    </cfRule>
    <cfRule type="expression" dxfId="781" priority="784" stopIfTrue="1">
      <formula>LEFT(#REF!,1) &lt;"A"</formula>
    </cfRule>
    <cfRule type="expression" dxfId="780" priority="785" stopIfTrue="1">
      <formula>LEFT($G1008,1)="x"</formula>
    </cfRule>
  </conditionalFormatting>
  <conditionalFormatting sqref="R1002:AC1004">
    <cfRule type="expression" dxfId="779" priority="776" stopIfTrue="1">
      <formula>LEFT($G1002,1)="x"</formula>
    </cfRule>
    <cfRule type="expression" dxfId="778" priority="777">
      <formula>$G1002+$J1002=1</formula>
    </cfRule>
    <cfRule type="expression" dxfId="777" priority="778" stopIfTrue="1">
      <formula>OR(LEFT($J1002,1)="E",LEFT($E1002,1)="x")</formula>
    </cfRule>
    <cfRule type="expression" dxfId="776" priority="779" stopIfTrue="1">
      <formula>LEFT(#REF!,1) &lt;"A"</formula>
    </cfRule>
    <cfRule type="expression" dxfId="775" priority="780" stopIfTrue="1">
      <formula>LEFT($G1002,1)="x"</formula>
    </cfRule>
  </conditionalFormatting>
  <conditionalFormatting sqref="R998:AC998">
    <cfRule type="expression" dxfId="774" priority="771" stopIfTrue="1">
      <formula>LEFT($G998,1)="x"</formula>
    </cfRule>
    <cfRule type="expression" dxfId="773" priority="772">
      <formula>$G998+$J998=1</formula>
    </cfRule>
    <cfRule type="expression" dxfId="772" priority="773" stopIfTrue="1">
      <formula>OR(LEFT($J998,1)="E",LEFT($E998,1)="x")</formula>
    </cfRule>
    <cfRule type="expression" dxfId="771" priority="774" stopIfTrue="1">
      <formula>LEFT(#REF!,1) &lt;"A"</formula>
    </cfRule>
    <cfRule type="expression" dxfId="770" priority="775" stopIfTrue="1">
      <formula>LEFT($G998,1)="x"</formula>
    </cfRule>
  </conditionalFormatting>
  <conditionalFormatting sqref="R991:AC994">
    <cfRule type="expression" dxfId="769" priority="766" stopIfTrue="1">
      <formula>LEFT($G991,1)="x"</formula>
    </cfRule>
    <cfRule type="expression" dxfId="768" priority="767">
      <formula>$G991+$J991=1</formula>
    </cfRule>
    <cfRule type="expression" dxfId="767" priority="768" stopIfTrue="1">
      <formula>OR(LEFT($J991,1)="E",LEFT($E991,1)="x")</formula>
    </cfRule>
    <cfRule type="expression" dxfId="766" priority="769" stopIfTrue="1">
      <formula>LEFT(#REF!,1) &lt;"A"</formula>
    </cfRule>
    <cfRule type="expression" dxfId="765" priority="770" stopIfTrue="1">
      <formula>LEFT($G991,1)="x"</formula>
    </cfRule>
  </conditionalFormatting>
  <conditionalFormatting sqref="R950:AC951 R985:AC985 R980:AC982 R975:AC977 R961:AC963 R953:AC958">
    <cfRule type="expression" dxfId="764" priority="761" stopIfTrue="1">
      <formula>LEFT($G950,1)="x"</formula>
    </cfRule>
    <cfRule type="expression" dxfId="763" priority="762">
      <formula>$G950+$J950=1</formula>
    </cfRule>
    <cfRule type="expression" dxfId="762" priority="763" stopIfTrue="1">
      <formula>OR(LEFT($J950,1)="E",LEFT($E950,1)="x")</formula>
    </cfRule>
    <cfRule type="expression" dxfId="761" priority="764" stopIfTrue="1">
      <formula>LEFT(#REF!,1) &lt;"A"</formula>
    </cfRule>
    <cfRule type="expression" dxfId="760" priority="765" stopIfTrue="1">
      <formula>LEFT($G950,1)="x"</formula>
    </cfRule>
  </conditionalFormatting>
  <conditionalFormatting sqref="R983:AC984">
    <cfRule type="expression" dxfId="759" priority="756" stopIfTrue="1">
      <formula>LEFT($G983,1)="x"</formula>
    </cfRule>
    <cfRule type="expression" dxfId="758" priority="757">
      <formula>$G983+$J983=1</formula>
    </cfRule>
    <cfRule type="expression" dxfId="757" priority="758" stopIfTrue="1">
      <formula>OR(LEFT($J983,1)="E",LEFT($E983,1)="x")</formula>
    </cfRule>
    <cfRule type="expression" dxfId="756" priority="759" stopIfTrue="1">
      <formula>LEFT(#REF!,1) &lt;"A"</formula>
    </cfRule>
    <cfRule type="expression" dxfId="755" priority="760" stopIfTrue="1">
      <formula>LEFT($G983,1)="x"</formula>
    </cfRule>
  </conditionalFormatting>
  <conditionalFormatting sqref="R978:AC979">
    <cfRule type="expression" dxfId="754" priority="751" stopIfTrue="1">
      <formula>LEFT($G978,1)="x"</formula>
    </cfRule>
    <cfRule type="expression" dxfId="753" priority="752">
      <formula>$G978+$J978=1</formula>
    </cfRule>
    <cfRule type="expression" dxfId="752" priority="753" stopIfTrue="1">
      <formula>OR(LEFT($J978,1)="E",LEFT($E978,1)="x")</formula>
    </cfRule>
    <cfRule type="expression" dxfId="751" priority="754" stopIfTrue="1">
      <formula>LEFT(#REF!,1) &lt;"A"</formula>
    </cfRule>
    <cfRule type="expression" dxfId="750" priority="755" stopIfTrue="1">
      <formula>LEFT($G978,1)="x"</formula>
    </cfRule>
  </conditionalFormatting>
  <conditionalFormatting sqref="R964:AC974">
    <cfRule type="expression" dxfId="749" priority="746" stopIfTrue="1">
      <formula>LEFT($G964,1)="x"</formula>
    </cfRule>
    <cfRule type="expression" dxfId="748" priority="747">
      <formula>$G964+$J964=1</formula>
    </cfRule>
    <cfRule type="expression" dxfId="747" priority="748" stopIfTrue="1">
      <formula>OR(LEFT($J964,1)="E",LEFT($E964,1)="x")</formula>
    </cfRule>
    <cfRule type="expression" dxfId="746" priority="749" stopIfTrue="1">
      <formula>LEFT(#REF!,1) &lt;"A"</formula>
    </cfRule>
    <cfRule type="expression" dxfId="745" priority="750" stopIfTrue="1">
      <formula>LEFT($G964,1)="x"</formula>
    </cfRule>
  </conditionalFormatting>
  <conditionalFormatting sqref="R959:AC960">
    <cfRule type="expression" dxfId="744" priority="741" stopIfTrue="1">
      <formula>LEFT($G959,1)="x"</formula>
    </cfRule>
    <cfRule type="expression" dxfId="743" priority="742">
      <formula>$G959+$J959=1</formula>
    </cfRule>
    <cfRule type="expression" dxfId="742" priority="743" stopIfTrue="1">
      <formula>OR(LEFT($J959,1)="E",LEFT($E959,1)="x")</formula>
    </cfRule>
    <cfRule type="expression" dxfId="741" priority="744" stopIfTrue="1">
      <formula>LEFT(#REF!,1) &lt;"A"</formula>
    </cfRule>
    <cfRule type="expression" dxfId="740" priority="745" stopIfTrue="1">
      <formula>LEFT($G959,1)="x"</formula>
    </cfRule>
  </conditionalFormatting>
  <conditionalFormatting sqref="R952:AC952">
    <cfRule type="expression" dxfId="739" priority="736" stopIfTrue="1">
      <formula>LEFT($G952,1)="x"</formula>
    </cfRule>
    <cfRule type="expression" dxfId="738" priority="737">
      <formula>$G952+$J952=1</formula>
    </cfRule>
    <cfRule type="expression" dxfId="737" priority="738" stopIfTrue="1">
      <formula>OR(LEFT($J952,1)="E",LEFT($E952,1)="x")</formula>
    </cfRule>
    <cfRule type="expression" dxfId="736" priority="739" stopIfTrue="1">
      <formula>LEFT(#REF!,1) &lt;"A"</formula>
    </cfRule>
    <cfRule type="expression" dxfId="735" priority="740" stopIfTrue="1">
      <formula>LEFT($G952,1)="x"</formula>
    </cfRule>
  </conditionalFormatting>
  <conditionalFormatting sqref="R946:AC948">
    <cfRule type="expression" dxfId="734" priority="731" stopIfTrue="1">
      <formula>LEFT($G946,1)="x"</formula>
    </cfRule>
    <cfRule type="expression" dxfId="733" priority="732">
      <formula>$G946+$J946=1</formula>
    </cfRule>
    <cfRule type="expression" dxfId="732" priority="733" stopIfTrue="1">
      <formula>OR(LEFT($J946,1)="E",LEFT($E946,1)="x")</formula>
    </cfRule>
    <cfRule type="expression" dxfId="731" priority="734" stopIfTrue="1">
      <formula>LEFT(#REF!,1) &lt;"A"</formula>
    </cfRule>
    <cfRule type="expression" dxfId="730" priority="735" stopIfTrue="1">
      <formula>LEFT($G946,1)="x"</formula>
    </cfRule>
  </conditionalFormatting>
  <conditionalFormatting sqref="R942:AC942">
    <cfRule type="expression" dxfId="729" priority="726" stopIfTrue="1">
      <formula>LEFT($G942,1)="x"</formula>
    </cfRule>
    <cfRule type="expression" dxfId="728" priority="727">
      <formula>$G942+$J942=1</formula>
    </cfRule>
    <cfRule type="expression" dxfId="727" priority="728" stopIfTrue="1">
      <formula>OR(LEFT($J942,1)="E",LEFT($E942,1)="x")</formula>
    </cfRule>
    <cfRule type="expression" dxfId="726" priority="729" stopIfTrue="1">
      <formula>LEFT(#REF!,1) &lt;"A"</formula>
    </cfRule>
    <cfRule type="expression" dxfId="725" priority="730" stopIfTrue="1">
      <formula>LEFT($G942,1)="x"</formula>
    </cfRule>
  </conditionalFormatting>
  <conditionalFormatting sqref="R935:AC938">
    <cfRule type="expression" dxfId="724" priority="721" stopIfTrue="1">
      <formula>LEFT($G935,1)="x"</formula>
    </cfRule>
    <cfRule type="expression" dxfId="723" priority="722">
      <formula>$G935+$J935=1</formula>
    </cfRule>
    <cfRule type="expression" dxfId="722" priority="723" stopIfTrue="1">
      <formula>OR(LEFT($J935,1)="E",LEFT($E935,1)="x")</formula>
    </cfRule>
    <cfRule type="expression" dxfId="721" priority="724" stopIfTrue="1">
      <formula>LEFT(#REF!,1) &lt;"A"</formula>
    </cfRule>
    <cfRule type="expression" dxfId="720" priority="725" stopIfTrue="1">
      <formula>LEFT($G935,1)="x"</formula>
    </cfRule>
  </conditionalFormatting>
  <conditionalFormatting sqref="R894:AC895 R929:AC929 R924:AC926 R919:AC921 R905:AC907 R897:AC902">
    <cfRule type="expression" dxfId="719" priority="716" stopIfTrue="1">
      <formula>LEFT($G894,1)="x"</formula>
    </cfRule>
    <cfRule type="expression" dxfId="718" priority="717">
      <formula>$G894+$J894=1</formula>
    </cfRule>
    <cfRule type="expression" dxfId="717" priority="718" stopIfTrue="1">
      <formula>OR(LEFT($J894,1)="E",LEFT($E894,1)="x")</formula>
    </cfRule>
    <cfRule type="expression" dxfId="716" priority="719" stopIfTrue="1">
      <formula>LEFT(#REF!,1) &lt;"A"</formula>
    </cfRule>
    <cfRule type="expression" dxfId="715" priority="720" stopIfTrue="1">
      <formula>LEFT($G894,1)="x"</formula>
    </cfRule>
  </conditionalFormatting>
  <conditionalFormatting sqref="R927:AC928">
    <cfRule type="expression" dxfId="714" priority="711" stopIfTrue="1">
      <formula>LEFT($G927,1)="x"</formula>
    </cfRule>
    <cfRule type="expression" dxfId="713" priority="712">
      <formula>$G927+$J927=1</formula>
    </cfRule>
    <cfRule type="expression" dxfId="712" priority="713" stopIfTrue="1">
      <formula>OR(LEFT($J927,1)="E",LEFT($E927,1)="x")</formula>
    </cfRule>
    <cfRule type="expression" dxfId="711" priority="714" stopIfTrue="1">
      <formula>LEFT(#REF!,1) &lt;"A"</formula>
    </cfRule>
    <cfRule type="expression" dxfId="710" priority="715" stopIfTrue="1">
      <formula>LEFT($G927,1)="x"</formula>
    </cfRule>
  </conditionalFormatting>
  <conditionalFormatting sqref="R922:AC923">
    <cfRule type="expression" dxfId="709" priority="706" stopIfTrue="1">
      <formula>LEFT($G922,1)="x"</formula>
    </cfRule>
    <cfRule type="expression" dxfId="708" priority="707">
      <formula>$G922+$J922=1</formula>
    </cfRule>
    <cfRule type="expression" dxfId="707" priority="708" stopIfTrue="1">
      <formula>OR(LEFT($J922,1)="E",LEFT($E922,1)="x")</formula>
    </cfRule>
    <cfRule type="expression" dxfId="706" priority="709" stopIfTrue="1">
      <formula>LEFT(#REF!,1) &lt;"A"</formula>
    </cfRule>
    <cfRule type="expression" dxfId="705" priority="710" stopIfTrue="1">
      <formula>LEFT($G922,1)="x"</formula>
    </cfRule>
  </conditionalFormatting>
  <conditionalFormatting sqref="R908:AC918">
    <cfRule type="expression" dxfId="704" priority="701" stopIfTrue="1">
      <formula>LEFT($G908,1)="x"</formula>
    </cfRule>
    <cfRule type="expression" dxfId="703" priority="702">
      <formula>$G908+$J908=1</formula>
    </cfRule>
    <cfRule type="expression" dxfId="702" priority="703" stopIfTrue="1">
      <formula>OR(LEFT($J908,1)="E",LEFT($E908,1)="x")</formula>
    </cfRule>
    <cfRule type="expression" dxfId="701" priority="704" stopIfTrue="1">
      <formula>LEFT(#REF!,1) &lt;"A"</formula>
    </cfRule>
    <cfRule type="expression" dxfId="700" priority="705" stopIfTrue="1">
      <formula>LEFT($G908,1)="x"</formula>
    </cfRule>
  </conditionalFormatting>
  <conditionalFormatting sqref="R903:AC904">
    <cfRule type="expression" dxfId="699" priority="696" stopIfTrue="1">
      <formula>LEFT($G903,1)="x"</formula>
    </cfRule>
    <cfRule type="expression" dxfId="698" priority="697">
      <formula>$G903+$J903=1</formula>
    </cfRule>
    <cfRule type="expression" dxfId="697" priority="698" stopIfTrue="1">
      <formula>OR(LEFT($J903,1)="E",LEFT($E903,1)="x")</formula>
    </cfRule>
    <cfRule type="expression" dxfId="696" priority="699" stopIfTrue="1">
      <formula>LEFT(#REF!,1) &lt;"A"</formula>
    </cfRule>
    <cfRule type="expression" dxfId="695" priority="700" stopIfTrue="1">
      <formula>LEFT($G903,1)="x"</formula>
    </cfRule>
  </conditionalFormatting>
  <conditionalFormatting sqref="R896:AC896">
    <cfRule type="expression" dxfId="694" priority="691" stopIfTrue="1">
      <formula>LEFT($G896,1)="x"</formula>
    </cfRule>
    <cfRule type="expression" dxfId="693" priority="692">
      <formula>$G896+$J896=1</formula>
    </cfRule>
    <cfRule type="expression" dxfId="692" priority="693" stopIfTrue="1">
      <formula>OR(LEFT($J896,1)="E",LEFT($E896,1)="x")</formula>
    </cfRule>
    <cfRule type="expression" dxfId="691" priority="694" stopIfTrue="1">
      <formula>LEFT(#REF!,1) &lt;"A"</formula>
    </cfRule>
    <cfRule type="expression" dxfId="690" priority="695" stopIfTrue="1">
      <formula>LEFT($G896,1)="x"</formula>
    </cfRule>
  </conditionalFormatting>
  <conditionalFormatting sqref="R890:AC892">
    <cfRule type="expression" dxfId="689" priority="686" stopIfTrue="1">
      <formula>LEFT($G890,1)="x"</formula>
    </cfRule>
    <cfRule type="expression" dxfId="688" priority="687">
      <formula>$G890+$J890=1</formula>
    </cfRule>
    <cfRule type="expression" dxfId="687" priority="688" stopIfTrue="1">
      <formula>OR(LEFT($J890,1)="E",LEFT($E890,1)="x")</formula>
    </cfRule>
    <cfRule type="expression" dxfId="686" priority="689" stopIfTrue="1">
      <formula>LEFT(#REF!,1) &lt;"A"</formula>
    </cfRule>
    <cfRule type="expression" dxfId="685" priority="690" stopIfTrue="1">
      <formula>LEFT($G890,1)="x"</formula>
    </cfRule>
  </conditionalFormatting>
  <conditionalFormatting sqref="R886:AC886">
    <cfRule type="expression" dxfId="684" priority="681" stopIfTrue="1">
      <formula>LEFT($G886,1)="x"</formula>
    </cfRule>
    <cfRule type="expression" dxfId="683" priority="682">
      <formula>$G886+$J886=1</formula>
    </cfRule>
    <cfRule type="expression" dxfId="682" priority="683" stopIfTrue="1">
      <formula>OR(LEFT($J886,1)="E",LEFT($E886,1)="x")</formula>
    </cfRule>
    <cfRule type="expression" dxfId="681" priority="684" stopIfTrue="1">
      <formula>LEFT(#REF!,1) &lt;"A"</formula>
    </cfRule>
    <cfRule type="expression" dxfId="680" priority="685" stopIfTrue="1">
      <formula>LEFT($G886,1)="x"</formula>
    </cfRule>
  </conditionalFormatting>
  <conditionalFormatting sqref="R879:AC882">
    <cfRule type="expression" dxfId="679" priority="676" stopIfTrue="1">
      <formula>LEFT($G879,1)="x"</formula>
    </cfRule>
    <cfRule type="expression" dxfId="678" priority="677">
      <formula>$G879+$J879=1</formula>
    </cfRule>
    <cfRule type="expression" dxfId="677" priority="678" stopIfTrue="1">
      <formula>OR(LEFT($J879,1)="E",LEFT($E879,1)="x")</formula>
    </cfRule>
    <cfRule type="expression" dxfId="676" priority="679" stopIfTrue="1">
      <formula>LEFT(#REF!,1) &lt;"A"</formula>
    </cfRule>
    <cfRule type="expression" dxfId="675" priority="680" stopIfTrue="1">
      <formula>LEFT($G879,1)="x"</formula>
    </cfRule>
  </conditionalFormatting>
  <conditionalFormatting sqref="R838:AC839 R873:AC873 R868:AC870 R863:AC865 R849:AC851 R841:AC846">
    <cfRule type="expression" dxfId="674" priority="671" stopIfTrue="1">
      <formula>LEFT($G838,1)="x"</formula>
    </cfRule>
    <cfRule type="expression" dxfId="673" priority="672">
      <formula>$G838+$J838=1</formula>
    </cfRule>
    <cfRule type="expression" dxfId="672" priority="673" stopIfTrue="1">
      <formula>OR(LEFT($J838,1)="E",LEFT($E838,1)="x")</formula>
    </cfRule>
    <cfRule type="expression" dxfId="671" priority="674" stopIfTrue="1">
      <formula>LEFT(#REF!,1) &lt;"A"</formula>
    </cfRule>
    <cfRule type="expression" dxfId="670" priority="675" stopIfTrue="1">
      <formula>LEFT($G838,1)="x"</formula>
    </cfRule>
  </conditionalFormatting>
  <conditionalFormatting sqref="R871:AC872">
    <cfRule type="expression" dxfId="669" priority="666" stopIfTrue="1">
      <formula>LEFT($G871,1)="x"</formula>
    </cfRule>
    <cfRule type="expression" dxfId="668" priority="667">
      <formula>$G871+$J871=1</formula>
    </cfRule>
    <cfRule type="expression" dxfId="667" priority="668" stopIfTrue="1">
      <formula>OR(LEFT($J871,1)="E",LEFT($E871,1)="x")</formula>
    </cfRule>
    <cfRule type="expression" dxfId="666" priority="669" stopIfTrue="1">
      <formula>LEFT(#REF!,1) &lt;"A"</formula>
    </cfRule>
    <cfRule type="expression" dxfId="665" priority="670" stopIfTrue="1">
      <formula>LEFT($G871,1)="x"</formula>
    </cfRule>
  </conditionalFormatting>
  <conditionalFormatting sqref="R866:AC867">
    <cfRule type="expression" dxfId="664" priority="661" stopIfTrue="1">
      <formula>LEFT($G866,1)="x"</formula>
    </cfRule>
    <cfRule type="expression" dxfId="663" priority="662">
      <formula>$G866+$J866=1</formula>
    </cfRule>
    <cfRule type="expression" dxfId="662" priority="663" stopIfTrue="1">
      <formula>OR(LEFT($J866,1)="E",LEFT($E866,1)="x")</formula>
    </cfRule>
    <cfRule type="expression" dxfId="661" priority="664" stopIfTrue="1">
      <formula>LEFT(#REF!,1) &lt;"A"</formula>
    </cfRule>
    <cfRule type="expression" dxfId="660" priority="665" stopIfTrue="1">
      <formula>LEFT($G866,1)="x"</formula>
    </cfRule>
  </conditionalFormatting>
  <conditionalFormatting sqref="R852:AC862">
    <cfRule type="expression" dxfId="659" priority="656" stopIfTrue="1">
      <formula>LEFT($G852,1)="x"</formula>
    </cfRule>
    <cfRule type="expression" dxfId="658" priority="657">
      <formula>$G852+$J852=1</formula>
    </cfRule>
    <cfRule type="expression" dxfId="657" priority="658" stopIfTrue="1">
      <formula>OR(LEFT($J852,1)="E",LEFT($E852,1)="x")</formula>
    </cfRule>
    <cfRule type="expression" dxfId="656" priority="659" stopIfTrue="1">
      <formula>LEFT(#REF!,1) &lt;"A"</formula>
    </cfRule>
    <cfRule type="expression" dxfId="655" priority="660" stopIfTrue="1">
      <formula>LEFT($G852,1)="x"</formula>
    </cfRule>
  </conditionalFormatting>
  <conditionalFormatting sqref="R847:AC848">
    <cfRule type="expression" dxfId="654" priority="651" stopIfTrue="1">
      <formula>LEFT($G847,1)="x"</formula>
    </cfRule>
    <cfRule type="expression" dxfId="653" priority="652">
      <formula>$G847+$J847=1</formula>
    </cfRule>
    <cfRule type="expression" dxfId="652" priority="653" stopIfTrue="1">
      <formula>OR(LEFT($J847,1)="E",LEFT($E847,1)="x")</formula>
    </cfRule>
    <cfRule type="expression" dxfId="651" priority="654" stopIfTrue="1">
      <formula>LEFT(#REF!,1) &lt;"A"</formula>
    </cfRule>
    <cfRule type="expression" dxfId="650" priority="655" stopIfTrue="1">
      <formula>LEFT($G847,1)="x"</formula>
    </cfRule>
  </conditionalFormatting>
  <conditionalFormatting sqref="R840:AC840">
    <cfRule type="expression" dxfId="649" priority="646" stopIfTrue="1">
      <formula>LEFT($G840,1)="x"</formula>
    </cfRule>
    <cfRule type="expression" dxfId="648" priority="647">
      <formula>$G840+$J840=1</formula>
    </cfRule>
    <cfRule type="expression" dxfId="647" priority="648" stopIfTrue="1">
      <formula>OR(LEFT($J840,1)="E",LEFT($E840,1)="x")</formula>
    </cfRule>
    <cfRule type="expression" dxfId="646" priority="649" stopIfTrue="1">
      <formula>LEFT(#REF!,1) &lt;"A"</formula>
    </cfRule>
    <cfRule type="expression" dxfId="645" priority="650" stopIfTrue="1">
      <formula>LEFT($G840,1)="x"</formula>
    </cfRule>
  </conditionalFormatting>
  <conditionalFormatting sqref="R834:AC836">
    <cfRule type="expression" dxfId="644" priority="641" stopIfTrue="1">
      <formula>LEFT($G834,1)="x"</formula>
    </cfRule>
    <cfRule type="expression" dxfId="643" priority="642">
      <formula>$G834+$J834=1</formula>
    </cfRule>
    <cfRule type="expression" dxfId="642" priority="643" stopIfTrue="1">
      <formula>OR(LEFT($J834,1)="E",LEFT($E834,1)="x")</formula>
    </cfRule>
    <cfRule type="expression" dxfId="641" priority="644" stopIfTrue="1">
      <formula>LEFT(#REF!,1) &lt;"A"</formula>
    </cfRule>
    <cfRule type="expression" dxfId="640" priority="645" stopIfTrue="1">
      <formula>LEFT($G834,1)="x"</formula>
    </cfRule>
  </conditionalFormatting>
  <conditionalFormatting sqref="R830:AC830">
    <cfRule type="expression" dxfId="639" priority="636" stopIfTrue="1">
      <formula>LEFT($G830,1)="x"</formula>
    </cfRule>
    <cfRule type="expression" dxfId="638" priority="637">
      <formula>$G830+$J830=1</formula>
    </cfRule>
    <cfRule type="expression" dxfId="637" priority="638" stopIfTrue="1">
      <formula>OR(LEFT($J830,1)="E",LEFT($E830,1)="x")</formula>
    </cfRule>
    <cfRule type="expression" dxfId="636" priority="639" stopIfTrue="1">
      <formula>LEFT(#REF!,1) &lt;"A"</formula>
    </cfRule>
    <cfRule type="expression" dxfId="635" priority="640" stopIfTrue="1">
      <formula>LEFT($G830,1)="x"</formula>
    </cfRule>
  </conditionalFormatting>
  <conditionalFormatting sqref="R823:AC826">
    <cfRule type="expression" dxfId="634" priority="631" stopIfTrue="1">
      <formula>LEFT($G823,1)="x"</formula>
    </cfRule>
    <cfRule type="expression" dxfId="633" priority="632">
      <formula>$G823+$J823=1</formula>
    </cfRule>
    <cfRule type="expression" dxfId="632" priority="633" stopIfTrue="1">
      <formula>OR(LEFT($J823,1)="E",LEFT($E823,1)="x")</formula>
    </cfRule>
    <cfRule type="expression" dxfId="631" priority="634" stopIfTrue="1">
      <formula>LEFT(#REF!,1) &lt;"A"</formula>
    </cfRule>
    <cfRule type="expression" dxfId="630" priority="635" stopIfTrue="1">
      <formula>LEFT($G823,1)="x"</formula>
    </cfRule>
  </conditionalFormatting>
  <conditionalFormatting sqref="R782:AC783 R817:AC817 R812:AC814 R807:AC809 R793:AC795 R785:AC790">
    <cfRule type="expression" dxfId="629" priority="626" stopIfTrue="1">
      <formula>LEFT($G782,1)="x"</formula>
    </cfRule>
    <cfRule type="expression" dxfId="628" priority="627">
      <formula>$G782+$J782=1</formula>
    </cfRule>
    <cfRule type="expression" dxfId="627" priority="628" stopIfTrue="1">
      <formula>OR(LEFT($J782,1)="E",LEFT($E782,1)="x")</formula>
    </cfRule>
    <cfRule type="expression" dxfId="626" priority="629" stopIfTrue="1">
      <formula>LEFT(#REF!,1) &lt;"A"</formula>
    </cfRule>
    <cfRule type="expression" dxfId="625" priority="630" stopIfTrue="1">
      <formula>LEFT($G782,1)="x"</formula>
    </cfRule>
  </conditionalFormatting>
  <conditionalFormatting sqref="R815:AC816">
    <cfRule type="expression" dxfId="624" priority="621" stopIfTrue="1">
      <formula>LEFT($G815,1)="x"</formula>
    </cfRule>
    <cfRule type="expression" dxfId="623" priority="622">
      <formula>$G815+$J815=1</formula>
    </cfRule>
    <cfRule type="expression" dxfId="622" priority="623" stopIfTrue="1">
      <formula>OR(LEFT($J815,1)="E",LEFT($E815,1)="x")</formula>
    </cfRule>
    <cfRule type="expression" dxfId="621" priority="624" stopIfTrue="1">
      <formula>LEFT(#REF!,1) &lt;"A"</formula>
    </cfRule>
    <cfRule type="expression" dxfId="620" priority="625" stopIfTrue="1">
      <formula>LEFT($G815,1)="x"</formula>
    </cfRule>
  </conditionalFormatting>
  <conditionalFormatting sqref="R810:AC811">
    <cfRule type="expression" dxfId="619" priority="616" stopIfTrue="1">
      <formula>LEFT($G810,1)="x"</formula>
    </cfRule>
    <cfRule type="expression" dxfId="618" priority="617">
      <formula>$G810+$J810=1</formula>
    </cfRule>
    <cfRule type="expression" dxfId="617" priority="618" stopIfTrue="1">
      <formula>OR(LEFT($J810,1)="E",LEFT($E810,1)="x")</formula>
    </cfRule>
    <cfRule type="expression" dxfId="616" priority="619" stopIfTrue="1">
      <formula>LEFT(#REF!,1) &lt;"A"</formula>
    </cfRule>
    <cfRule type="expression" dxfId="615" priority="620" stopIfTrue="1">
      <formula>LEFT($G810,1)="x"</formula>
    </cfRule>
  </conditionalFormatting>
  <conditionalFormatting sqref="R796:AC806">
    <cfRule type="expression" dxfId="614" priority="611" stopIfTrue="1">
      <formula>LEFT($G796,1)="x"</formula>
    </cfRule>
    <cfRule type="expression" dxfId="613" priority="612">
      <formula>$G796+$J796=1</formula>
    </cfRule>
    <cfRule type="expression" dxfId="612" priority="613" stopIfTrue="1">
      <formula>OR(LEFT($J796,1)="E",LEFT($E796,1)="x")</formula>
    </cfRule>
    <cfRule type="expression" dxfId="611" priority="614" stopIfTrue="1">
      <formula>LEFT(#REF!,1) &lt;"A"</formula>
    </cfRule>
    <cfRule type="expression" dxfId="610" priority="615" stopIfTrue="1">
      <formula>LEFT($G796,1)="x"</formula>
    </cfRule>
  </conditionalFormatting>
  <conditionalFormatting sqref="R791:AC792">
    <cfRule type="expression" dxfId="609" priority="606" stopIfTrue="1">
      <formula>LEFT($G791,1)="x"</formula>
    </cfRule>
    <cfRule type="expression" dxfId="608" priority="607">
      <formula>$G791+$J791=1</formula>
    </cfRule>
    <cfRule type="expression" dxfId="607" priority="608" stopIfTrue="1">
      <formula>OR(LEFT($J791,1)="E",LEFT($E791,1)="x")</formula>
    </cfRule>
    <cfRule type="expression" dxfId="606" priority="609" stopIfTrue="1">
      <formula>LEFT(#REF!,1) &lt;"A"</formula>
    </cfRule>
    <cfRule type="expression" dxfId="605" priority="610" stopIfTrue="1">
      <formula>LEFT($G791,1)="x"</formula>
    </cfRule>
  </conditionalFormatting>
  <conditionalFormatting sqref="R784:AC784">
    <cfRule type="expression" dxfId="604" priority="601" stopIfTrue="1">
      <formula>LEFT($G784,1)="x"</formula>
    </cfRule>
    <cfRule type="expression" dxfId="603" priority="602">
      <formula>$G784+$J784=1</formula>
    </cfRule>
    <cfRule type="expression" dxfId="602" priority="603" stopIfTrue="1">
      <formula>OR(LEFT($J784,1)="E",LEFT($E784,1)="x")</formula>
    </cfRule>
    <cfRule type="expression" dxfId="601" priority="604" stopIfTrue="1">
      <formula>LEFT(#REF!,1) &lt;"A"</formula>
    </cfRule>
    <cfRule type="expression" dxfId="600" priority="605" stopIfTrue="1">
      <formula>LEFT($G784,1)="x"</formula>
    </cfRule>
  </conditionalFormatting>
  <conditionalFormatting sqref="R778:AC780">
    <cfRule type="expression" dxfId="599" priority="596" stopIfTrue="1">
      <formula>LEFT($G778,1)="x"</formula>
    </cfRule>
    <cfRule type="expression" dxfId="598" priority="597">
      <formula>$G778+$J778=1</formula>
    </cfRule>
    <cfRule type="expression" dxfId="597" priority="598" stopIfTrue="1">
      <formula>OR(LEFT($J778,1)="E",LEFT($E778,1)="x")</formula>
    </cfRule>
    <cfRule type="expression" dxfId="596" priority="599" stopIfTrue="1">
      <formula>LEFT(#REF!,1) &lt;"A"</formula>
    </cfRule>
    <cfRule type="expression" dxfId="595" priority="600" stopIfTrue="1">
      <formula>LEFT($G778,1)="x"</formula>
    </cfRule>
  </conditionalFormatting>
  <conditionalFormatting sqref="R774:AC774">
    <cfRule type="expression" dxfId="594" priority="591" stopIfTrue="1">
      <formula>LEFT($G774,1)="x"</formula>
    </cfRule>
    <cfRule type="expression" dxfId="593" priority="592">
      <formula>$G774+$J774=1</formula>
    </cfRule>
    <cfRule type="expression" dxfId="592" priority="593" stopIfTrue="1">
      <formula>OR(LEFT($J774,1)="E",LEFT($E774,1)="x")</formula>
    </cfRule>
    <cfRule type="expression" dxfId="591" priority="594" stopIfTrue="1">
      <formula>LEFT(#REF!,1) &lt;"A"</formula>
    </cfRule>
    <cfRule type="expression" dxfId="590" priority="595" stopIfTrue="1">
      <formula>LEFT($G774,1)="x"</formula>
    </cfRule>
  </conditionalFormatting>
  <conditionalFormatting sqref="R767:AC770">
    <cfRule type="expression" dxfId="589" priority="586" stopIfTrue="1">
      <formula>LEFT($G767,1)="x"</formula>
    </cfRule>
    <cfRule type="expression" dxfId="588" priority="587">
      <formula>$G767+$J767=1</formula>
    </cfRule>
    <cfRule type="expression" dxfId="587" priority="588" stopIfTrue="1">
      <formula>OR(LEFT($J767,1)="E",LEFT($E767,1)="x")</formula>
    </cfRule>
    <cfRule type="expression" dxfId="586" priority="589" stopIfTrue="1">
      <formula>LEFT(#REF!,1) &lt;"A"</formula>
    </cfRule>
    <cfRule type="expression" dxfId="585" priority="590" stopIfTrue="1">
      <formula>LEFT($G767,1)="x"</formula>
    </cfRule>
  </conditionalFormatting>
  <conditionalFormatting sqref="R726:AC727 R761:AC761 R756:AC758 R751:AC753 R737:AC739 R729:AC734">
    <cfRule type="expression" dxfId="584" priority="581" stopIfTrue="1">
      <formula>LEFT($G726,1)="x"</formula>
    </cfRule>
    <cfRule type="expression" dxfId="583" priority="582">
      <formula>$G726+$J726=1</formula>
    </cfRule>
    <cfRule type="expression" dxfId="582" priority="583" stopIfTrue="1">
      <formula>OR(LEFT($J726,1)="E",LEFT($E726,1)="x")</formula>
    </cfRule>
    <cfRule type="expression" dxfId="581" priority="584" stopIfTrue="1">
      <formula>LEFT(#REF!,1) &lt;"A"</formula>
    </cfRule>
    <cfRule type="expression" dxfId="580" priority="585" stopIfTrue="1">
      <formula>LEFT($G726,1)="x"</formula>
    </cfRule>
  </conditionalFormatting>
  <conditionalFormatting sqref="R759:AC760">
    <cfRule type="expression" dxfId="579" priority="576" stopIfTrue="1">
      <formula>LEFT($G759,1)="x"</formula>
    </cfRule>
    <cfRule type="expression" dxfId="578" priority="577">
      <formula>$G759+$J759=1</formula>
    </cfRule>
    <cfRule type="expression" dxfId="577" priority="578" stopIfTrue="1">
      <formula>OR(LEFT($J759,1)="E",LEFT($E759,1)="x")</formula>
    </cfRule>
    <cfRule type="expression" dxfId="576" priority="579" stopIfTrue="1">
      <formula>LEFT(#REF!,1) &lt;"A"</formula>
    </cfRule>
    <cfRule type="expression" dxfId="575" priority="580" stopIfTrue="1">
      <formula>LEFT($G759,1)="x"</formula>
    </cfRule>
  </conditionalFormatting>
  <conditionalFormatting sqref="R754:AC755">
    <cfRule type="expression" dxfId="574" priority="571" stopIfTrue="1">
      <formula>LEFT($G754,1)="x"</formula>
    </cfRule>
    <cfRule type="expression" dxfId="573" priority="572">
      <formula>$G754+$J754=1</formula>
    </cfRule>
    <cfRule type="expression" dxfId="572" priority="573" stopIfTrue="1">
      <formula>OR(LEFT($J754,1)="E",LEFT($E754,1)="x")</formula>
    </cfRule>
    <cfRule type="expression" dxfId="571" priority="574" stopIfTrue="1">
      <formula>LEFT(#REF!,1) &lt;"A"</formula>
    </cfRule>
    <cfRule type="expression" dxfId="570" priority="575" stopIfTrue="1">
      <formula>LEFT($G754,1)="x"</formula>
    </cfRule>
  </conditionalFormatting>
  <conditionalFormatting sqref="R740:AC750">
    <cfRule type="expression" dxfId="569" priority="566" stopIfTrue="1">
      <formula>LEFT($G740,1)="x"</formula>
    </cfRule>
    <cfRule type="expression" dxfId="568" priority="567">
      <formula>$G740+$J740=1</formula>
    </cfRule>
    <cfRule type="expression" dxfId="567" priority="568" stopIfTrue="1">
      <formula>OR(LEFT($J740,1)="E",LEFT($E740,1)="x")</formula>
    </cfRule>
    <cfRule type="expression" dxfId="566" priority="569" stopIfTrue="1">
      <formula>LEFT(#REF!,1) &lt;"A"</formula>
    </cfRule>
    <cfRule type="expression" dxfId="565" priority="570" stopIfTrue="1">
      <formula>LEFT($G740,1)="x"</formula>
    </cfRule>
  </conditionalFormatting>
  <conditionalFormatting sqref="R735:AC736">
    <cfRule type="expression" dxfId="564" priority="561" stopIfTrue="1">
      <formula>LEFT($G735,1)="x"</formula>
    </cfRule>
    <cfRule type="expression" dxfId="563" priority="562">
      <formula>$G735+$J735=1</formula>
    </cfRule>
    <cfRule type="expression" dxfId="562" priority="563" stopIfTrue="1">
      <formula>OR(LEFT($J735,1)="E",LEFT($E735,1)="x")</formula>
    </cfRule>
    <cfRule type="expression" dxfId="561" priority="564" stopIfTrue="1">
      <formula>LEFT(#REF!,1) &lt;"A"</formula>
    </cfRule>
    <cfRule type="expression" dxfId="560" priority="565" stopIfTrue="1">
      <formula>LEFT($G735,1)="x"</formula>
    </cfRule>
  </conditionalFormatting>
  <conditionalFormatting sqref="R728:AC728">
    <cfRule type="expression" dxfId="559" priority="556" stopIfTrue="1">
      <formula>LEFT($G728,1)="x"</formula>
    </cfRule>
    <cfRule type="expression" dxfId="558" priority="557">
      <formula>$G728+$J728=1</formula>
    </cfRule>
    <cfRule type="expression" dxfId="557" priority="558" stopIfTrue="1">
      <formula>OR(LEFT($J728,1)="E",LEFT($E728,1)="x")</formula>
    </cfRule>
    <cfRule type="expression" dxfId="556" priority="559" stopIfTrue="1">
      <formula>LEFT(#REF!,1) &lt;"A"</formula>
    </cfRule>
    <cfRule type="expression" dxfId="555" priority="560" stopIfTrue="1">
      <formula>LEFT($G728,1)="x"</formula>
    </cfRule>
  </conditionalFormatting>
  <conditionalFormatting sqref="R722:AC724">
    <cfRule type="expression" dxfId="554" priority="551" stopIfTrue="1">
      <formula>LEFT($G722,1)="x"</formula>
    </cfRule>
    <cfRule type="expression" dxfId="553" priority="552">
      <formula>$G722+$J722=1</formula>
    </cfRule>
    <cfRule type="expression" dxfId="552" priority="553" stopIfTrue="1">
      <formula>OR(LEFT($J722,1)="E",LEFT($E722,1)="x")</formula>
    </cfRule>
    <cfRule type="expression" dxfId="551" priority="554" stopIfTrue="1">
      <formula>LEFT(#REF!,1) &lt;"A"</formula>
    </cfRule>
    <cfRule type="expression" dxfId="550" priority="555" stopIfTrue="1">
      <formula>LEFT($G722,1)="x"</formula>
    </cfRule>
  </conditionalFormatting>
  <conditionalFormatting sqref="R718:AC718">
    <cfRule type="expression" dxfId="549" priority="546" stopIfTrue="1">
      <formula>LEFT($G718,1)="x"</formula>
    </cfRule>
    <cfRule type="expression" dxfId="548" priority="547">
      <formula>$G718+$J718=1</formula>
    </cfRule>
    <cfRule type="expression" dxfId="547" priority="548" stopIfTrue="1">
      <formula>OR(LEFT($J718,1)="E",LEFT($E718,1)="x")</formula>
    </cfRule>
    <cfRule type="expression" dxfId="546" priority="549" stopIfTrue="1">
      <formula>LEFT(#REF!,1) &lt;"A"</formula>
    </cfRule>
    <cfRule type="expression" dxfId="545" priority="550" stopIfTrue="1">
      <formula>LEFT($G718,1)="x"</formula>
    </cfRule>
  </conditionalFormatting>
  <conditionalFormatting sqref="R711:AC714">
    <cfRule type="expression" dxfId="544" priority="541" stopIfTrue="1">
      <formula>LEFT($G711,1)="x"</formula>
    </cfRule>
    <cfRule type="expression" dxfId="543" priority="542">
      <formula>$G711+$J711=1</formula>
    </cfRule>
    <cfRule type="expression" dxfId="542" priority="543" stopIfTrue="1">
      <formula>OR(LEFT($J711,1)="E",LEFT($E711,1)="x")</formula>
    </cfRule>
    <cfRule type="expression" dxfId="541" priority="544" stopIfTrue="1">
      <formula>LEFT(#REF!,1) &lt;"A"</formula>
    </cfRule>
    <cfRule type="expression" dxfId="540" priority="545" stopIfTrue="1">
      <formula>LEFT($G711,1)="x"</formula>
    </cfRule>
  </conditionalFormatting>
  <conditionalFormatting sqref="R670:AC671 R705:AC705 R700:AC702 R695:AC697 R681:AC683 R673:AC678">
    <cfRule type="expression" dxfId="539" priority="536" stopIfTrue="1">
      <formula>LEFT($G670,1)="x"</formula>
    </cfRule>
    <cfRule type="expression" dxfId="538" priority="537">
      <formula>$G670+$J670=1</formula>
    </cfRule>
    <cfRule type="expression" dxfId="537" priority="538" stopIfTrue="1">
      <formula>OR(LEFT($J670,1)="E",LEFT($E670,1)="x")</formula>
    </cfRule>
    <cfRule type="expression" dxfId="536" priority="539" stopIfTrue="1">
      <formula>LEFT(#REF!,1) &lt;"A"</formula>
    </cfRule>
    <cfRule type="expression" dxfId="535" priority="540" stopIfTrue="1">
      <formula>LEFT($G670,1)="x"</formula>
    </cfRule>
  </conditionalFormatting>
  <conditionalFormatting sqref="R703:AC704">
    <cfRule type="expression" dxfId="534" priority="531" stopIfTrue="1">
      <formula>LEFT($G703,1)="x"</formula>
    </cfRule>
    <cfRule type="expression" dxfId="533" priority="532">
      <formula>$G703+$J703=1</formula>
    </cfRule>
    <cfRule type="expression" dxfId="532" priority="533" stopIfTrue="1">
      <formula>OR(LEFT($J703,1)="E",LEFT($E703,1)="x")</formula>
    </cfRule>
    <cfRule type="expression" dxfId="531" priority="534" stopIfTrue="1">
      <formula>LEFT(#REF!,1) &lt;"A"</formula>
    </cfRule>
    <cfRule type="expression" dxfId="530" priority="535" stopIfTrue="1">
      <formula>LEFT($G703,1)="x"</formula>
    </cfRule>
  </conditionalFormatting>
  <conditionalFormatting sqref="R698:AC699">
    <cfRule type="expression" dxfId="529" priority="526" stopIfTrue="1">
      <formula>LEFT($G698,1)="x"</formula>
    </cfRule>
    <cfRule type="expression" dxfId="528" priority="527">
      <formula>$G698+$J698=1</formula>
    </cfRule>
    <cfRule type="expression" dxfId="527" priority="528" stopIfTrue="1">
      <formula>OR(LEFT($J698,1)="E",LEFT($E698,1)="x")</formula>
    </cfRule>
    <cfRule type="expression" dxfId="526" priority="529" stopIfTrue="1">
      <formula>LEFT(#REF!,1) &lt;"A"</formula>
    </cfRule>
    <cfRule type="expression" dxfId="525" priority="530" stopIfTrue="1">
      <formula>LEFT($G698,1)="x"</formula>
    </cfRule>
  </conditionalFormatting>
  <conditionalFormatting sqref="R684:AC694">
    <cfRule type="expression" dxfId="524" priority="521" stopIfTrue="1">
      <formula>LEFT($G684,1)="x"</formula>
    </cfRule>
    <cfRule type="expression" dxfId="523" priority="522">
      <formula>$G684+$J684=1</formula>
    </cfRule>
    <cfRule type="expression" dxfId="522" priority="523" stopIfTrue="1">
      <formula>OR(LEFT($J684,1)="E",LEFT($E684,1)="x")</formula>
    </cfRule>
    <cfRule type="expression" dxfId="521" priority="524" stopIfTrue="1">
      <formula>LEFT(#REF!,1) &lt;"A"</formula>
    </cfRule>
    <cfRule type="expression" dxfId="520" priority="525" stopIfTrue="1">
      <formula>LEFT($G684,1)="x"</formula>
    </cfRule>
  </conditionalFormatting>
  <conditionalFormatting sqref="R679:AC680">
    <cfRule type="expression" dxfId="519" priority="516" stopIfTrue="1">
      <formula>LEFT($G679,1)="x"</formula>
    </cfRule>
    <cfRule type="expression" dxfId="518" priority="517">
      <formula>$G679+$J679=1</formula>
    </cfRule>
    <cfRule type="expression" dxfId="517" priority="518" stopIfTrue="1">
      <formula>OR(LEFT($J679,1)="E",LEFT($E679,1)="x")</formula>
    </cfRule>
    <cfRule type="expression" dxfId="516" priority="519" stopIfTrue="1">
      <formula>LEFT(#REF!,1) &lt;"A"</formula>
    </cfRule>
    <cfRule type="expression" dxfId="515" priority="520" stopIfTrue="1">
      <formula>LEFT($G679,1)="x"</formula>
    </cfRule>
  </conditionalFormatting>
  <conditionalFormatting sqref="R672:AC672">
    <cfRule type="expression" dxfId="514" priority="511" stopIfTrue="1">
      <formula>LEFT($G672,1)="x"</formula>
    </cfRule>
    <cfRule type="expression" dxfId="513" priority="512">
      <formula>$G672+$J672=1</formula>
    </cfRule>
    <cfRule type="expression" dxfId="512" priority="513" stopIfTrue="1">
      <formula>OR(LEFT($J672,1)="E",LEFT($E672,1)="x")</formula>
    </cfRule>
    <cfRule type="expression" dxfId="511" priority="514" stopIfTrue="1">
      <formula>LEFT(#REF!,1) &lt;"A"</formula>
    </cfRule>
    <cfRule type="expression" dxfId="510" priority="515" stopIfTrue="1">
      <formula>LEFT($G672,1)="x"</formula>
    </cfRule>
  </conditionalFormatting>
  <conditionalFormatting sqref="R666:AC668">
    <cfRule type="expression" dxfId="509" priority="506" stopIfTrue="1">
      <formula>LEFT($G666,1)="x"</formula>
    </cfRule>
    <cfRule type="expression" dxfId="508" priority="507">
      <formula>$G666+$J666=1</formula>
    </cfRule>
    <cfRule type="expression" dxfId="507" priority="508" stopIfTrue="1">
      <formula>OR(LEFT($J666,1)="E",LEFT($E666,1)="x")</formula>
    </cfRule>
    <cfRule type="expression" dxfId="506" priority="509" stopIfTrue="1">
      <formula>LEFT(#REF!,1) &lt;"A"</formula>
    </cfRule>
    <cfRule type="expression" dxfId="505" priority="510" stopIfTrue="1">
      <formula>LEFT($G666,1)="x"</formula>
    </cfRule>
  </conditionalFormatting>
  <conditionalFormatting sqref="R662:AC662">
    <cfRule type="expression" dxfId="504" priority="501" stopIfTrue="1">
      <formula>LEFT($G662,1)="x"</formula>
    </cfRule>
    <cfRule type="expression" dxfId="503" priority="502">
      <formula>$G662+$J662=1</formula>
    </cfRule>
    <cfRule type="expression" dxfId="502" priority="503" stopIfTrue="1">
      <formula>OR(LEFT($J662,1)="E",LEFT($E662,1)="x")</formula>
    </cfRule>
    <cfRule type="expression" dxfId="501" priority="504" stopIfTrue="1">
      <formula>LEFT(#REF!,1) &lt;"A"</formula>
    </cfRule>
    <cfRule type="expression" dxfId="500" priority="505" stopIfTrue="1">
      <formula>LEFT($G662,1)="x"</formula>
    </cfRule>
  </conditionalFormatting>
  <conditionalFormatting sqref="R655:AC658">
    <cfRule type="expression" dxfId="499" priority="496" stopIfTrue="1">
      <formula>LEFT($G655,1)="x"</formula>
    </cfRule>
    <cfRule type="expression" dxfId="498" priority="497">
      <formula>$G655+$J655=1</formula>
    </cfRule>
    <cfRule type="expression" dxfId="497" priority="498" stopIfTrue="1">
      <formula>OR(LEFT($J655,1)="E",LEFT($E655,1)="x")</formula>
    </cfRule>
    <cfRule type="expression" dxfId="496" priority="499" stopIfTrue="1">
      <formula>LEFT(#REF!,1) &lt;"A"</formula>
    </cfRule>
    <cfRule type="expression" dxfId="495" priority="500" stopIfTrue="1">
      <formula>LEFT($G655,1)="x"</formula>
    </cfRule>
  </conditionalFormatting>
  <conditionalFormatting sqref="R614:AC615 R649:AC649 R644:AC646 R639:AC641 R625:AC627 R617:AC622">
    <cfRule type="expression" dxfId="494" priority="491" stopIfTrue="1">
      <formula>LEFT($G614,1)="x"</formula>
    </cfRule>
    <cfRule type="expression" dxfId="493" priority="492">
      <formula>$G614+$J614=1</formula>
    </cfRule>
    <cfRule type="expression" dxfId="492" priority="493" stopIfTrue="1">
      <formula>OR(LEFT($J614,1)="E",LEFT($E614,1)="x")</formula>
    </cfRule>
    <cfRule type="expression" dxfId="491" priority="494" stopIfTrue="1">
      <formula>LEFT(#REF!,1) &lt;"A"</formula>
    </cfRule>
    <cfRule type="expression" dxfId="490" priority="495" stopIfTrue="1">
      <formula>LEFT($G614,1)="x"</formula>
    </cfRule>
  </conditionalFormatting>
  <conditionalFormatting sqref="R647:AC648">
    <cfRule type="expression" dxfId="489" priority="486" stopIfTrue="1">
      <formula>LEFT($G647,1)="x"</formula>
    </cfRule>
    <cfRule type="expression" dxfId="488" priority="487">
      <formula>$G647+$J647=1</formula>
    </cfRule>
    <cfRule type="expression" dxfId="487" priority="488" stopIfTrue="1">
      <formula>OR(LEFT($J647,1)="E",LEFT($E647,1)="x")</formula>
    </cfRule>
    <cfRule type="expression" dxfId="486" priority="489" stopIfTrue="1">
      <formula>LEFT(#REF!,1) &lt;"A"</formula>
    </cfRule>
    <cfRule type="expression" dxfId="485" priority="490" stopIfTrue="1">
      <formula>LEFT($G647,1)="x"</formula>
    </cfRule>
  </conditionalFormatting>
  <conditionalFormatting sqref="R642:AC643">
    <cfRule type="expression" dxfId="484" priority="481" stopIfTrue="1">
      <formula>LEFT($G642,1)="x"</formula>
    </cfRule>
    <cfRule type="expression" dxfId="483" priority="482">
      <formula>$G642+$J642=1</formula>
    </cfRule>
    <cfRule type="expression" dxfId="482" priority="483" stopIfTrue="1">
      <formula>OR(LEFT($J642,1)="E",LEFT($E642,1)="x")</formula>
    </cfRule>
    <cfRule type="expression" dxfId="481" priority="484" stopIfTrue="1">
      <formula>LEFT(#REF!,1) &lt;"A"</formula>
    </cfRule>
    <cfRule type="expression" dxfId="480" priority="485" stopIfTrue="1">
      <formula>LEFT($G642,1)="x"</formula>
    </cfRule>
  </conditionalFormatting>
  <conditionalFormatting sqref="R628:AC638">
    <cfRule type="expression" dxfId="479" priority="476" stopIfTrue="1">
      <formula>LEFT($G628,1)="x"</formula>
    </cfRule>
    <cfRule type="expression" dxfId="478" priority="477">
      <formula>$G628+$J628=1</formula>
    </cfRule>
    <cfRule type="expression" dxfId="477" priority="478" stopIfTrue="1">
      <formula>OR(LEFT($J628,1)="E",LEFT($E628,1)="x")</formula>
    </cfRule>
    <cfRule type="expression" dxfId="476" priority="479" stopIfTrue="1">
      <formula>LEFT(#REF!,1) &lt;"A"</formula>
    </cfRule>
    <cfRule type="expression" dxfId="475" priority="480" stopIfTrue="1">
      <formula>LEFT($G628,1)="x"</formula>
    </cfRule>
  </conditionalFormatting>
  <conditionalFormatting sqref="R623:AC624">
    <cfRule type="expression" dxfId="474" priority="471" stopIfTrue="1">
      <formula>LEFT($G623,1)="x"</formula>
    </cfRule>
    <cfRule type="expression" dxfId="473" priority="472">
      <formula>$G623+$J623=1</formula>
    </cfRule>
    <cfRule type="expression" dxfId="472" priority="473" stopIfTrue="1">
      <formula>OR(LEFT($J623,1)="E",LEFT($E623,1)="x")</formula>
    </cfRule>
    <cfRule type="expression" dxfId="471" priority="474" stopIfTrue="1">
      <formula>LEFT(#REF!,1) &lt;"A"</formula>
    </cfRule>
    <cfRule type="expression" dxfId="470" priority="475" stopIfTrue="1">
      <formula>LEFT($G623,1)="x"</formula>
    </cfRule>
  </conditionalFormatting>
  <conditionalFormatting sqref="R616:AC616">
    <cfRule type="expression" dxfId="469" priority="466" stopIfTrue="1">
      <formula>LEFT($G616,1)="x"</formula>
    </cfRule>
    <cfRule type="expression" dxfId="468" priority="467">
      <formula>$G616+$J616=1</formula>
    </cfRule>
    <cfRule type="expression" dxfId="467" priority="468" stopIfTrue="1">
      <formula>OR(LEFT($J616,1)="E",LEFT($E616,1)="x")</formula>
    </cfRule>
    <cfRule type="expression" dxfId="466" priority="469" stopIfTrue="1">
      <formula>LEFT(#REF!,1) &lt;"A"</formula>
    </cfRule>
    <cfRule type="expression" dxfId="465" priority="470" stopIfTrue="1">
      <formula>LEFT($G616,1)="x"</formula>
    </cfRule>
  </conditionalFormatting>
  <conditionalFormatting sqref="R610:AC612">
    <cfRule type="expression" dxfId="464" priority="461" stopIfTrue="1">
      <formula>LEFT($G610,1)="x"</formula>
    </cfRule>
    <cfRule type="expression" dxfId="463" priority="462">
      <formula>$G610+$J610=1</formula>
    </cfRule>
    <cfRule type="expression" dxfId="462" priority="463" stopIfTrue="1">
      <formula>OR(LEFT($J610,1)="E",LEFT($E610,1)="x")</formula>
    </cfRule>
    <cfRule type="expression" dxfId="461" priority="464" stopIfTrue="1">
      <formula>LEFT(#REF!,1) &lt;"A"</formula>
    </cfRule>
    <cfRule type="expression" dxfId="460" priority="465" stopIfTrue="1">
      <formula>LEFT($G610,1)="x"</formula>
    </cfRule>
  </conditionalFormatting>
  <conditionalFormatting sqref="R606:AC606">
    <cfRule type="expression" dxfId="459" priority="456" stopIfTrue="1">
      <formula>LEFT($G606,1)="x"</formula>
    </cfRule>
    <cfRule type="expression" dxfId="458" priority="457">
      <formula>$G606+$J606=1</formula>
    </cfRule>
    <cfRule type="expression" dxfId="457" priority="458" stopIfTrue="1">
      <formula>OR(LEFT($J606,1)="E",LEFT($E606,1)="x")</formula>
    </cfRule>
    <cfRule type="expression" dxfId="456" priority="459" stopIfTrue="1">
      <formula>LEFT(#REF!,1) &lt;"A"</formula>
    </cfRule>
    <cfRule type="expression" dxfId="455" priority="460" stopIfTrue="1">
      <formula>LEFT($G606,1)="x"</formula>
    </cfRule>
  </conditionalFormatting>
  <conditionalFormatting sqref="R599:AC602">
    <cfRule type="expression" dxfId="454" priority="451" stopIfTrue="1">
      <formula>LEFT($G599,1)="x"</formula>
    </cfRule>
    <cfRule type="expression" dxfId="453" priority="452">
      <formula>$G599+$J599=1</formula>
    </cfRule>
    <cfRule type="expression" dxfId="452" priority="453" stopIfTrue="1">
      <formula>OR(LEFT($J599,1)="E",LEFT($E599,1)="x")</formula>
    </cfRule>
    <cfRule type="expression" dxfId="451" priority="454" stopIfTrue="1">
      <formula>LEFT(#REF!,1) &lt;"A"</formula>
    </cfRule>
    <cfRule type="expression" dxfId="450" priority="455" stopIfTrue="1">
      <formula>LEFT($G599,1)="x"</formula>
    </cfRule>
  </conditionalFormatting>
  <conditionalFormatting sqref="R558:AC559 R593:AC593 R588:AC590 R583:AC585 R569:AC571 R561:AC566">
    <cfRule type="expression" dxfId="449" priority="446" stopIfTrue="1">
      <formula>LEFT($G558,1)="x"</formula>
    </cfRule>
    <cfRule type="expression" dxfId="448" priority="447">
      <formula>$G558+$J558=1</formula>
    </cfRule>
    <cfRule type="expression" dxfId="447" priority="448" stopIfTrue="1">
      <formula>OR(LEFT($J558,1)="E",LEFT($E558,1)="x")</formula>
    </cfRule>
    <cfRule type="expression" dxfId="446" priority="449" stopIfTrue="1">
      <formula>LEFT(#REF!,1) &lt;"A"</formula>
    </cfRule>
    <cfRule type="expression" dxfId="445" priority="450" stopIfTrue="1">
      <formula>LEFT($G558,1)="x"</formula>
    </cfRule>
  </conditionalFormatting>
  <conditionalFormatting sqref="R591:AC592">
    <cfRule type="expression" dxfId="444" priority="441" stopIfTrue="1">
      <formula>LEFT($G591,1)="x"</formula>
    </cfRule>
    <cfRule type="expression" dxfId="443" priority="442">
      <formula>$G591+$J591=1</formula>
    </cfRule>
    <cfRule type="expression" dxfId="442" priority="443" stopIfTrue="1">
      <formula>OR(LEFT($J591,1)="E",LEFT($E591,1)="x")</formula>
    </cfRule>
    <cfRule type="expression" dxfId="441" priority="444" stopIfTrue="1">
      <formula>LEFT(#REF!,1) &lt;"A"</formula>
    </cfRule>
    <cfRule type="expression" dxfId="440" priority="445" stopIfTrue="1">
      <formula>LEFT($G591,1)="x"</formula>
    </cfRule>
  </conditionalFormatting>
  <conditionalFormatting sqref="R586:AC587">
    <cfRule type="expression" dxfId="439" priority="436" stopIfTrue="1">
      <formula>LEFT($G586,1)="x"</formula>
    </cfRule>
    <cfRule type="expression" dxfId="438" priority="437">
      <formula>$G586+$J586=1</formula>
    </cfRule>
    <cfRule type="expression" dxfId="437" priority="438" stopIfTrue="1">
      <formula>OR(LEFT($J586,1)="E",LEFT($E586,1)="x")</formula>
    </cfRule>
    <cfRule type="expression" dxfId="436" priority="439" stopIfTrue="1">
      <formula>LEFT(#REF!,1) &lt;"A"</formula>
    </cfRule>
    <cfRule type="expression" dxfId="435" priority="440" stopIfTrue="1">
      <formula>LEFT($G586,1)="x"</formula>
    </cfRule>
  </conditionalFormatting>
  <conditionalFormatting sqref="R572:AC582">
    <cfRule type="expression" dxfId="434" priority="431" stopIfTrue="1">
      <formula>LEFT($G572,1)="x"</formula>
    </cfRule>
    <cfRule type="expression" dxfId="433" priority="432">
      <formula>$G572+$J572=1</formula>
    </cfRule>
    <cfRule type="expression" dxfId="432" priority="433" stopIfTrue="1">
      <formula>OR(LEFT($J572,1)="E",LEFT($E572,1)="x")</formula>
    </cfRule>
    <cfRule type="expression" dxfId="431" priority="434" stopIfTrue="1">
      <formula>LEFT(#REF!,1) &lt;"A"</formula>
    </cfRule>
    <cfRule type="expression" dxfId="430" priority="435" stopIfTrue="1">
      <formula>LEFT($G572,1)="x"</formula>
    </cfRule>
  </conditionalFormatting>
  <conditionalFormatting sqref="R567:AC568">
    <cfRule type="expression" dxfId="429" priority="426" stopIfTrue="1">
      <formula>LEFT($G567,1)="x"</formula>
    </cfRule>
    <cfRule type="expression" dxfId="428" priority="427">
      <formula>$G567+$J567=1</formula>
    </cfRule>
    <cfRule type="expression" dxfId="427" priority="428" stopIfTrue="1">
      <formula>OR(LEFT($J567,1)="E",LEFT($E567,1)="x")</formula>
    </cfRule>
    <cfRule type="expression" dxfId="426" priority="429" stopIfTrue="1">
      <formula>LEFT(#REF!,1) &lt;"A"</formula>
    </cfRule>
    <cfRule type="expression" dxfId="425" priority="430" stopIfTrue="1">
      <formula>LEFT($G567,1)="x"</formula>
    </cfRule>
  </conditionalFormatting>
  <conditionalFormatting sqref="R560:AC560">
    <cfRule type="expression" dxfId="424" priority="421" stopIfTrue="1">
      <formula>LEFT($G560,1)="x"</formula>
    </cfRule>
    <cfRule type="expression" dxfId="423" priority="422">
      <formula>$G560+$J560=1</formula>
    </cfRule>
    <cfRule type="expression" dxfId="422" priority="423" stopIfTrue="1">
      <formula>OR(LEFT($J560,1)="E",LEFT($E560,1)="x")</formula>
    </cfRule>
    <cfRule type="expression" dxfId="421" priority="424" stopIfTrue="1">
      <formula>LEFT(#REF!,1) &lt;"A"</formula>
    </cfRule>
    <cfRule type="expression" dxfId="420" priority="425" stopIfTrue="1">
      <formula>LEFT($G560,1)="x"</formula>
    </cfRule>
  </conditionalFormatting>
  <conditionalFormatting sqref="R554:AC556">
    <cfRule type="expression" dxfId="419" priority="416" stopIfTrue="1">
      <formula>LEFT($G554,1)="x"</formula>
    </cfRule>
    <cfRule type="expression" dxfId="418" priority="417">
      <formula>$G554+$J554=1</formula>
    </cfRule>
    <cfRule type="expression" dxfId="417" priority="418" stopIfTrue="1">
      <formula>OR(LEFT($J554,1)="E",LEFT($E554,1)="x")</formula>
    </cfRule>
    <cfRule type="expression" dxfId="416" priority="419" stopIfTrue="1">
      <formula>LEFT(#REF!,1) &lt;"A"</formula>
    </cfRule>
    <cfRule type="expression" dxfId="415" priority="420" stopIfTrue="1">
      <formula>LEFT($G554,1)="x"</formula>
    </cfRule>
  </conditionalFormatting>
  <conditionalFormatting sqref="R550:AC550">
    <cfRule type="expression" dxfId="414" priority="411" stopIfTrue="1">
      <formula>LEFT($G550,1)="x"</formula>
    </cfRule>
    <cfRule type="expression" dxfId="413" priority="412">
      <formula>$G550+$J550=1</formula>
    </cfRule>
    <cfRule type="expression" dxfId="412" priority="413" stopIfTrue="1">
      <formula>OR(LEFT($J550,1)="E",LEFT($E550,1)="x")</formula>
    </cfRule>
    <cfRule type="expression" dxfId="411" priority="414" stopIfTrue="1">
      <formula>LEFT(#REF!,1) &lt;"A"</formula>
    </cfRule>
    <cfRule type="expression" dxfId="410" priority="415" stopIfTrue="1">
      <formula>LEFT($G550,1)="x"</formula>
    </cfRule>
  </conditionalFormatting>
  <conditionalFormatting sqref="R543:AC546">
    <cfRule type="expression" dxfId="409" priority="406" stopIfTrue="1">
      <formula>LEFT($G543,1)="x"</formula>
    </cfRule>
    <cfRule type="expression" dxfId="408" priority="407">
      <formula>$G543+$J543=1</formula>
    </cfRule>
    <cfRule type="expression" dxfId="407" priority="408" stopIfTrue="1">
      <formula>OR(LEFT($J543,1)="E",LEFT($E543,1)="x")</formula>
    </cfRule>
    <cfRule type="expression" dxfId="406" priority="409" stopIfTrue="1">
      <formula>LEFT(#REF!,1) &lt;"A"</formula>
    </cfRule>
    <cfRule type="expression" dxfId="405" priority="410" stopIfTrue="1">
      <formula>LEFT($G543,1)="x"</formula>
    </cfRule>
  </conditionalFormatting>
  <conditionalFormatting sqref="R502:AC503 R537:AC537 R532:AC534 R527:AC529 R513:AC515 R505:AC510">
    <cfRule type="expression" dxfId="404" priority="401" stopIfTrue="1">
      <formula>LEFT($G502,1)="x"</formula>
    </cfRule>
    <cfRule type="expression" dxfId="403" priority="402">
      <formula>$G502+$J502=1</formula>
    </cfRule>
    <cfRule type="expression" dxfId="402" priority="403" stopIfTrue="1">
      <formula>OR(LEFT($J502,1)="E",LEFT($E502,1)="x")</formula>
    </cfRule>
    <cfRule type="expression" dxfId="401" priority="404" stopIfTrue="1">
      <formula>LEFT(#REF!,1) &lt;"A"</formula>
    </cfRule>
    <cfRule type="expression" dxfId="400" priority="405" stopIfTrue="1">
      <formula>LEFT($G502,1)="x"</formula>
    </cfRule>
  </conditionalFormatting>
  <conditionalFormatting sqref="R535:AC536">
    <cfRule type="expression" dxfId="399" priority="396" stopIfTrue="1">
      <formula>LEFT($G535,1)="x"</formula>
    </cfRule>
    <cfRule type="expression" dxfId="398" priority="397">
      <formula>$G535+$J535=1</formula>
    </cfRule>
    <cfRule type="expression" dxfId="397" priority="398" stopIfTrue="1">
      <formula>OR(LEFT($J535,1)="E",LEFT($E535,1)="x")</formula>
    </cfRule>
    <cfRule type="expression" dxfId="396" priority="399" stopIfTrue="1">
      <formula>LEFT(#REF!,1) &lt;"A"</formula>
    </cfRule>
    <cfRule type="expression" dxfId="395" priority="400" stopIfTrue="1">
      <formula>LEFT($G535,1)="x"</formula>
    </cfRule>
  </conditionalFormatting>
  <conditionalFormatting sqref="R530:AC531">
    <cfRule type="expression" dxfId="394" priority="391" stopIfTrue="1">
      <formula>LEFT($G530,1)="x"</formula>
    </cfRule>
    <cfRule type="expression" dxfId="393" priority="392">
      <formula>$G530+$J530=1</formula>
    </cfRule>
    <cfRule type="expression" dxfId="392" priority="393" stopIfTrue="1">
      <formula>OR(LEFT($J530,1)="E",LEFT($E530,1)="x")</formula>
    </cfRule>
    <cfRule type="expression" dxfId="391" priority="394" stopIfTrue="1">
      <formula>LEFT(#REF!,1) &lt;"A"</formula>
    </cfRule>
    <cfRule type="expression" dxfId="390" priority="395" stopIfTrue="1">
      <formula>LEFT($G530,1)="x"</formula>
    </cfRule>
  </conditionalFormatting>
  <conditionalFormatting sqref="R516:AC526">
    <cfRule type="expression" dxfId="389" priority="386" stopIfTrue="1">
      <formula>LEFT($G516,1)="x"</formula>
    </cfRule>
    <cfRule type="expression" dxfId="388" priority="387">
      <formula>$G516+$J516=1</formula>
    </cfRule>
    <cfRule type="expression" dxfId="387" priority="388" stopIfTrue="1">
      <formula>OR(LEFT($J516,1)="E",LEFT($E516,1)="x")</formula>
    </cfRule>
    <cfRule type="expression" dxfId="386" priority="389" stopIfTrue="1">
      <formula>LEFT(#REF!,1) &lt;"A"</formula>
    </cfRule>
    <cfRule type="expression" dxfId="385" priority="390" stopIfTrue="1">
      <formula>LEFT($G516,1)="x"</formula>
    </cfRule>
  </conditionalFormatting>
  <conditionalFormatting sqref="R511:AC512">
    <cfRule type="expression" dxfId="384" priority="381" stopIfTrue="1">
      <formula>LEFT($G511,1)="x"</formula>
    </cfRule>
    <cfRule type="expression" dxfId="383" priority="382">
      <formula>$G511+$J511=1</formula>
    </cfRule>
    <cfRule type="expression" dxfId="382" priority="383" stopIfTrue="1">
      <formula>OR(LEFT($J511,1)="E",LEFT($E511,1)="x")</formula>
    </cfRule>
    <cfRule type="expression" dxfId="381" priority="384" stopIfTrue="1">
      <formula>LEFT(#REF!,1) &lt;"A"</formula>
    </cfRule>
    <cfRule type="expression" dxfId="380" priority="385" stopIfTrue="1">
      <formula>LEFT($G511,1)="x"</formula>
    </cfRule>
  </conditionalFormatting>
  <conditionalFormatting sqref="R504:AC504">
    <cfRule type="expression" dxfId="379" priority="376" stopIfTrue="1">
      <formula>LEFT($G504,1)="x"</formula>
    </cfRule>
    <cfRule type="expression" dxfId="378" priority="377">
      <formula>$G504+$J504=1</formula>
    </cfRule>
    <cfRule type="expression" dxfId="377" priority="378" stopIfTrue="1">
      <formula>OR(LEFT($J504,1)="E",LEFT($E504,1)="x")</formula>
    </cfRule>
    <cfRule type="expression" dxfId="376" priority="379" stopIfTrue="1">
      <formula>LEFT(#REF!,1) &lt;"A"</formula>
    </cfRule>
    <cfRule type="expression" dxfId="375" priority="380" stopIfTrue="1">
      <formula>LEFT($G504,1)="x"</formula>
    </cfRule>
  </conditionalFormatting>
  <conditionalFormatting sqref="R498:AC500">
    <cfRule type="expression" dxfId="374" priority="371" stopIfTrue="1">
      <formula>LEFT($G498,1)="x"</formula>
    </cfRule>
    <cfRule type="expression" dxfId="373" priority="372">
      <formula>$G498+$J498=1</formula>
    </cfRule>
    <cfRule type="expression" dxfId="372" priority="373" stopIfTrue="1">
      <formula>OR(LEFT($J498,1)="E",LEFT($E498,1)="x")</formula>
    </cfRule>
    <cfRule type="expression" dxfId="371" priority="374" stopIfTrue="1">
      <formula>LEFT(#REF!,1) &lt;"A"</formula>
    </cfRule>
    <cfRule type="expression" dxfId="370" priority="375" stopIfTrue="1">
      <formula>LEFT($G498,1)="x"</formula>
    </cfRule>
  </conditionalFormatting>
  <conditionalFormatting sqref="R494:AC494">
    <cfRule type="expression" dxfId="369" priority="366" stopIfTrue="1">
      <formula>LEFT($G494,1)="x"</formula>
    </cfRule>
    <cfRule type="expression" dxfId="368" priority="367">
      <formula>$G494+$J494=1</formula>
    </cfRule>
    <cfRule type="expression" dxfId="367" priority="368" stopIfTrue="1">
      <formula>OR(LEFT($J494,1)="E",LEFT($E494,1)="x")</formula>
    </cfRule>
    <cfRule type="expression" dxfId="366" priority="369" stopIfTrue="1">
      <formula>LEFT(#REF!,1) &lt;"A"</formula>
    </cfRule>
    <cfRule type="expression" dxfId="365" priority="370" stopIfTrue="1">
      <formula>LEFT($G494,1)="x"</formula>
    </cfRule>
  </conditionalFormatting>
  <conditionalFormatting sqref="R487:AC490">
    <cfRule type="expression" dxfId="364" priority="361" stopIfTrue="1">
      <formula>LEFT($G487,1)="x"</formula>
    </cfRule>
    <cfRule type="expression" dxfId="363" priority="362">
      <formula>$G487+$J487=1</formula>
    </cfRule>
    <cfRule type="expression" dxfId="362" priority="363" stopIfTrue="1">
      <formula>OR(LEFT($J487,1)="E",LEFT($E487,1)="x")</formula>
    </cfRule>
    <cfRule type="expression" dxfId="361" priority="364" stopIfTrue="1">
      <formula>LEFT(#REF!,1) &lt;"A"</formula>
    </cfRule>
    <cfRule type="expression" dxfId="360" priority="365" stopIfTrue="1">
      <formula>LEFT($G487,1)="x"</formula>
    </cfRule>
  </conditionalFormatting>
  <conditionalFormatting sqref="R446:AC447 R481:AC481 R476:AC478 R471:AC473 R457:AC459 R449:AC454">
    <cfRule type="expression" dxfId="359" priority="356" stopIfTrue="1">
      <formula>LEFT($G446,1)="x"</formula>
    </cfRule>
    <cfRule type="expression" dxfId="358" priority="357">
      <formula>$G446+$J446=1</formula>
    </cfRule>
    <cfRule type="expression" dxfId="357" priority="358" stopIfTrue="1">
      <formula>OR(LEFT($J446,1)="E",LEFT($E446,1)="x")</formula>
    </cfRule>
    <cfRule type="expression" dxfId="356" priority="359" stopIfTrue="1">
      <formula>LEFT(#REF!,1) &lt;"A"</formula>
    </cfRule>
    <cfRule type="expression" dxfId="355" priority="360" stopIfTrue="1">
      <formula>LEFT($G446,1)="x"</formula>
    </cfRule>
  </conditionalFormatting>
  <conditionalFormatting sqref="R479:AC480">
    <cfRule type="expression" dxfId="354" priority="351" stopIfTrue="1">
      <formula>LEFT($G479,1)="x"</formula>
    </cfRule>
    <cfRule type="expression" dxfId="353" priority="352">
      <formula>$G479+$J479=1</formula>
    </cfRule>
    <cfRule type="expression" dxfId="352" priority="353" stopIfTrue="1">
      <formula>OR(LEFT($J479,1)="E",LEFT($E479,1)="x")</formula>
    </cfRule>
    <cfRule type="expression" dxfId="351" priority="354" stopIfTrue="1">
      <formula>LEFT(#REF!,1) &lt;"A"</formula>
    </cfRule>
    <cfRule type="expression" dxfId="350" priority="355" stopIfTrue="1">
      <formula>LEFT($G479,1)="x"</formula>
    </cfRule>
  </conditionalFormatting>
  <conditionalFormatting sqref="R474:AC475">
    <cfRule type="expression" dxfId="349" priority="346" stopIfTrue="1">
      <formula>LEFT($G474,1)="x"</formula>
    </cfRule>
    <cfRule type="expression" dxfId="348" priority="347">
      <formula>$G474+$J474=1</formula>
    </cfRule>
    <cfRule type="expression" dxfId="347" priority="348" stopIfTrue="1">
      <formula>OR(LEFT($J474,1)="E",LEFT($E474,1)="x")</formula>
    </cfRule>
    <cfRule type="expression" dxfId="346" priority="349" stopIfTrue="1">
      <formula>LEFT(#REF!,1) &lt;"A"</formula>
    </cfRule>
    <cfRule type="expression" dxfId="345" priority="350" stopIfTrue="1">
      <formula>LEFT($G474,1)="x"</formula>
    </cfRule>
  </conditionalFormatting>
  <conditionalFormatting sqref="R460:AC470">
    <cfRule type="expression" dxfId="344" priority="341" stopIfTrue="1">
      <formula>LEFT($G460,1)="x"</formula>
    </cfRule>
    <cfRule type="expression" dxfId="343" priority="342">
      <formula>$G460+$J460=1</formula>
    </cfRule>
    <cfRule type="expression" dxfId="342" priority="343" stopIfTrue="1">
      <formula>OR(LEFT($J460,1)="E",LEFT($E460,1)="x")</formula>
    </cfRule>
    <cfRule type="expression" dxfId="341" priority="344" stopIfTrue="1">
      <formula>LEFT(#REF!,1) &lt;"A"</formula>
    </cfRule>
    <cfRule type="expression" dxfId="340" priority="345" stopIfTrue="1">
      <formula>LEFT($G460,1)="x"</formula>
    </cfRule>
  </conditionalFormatting>
  <conditionalFormatting sqref="R455:AC456">
    <cfRule type="expression" dxfId="339" priority="336" stopIfTrue="1">
      <formula>LEFT($G455,1)="x"</formula>
    </cfRule>
    <cfRule type="expression" dxfId="338" priority="337">
      <formula>$G455+$J455=1</formula>
    </cfRule>
    <cfRule type="expression" dxfId="337" priority="338" stopIfTrue="1">
      <formula>OR(LEFT($J455,1)="E",LEFT($E455,1)="x")</formula>
    </cfRule>
    <cfRule type="expression" dxfId="336" priority="339" stopIfTrue="1">
      <formula>LEFT(#REF!,1) &lt;"A"</formula>
    </cfRule>
    <cfRule type="expression" dxfId="335" priority="340" stopIfTrue="1">
      <formula>LEFT($G455,1)="x"</formula>
    </cfRule>
  </conditionalFormatting>
  <conditionalFormatting sqref="R448:AC448">
    <cfRule type="expression" dxfId="334" priority="331" stopIfTrue="1">
      <formula>LEFT($G448,1)="x"</formula>
    </cfRule>
    <cfRule type="expression" dxfId="333" priority="332">
      <formula>$G448+$J448=1</formula>
    </cfRule>
    <cfRule type="expression" dxfId="332" priority="333" stopIfTrue="1">
      <formula>OR(LEFT($J448,1)="E",LEFT($E448,1)="x")</formula>
    </cfRule>
    <cfRule type="expression" dxfId="331" priority="334" stopIfTrue="1">
      <formula>LEFT(#REF!,1) &lt;"A"</formula>
    </cfRule>
    <cfRule type="expression" dxfId="330" priority="335" stopIfTrue="1">
      <formula>LEFT($G448,1)="x"</formula>
    </cfRule>
  </conditionalFormatting>
  <conditionalFormatting sqref="R442:AC444">
    <cfRule type="expression" dxfId="329" priority="326" stopIfTrue="1">
      <formula>LEFT($G442,1)="x"</formula>
    </cfRule>
    <cfRule type="expression" dxfId="328" priority="327">
      <formula>$G442+$J442=1</formula>
    </cfRule>
    <cfRule type="expression" dxfId="327" priority="328" stopIfTrue="1">
      <formula>OR(LEFT($J442,1)="E",LEFT($E442,1)="x")</formula>
    </cfRule>
    <cfRule type="expression" dxfId="326" priority="329" stopIfTrue="1">
      <formula>LEFT(#REF!,1) &lt;"A"</formula>
    </cfRule>
    <cfRule type="expression" dxfId="325" priority="330" stopIfTrue="1">
      <formula>LEFT($G442,1)="x"</formula>
    </cfRule>
  </conditionalFormatting>
  <conditionalFormatting sqref="R438:AC438">
    <cfRule type="expression" dxfId="324" priority="321" stopIfTrue="1">
      <formula>LEFT($G438,1)="x"</formula>
    </cfRule>
    <cfRule type="expression" dxfId="323" priority="322">
      <formula>$G438+$J438=1</formula>
    </cfRule>
    <cfRule type="expression" dxfId="322" priority="323" stopIfTrue="1">
      <formula>OR(LEFT($J438,1)="E",LEFT($E438,1)="x")</formula>
    </cfRule>
    <cfRule type="expression" dxfId="321" priority="324" stopIfTrue="1">
      <formula>LEFT(#REF!,1) &lt;"A"</formula>
    </cfRule>
    <cfRule type="expression" dxfId="320" priority="325" stopIfTrue="1">
      <formula>LEFT($G438,1)="x"</formula>
    </cfRule>
  </conditionalFormatting>
  <conditionalFormatting sqref="R431:AC434">
    <cfRule type="expression" dxfId="319" priority="316" stopIfTrue="1">
      <formula>LEFT($G431,1)="x"</formula>
    </cfRule>
    <cfRule type="expression" dxfId="318" priority="317">
      <formula>$G431+$J431=1</formula>
    </cfRule>
    <cfRule type="expression" dxfId="317" priority="318" stopIfTrue="1">
      <formula>OR(LEFT($J431,1)="E",LEFT($E431,1)="x")</formula>
    </cfRule>
    <cfRule type="expression" dxfId="316" priority="319" stopIfTrue="1">
      <formula>LEFT(#REF!,1) &lt;"A"</formula>
    </cfRule>
    <cfRule type="expression" dxfId="315" priority="320" stopIfTrue="1">
      <formula>LEFT($G431,1)="x"</formula>
    </cfRule>
  </conditionalFormatting>
  <conditionalFormatting sqref="R390:AC391 R425:AC425 R420:AC422 R415:AC417 R401:AC403 R393:AC398">
    <cfRule type="expression" dxfId="314" priority="311" stopIfTrue="1">
      <formula>LEFT($G390,1)="x"</formula>
    </cfRule>
    <cfRule type="expression" dxfId="313" priority="312">
      <formula>$G390+$J390=1</formula>
    </cfRule>
    <cfRule type="expression" dxfId="312" priority="313" stopIfTrue="1">
      <formula>OR(LEFT($J390,1)="E",LEFT($E390,1)="x")</formula>
    </cfRule>
    <cfRule type="expression" dxfId="311" priority="314" stopIfTrue="1">
      <formula>LEFT(#REF!,1) &lt;"A"</formula>
    </cfRule>
    <cfRule type="expression" dxfId="310" priority="315" stopIfTrue="1">
      <formula>LEFT($G390,1)="x"</formula>
    </cfRule>
  </conditionalFormatting>
  <conditionalFormatting sqref="R423:AC424">
    <cfRule type="expression" dxfId="309" priority="306" stopIfTrue="1">
      <formula>LEFT($G423,1)="x"</formula>
    </cfRule>
    <cfRule type="expression" dxfId="308" priority="307">
      <formula>$G423+$J423=1</formula>
    </cfRule>
    <cfRule type="expression" dxfId="307" priority="308" stopIfTrue="1">
      <formula>OR(LEFT($J423,1)="E",LEFT($E423,1)="x")</formula>
    </cfRule>
    <cfRule type="expression" dxfId="306" priority="309" stopIfTrue="1">
      <formula>LEFT(#REF!,1) &lt;"A"</formula>
    </cfRule>
    <cfRule type="expression" dxfId="305" priority="310" stopIfTrue="1">
      <formula>LEFT($G423,1)="x"</formula>
    </cfRule>
  </conditionalFormatting>
  <conditionalFormatting sqref="R418:AC419">
    <cfRule type="expression" dxfId="304" priority="301" stopIfTrue="1">
      <formula>LEFT($G418,1)="x"</formula>
    </cfRule>
    <cfRule type="expression" dxfId="303" priority="302">
      <formula>$G418+$J418=1</formula>
    </cfRule>
    <cfRule type="expression" dxfId="302" priority="303" stopIfTrue="1">
      <formula>OR(LEFT($J418,1)="E",LEFT($E418,1)="x")</formula>
    </cfRule>
    <cfRule type="expression" dxfId="301" priority="304" stopIfTrue="1">
      <formula>LEFT(#REF!,1) &lt;"A"</formula>
    </cfRule>
    <cfRule type="expression" dxfId="300" priority="305" stopIfTrue="1">
      <formula>LEFT($G418,1)="x"</formula>
    </cfRule>
  </conditionalFormatting>
  <conditionalFormatting sqref="R404:AC414">
    <cfRule type="expression" dxfId="299" priority="296" stopIfTrue="1">
      <formula>LEFT($G404,1)="x"</formula>
    </cfRule>
    <cfRule type="expression" dxfId="298" priority="297">
      <formula>$G404+$J404=1</formula>
    </cfRule>
    <cfRule type="expression" dxfId="297" priority="298" stopIfTrue="1">
      <formula>OR(LEFT($J404,1)="E",LEFT($E404,1)="x")</formula>
    </cfRule>
    <cfRule type="expression" dxfId="296" priority="299" stopIfTrue="1">
      <formula>LEFT(#REF!,1) &lt;"A"</formula>
    </cfRule>
    <cfRule type="expression" dxfId="295" priority="300" stopIfTrue="1">
      <formula>LEFT($G404,1)="x"</formula>
    </cfRule>
  </conditionalFormatting>
  <conditionalFormatting sqref="R399:AC400">
    <cfRule type="expression" dxfId="294" priority="291" stopIfTrue="1">
      <formula>LEFT($G399,1)="x"</formula>
    </cfRule>
    <cfRule type="expression" dxfId="293" priority="292">
      <formula>$G399+$J399=1</formula>
    </cfRule>
    <cfRule type="expression" dxfId="292" priority="293" stopIfTrue="1">
      <formula>OR(LEFT($J399,1)="E",LEFT($E399,1)="x")</formula>
    </cfRule>
    <cfRule type="expression" dxfId="291" priority="294" stopIfTrue="1">
      <formula>LEFT(#REF!,1) &lt;"A"</formula>
    </cfRule>
    <cfRule type="expression" dxfId="290" priority="295" stopIfTrue="1">
      <formula>LEFT($G399,1)="x"</formula>
    </cfRule>
  </conditionalFormatting>
  <conditionalFormatting sqref="R392:AC392">
    <cfRule type="expression" dxfId="289" priority="286" stopIfTrue="1">
      <formula>LEFT($G392,1)="x"</formula>
    </cfRule>
    <cfRule type="expression" dxfId="288" priority="287">
      <formula>$G392+$J392=1</formula>
    </cfRule>
    <cfRule type="expression" dxfId="287" priority="288" stopIfTrue="1">
      <formula>OR(LEFT($J392,1)="E",LEFT($E392,1)="x")</formula>
    </cfRule>
    <cfRule type="expression" dxfId="286" priority="289" stopIfTrue="1">
      <formula>LEFT(#REF!,1) &lt;"A"</formula>
    </cfRule>
    <cfRule type="expression" dxfId="285" priority="290" stopIfTrue="1">
      <formula>LEFT($G392,1)="x"</formula>
    </cfRule>
  </conditionalFormatting>
  <conditionalFormatting sqref="R386:AC388">
    <cfRule type="expression" dxfId="284" priority="281" stopIfTrue="1">
      <formula>LEFT($G386,1)="x"</formula>
    </cfRule>
    <cfRule type="expression" dxfId="283" priority="282">
      <formula>$G386+$J386=1</formula>
    </cfRule>
    <cfRule type="expression" dxfId="282" priority="283" stopIfTrue="1">
      <formula>OR(LEFT($J386,1)="E",LEFT($E386,1)="x")</formula>
    </cfRule>
    <cfRule type="expression" dxfId="281" priority="284" stopIfTrue="1">
      <formula>LEFT(#REF!,1) &lt;"A"</formula>
    </cfRule>
    <cfRule type="expression" dxfId="280" priority="285" stopIfTrue="1">
      <formula>LEFT($G386,1)="x"</formula>
    </cfRule>
  </conditionalFormatting>
  <conditionalFormatting sqref="R382:AC382">
    <cfRule type="expression" dxfId="279" priority="276" stopIfTrue="1">
      <formula>LEFT($G382,1)="x"</formula>
    </cfRule>
    <cfRule type="expression" dxfId="278" priority="277">
      <formula>$G382+$J382=1</formula>
    </cfRule>
    <cfRule type="expression" dxfId="277" priority="278" stopIfTrue="1">
      <formula>OR(LEFT($J382,1)="E",LEFT($E382,1)="x")</formula>
    </cfRule>
    <cfRule type="expression" dxfId="276" priority="279" stopIfTrue="1">
      <formula>LEFT(#REF!,1) &lt;"A"</formula>
    </cfRule>
    <cfRule type="expression" dxfId="275" priority="280" stopIfTrue="1">
      <formula>LEFT($G382,1)="x"</formula>
    </cfRule>
  </conditionalFormatting>
  <conditionalFormatting sqref="R375:AC378">
    <cfRule type="expression" dxfId="274" priority="271" stopIfTrue="1">
      <formula>LEFT($G375,1)="x"</formula>
    </cfRule>
    <cfRule type="expression" dxfId="273" priority="272">
      <formula>$G375+$J375=1</formula>
    </cfRule>
    <cfRule type="expression" dxfId="272" priority="273" stopIfTrue="1">
      <formula>OR(LEFT($J375,1)="E",LEFT($E375,1)="x")</formula>
    </cfRule>
    <cfRule type="expression" dxfId="271" priority="274" stopIfTrue="1">
      <formula>LEFT(#REF!,1) &lt;"A"</formula>
    </cfRule>
    <cfRule type="expression" dxfId="270" priority="275" stopIfTrue="1">
      <formula>LEFT($G375,1)="x"</formula>
    </cfRule>
  </conditionalFormatting>
  <conditionalFormatting sqref="R334:AC335 R369:AC369 R364:AC366 R359:AC361 R345:AC347 R337:AC342">
    <cfRule type="expression" dxfId="269" priority="266" stopIfTrue="1">
      <formula>LEFT($G334,1)="x"</formula>
    </cfRule>
    <cfRule type="expression" dxfId="268" priority="267">
      <formula>$G334+$J334=1</formula>
    </cfRule>
    <cfRule type="expression" dxfId="267" priority="268" stopIfTrue="1">
      <formula>OR(LEFT($J334,1)="E",LEFT($E334,1)="x")</formula>
    </cfRule>
    <cfRule type="expression" dxfId="266" priority="269" stopIfTrue="1">
      <formula>LEFT(#REF!,1) &lt;"A"</formula>
    </cfRule>
    <cfRule type="expression" dxfId="265" priority="270" stopIfTrue="1">
      <formula>LEFT($G334,1)="x"</formula>
    </cfRule>
  </conditionalFormatting>
  <conditionalFormatting sqref="R367:AC368">
    <cfRule type="expression" dxfId="264" priority="261" stopIfTrue="1">
      <formula>LEFT($G367,1)="x"</formula>
    </cfRule>
    <cfRule type="expression" dxfId="263" priority="262">
      <formula>$G367+$J367=1</formula>
    </cfRule>
    <cfRule type="expression" dxfId="262" priority="263" stopIfTrue="1">
      <formula>OR(LEFT($J367,1)="E",LEFT($E367,1)="x")</formula>
    </cfRule>
    <cfRule type="expression" dxfId="261" priority="264" stopIfTrue="1">
      <formula>LEFT(#REF!,1) &lt;"A"</formula>
    </cfRule>
    <cfRule type="expression" dxfId="260" priority="265" stopIfTrue="1">
      <formula>LEFT($G367,1)="x"</formula>
    </cfRule>
  </conditionalFormatting>
  <conditionalFormatting sqref="R362:AC363">
    <cfRule type="expression" dxfId="259" priority="256" stopIfTrue="1">
      <formula>LEFT($G362,1)="x"</formula>
    </cfRule>
    <cfRule type="expression" dxfId="258" priority="257">
      <formula>$G362+$J362=1</formula>
    </cfRule>
    <cfRule type="expression" dxfId="257" priority="258" stopIfTrue="1">
      <formula>OR(LEFT($J362,1)="E",LEFT($E362,1)="x")</formula>
    </cfRule>
    <cfRule type="expression" dxfId="256" priority="259" stopIfTrue="1">
      <formula>LEFT(#REF!,1) &lt;"A"</formula>
    </cfRule>
    <cfRule type="expression" dxfId="255" priority="260" stopIfTrue="1">
      <formula>LEFT($G362,1)="x"</formula>
    </cfRule>
  </conditionalFormatting>
  <conditionalFormatting sqref="R348:AC358">
    <cfRule type="expression" dxfId="254" priority="251" stopIfTrue="1">
      <formula>LEFT($G348,1)="x"</formula>
    </cfRule>
    <cfRule type="expression" dxfId="253" priority="252">
      <formula>$G348+$J348=1</formula>
    </cfRule>
    <cfRule type="expression" dxfId="252" priority="253" stopIfTrue="1">
      <formula>OR(LEFT($J348,1)="E",LEFT($E348,1)="x")</formula>
    </cfRule>
    <cfRule type="expression" dxfId="251" priority="254" stopIfTrue="1">
      <formula>LEFT(#REF!,1) &lt;"A"</formula>
    </cfRule>
    <cfRule type="expression" dxfId="250" priority="255" stopIfTrue="1">
      <formula>LEFT($G348,1)="x"</formula>
    </cfRule>
  </conditionalFormatting>
  <conditionalFormatting sqref="R343:AC344">
    <cfRule type="expression" dxfId="249" priority="246" stopIfTrue="1">
      <formula>LEFT($G343,1)="x"</formula>
    </cfRule>
    <cfRule type="expression" dxfId="248" priority="247">
      <formula>$G343+$J343=1</formula>
    </cfRule>
    <cfRule type="expression" dxfId="247" priority="248" stopIfTrue="1">
      <formula>OR(LEFT($J343,1)="E",LEFT($E343,1)="x")</formula>
    </cfRule>
    <cfRule type="expression" dxfId="246" priority="249" stopIfTrue="1">
      <formula>LEFT(#REF!,1) &lt;"A"</formula>
    </cfRule>
    <cfRule type="expression" dxfId="245" priority="250" stopIfTrue="1">
      <formula>LEFT($G343,1)="x"</formula>
    </cfRule>
  </conditionalFormatting>
  <conditionalFormatting sqref="R336:AC336">
    <cfRule type="expression" dxfId="244" priority="241" stopIfTrue="1">
      <formula>LEFT($G336,1)="x"</formula>
    </cfRule>
    <cfRule type="expression" dxfId="243" priority="242">
      <formula>$G336+$J336=1</formula>
    </cfRule>
    <cfRule type="expression" dxfId="242" priority="243" stopIfTrue="1">
      <formula>OR(LEFT($J336,1)="E",LEFT($E336,1)="x")</formula>
    </cfRule>
    <cfRule type="expression" dxfId="241" priority="244" stopIfTrue="1">
      <formula>LEFT(#REF!,1) &lt;"A"</formula>
    </cfRule>
    <cfRule type="expression" dxfId="240" priority="245" stopIfTrue="1">
      <formula>LEFT($G336,1)="x"</formula>
    </cfRule>
  </conditionalFormatting>
  <conditionalFormatting sqref="R330:AC332">
    <cfRule type="expression" dxfId="239" priority="236" stopIfTrue="1">
      <formula>LEFT($G330,1)="x"</formula>
    </cfRule>
    <cfRule type="expression" dxfId="238" priority="237">
      <formula>$G330+$J330=1</formula>
    </cfRule>
    <cfRule type="expression" dxfId="237" priority="238" stopIfTrue="1">
      <formula>OR(LEFT($J330,1)="E",LEFT($E330,1)="x")</formula>
    </cfRule>
    <cfRule type="expression" dxfId="236" priority="239" stopIfTrue="1">
      <formula>LEFT(#REF!,1) &lt;"A"</formula>
    </cfRule>
    <cfRule type="expression" dxfId="235" priority="240" stopIfTrue="1">
      <formula>LEFT($G330,1)="x"</formula>
    </cfRule>
  </conditionalFormatting>
  <conditionalFormatting sqref="R326:AC326">
    <cfRule type="expression" dxfId="234" priority="231" stopIfTrue="1">
      <formula>LEFT($G326,1)="x"</formula>
    </cfRule>
    <cfRule type="expression" dxfId="233" priority="232">
      <formula>$G326+$J326=1</formula>
    </cfRule>
    <cfRule type="expression" dxfId="232" priority="233" stopIfTrue="1">
      <formula>OR(LEFT($J326,1)="E",LEFT($E326,1)="x")</formula>
    </cfRule>
    <cfRule type="expression" dxfId="231" priority="234" stopIfTrue="1">
      <formula>LEFT(#REF!,1) &lt;"A"</formula>
    </cfRule>
    <cfRule type="expression" dxfId="230" priority="235" stopIfTrue="1">
      <formula>LEFT($G326,1)="x"</formula>
    </cfRule>
  </conditionalFormatting>
  <conditionalFormatting sqref="R319:AC322">
    <cfRule type="expression" dxfId="229" priority="226" stopIfTrue="1">
      <formula>LEFT($G319,1)="x"</formula>
    </cfRule>
    <cfRule type="expression" dxfId="228" priority="227">
      <formula>$G319+$J319=1</formula>
    </cfRule>
    <cfRule type="expression" dxfId="227" priority="228" stopIfTrue="1">
      <formula>OR(LEFT($J319,1)="E",LEFT($E319,1)="x")</formula>
    </cfRule>
    <cfRule type="expression" dxfId="226" priority="229" stopIfTrue="1">
      <formula>LEFT(#REF!,1) &lt;"A"</formula>
    </cfRule>
    <cfRule type="expression" dxfId="225" priority="230" stopIfTrue="1">
      <formula>LEFT($G319,1)="x"</formula>
    </cfRule>
  </conditionalFormatting>
  <conditionalFormatting sqref="R278:AC279 R313:AC313 R308:AC310 R303:AC305 R289:AC291 R281:AC286">
    <cfRule type="expression" dxfId="224" priority="221" stopIfTrue="1">
      <formula>LEFT($G278,1)="x"</formula>
    </cfRule>
    <cfRule type="expression" dxfId="223" priority="222">
      <formula>$G278+$J278=1</formula>
    </cfRule>
    <cfRule type="expression" dxfId="222" priority="223" stopIfTrue="1">
      <formula>OR(LEFT($J278,1)="E",LEFT($E278,1)="x")</formula>
    </cfRule>
    <cfRule type="expression" dxfId="221" priority="224" stopIfTrue="1">
      <formula>LEFT(#REF!,1) &lt;"A"</formula>
    </cfRule>
    <cfRule type="expression" dxfId="220" priority="225" stopIfTrue="1">
      <formula>LEFT($G278,1)="x"</formula>
    </cfRule>
  </conditionalFormatting>
  <conditionalFormatting sqref="R311:AC312">
    <cfRule type="expression" dxfId="219" priority="216" stopIfTrue="1">
      <formula>LEFT($G311,1)="x"</formula>
    </cfRule>
    <cfRule type="expression" dxfId="218" priority="217">
      <formula>$G311+$J311=1</formula>
    </cfRule>
    <cfRule type="expression" dxfId="217" priority="218" stopIfTrue="1">
      <formula>OR(LEFT($J311,1)="E",LEFT($E311,1)="x")</formula>
    </cfRule>
    <cfRule type="expression" dxfId="216" priority="219" stopIfTrue="1">
      <formula>LEFT(#REF!,1) &lt;"A"</formula>
    </cfRule>
    <cfRule type="expression" dxfId="215" priority="220" stopIfTrue="1">
      <formula>LEFT($G311,1)="x"</formula>
    </cfRule>
  </conditionalFormatting>
  <conditionalFormatting sqref="R306:AC307">
    <cfRule type="expression" dxfId="214" priority="211" stopIfTrue="1">
      <formula>LEFT($G306,1)="x"</formula>
    </cfRule>
    <cfRule type="expression" dxfId="213" priority="212">
      <formula>$G306+$J306=1</formula>
    </cfRule>
    <cfRule type="expression" dxfId="212" priority="213" stopIfTrue="1">
      <formula>OR(LEFT($J306,1)="E",LEFT($E306,1)="x")</formula>
    </cfRule>
    <cfRule type="expression" dxfId="211" priority="214" stopIfTrue="1">
      <formula>LEFT(#REF!,1) &lt;"A"</formula>
    </cfRule>
    <cfRule type="expression" dxfId="210" priority="215" stopIfTrue="1">
      <formula>LEFT($G306,1)="x"</formula>
    </cfRule>
  </conditionalFormatting>
  <conditionalFormatting sqref="R292:AC302">
    <cfRule type="expression" dxfId="209" priority="206" stopIfTrue="1">
      <formula>LEFT($G292,1)="x"</formula>
    </cfRule>
    <cfRule type="expression" dxfId="208" priority="207">
      <formula>$G292+$J292=1</formula>
    </cfRule>
    <cfRule type="expression" dxfId="207" priority="208" stopIfTrue="1">
      <formula>OR(LEFT($J292,1)="E",LEFT($E292,1)="x")</formula>
    </cfRule>
    <cfRule type="expression" dxfId="206" priority="209" stopIfTrue="1">
      <formula>LEFT(#REF!,1) &lt;"A"</formula>
    </cfRule>
    <cfRule type="expression" dxfId="205" priority="210" stopIfTrue="1">
      <formula>LEFT($G292,1)="x"</formula>
    </cfRule>
  </conditionalFormatting>
  <conditionalFormatting sqref="R287:AC288">
    <cfRule type="expression" dxfId="204" priority="201" stopIfTrue="1">
      <formula>LEFT($G287,1)="x"</formula>
    </cfRule>
    <cfRule type="expression" dxfId="203" priority="202">
      <formula>$G287+$J287=1</formula>
    </cfRule>
    <cfRule type="expression" dxfId="202" priority="203" stopIfTrue="1">
      <formula>OR(LEFT($J287,1)="E",LEFT($E287,1)="x")</formula>
    </cfRule>
    <cfRule type="expression" dxfId="201" priority="204" stopIfTrue="1">
      <formula>LEFT(#REF!,1) &lt;"A"</formula>
    </cfRule>
    <cfRule type="expression" dxfId="200" priority="205" stopIfTrue="1">
      <formula>LEFT($G287,1)="x"</formula>
    </cfRule>
  </conditionalFormatting>
  <conditionalFormatting sqref="R280:AC280">
    <cfRule type="expression" dxfId="199" priority="196" stopIfTrue="1">
      <formula>LEFT($G280,1)="x"</formula>
    </cfRule>
    <cfRule type="expression" dxfId="198" priority="197">
      <formula>$G280+$J280=1</formula>
    </cfRule>
    <cfRule type="expression" dxfId="197" priority="198" stopIfTrue="1">
      <formula>OR(LEFT($J280,1)="E",LEFT($E280,1)="x")</formula>
    </cfRule>
    <cfRule type="expression" dxfId="196" priority="199" stopIfTrue="1">
      <formula>LEFT(#REF!,1) &lt;"A"</formula>
    </cfRule>
    <cfRule type="expression" dxfId="195" priority="200" stopIfTrue="1">
      <formula>LEFT($G280,1)="x"</formula>
    </cfRule>
  </conditionalFormatting>
  <conditionalFormatting sqref="R274:AC276">
    <cfRule type="expression" dxfId="194" priority="191" stopIfTrue="1">
      <formula>LEFT($G274,1)="x"</formula>
    </cfRule>
    <cfRule type="expression" dxfId="193" priority="192">
      <formula>$G274+$J274=1</formula>
    </cfRule>
    <cfRule type="expression" dxfId="192" priority="193" stopIfTrue="1">
      <formula>OR(LEFT($J274,1)="E",LEFT($E274,1)="x")</formula>
    </cfRule>
    <cfRule type="expression" dxfId="191" priority="194" stopIfTrue="1">
      <formula>LEFT(#REF!,1) &lt;"A"</formula>
    </cfRule>
    <cfRule type="expression" dxfId="190" priority="195" stopIfTrue="1">
      <formula>LEFT($G274,1)="x"</formula>
    </cfRule>
  </conditionalFormatting>
  <conditionalFormatting sqref="R270:AC270">
    <cfRule type="expression" dxfId="189" priority="186" stopIfTrue="1">
      <formula>LEFT($G270,1)="x"</formula>
    </cfRule>
    <cfRule type="expression" dxfId="188" priority="187">
      <formula>$G270+$J270=1</formula>
    </cfRule>
    <cfRule type="expression" dxfId="187" priority="188" stopIfTrue="1">
      <formula>OR(LEFT($J270,1)="E",LEFT($E270,1)="x")</formula>
    </cfRule>
    <cfRule type="expression" dxfId="186" priority="189" stopIfTrue="1">
      <formula>LEFT(#REF!,1) &lt;"A"</formula>
    </cfRule>
    <cfRule type="expression" dxfId="185" priority="190" stopIfTrue="1">
      <formula>LEFT($G270,1)="x"</formula>
    </cfRule>
  </conditionalFormatting>
  <conditionalFormatting sqref="R263:AC266">
    <cfRule type="expression" dxfId="184" priority="181" stopIfTrue="1">
      <formula>LEFT($G263,1)="x"</formula>
    </cfRule>
    <cfRule type="expression" dxfId="183" priority="182">
      <formula>$G263+$J263=1</formula>
    </cfRule>
    <cfRule type="expression" dxfId="182" priority="183" stopIfTrue="1">
      <formula>OR(LEFT($J263,1)="E",LEFT($E263,1)="x")</formula>
    </cfRule>
    <cfRule type="expression" dxfId="181" priority="184" stopIfTrue="1">
      <formula>LEFT(#REF!,1) &lt;"A"</formula>
    </cfRule>
    <cfRule type="expression" dxfId="180" priority="185" stopIfTrue="1">
      <formula>LEFT($G263,1)="x"</formula>
    </cfRule>
  </conditionalFormatting>
  <conditionalFormatting sqref="R222:AC223 R257:AC257 R252:AC254 R247:AC249 R233:AC235 R225:AC230">
    <cfRule type="expression" dxfId="179" priority="176" stopIfTrue="1">
      <formula>LEFT($G222,1)="x"</formula>
    </cfRule>
    <cfRule type="expression" dxfId="178" priority="177">
      <formula>$G222+$J222=1</formula>
    </cfRule>
    <cfRule type="expression" dxfId="177" priority="178" stopIfTrue="1">
      <formula>OR(LEFT($J222,1)="E",LEFT($E222,1)="x")</formula>
    </cfRule>
    <cfRule type="expression" dxfId="176" priority="179" stopIfTrue="1">
      <formula>LEFT(#REF!,1) &lt;"A"</formula>
    </cfRule>
    <cfRule type="expression" dxfId="175" priority="180" stopIfTrue="1">
      <formula>LEFT($G222,1)="x"</formula>
    </cfRule>
  </conditionalFormatting>
  <conditionalFormatting sqref="R255:AC256">
    <cfRule type="expression" dxfId="174" priority="171" stopIfTrue="1">
      <formula>LEFT($G255,1)="x"</formula>
    </cfRule>
    <cfRule type="expression" dxfId="173" priority="172">
      <formula>$G255+$J255=1</formula>
    </cfRule>
    <cfRule type="expression" dxfId="172" priority="173" stopIfTrue="1">
      <formula>OR(LEFT($J255,1)="E",LEFT($E255,1)="x")</formula>
    </cfRule>
    <cfRule type="expression" dxfId="171" priority="174" stopIfTrue="1">
      <formula>LEFT(#REF!,1) &lt;"A"</formula>
    </cfRule>
    <cfRule type="expression" dxfId="170" priority="175" stopIfTrue="1">
      <formula>LEFT($G255,1)="x"</formula>
    </cfRule>
  </conditionalFormatting>
  <conditionalFormatting sqref="R250:AC251">
    <cfRule type="expression" dxfId="169" priority="166" stopIfTrue="1">
      <formula>LEFT($G250,1)="x"</formula>
    </cfRule>
    <cfRule type="expression" dxfId="168" priority="167">
      <formula>$G250+$J250=1</formula>
    </cfRule>
    <cfRule type="expression" dxfId="167" priority="168" stopIfTrue="1">
      <formula>OR(LEFT($J250,1)="E",LEFT($E250,1)="x")</formula>
    </cfRule>
    <cfRule type="expression" dxfId="166" priority="169" stopIfTrue="1">
      <formula>LEFT(#REF!,1) &lt;"A"</formula>
    </cfRule>
    <cfRule type="expression" dxfId="165" priority="170" stopIfTrue="1">
      <formula>LEFT($G250,1)="x"</formula>
    </cfRule>
  </conditionalFormatting>
  <conditionalFormatting sqref="R236:AC246">
    <cfRule type="expression" dxfId="164" priority="161" stopIfTrue="1">
      <formula>LEFT($G236,1)="x"</formula>
    </cfRule>
    <cfRule type="expression" dxfId="163" priority="162">
      <formula>$G236+$J236=1</formula>
    </cfRule>
    <cfRule type="expression" dxfId="162" priority="163" stopIfTrue="1">
      <formula>OR(LEFT($J236,1)="E",LEFT($E236,1)="x")</formula>
    </cfRule>
    <cfRule type="expression" dxfId="161" priority="164" stopIfTrue="1">
      <formula>LEFT(#REF!,1) &lt;"A"</formula>
    </cfRule>
    <cfRule type="expression" dxfId="160" priority="165" stopIfTrue="1">
      <formula>LEFT($G236,1)="x"</formula>
    </cfRule>
  </conditionalFormatting>
  <conditionalFormatting sqref="R231:AC232">
    <cfRule type="expression" dxfId="159" priority="156" stopIfTrue="1">
      <formula>LEFT($G231,1)="x"</formula>
    </cfRule>
    <cfRule type="expression" dxfId="158" priority="157">
      <formula>$G231+$J231=1</formula>
    </cfRule>
    <cfRule type="expression" dxfId="157" priority="158" stopIfTrue="1">
      <formula>OR(LEFT($J231,1)="E",LEFT($E231,1)="x")</formula>
    </cfRule>
    <cfRule type="expression" dxfId="156" priority="159" stopIfTrue="1">
      <formula>LEFT(#REF!,1) &lt;"A"</formula>
    </cfRule>
    <cfRule type="expression" dxfId="155" priority="160" stopIfTrue="1">
      <formula>LEFT($G231,1)="x"</formula>
    </cfRule>
  </conditionalFormatting>
  <conditionalFormatting sqref="R224:AC224">
    <cfRule type="expression" dxfId="154" priority="151" stopIfTrue="1">
      <formula>LEFT($G224,1)="x"</formula>
    </cfRule>
    <cfRule type="expression" dxfId="153" priority="152">
      <formula>$G224+$J224=1</formula>
    </cfRule>
    <cfRule type="expression" dxfId="152" priority="153" stopIfTrue="1">
      <formula>OR(LEFT($J224,1)="E",LEFT($E224,1)="x")</formula>
    </cfRule>
    <cfRule type="expression" dxfId="151" priority="154" stopIfTrue="1">
      <formula>LEFT(#REF!,1) &lt;"A"</formula>
    </cfRule>
    <cfRule type="expression" dxfId="150" priority="155" stopIfTrue="1">
      <formula>LEFT($G224,1)="x"</formula>
    </cfRule>
  </conditionalFormatting>
  <conditionalFormatting sqref="R218:AC220">
    <cfRule type="expression" dxfId="149" priority="146" stopIfTrue="1">
      <formula>LEFT($G218,1)="x"</formula>
    </cfRule>
    <cfRule type="expression" dxfId="148" priority="147">
      <formula>$G218+$J218=1</formula>
    </cfRule>
    <cfRule type="expression" dxfId="147" priority="148" stopIfTrue="1">
      <formula>OR(LEFT($J218,1)="E",LEFT($E218,1)="x")</formula>
    </cfRule>
    <cfRule type="expression" dxfId="146" priority="149" stopIfTrue="1">
      <formula>LEFT(#REF!,1) &lt;"A"</formula>
    </cfRule>
    <cfRule type="expression" dxfId="145" priority="150" stopIfTrue="1">
      <formula>LEFT($G218,1)="x"</formula>
    </cfRule>
  </conditionalFormatting>
  <conditionalFormatting sqref="R214:AC214">
    <cfRule type="expression" dxfId="144" priority="141" stopIfTrue="1">
      <formula>LEFT($G214,1)="x"</formula>
    </cfRule>
    <cfRule type="expression" dxfId="143" priority="142">
      <formula>$G214+$J214=1</formula>
    </cfRule>
    <cfRule type="expression" dxfId="142" priority="143" stopIfTrue="1">
      <formula>OR(LEFT($J214,1)="E",LEFT($E214,1)="x")</formula>
    </cfRule>
    <cfRule type="expression" dxfId="141" priority="144" stopIfTrue="1">
      <formula>LEFT(#REF!,1) &lt;"A"</formula>
    </cfRule>
    <cfRule type="expression" dxfId="140" priority="145" stopIfTrue="1">
      <formula>LEFT($G214,1)="x"</formula>
    </cfRule>
  </conditionalFormatting>
  <conditionalFormatting sqref="R207:AC210">
    <cfRule type="expression" dxfId="139" priority="136" stopIfTrue="1">
      <formula>LEFT($G207,1)="x"</formula>
    </cfRule>
    <cfRule type="expression" dxfId="138" priority="137">
      <formula>$G207+$J207=1</formula>
    </cfRule>
    <cfRule type="expression" dxfId="137" priority="138" stopIfTrue="1">
      <formula>OR(LEFT($J207,1)="E",LEFT($E207,1)="x")</formula>
    </cfRule>
    <cfRule type="expression" dxfId="136" priority="139" stopIfTrue="1">
      <formula>LEFT(#REF!,1) &lt;"A"</formula>
    </cfRule>
    <cfRule type="expression" dxfId="135" priority="140" stopIfTrue="1">
      <formula>LEFT($G207,1)="x"</formula>
    </cfRule>
  </conditionalFormatting>
  <conditionalFormatting sqref="R166:AC167 R201:AC201 R196:AC198 R191:AC193 R177:AC179 R169:AC174">
    <cfRule type="expression" dxfId="134" priority="131" stopIfTrue="1">
      <formula>LEFT($G166,1)="x"</formula>
    </cfRule>
    <cfRule type="expression" dxfId="133" priority="132">
      <formula>$G166+$J166=1</formula>
    </cfRule>
    <cfRule type="expression" dxfId="132" priority="133" stopIfTrue="1">
      <formula>OR(LEFT($J166,1)="E",LEFT($E166,1)="x")</formula>
    </cfRule>
    <cfRule type="expression" dxfId="131" priority="134" stopIfTrue="1">
      <formula>LEFT(#REF!,1) &lt;"A"</formula>
    </cfRule>
    <cfRule type="expression" dxfId="130" priority="135" stopIfTrue="1">
      <formula>LEFT($G166,1)="x"</formula>
    </cfRule>
  </conditionalFormatting>
  <conditionalFormatting sqref="R199:AC200">
    <cfRule type="expression" dxfId="129" priority="126" stopIfTrue="1">
      <formula>LEFT($G199,1)="x"</formula>
    </cfRule>
    <cfRule type="expression" dxfId="128" priority="127">
      <formula>$G199+$J199=1</formula>
    </cfRule>
    <cfRule type="expression" dxfId="127" priority="128" stopIfTrue="1">
      <formula>OR(LEFT($J199,1)="E",LEFT($E199,1)="x")</formula>
    </cfRule>
    <cfRule type="expression" dxfId="126" priority="129" stopIfTrue="1">
      <formula>LEFT(#REF!,1) &lt;"A"</formula>
    </cfRule>
    <cfRule type="expression" dxfId="125" priority="130" stopIfTrue="1">
      <formula>LEFT($G199,1)="x"</formula>
    </cfRule>
  </conditionalFormatting>
  <conditionalFormatting sqref="R194:AC195">
    <cfRule type="expression" dxfId="124" priority="121" stopIfTrue="1">
      <formula>LEFT($G194,1)="x"</formula>
    </cfRule>
    <cfRule type="expression" dxfId="123" priority="122">
      <formula>$G194+$J194=1</formula>
    </cfRule>
    <cfRule type="expression" dxfId="122" priority="123" stopIfTrue="1">
      <formula>OR(LEFT($J194,1)="E",LEFT($E194,1)="x")</formula>
    </cfRule>
    <cfRule type="expression" dxfId="121" priority="124" stopIfTrue="1">
      <formula>LEFT(#REF!,1) &lt;"A"</formula>
    </cfRule>
    <cfRule type="expression" dxfId="120" priority="125" stopIfTrue="1">
      <formula>LEFT($G194,1)="x"</formula>
    </cfRule>
  </conditionalFormatting>
  <conditionalFormatting sqref="R180:AC190">
    <cfRule type="expression" dxfId="119" priority="116" stopIfTrue="1">
      <formula>LEFT($G180,1)="x"</formula>
    </cfRule>
    <cfRule type="expression" dxfId="118" priority="117">
      <formula>$G180+$J180=1</formula>
    </cfRule>
    <cfRule type="expression" dxfId="117" priority="118" stopIfTrue="1">
      <formula>OR(LEFT($J180,1)="E",LEFT($E180,1)="x")</formula>
    </cfRule>
    <cfRule type="expression" dxfId="116" priority="119" stopIfTrue="1">
      <formula>LEFT(#REF!,1) &lt;"A"</formula>
    </cfRule>
    <cfRule type="expression" dxfId="115" priority="120" stopIfTrue="1">
      <formula>LEFT($G180,1)="x"</formula>
    </cfRule>
  </conditionalFormatting>
  <conditionalFormatting sqref="R175:AC176">
    <cfRule type="expression" dxfId="114" priority="111" stopIfTrue="1">
      <formula>LEFT($G175,1)="x"</formula>
    </cfRule>
    <cfRule type="expression" dxfId="113" priority="112">
      <formula>$G175+$J175=1</formula>
    </cfRule>
    <cfRule type="expression" dxfId="112" priority="113" stopIfTrue="1">
      <formula>OR(LEFT($J175,1)="E",LEFT($E175,1)="x")</formula>
    </cfRule>
    <cfRule type="expression" dxfId="111" priority="114" stopIfTrue="1">
      <formula>LEFT(#REF!,1) &lt;"A"</formula>
    </cfRule>
    <cfRule type="expression" dxfId="110" priority="115" stopIfTrue="1">
      <formula>LEFT($G175,1)="x"</formula>
    </cfRule>
  </conditionalFormatting>
  <conditionalFormatting sqref="R168:AC168">
    <cfRule type="expression" dxfId="109" priority="106" stopIfTrue="1">
      <formula>LEFT($G168,1)="x"</formula>
    </cfRule>
    <cfRule type="expression" dxfId="108" priority="107">
      <formula>$G168+$J168=1</formula>
    </cfRule>
    <cfRule type="expression" dxfId="107" priority="108" stopIfTrue="1">
      <formula>OR(LEFT($J168,1)="E",LEFT($E168,1)="x")</formula>
    </cfRule>
    <cfRule type="expression" dxfId="106" priority="109" stopIfTrue="1">
      <formula>LEFT(#REF!,1) &lt;"A"</formula>
    </cfRule>
    <cfRule type="expression" dxfId="105" priority="110" stopIfTrue="1">
      <formula>LEFT($G168,1)="x"</formula>
    </cfRule>
  </conditionalFormatting>
  <conditionalFormatting sqref="R162:AC164">
    <cfRule type="expression" dxfId="104" priority="101" stopIfTrue="1">
      <formula>LEFT($G162,1)="x"</formula>
    </cfRule>
    <cfRule type="expression" dxfId="103" priority="102">
      <formula>$G162+$J162=1</formula>
    </cfRule>
    <cfRule type="expression" dxfId="102" priority="103" stopIfTrue="1">
      <formula>OR(LEFT($J162,1)="E",LEFT($E162,1)="x")</formula>
    </cfRule>
    <cfRule type="expression" dxfId="101" priority="104" stopIfTrue="1">
      <formula>LEFT(#REF!,1) &lt;"A"</formula>
    </cfRule>
    <cfRule type="expression" dxfId="100" priority="105" stopIfTrue="1">
      <formula>LEFT($G162,1)="x"</formula>
    </cfRule>
  </conditionalFormatting>
  <conditionalFormatting sqref="R158:AC158">
    <cfRule type="expression" dxfId="99" priority="96" stopIfTrue="1">
      <formula>LEFT($G158,1)="x"</formula>
    </cfRule>
    <cfRule type="expression" dxfId="98" priority="97">
      <formula>$G158+$J158=1</formula>
    </cfRule>
    <cfRule type="expression" dxfId="97" priority="98" stopIfTrue="1">
      <formula>OR(LEFT($J158,1)="E",LEFT($E158,1)="x")</formula>
    </cfRule>
    <cfRule type="expression" dxfId="96" priority="99" stopIfTrue="1">
      <formula>LEFT(#REF!,1) &lt;"A"</formula>
    </cfRule>
    <cfRule type="expression" dxfId="95" priority="100" stopIfTrue="1">
      <formula>LEFT($G158,1)="x"</formula>
    </cfRule>
  </conditionalFormatting>
  <conditionalFormatting sqref="R151:AC154">
    <cfRule type="expression" dxfId="94" priority="91" stopIfTrue="1">
      <formula>LEFT($G151,1)="x"</formula>
    </cfRule>
    <cfRule type="expression" dxfId="93" priority="92">
      <formula>$G151+$J151=1</formula>
    </cfRule>
    <cfRule type="expression" dxfId="92" priority="93" stopIfTrue="1">
      <formula>OR(LEFT($J151,1)="E",LEFT($E151,1)="x")</formula>
    </cfRule>
    <cfRule type="expression" dxfId="91" priority="94" stopIfTrue="1">
      <formula>LEFT(#REF!,1) &lt;"A"</formula>
    </cfRule>
    <cfRule type="expression" dxfId="90" priority="95" stopIfTrue="1">
      <formula>LEFT($G151,1)="x"</formula>
    </cfRule>
  </conditionalFormatting>
  <conditionalFormatting sqref="R110:AC111 R145:AC145 R140:AC142 R135:AC137 R121:AC123 R113:AC118">
    <cfRule type="expression" dxfId="89" priority="86" stopIfTrue="1">
      <formula>LEFT($G110,1)="x"</formula>
    </cfRule>
    <cfRule type="expression" dxfId="88" priority="87">
      <formula>$G110+$J110=1</formula>
    </cfRule>
    <cfRule type="expression" dxfId="87" priority="88" stopIfTrue="1">
      <formula>OR(LEFT($J110,1)="E",LEFT($E110,1)="x")</formula>
    </cfRule>
    <cfRule type="expression" dxfId="86" priority="89" stopIfTrue="1">
      <formula>LEFT(#REF!,1) &lt;"A"</formula>
    </cfRule>
    <cfRule type="expression" dxfId="85" priority="90" stopIfTrue="1">
      <formula>LEFT($G110,1)="x"</formula>
    </cfRule>
  </conditionalFormatting>
  <conditionalFormatting sqref="R143:AC144">
    <cfRule type="expression" dxfId="84" priority="81" stopIfTrue="1">
      <formula>LEFT($G143,1)="x"</formula>
    </cfRule>
    <cfRule type="expression" dxfId="83" priority="82">
      <formula>$G143+$J143=1</formula>
    </cfRule>
    <cfRule type="expression" dxfId="82" priority="83" stopIfTrue="1">
      <formula>OR(LEFT($J143,1)="E",LEFT($E143,1)="x")</formula>
    </cfRule>
    <cfRule type="expression" dxfId="81" priority="84" stopIfTrue="1">
      <formula>LEFT(#REF!,1) &lt;"A"</formula>
    </cfRule>
    <cfRule type="expression" dxfId="80" priority="85" stopIfTrue="1">
      <formula>LEFT($G143,1)="x"</formula>
    </cfRule>
  </conditionalFormatting>
  <conditionalFormatting sqref="R138:AC139">
    <cfRule type="expression" dxfId="79" priority="76" stopIfTrue="1">
      <formula>LEFT($G138,1)="x"</formula>
    </cfRule>
    <cfRule type="expression" dxfId="78" priority="77">
      <formula>$G138+$J138=1</formula>
    </cfRule>
    <cfRule type="expression" dxfId="77" priority="78" stopIfTrue="1">
      <formula>OR(LEFT($J138,1)="E",LEFT($E138,1)="x")</formula>
    </cfRule>
    <cfRule type="expression" dxfId="76" priority="79" stopIfTrue="1">
      <formula>LEFT(#REF!,1) &lt;"A"</formula>
    </cfRule>
    <cfRule type="expression" dxfId="75" priority="80" stopIfTrue="1">
      <formula>LEFT($G138,1)="x"</formula>
    </cfRule>
  </conditionalFormatting>
  <conditionalFormatting sqref="R124:AC134">
    <cfRule type="expression" dxfId="74" priority="71" stopIfTrue="1">
      <formula>LEFT($G124,1)="x"</formula>
    </cfRule>
    <cfRule type="expression" dxfId="73" priority="72">
      <formula>$G124+$J124=1</formula>
    </cfRule>
    <cfRule type="expression" dxfId="72" priority="73" stopIfTrue="1">
      <formula>OR(LEFT($J124,1)="E",LEFT($E124,1)="x")</formula>
    </cfRule>
    <cfRule type="expression" dxfId="71" priority="74" stopIfTrue="1">
      <formula>LEFT(#REF!,1) &lt;"A"</formula>
    </cfRule>
    <cfRule type="expression" dxfId="70" priority="75" stopIfTrue="1">
      <formula>LEFT($G124,1)="x"</formula>
    </cfRule>
  </conditionalFormatting>
  <conditionalFormatting sqref="R119:AC120">
    <cfRule type="expression" dxfId="69" priority="66" stopIfTrue="1">
      <formula>LEFT($G119,1)="x"</formula>
    </cfRule>
    <cfRule type="expression" dxfId="68" priority="67">
      <formula>$G119+$J119=1</formula>
    </cfRule>
    <cfRule type="expression" dxfId="67" priority="68" stopIfTrue="1">
      <formula>OR(LEFT($J119,1)="E",LEFT($E119,1)="x")</formula>
    </cfRule>
    <cfRule type="expression" dxfId="66" priority="69" stopIfTrue="1">
      <formula>LEFT(#REF!,1) &lt;"A"</formula>
    </cfRule>
    <cfRule type="expression" dxfId="65" priority="70" stopIfTrue="1">
      <formula>LEFT($G119,1)="x"</formula>
    </cfRule>
  </conditionalFormatting>
  <conditionalFormatting sqref="R112:AC112">
    <cfRule type="expression" dxfId="64" priority="61" stopIfTrue="1">
      <formula>LEFT($G112,1)="x"</formula>
    </cfRule>
    <cfRule type="expression" dxfId="63" priority="62">
      <formula>$G112+$J112=1</formula>
    </cfRule>
    <cfRule type="expression" dxfId="62" priority="63" stopIfTrue="1">
      <formula>OR(LEFT($J112,1)="E",LEFT($E112,1)="x")</formula>
    </cfRule>
    <cfRule type="expression" dxfId="61" priority="64" stopIfTrue="1">
      <formula>LEFT(#REF!,1) &lt;"A"</formula>
    </cfRule>
    <cfRule type="expression" dxfId="60" priority="65" stopIfTrue="1">
      <formula>LEFT($G112,1)="x"</formula>
    </cfRule>
  </conditionalFormatting>
  <conditionalFormatting sqref="R106:AC108">
    <cfRule type="expression" dxfId="59" priority="56" stopIfTrue="1">
      <formula>LEFT($G106,1)="x"</formula>
    </cfRule>
    <cfRule type="expression" dxfId="58" priority="57">
      <formula>$G106+$J106=1</formula>
    </cfRule>
    <cfRule type="expression" dxfId="57" priority="58" stopIfTrue="1">
      <formula>OR(LEFT($J106,1)="E",LEFT($E106,1)="x")</formula>
    </cfRule>
    <cfRule type="expression" dxfId="56" priority="59" stopIfTrue="1">
      <formula>LEFT(#REF!,1) &lt;"A"</formula>
    </cfRule>
    <cfRule type="expression" dxfId="55" priority="60" stopIfTrue="1">
      <formula>LEFT($G106,1)="x"</formula>
    </cfRule>
  </conditionalFormatting>
  <conditionalFormatting sqref="R102:AC102">
    <cfRule type="expression" dxfId="54" priority="51" stopIfTrue="1">
      <formula>LEFT($G102,1)="x"</formula>
    </cfRule>
    <cfRule type="expression" dxfId="53" priority="52">
      <formula>$G102+$J102=1</formula>
    </cfRule>
    <cfRule type="expression" dxfId="52" priority="53" stopIfTrue="1">
      <formula>OR(LEFT($J102,1)="E",LEFT($E102,1)="x")</formula>
    </cfRule>
    <cfRule type="expression" dxfId="51" priority="54" stopIfTrue="1">
      <formula>LEFT(#REF!,1) &lt;"A"</formula>
    </cfRule>
    <cfRule type="expression" dxfId="50" priority="55" stopIfTrue="1">
      <formula>LEFT($G102,1)="x"</formula>
    </cfRule>
  </conditionalFormatting>
  <conditionalFormatting sqref="R95:AC98">
    <cfRule type="expression" dxfId="49" priority="46" stopIfTrue="1">
      <formula>LEFT($G95,1)="x"</formula>
    </cfRule>
    <cfRule type="expression" dxfId="48" priority="47">
      <formula>$G95+$J95=1</formula>
    </cfRule>
    <cfRule type="expression" dxfId="47" priority="48" stopIfTrue="1">
      <formula>OR(LEFT($J95,1)="E",LEFT($E95,1)="x")</formula>
    </cfRule>
    <cfRule type="expression" dxfId="46" priority="49" stopIfTrue="1">
      <formula>LEFT(#REF!,1) &lt;"A"</formula>
    </cfRule>
    <cfRule type="expression" dxfId="45" priority="50" stopIfTrue="1">
      <formula>LEFT($G95,1)="x"</formula>
    </cfRule>
  </conditionalFormatting>
  <conditionalFormatting sqref="R54:AC55 R89:AC89 R84:AC86 R79:AC81 R65:AC67 R57:AC62">
    <cfRule type="expression" dxfId="44" priority="41" stopIfTrue="1">
      <formula>LEFT($G54,1)="x"</formula>
    </cfRule>
    <cfRule type="expression" dxfId="43" priority="42">
      <formula>$G54+$J54=1</formula>
    </cfRule>
    <cfRule type="expression" dxfId="42" priority="43" stopIfTrue="1">
      <formula>OR(LEFT($J54,1)="E",LEFT($E54,1)="x")</formula>
    </cfRule>
    <cfRule type="expression" dxfId="41" priority="44" stopIfTrue="1">
      <formula>LEFT(#REF!,1) &lt;"A"</formula>
    </cfRule>
    <cfRule type="expression" dxfId="40" priority="45" stopIfTrue="1">
      <formula>LEFT($G54,1)="x"</formula>
    </cfRule>
  </conditionalFormatting>
  <conditionalFormatting sqref="R87:AC88">
    <cfRule type="expression" dxfId="39" priority="36" stopIfTrue="1">
      <formula>LEFT($G87,1)="x"</formula>
    </cfRule>
    <cfRule type="expression" dxfId="38" priority="37">
      <formula>$G87+$J87=1</formula>
    </cfRule>
    <cfRule type="expression" dxfId="37" priority="38" stopIfTrue="1">
      <formula>OR(LEFT($J87,1)="E",LEFT($E87,1)="x")</formula>
    </cfRule>
    <cfRule type="expression" dxfId="36" priority="39" stopIfTrue="1">
      <formula>LEFT(#REF!,1) &lt;"A"</formula>
    </cfRule>
    <cfRule type="expression" dxfId="35" priority="40" stopIfTrue="1">
      <formula>LEFT($G87,1)="x"</formula>
    </cfRule>
  </conditionalFormatting>
  <conditionalFormatting sqref="R82:AC83">
    <cfRule type="expression" dxfId="34" priority="31" stopIfTrue="1">
      <formula>LEFT($G82,1)="x"</formula>
    </cfRule>
    <cfRule type="expression" dxfId="33" priority="32">
      <formula>$G82+$J82=1</formula>
    </cfRule>
    <cfRule type="expression" dxfId="32" priority="33" stopIfTrue="1">
      <formula>OR(LEFT($J82,1)="E",LEFT($E82,1)="x")</formula>
    </cfRule>
    <cfRule type="expression" dxfId="31" priority="34" stopIfTrue="1">
      <formula>LEFT(#REF!,1) &lt;"A"</formula>
    </cfRule>
    <cfRule type="expression" dxfId="30" priority="35" stopIfTrue="1">
      <formula>LEFT($G82,1)="x"</formula>
    </cfRule>
  </conditionalFormatting>
  <conditionalFormatting sqref="R68:AC78">
    <cfRule type="expression" dxfId="29" priority="26" stopIfTrue="1">
      <formula>LEFT($G68,1)="x"</formula>
    </cfRule>
    <cfRule type="expression" dxfId="28" priority="27">
      <formula>$G68+$J68=1</formula>
    </cfRule>
    <cfRule type="expression" dxfId="27" priority="28" stopIfTrue="1">
      <formula>OR(LEFT($J68,1)="E",LEFT($E68,1)="x")</formula>
    </cfRule>
    <cfRule type="expression" dxfId="26" priority="29" stopIfTrue="1">
      <formula>LEFT(#REF!,1) &lt;"A"</formula>
    </cfRule>
    <cfRule type="expression" dxfId="25" priority="30" stopIfTrue="1">
      <formula>LEFT($G68,1)="x"</formula>
    </cfRule>
  </conditionalFormatting>
  <conditionalFormatting sqref="R63:AC64">
    <cfRule type="expression" dxfId="24" priority="21" stopIfTrue="1">
      <formula>LEFT($G63,1)="x"</formula>
    </cfRule>
    <cfRule type="expression" dxfId="23" priority="22">
      <formula>$G63+$J63=1</formula>
    </cfRule>
    <cfRule type="expression" dxfId="22" priority="23" stopIfTrue="1">
      <formula>OR(LEFT($J63,1)="E",LEFT($E63,1)="x")</formula>
    </cfRule>
    <cfRule type="expression" dxfId="21" priority="24" stopIfTrue="1">
      <formula>LEFT(#REF!,1) &lt;"A"</formula>
    </cfRule>
    <cfRule type="expression" dxfId="20" priority="25" stopIfTrue="1">
      <formula>LEFT($G63,1)="x"</formula>
    </cfRule>
  </conditionalFormatting>
  <conditionalFormatting sqref="R56:AC56">
    <cfRule type="expression" dxfId="19" priority="16" stopIfTrue="1">
      <formula>LEFT($G56,1)="x"</formula>
    </cfRule>
    <cfRule type="expression" dxfId="18" priority="17">
      <formula>$G56+$J56=1</formula>
    </cfRule>
    <cfRule type="expression" dxfId="17" priority="18" stopIfTrue="1">
      <formula>OR(LEFT($J56,1)="E",LEFT($E56,1)="x")</formula>
    </cfRule>
    <cfRule type="expression" dxfId="16" priority="19" stopIfTrue="1">
      <formula>LEFT(#REF!,1) &lt;"A"</formula>
    </cfRule>
    <cfRule type="expression" dxfId="15" priority="20" stopIfTrue="1">
      <formula>LEFT($G56,1)="x"</formula>
    </cfRule>
  </conditionalFormatting>
  <conditionalFormatting sqref="R50:AC52">
    <cfRule type="expression" dxfId="14" priority="11" stopIfTrue="1">
      <formula>LEFT($G50,1)="x"</formula>
    </cfRule>
    <cfRule type="expression" dxfId="13" priority="12">
      <formula>$G50+$J50=1</formula>
    </cfRule>
    <cfRule type="expression" dxfId="12" priority="13" stopIfTrue="1">
      <formula>OR(LEFT($J50,1)="E",LEFT($E50,1)="x")</formula>
    </cfRule>
    <cfRule type="expression" dxfId="11" priority="14" stopIfTrue="1">
      <formula>LEFT(#REF!,1) &lt;"A"</formula>
    </cfRule>
    <cfRule type="expression" dxfId="10" priority="15" stopIfTrue="1">
      <formula>LEFT($G50,1)="x"</formula>
    </cfRule>
  </conditionalFormatting>
  <conditionalFormatting sqref="R46:AC46">
    <cfRule type="expression" dxfId="9" priority="6" stopIfTrue="1">
      <formula>LEFT($G46,1)="x"</formula>
    </cfRule>
    <cfRule type="expression" dxfId="8" priority="7">
      <formula>$G46+$J46=1</formula>
    </cfRule>
    <cfRule type="expression" dxfId="7" priority="8" stopIfTrue="1">
      <formula>OR(LEFT($J46,1)="E",LEFT($E46,1)="x")</formula>
    </cfRule>
    <cfRule type="expression" dxfId="6" priority="9" stopIfTrue="1">
      <formula>LEFT(#REF!,1) &lt;"A"</formula>
    </cfRule>
    <cfRule type="expression" dxfId="5" priority="10" stopIfTrue="1">
      <formula>LEFT($G46,1)="x"</formula>
    </cfRule>
  </conditionalFormatting>
  <conditionalFormatting sqref="R39:AC42">
    <cfRule type="expression" dxfId="4" priority="1" stopIfTrue="1">
      <formula>LEFT($G39,1)="x"</formula>
    </cfRule>
    <cfRule type="expression" dxfId="3" priority="2">
      <formula>$G39+$J39=1</formula>
    </cfRule>
    <cfRule type="expression" dxfId="2" priority="3" stopIfTrue="1">
      <formula>OR(LEFT($J39,1)="E",LEFT($E39,1)="x")</formula>
    </cfRule>
    <cfRule type="expression" dxfId="1" priority="4" stopIfTrue="1">
      <formula>LEFT(#REF!,1) &lt;"A"</formula>
    </cfRule>
    <cfRule type="expression" dxfId="0" priority="5" stopIfTrue="1">
      <formula>LEFT($G39,1)="x"</formula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M:SIMData xmlns:SIM="SIMDataNamespace">
  <LIDData/>
  <SIMStorageType/>
  <SIMManagementComments/>
  <SIMEditedCells/>
  <SIMMode>1</SIMMode>
</SIM:SIMData>
</file>

<file path=customXml/itemProps1.xml><?xml version="1.0" encoding="utf-8"?>
<ds:datastoreItem xmlns:ds="http://schemas.openxmlformats.org/officeDocument/2006/customXml" ds:itemID="{3931D358-27FB-4BE1-AFA7-23397C5F7984}">
  <ds:schemaRefs>
    <ds:schemaRef ds:uri="SIMData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Interface</vt:lpstr>
      <vt:lpstr>DataSetting</vt:lpstr>
      <vt:lpstr>5.Non Labor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</dc:creator>
  <cp:lastModifiedBy>Peter</cp:lastModifiedBy>
  <dcterms:created xsi:type="dcterms:W3CDTF">2019-11-02T06:58:46Z</dcterms:created>
  <dcterms:modified xsi:type="dcterms:W3CDTF">2019-11-04T06:27:25Z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OriginatingReportID">
    <vt:lpwstr>8f6fa255-607c-464f-8551-9ed3c063b42e</vt:lpwstr>
  </property>
</Properties>
</file>